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updateLinks="always" defaultThemeVersion="166925"/>
  <mc:AlternateContent xmlns:mc="http://schemas.openxmlformats.org/markup-compatibility/2006">
    <mc:Choice Requires="x15">
      <x15ac:absPath xmlns:x15ac="http://schemas.microsoft.com/office/spreadsheetml/2010/11/ac" url="C:\Users\adamj\OneDrive\Desktop\Current Ratings\"/>
    </mc:Choice>
  </mc:AlternateContent>
  <xr:revisionPtr revIDLastSave="0" documentId="13_ncr:1_{3DB59FED-2236-46C9-8426-22EB30C1B4C4}" xr6:coauthVersionLast="47" xr6:coauthVersionMax="47" xr10:uidLastSave="{00000000-0000-0000-0000-000000000000}"/>
  <bookViews>
    <workbookView xWindow="-28920" yWindow="1515" windowWidth="29040" windowHeight="15720" xr2:uid="{2593E86A-F3F9-4F60-ADE5-0917768211C7}"/>
  </bookViews>
  <sheets>
    <sheet name="Final Ratings and Calculator" sheetId="8" r:id="rId1"/>
    <sheet name="Historical Data with StRE's" sheetId="19" r:id="rId2"/>
    <sheet name="AB Poll-NPB Top 50 + RPPF %2nd" sheetId="7" r:id="rId3"/>
    <sheet name="By Conference" sheetId="16" r:id="rId4"/>
    <sheet name="Matchups of the Week" sheetId="9" r:id="rId5"/>
    <sheet name="AUTOMATED RPPF" sheetId="17" r:id="rId6"/>
    <sheet name="RPPF CALCULATION" sheetId="1" r:id="rId7"/>
    <sheet name="NPB CALCULATION" sheetId="10" r:id="rId8"/>
  </sheets>
  <externalReferences>
    <externalReference r:id="rId9"/>
  </externalReferences>
  <definedNames>
    <definedName name="_xlnm.Print_Area" localSheetId="2">'AB Poll-NPB Top 50 + RPPF %2nd'!$H$3:$M$28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0" i="9" l="1"/>
  <c r="AA20" i="9"/>
  <c r="X20" i="9"/>
  <c r="Z19" i="9"/>
  <c r="AA19" i="9"/>
  <c r="X19" i="9"/>
  <c r="Z17" i="9"/>
  <c r="AA17" i="9"/>
  <c r="X17" i="9"/>
  <c r="Z16" i="9"/>
  <c r="AA16" i="9"/>
  <c r="X16" i="9"/>
  <c r="Z14" i="9"/>
  <c r="AA14" i="9"/>
  <c r="X14" i="9"/>
  <c r="Z13" i="9"/>
  <c r="AA13" i="9"/>
  <c r="X13" i="9"/>
  <c r="Z11" i="9"/>
  <c r="AA11" i="9"/>
  <c r="X11" i="9"/>
  <c r="Z10" i="9"/>
  <c r="AA10" i="9"/>
  <c r="X10" i="9"/>
  <c r="Z8" i="9"/>
  <c r="AA8" i="9"/>
  <c r="X8" i="9"/>
  <c r="Z7" i="9"/>
  <c r="AA7" i="9"/>
  <c r="X7" i="9"/>
  <c r="Z5" i="9"/>
  <c r="AA5" i="9"/>
  <c r="X5" i="9"/>
  <c r="Y4" i="9"/>
  <c r="Z4" i="9"/>
  <c r="AA4" i="9"/>
  <c r="X4" i="9"/>
  <c r="U20" i="9"/>
  <c r="V20" i="9"/>
  <c r="S20" i="9"/>
  <c r="U19" i="9"/>
  <c r="V19" i="9"/>
  <c r="S19" i="9"/>
  <c r="U17" i="9"/>
  <c r="V17" i="9"/>
  <c r="S17" i="9"/>
  <c r="U16" i="9"/>
  <c r="V16" i="9"/>
  <c r="S16" i="9"/>
  <c r="U14" i="9"/>
  <c r="V14" i="9"/>
  <c r="S14" i="9"/>
  <c r="S13" i="9"/>
  <c r="U13" i="9"/>
  <c r="V13" i="9"/>
  <c r="U11" i="9"/>
  <c r="V11" i="9"/>
  <c r="S11" i="9"/>
  <c r="U10" i="9"/>
  <c r="V10" i="9"/>
  <c r="S10" i="9"/>
  <c r="U8" i="9"/>
  <c r="V8" i="9"/>
  <c r="S8" i="9"/>
  <c r="U7" i="9"/>
  <c r="V7" i="9"/>
  <c r="S7" i="9"/>
  <c r="U5" i="9"/>
  <c r="V5" i="9"/>
  <c r="S5" i="9"/>
  <c r="U4" i="9"/>
  <c r="V4" i="9"/>
  <c r="S4" i="9"/>
  <c r="Y20" i="9"/>
  <c r="Y19" i="9"/>
  <c r="Y17" i="9"/>
  <c r="Y16" i="9"/>
  <c r="Y14" i="9"/>
  <c r="Y13" i="9"/>
  <c r="Y11" i="9"/>
  <c r="Y10" i="9"/>
  <c r="Y8" i="9"/>
  <c r="Y7" i="9"/>
  <c r="Y5" i="9"/>
  <c r="T20" i="9"/>
  <c r="T19" i="9"/>
  <c r="T17" i="9"/>
  <c r="T16" i="9"/>
  <c r="T14" i="9"/>
  <c r="T13" i="9"/>
  <c r="T11" i="9"/>
  <c r="T10" i="9"/>
  <c r="T8" i="9"/>
  <c r="T7" i="9"/>
  <c r="T5" i="9"/>
  <c r="T4" i="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8" i="19"/>
  <c r="AH9" i="19"/>
  <c r="AH10" i="19"/>
  <c r="AH11" i="19"/>
  <c r="AH12" i="19"/>
  <c r="AH13" i="19"/>
  <c r="AH14" i="19"/>
  <c r="AH15" i="19"/>
  <c r="AH16" i="19"/>
  <c r="AH17" i="19"/>
  <c r="AH18" i="19"/>
  <c r="AH19" i="19"/>
  <c r="AH20" i="19"/>
  <c r="AH21" i="19"/>
  <c r="AH22" i="19"/>
  <c r="AH23" i="19"/>
  <c r="AH24" i="19"/>
  <c r="AH25" i="19"/>
  <c r="AH26" i="19"/>
  <c r="AH27" i="19"/>
  <c r="AH28" i="19"/>
  <c r="AH29" i="19"/>
  <c r="AH30" i="19"/>
  <c r="AH31" i="19"/>
  <c r="AH32" i="19"/>
  <c r="AH33" i="19"/>
  <c r="AH34" i="19"/>
  <c r="AH35" i="19"/>
  <c r="AH36" i="19"/>
  <c r="AH37" i="19"/>
  <c r="AH38" i="19"/>
  <c r="AH39" i="19"/>
  <c r="AH40" i="19"/>
  <c r="AH41" i="19"/>
  <c r="AH42" i="19"/>
  <c r="AH43" i="19"/>
  <c r="AH44" i="19"/>
  <c r="AH45" i="19"/>
  <c r="AH46" i="19"/>
  <c r="AH47" i="19"/>
  <c r="AH48" i="19"/>
  <c r="AH49" i="19"/>
  <c r="AH50" i="19"/>
  <c r="AH51" i="19"/>
  <c r="AH52" i="19"/>
  <c r="AH53" i="19"/>
  <c r="AH54" i="19"/>
  <c r="AH55" i="19"/>
  <c r="AH56" i="19"/>
  <c r="AH57" i="19"/>
  <c r="AH58" i="19"/>
  <c r="AH59" i="19"/>
  <c r="AH60" i="19"/>
  <c r="AH61" i="19"/>
  <c r="AH62" i="19"/>
  <c r="AH63" i="19"/>
  <c r="AH64" i="19"/>
  <c r="AH65" i="19"/>
  <c r="AH66" i="19"/>
  <c r="AH67" i="19"/>
  <c r="AH68" i="19"/>
  <c r="AH69" i="19"/>
  <c r="AH70" i="19"/>
  <c r="AH71" i="19"/>
  <c r="AH72" i="19"/>
  <c r="AH73" i="19"/>
  <c r="AH74" i="19"/>
  <c r="AH75" i="19"/>
  <c r="AH76" i="19"/>
  <c r="AH77" i="19"/>
  <c r="AH78" i="19"/>
  <c r="AH79" i="19"/>
  <c r="AH80" i="19"/>
  <c r="AH81" i="19"/>
  <c r="AH82" i="19"/>
  <c r="AH83" i="19"/>
  <c r="AH84" i="19"/>
  <c r="AH85" i="19"/>
  <c r="AH86" i="19"/>
  <c r="AH87" i="19"/>
  <c r="AH88" i="19"/>
  <c r="AH89" i="19"/>
  <c r="AH90" i="19"/>
  <c r="AH91" i="19"/>
  <c r="AH92" i="19"/>
  <c r="AH93" i="19"/>
  <c r="AH94" i="19"/>
  <c r="AH95" i="19"/>
  <c r="AH96" i="19"/>
  <c r="AH97" i="19"/>
  <c r="AH98" i="19"/>
  <c r="AH99" i="19"/>
  <c r="AH100" i="19"/>
  <c r="AH101" i="19"/>
  <c r="AH102" i="19"/>
  <c r="AH103" i="19"/>
  <c r="AH104" i="19"/>
  <c r="AH105" i="19"/>
  <c r="AH106" i="19"/>
  <c r="AH107" i="19"/>
  <c r="AH108" i="19"/>
  <c r="AH109" i="19"/>
  <c r="AH110" i="19"/>
  <c r="AH111" i="19"/>
  <c r="AH112" i="19"/>
  <c r="AH113" i="19"/>
  <c r="AH114" i="19"/>
  <c r="AH115" i="19"/>
  <c r="AH116" i="19"/>
  <c r="AH117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AH151" i="19"/>
  <c r="AH152" i="19"/>
  <c r="AH153" i="19"/>
  <c r="AH154" i="19"/>
  <c r="AH155" i="19"/>
  <c r="AH156" i="19"/>
  <c r="AH157" i="19"/>
  <c r="AH158" i="19"/>
  <c r="AH159" i="19"/>
  <c r="AH160" i="19"/>
  <c r="AH161" i="19"/>
  <c r="AH162" i="19"/>
  <c r="AH163" i="19"/>
  <c r="AH164" i="19"/>
  <c r="AH165" i="19"/>
  <c r="AH166" i="19"/>
  <c r="AH167" i="19"/>
  <c r="AH168" i="19"/>
  <c r="AH169" i="19"/>
  <c r="AH170" i="19"/>
  <c r="AH171" i="19"/>
  <c r="AH172" i="19"/>
  <c r="AH173" i="19"/>
  <c r="AH174" i="19"/>
  <c r="AH175" i="19"/>
  <c r="AH176" i="19"/>
  <c r="AH177" i="19"/>
  <c r="AH178" i="19"/>
  <c r="AH179" i="19"/>
  <c r="AH180" i="19"/>
  <c r="AH181" i="19"/>
  <c r="AH182" i="19"/>
  <c r="AH183" i="19"/>
  <c r="AH184" i="19"/>
  <c r="AH185" i="19"/>
  <c r="AH186" i="19"/>
  <c r="AH187" i="19"/>
  <c r="AH188" i="19"/>
  <c r="AH189" i="19"/>
  <c r="AH190" i="19"/>
  <c r="AH191" i="19"/>
  <c r="AH192" i="19"/>
  <c r="AH193" i="19"/>
  <c r="AH194" i="19"/>
  <c r="AH195" i="19"/>
  <c r="AH196" i="19"/>
  <c r="AH197" i="19"/>
  <c r="AH198" i="19"/>
  <c r="AH199" i="19"/>
  <c r="AH200" i="19"/>
  <c r="AH201" i="19"/>
  <c r="AH202" i="19"/>
  <c r="AH203" i="19"/>
  <c r="AH204" i="19"/>
  <c r="AH205" i="19"/>
  <c r="AH206" i="19"/>
  <c r="AH207" i="19"/>
  <c r="AH208" i="19"/>
  <c r="AH209" i="19"/>
  <c r="AH210" i="19"/>
  <c r="AH211" i="19"/>
  <c r="AH212" i="19"/>
  <c r="AH213" i="19"/>
  <c r="AH214" i="19"/>
  <c r="AH215" i="19"/>
  <c r="AH216" i="19"/>
  <c r="AH217" i="19"/>
  <c r="AH218" i="19"/>
  <c r="AH219" i="19"/>
  <c r="AH220" i="19"/>
  <c r="AH221" i="19"/>
  <c r="AH222" i="19"/>
  <c r="AH223" i="19"/>
  <c r="AH224" i="19"/>
  <c r="AH225" i="19"/>
  <c r="AH226" i="19"/>
  <c r="AH227" i="19"/>
  <c r="AH228" i="19"/>
  <c r="AH229" i="19"/>
  <c r="AH230" i="19"/>
  <c r="AH231" i="19"/>
  <c r="AH232" i="19"/>
  <c r="AH233" i="19"/>
  <c r="AH234" i="19"/>
  <c r="AH235" i="19"/>
  <c r="AH236" i="19"/>
  <c r="AH237" i="19"/>
  <c r="AH238" i="19"/>
  <c r="AH239" i="19"/>
  <c r="AH240" i="19"/>
  <c r="AH241" i="19"/>
  <c r="AH242" i="19"/>
  <c r="AH243" i="19"/>
  <c r="AH244" i="19"/>
  <c r="AH245" i="19"/>
  <c r="AH246" i="19"/>
  <c r="AH247" i="19"/>
  <c r="AH248" i="19"/>
  <c r="AH249" i="19"/>
  <c r="AH250" i="19"/>
  <c r="AH251" i="19"/>
  <c r="AH252" i="19"/>
  <c r="AH253" i="19"/>
  <c r="AH254" i="19"/>
  <c r="AH255" i="19"/>
  <c r="AH256" i="19"/>
  <c r="AH257" i="19"/>
  <c r="AH258" i="19"/>
  <c r="AH259" i="19"/>
  <c r="AH260" i="19"/>
  <c r="AH261" i="19"/>
  <c r="AH262" i="19"/>
  <c r="AH263" i="19"/>
  <c r="AH264" i="19"/>
  <c r="AH265" i="19"/>
  <c r="AH266" i="19"/>
  <c r="AH267" i="19"/>
  <c r="AH268" i="19"/>
  <c r="AH269" i="19"/>
  <c r="AH270" i="19"/>
  <c r="AH271" i="19"/>
  <c r="AH272" i="19"/>
  <c r="AH273" i="19"/>
  <c r="AH274" i="19"/>
  <c r="AH275" i="19"/>
  <c r="AH276" i="19"/>
  <c r="AH277" i="19"/>
  <c r="AH278" i="19"/>
  <c r="AH279" i="19"/>
  <c r="AH280" i="19"/>
  <c r="AH281" i="19"/>
  <c r="AH282" i="19"/>
  <c r="AH283" i="19"/>
  <c r="AH284" i="19"/>
  <c r="AH285" i="19"/>
  <c r="AH286" i="19"/>
  <c r="AH287" i="19"/>
  <c r="AH288" i="19"/>
  <c r="AH289" i="19"/>
  <c r="AH290" i="19"/>
  <c r="AH291" i="19"/>
  <c r="AH292" i="19"/>
  <c r="AH293" i="19"/>
  <c r="AH294" i="19"/>
  <c r="AH295" i="19"/>
  <c r="AH296" i="19"/>
  <c r="AH297" i="19"/>
  <c r="AH298" i="19"/>
  <c r="AH299" i="19"/>
  <c r="AH300" i="19"/>
  <c r="AH301" i="19"/>
  <c r="AH302" i="19"/>
  <c r="AH303" i="19"/>
  <c r="AH304" i="19"/>
  <c r="AH305" i="19"/>
  <c r="AH306" i="19"/>
  <c r="AH307" i="19"/>
  <c r="AH308" i="19"/>
  <c r="AH309" i="19"/>
  <c r="AH310" i="19"/>
  <c r="AH311" i="19"/>
  <c r="AH312" i="19"/>
  <c r="AH313" i="19"/>
  <c r="AH314" i="19"/>
  <c r="AH315" i="19"/>
  <c r="AH316" i="19"/>
  <c r="AH317" i="19"/>
  <c r="AH318" i="19"/>
  <c r="AH319" i="19"/>
  <c r="AH320" i="19"/>
  <c r="AH321" i="19"/>
  <c r="AH322" i="19"/>
  <c r="AH323" i="19"/>
  <c r="AH324" i="19"/>
  <c r="AH325" i="19"/>
  <c r="AH326" i="19"/>
  <c r="AH327" i="19"/>
  <c r="AH328" i="19"/>
  <c r="AH329" i="19"/>
  <c r="AH330" i="19"/>
  <c r="AH331" i="19"/>
  <c r="AH332" i="19"/>
  <c r="AH333" i="19"/>
  <c r="AH334" i="19"/>
  <c r="AH335" i="19"/>
  <c r="AH336" i="19"/>
  <c r="AH337" i="19"/>
  <c r="AH338" i="19"/>
  <c r="AH339" i="19"/>
  <c r="AH340" i="19"/>
  <c r="AH341" i="19"/>
  <c r="AH342" i="19"/>
  <c r="AH343" i="19"/>
  <c r="AH344" i="19"/>
  <c r="AH345" i="19"/>
  <c r="AH346" i="19"/>
  <c r="AH347" i="19"/>
  <c r="AH348" i="19"/>
  <c r="AH349" i="19"/>
  <c r="AH350" i="19"/>
  <c r="AH351" i="19"/>
  <c r="AH352" i="19"/>
  <c r="AH353" i="19"/>
  <c r="AH354" i="19"/>
  <c r="AH355" i="19"/>
  <c r="AH356" i="19"/>
  <c r="AH357" i="19"/>
  <c r="AH358" i="19"/>
  <c r="AH359" i="19"/>
  <c r="AH360" i="19"/>
  <c r="AH361" i="19"/>
  <c r="AH362" i="19"/>
  <c r="AH363" i="19"/>
  <c r="AH364" i="19"/>
  <c r="AH365" i="19"/>
  <c r="AH366" i="19"/>
  <c r="AH367" i="19"/>
  <c r="AH368" i="19"/>
  <c r="AH369" i="19"/>
  <c r="AH370" i="19"/>
  <c r="AH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8" i="19"/>
  <c r="J3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11" i="19"/>
  <c r="BB212" i="19"/>
  <c r="BB213" i="19"/>
  <c r="BB214" i="19"/>
  <c r="BB215" i="19"/>
  <c r="BB216" i="19"/>
  <c r="BB217" i="19"/>
  <c r="BB218" i="19"/>
  <c r="BB219" i="19"/>
  <c r="BB220" i="19"/>
  <c r="BB221" i="19"/>
  <c r="BB222" i="19"/>
  <c r="BB223" i="19"/>
  <c r="BB224" i="19"/>
  <c r="BB225" i="19"/>
  <c r="BB226" i="19"/>
  <c r="BB227" i="19"/>
  <c r="BB228" i="19"/>
  <c r="BB229" i="19"/>
  <c r="BB230" i="19"/>
  <c r="BB231" i="19"/>
  <c r="BB232" i="19"/>
  <c r="BB233" i="19"/>
  <c r="BB234" i="19"/>
  <c r="BB235" i="19"/>
  <c r="BB236" i="19"/>
  <c r="BB237" i="19"/>
  <c r="BB238" i="19"/>
  <c r="BB239" i="19"/>
  <c r="BB240" i="19"/>
  <c r="BB241" i="19"/>
  <c r="BB242" i="19"/>
  <c r="BB243" i="19"/>
  <c r="BB244" i="19"/>
  <c r="BB245" i="19"/>
  <c r="BB246" i="19"/>
  <c r="BB247" i="19"/>
  <c r="BB248" i="19"/>
  <c r="BB249" i="19"/>
  <c r="BB250" i="19"/>
  <c r="BB251" i="19"/>
  <c r="BB252" i="19"/>
  <c r="BB253" i="19"/>
  <c r="BB254" i="19"/>
  <c r="BB255" i="19"/>
  <c r="BB256" i="19"/>
  <c r="BB257" i="19"/>
  <c r="BB258" i="19"/>
  <c r="BB259" i="19"/>
  <c r="BB260" i="19"/>
  <c r="BB261" i="19"/>
  <c r="BB262" i="19"/>
  <c r="BB263" i="19"/>
  <c r="BB264" i="19"/>
  <c r="BB265" i="19"/>
  <c r="BB266" i="19"/>
  <c r="BB267" i="19"/>
  <c r="BB268" i="19"/>
  <c r="BB269" i="19"/>
  <c r="BB270" i="19"/>
  <c r="BB271" i="19"/>
  <c r="BB272" i="19"/>
  <c r="BB273" i="19"/>
  <c r="BB274" i="19"/>
  <c r="BB275" i="19"/>
  <c r="BB276" i="19"/>
  <c r="BB277" i="19"/>
  <c r="BB278" i="19"/>
  <c r="BB279" i="19"/>
  <c r="BB280" i="19"/>
  <c r="BB281" i="19"/>
  <c r="BB282" i="19"/>
  <c r="BB283" i="19"/>
  <c r="BB284" i="19"/>
  <c r="BB285" i="19"/>
  <c r="BB286" i="19"/>
  <c r="BB287" i="19"/>
  <c r="BB288" i="19"/>
  <c r="BB289" i="19"/>
  <c r="BB290" i="19"/>
  <c r="BB291" i="19"/>
  <c r="BB292" i="19"/>
  <c r="BB293" i="19"/>
  <c r="BB294" i="19"/>
  <c r="BB295" i="19"/>
  <c r="BB296" i="19"/>
  <c r="BB297" i="19"/>
  <c r="BB298" i="19"/>
  <c r="BB299" i="19"/>
  <c r="BB300" i="19"/>
  <c r="BB301" i="19"/>
  <c r="BB302" i="19"/>
  <c r="BB303" i="19"/>
  <c r="BB304" i="19"/>
  <c r="BB305" i="19"/>
  <c r="BB306" i="19"/>
  <c r="BB307" i="19"/>
  <c r="BB308" i="19"/>
  <c r="BB309" i="19"/>
  <c r="BB310" i="19"/>
  <c r="BB311" i="19"/>
  <c r="BB312" i="19"/>
  <c r="BB313" i="19"/>
  <c r="BB314" i="19"/>
  <c r="BB315" i="19"/>
  <c r="BB316" i="19"/>
  <c r="BB317" i="19"/>
  <c r="BB318" i="19"/>
  <c r="BB319" i="19"/>
  <c r="BB320" i="19"/>
  <c r="BB321" i="19"/>
  <c r="BB322" i="19"/>
  <c r="BB323" i="19"/>
  <c r="BB324" i="19"/>
  <c r="BB325" i="19"/>
  <c r="BB326" i="19"/>
  <c r="BB327" i="19"/>
  <c r="BB328" i="19"/>
  <c r="BB329" i="19"/>
  <c r="BB330" i="19"/>
  <c r="BB331" i="19"/>
  <c r="BB332" i="19"/>
  <c r="BB333" i="19"/>
  <c r="BB334" i="19"/>
  <c r="BB335" i="19"/>
  <c r="BB336" i="19"/>
  <c r="BB337" i="19"/>
  <c r="BB338" i="19"/>
  <c r="BB339" i="19"/>
  <c r="BB340" i="19"/>
  <c r="BB341" i="19"/>
  <c r="BB342" i="19"/>
  <c r="BB343" i="19"/>
  <c r="BB344" i="19"/>
  <c r="BB345" i="19"/>
  <c r="BB346" i="19"/>
  <c r="BB347" i="19"/>
  <c r="BB348" i="19"/>
  <c r="BB349" i="19"/>
  <c r="BB350" i="19"/>
  <c r="BB351" i="19"/>
  <c r="BB352" i="19"/>
  <c r="BB353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L211" i="19"/>
  <c r="BL212" i="19"/>
  <c r="BL213" i="19"/>
  <c r="BL214" i="19"/>
  <c r="BL215" i="19"/>
  <c r="BL216" i="19"/>
  <c r="BL217" i="19"/>
  <c r="BL218" i="19"/>
  <c r="BL219" i="19"/>
  <c r="BL220" i="19"/>
  <c r="BL221" i="19"/>
  <c r="BL222" i="19"/>
  <c r="BL223" i="19"/>
  <c r="BL224" i="19"/>
  <c r="BL225" i="19"/>
  <c r="BL226" i="19"/>
  <c r="BL227" i="19"/>
  <c r="BL228" i="19"/>
  <c r="BL229" i="19"/>
  <c r="BL230" i="19"/>
  <c r="BL231" i="19"/>
  <c r="BL232" i="19"/>
  <c r="BL233" i="19"/>
  <c r="BL234" i="19"/>
  <c r="BL235" i="19"/>
  <c r="BL236" i="19"/>
  <c r="BL237" i="19"/>
  <c r="BL238" i="19"/>
  <c r="BL239" i="19"/>
  <c r="BL240" i="19"/>
  <c r="BL241" i="19"/>
  <c r="BL242" i="19"/>
  <c r="BL243" i="19"/>
  <c r="BL244" i="19"/>
  <c r="BL245" i="19"/>
  <c r="BL246" i="19"/>
  <c r="BL247" i="19"/>
  <c r="BL248" i="19"/>
  <c r="BL249" i="19"/>
  <c r="BL250" i="19"/>
  <c r="BL251" i="19"/>
  <c r="BL252" i="19"/>
  <c r="BL253" i="19"/>
  <c r="BL254" i="19"/>
  <c r="BL255" i="19"/>
  <c r="BL256" i="19"/>
  <c r="BL257" i="19"/>
  <c r="BL258" i="19"/>
  <c r="BL259" i="19"/>
  <c r="BL260" i="19"/>
  <c r="BL261" i="19"/>
  <c r="BL262" i="19"/>
  <c r="BL263" i="19"/>
  <c r="BL264" i="19"/>
  <c r="BL265" i="19"/>
  <c r="BL266" i="19"/>
  <c r="BL267" i="19"/>
  <c r="BL268" i="19"/>
  <c r="BL269" i="19"/>
  <c r="BL270" i="19"/>
  <c r="BL271" i="19"/>
  <c r="BL272" i="19"/>
  <c r="BL273" i="19"/>
  <c r="BL274" i="19"/>
  <c r="BL275" i="19"/>
  <c r="BL276" i="19"/>
  <c r="BL277" i="19"/>
  <c r="BL278" i="19"/>
  <c r="BL279" i="19"/>
  <c r="BL280" i="19"/>
  <c r="BL281" i="19"/>
  <c r="BL282" i="19"/>
  <c r="BL283" i="19"/>
  <c r="BL284" i="19"/>
  <c r="BL285" i="19"/>
  <c r="BL286" i="19"/>
  <c r="BL287" i="19"/>
  <c r="BL288" i="19"/>
  <c r="BL289" i="19"/>
  <c r="BL290" i="19"/>
  <c r="BL291" i="19"/>
  <c r="BL292" i="19"/>
  <c r="BL293" i="19"/>
  <c r="BL294" i="19"/>
  <c r="BL295" i="19"/>
  <c r="BL296" i="19"/>
  <c r="BL297" i="19"/>
  <c r="BL298" i="19"/>
  <c r="BL299" i="19"/>
  <c r="BL300" i="19"/>
  <c r="BL301" i="19"/>
  <c r="BL302" i="19"/>
  <c r="BL303" i="19"/>
  <c r="BL304" i="19"/>
  <c r="BL305" i="19"/>
  <c r="BL306" i="19"/>
  <c r="BL307" i="19"/>
  <c r="BL308" i="19"/>
  <c r="BL309" i="19"/>
  <c r="BL310" i="19"/>
  <c r="BL311" i="19"/>
  <c r="BL312" i="19"/>
  <c r="BL313" i="19"/>
  <c r="BL314" i="19"/>
  <c r="BL315" i="19"/>
  <c r="BL316" i="19"/>
  <c r="BL317" i="19"/>
  <c r="BL318" i="19"/>
  <c r="BL319" i="19"/>
  <c r="BL320" i="19"/>
  <c r="BL321" i="19"/>
  <c r="BL322" i="19"/>
  <c r="BL323" i="19"/>
  <c r="BL324" i="19"/>
  <c r="BL325" i="19"/>
  <c r="BL326" i="19"/>
  <c r="BL327" i="19"/>
  <c r="BL328" i="19"/>
  <c r="BL329" i="19"/>
  <c r="BL330" i="19"/>
  <c r="BL331" i="19"/>
  <c r="BL332" i="19"/>
  <c r="BL333" i="19"/>
  <c r="BL334" i="19"/>
  <c r="BL335" i="19"/>
  <c r="BL336" i="19"/>
  <c r="BL337" i="19"/>
  <c r="BL338" i="19"/>
  <c r="BL339" i="19"/>
  <c r="BL340" i="19"/>
  <c r="BL341" i="19"/>
  <c r="BL342" i="19"/>
  <c r="BL343" i="19"/>
  <c r="BL344" i="19"/>
  <c r="BL345" i="19"/>
  <c r="BL346" i="19"/>
  <c r="BL347" i="19"/>
  <c r="BL348" i="19"/>
  <c r="BL349" i="19"/>
  <c r="BL350" i="19"/>
  <c r="BL351" i="19"/>
  <c r="BL352" i="19"/>
  <c r="BL353" i="19"/>
  <c r="BL354" i="19"/>
  <c r="BL355" i="19"/>
  <c r="BL356" i="19"/>
  <c r="BL357" i="19"/>
  <c r="BL358" i="19"/>
  <c r="BL359" i="19"/>
  <c r="BL360" i="19"/>
  <c r="BV8" i="19"/>
  <c r="BV9" i="19"/>
  <c r="BV10" i="19"/>
  <c r="BV11" i="19"/>
  <c r="BV12" i="19"/>
  <c r="BV13" i="19"/>
  <c r="BV14" i="19"/>
  <c r="BV15" i="19"/>
  <c r="BV16" i="19"/>
  <c r="BV17" i="19"/>
  <c r="BV18" i="19"/>
  <c r="BV19" i="19"/>
  <c r="BV20" i="19"/>
  <c r="BV21" i="19"/>
  <c r="BV22" i="19"/>
  <c r="BV23" i="19"/>
  <c r="BV24" i="19"/>
  <c r="BV25" i="19"/>
  <c r="BV26" i="19"/>
  <c r="BV27" i="19"/>
  <c r="BV28" i="19"/>
  <c r="BV29" i="19"/>
  <c r="BV30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V43" i="19"/>
  <c r="BV44" i="19"/>
  <c r="BV45" i="19"/>
  <c r="BV46" i="19"/>
  <c r="BV47" i="19"/>
  <c r="BV48" i="19"/>
  <c r="BV49" i="19"/>
  <c r="BV50" i="19"/>
  <c r="BV51" i="19"/>
  <c r="BV52" i="19"/>
  <c r="BV53" i="19"/>
  <c r="BV54" i="19"/>
  <c r="BV55" i="19"/>
  <c r="BV56" i="19"/>
  <c r="BV57" i="19"/>
  <c r="BV58" i="19"/>
  <c r="BV59" i="19"/>
  <c r="BV60" i="19"/>
  <c r="BV61" i="19"/>
  <c r="BV62" i="19"/>
  <c r="BV63" i="19"/>
  <c r="BV64" i="19"/>
  <c r="BV65" i="19"/>
  <c r="BV66" i="19"/>
  <c r="BV67" i="19"/>
  <c r="BV68" i="19"/>
  <c r="BV69" i="19"/>
  <c r="BV70" i="19"/>
  <c r="BV71" i="19"/>
  <c r="BV72" i="19"/>
  <c r="BV73" i="19"/>
  <c r="BV74" i="19"/>
  <c r="BV75" i="19"/>
  <c r="BV76" i="19"/>
  <c r="BV77" i="19"/>
  <c r="BV78" i="19"/>
  <c r="BV79" i="19"/>
  <c r="BV80" i="19"/>
  <c r="BV81" i="19"/>
  <c r="BV82" i="19"/>
  <c r="BV83" i="19"/>
  <c r="BV84" i="19"/>
  <c r="BV85" i="19"/>
  <c r="BV86" i="19"/>
  <c r="BV87" i="19"/>
  <c r="BV88" i="19"/>
  <c r="BV89" i="19"/>
  <c r="BV90" i="19"/>
  <c r="BV91" i="19"/>
  <c r="BV92" i="19"/>
  <c r="BV93" i="19"/>
  <c r="BV94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08" i="19"/>
  <c r="BV109" i="19"/>
  <c r="BV110" i="19"/>
  <c r="BV111" i="19"/>
  <c r="BV112" i="19"/>
  <c r="BV113" i="19"/>
  <c r="BV114" i="19"/>
  <c r="BV115" i="19"/>
  <c r="BV116" i="19"/>
  <c r="BV117" i="19"/>
  <c r="BV118" i="19"/>
  <c r="BV119" i="19"/>
  <c r="BV120" i="19"/>
  <c r="BV121" i="19"/>
  <c r="BV122" i="19"/>
  <c r="BV123" i="19"/>
  <c r="BV124" i="19"/>
  <c r="BV125" i="19"/>
  <c r="BV126" i="19"/>
  <c r="BV127" i="19"/>
  <c r="BV128" i="19"/>
  <c r="BV129" i="19"/>
  <c r="BV130" i="19"/>
  <c r="BV131" i="19"/>
  <c r="BV132" i="19"/>
  <c r="BV133" i="19"/>
  <c r="BV134" i="19"/>
  <c r="BV135" i="19"/>
  <c r="BV136" i="19"/>
  <c r="BV137" i="19"/>
  <c r="BV138" i="19"/>
  <c r="BV139" i="19"/>
  <c r="BV140" i="19"/>
  <c r="BV141" i="19"/>
  <c r="BV142" i="19"/>
  <c r="BV143" i="19"/>
  <c r="BV144" i="19"/>
  <c r="BV145" i="19"/>
  <c r="BV146" i="19"/>
  <c r="BV147" i="19"/>
  <c r="BV148" i="19"/>
  <c r="BV149" i="19"/>
  <c r="BV150" i="19"/>
  <c r="BV151" i="19"/>
  <c r="BV152" i="19"/>
  <c r="BV153" i="19"/>
  <c r="BV154" i="19"/>
  <c r="BV155" i="19"/>
  <c r="BV156" i="19"/>
  <c r="BV157" i="19"/>
  <c r="BV158" i="19"/>
  <c r="BV159" i="19"/>
  <c r="BV160" i="19"/>
  <c r="BV161" i="19"/>
  <c r="BV162" i="19"/>
  <c r="BV163" i="19"/>
  <c r="BV164" i="19"/>
  <c r="BV165" i="19"/>
  <c r="BV166" i="19"/>
  <c r="BV167" i="19"/>
  <c r="BV168" i="19"/>
  <c r="BV169" i="19"/>
  <c r="BV170" i="19"/>
  <c r="BV171" i="19"/>
  <c r="BV172" i="19"/>
  <c r="BV173" i="19"/>
  <c r="BV174" i="19"/>
  <c r="BV175" i="19"/>
  <c r="BV176" i="19"/>
  <c r="BV177" i="19"/>
  <c r="BV178" i="19"/>
  <c r="BV179" i="19"/>
  <c r="BV180" i="19"/>
  <c r="BV181" i="19"/>
  <c r="BV182" i="19"/>
  <c r="BV183" i="19"/>
  <c r="BV184" i="19"/>
  <c r="BV185" i="19"/>
  <c r="BV186" i="19"/>
  <c r="BV187" i="19"/>
  <c r="BV188" i="19"/>
  <c r="BV189" i="19"/>
  <c r="BV190" i="19"/>
  <c r="BV191" i="19"/>
  <c r="BV192" i="19"/>
  <c r="BV193" i="19"/>
  <c r="BV194" i="19"/>
  <c r="BV195" i="19"/>
  <c r="BV196" i="19"/>
  <c r="BV197" i="19"/>
  <c r="BV198" i="19"/>
  <c r="BV199" i="19"/>
  <c r="BV200" i="19"/>
  <c r="BV201" i="19"/>
  <c r="BV202" i="19"/>
  <c r="BV203" i="19"/>
  <c r="BV204" i="19"/>
  <c r="BV205" i="19"/>
  <c r="BV206" i="19"/>
  <c r="BV207" i="19"/>
  <c r="BV208" i="19"/>
  <c r="BV209" i="19"/>
  <c r="BV210" i="19"/>
  <c r="BV211" i="19"/>
  <c r="BV212" i="19"/>
  <c r="BV213" i="19"/>
  <c r="BV214" i="19"/>
  <c r="BV215" i="19"/>
  <c r="BV216" i="19"/>
  <c r="BV217" i="19"/>
  <c r="BV218" i="19"/>
  <c r="BV219" i="19"/>
  <c r="BV220" i="19"/>
  <c r="BV221" i="19"/>
  <c r="BV222" i="19"/>
  <c r="BV223" i="19"/>
  <c r="BV224" i="19"/>
  <c r="BV225" i="19"/>
  <c r="BV226" i="19"/>
  <c r="BV227" i="19"/>
  <c r="BV228" i="19"/>
  <c r="BV229" i="19"/>
  <c r="BV230" i="19"/>
  <c r="BV231" i="19"/>
  <c r="BV232" i="19"/>
  <c r="BV233" i="19"/>
  <c r="BV234" i="19"/>
  <c r="BV235" i="19"/>
  <c r="BV236" i="19"/>
  <c r="BV237" i="19"/>
  <c r="BV238" i="19"/>
  <c r="BV239" i="19"/>
  <c r="BV240" i="19"/>
  <c r="BV241" i="19"/>
  <c r="BV242" i="19"/>
  <c r="BV243" i="19"/>
  <c r="BV244" i="19"/>
  <c r="BV245" i="19"/>
  <c r="BV246" i="19"/>
  <c r="BV247" i="19"/>
  <c r="BV248" i="19"/>
  <c r="BV249" i="19"/>
  <c r="BV250" i="19"/>
  <c r="BV251" i="19"/>
  <c r="BV252" i="19"/>
  <c r="BV253" i="19"/>
  <c r="BV254" i="19"/>
  <c r="BV255" i="19"/>
  <c r="BV256" i="19"/>
  <c r="BV257" i="19"/>
  <c r="BV258" i="19"/>
  <c r="BV259" i="19"/>
  <c r="BV260" i="19"/>
  <c r="BV261" i="19"/>
  <c r="BV262" i="19"/>
  <c r="BV263" i="19"/>
  <c r="BV264" i="19"/>
  <c r="BV265" i="19"/>
  <c r="BV266" i="19"/>
  <c r="BV267" i="19"/>
  <c r="BV268" i="19"/>
  <c r="BV269" i="19"/>
  <c r="BV270" i="19"/>
  <c r="BV271" i="19"/>
  <c r="BV272" i="19"/>
  <c r="BV273" i="19"/>
  <c r="BV274" i="19"/>
  <c r="BV275" i="19"/>
  <c r="BV276" i="19"/>
  <c r="BV277" i="19"/>
  <c r="BV278" i="19"/>
  <c r="BV279" i="19"/>
  <c r="BV280" i="19"/>
  <c r="BV281" i="19"/>
  <c r="BV282" i="19"/>
  <c r="BV283" i="19"/>
  <c r="BV284" i="19"/>
  <c r="BV285" i="19"/>
  <c r="BV286" i="19"/>
  <c r="BV287" i="19"/>
  <c r="BV288" i="19"/>
  <c r="BV289" i="19"/>
  <c r="BV290" i="19"/>
  <c r="BV291" i="19"/>
  <c r="BV292" i="19"/>
  <c r="BV293" i="19"/>
  <c r="BV294" i="19"/>
  <c r="BV295" i="19"/>
  <c r="BV296" i="19"/>
  <c r="BV297" i="19"/>
  <c r="BV298" i="19"/>
  <c r="BV299" i="19"/>
  <c r="BV300" i="19"/>
  <c r="BV301" i="19"/>
  <c r="BV302" i="19"/>
  <c r="BV303" i="19"/>
  <c r="BV304" i="19"/>
  <c r="BV305" i="19"/>
  <c r="BV306" i="19"/>
  <c r="BV307" i="19"/>
  <c r="BV308" i="19"/>
  <c r="BV309" i="19"/>
  <c r="BV310" i="19"/>
  <c r="BV311" i="19"/>
  <c r="BV312" i="19"/>
  <c r="BV313" i="19"/>
  <c r="BV314" i="19"/>
  <c r="BV315" i="19"/>
  <c r="BV316" i="19"/>
  <c r="BV317" i="19"/>
  <c r="BV318" i="19"/>
  <c r="BV319" i="19"/>
  <c r="BV320" i="19"/>
  <c r="BV321" i="19"/>
  <c r="BV322" i="19"/>
  <c r="BV323" i="19"/>
  <c r="BV324" i="19"/>
  <c r="BV325" i="19"/>
  <c r="BV326" i="19"/>
  <c r="BV327" i="19"/>
  <c r="BV328" i="19"/>
  <c r="BV329" i="19"/>
  <c r="BV330" i="19"/>
  <c r="BV331" i="19"/>
  <c r="BV332" i="19"/>
  <c r="BV333" i="19"/>
  <c r="BV334" i="19"/>
  <c r="BV335" i="19"/>
  <c r="BV336" i="19"/>
  <c r="BV337" i="19"/>
  <c r="BV338" i="19"/>
  <c r="BV339" i="19"/>
  <c r="BV340" i="19"/>
  <c r="BV341" i="19"/>
  <c r="BV342" i="19"/>
  <c r="BV343" i="19"/>
  <c r="BV344" i="19"/>
  <c r="BV345" i="19"/>
  <c r="BV346" i="19"/>
  <c r="BV347" i="19"/>
  <c r="BV348" i="19"/>
  <c r="BV349" i="19"/>
  <c r="BV350" i="19"/>
  <c r="BV351" i="19"/>
  <c r="BV352" i="19"/>
  <c r="BV353" i="19"/>
  <c r="BV354" i="19"/>
  <c r="BV355" i="19"/>
  <c r="BV356" i="19"/>
  <c r="BV357" i="19"/>
  <c r="BV358" i="19"/>
  <c r="BB8" i="19"/>
  <c r="CZ358" i="19"/>
  <c r="CZ357" i="19"/>
  <c r="CZ356" i="19"/>
  <c r="CZ355" i="19"/>
  <c r="CZ354" i="19"/>
  <c r="CZ353" i="19"/>
  <c r="CZ352" i="19"/>
  <c r="CZ351" i="19"/>
  <c r="CZ350" i="19"/>
  <c r="CZ349" i="19"/>
  <c r="CZ348" i="19"/>
  <c r="CZ347" i="19"/>
  <c r="CZ346" i="19"/>
  <c r="CZ345" i="19"/>
  <c r="CZ344" i="19"/>
  <c r="CZ343" i="19"/>
  <c r="CZ342" i="19"/>
  <c r="CZ341" i="19"/>
  <c r="CZ340" i="19"/>
  <c r="CZ339" i="19"/>
  <c r="CZ338" i="19"/>
  <c r="CZ337" i="19"/>
  <c r="CZ336" i="19"/>
  <c r="CZ335" i="19"/>
  <c r="CZ334" i="19"/>
  <c r="CZ333" i="19"/>
  <c r="CZ332" i="19"/>
  <c r="CZ331" i="19"/>
  <c r="CZ330" i="19"/>
  <c r="CZ329" i="19"/>
  <c r="CZ328" i="19"/>
  <c r="CZ327" i="19"/>
  <c r="CZ326" i="19"/>
  <c r="CZ325" i="19"/>
  <c r="CZ324" i="19"/>
  <c r="CZ323" i="19"/>
  <c r="CZ322" i="19"/>
  <c r="CZ321" i="19"/>
  <c r="CZ320" i="19"/>
  <c r="CZ319" i="19"/>
  <c r="CZ318" i="19"/>
  <c r="CZ317" i="19"/>
  <c r="CZ316" i="19"/>
  <c r="CZ315" i="19"/>
  <c r="CZ314" i="19"/>
  <c r="CZ313" i="19"/>
  <c r="CZ312" i="19"/>
  <c r="CZ311" i="19"/>
  <c r="CZ310" i="19"/>
  <c r="CZ309" i="19"/>
  <c r="CZ308" i="19"/>
  <c r="CZ307" i="19"/>
  <c r="CZ306" i="19"/>
  <c r="CZ305" i="19"/>
  <c r="CZ304" i="19"/>
  <c r="CZ303" i="19"/>
  <c r="CZ302" i="19"/>
  <c r="CZ301" i="19"/>
  <c r="CZ300" i="19"/>
  <c r="CZ299" i="19"/>
  <c r="CZ298" i="19"/>
  <c r="CZ297" i="19"/>
  <c r="CZ296" i="19"/>
  <c r="CZ295" i="19"/>
  <c r="CZ294" i="19"/>
  <c r="CZ293" i="19"/>
  <c r="CZ292" i="19"/>
  <c r="CZ291" i="19"/>
  <c r="CZ290" i="19"/>
  <c r="CZ289" i="19"/>
  <c r="CZ288" i="19"/>
  <c r="CZ287" i="19"/>
  <c r="CZ286" i="19"/>
  <c r="CZ285" i="19"/>
  <c r="CZ284" i="19"/>
  <c r="CZ283" i="19"/>
  <c r="CZ282" i="19"/>
  <c r="CZ281" i="19"/>
  <c r="CZ280" i="19"/>
  <c r="CZ279" i="19"/>
  <c r="CZ278" i="19"/>
  <c r="CZ277" i="19"/>
  <c r="CZ276" i="19"/>
  <c r="CZ275" i="19"/>
  <c r="CZ274" i="19"/>
  <c r="CZ273" i="19"/>
  <c r="CZ272" i="19"/>
  <c r="CZ271" i="19"/>
  <c r="CZ270" i="19"/>
  <c r="CZ269" i="19"/>
  <c r="CZ268" i="19"/>
  <c r="CZ267" i="19"/>
  <c r="CZ266" i="19"/>
  <c r="CZ265" i="19"/>
  <c r="CZ264" i="19"/>
  <c r="CZ263" i="19"/>
  <c r="CZ262" i="19"/>
  <c r="CZ261" i="19"/>
  <c r="CZ260" i="19"/>
  <c r="CZ259" i="19"/>
  <c r="CZ258" i="19"/>
  <c r="CZ257" i="19"/>
  <c r="CZ256" i="19"/>
  <c r="CZ255" i="19"/>
  <c r="CZ254" i="19"/>
  <c r="CZ253" i="19"/>
  <c r="CZ252" i="19"/>
  <c r="CZ251" i="19"/>
  <c r="CZ250" i="19"/>
  <c r="CZ249" i="19"/>
  <c r="CZ248" i="19"/>
  <c r="CZ247" i="19"/>
  <c r="CZ246" i="19"/>
  <c r="CZ245" i="19"/>
  <c r="CZ244" i="19"/>
  <c r="CZ243" i="19"/>
  <c r="CZ242" i="19"/>
  <c r="CZ241" i="19"/>
  <c r="CZ240" i="19"/>
  <c r="CZ239" i="19"/>
  <c r="CZ238" i="19"/>
  <c r="CZ237" i="19"/>
  <c r="CZ236" i="19"/>
  <c r="CZ235" i="19"/>
  <c r="CZ234" i="19"/>
  <c r="CZ233" i="19"/>
  <c r="CZ232" i="19"/>
  <c r="CZ231" i="19"/>
  <c r="CZ230" i="19"/>
  <c r="CZ229" i="19"/>
  <c r="CZ228" i="19"/>
  <c r="CZ227" i="19"/>
  <c r="CZ226" i="19"/>
  <c r="CZ225" i="19"/>
  <c r="CZ224" i="19"/>
  <c r="CZ223" i="19"/>
  <c r="CZ222" i="19"/>
  <c r="CZ221" i="19"/>
  <c r="CZ220" i="19"/>
  <c r="CZ219" i="19"/>
  <c r="CZ218" i="19"/>
  <c r="CZ217" i="19"/>
  <c r="CZ216" i="19"/>
  <c r="CZ215" i="19"/>
  <c r="CZ214" i="19"/>
  <c r="CZ213" i="19"/>
  <c r="CZ212" i="19"/>
  <c r="CZ211" i="19"/>
  <c r="CZ210" i="19"/>
  <c r="CZ209" i="19"/>
  <c r="CZ208" i="19"/>
  <c r="CZ207" i="19"/>
  <c r="CZ206" i="19"/>
  <c r="CZ205" i="19"/>
  <c r="CZ204" i="19"/>
  <c r="CZ203" i="19"/>
  <c r="CZ202" i="19"/>
  <c r="CZ201" i="19"/>
  <c r="CZ200" i="19"/>
  <c r="CZ199" i="19"/>
  <c r="CZ198" i="19"/>
  <c r="CZ197" i="19"/>
  <c r="CZ196" i="19"/>
  <c r="CZ195" i="19"/>
  <c r="CZ194" i="19"/>
  <c r="CZ193" i="19"/>
  <c r="CZ192" i="19"/>
  <c r="CZ191" i="19"/>
  <c r="CZ190" i="19"/>
  <c r="CZ189" i="19"/>
  <c r="CZ188" i="19"/>
  <c r="CZ187" i="19"/>
  <c r="CZ186" i="19"/>
  <c r="CZ185" i="19"/>
  <c r="CZ184" i="19"/>
  <c r="CZ183" i="19"/>
  <c r="CZ182" i="19"/>
  <c r="CZ181" i="19"/>
  <c r="CZ180" i="19"/>
  <c r="CZ179" i="19"/>
  <c r="CZ178" i="19"/>
  <c r="CZ177" i="19"/>
  <c r="CZ176" i="19"/>
  <c r="CZ175" i="19"/>
  <c r="CZ174" i="19"/>
  <c r="CZ173" i="19"/>
  <c r="CZ172" i="19"/>
  <c r="CZ171" i="19"/>
  <c r="CZ170" i="19"/>
  <c r="CZ169" i="19"/>
  <c r="CZ168" i="19"/>
  <c r="CZ167" i="19"/>
  <c r="CZ166" i="19"/>
  <c r="CZ165" i="19"/>
  <c r="CZ164" i="19"/>
  <c r="CZ163" i="19"/>
  <c r="CZ162" i="19"/>
  <c r="CZ161" i="19"/>
  <c r="CZ160" i="19"/>
  <c r="CZ159" i="19"/>
  <c r="CZ158" i="19"/>
  <c r="CZ157" i="19"/>
  <c r="CZ156" i="19"/>
  <c r="CZ155" i="19"/>
  <c r="CZ154" i="19"/>
  <c r="CZ153" i="19"/>
  <c r="CZ152" i="19"/>
  <c r="CZ151" i="19"/>
  <c r="CZ150" i="19"/>
  <c r="CZ149" i="19"/>
  <c r="CZ148" i="19"/>
  <c r="CZ147" i="19"/>
  <c r="CZ146" i="19"/>
  <c r="CZ145" i="19"/>
  <c r="CZ144" i="19"/>
  <c r="CZ143" i="19"/>
  <c r="CZ142" i="19"/>
  <c r="CZ141" i="19"/>
  <c r="CZ140" i="19"/>
  <c r="CZ139" i="19"/>
  <c r="CZ138" i="19"/>
  <c r="CZ137" i="19"/>
  <c r="CZ136" i="19"/>
  <c r="CZ135" i="19"/>
  <c r="CZ134" i="19"/>
  <c r="CZ133" i="19"/>
  <c r="CZ132" i="19"/>
  <c r="CZ131" i="19"/>
  <c r="CZ130" i="19"/>
  <c r="CZ129" i="19"/>
  <c r="CZ128" i="19"/>
  <c r="CZ127" i="19"/>
  <c r="CZ126" i="19"/>
  <c r="CZ125" i="19"/>
  <c r="CZ124" i="19"/>
  <c r="CZ123" i="19"/>
  <c r="CZ122" i="19"/>
  <c r="CZ121" i="19"/>
  <c r="CZ120" i="19"/>
  <c r="CZ119" i="19"/>
  <c r="CZ118" i="19"/>
  <c r="CZ117" i="19"/>
  <c r="CZ116" i="19"/>
  <c r="CZ115" i="19"/>
  <c r="CZ114" i="19"/>
  <c r="CZ113" i="19"/>
  <c r="CZ112" i="19"/>
  <c r="CZ111" i="19"/>
  <c r="CZ110" i="19"/>
  <c r="CZ109" i="19"/>
  <c r="CZ108" i="19"/>
  <c r="CZ107" i="19"/>
  <c r="CZ106" i="19"/>
  <c r="CZ105" i="19"/>
  <c r="CZ104" i="19"/>
  <c r="CZ103" i="19"/>
  <c r="CZ102" i="19"/>
  <c r="CZ101" i="19"/>
  <c r="CZ100" i="19"/>
  <c r="CZ99" i="19"/>
  <c r="CZ98" i="19"/>
  <c r="CZ97" i="19"/>
  <c r="CZ96" i="19"/>
  <c r="CZ95" i="19"/>
  <c r="CZ94" i="19"/>
  <c r="CZ93" i="19"/>
  <c r="CZ92" i="19"/>
  <c r="CZ91" i="19"/>
  <c r="CZ90" i="19"/>
  <c r="CZ89" i="19"/>
  <c r="CZ88" i="19"/>
  <c r="CZ87" i="19"/>
  <c r="CZ86" i="19"/>
  <c r="CZ85" i="19"/>
  <c r="CZ84" i="19"/>
  <c r="CZ83" i="19"/>
  <c r="CZ82" i="19"/>
  <c r="CZ81" i="19"/>
  <c r="CZ80" i="19"/>
  <c r="CZ79" i="19"/>
  <c r="CZ78" i="19"/>
  <c r="CZ77" i="19"/>
  <c r="CZ76" i="19"/>
  <c r="CZ75" i="19"/>
  <c r="CZ74" i="19"/>
  <c r="CZ73" i="19"/>
  <c r="CZ72" i="19"/>
  <c r="CZ71" i="19"/>
  <c r="CZ70" i="19"/>
  <c r="CZ69" i="19"/>
  <c r="CZ68" i="19"/>
  <c r="CZ67" i="19"/>
  <c r="CZ66" i="19"/>
  <c r="CZ65" i="19"/>
  <c r="CZ64" i="19"/>
  <c r="CZ63" i="19"/>
  <c r="CZ62" i="19"/>
  <c r="CZ61" i="19"/>
  <c r="CZ60" i="19"/>
  <c r="CZ59" i="19"/>
  <c r="CZ58" i="19"/>
  <c r="CZ57" i="19"/>
  <c r="CZ56" i="19"/>
  <c r="CZ55" i="19"/>
  <c r="CZ54" i="19"/>
  <c r="CZ53" i="19"/>
  <c r="CZ52" i="19"/>
  <c r="CZ51" i="19"/>
  <c r="CZ50" i="19"/>
  <c r="CZ49" i="19"/>
  <c r="CZ48" i="19"/>
  <c r="CZ47" i="19"/>
  <c r="CZ46" i="19"/>
  <c r="CZ45" i="19"/>
  <c r="CZ44" i="19"/>
  <c r="CZ43" i="19"/>
  <c r="CZ42" i="19"/>
  <c r="CZ41" i="19"/>
  <c r="CZ40" i="19"/>
  <c r="CZ39" i="19"/>
  <c r="CZ38" i="19"/>
  <c r="CZ37" i="19"/>
  <c r="CZ36" i="19"/>
  <c r="CZ35" i="19"/>
  <c r="CZ34" i="19"/>
  <c r="CZ33" i="19"/>
  <c r="CZ32" i="19"/>
  <c r="CZ31" i="19"/>
  <c r="CZ30" i="19"/>
  <c r="CZ29" i="19"/>
  <c r="CZ28" i="19"/>
  <c r="CZ27" i="19"/>
  <c r="CZ26" i="19"/>
  <c r="CZ25" i="19"/>
  <c r="CZ24" i="19"/>
  <c r="CZ23" i="19"/>
  <c r="CZ22" i="19"/>
  <c r="CZ21" i="19"/>
  <c r="CZ20" i="19"/>
  <c r="CZ19" i="19"/>
  <c r="CZ18" i="19"/>
  <c r="CZ17" i="19"/>
  <c r="CZ16" i="19"/>
  <c r="CZ15" i="19"/>
  <c r="CZ14" i="19"/>
  <c r="CZ13" i="19"/>
  <c r="CZ12" i="19"/>
  <c r="CZ11" i="19"/>
  <c r="CZ10" i="19"/>
  <c r="CZ9" i="19"/>
  <c r="CZ8" i="19"/>
  <c r="DJ358" i="19"/>
  <c r="DJ357" i="19"/>
  <c r="DJ356" i="19"/>
  <c r="DJ355" i="19"/>
  <c r="DJ354" i="19"/>
  <c r="DJ353" i="19"/>
  <c r="DJ352" i="19"/>
  <c r="DJ351" i="19"/>
  <c r="DJ350" i="19"/>
  <c r="DJ349" i="19"/>
  <c r="DJ348" i="19"/>
  <c r="DJ347" i="19"/>
  <c r="DJ346" i="19"/>
  <c r="DJ345" i="19"/>
  <c r="DJ344" i="19"/>
  <c r="DJ343" i="19"/>
  <c r="DJ342" i="19"/>
  <c r="DJ341" i="19"/>
  <c r="DJ340" i="19"/>
  <c r="DJ339" i="19"/>
  <c r="DJ338" i="19"/>
  <c r="DJ337" i="19"/>
  <c r="DJ336" i="19"/>
  <c r="DJ335" i="19"/>
  <c r="DJ334" i="19"/>
  <c r="DJ333" i="19"/>
  <c r="DJ332" i="19"/>
  <c r="DJ331" i="19"/>
  <c r="DJ330" i="19"/>
  <c r="DJ329" i="19"/>
  <c r="DJ328" i="19"/>
  <c r="DJ327" i="19"/>
  <c r="DJ326" i="19"/>
  <c r="DJ325" i="19"/>
  <c r="DJ324" i="19"/>
  <c r="DJ323" i="19"/>
  <c r="DJ322" i="19"/>
  <c r="DJ321" i="19"/>
  <c r="DJ320" i="19"/>
  <c r="DJ319" i="19"/>
  <c r="DJ318" i="19"/>
  <c r="DJ317" i="19"/>
  <c r="DJ316" i="19"/>
  <c r="DJ315" i="19"/>
  <c r="DJ314" i="19"/>
  <c r="DJ313" i="19"/>
  <c r="DJ312" i="19"/>
  <c r="DJ311" i="19"/>
  <c r="DJ310" i="19"/>
  <c r="DJ309" i="19"/>
  <c r="DJ308" i="19"/>
  <c r="DJ307" i="19"/>
  <c r="DJ306" i="19"/>
  <c r="DJ305" i="19"/>
  <c r="DJ304" i="19"/>
  <c r="DJ303" i="19"/>
  <c r="DJ302" i="19"/>
  <c r="DJ301" i="19"/>
  <c r="DJ300" i="19"/>
  <c r="DJ299" i="19"/>
  <c r="DJ298" i="19"/>
  <c r="DJ297" i="19"/>
  <c r="DJ296" i="19"/>
  <c r="DJ295" i="19"/>
  <c r="DJ294" i="19"/>
  <c r="DJ293" i="19"/>
  <c r="DJ292" i="19"/>
  <c r="DJ291" i="19"/>
  <c r="DJ290" i="19"/>
  <c r="DJ289" i="19"/>
  <c r="DJ288" i="19"/>
  <c r="DJ287" i="19"/>
  <c r="DJ286" i="19"/>
  <c r="DJ285" i="19"/>
  <c r="DJ284" i="19"/>
  <c r="DJ283" i="19"/>
  <c r="DJ282" i="19"/>
  <c r="DJ281" i="19"/>
  <c r="DJ280" i="19"/>
  <c r="DJ279" i="19"/>
  <c r="DJ278" i="19"/>
  <c r="DJ277" i="19"/>
  <c r="DJ276" i="19"/>
  <c r="DJ275" i="19"/>
  <c r="DJ274" i="19"/>
  <c r="DJ273" i="19"/>
  <c r="DJ272" i="19"/>
  <c r="DJ271" i="19"/>
  <c r="DJ270" i="19"/>
  <c r="DJ269" i="19"/>
  <c r="DJ268" i="19"/>
  <c r="DJ267" i="19"/>
  <c r="DJ266" i="19"/>
  <c r="DJ265" i="19"/>
  <c r="DJ264" i="19"/>
  <c r="DJ263" i="19"/>
  <c r="DJ262" i="19"/>
  <c r="DJ261" i="19"/>
  <c r="DJ260" i="19"/>
  <c r="DJ259" i="19"/>
  <c r="DJ258" i="19"/>
  <c r="DJ257" i="19"/>
  <c r="DJ256" i="19"/>
  <c r="DJ255" i="19"/>
  <c r="DJ254" i="19"/>
  <c r="DJ253" i="19"/>
  <c r="DJ252" i="19"/>
  <c r="DJ251" i="19"/>
  <c r="DJ250" i="19"/>
  <c r="DJ249" i="19"/>
  <c r="DJ248" i="19"/>
  <c r="DJ247" i="19"/>
  <c r="DJ246" i="19"/>
  <c r="DJ245" i="19"/>
  <c r="DJ244" i="19"/>
  <c r="DJ243" i="19"/>
  <c r="DJ242" i="19"/>
  <c r="DJ241" i="19"/>
  <c r="DJ240" i="19"/>
  <c r="DJ239" i="19"/>
  <c r="DJ238" i="19"/>
  <c r="DJ237" i="19"/>
  <c r="DJ236" i="19"/>
  <c r="DJ235" i="19"/>
  <c r="DJ234" i="19"/>
  <c r="DJ233" i="19"/>
  <c r="DJ232" i="19"/>
  <c r="DJ231" i="19"/>
  <c r="DJ230" i="19"/>
  <c r="DJ229" i="19"/>
  <c r="DJ228" i="19"/>
  <c r="DJ227" i="19"/>
  <c r="DJ226" i="19"/>
  <c r="DJ225" i="19"/>
  <c r="DJ224" i="19"/>
  <c r="DJ223" i="19"/>
  <c r="DJ222" i="19"/>
  <c r="DJ221" i="19"/>
  <c r="DJ220" i="19"/>
  <c r="DJ219" i="19"/>
  <c r="DJ218" i="19"/>
  <c r="DJ217" i="19"/>
  <c r="DJ216" i="19"/>
  <c r="DJ215" i="19"/>
  <c r="DJ214" i="19"/>
  <c r="DJ213" i="19"/>
  <c r="DJ212" i="19"/>
  <c r="DJ211" i="19"/>
  <c r="DJ210" i="19"/>
  <c r="DJ209" i="19"/>
  <c r="DJ208" i="19"/>
  <c r="DJ207" i="19"/>
  <c r="DJ206" i="19"/>
  <c r="DJ205" i="19"/>
  <c r="DJ204" i="19"/>
  <c r="DJ203" i="19"/>
  <c r="DJ202" i="19"/>
  <c r="DJ201" i="19"/>
  <c r="DJ200" i="19"/>
  <c r="DJ199" i="19"/>
  <c r="DJ198" i="19"/>
  <c r="DJ197" i="19"/>
  <c r="DJ196" i="19"/>
  <c r="DJ195" i="19"/>
  <c r="DJ194" i="19"/>
  <c r="DJ193" i="19"/>
  <c r="DJ192" i="19"/>
  <c r="DJ191" i="19"/>
  <c r="DJ190" i="19"/>
  <c r="DJ189" i="19"/>
  <c r="DJ188" i="19"/>
  <c r="DJ187" i="19"/>
  <c r="DJ186" i="19"/>
  <c r="DJ185" i="19"/>
  <c r="DJ184" i="19"/>
  <c r="DJ183" i="19"/>
  <c r="DJ182" i="19"/>
  <c r="DJ181" i="19"/>
  <c r="DJ180" i="19"/>
  <c r="DJ179" i="19"/>
  <c r="DJ178" i="19"/>
  <c r="DJ177" i="19"/>
  <c r="DJ176" i="19"/>
  <c r="DJ175" i="19"/>
  <c r="DJ174" i="19"/>
  <c r="DJ173" i="19"/>
  <c r="DJ172" i="19"/>
  <c r="DJ171" i="19"/>
  <c r="DJ170" i="19"/>
  <c r="DJ169" i="19"/>
  <c r="DJ168" i="19"/>
  <c r="DJ167" i="19"/>
  <c r="DJ166" i="19"/>
  <c r="DJ165" i="19"/>
  <c r="DJ164" i="19"/>
  <c r="DJ163" i="19"/>
  <c r="DJ162" i="19"/>
  <c r="DJ161" i="19"/>
  <c r="DJ160" i="19"/>
  <c r="DJ159" i="19"/>
  <c r="DJ158" i="19"/>
  <c r="DJ157" i="19"/>
  <c r="DJ156" i="19"/>
  <c r="DJ155" i="19"/>
  <c r="DJ154" i="19"/>
  <c r="DJ153" i="19"/>
  <c r="DJ152" i="19"/>
  <c r="DJ151" i="19"/>
  <c r="DJ150" i="19"/>
  <c r="DJ149" i="19"/>
  <c r="DJ148" i="19"/>
  <c r="DJ147" i="19"/>
  <c r="DJ146" i="19"/>
  <c r="DJ145" i="19"/>
  <c r="DJ144" i="19"/>
  <c r="DJ143" i="19"/>
  <c r="DJ142" i="19"/>
  <c r="DJ141" i="19"/>
  <c r="DJ140" i="19"/>
  <c r="DJ139" i="19"/>
  <c r="DJ138" i="19"/>
  <c r="DJ137" i="19"/>
  <c r="DJ136" i="19"/>
  <c r="DJ135" i="19"/>
  <c r="DJ134" i="19"/>
  <c r="DJ133" i="19"/>
  <c r="DJ132" i="19"/>
  <c r="DJ131" i="19"/>
  <c r="DJ130" i="19"/>
  <c r="DJ129" i="19"/>
  <c r="DJ128" i="19"/>
  <c r="DJ127" i="19"/>
  <c r="DJ126" i="19"/>
  <c r="DJ125" i="19"/>
  <c r="DJ124" i="19"/>
  <c r="DJ123" i="19"/>
  <c r="DJ122" i="19"/>
  <c r="DJ121" i="19"/>
  <c r="DJ120" i="19"/>
  <c r="DJ119" i="19"/>
  <c r="DJ118" i="19"/>
  <c r="DJ117" i="19"/>
  <c r="DJ116" i="19"/>
  <c r="DJ115" i="19"/>
  <c r="DJ114" i="19"/>
  <c r="DJ113" i="19"/>
  <c r="DJ112" i="19"/>
  <c r="DJ111" i="19"/>
  <c r="DJ110" i="19"/>
  <c r="DJ109" i="19"/>
  <c r="DJ108" i="19"/>
  <c r="DJ107" i="19"/>
  <c r="DJ106" i="19"/>
  <c r="DJ105" i="19"/>
  <c r="DJ104" i="19"/>
  <c r="DJ103" i="19"/>
  <c r="DJ102" i="19"/>
  <c r="DJ101" i="19"/>
  <c r="DJ100" i="19"/>
  <c r="DJ99" i="19"/>
  <c r="DJ98" i="19"/>
  <c r="DJ97" i="19"/>
  <c r="DJ96" i="19"/>
  <c r="DJ95" i="19"/>
  <c r="DJ94" i="19"/>
  <c r="DJ93" i="19"/>
  <c r="DJ92" i="19"/>
  <c r="DJ91" i="19"/>
  <c r="DJ90" i="19"/>
  <c r="DJ89" i="19"/>
  <c r="DJ88" i="19"/>
  <c r="DJ87" i="19"/>
  <c r="DJ86" i="19"/>
  <c r="DJ85" i="19"/>
  <c r="DJ84" i="19"/>
  <c r="DJ83" i="19"/>
  <c r="DJ82" i="19"/>
  <c r="DJ81" i="19"/>
  <c r="DJ80" i="19"/>
  <c r="DJ79" i="19"/>
  <c r="DJ78" i="19"/>
  <c r="DJ77" i="19"/>
  <c r="DJ76" i="19"/>
  <c r="DJ75" i="19"/>
  <c r="DJ74" i="19"/>
  <c r="DJ73" i="19"/>
  <c r="DJ72" i="19"/>
  <c r="DJ71" i="19"/>
  <c r="DJ70" i="19"/>
  <c r="DJ69" i="19"/>
  <c r="DJ68" i="19"/>
  <c r="DJ67" i="19"/>
  <c r="DJ66" i="19"/>
  <c r="DJ65" i="19"/>
  <c r="DJ64" i="19"/>
  <c r="DJ63" i="19"/>
  <c r="DJ62" i="19"/>
  <c r="DJ61" i="19"/>
  <c r="DJ60" i="19"/>
  <c r="DJ59" i="19"/>
  <c r="DJ58" i="19"/>
  <c r="DJ57" i="19"/>
  <c r="DJ56" i="19"/>
  <c r="DJ55" i="19"/>
  <c r="DJ54" i="19"/>
  <c r="DJ53" i="19"/>
  <c r="DJ52" i="19"/>
  <c r="DJ51" i="19"/>
  <c r="DJ50" i="19"/>
  <c r="DJ49" i="19"/>
  <c r="DJ48" i="19"/>
  <c r="DJ47" i="19"/>
  <c r="DJ46" i="19"/>
  <c r="DJ45" i="19"/>
  <c r="DJ44" i="19"/>
  <c r="DJ43" i="19"/>
  <c r="DJ42" i="19"/>
  <c r="DJ41" i="19"/>
  <c r="DJ40" i="19"/>
  <c r="DJ39" i="19"/>
  <c r="DJ38" i="19"/>
  <c r="DJ37" i="19"/>
  <c r="DJ36" i="19"/>
  <c r="DJ35" i="19"/>
  <c r="DJ34" i="19"/>
  <c r="DJ33" i="19"/>
  <c r="DJ32" i="19"/>
  <c r="DJ31" i="19"/>
  <c r="DJ30" i="19"/>
  <c r="DJ29" i="19"/>
  <c r="DJ28" i="19"/>
  <c r="DJ27" i="19"/>
  <c r="DJ26" i="19"/>
  <c r="DJ25" i="19"/>
  <c r="DJ24" i="19"/>
  <c r="DJ23" i="19"/>
  <c r="DJ22" i="19"/>
  <c r="DJ21" i="19"/>
  <c r="DJ20" i="19"/>
  <c r="DJ19" i="19"/>
  <c r="DJ18" i="19"/>
  <c r="DJ17" i="19"/>
  <c r="DJ16" i="19"/>
  <c r="DJ15" i="19"/>
  <c r="DJ14" i="19"/>
  <c r="DJ13" i="19"/>
  <c r="DJ12" i="19"/>
  <c r="DJ11" i="19"/>
  <c r="DJ10" i="19"/>
  <c r="DJ9" i="19"/>
  <c r="DJ8" i="19"/>
  <c r="DT352" i="19"/>
  <c r="DT350" i="19"/>
  <c r="DT347" i="19"/>
  <c r="DT340" i="19"/>
  <c r="DT339" i="19"/>
  <c r="DT338" i="19"/>
  <c r="DT335" i="19"/>
  <c r="DT328" i="19"/>
  <c r="DT327" i="19"/>
  <c r="DT326" i="19"/>
  <c r="DT323" i="19"/>
  <c r="DT316" i="19"/>
  <c r="DT315" i="19"/>
  <c r="DT314" i="19"/>
  <c r="DT311" i="19"/>
  <c r="DT304" i="19"/>
  <c r="DT303" i="19"/>
  <c r="DT302" i="19"/>
  <c r="DT299" i="19"/>
  <c r="DT292" i="19"/>
  <c r="DT291" i="19"/>
  <c r="DT290" i="19"/>
  <c r="DT287" i="19"/>
  <c r="DT280" i="19"/>
  <c r="DT279" i="19"/>
  <c r="DT278" i="19"/>
  <c r="DT275" i="19"/>
  <c r="DT268" i="19"/>
  <c r="DT267" i="19"/>
  <c r="DT266" i="19"/>
  <c r="DT263" i="19"/>
  <c r="DT256" i="19"/>
  <c r="DT255" i="19"/>
  <c r="DT254" i="19"/>
  <c r="DT251" i="19"/>
  <c r="DT244" i="19"/>
  <c r="DT243" i="19"/>
  <c r="DT242" i="19"/>
  <c r="DT239" i="19"/>
  <c r="DT232" i="19"/>
  <c r="DT231" i="19"/>
  <c r="DT230" i="19"/>
  <c r="DT227" i="19"/>
  <c r="DT222" i="19"/>
  <c r="DT220" i="19"/>
  <c r="DT219" i="19"/>
  <c r="DT218" i="19"/>
  <c r="DT215" i="19"/>
  <c r="DT210" i="19"/>
  <c r="DT208" i="19"/>
  <c r="DT207" i="19"/>
  <c r="DT206" i="19"/>
  <c r="DT203" i="19"/>
  <c r="DT198" i="19"/>
  <c r="DT196" i="19"/>
  <c r="DT195" i="19"/>
  <c r="DT194" i="19"/>
  <c r="DT193" i="19"/>
  <c r="DT191" i="19"/>
  <c r="DT186" i="19"/>
  <c r="DT184" i="19"/>
  <c r="DT183" i="19"/>
  <c r="DT182" i="19"/>
  <c r="DT181" i="19"/>
  <c r="DT179" i="19"/>
  <c r="DT174" i="19"/>
  <c r="DT173" i="19"/>
  <c r="DT172" i="19"/>
  <c r="DT171" i="19"/>
  <c r="DT170" i="19"/>
  <c r="DT169" i="19"/>
  <c r="DT167" i="19"/>
  <c r="DT162" i="19"/>
  <c r="DT161" i="19"/>
  <c r="DT160" i="19"/>
  <c r="DT159" i="19"/>
  <c r="DT158" i="19"/>
  <c r="DT157" i="19"/>
  <c r="DT155" i="19"/>
  <c r="DT150" i="19"/>
  <c r="DT149" i="19"/>
  <c r="DT148" i="19"/>
  <c r="DT147" i="19"/>
  <c r="DT146" i="19"/>
  <c r="DT145" i="19"/>
  <c r="DT143" i="19"/>
  <c r="DT138" i="19"/>
  <c r="DT137" i="19"/>
  <c r="DT136" i="19"/>
  <c r="DT135" i="19"/>
  <c r="DT134" i="19"/>
  <c r="DT133" i="19"/>
  <c r="DT131" i="19"/>
  <c r="DT126" i="19"/>
  <c r="DT125" i="19"/>
  <c r="DT124" i="19"/>
  <c r="DT123" i="19"/>
  <c r="DT122" i="19"/>
  <c r="DT121" i="19"/>
  <c r="DT119" i="19"/>
  <c r="DT114" i="19"/>
  <c r="DT113" i="19"/>
  <c r="DT112" i="19"/>
  <c r="DT111" i="19"/>
  <c r="DT110" i="19"/>
  <c r="DT109" i="19"/>
  <c r="DT108" i="19"/>
  <c r="DT107" i="19"/>
  <c r="DT102" i="19"/>
  <c r="DT101" i="19"/>
  <c r="DT100" i="19"/>
  <c r="DT99" i="19"/>
  <c r="DT98" i="19"/>
  <c r="DT97" i="19"/>
  <c r="DT96" i="19"/>
  <c r="DT95" i="19"/>
  <c r="DT92" i="19"/>
  <c r="DT90" i="19"/>
  <c r="DT89" i="19"/>
  <c r="DT88" i="19"/>
  <c r="DT87" i="19"/>
  <c r="DT86" i="19"/>
  <c r="DT85" i="19"/>
  <c r="DT84" i="19"/>
  <c r="DT83" i="19"/>
  <c r="DT80" i="19"/>
  <c r="DT78" i="19"/>
  <c r="DT77" i="19"/>
  <c r="DT76" i="19"/>
  <c r="DT75" i="19"/>
  <c r="DT74" i="19"/>
  <c r="DT73" i="19"/>
  <c r="DT72" i="19"/>
  <c r="DT71" i="19"/>
  <c r="DT68" i="19"/>
  <c r="DT66" i="19"/>
  <c r="DT65" i="19"/>
  <c r="DT64" i="19"/>
  <c r="DT63" i="19"/>
  <c r="DT62" i="19"/>
  <c r="DT61" i="19"/>
  <c r="DT60" i="19"/>
  <c r="DT59" i="19"/>
  <c r="DT56" i="19"/>
  <c r="DT54" i="19"/>
  <c r="DT53" i="19"/>
  <c r="DT52" i="19"/>
  <c r="DT51" i="19"/>
  <c r="DT50" i="19"/>
  <c r="DT49" i="19"/>
  <c r="DT48" i="19"/>
  <c r="DT47" i="19"/>
  <c r="DT44" i="19"/>
  <c r="DT42" i="19"/>
  <c r="DT41" i="19"/>
  <c r="DT40" i="19"/>
  <c r="DT39" i="19"/>
  <c r="DT38" i="19"/>
  <c r="DT37" i="19"/>
  <c r="DT36" i="19"/>
  <c r="DT35" i="19"/>
  <c r="DT32" i="19"/>
  <c r="DT30" i="19"/>
  <c r="DT29" i="19"/>
  <c r="DT28" i="19"/>
  <c r="DT27" i="19"/>
  <c r="DT26" i="19"/>
  <c r="DT25" i="19"/>
  <c r="DT24" i="19"/>
  <c r="DT23" i="19"/>
  <c r="DT20" i="19"/>
  <c r="DT18" i="19"/>
  <c r="DT17" i="19"/>
  <c r="DT16" i="19"/>
  <c r="DT15" i="19"/>
  <c r="DT14" i="19"/>
  <c r="DT13" i="19"/>
  <c r="DT12" i="19"/>
  <c r="DT11" i="19"/>
  <c r="DT8" i="19"/>
  <c r="ED18" i="19" s="1"/>
  <c r="ED10" i="19"/>
  <c r="ED11" i="19"/>
  <c r="ED12" i="19"/>
  <c r="ED13" i="19"/>
  <c r="ED14" i="19"/>
  <c r="ED15" i="19"/>
  <c r="ED16" i="19"/>
  <c r="ED17" i="19"/>
  <c r="ED20" i="19"/>
  <c r="ED22" i="19"/>
  <c r="ED23" i="19"/>
  <c r="ED24" i="19"/>
  <c r="ED25" i="19"/>
  <c r="ED26" i="19"/>
  <c r="ED27" i="19"/>
  <c r="ED28" i="19"/>
  <c r="ED29" i="19"/>
  <c r="ED32" i="19"/>
  <c r="ED34" i="19"/>
  <c r="ED35" i="19"/>
  <c r="ED36" i="19"/>
  <c r="ED37" i="19"/>
  <c r="ED38" i="19"/>
  <c r="ED39" i="19"/>
  <c r="ED40" i="19"/>
  <c r="ED41" i="19"/>
  <c r="ED44" i="19"/>
  <c r="ED46" i="19"/>
  <c r="ED47" i="19"/>
  <c r="ED48" i="19"/>
  <c r="ED49" i="19"/>
  <c r="ED50" i="19"/>
  <c r="ED51" i="19"/>
  <c r="ED52" i="19"/>
  <c r="ED53" i="19"/>
  <c r="ED56" i="19"/>
  <c r="ED58" i="19"/>
  <c r="ED59" i="19"/>
  <c r="ED60" i="19"/>
  <c r="ED61" i="19"/>
  <c r="ED62" i="19"/>
  <c r="ED63" i="19"/>
  <c r="ED64" i="19"/>
  <c r="ED65" i="19"/>
  <c r="ED68" i="19"/>
  <c r="ED70" i="19"/>
  <c r="ED71" i="19"/>
  <c r="ED72" i="19"/>
  <c r="ED73" i="19"/>
  <c r="ED74" i="19"/>
  <c r="ED75" i="19"/>
  <c r="ED76" i="19"/>
  <c r="ED77" i="19"/>
  <c r="ED80" i="19"/>
  <c r="ED82" i="19"/>
  <c r="ED83" i="19"/>
  <c r="ED84" i="19"/>
  <c r="ED85" i="19"/>
  <c r="ED86" i="19"/>
  <c r="ED87" i="19"/>
  <c r="ED88" i="19"/>
  <c r="ED89" i="19"/>
  <c r="ED92" i="19"/>
  <c r="ED94" i="19"/>
  <c r="ED95" i="19"/>
  <c r="ED96" i="19"/>
  <c r="ED97" i="19"/>
  <c r="ED98" i="19"/>
  <c r="ED99" i="19"/>
  <c r="ED100" i="19"/>
  <c r="ED101" i="19"/>
  <c r="ED104" i="19"/>
  <c r="ED106" i="19"/>
  <c r="ED107" i="19"/>
  <c r="ED108" i="19"/>
  <c r="ED109" i="19"/>
  <c r="ED110" i="19"/>
  <c r="ED111" i="19"/>
  <c r="ED112" i="19"/>
  <c r="ED113" i="19"/>
  <c r="ED116" i="19"/>
  <c r="ED118" i="19"/>
  <c r="ED119" i="19"/>
  <c r="ED120" i="19"/>
  <c r="ED121" i="19"/>
  <c r="ED122" i="19"/>
  <c r="ED123" i="19"/>
  <c r="ED124" i="19"/>
  <c r="ED125" i="19"/>
  <c r="ED128" i="19"/>
  <c r="ED129" i="19"/>
  <c r="ED130" i="19"/>
  <c r="ED131" i="19"/>
  <c r="ED132" i="19"/>
  <c r="ED133" i="19"/>
  <c r="ED134" i="19"/>
  <c r="ED135" i="19"/>
  <c r="ED136" i="19"/>
  <c r="ED137" i="19"/>
  <c r="ED140" i="19"/>
  <c r="ED141" i="19"/>
  <c r="ED142" i="19"/>
  <c r="ED143" i="19"/>
  <c r="ED144" i="19"/>
  <c r="ED145" i="19"/>
  <c r="ED146" i="19"/>
  <c r="ED147" i="19"/>
  <c r="ED148" i="19"/>
  <c r="ED149" i="19"/>
  <c r="ED152" i="19"/>
  <c r="ED153" i="19"/>
  <c r="ED154" i="19"/>
  <c r="ED155" i="19"/>
  <c r="ED156" i="19"/>
  <c r="ED157" i="19"/>
  <c r="ED158" i="19"/>
  <c r="ED159" i="19"/>
  <c r="ED160" i="19"/>
  <c r="ED161" i="19"/>
  <c r="ED164" i="19"/>
  <c r="ED165" i="19"/>
  <c r="ED166" i="19"/>
  <c r="ED167" i="19"/>
  <c r="ED168" i="19"/>
  <c r="ED169" i="19"/>
  <c r="ED170" i="19"/>
  <c r="ED171" i="19"/>
  <c r="ED172" i="19"/>
  <c r="ED173" i="19"/>
  <c r="ED176" i="19"/>
  <c r="ED177" i="19"/>
  <c r="ED178" i="19"/>
  <c r="ED179" i="19"/>
  <c r="ED180" i="19"/>
  <c r="ED181" i="19"/>
  <c r="ED182" i="19"/>
  <c r="ED183" i="19"/>
  <c r="ED184" i="19"/>
  <c r="ED185" i="19"/>
  <c r="ED188" i="19"/>
  <c r="ED189" i="19"/>
  <c r="ED190" i="19"/>
  <c r="ED191" i="19"/>
  <c r="ED192" i="19"/>
  <c r="ED193" i="19"/>
  <c r="ED194" i="19"/>
  <c r="ED195" i="19"/>
  <c r="ED196" i="19"/>
  <c r="ED197" i="19"/>
  <c r="ED200" i="19"/>
  <c r="ED201" i="19"/>
  <c r="ED202" i="19"/>
  <c r="ED203" i="19"/>
  <c r="ED204" i="19"/>
  <c r="ED205" i="19"/>
  <c r="ED206" i="19"/>
  <c r="ED207" i="19"/>
  <c r="ED208" i="19"/>
  <c r="ED209" i="19"/>
  <c r="ED212" i="19"/>
  <c r="ED213" i="19"/>
  <c r="ED214" i="19"/>
  <c r="ED215" i="19"/>
  <c r="ED216" i="19"/>
  <c r="ED217" i="19"/>
  <c r="ED218" i="19"/>
  <c r="ED219" i="19"/>
  <c r="ED220" i="19"/>
  <c r="ED221" i="19"/>
  <c r="ED224" i="19"/>
  <c r="ED225" i="19"/>
  <c r="ED226" i="19"/>
  <c r="ED227" i="19"/>
  <c r="ED228" i="19"/>
  <c r="ED229" i="19"/>
  <c r="ED230" i="19"/>
  <c r="ED231" i="19"/>
  <c r="ED232" i="19"/>
  <c r="ED233" i="19"/>
  <c r="ED236" i="19"/>
  <c r="ED237" i="19"/>
  <c r="ED238" i="19"/>
  <c r="ED239" i="19"/>
  <c r="ED240" i="19"/>
  <c r="ED241" i="19"/>
  <c r="ED242" i="19"/>
  <c r="ED243" i="19"/>
  <c r="ED244" i="19"/>
  <c r="ED245" i="19"/>
  <c r="ED248" i="19"/>
  <c r="ED249" i="19"/>
  <c r="ED250" i="19"/>
  <c r="ED251" i="19"/>
  <c r="ED252" i="19"/>
  <c r="ED253" i="19"/>
  <c r="ED254" i="19"/>
  <c r="ED255" i="19"/>
  <c r="ED256" i="19"/>
  <c r="ED257" i="19"/>
  <c r="ED260" i="19"/>
  <c r="ED261" i="19"/>
  <c r="ED262" i="19"/>
  <c r="ED263" i="19"/>
  <c r="ED264" i="19"/>
  <c r="ED265" i="19"/>
  <c r="ED266" i="19"/>
  <c r="ED267" i="19"/>
  <c r="ED268" i="19"/>
  <c r="ED269" i="19"/>
  <c r="ED272" i="19"/>
  <c r="ED273" i="19"/>
  <c r="ED274" i="19"/>
  <c r="ED275" i="19"/>
  <c r="ED276" i="19"/>
  <c r="ED277" i="19"/>
  <c r="ED278" i="19"/>
  <c r="ED279" i="19"/>
  <c r="ED280" i="19"/>
  <c r="ED281" i="19"/>
  <c r="ED284" i="19"/>
  <c r="ED285" i="19"/>
  <c r="ED286" i="19"/>
  <c r="ED287" i="19"/>
  <c r="ED288" i="19"/>
  <c r="ED289" i="19"/>
  <c r="ED290" i="19"/>
  <c r="ED291" i="19"/>
  <c r="ED292" i="19"/>
  <c r="ED293" i="19"/>
  <c r="ED296" i="19"/>
  <c r="ED297" i="19"/>
  <c r="ED298" i="19"/>
  <c r="ED299" i="19"/>
  <c r="ED300" i="19"/>
  <c r="ED301" i="19"/>
  <c r="ED302" i="19"/>
  <c r="ED303" i="19"/>
  <c r="ED304" i="19"/>
  <c r="ED305" i="19"/>
  <c r="ED307" i="19"/>
  <c r="ED308" i="19"/>
  <c r="ED309" i="19"/>
  <c r="ED310" i="19"/>
  <c r="ED311" i="19"/>
  <c r="ED312" i="19"/>
  <c r="ED313" i="19"/>
  <c r="ED314" i="19"/>
  <c r="ED315" i="19"/>
  <c r="ED316" i="19"/>
  <c r="ED317" i="19"/>
  <c r="ED319" i="19"/>
  <c r="ED320" i="19"/>
  <c r="ED321" i="19"/>
  <c r="ED322" i="19"/>
  <c r="ED323" i="19"/>
  <c r="ED324" i="19"/>
  <c r="ED325" i="19"/>
  <c r="ED326" i="19"/>
  <c r="ED327" i="19"/>
  <c r="ED328" i="19"/>
  <c r="ED329" i="19"/>
  <c r="ED331" i="19"/>
  <c r="ED332" i="19"/>
  <c r="ED333" i="19"/>
  <c r="ED334" i="19"/>
  <c r="ED335" i="19"/>
  <c r="ED336" i="19"/>
  <c r="ED337" i="19"/>
  <c r="ED338" i="19"/>
  <c r="ED339" i="19"/>
  <c r="ED340" i="19"/>
  <c r="ED341" i="19"/>
  <c r="ED343" i="19"/>
  <c r="ED344" i="19"/>
  <c r="ED345" i="19"/>
  <c r="ED346" i="19"/>
  <c r="ED347" i="19"/>
  <c r="ED348" i="19"/>
  <c r="ED349" i="19"/>
  <c r="ED350" i="19"/>
  <c r="ED351" i="19"/>
  <c r="ED352" i="19"/>
  <c r="ED8" i="19"/>
  <c r="R3" i="7"/>
  <c r="Q3" i="7"/>
  <c r="AR4" i="19" l="1"/>
  <c r="AR3" i="19"/>
  <c r="DT351" i="19"/>
  <c r="DT185" i="19"/>
  <c r="DT197" i="19"/>
  <c r="DT209" i="19"/>
  <c r="DT221" i="19"/>
  <c r="DT233" i="19"/>
  <c r="DT245" i="19"/>
  <c r="DT257" i="19"/>
  <c r="DT269" i="19"/>
  <c r="DT281" i="19"/>
  <c r="DT293" i="19"/>
  <c r="DT305" i="19"/>
  <c r="DT317" i="19"/>
  <c r="DT329" i="19"/>
  <c r="DT341" i="19"/>
  <c r="DT353" i="19"/>
  <c r="DT234" i="19"/>
  <c r="DT246" i="19"/>
  <c r="DT258" i="19"/>
  <c r="DT270" i="19"/>
  <c r="DT282" i="19"/>
  <c r="DT294" i="19"/>
  <c r="DT306" i="19"/>
  <c r="DT318" i="19"/>
  <c r="DT330" i="19"/>
  <c r="DT342" i="19"/>
  <c r="DT354" i="19"/>
  <c r="ED117" i="19"/>
  <c r="ED105" i="19"/>
  <c r="ED93" i="19"/>
  <c r="ED81" i="19"/>
  <c r="ED69" i="19"/>
  <c r="ED57" i="19"/>
  <c r="ED45" i="19"/>
  <c r="ED33" i="19"/>
  <c r="ED21" i="19"/>
  <c r="ED9" i="19"/>
  <c r="DT19" i="19"/>
  <c r="DT31" i="19"/>
  <c r="DT43" i="19"/>
  <c r="DT55" i="19"/>
  <c r="DT67" i="19"/>
  <c r="DT79" i="19"/>
  <c r="DT91" i="19"/>
  <c r="DT103" i="19"/>
  <c r="DT115" i="19"/>
  <c r="DT127" i="19"/>
  <c r="DT139" i="19"/>
  <c r="DT151" i="19"/>
  <c r="DT163" i="19"/>
  <c r="DT175" i="19"/>
  <c r="DT187" i="19"/>
  <c r="DT199" i="19"/>
  <c r="DT211" i="19"/>
  <c r="DT223" i="19"/>
  <c r="DT235" i="19"/>
  <c r="DT247" i="19"/>
  <c r="DT259" i="19"/>
  <c r="DT271" i="19"/>
  <c r="DT283" i="19"/>
  <c r="DT295" i="19"/>
  <c r="DT307" i="19"/>
  <c r="DT319" i="19"/>
  <c r="DT331" i="19"/>
  <c r="DT343" i="19"/>
  <c r="DT104" i="19"/>
  <c r="DT116" i="19"/>
  <c r="DT128" i="19"/>
  <c r="DT140" i="19"/>
  <c r="DT152" i="19"/>
  <c r="DT164" i="19"/>
  <c r="DT176" i="19"/>
  <c r="DT188" i="19"/>
  <c r="DT200" i="19"/>
  <c r="DT212" i="19"/>
  <c r="DT224" i="19"/>
  <c r="DT236" i="19"/>
  <c r="DT248" i="19"/>
  <c r="DT260" i="19"/>
  <c r="DT272" i="19"/>
  <c r="DT284" i="19"/>
  <c r="DT296" i="19"/>
  <c r="DT308" i="19"/>
  <c r="DT320" i="19"/>
  <c r="DT332" i="19"/>
  <c r="DT344" i="19"/>
  <c r="ED283" i="19"/>
  <c r="ED259" i="19"/>
  <c r="ED235" i="19"/>
  <c r="ED211" i="19"/>
  <c r="ED175" i="19"/>
  <c r="ED151" i="19"/>
  <c r="ED127" i="19"/>
  <c r="ED115" i="19"/>
  <c r="ED91" i="19"/>
  <c r="ED79" i="19"/>
  <c r="ED55" i="19"/>
  <c r="ED43" i="19"/>
  <c r="ED31" i="19"/>
  <c r="ED19" i="19"/>
  <c r="DT9" i="19"/>
  <c r="DT21" i="19"/>
  <c r="DT33" i="19"/>
  <c r="DT45" i="19"/>
  <c r="DT57" i="19"/>
  <c r="DT69" i="19"/>
  <c r="DT81" i="19"/>
  <c r="DT93" i="19"/>
  <c r="DT105" i="19"/>
  <c r="DT117" i="19"/>
  <c r="DT129" i="19"/>
  <c r="DT141" i="19"/>
  <c r="DT153" i="19"/>
  <c r="DT165" i="19"/>
  <c r="DT177" i="19"/>
  <c r="DT189" i="19"/>
  <c r="DT201" i="19"/>
  <c r="DT213" i="19"/>
  <c r="DT225" i="19"/>
  <c r="DT237" i="19"/>
  <c r="DT249" i="19"/>
  <c r="DT261" i="19"/>
  <c r="DT273" i="19"/>
  <c r="DT285" i="19"/>
  <c r="DT297" i="19"/>
  <c r="DT309" i="19"/>
  <c r="DT321" i="19"/>
  <c r="DT333" i="19"/>
  <c r="DT345" i="19"/>
  <c r="ED295" i="19"/>
  <c r="ED271" i="19"/>
  <c r="ED247" i="19"/>
  <c r="ED223" i="19"/>
  <c r="ED199" i="19"/>
  <c r="ED187" i="19"/>
  <c r="ED163" i="19"/>
  <c r="ED139" i="19"/>
  <c r="ED103" i="19"/>
  <c r="ED67" i="19"/>
  <c r="ED342" i="19"/>
  <c r="ED330" i="19"/>
  <c r="ED318" i="19"/>
  <c r="ED306" i="19"/>
  <c r="ED294" i="19"/>
  <c r="ED282" i="19"/>
  <c r="ED270" i="19"/>
  <c r="ED258" i="19"/>
  <c r="ED246" i="19"/>
  <c r="ED234" i="19"/>
  <c r="ED222" i="19"/>
  <c r="ED210" i="19"/>
  <c r="ED198" i="19"/>
  <c r="ED186" i="19"/>
  <c r="ED174" i="19"/>
  <c r="ED162" i="19"/>
  <c r="ED150" i="19"/>
  <c r="ED138" i="19"/>
  <c r="ED126" i="19"/>
  <c r="ED114" i="19"/>
  <c r="ED102" i="19"/>
  <c r="ED90" i="19"/>
  <c r="ED78" i="19"/>
  <c r="ED66" i="19"/>
  <c r="ED54" i="19"/>
  <c r="ED42" i="19"/>
  <c r="ED30" i="19"/>
  <c r="DT10" i="19"/>
  <c r="DT22" i="19"/>
  <c r="DT34" i="19"/>
  <c r="DT46" i="19"/>
  <c r="DT58" i="19"/>
  <c r="DT70" i="19"/>
  <c r="DT82" i="19"/>
  <c r="DT94" i="19"/>
  <c r="DT106" i="19"/>
  <c r="DT118" i="19"/>
  <c r="DT130" i="19"/>
  <c r="DT142" i="19"/>
  <c r="DT154" i="19"/>
  <c r="DT166" i="19"/>
  <c r="DT178" i="19"/>
  <c r="DT190" i="19"/>
  <c r="DT202" i="19"/>
  <c r="DT214" i="19"/>
  <c r="DT226" i="19"/>
  <c r="DT238" i="19"/>
  <c r="DT250" i="19"/>
  <c r="DT262" i="19"/>
  <c r="DT274" i="19"/>
  <c r="DT286" i="19"/>
  <c r="DT298" i="19"/>
  <c r="DT310" i="19"/>
  <c r="DT322" i="19"/>
  <c r="DT334" i="19"/>
  <c r="DT346" i="19"/>
  <c r="DT120" i="19"/>
  <c r="DT132" i="19"/>
  <c r="DT144" i="19"/>
  <c r="DT156" i="19"/>
  <c r="DT168" i="19"/>
  <c r="DT180" i="19"/>
  <c r="DT192" i="19"/>
  <c r="DT204" i="19"/>
  <c r="DT216" i="19"/>
  <c r="DT228" i="19"/>
  <c r="DT240" i="19"/>
  <c r="DT252" i="19"/>
  <c r="DT264" i="19"/>
  <c r="DT276" i="19"/>
  <c r="DT288" i="19"/>
  <c r="DT300" i="19"/>
  <c r="DT312" i="19"/>
  <c r="DT324" i="19"/>
  <c r="DT336" i="19"/>
  <c r="DT348" i="19"/>
  <c r="DT205" i="19"/>
  <c r="DT217" i="19"/>
  <c r="DT229" i="19"/>
  <c r="DT241" i="19"/>
  <c r="DT253" i="19"/>
  <c r="DT265" i="19"/>
  <c r="DT277" i="19"/>
  <c r="DT289" i="19"/>
  <c r="DT301" i="19"/>
  <c r="DT313" i="19"/>
  <c r="DT325" i="19"/>
  <c r="DT337" i="19"/>
  <c r="DT349" i="19"/>
  <c r="A2" i="17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AJ2" i="17"/>
  <c r="AK2" i="17"/>
  <c r="AL2" i="17"/>
  <c r="AM2" i="17"/>
  <c r="AN2" i="17"/>
  <c r="AO2" i="17"/>
  <c r="AP2" i="17"/>
  <c r="AQ2" i="17"/>
  <c r="AR2" i="17"/>
  <c r="AS2" i="17"/>
  <c r="AT2" i="17"/>
  <c r="A3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AJ3" i="17"/>
  <c r="AK3" i="17"/>
  <c r="AL3" i="17"/>
  <c r="AM3" i="17"/>
  <c r="AN3" i="17"/>
  <c r="AO3" i="17"/>
  <c r="AP3" i="17"/>
  <c r="AQ3" i="17"/>
  <c r="AR3" i="17"/>
  <c r="AS3" i="17"/>
  <c r="AT3" i="17"/>
  <c r="A4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5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6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15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22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31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36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37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38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47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53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58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63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73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74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79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89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90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95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111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114" i="17"/>
  <c r="B114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127" i="17"/>
  <c r="B127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130" i="17"/>
  <c r="B130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AN133" i="17"/>
  <c r="AO133" i="17"/>
  <c r="AP133" i="17"/>
  <c r="AQ133" i="17"/>
  <c r="AR133" i="17"/>
  <c r="AS133" i="17"/>
  <c r="AT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AL135" i="17"/>
  <c r="AM135" i="17"/>
  <c r="AN135" i="17"/>
  <c r="AO135" i="17"/>
  <c r="AP135" i="17"/>
  <c r="AQ135" i="17"/>
  <c r="AR135" i="17"/>
  <c r="AS135" i="17"/>
  <c r="AT135" i="17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AN137" i="17"/>
  <c r="AO137" i="17"/>
  <c r="AP137" i="17"/>
  <c r="AQ137" i="17"/>
  <c r="AR137" i="17"/>
  <c r="AS137" i="17"/>
  <c r="AT137" i="17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AN139" i="17"/>
  <c r="AO139" i="17"/>
  <c r="AP139" i="17"/>
  <c r="AQ139" i="17"/>
  <c r="AR139" i="17"/>
  <c r="AS139" i="17"/>
  <c r="AT139" i="17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AN141" i="17"/>
  <c r="AO141" i="17"/>
  <c r="AP141" i="17"/>
  <c r="AQ141" i="17"/>
  <c r="AR141" i="17"/>
  <c r="AS141" i="17"/>
  <c r="AT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AN142" i="17"/>
  <c r="AO142" i="17"/>
  <c r="AP142" i="17"/>
  <c r="AQ142" i="17"/>
  <c r="AR142" i="17"/>
  <c r="AS142" i="17"/>
  <c r="AT142" i="17"/>
  <c r="A143" i="17"/>
  <c r="B143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AN143" i="17"/>
  <c r="AO143" i="17"/>
  <c r="AP143" i="17"/>
  <c r="AQ143" i="17"/>
  <c r="AR143" i="17"/>
  <c r="AS143" i="17"/>
  <c r="AT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AL144" i="17"/>
  <c r="AM144" i="17"/>
  <c r="AN144" i="17"/>
  <c r="AO144" i="17"/>
  <c r="AP144" i="17"/>
  <c r="AQ144" i="17"/>
  <c r="AR144" i="17"/>
  <c r="AS144" i="17"/>
  <c r="AT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AL145" i="17"/>
  <c r="AM145" i="17"/>
  <c r="AN145" i="17"/>
  <c r="AO145" i="17"/>
  <c r="AP145" i="17"/>
  <c r="AQ145" i="17"/>
  <c r="AR145" i="17"/>
  <c r="AS145" i="17"/>
  <c r="AT145" i="17"/>
  <c r="A146" i="17"/>
  <c r="B146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AL146" i="17"/>
  <c r="AM146" i="17"/>
  <c r="AN146" i="17"/>
  <c r="AO146" i="17"/>
  <c r="AP146" i="17"/>
  <c r="AQ146" i="17"/>
  <c r="AR146" i="17"/>
  <c r="AS146" i="17"/>
  <c r="AT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AL147" i="17"/>
  <c r="AM147" i="17"/>
  <c r="AN147" i="17"/>
  <c r="AO147" i="17"/>
  <c r="AP147" i="17"/>
  <c r="AQ147" i="17"/>
  <c r="AR147" i="17"/>
  <c r="AS147" i="17"/>
  <c r="AT147" i="17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AL148" i="17"/>
  <c r="AM148" i="17"/>
  <c r="AN148" i="17"/>
  <c r="AO148" i="17"/>
  <c r="AP148" i="17"/>
  <c r="AQ148" i="17"/>
  <c r="AR148" i="17"/>
  <c r="AS148" i="17"/>
  <c r="AT148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AL149" i="17"/>
  <c r="AM149" i="17"/>
  <c r="AN149" i="17"/>
  <c r="AO149" i="17"/>
  <c r="AP149" i="17"/>
  <c r="AQ149" i="17"/>
  <c r="AR149" i="17"/>
  <c r="AS149" i="17"/>
  <c r="AT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AJ150" i="17"/>
  <c r="AK150" i="17"/>
  <c r="AL150" i="17"/>
  <c r="AM150" i="17"/>
  <c r="AN150" i="17"/>
  <c r="AO150" i="17"/>
  <c r="AP150" i="17"/>
  <c r="AQ150" i="17"/>
  <c r="AR150" i="17"/>
  <c r="AS150" i="17"/>
  <c r="AT150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AH151" i="17"/>
  <c r="AI151" i="17"/>
  <c r="AJ151" i="17"/>
  <c r="AK151" i="17"/>
  <c r="AL151" i="17"/>
  <c r="AM151" i="17"/>
  <c r="AN151" i="17"/>
  <c r="AO151" i="17"/>
  <c r="AP151" i="17"/>
  <c r="AQ151" i="17"/>
  <c r="AR151" i="17"/>
  <c r="AS151" i="17"/>
  <c r="AT151" i="17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AJ152" i="17"/>
  <c r="AK152" i="17"/>
  <c r="AL152" i="17"/>
  <c r="AM152" i="17"/>
  <c r="AN152" i="17"/>
  <c r="AO152" i="17"/>
  <c r="AP152" i="17"/>
  <c r="AQ152" i="17"/>
  <c r="AR152" i="17"/>
  <c r="AS152" i="17"/>
  <c r="AT152" i="17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153" i="17"/>
  <c r="AK153" i="17"/>
  <c r="AL153" i="17"/>
  <c r="AM153" i="17"/>
  <c r="AN153" i="17"/>
  <c r="AO153" i="17"/>
  <c r="AP153" i="17"/>
  <c r="AQ153" i="17"/>
  <c r="AR153" i="17"/>
  <c r="AS153" i="17"/>
  <c r="AT153" i="17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AJ154" i="17"/>
  <c r="AK154" i="17"/>
  <c r="AL154" i="17"/>
  <c r="AM154" i="17"/>
  <c r="AN154" i="17"/>
  <c r="AO154" i="17"/>
  <c r="AP154" i="17"/>
  <c r="AQ154" i="17"/>
  <c r="AR154" i="17"/>
  <c r="AS154" i="17"/>
  <c r="AT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AL155" i="17"/>
  <c r="AM155" i="17"/>
  <c r="AN155" i="17"/>
  <c r="AO155" i="17"/>
  <c r="AP155" i="17"/>
  <c r="AQ155" i="17"/>
  <c r="AR155" i="17"/>
  <c r="AS155" i="17"/>
  <c r="AT155" i="17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AL156" i="17"/>
  <c r="AM156" i="17"/>
  <c r="AN156" i="17"/>
  <c r="AO156" i="17"/>
  <c r="AP156" i="17"/>
  <c r="AQ156" i="17"/>
  <c r="AR156" i="17"/>
  <c r="AS156" i="17"/>
  <c r="AT156" i="17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AL157" i="17"/>
  <c r="AM157" i="17"/>
  <c r="AN157" i="17"/>
  <c r="AO157" i="17"/>
  <c r="AP157" i="17"/>
  <c r="AQ157" i="17"/>
  <c r="AR157" i="17"/>
  <c r="AS157" i="17"/>
  <c r="AT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AL158" i="17"/>
  <c r="AM158" i="17"/>
  <c r="AN158" i="17"/>
  <c r="AO158" i="17"/>
  <c r="AP158" i="17"/>
  <c r="AQ158" i="17"/>
  <c r="AR158" i="17"/>
  <c r="AS158" i="17"/>
  <c r="AT158" i="17"/>
  <c r="A159" i="17"/>
  <c r="B159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AL159" i="17"/>
  <c r="AM159" i="17"/>
  <c r="AN159" i="17"/>
  <c r="AO159" i="17"/>
  <c r="AP159" i="17"/>
  <c r="AQ159" i="17"/>
  <c r="AR159" i="17"/>
  <c r="AS159" i="17"/>
  <c r="AT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AL160" i="17"/>
  <c r="AM160" i="17"/>
  <c r="AN160" i="17"/>
  <c r="AO160" i="17"/>
  <c r="AP160" i="17"/>
  <c r="AQ160" i="17"/>
  <c r="AR160" i="17"/>
  <c r="AS160" i="17"/>
  <c r="AT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AL161" i="17"/>
  <c r="AM161" i="17"/>
  <c r="AN161" i="17"/>
  <c r="AO161" i="17"/>
  <c r="AP161" i="17"/>
  <c r="AQ161" i="17"/>
  <c r="AR161" i="17"/>
  <c r="AS161" i="17"/>
  <c r="AT161" i="17"/>
  <c r="A162" i="17"/>
  <c r="B162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AL162" i="17"/>
  <c r="AM162" i="17"/>
  <c r="AN162" i="17"/>
  <c r="AO162" i="17"/>
  <c r="AP162" i="17"/>
  <c r="AQ162" i="17"/>
  <c r="AR162" i="17"/>
  <c r="AS162" i="17"/>
  <c r="AT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AL163" i="17"/>
  <c r="AM163" i="17"/>
  <c r="AN163" i="17"/>
  <c r="AO163" i="17"/>
  <c r="AP163" i="17"/>
  <c r="AQ163" i="17"/>
  <c r="AR163" i="17"/>
  <c r="AS163" i="17"/>
  <c r="AT163" i="17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AL164" i="17"/>
  <c r="AM164" i="17"/>
  <c r="AN164" i="17"/>
  <c r="AO164" i="17"/>
  <c r="AP164" i="17"/>
  <c r="AQ164" i="17"/>
  <c r="AR164" i="17"/>
  <c r="AS164" i="17"/>
  <c r="AT164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AL165" i="17"/>
  <c r="AM165" i="17"/>
  <c r="AN165" i="17"/>
  <c r="AO165" i="17"/>
  <c r="AP165" i="17"/>
  <c r="AQ165" i="17"/>
  <c r="AR165" i="17"/>
  <c r="AS165" i="17"/>
  <c r="AT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AL166" i="17"/>
  <c r="AM166" i="17"/>
  <c r="AN166" i="17"/>
  <c r="AO166" i="17"/>
  <c r="AP166" i="17"/>
  <c r="AQ166" i="17"/>
  <c r="AR166" i="17"/>
  <c r="AS166" i="17"/>
  <c r="AT166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AH167" i="17"/>
  <c r="AI167" i="17"/>
  <c r="AJ167" i="17"/>
  <c r="AK167" i="17"/>
  <c r="AL167" i="17"/>
  <c r="AM167" i="17"/>
  <c r="AN167" i="17"/>
  <c r="AO167" i="17"/>
  <c r="AP167" i="17"/>
  <c r="AQ167" i="17"/>
  <c r="AR167" i="17"/>
  <c r="AS167" i="17"/>
  <c r="AT167" i="17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AH168" i="17"/>
  <c r="AI168" i="17"/>
  <c r="AJ168" i="17"/>
  <c r="AK168" i="17"/>
  <c r="AL168" i="17"/>
  <c r="AM168" i="17"/>
  <c r="AN168" i="17"/>
  <c r="AO168" i="17"/>
  <c r="AP168" i="17"/>
  <c r="AQ168" i="17"/>
  <c r="AR168" i="17"/>
  <c r="AS168" i="17"/>
  <c r="AT168" i="17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M169" i="17"/>
  <c r="AN169" i="17"/>
  <c r="AO169" i="17"/>
  <c r="AP169" i="17"/>
  <c r="AQ169" i="17"/>
  <c r="AR169" i="17"/>
  <c r="AS169" i="17"/>
  <c r="AT169" i="17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AH170" i="17"/>
  <c r="AI170" i="17"/>
  <c r="AJ170" i="17"/>
  <c r="AK170" i="17"/>
  <c r="AL170" i="17"/>
  <c r="AM170" i="17"/>
  <c r="AN170" i="17"/>
  <c r="AO170" i="17"/>
  <c r="AP170" i="17"/>
  <c r="AQ170" i="17"/>
  <c r="AR170" i="17"/>
  <c r="AS170" i="17"/>
  <c r="AT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M171" i="17"/>
  <c r="AN171" i="17"/>
  <c r="AO171" i="17"/>
  <c r="AP171" i="17"/>
  <c r="AQ171" i="17"/>
  <c r="AR171" i="17"/>
  <c r="AS171" i="17"/>
  <c r="AT171" i="17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AL172" i="17"/>
  <c r="AM172" i="17"/>
  <c r="AN172" i="17"/>
  <c r="AO172" i="17"/>
  <c r="AP172" i="17"/>
  <c r="AQ172" i="17"/>
  <c r="AR172" i="17"/>
  <c r="AS172" i="17"/>
  <c r="AT172" i="17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M173" i="17"/>
  <c r="AN173" i="17"/>
  <c r="AO173" i="17"/>
  <c r="AP173" i="17"/>
  <c r="AQ173" i="17"/>
  <c r="AR173" i="17"/>
  <c r="AS173" i="17"/>
  <c r="AT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AL174" i="17"/>
  <c r="AM174" i="17"/>
  <c r="AN174" i="17"/>
  <c r="AO174" i="17"/>
  <c r="AP174" i="17"/>
  <c r="AQ174" i="17"/>
  <c r="AR174" i="17"/>
  <c r="AS174" i="17"/>
  <c r="AT174" i="17"/>
  <c r="A175" i="17"/>
  <c r="B175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AL175" i="17"/>
  <c r="AM175" i="17"/>
  <c r="AN175" i="17"/>
  <c r="AO175" i="17"/>
  <c r="AP175" i="17"/>
  <c r="AQ175" i="17"/>
  <c r="AR175" i="17"/>
  <c r="AS175" i="17"/>
  <c r="AT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AL176" i="17"/>
  <c r="AM176" i="17"/>
  <c r="AN176" i="17"/>
  <c r="AO176" i="17"/>
  <c r="AP176" i="17"/>
  <c r="AQ176" i="17"/>
  <c r="AR176" i="17"/>
  <c r="AS176" i="17"/>
  <c r="AT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AL177" i="17"/>
  <c r="AM177" i="17"/>
  <c r="AN177" i="17"/>
  <c r="AO177" i="17"/>
  <c r="AP177" i="17"/>
  <c r="AQ177" i="17"/>
  <c r="AR177" i="17"/>
  <c r="AS177" i="17"/>
  <c r="AT177" i="17"/>
  <c r="A178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AL178" i="17"/>
  <c r="AM178" i="17"/>
  <c r="AN178" i="17"/>
  <c r="AO178" i="17"/>
  <c r="AP178" i="17"/>
  <c r="AQ178" i="17"/>
  <c r="AR178" i="17"/>
  <c r="AS178" i="17"/>
  <c r="AT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AL179" i="17"/>
  <c r="AM179" i="17"/>
  <c r="AN179" i="17"/>
  <c r="AO179" i="17"/>
  <c r="AP179" i="17"/>
  <c r="AQ179" i="17"/>
  <c r="AR179" i="17"/>
  <c r="AS179" i="17"/>
  <c r="AT179" i="17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AL180" i="17"/>
  <c r="AM180" i="17"/>
  <c r="AN180" i="17"/>
  <c r="AO180" i="17"/>
  <c r="AP180" i="17"/>
  <c r="AQ180" i="17"/>
  <c r="AR180" i="17"/>
  <c r="AS180" i="17"/>
  <c r="AT180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AL181" i="17"/>
  <c r="AM181" i="17"/>
  <c r="AN181" i="17"/>
  <c r="AO181" i="17"/>
  <c r="AP181" i="17"/>
  <c r="AQ181" i="17"/>
  <c r="AR181" i="17"/>
  <c r="AS181" i="17"/>
  <c r="AT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AL182" i="17"/>
  <c r="AM182" i="17"/>
  <c r="AN182" i="17"/>
  <c r="AO182" i="17"/>
  <c r="AP182" i="17"/>
  <c r="AQ182" i="17"/>
  <c r="AR182" i="17"/>
  <c r="AS182" i="17"/>
  <c r="AT182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AL183" i="17"/>
  <c r="AM183" i="17"/>
  <c r="AN183" i="17"/>
  <c r="AO183" i="17"/>
  <c r="AP183" i="17"/>
  <c r="AQ183" i="17"/>
  <c r="AR183" i="17"/>
  <c r="AS183" i="17"/>
  <c r="AT183" i="17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D184" i="17"/>
  <c r="AE184" i="17"/>
  <c r="AF184" i="17"/>
  <c r="AG184" i="17"/>
  <c r="AH184" i="17"/>
  <c r="AI184" i="17"/>
  <c r="AJ184" i="17"/>
  <c r="AK184" i="17"/>
  <c r="AL184" i="17"/>
  <c r="AM184" i="17"/>
  <c r="AN184" i="17"/>
  <c r="AO184" i="17"/>
  <c r="AP184" i="17"/>
  <c r="AQ184" i="17"/>
  <c r="AR184" i="17"/>
  <c r="AS184" i="17"/>
  <c r="AT184" i="17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D185" i="17"/>
  <c r="AE185" i="17"/>
  <c r="AF185" i="17"/>
  <c r="AG185" i="17"/>
  <c r="AH185" i="17"/>
  <c r="AI185" i="17"/>
  <c r="AJ185" i="17"/>
  <c r="AK185" i="17"/>
  <c r="AL185" i="17"/>
  <c r="AM185" i="17"/>
  <c r="AN185" i="17"/>
  <c r="AO185" i="17"/>
  <c r="AP185" i="17"/>
  <c r="AQ185" i="17"/>
  <c r="AR185" i="17"/>
  <c r="AS185" i="17"/>
  <c r="AT185" i="17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D186" i="17"/>
  <c r="AE186" i="17"/>
  <c r="AF186" i="17"/>
  <c r="AG186" i="17"/>
  <c r="AH186" i="17"/>
  <c r="AI186" i="17"/>
  <c r="AJ186" i="17"/>
  <c r="AK186" i="17"/>
  <c r="AL186" i="17"/>
  <c r="AM186" i="17"/>
  <c r="AN186" i="17"/>
  <c r="AO186" i="17"/>
  <c r="AP186" i="17"/>
  <c r="AQ186" i="17"/>
  <c r="AR186" i="17"/>
  <c r="AS186" i="17"/>
  <c r="AT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D187" i="17"/>
  <c r="AE187" i="17"/>
  <c r="AF187" i="17"/>
  <c r="AG187" i="17"/>
  <c r="AH187" i="17"/>
  <c r="AI187" i="17"/>
  <c r="AJ187" i="17"/>
  <c r="AK187" i="17"/>
  <c r="AL187" i="17"/>
  <c r="AM187" i="17"/>
  <c r="AN187" i="17"/>
  <c r="AO187" i="17"/>
  <c r="AP187" i="17"/>
  <c r="AQ187" i="17"/>
  <c r="AR187" i="17"/>
  <c r="AS187" i="17"/>
  <c r="AT187" i="17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D188" i="17"/>
  <c r="AE188" i="17"/>
  <c r="AF188" i="17"/>
  <c r="AG188" i="17"/>
  <c r="AH188" i="17"/>
  <c r="AI188" i="17"/>
  <c r="AJ188" i="17"/>
  <c r="AK188" i="17"/>
  <c r="AL188" i="17"/>
  <c r="AM188" i="17"/>
  <c r="AN188" i="17"/>
  <c r="AO188" i="17"/>
  <c r="AP188" i="17"/>
  <c r="AQ188" i="17"/>
  <c r="AR188" i="17"/>
  <c r="AS188" i="17"/>
  <c r="AT188" i="17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D189" i="17"/>
  <c r="AE189" i="17"/>
  <c r="AF189" i="17"/>
  <c r="AG189" i="17"/>
  <c r="AH189" i="17"/>
  <c r="AI189" i="17"/>
  <c r="AJ189" i="17"/>
  <c r="AK189" i="17"/>
  <c r="AL189" i="17"/>
  <c r="AM189" i="17"/>
  <c r="AN189" i="17"/>
  <c r="AO189" i="17"/>
  <c r="AP189" i="17"/>
  <c r="AQ189" i="17"/>
  <c r="AR189" i="17"/>
  <c r="AS189" i="17"/>
  <c r="AT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D190" i="17"/>
  <c r="AE190" i="17"/>
  <c r="AF190" i="17"/>
  <c r="AG190" i="17"/>
  <c r="AH190" i="17"/>
  <c r="AI190" i="17"/>
  <c r="AJ190" i="17"/>
  <c r="AK190" i="17"/>
  <c r="AL190" i="17"/>
  <c r="AM190" i="17"/>
  <c r="AN190" i="17"/>
  <c r="AO190" i="17"/>
  <c r="AP190" i="17"/>
  <c r="AQ190" i="17"/>
  <c r="AR190" i="17"/>
  <c r="AS190" i="17"/>
  <c r="AT190" i="17"/>
  <c r="A191" i="17"/>
  <c r="B191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D191" i="17"/>
  <c r="AE191" i="17"/>
  <c r="AF191" i="17"/>
  <c r="AG191" i="17"/>
  <c r="AH191" i="17"/>
  <c r="AI191" i="17"/>
  <c r="AJ191" i="17"/>
  <c r="AK191" i="17"/>
  <c r="AL191" i="17"/>
  <c r="AM191" i="17"/>
  <c r="AN191" i="17"/>
  <c r="AO191" i="17"/>
  <c r="AP191" i="17"/>
  <c r="AQ191" i="17"/>
  <c r="AR191" i="17"/>
  <c r="AS191" i="17"/>
  <c r="AT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D192" i="17"/>
  <c r="AE192" i="17"/>
  <c r="AF192" i="17"/>
  <c r="AG192" i="17"/>
  <c r="AH192" i="17"/>
  <c r="AI192" i="17"/>
  <c r="AJ192" i="17"/>
  <c r="AK192" i="17"/>
  <c r="AL192" i="17"/>
  <c r="AM192" i="17"/>
  <c r="AN192" i="17"/>
  <c r="AO192" i="17"/>
  <c r="AP192" i="17"/>
  <c r="AQ192" i="17"/>
  <c r="AR192" i="17"/>
  <c r="AS192" i="17"/>
  <c r="AT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D193" i="17"/>
  <c r="AE193" i="17"/>
  <c r="AF193" i="17"/>
  <c r="AG193" i="17"/>
  <c r="AH193" i="17"/>
  <c r="AI193" i="17"/>
  <c r="AJ193" i="17"/>
  <c r="AK193" i="17"/>
  <c r="AL193" i="17"/>
  <c r="AM193" i="17"/>
  <c r="AN193" i="17"/>
  <c r="AO193" i="17"/>
  <c r="AP193" i="17"/>
  <c r="AQ193" i="17"/>
  <c r="AR193" i="17"/>
  <c r="AS193" i="17"/>
  <c r="AT193" i="17"/>
  <c r="A194" i="17"/>
  <c r="B194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D194" i="17"/>
  <c r="AE194" i="17"/>
  <c r="AF194" i="17"/>
  <c r="AG194" i="17"/>
  <c r="AH194" i="17"/>
  <c r="AI194" i="17"/>
  <c r="AJ194" i="17"/>
  <c r="AK194" i="17"/>
  <c r="AL194" i="17"/>
  <c r="AM194" i="17"/>
  <c r="AN194" i="17"/>
  <c r="AO194" i="17"/>
  <c r="AP194" i="17"/>
  <c r="AQ194" i="17"/>
  <c r="AR194" i="17"/>
  <c r="AS194" i="17"/>
  <c r="AT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D195" i="17"/>
  <c r="AE195" i="17"/>
  <c r="AF195" i="17"/>
  <c r="AG195" i="17"/>
  <c r="AH195" i="17"/>
  <c r="AI195" i="17"/>
  <c r="AJ195" i="17"/>
  <c r="AK195" i="17"/>
  <c r="AL195" i="17"/>
  <c r="AM195" i="17"/>
  <c r="AN195" i="17"/>
  <c r="AO195" i="17"/>
  <c r="AP195" i="17"/>
  <c r="AQ195" i="17"/>
  <c r="AR195" i="17"/>
  <c r="AS195" i="17"/>
  <c r="AT195" i="17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AF196" i="17"/>
  <c r="AG196" i="17"/>
  <c r="AH196" i="17"/>
  <c r="AI196" i="17"/>
  <c r="AJ196" i="17"/>
  <c r="AK196" i="17"/>
  <c r="AL196" i="17"/>
  <c r="AM196" i="17"/>
  <c r="AN196" i="17"/>
  <c r="AO196" i="17"/>
  <c r="AP196" i="17"/>
  <c r="AQ196" i="17"/>
  <c r="AR196" i="17"/>
  <c r="AS196" i="17"/>
  <c r="AT196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AF197" i="17"/>
  <c r="AG197" i="17"/>
  <c r="AH197" i="17"/>
  <c r="AI197" i="17"/>
  <c r="AJ197" i="17"/>
  <c r="AK197" i="17"/>
  <c r="AL197" i="17"/>
  <c r="AM197" i="17"/>
  <c r="AN197" i="17"/>
  <c r="AO197" i="17"/>
  <c r="AP197" i="17"/>
  <c r="AQ197" i="17"/>
  <c r="AR197" i="17"/>
  <c r="AS197" i="17"/>
  <c r="AT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AF198" i="17"/>
  <c r="AG198" i="17"/>
  <c r="AH198" i="17"/>
  <c r="AI198" i="17"/>
  <c r="AJ198" i="17"/>
  <c r="AK198" i="17"/>
  <c r="AL198" i="17"/>
  <c r="AM198" i="17"/>
  <c r="AN198" i="17"/>
  <c r="AO198" i="17"/>
  <c r="AP198" i="17"/>
  <c r="AQ198" i="17"/>
  <c r="AR198" i="17"/>
  <c r="AS198" i="17"/>
  <c r="AT198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AF199" i="17"/>
  <c r="AG199" i="17"/>
  <c r="AH199" i="17"/>
  <c r="AI199" i="17"/>
  <c r="AJ199" i="17"/>
  <c r="AK199" i="17"/>
  <c r="AL199" i="17"/>
  <c r="AM199" i="17"/>
  <c r="AN199" i="17"/>
  <c r="AO199" i="17"/>
  <c r="AP199" i="17"/>
  <c r="AQ199" i="17"/>
  <c r="AR199" i="17"/>
  <c r="AS199" i="17"/>
  <c r="AT199" i="17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AF200" i="17"/>
  <c r="AG200" i="17"/>
  <c r="AH200" i="17"/>
  <c r="AI200" i="17"/>
  <c r="AJ200" i="17"/>
  <c r="AK200" i="17"/>
  <c r="AL200" i="17"/>
  <c r="AM200" i="17"/>
  <c r="AN200" i="17"/>
  <c r="AO200" i="17"/>
  <c r="AP200" i="17"/>
  <c r="AQ200" i="17"/>
  <c r="AR200" i="17"/>
  <c r="AS200" i="17"/>
  <c r="AT200" i="17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AF201" i="17"/>
  <c r="AG201" i="17"/>
  <c r="AH201" i="17"/>
  <c r="AI201" i="17"/>
  <c r="AJ201" i="17"/>
  <c r="AK201" i="17"/>
  <c r="AL201" i="17"/>
  <c r="AM201" i="17"/>
  <c r="AN201" i="17"/>
  <c r="AO201" i="17"/>
  <c r="AP201" i="17"/>
  <c r="AQ201" i="17"/>
  <c r="AR201" i="17"/>
  <c r="AS201" i="17"/>
  <c r="AT201" i="17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AF202" i="17"/>
  <c r="AG202" i="17"/>
  <c r="AH202" i="17"/>
  <c r="AI202" i="17"/>
  <c r="AJ202" i="17"/>
  <c r="AK202" i="17"/>
  <c r="AL202" i="17"/>
  <c r="AM202" i="17"/>
  <c r="AN202" i="17"/>
  <c r="AO202" i="17"/>
  <c r="AP202" i="17"/>
  <c r="AQ202" i="17"/>
  <c r="AR202" i="17"/>
  <c r="AS202" i="17"/>
  <c r="AT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AF203" i="17"/>
  <c r="AG203" i="17"/>
  <c r="AH203" i="17"/>
  <c r="AI203" i="17"/>
  <c r="AJ203" i="17"/>
  <c r="AK203" i="17"/>
  <c r="AL203" i="17"/>
  <c r="AM203" i="17"/>
  <c r="AN203" i="17"/>
  <c r="AO203" i="17"/>
  <c r="AP203" i="17"/>
  <c r="AQ203" i="17"/>
  <c r="AR203" i="17"/>
  <c r="AS203" i="17"/>
  <c r="AT203" i="17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AF204" i="17"/>
  <c r="AG204" i="17"/>
  <c r="AH204" i="17"/>
  <c r="AI204" i="17"/>
  <c r="AJ204" i="17"/>
  <c r="AK204" i="17"/>
  <c r="AL204" i="17"/>
  <c r="AM204" i="17"/>
  <c r="AN204" i="17"/>
  <c r="AO204" i="17"/>
  <c r="AP204" i="17"/>
  <c r="AQ204" i="17"/>
  <c r="AR204" i="17"/>
  <c r="AS204" i="17"/>
  <c r="AT204" i="17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AF205" i="17"/>
  <c r="AG205" i="17"/>
  <c r="AH205" i="17"/>
  <c r="AI205" i="17"/>
  <c r="AJ205" i="17"/>
  <c r="AK205" i="17"/>
  <c r="AL205" i="17"/>
  <c r="AM205" i="17"/>
  <c r="AN205" i="17"/>
  <c r="AO205" i="17"/>
  <c r="AP205" i="17"/>
  <c r="AQ205" i="17"/>
  <c r="AR205" i="17"/>
  <c r="AS205" i="17"/>
  <c r="AT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AF206" i="17"/>
  <c r="AG206" i="17"/>
  <c r="AH206" i="17"/>
  <c r="AI206" i="17"/>
  <c r="AJ206" i="17"/>
  <c r="AK206" i="17"/>
  <c r="AL206" i="17"/>
  <c r="AM206" i="17"/>
  <c r="AN206" i="17"/>
  <c r="AO206" i="17"/>
  <c r="AP206" i="17"/>
  <c r="AQ206" i="17"/>
  <c r="AR206" i="17"/>
  <c r="AS206" i="17"/>
  <c r="AT206" i="17"/>
  <c r="A207" i="17"/>
  <c r="B207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AF207" i="17"/>
  <c r="AG207" i="17"/>
  <c r="AH207" i="17"/>
  <c r="AI207" i="17"/>
  <c r="AJ207" i="17"/>
  <c r="AK207" i="17"/>
  <c r="AL207" i="17"/>
  <c r="AM207" i="17"/>
  <c r="AN207" i="17"/>
  <c r="AO207" i="17"/>
  <c r="AP207" i="17"/>
  <c r="AQ207" i="17"/>
  <c r="AR207" i="17"/>
  <c r="AS207" i="17"/>
  <c r="AT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AF208" i="17"/>
  <c r="AG208" i="17"/>
  <c r="AH208" i="17"/>
  <c r="AI208" i="17"/>
  <c r="AJ208" i="17"/>
  <c r="AK208" i="17"/>
  <c r="AL208" i="17"/>
  <c r="AM208" i="17"/>
  <c r="AN208" i="17"/>
  <c r="AO208" i="17"/>
  <c r="AP208" i="17"/>
  <c r="AQ208" i="17"/>
  <c r="AR208" i="17"/>
  <c r="AS208" i="17"/>
  <c r="AT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AF209" i="17"/>
  <c r="AG209" i="17"/>
  <c r="AH209" i="17"/>
  <c r="AI209" i="17"/>
  <c r="AJ209" i="17"/>
  <c r="AK209" i="17"/>
  <c r="AL209" i="17"/>
  <c r="AM209" i="17"/>
  <c r="AN209" i="17"/>
  <c r="AO209" i="17"/>
  <c r="AP209" i="17"/>
  <c r="AQ209" i="17"/>
  <c r="AR209" i="17"/>
  <c r="AS209" i="17"/>
  <c r="AT209" i="17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AF210" i="17"/>
  <c r="AG210" i="17"/>
  <c r="AH210" i="17"/>
  <c r="AI210" i="17"/>
  <c r="AJ210" i="17"/>
  <c r="AK210" i="17"/>
  <c r="AL210" i="17"/>
  <c r="AM210" i="17"/>
  <c r="AN210" i="17"/>
  <c r="AO210" i="17"/>
  <c r="AP210" i="17"/>
  <c r="AQ210" i="17"/>
  <c r="AR210" i="17"/>
  <c r="AS210" i="17"/>
  <c r="AT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AF211" i="17"/>
  <c r="AG211" i="17"/>
  <c r="AH211" i="17"/>
  <c r="AI211" i="17"/>
  <c r="AJ211" i="17"/>
  <c r="AK211" i="17"/>
  <c r="AL211" i="17"/>
  <c r="AM211" i="17"/>
  <c r="AN211" i="17"/>
  <c r="AO211" i="17"/>
  <c r="AP211" i="17"/>
  <c r="AQ211" i="17"/>
  <c r="AR211" i="17"/>
  <c r="AS211" i="17"/>
  <c r="AT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AF212" i="17"/>
  <c r="AG212" i="17"/>
  <c r="AH212" i="17"/>
  <c r="AI212" i="17"/>
  <c r="AJ212" i="17"/>
  <c r="AK212" i="17"/>
  <c r="AL212" i="17"/>
  <c r="AM212" i="17"/>
  <c r="AN212" i="17"/>
  <c r="AO212" i="17"/>
  <c r="AP212" i="17"/>
  <c r="AQ212" i="17"/>
  <c r="AR212" i="17"/>
  <c r="AS212" i="17"/>
  <c r="AT212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AF213" i="17"/>
  <c r="AG213" i="17"/>
  <c r="AH213" i="17"/>
  <c r="AI213" i="17"/>
  <c r="AJ213" i="17"/>
  <c r="AK213" i="17"/>
  <c r="AL213" i="17"/>
  <c r="AM213" i="17"/>
  <c r="AN213" i="17"/>
  <c r="AO213" i="17"/>
  <c r="AP213" i="17"/>
  <c r="AQ213" i="17"/>
  <c r="AR213" i="17"/>
  <c r="AS213" i="17"/>
  <c r="AT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AF214" i="17"/>
  <c r="AG214" i="17"/>
  <c r="AH214" i="17"/>
  <c r="AI214" i="17"/>
  <c r="AJ214" i="17"/>
  <c r="AK214" i="17"/>
  <c r="AL214" i="17"/>
  <c r="AM214" i="17"/>
  <c r="AN214" i="17"/>
  <c r="AO214" i="17"/>
  <c r="AP214" i="17"/>
  <c r="AQ214" i="17"/>
  <c r="AR214" i="17"/>
  <c r="AS214" i="17"/>
  <c r="AT214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AF215" i="17"/>
  <c r="AG215" i="17"/>
  <c r="AH215" i="17"/>
  <c r="AI215" i="17"/>
  <c r="AJ215" i="17"/>
  <c r="AK215" i="17"/>
  <c r="AL215" i="17"/>
  <c r="AM215" i="17"/>
  <c r="AN215" i="17"/>
  <c r="AO215" i="17"/>
  <c r="AP215" i="17"/>
  <c r="AQ215" i="17"/>
  <c r="AR215" i="17"/>
  <c r="AS215" i="17"/>
  <c r="AT215" i="17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AF216" i="17"/>
  <c r="AG216" i="17"/>
  <c r="AH216" i="17"/>
  <c r="AI216" i="17"/>
  <c r="AJ216" i="17"/>
  <c r="AK216" i="17"/>
  <c r="AL216" i="17"/>
  <c r="AM216" i="17"/>
  <c r="AN216" i="17"/>
  <c r="AO216" i="17"/>
  <c r="AP216" i="17"/>
  <c r="AQ216" i="17"/>
  <c r="AR216" i="17"/>
  <c r="AS216" i="17"/>
  <c r="AT216" i="17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AF217" i="17"/>
  <c r="AG217" i="17"/>
  <c r="AH217" i="17"/>
  <c r="AI217" i="17"/>
  <c r="AJ217" i="17"/>
  <c r="AK217" i="17"/>
  <c r="AL217" i="17"/>
  <c r="AM217" i="17"/>
  <c r="AN217" i="17"/>
  <c r="AO217" i="17"/>
  <c r="AP217" i="17"/>
  <c r="AQ217" i="17"/>
  <c r="AR217" i="17"/>
  <c r="AS217" i="17"/>
  <c r="AT217" i="17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AF218" i="17"/>
  <c r="AG218" i="17"/>
  <c r="AH218" i="17"/>
  <c r="AI218" i="17"/>
  <c r="AJ218" i="17"/>
  <c r="AK218" i="17"/>
  <c r="AL218" i="17"/>
  <c r="AM218" i="17"/>
  <c r="AN218" i="17"/>
  <c r="AO218" i="17"/>
  <c r="AP218" i="17"/>
  <c r="AQ218" i="17"/>
  <c r="AR218" i="17"/>
  <c r="AS218" i="17"/>
  <c r="AT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AF219" i="17"/>
  <c r="AG219" i="17"/>
  <c r="AH219" i="17"/>
  <c r="AI219" i="17"/>
  <c r="AJ219" i="17"/>
  <c r="AK219" i="17"/>
  <c r="AL219" i="17"/>
  <c r="AM219" i="17"/>
  <c r="AN219" i="17"/>
  <c r="AO219" i="17"/>
  <c r="AP219" i="17"/>
  <c r="AQ219" i="17"/>
  <c r="AR219" i="17"/>
  <c r="AS219" i="17"/>
  <c r="AT219" i="17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AF220" i="17"/>
  <c r="AG220" i="17"/>
  <c r="AH220" i="17"/>
  <c r="AI220" i="17"/>
  <c r="AJ220" i="17"/>
  <c r="AK220" i="17"/>
  <c r="AL220" i="17"/>
  <c r="AM220" i="17"/>
  <c r="AN220" i="17"/>
  <c r="AO220" i="17"/>
  <c r="AP220" i="17"/>
  <c r="AQ220" i="17"/>
  <c r="AR220" i="17"/>
  <c r="AS220" i="17"/>
  <c r="AT220" i="17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AF221" i="17"/>
  <c r="AG221" i="17"/>
  <c r="AH221" i="17"/>
  <c r="AI221" i="17"/>
  <c r="AJ221" i="17"/>
  <c r="AK221" i="17"/>
  <c r="AL221" i="17"/>
  <c r="AM221" i="17"/>
  <c r="AN221" i="17"/>
  <c r="AO221" i="17"/>
  <c r="AP221" i="17"/>
  <c r="AQ221" i="17"/>
  <c r="AR221" i="17"/>
  <c r="AS221" i="17"/>
  <c r="AT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AF222" i="17"/>
  <c r="AG222" i="17"/>
  <c r="AH222" i="17"/>
  <c r="AI222" i="17"/>
  <c r="AJ222" i="17"/>
  <c r="AK222" i="17"/>
  <c r="AL222" i="17"/>
  <c r="AM222" i="17"/>
  <c r="AN222" i="17"/>
  <c r="AO222" i="17"/>
  <c r="AP222" i="17"/>
  <c r="AQ222" i="17"/>
  <c r="AR222" i="17"/>
  <c r="AS222" i="17"/>
  <c r="AT222" i="17"/>
  <c r="A223" i="17"/>
  <c r="B223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AF223" i="17"/>
  <c r="AG223" i="17"/>
  <c r="AH223" i="17"/>
  <c r="AI223" i="17"/>
  <c r="AJ223" i="17"/>
  <c r="AK223" i="17"/>
  <c r="AL223" i="17"/>
  <c r="AM223" i="17"/>
  <c r="AN223" i="17"/>
  <c r="AO223" i="17"/>
  <c r="AP223" i="17"/>
  <c r="AQ223" i="17"/>
  <c r="AR223" i="17"/>
  <c r="AS223" i="17"/>
  <c r="AT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AF224" i="17"/>
  <c r="AG224" i="17"/>
  <c r="AH224" i="17"/>
  <c r="AI224" i="17"/>
  <c r="AJ224" i="17"/>
  <c r="AK224" i="17"/>
  <c r="AL224" i="17"/>
  <c r="AM224" i="17"/>
  <c r="AN224" i="17"/>
  <c r="AO224" i="17"/>
  <c r="AP224" i="17"/>
  <c r="AQ224" i="17"/>
  <c r="AR224" i="17"/>
  <c r="AS224" i="17"/>
  <c r="AT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AF225" i="17"/>
  <c r="AG225" i="17"/>
  <c r="AH225" i="17"/>
  <c r="AI225" i="17"/>
  <c r="AJ225" i="17"/>
  <c r="AK225" i="17"/>
  <c r="AL225" i="17"/>
  <c r="AM225" i="17"/>
  <c r="AN225" i="17"/>
  <c r="AO225" i="17"/>
  <c r="AP225" i="17"/>
  <c r="AQ225" i="17"/>
  <c r="AR225" i="17"/>
  <c r="AS225" i="17"/>
  <c r="AT225" i="17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AF226" i="17"/>
  <c r="AG226" i="17"/>
  <c r="AH226" i="17"/>
  <c r="AI226" i="17"/>
  <c r="AJ226" i="17"/>
  <c r="AK226" i="17"/>
  <c r="AL226" i="17"/>
  <c r="AM226" i="17"/>
  <c r="AN226" i="17"/>
  <c r="AO226" i="17"/>
  <c r="AP226" i="17"/>
  <c r="AQ226" i="17"/>
  <c r="AR226" i="17"/>
  <c r="AS226" i="17"/>
  <c r="AT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AF227" i="17"/>
  <c r="AG227" i="17"/>
  <c r="AH227" i="17"/>
  <c r="AI227" i="17"/>
  <c r="AJ227" i="17"/>
  <c r="AK227" i="17"/>
  <c r="AL227" i="17"/>
  <c r="AM227" i="17"/>
  <c r="AN227" i="17"/>
  <c r="AO227" i="17"/>
  <c r="AP227" i="17"/>
  <c r="AQ227" i="17"/>
  <c r="AR227" i="17"/>
  <c r="AS227" i="17"/>
  <c r="AT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AF228" i="17"/>
  <c r="AG228" i="17"/>
  <c r="AH228" i="17"/>
  <c r="AI228" i="17"/>
  <c r="AJ228" i="17"/>
  <c r="AK228" i="17"/>
  <c r="AL228" i="17"/>
  <c r="AM228" i="17"/>
  <c r="AN228" i="17"/>
  <c r="AO228" i="17"/>
  <c r="AP228" i="17"/>
  <c r="AQ228" i="17"/>
  <c r="AR228" i="17"/>
  <c r="AS228" i="17"/>
  <c r="AT228" i="17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AF229" i="17"/>
  <c r="AG229" i="17"/>
  <c r="AH229" i="17"/>
  <c r="AI229" i="17"/>
  <c r="AJ229" i="17"/>
  <c r="AK229" i="17"/>
  <c r="AL229" i="17"/>
  <c r="AM229" i="17"/>
  <c r="AN229" i="17"/>
  <c r="AO229" i="17"/>
  <c r="AP229" i="17"/>
  <c r="AQ229" i="17"/>
  <c r="AR229" i="17"/>
  <c r="AS229" i="17"/>
  <c r="AT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AF230" i="17"/>
  <c r="AG230" i="17"/>
  <c r="AH230" i="17"/>
  <c r="AI230" i="17"/>
  <c r="AJ230" i="17"/>
  <c r="AK230" i="17"/>
  <c r="AL230" i="17"/>
  <c r="AM230" i="17"/>
  <c r="AN230" i="17"/>
  <c r="AO230" i="17"/>
  <c r="AP230" i="17"/>
  <c r="AQ230" i="17"/>
  <c r="AR230" i="17"/>
  <c r="AS230" i="17"/>
  <c r="AT230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AF231" i="17"/>
  <c r="AG231" i="17"/>
  <c r="AH231" i="17"/>
  <c r="AI231" i="17"/>
  <c r="AJ231" i="17"/>
  <c r="AK231" i="17"/>
  <c r="AL231" i="17"/>
  <c r="AM231" i="17"/>
  <c r="AN231" i="17"/>
  <c r="AO231" i="17"/>
  <c r="AP231" i="17"/>
  <c r="AQ231" i="17"/>
  <c r="AR231" i="17"/>
  <c r="AS231" i="17"/>
  <c r="AT231" i="17"/>
  <c r="A232" i="17"/>
  <c r="B232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AF232" i="17"/>
  <c r="AG232" i="17"/>
  <c r="AH232" i="17"/>
  <c r="AI232" i="17"/>
  <c r="AJ232" i="17"/>
  <c r="AK232" i="17"/>
  <c r="AL232" i="17"/>
  <c r="AM232" i="17"/>
  <c r="AN232" i="17"/>
  <c r="AO232" i="17"/>
  <c r="AP232" i="17"/>
  <c r="AQ232" i="17"/>
  <c r="AR232" i="17"/>
  <c r="AS232" i="17"/>
  <c r="AT232" i="17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AF233" i="17"/>
  <c r="AG233" i="17"/>
  <c r="AH233" i="17"/>
  <c r="AI233" i="17"/>
  <c r="AJ233" i="17"/>
  <c r="AK233" i="17"/>
  <c r="AL233" i="17"/>
  <c r="AM233" i="17"/>
  <c r="AN233" i="17"/>
  <c r="AO233" i="17"/>
  <c r="AP233" i="17"/>
  <c r="AQ233" i="17"/>
  <c r="AR233" i="17"/>
  <c r="AS233" i="17"/>
  <c r="AT233" i="17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AF234" i="17"/>
  <c r="AG234" i="17"/>
  <c r="AH234" i="17"/>
  <c r="AI234" i="17"/>
  <c r="AJ234" i="17"/>
  <c r="AK234" i="17"/>
  <c r="AL234" i="17"/>
  <c r="AM234" i="17"/>
  <c r="AN234" i="17"/>
  <c r="AO234" i="17"/>
  <c r="AP234" i="17"/>
  <c r="AQ234" i="17"/>
  <c r="AR234" i="17"/>
  <c r="AS234" i="17"/>
  <c r="AT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AF235" i="17"/>
  <c r="AG235" i="17"/>
  <c r="AH235" i="17"/>
  <c r="AI235" i="17"/>
  <c r="AJ235" i="17"/>
  <c r="AK235" i="17"/>
  <c r="AL235" i="17"/>
  <c r="AM235" i="17"/>
  <c r="AN235" i="17"/>
  <c r="AO235" i="17"/>
  <c r="AP235" i="17"/>
  <c r="AQ235" i="17"/>
  <c r="AR235" i="17"/>
  <c r="AS235" i="17"/>
  <c r="AT235" i="17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AF236" i="17"/>
  <c r="AG236" i="17"/>
  <c r="AH236" i="17"/>
  <c r="AI236" i="17"/>
  <c r="AJ236" i="17"/>
  <c r="AK236" i="17"/>
  <c r="AL236" i="17"/>
  <c r="AM236" i="17"/>
  <c r="AN236" i="17"/>
  <c r="AO236" i="17"/>
  <c r="AP236" i="17"/>
  <c r="AQ236" i="17"/>
  <c r="AR236" i="17"/>
  <c r="AS236" i="17"/>
  <c r="AT236" i="17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AF237" i="17"/>
  <c r="AG237" i="17"/>
  <c r="AH237" i="17"/>
  <c r="AI237" i="17"/>
  <c r="AJ237" i="17"/>
  <c r="AK237" i="17"/>
  <c r="AL237" i="17"/>
  <c r="AM237" i="17"/>
  <c r="AN237" i="17"/>
  <c r="AO237" i="17"/>
  <c r="AP237" i="17"/>
  <c r="AQ237" i="17"/>
  <c r="AR237" i="17"/>
  <c r="AS237" i="17"/>
  <c r="AT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AF238" i="17"/>
  <c r="AG238" i="17"/>
  <c r="AH238" i="17"/>
  <c r="AI238" i="17"/>
  <c r="AJ238" i="17"/>
  <c r="AK238" i="17"/>
  <c r="AL238" i="17"/>
  <c r="AM238" i="17"/>
  <c r="AN238" i="17"/>
  <c r="AO238" i="17"/>
  <c r="AP238" i="17"/>
  <c r="AQ238" i="17"/>
  <c r="AR238" i="17"/>
  <c r="AS238" i="17"/>
  <c r="AT238" i="17"/>
  <c r="A239" i="17"/>
  <c r="B239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AF239" i="17"/>
  <c r="AG239" i="17"/>
  <c r="AH239" i="17"/>
  <c r="AI239" i="17"/>
  <c r="AJ239" i="17"/>
  <c r="AK239" i="17"/>
  <c r="AL239" i="17"/>
  <c r="AM239" i="17"/>
  <c r="AN239" i="17"/>
  <c r="AO239" i="17"/>
  <c r="AP239" i="17"/>
  <c r="AQ239" i="17"/>
  <c r="AR239" i="17"/>
  <c r="AS239" i="17"/>
  <c r="AT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AF240" i="17"/>
  <c r="AG240" i="17"/>
  <c r="AH240" i="17"/>
  <c r="AI240" i="17"/>
  <c r="AJ240" i="17"/>
  <c r="AK240" i="17"/>
  <c r="AL240" i="17"/>
  <c r="AM240" i="17"/>
  <c r="AN240" i="17"/>
  <c r="AO240" i="17"/>
  <c r="AP240" i="17"/>
  <c r="AQ240" i="17"/>
  <c r="AR240" i="17"/>
  <c r="AS240" i="17"/>
  <c r="AT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AF241" i="17"/>
  <c r="AG241" i="17"/>
  <c r="AH241" i="17"/>
  <c r="AI241" i="17"/>
  <c r="AJ241" i="17"/>
  <c r="AK241" i="17"/>
  <c r="AL241" i="17"/>
  <c r="AM241" i="17"/>
  <c r="AN241" i="17"/>
  <c r="AO241" i="17"/>
  <c r="AP241" i="17"/>
  <c r="AQ241" i="17"/>
  <c r="AR241" i="17"/>
  <c r="AS241" i="17"/>
  <c r="AT241" i="17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AF242" i="17"/>
  <c r="AG242" i="17"/>
  <c r="AH242" i="17"/>
  <c r="AI242" i="17"/>
  <c r="AJ242" i="17"/>
  <c r="AK242" i="17"/>
  <c r="AL242" i="17"/>
  <c r="AM242" i="17"/>
  <c r="AN242" i="17"/>
  <c r="AO242" i="17"/>
  <c r="AP242" i="17"/>
  <c r="AQ242" i="17"/>
  <c r="AR242" i="17"/>
  <c r="AS242" i="17"/>
  <c r="AT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AF243" i="17"/>
  <c r="AG243" i="17"/>
  <c r="AH243" i="17"/>
  <c r="AI243" i="17"/>
  <c r="AJ243" i="17"/>
  <c r="AK243" i="17"/>
  <c r="AL243" i="17"/>
  <c r="AM243" i="17"/>
  <c r="AN243" i="17"/>
  <c r="AO243" i="17"/>
  <c r="AP243" i="17"/>
  <c r="AQ243" i="17"/>
  <c r="AR243" i="17"/>
  <c r="AS243" i="17"/>
  <c r="AT243" i="17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AF244" i="17"/>
  <c r="AG244" i="17"/>
  <c r="AH244" i="17"/>
  <c r="AI244" i="17"/>
  <c r="AJ244" i="17"/>
  <c r="AK244" i="17"/>
  <c r="AL244" i="17"/>
  <c r="AM244" i="17"/>
  <c r="AN244" i="17"/>
  <c r="AO244" i="17"/>
  <c r="AP244" i="17"/>
  <c r="AQ244" i="17"/>
  <c r="AR244" i="17"/>
  <c r="AS244" i="17"/>
  <c r="AT244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AF245" i="17"/>
  <c r="AG245" i="17"/>
  <c r="AH245" i="17"/>
  <c r="AI245" i="17"/>
  <c r="AJ245" i="17"/>
  <c r="AK245" i="17"/>
  <c r="AL245" i="17"/>
  <c r="AM245" i="17"/>
  <c r="AN245" i="17"/>
  <c r="AO245" i="17"/>
  <c r="AP245" i="17"/>
  <c r="AQ245" i="17"/>
  <c r="AR245" i="17"/>
  <c r="AS245" i="17"/>
  <c r="AT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AF246" i="17"/>
  <c r="AG246" i="17"/>
  <c r="AH246" i="17"/>
  <c r="AI246" i="17"/>
  <c r="AJ246" i="17"/>
  <c r="AK246" i="17"/>
  <c r="AL246" i="17"/>
  <c r="AM246" i="17"/>
  <c r="AN246" i="17"/>
  <c r="AO246" i="17"/>
  <c r="AP246" i="17"/>
  <c r="AQ246" i="17"/>
  <c r="AR246" i="17"/>
  <c r="AS246" i="17"/>
  <c r="AT246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AF247" i="17"/>
  <c r="AG247" i="17"/>
  <c r="AH247" i="17"/>
  <c r="AI247" i="17"/>
  <c r="AJ247" i="17"/>
  <c r="AK247" i="17"/>
  <c r="AL247" i="17"/>
  <c r="AM247" i="17"/>
  <c r="AN247" i="17"/>
  <c r="AO247" i="17"/>
  <c r="AP247" i="17"/>
  <c r="AQ247" i="17"/>
  <c r="AR247" i="17"/>
  <c r="AS247" i="17"/>
  <c r="AT247" i="17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AF248" i="17"/>
  <c r="AG248" i="17"/>
  <c r="AH248" i="17"/>
  <c r="AI248" i="17"/>
  <c r="AJ248" i="17"/>
  <c r="AK248" i="17"/>
  <c r="AL248" i="17"/>
  <c r="AM248" i="17"/>
  <c r="AN248" i="17"/>
  <c r="AO248" i="17"/>
  <c r="AP248" i="17"/>
  <c r="AQ248" i="17"/>
  <c r="AR248" i="17"/>
  <c r="AS248" i="17"/>
  <c r="AT248" i="17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AF249" i="17"/>
  <c r="AG249" i="17"/>
  <c r="AH249" i="17"/>
  <c r="AI249" i="17"/>
  <c r="AJ249" i="17"/>
  <c r="AK249" i="17"/>
  <c r="AL249" i="17"/>
  <c r="AM249" i="17"/>
  <c r="AN249" i="17"/>
  <c r="AO249" i="17"/>
  <c r="AP249" i="17"/>
  <c r="AQ249" i="17"/>
  <c r="AR249" i="17"/>
  <c r="AS249" i="17"/>
  <c r="AT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AF250" i="17"/>
  <c r="AG250" i="17"/>
  <c r="AH250" i="17"/>
  <c r="AI250" i="17"/>
  <c r="AJ250" i="17"/>
  <c r="AK250" i="17"/>
  <c r="AL250" i="17"/>
  <c r="AM250" i="17"/>
  <c r="AN250" i="17"/>
  <c r="AO250" i="17"/>
  <c r="AP250" i="17"/>
  <c r="AQ250" i="17"/>
  <c r="AR250" i="17"/>
  <c r="AS250" i="17"/>
  <c r="AT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AF251" i="17"/>
  <c r="AG251" i="17"/>
  <c r="AH251" i="17"/>
  <c r="AI251" i="17"/>
  <c r="AJ251" i="17"/>
  <c r="AK251" i="17"/>
  <c r="AL251" i="17"/>
  <c r="AM251" i="17"/>
  <c r="AN251" i="17"/>
  <c r="AO251" i="17"/>
  <c r="AP251" i="17"/>
  <c r="AQ251" i="17"/>
  <c r="AR251" i="17"/>
  <c r="AS251" i="17"/>
  <c r="AT251" i="17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AF252" i="17"/>
  <c r="AG252" i="17"/>
  <c r="AH252" i="17"/>
  <c r="AI252" i="17"/>
  <c r="AJ252" i="17"/>
  <c r="AK252" i="17"/>
  <c r="AL252" i="17"/>
  <c r="AM252" i="17"/>
  <c r="AN252" i="17"/>
  <c r="AO252" i="17"/>
  <c r="AP252" i="17"/>
  <c r="AQ252" i="17"/>
  <c r="AR252" i="17"/>
  <c r="AS252" i="17"/>
  <c r="AT252" i="17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AF253" i="17"/>
  <c r="AG253" i="17"/>
  <c r="AH253" i="17"/>
  <c r="AI253" i="17"/>
  <c r="AJ253" i="17"/>
  <c r="AK253" i="17"/>
  <c r="AL253" i="17"/>
  <c r="AM253" i="17"/>
  <c r="AN253" i="17"/>
  <c r="AO253" i="17"/>
  <c r="AP253" i="17"/>
  <c r="AQ253" i="17"/>
  <c r="AR253" i="17"/>
  <c r="AS253" i="17"/>
  <c r="AT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AF254" i="17"/>
  <c r="AG254" i="17"/>
  <c r="AH254" i="17"/>
  <c r="AI254" i="17"/>
  <c r="AJ254" i="17"/>
  <c r="AK254" i="17"/>
  <c r="AL254" i="17"/>
  <c r="AM254" i="17"/>
  <c r="AN254" i="17"/>
  <c r="AO254" i="17"/>
  <c r="AP254" i="17"/>
  <c r="AQ254" i="17"/>
  <c r="AR254" i="17"/>
  <c r="AS254" i="17"/>
  <c r="AT254" i="17"/>
  <c r="A255" i="17"/>
  <c r="B255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AN255" i="17"/>
  <c r="AO255" i="17"/>
  <c r="AP255" i="17"/>
  <c r="AQ255" i="17"/>
  <c r="AR255" i="17"/>
  <c r="AS255" i="17"/>
  <c r="AT255" i="17"/>
  <c r="A256" i="17"/>
  <c r="B256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AD256" i="17"/>
  <c r="AE256" i="17"/>
  <c r="AF256" i="17"/>
  <c r="AG256" i="17"/>
  <c r="AH256" i="17"/>
  <c r="AI256" i="17"/>
  <c r="AJ256" i="17"/>
  <c r="AK256" i="17"/>
  <c r="AL256" i="17"/>
  <c r="AM256" i="17"/>
  <c r="AN256" i="17"/>
  <c r="AO256" i="17"/>
  <c r="AP256" i="17"/>
  <c r="AQ256" i="17"/>
  <c r="AR256" i="17"/>
  <c r="AS256" i="17"/>
  <c r="AT256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AD257" i="17"/>
  <c r="AE257" i="17"/>
  <c r="AF257" i="17"/>
  <c r="AG257" i="17"/>
  <c r="AH257" i="17"/>
  <c r="AI257" i="17"/>
  <c r="AJ257" i="17"/>
  <c r="AK257" i="17"/>
  <c r="AL257" i="17"/>
  <c r="AM257" i="17"/>
  <c r="AN257" i="17"/>
  <c r="AO257" i="17"/>
  <c r="AP257" i="17"/>
  <c r="AQ257" i="17"/>
  <c r="AR257" i="17"/>
  <c r="AS257" i="17"/>
  <c r="AT257" i="17"/>
  <c r="A258" i="17"/>
  <c r="B258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AD258" i="17"/>
  <c r="AE258" i="17"/>
  <c r="AF258" i="17"/>
  <c r="AG258" i="17"/>
  <c r="AH258" i="17"/>
  <c r="AI258" i="17"/>
  <c r="AJ258" i="17"/>
  <c r="AK258" i="17"/>
  <c r="AL258" i="17"/>
  <c r="AM258" i="17"/>
  <c r="AN258" i="17"/>
  <c r="AO258" i="17"/>
  <c r="AP258" i="17"/>
  <c r="AQ258" i="17"/>
  <c r="AR258" i="17"/>
  <c r="AS258" i="17"/>
  <c r="AT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AD259" i="17"/>
  <c r="AE259" i="17"/>
  <c r="AF259" i="17"/>
  <c r="AG259" i="17"/>
  <c r="AH259" i="17"/>
  <c r="AI259" i="17"/>
  <c r="AJ259" i="17"/>
  <c r="AK259" i="17"/>
  <c r="AL259" i="17"/>
  <c r="AM259" i="17"/>
  <c r="AN259" i="17"/>
  <c r="AO259" i="17"/>
  <c r="AP259" i="17"/>
  <c r="AQ259" i="17"/>
  <c r="AR259" i="17"/>
  <c r="AS259" i="17"/>
  <c r="AT259" i="17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AD260" i="17"/>
  <c r="AE260" i="17"/>
  <c r="AF260" i="17"/>
  <c r="AG260" i="17"/>
  <c r="AH260" i="17"/>
  <c r="AI260" i="17"/>
  <c r="AJ260" i="17"/>
  <c r="AK260" i="17"/>
  <c r="AL260" i="17"/>
  <c r="AM260" i="17"/>
  <c r="AN260" i="17"/>
  <c r="AO260" i="17"/>
  <c r="AP260" i="17"/>
  <c r="AQ260" i="17"/>
  <c r="AR260" i="17"/>
  <c r="AS260" i="17"/>
  <c r="AT260" i="17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AD261" i="17"/>
  <c r="AE261" i="17"/>
  <c r="AF261" i="17"/>
  <c r="AG261" i="17"/>
  <c r="AH261" i="17"/>
  <c r="AI261" i="17"/>
  <c r="AJ261" i="17"/>
  <c r="AK261" i="17"/>
  <c r="AL261" i="17"/>
  <c r="AM261" i="17"/>
  <c r="AN261" i="17"/>
  <c r="AO261" i="17"/>
  <c r="AP261" i="17"/>
  <c r="AQ261" i="17"/>
  <c r="AR261" i="17"/>
  <c r="AS261" i="17"/>
  <c r="AT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AD262" i="17"/>
  <c r="AE262" i="17"/>
  <c r="AF262" i="17"/>
  <c r="AG262" i="17"/>
  <c r="AH262" i="17"/>
  <c r="AI262" i="17"/>
  <c r="AJ262" i="17"/>
  <c r="AK262" i="17"/>
  <c r="AL262" i="17"/>
  <c r="AM262" i="17"/>
  <c r="AN262" i="17"/>
  <c r="AO262" i="17"/>
  <c r="AP262" i="17"/>
  <c r="AQ262" i="17"/>
  <c r="AR262" i="17"/>
  <c r="AS262" i="17"/>
  <c r="AT262" i="17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AD263" i="17"/>
  <c r="AE263" i="17"/>
  <c r="AF263" i="17"/>
  <c r="AG263" i="17"/>
  <c r="AH263" i="17"/>
  <c r="AI263" i="17"/>
  <c r="AJ263" i="17"/>
  <c r="AK263" i="17"/>
  <c r="AL263" i="17"/>
  <c r="AM263" i="17"/>
  <c r="AN263" i="17"/>
  <c r="AO263" i="17"/>
  <c r="AP263" i="17"/>
  <c r="AQ263" i="17"/>
  <c r="AR263" i="17"/>
  <c r="AS263" i="17"/>
  <c r="AT263" i="17"/>
  <c r="A264" i="17"/>
  <c r="B264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AD264" i="17"/>
  <c r="AE264" i="17"/>
  <c r="AF264" i="17"/>
  <c r="AG264" i="17"/>
  <c r="AH264" i="17"/>
  <c r="AI264" i="17"/>
  <c r="AJ264" i="17"/>
  <c r="AK264" i="17"/>
  <c r="AL264" i="17"/>
  <c r="AM264" i="17"/>
  <c r="AN264" i="17"/>
  <c r="AO264" i="17"/>
  <c r="AP264" i="17"/>
  <c r="AQ264" i="17"/>
  <c r="AR264" i="17"/>
  <c r="AS264" i="17"/>
  <c r="AT264" i="17"/>
  <c r="A265" i="17"/>
  <c r="B265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AD265" i="17"/>
  <c r="AE265" i="17"/>
  <c r="AF265" i="17"/>
  <c r="AG265" i="17"/>
  <c r="AH265" i="17"/>
  <c r="AI265" i="17"/>
  <c r="AJ265" i="17"/>
  <c r="AK265" i="17"/>
  <c r="AL265" i="17"/>
  <c r="AM265" i="17"/>
  <c r="AN265" i="17"/>
  <c r="AO265" i="17"/>
  <c r="AP265" i="17"/>
  <c r="AQ265" i="17"/>
  <c r="AR265" i="17"/>
  <c r="AS265" i="17"/>
  <c r="AT265" i="17"/>
  <c r="A266" i="17"/>
  <c r="B266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AD266" i="17"/>
  <c r="AE266" i="17"/>
  <c r="AF266" i="17"/>
  <c r="AG266" i="17"/>
  <c r="AH266" i="17"/>
  <c r="AI266" i="17"/>
  <c r="AJ266" i="17"/>
  <c r="AK266" i="17"/>
  <c r="AL266" i="17"/>
  <c r="AM266" i="17"/>
  <c r="AN266" i="17"/>
  <c r="AO266" i="17"/>
  <c r="AP266" i="17"/>
  <c r="AQ266" i="17"/>
  <c r="AR266" i="17"/>
  <c r="AS266" i="17"/>
  <c r="AT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AD267" i="17"/>
  <c r="AE267" i="17"/>
  <c r="AF267" i="17"/>
  <c r="AG267" i="17"/>
  <c r="AH267" i="17"/>
  <c r="AI267" i="17"/>
  <c r="AJ267" i="17"/>
  <c r="AK267" i="17"/>
  <c r="AL267" i="17"/>
  <c r="AM267" i="17"/>
  <c r="AN267" i="17"/>
  <c r="AO267" i="17"/>
  <c r="AP267" i="17"/>
  <c r="AQ267" i="17"/>
  <c r="AR267" i="17"/>
  <c r="AS267" i="17"/>
  <c r="AT267" i="17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AD268" i="17"/>
  <c r="AE268" i="17"/>
  <c r="AF268" i="17"/>
  <c r="AG268" i="17"/>
  <c r="AH268" i="17"/>
  <c r="AI268" i="17"/>
  <c r="AJ268" i="17"/>
  <c r="AK268" i="17"/>
  <c r="AL268" i="17"/>
  <c r="AM268" i="17"/>
  <c r="AN268" i="17"/>
  <c r="AO268" i="17"/>
  <c r="AP268" i="17"/>
  <c r="AQ268" i="17"/>
  <c r="AR268" i="17"/>
  <c r="AS268" i="17"/>
  <c r="AT268" i="17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AD269" i="17"/>
  <c r="AE269" i="17"/>
  <c r="AF269" i="17"/>
  <c r="AG269" i="17"/>
  <c r="AH269" i="17"/>
  <c r="AI269" i="17"/>
  <c r="AJ269" i="17"/>
  <c r="AK269" i="17"/>
  <c r="AL269" i="17"/>
  <c r="AM269" i="17"/>
  <c r="AN269" i="17"/>
  <c r="AO269" i="17"/>
  <c r="AP269" i="17"/>
  <c r="AQ269" i="17"/>
  <c r="AR269" i="17"/>
  <c r="AS269" i="17"/>
  <c r="AT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AD270" i="17"/>
  <c r="AE270" i="17"/>
  <c r="AF270" i="17"/>
  <c r="AG270" i="17"/>
  <c r="AH270" i="17"/>
  <c r="AI270" i="17"/>
  <c r="AJ270" i="17"/>
  <c r="AK270" i="17"/>
  <c r="AL270" i="17"/>
  <c r="AM270" i="17"/>
  <c r="AN270" i="17"/>
  <c r="AO270" i="17"/>
  <c r="AP270" i="17"/>
  <c r="AQ270" i="17"/>
  <c r="AR270" i="17"/>
  <c r="AS270" i="17"/>
  <c r="AT270" i="17"/>
  <c r="A271" i="17"/>
  <c r="B271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AD271" i="17"/>
  <c r="AE271" i="17"/>
  <c r="AF271" i="17"/>
  <c r="AG271" i="17"/>
  <c r="AH271" i="17"/>
  <c r="AI271" i="17"/>
  <c r="AJ271" i="17"/>
  <c r="AK271" i="17"/>
  <c r="AL271" i="17"/>
  <c r="AM271" i="17"/>
  <c r="AN271" i="17"/>
  <c r="AO271" i="17"/>
  <c r="AP271" i="17"/>
  <c r="AQ271" i="17"/>
  <c r="AR271" i="17"/>
  <c r="AS271" i="17"/>
  <c r="AT271" i="17"/>
  <c r="A272" i="17"/>
  <c r="B272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AD272" i="17"/>
  <c r="AE272" i="17"/>
  <c r="AF272" i="17"/>
  <c r="AG272" i="17"/>
  <c r="AH272" i="17"/>
  <c r="AI272" i="17"/>
  <c r="AJ272" i="17"/>
  <c r="AK272" i="17"/>
  <c r="AL272" i="17"/>
  <c r="AM272" i="17"/>
  <c r="AN272" i="17"/>
  <c r="AO272" i="17"/>
  <c r="AP272" i="17"/>
  <c r="AQ272" i="17"/>
  <c r="AR272" i="17"/>
  <c r="AS272" i="17"/>
  <c r="AT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AD273" i="17"/>
  <c r="AE273" i="17"/>
  <c r="AF273" i="17"/>
  <c r="AG273" i="17"/>
  <c r="AH273" i="17"/>
  <c r="AI273" i="17"/>
  <c r="AJ273" i="17"/>
  <c r="AK273" i="17"/>
  <c r="AL273" i="17"/>
  <c r="AM273" i="17"/>
  <c r="AN273" i="17"/>
  <c r="AO273" i="17"/>
  <c r="AP273" i="17"/>
  <c r="AQ273" i="17"/>
  <c r="AR273" i="17"/>
  <c r="AS273" i="17"/>
  <c r="AT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AD274" i="17"/>
  <c r="AE274" i="17"/>
  <c r="AF274" i="17"/>
  <c r="AG274" i="17"/>
  <c r="AH274" i="17"/>
  <c r="AI274" i="17"/>
  <c r="AJ274" i="17"/>
  <c r="AK274" i="17"/>
  <c r="AL274" i="17"/>
  <c r="AM274" i="17"/>
  <c r="AN274" i="17"/>
  <c r="AO274" i="17"/>
  <c r="AP274" i="17"/>
  <c r="AQ274" i="17"/>
  <c r="AR274" i="17"/>
  <c r="AS274" i="17"/>
  <c r="AT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AD275" i="17"/>
  <c r="AE275" i="17"/>
  <c r="AF275" i="17"/>
  <c r="AG275" i="17"/>
  <c r="AH275" i="17"/>
  <c r="AI275" i="17"/>
  <c r="AJ275" i="17"/>
  <c r="AK275" i="17"/>
  <c r="AL275" i="17"/>
  <c r="AM275" i="17"/>
  <c r="AN275" i="17"/>
  <c r="AO275" i="17"/>
  <c r="AP275" i="17"/>
  <c r="AQ275" i="17"/>
  <c r="AR275" i="17"/>
  <c r="AS275" i="17"/>
  <c r="AT275" i="17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AD276" i="17"/>
  <c r="AE276" i="17"/>
  <c r="AF276" i="17"/>
  <c r="AG276" i="17"/>
  <c r="AH276" i="17"/>
  <c r="AI276" i="17"/>
  <c r="AJ276" i="17"/>
  <c r="AK276" i="17"/>
  <c r="AL276" i="17"/>
  <c r="AM276" i="17"/>
  <c r="AN276" i="17"/>
  <c r="AO276" i="17"/>
  <c r="AP276" i="17"/>
  <c r="AQ276" i="17"/>
  <c r="AR276" i="17"/>
  <c r="AS276" i="17"/>
  <c r="AT276" i="17"/>
  <c r="A277" i="17"/>
  <c r="B277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AD277" i="17"/>
  <c r="AE277" i="17"/>
  <c r="AF277" i="17"/>
  <c r="AG277" i="17"/>
  <c r="AH277" i="17"/>
  <c r="AI277" i="17"/>
  <c r="AJ277" i="17"/>
  <c r="AK277" i="17"/>
  <c r="AL277" i="17"/>
  <c r="AM277" i="17"/>
  <c r="AN277" i="17"/>
  <c r="AO277" i="17"/>
  <c r="AP277" i="17"/>
  <c r="AQ277" i="17"/>
  <c r="AR277" i="17"/>
  <c r="AS277" i="17"/>
  <c r="AT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AD278" i="17"/>
  <c r="AE278" i="17"/>
  <c r="AF278" i="17"/>
  <c r="AG278" i="17"/>
  <c r="AH278" i="17"/>
  <c r="AI278" i="17"/>
  <c r="AJ278" i="17"/>
  <c r="AK278" i="17"/>
  <c r="AL278" i="17"/>
  <c r="AM278" i="17"/>
  <c r="AN278" i="17"/>
  <c r="AO278" i="17"/>
  <c r="AP278" i="17"/>
  <c r="AQ278" i="17"/>
  <c r="AR278" i="17"/>
  <c r="AS278" i="17"/>
  <c r="AT278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AD279" i="17"/>
  <c r="AE279" i="17"/>
  <c r="AF279" i="17"/>
  <c r="AG279" i="17"/>
  <c r="AH279" i="17"/>
  <c r="AI279" i="17"/>
  <c r="AJ279" i="17"/>
  <c r="AK279" i="17"/>
  <c r="AL279" i="17"/>
  <c r="AM279" i="17"/>
  <c r="AN279" i="17"/>
  <c r="AO279" i="17"/>
  <c r="AP279" i="17"/>
  <c r="AQ279" i="17"/>
  <c r="AR279" i="17"/>
  <c r="AS279" i="17"/>
  <c r="AT279" i="17"/>
  <c r="A280" i="17"/>
  <c r="B280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B280" i="17"/>
  <c r="AC280" i="17"/>
  <c r="AD280" i="17"/>
  <c r="AE280" i="17"/>
  <c r="AF280" i="17"/>
  <c r="AG280" i="17"/>
  <c r="AH280" i="17"/>
  <c r="AI280" i="17"/>
  <c r="AJ280" i="17"/>
  <c r="AK280" i="17"/>
  <c r="AL280" i="17"/>
  <c r="AM280" i="17"/>
  <c r="AN280" i="17"/>
  <c r="AO280" i="17"/>
  <c r="AP280" i="17"/>
  <c r="AQ280" i="17"/>
  <c r="AR280" i="17"/>
  <c r="AS280" i="17"/>
  <c r="AT280" i="17"/>
  <c r="A281" i="17"/>
  <c r="B281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AD281" i="17"/>
  <c r="AE281" i="17"/>
  <c r="AF281" i="17"/>
  <c r="AG281" i="17"/>
  <c r="AH281" i="17"/>
  <c r="AI281" i="17"/>
  <c r="AJ281" i="17"/>
  <c r="AK281" i="17"/>
  <c r="AL281" i="17"/>
  <c r="AM281" i="17"/>
  <c r="AN281" i="17"/>
  <c r="AO281" i="17"/>
  <c r="AP281" i="17"/>
  <c r="AQ281" i="17"/>
  <c r="AR281" i="17"/>
  <c r="AS281" i="17"/>
  <c r="AT281" i="17"/>
  <c r="A282" i="17"/>
  <c r="B282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B282" i="17"/>
  <c r="AC282" i="17"/>
  <c r="AD282" i="17"/>
  <c r="AE282" i="17"/>
  <c r="AF282" i="17"/>
  <c r="AG282" i="17"/>
  <c r="AH282" i="17"/>
  <c r="AI282" i="17"/>
  <c r="AJ282" i="17"/>
  <c r="AK282" i="17"/>
  <c r="AL282" i="17"/>
  <c r="AM282" i="17"/>
  <c r="AN282" i="17"/>
  <c r="AO282" i="17"/>
  <c r="AP282" i="17"/>
  <c r="AQ282" i="17"/>
  <c r="AR282" i="17"/>
  <c r="AS282" i="17"/>
  <c r="AT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B283" i="17"/>
  <c r="AC283" i="17"/>
  <c r="AD283" i="17"/>
  <c r="AE283" i="17"/>
  <c r="AF283" i="17"/>
  <c r="AG283" i="17"/>
  <c r="AH283" i="17"/>
  <c r="AI283" i="17"/>
  <c r="AJ283" i="17"/>
  <c r="AK283" i="17"/>
  <c r="AL283" i="17"/>
  <c r="AM283" i="17"/>
  <c r="AN283" i="17"/>
  <c r="AO283" i="17"/>
  <c r="AP283" i="17"/>
  <c r="AQ283" i="17"/>
  <c r="AR283" i="17"/>
  <c r="AS283" i="17"/>
  <c r="AT283" i="17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B284" i="17"/>
  <c r="AC284" i="17"/>
  <c r="AD284" i="17"/>
  <c r="AE284" i="17"/>
  <c r="AF284" i="17"/>
  <c r="AG284" i="17"/>
  <c r="AH284" i="17"/>
  <c r="AI284" i="17"/>
  <c r="AJ284" i="17"/>
  <c r="AK284" i="17"/>
  <c r="AL284" i="17"/>
  <c r="AM284" i="17"/>
  <c r="AN284" i="17"/>
  <c r="AO284" i="17"/>
  <c r="AP284" i="17"/>
  <c r="AQ284" i="17"/>
  <c r="AR284" i="17"/>
  <c r="AS284" i="17"/>
  <c r="AT284" i="17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Z285" i="17"/>
  <c r="AA285" i="17"/>
  <c r="AB285" i="17"/>
  <c r="AC285" i="17"/>
  <c r="AD285" i="17"/>
  <c r="AE285" i="17"/>
  <c r="AF285" i="17"/>
  <c r="AG285" i="17"/>
  <c r="AH285" i="17"/>
  <c r="AI285" i="17"/>
  <c r="AJ285" i="17"/>
  <c r="AK285" i="17"/>
  <c r="AL285" i="17"/>
  <c r="AM285" i="17"/>
  <c r="AN285" i="17"/>
  <c r="AO285" i="17"/>
  <c r="AP285" i="17"/>
  <c r="AQ285" i="17"/>
  <c r="AR285" i="17"/>
  <c r="AS285" i="17"/>
  <c r="AT285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X286" i="17"/>
  <c r="Y286" i="17"/>
  <c r="Z286" i="17"/>
  <c r="AA286" i="17"/>
  <c r="AB286" i="17"/>
  <c r="AC286" i="17"/>
  <c r="AD286" i="17"/>
  <c r="AE286" i="17"/>
  <c r="AF286" i="17"/>
  <c r="AG286" i="17"/>
  <c r="AH286" i="17"/>
  <c r="AI286" i="17"/>
  <c r="AJ286" i="17"/>
  <c r="AK286" i="17"/>
  <c r="AL286" i="17"/>
  <c r="AM286" i="17"/>
  <c r="AN286" i="17"/>
  <c r="AO286" i="17"/>
  <c r="AP286" i="17"/>
  <c r="AQ286" i="17"/>
  <c r="AR286" i="17"/>
  <c r="AS286" i="17"/>
  <c r="AT286" i="17"/>
  <c r="A287" i="17"/>
  <c r="B287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X287" i="17"/>
  <c r="Y287" i="17"/>
  <c r="Z287" i="17"/>
  <c r="AA287" i="17"/>
  <c r="AB287" i="17"/>
  <c r="AC287" i="17"/>
  <c r="AD287" i="17"/>
  <c r="AE287" i="17"/>
  <c r="AF287" i="17"/>
  <c r="AG287" i="17"/>
  <c r="AH287" i="17"/>
  <c r="AI287" i="17"/>
  <c r="AJ287" i="17"/>
  <c r="AK287" i="17"/>
  <c r="AL287" i="17"/>
  <c r="AM287" i="17"/>
  <c r="AN287" i="17"/>
  <c r="AO287" i="17"/>
  <c r="AP287" i="17"/>
  <c r="AQ287" i="17"/>
  <c r="AR287" i="17"/>
  <c r="AS287" i="17"/>
  <c r="AT287" i="17"/>
  <c r="A288" i="17"/>
  <c r="B288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X288" i="17"/>
  <c r="Y288" i="17"/>
  <c r="Z288" i="17"/>
  <c r="AA288" i="17"/>
  <c r="AB288" i="17"/>
  <c r="AC288" i="17"/>
  <c r="AD288" i="17"/>
  <c r="AE288" i="17"/>
  <c r="AF288" i="17"/>
  <c r="AG288" i="17"/>
  <c r="AH288" i="17"/>
  <c r="AI288" i="17"/>
  <c r="AJ288" i="17"/>
  <c r="AK288" i="17"/>
  <c r="AL288" i="17"/>
  <c r="AM288" i="17"/>
  <c r="AN288" i="17"/>
  <c r="AO288" i="17"/>
  <c r="AP288" i="17"/>
  <c r="AQ288" i="17"/>
  <c r="AR288" i="17"/>
  <c r="AS288" i="17"/>
  <c r="AT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X289" i="17"/>
  <c r="Y289" i="17"/>
  <c r="Z289" i="17"/>
  <c r="AA289" i="17"/>
  <c r="AB289" i="17"/>
  <c r="AC289" i="17"/>
  <c r="AD289" i="17"/>
  <c r="AE289" i="17"/>
  <c r="AF289" i="17"/>
  <c r="AG289" i="17"/>
  <c r="AH289" i="17"/>
  <c r="AI289" i="17"/>
  <c r="AJ289" i="17"/>
  <c r="AK289" i="17"/>
  <c r="AL289" i="17"/>
  <c r="AM289" i="17"/>
  <c r="AN289" i="17"/>
  <c r="AO289" i="17"/>
  <c r="AP289" i="17"/>
  <c r="AQ289" i="17"/>
  <c r="AR289" i="17"/>
  <c r="AS289" i="17"/>
  <c r="AT289" i="17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X290" i="17"/>
  <c r="Y290" i="17"/>
  <c r="Z290" i="17"/>
  <c r="AA290" i="17"/>
  <c r="AB290" i="17"/>
  <c r="AC290" i="17"/>
  <c r="AD290" i="17"/>
  <c r="AE290" i="17"/>
  <c r="AF290" i="17"/>
  <c r="AG290" i="17"/>
  <c r="AH290" i="17"/>
  <c r="AI290" i="17"/>
  <c r="AJ290" i="17"/>
  <c r="AK290" i="17"/>
  <c r="AL290" i="17"/>
  <c r="AM290" i="17"/>
  <c r="AN290" i="17"/>
  <c r="AO290" i="17"/>
  <c r="AP290" i="17"/>
  <c r="AQ290" i="17"/>
  <c r="AR290" i="17"/>
  <c r="AS290" i="17"/>
  <c r="AT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X291" i="17"/>
  <c r="Y291" i="17"/>
  <c r="Z291" i="17"/>
  <c r="AA291" i="17"/>
  <c r="AB291" i="17"/>
  <c r="AC291" i="17"/>
  <c r="AD291" i="17"/>
  <c r="AE291" i="17"/>
  <c r="AF291" i="17"/>
  <c r="AG291" i="17"/>
  <c r="AH291" i="17"/>
  <c r="AI291" i="17"/>
  <c r="AJ291" i="17"/>
  <c r="AK291" i="17"/>
  <c r="AL291" i="17"/>
  <c r="AM291" i="17"/>
  <c r="AN291" i="17"/>
  <c r="AO291" i="17"/>
  <c r="AP291" i="17"/>
  <c r="AQ291" i="17"/>
  <c r="AR291" i="17"/>
  <c r="AS291" i="17"/>
  <c r="AT291" i="17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X292" i="17"/>
  <c r="Y292" i="17"/>
  <c r="Z292" i="17"/>
  <c r="AA292" i="17"/>
  <c r="AB292" i="17"/>
  <c r="AC292" i="17"/>
  <c r="AD292" i="17"/>
  <c r="AE292" i="17"/>
  <c r="AF292" i="17"/>
  <c r="AG292" i="17"/>
  <c r="AH292" i="17"/>
  <c r="AI292" i="17"/>
  <c r="AJ292" i="17"/>
  <c r="AK292" i="17"/>
  <c r="AL292" i="17"/>
  <c r="AM292" i="17"/>
  <c r="AN292" i="17"/>
  <c r="AO292" i="17"/>
  <c r="AP292" i="17"/>
  <c r="AQ292" i="17"/>
  <c r="AR292" i="17"/>
  <c r="AS292" i="17"/>
  <c r="AT292" i="17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AD293" i="17"/>
  <c r="AE293" i="17"/>
  <c r="AF293" i="17"/>
  <c r="AG293" i="17"/>
  <c r="AH293" i="17"/>
  <c r="AI293" i="17"/>
  <c r="AJ293" i="17"/>
  <c r="AK293" i="17"/>
  <c r="AL293" i="17"/>
  <c r="AM293" i="17"/>
  <c r="AN293" i="17"/>
  <c r="AO293" i="17"/>
  <c r="AP293" i="17"/>
  <c r="AQ293" i="17"/>
  <c r="AR293" i="17"/>
  <c r="AS293" i="17"/>
  <c r="AT293" i="17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AD294" i="17"/>
  <c r="AE294" i="17"/>
  <c r="AF294" i="17"/>
  <c r="AG294" i="17"/>
  <c r="AH294" i="17"/>
  <c r="AI294" i="17"/>
  <c r="AJ294" i="17"/>
  <c r="AK294" i="17"/>
  <c r="AL294" i="17"/>
  <c r="AM294" i="17"/>
  <c r="AN294" i="17"/>
  <c r="AO294" i="17"/>
  <c r="AP294" i="17"/>
  <c r="AQ294" i="17"/>
  <c r="AR294" i="17"/>
  <c r="AS294" i="17"/>
  <c r="AT294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AD295" i="17"/>
  <c r="AE295" i="17"/>
  <c r="AF295" i="17"/>
  <c r="AG295" i="17"/>
  <c r="AH295" i="17"/>
  <c r="AI295" i="17"/>
  <c r="AJ295" i="17"/>
  <c r="AK295" i="17"/>
  <c r="AL295" i="17"/>
  <c r="AM295" i="17"/>
  <c r="AN295" i="17"/>
  <c r="AO295" i="17"/>
  <c r="AP295" i="17"/>
  <c r="AQ295" i="17"/>
  <c r="AR295" i="17"/>
  <c r="AS295" i="17"/>
  <c r="AT295" i="17"/>
  <c r="A296" i="17"/>
  <c r="B296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AD296" i="17"/>
  <c r="AE296" i="17"/>
  <c r="AF296" i="17"/>
  <c r="AG296" i="17"/>
  <c r="AH296" i="17"/>
  <c r="AI296" i="17"/>
  <c r="AJ296" i="17"/>
  <c r="AK296" i="17"/>
  <c r="AL296" i="17"/>
  <c r="AM296" i="17"/>
  <c r="AN296" i="17"/>
  <c r="AO296" i="17"/>
  <c r="AP296" i="17"/>
  <c r="AQ296" i="17"/>
  <c r="AR296" i="17"/>
  <c r="AS296" i="17"/>
  <c r="AT296" i="17"/>
  <c r="A297" i="17"/>
  <c r="B297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AD297" i="17"/>
  <c r="AE297" i="17"/>
  <c r="AF297" i="17"/>
  <c r="AG297" i="17"/>
  <c r="AH297" i="17"/>
  <c r="AI297" i="17"/>
  <c r="AJ297" i="17"/>
  <c r="AK297" i="17"/>
  <c r="AL297" i="17"/>
  <c r="AM297" i="17"/>
  <c r="AN297" i="17"/>
  <c r="AO297" i="17"/>
  <c r="AP297" i="17"/>
  <c r="AQ297" i="17"/>
  <c r="AR297" i="17"/>
  <c r="AS297" i="17"/>
  <c r="AT297" i="17"/>
  <c r="A298" i="17"/>
  <c r="B298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AD298" i="17"/>
  <c r="AE298" i="17"/>
  <c r="AF298" i="17"/>
  <c r="AG298" i="17"/>
  <c r="AH298" i="17"/>
  <c r="AI298" i="17"/>
  <c r="AJ298" i="17"/>
  <c r="AK298" i="17"/>
  <c r="AL298" i="17"/>
  <c r="AM298" i="17"/>
  <c r="AN298" i="17"/>
  <c r="AO298" i="17"/>
  <c r="AP298" i="17"/>
  <c r="AQ298" i="17"/>
  <c r="AR298" i="17"/>
  <c r="AS298" i="17"/>
  <c r="AT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AD299" i="17"/>
  <c r="AE299" i="17"/>
  <c r="AF299" i="17"/>
  <c r="AG299" i="17"/>
  <c r="AH299" i="17"/>
  <c r="AI299" i="17"/>
  <c r="AJ299" i="17"/>
  <c r="AK299" i="17"/>
  <c r="AL299" i="17"/>
  <c r="AM299" i="17"/>
  <c r="AN299" i="17"/>
  <c r="AO299" i="17"/>
  <c r="AP299" i="17"/>
  <c r="AQ299" i="17"/>
  <c r="AR299" i="17"/>
  <c r="AS299" i="17"/>
  <c r="AT299" i="17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X300" i="17"/>
  <c r="Y300" i="17"/>
  <c r="Z300" i="17"/>
  <c r="AA300" i="17"/>
  <c r="AB300" i="17"/>
  <c r="AC300" i="17"/>
  <c r="AD300" i="17"/>
  <c r="AE300" i="17"/>
  <c r="AF300" i="17"/>
  <c r="AG300" i="17"/>
  <c r="AH300" i="17"/>
  <c r="AI300" i="17"/>
  <c r="AJ300" i="17"/>
  <c r="AK300" i="17"/>
  <c r="AL300" i="17"/>
  <c r="AM300" i="17"/>
  <c r="AN300" i="17"/>
  <c r="AO300" i="17"/>
  <c r="AP300" i="17"/>
  <c r="AQ300" i="17"/>
  <c r="AR300" i="17"/>
  <c r="AS300" i="17"/>
  <c r="AT300" i="17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U301" i="17"/>
  <c r="V301" i="17"/>
  <c r="W301" i="17"/>
  <c r="X301" i="17"/>
  <c r="Y301" i="17"/>
  <c r="Z301" i="17"/>
  <c r="AA301" i="17"/>
  <c r="AB301" i="17"/>
  <c r="AC301" i="17"/>
  <c r="AD301" i="17"/>
  <c r="AE301" i="17"/>
  <c r="AF301" i="17"/>
  <c r="AG301" i="17"/>
  <c r="AH301" i="17"/>
  <c r="AI301" i="17"/>
  <c r="AJ301" i="17"/>
  <c r="AK301" i="17"/>
  <c r="AL301" i="17"/>
  <c r="AM301" i="17"/>
  <c r="AN301" i="17"/>
  <c r="AO301" i="17"/>
  <c r="AP301" i="17"/>
  <c r="AQ301" i="17"/>
  <c r="AR301" i="17"/>
  <c r="AS301" i="17"/>
  <c r="AT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X302" i="17"/>
  <c r="Y302" i="17"/>
  <c r="Z302" i="17"/>
  <c r="AA302" i="17"/>
  <c r="AB302" i="17"/>
  <c r="AC302" i="17"/>
  <c r="AD302" i="17"/>
  <c r="AE302" i="17"/>
  <c r="AF302" i="17"/>
  <c r="AG302" i="17"/>
  <c r="AH302" i="17"/>
  <c r="AI302" i="17"/>
  <c r="AJ302" i="17"/>
  <c r="AK302" i="17"/>
  <c r="AL302" i="17"/>
  <c r="AM302" i="17"/>
  <c r="AN302" i="17"/>
  <c r="AO302" i="17"/>
  <c r="AP302" i="17"/>
  <c r="AQ302" i="17"/>
  <c r="AR302" i="17"/>
  <c r="AS302" i="17"/>
  <c r="AT302" i="17"/>
  <c r="A303" i="17"/>
  <c r="B303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X303" i="17"/>
  <c r="Y303" i="17"/>
  <c r="Z303" i="17"/>
  <c r="AA303" i="17"/>
  <c r="AB303" i="17"/>
  <c r="AC303" i="17"/>
  <c r="AD303" i="17"/>
  <c r="AE303" i="17"/>
  <c r="AF303" i="17"/>
  <c r="AG303" i="17"/>
  <c r="AH303" i="17"/>
  <c r="AI303" i="17"/>
  <c r="AJ303" i="17"/>
  <c r="AK303" i="17"/>
  <c r="AL303" i="17"/>
  <c r="AM303" i="17"/>
  <c r="AN303" i="17"/>
  <c r="AO303" i="17"/>
  <c r="AP303" i="17"/>
  <c r="AQ303" i="17"/>
  <c r="AR303" i="17"/>
  <c r="AS303" i="17"/>
  <c r="AT303" i="17"/>
  <c r="A304" i="17"/>
  <c r="B304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X304" i="17"/>
  <c r="Y304" i="17"/>
  <c r="Z304" i="17"/>
  <c r="AA304" i="17"/>
  <c r="AB304" i="17"/>
  <c r="AC304" i="17"/>
  <c r="AD304" i="17"/>
  <c r="AE304" i="17"/>
  <c r="AF304" i="17"/>
  <c r="AG304" i="17"/>
  <c r="AH304" i="17"/>
  <c r="AI304" i="17"/>
  <c r="AJ304" i="17"/>
  <c r="AK304" i="17"/>
  <c r="AL304" i="17"/>
  <c r="AM304" i="17"/>
  <c r="AN304" i="17"/>
  <c r="AO304" i="17"/>
  <c r="AP304" i="17"/>
  <c r="AQ304" i="17"/>
  <c r="AR304" i="17"/>
  <c r="AS304" i="17"/>
  <c r="AT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X305" i="17"/>
  <c r="Y305" i="17"/>
  <c r="Z305" i="17"/>
  <c r="AA305" i="17"/>
  <c r="AB305" i="17"/>
  <c r="AC305" i="17"/>
  <c r="AD305" i="17"/>
  <c r="AE305" i="17"/>
  <c r="AF305" i="17"/>
  <c r="AG305" i="17"/>
  <c r="AH305" i="17"/>
  <c r="AI305" i="17"/>
  <c r="AJ305" i="17"/>
  <c r="AK305" i="17"/>
  <c r="AL305" i="17"/>
  <c r="AM305" i="17"/>
  <c r="AN305" i="17"/>
  <c r="AO305" i="17"/>
  <c r="AP305" i="17"/>
  <c r="AQ305" i="17"/>
  <c r="AR305" i="17"/>
  <c r="AS305" i="17"/>
  <c r="AT305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X306" i="17"/>
  <c r="Y306" i="17"/>
  <c r="Z306" i="17"/>
  <c r="AA306" i="17"/>
  <c r="AB306" i="17"/>
  <c r="AC306" i="17"/>
  <c r="AD306" i="17"/>
  <c r="AE306" i="17"/>
  <c r="AF306" i="17"/>
  <c r="AG306" i="17"/>
  <c r="AH306" i="17"/>
  <c r="AI306" i="17"/>
  <c r="AJ306" i="17"/>
  <c r="AK306" i="17"/>
  <c r="AL306" i="17"/>
  <c r="AM306" i="17"/>
  <c r="AN306" i="17"/>
  <c r="AO306" i="17"/>
  <c r="AP306" i="17"/>
  <c r="AQ306" i="17"/>
  <c r="AR306" i="17"/>
  <c r="AS306" i="17"/>
  <c r="AT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X307" i="17"/>
  <c r="Y307" i="17"/>
  <c r="Z307" i="17"/>
  <c r="AA307" i="17"/>
  <c r="AB307" i="17"/>
  <c r="AC307" i="17"/>
  <c r="AD307" i="17"/>
  <c r="AE307" i="17"/>
  <c r="AF307" i="17"/>
  <c r="AG307" i="17"/>
  <c r="AH307" i="17"/>
  <c r="AI307" i="17"/>
  <c r="AJ307" i="17"/>
  <c r="AK307" i="17"/>
  <c r="AL307" i="17"/>
  <c r="AM307" i="17"/>
  <c r="AN307" i="17"/>
  <c r="AO307" i="17"/>
  <c r="AP307" i="17"/>
  <c r="AQ307" i="17"/>
  <c r="AR307" i="17"/>
  <c r="AS307" i="17"/>
  <c r="AT307" i="17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X308" i="17"/>
  <c r="Y308" i="17"/>
  <c r="Z308" i="17"/>
  <c r="AA308" i="17"/>
  <c r="AB308" i="17"/>
  <c r="AC308" i="17"/>
  <c r="AD308" i="17"/>
  <c r="AE308" i="17"/>
  <c r="AF308" i="17"/>
  <c r="AG308" i="17"/>
  <c r="AH308" i="17"/>
  <c r="AI308" i="17"/>
  <c r="AJ308" i="17"/>
  <c r="AK308" i="17"/>
  <c r="AL308" i="17"/>
  <c r="AM308" i="17"/>
  <c r="AN308" i="17"/>
  <c r="AO308" i="17"/>
  <c r="AP308" i="17"/>
  <c r="AQ308" i="17"/>
  <c r="AR308" i="17"/>
  <c r="AS308" i="17"/>
  <c r="AT308" i="17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X309" i="17"/>
  <c r="Y309" i="17"/>
  <c r="Z309" i="17"/>
  <c r="AA309" i="17"/>
  <c r="AB309" i="17"/>
  <c r="AC309" i="17"/>
  <c r="AD309" i="17"/>
  <c r="AE309" i="17"/>
  <c r="AF309" i="17"/>
  <c r="AG309" i="17"/>
  <c r="AH309" i="17"/>
  <c r="AI309" i="17"/>
  <c r="AJ309" i="17"/>
  <c r="AK309" i="17"/>
  <c r="AL309" i="17"/>
  <c r="AM309" i="17"/>
  <c r="AN309" i="17"/>
  <c r="AO309" i="17"/>
  <c r="AP309" i="17"/>
  <c r="AQ309" i="17"/>
  <c r="AR309" i="17"/>
  <c r="AS309" i="17"/>
  <c r="AT309" i="17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X310" i="17"/>
  <c r="Y310" i="17"/>
  <c r="Z310" i="17"/>
  <c r="AA310" i="17"/>
  <c r="AB310" i="17"/>
  <c r="AC310" i="17"/>
  <c r="AD310" i="17"/>
  <c r="AE310" i="17"/>
  <c r="AF310" i="17"/>
  <c r="AG310" i="17"/>
  <c r="AH310" i="17"/>
  <c r="AI310" i="17"/>
  <c r="AJ310" i="17"/>
  <c r="AK310" i="17"/>
  <c r="AL310" i="17"/>
  <c r="AM310" i="17"/>
  <c r="AN310" i="17"/>
  <c r="AO310" i="17"/>
  <c r="AP310" i="17"/>
  <c r="AQ310" i="17"/>
  <c r="AR310" i="17"/>
  <c r="AS310" i="17"/>
  <c r="AT310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X311" i="17"/>
  <c r="Y311" i="17"/>
  <c r="Z311" i="17"/>
  <c r="AA311" i="17"/>
  <c r="AB311" i="17"/>
  <c r="AC311" i="17"/>
  <c r="AD311" i="17"/>
  <c r="AE311" i="17"/>
  <c r="AF311" i="17"/>
  <c r="AG311" i="17"/>
  <c r="AH311" i="17"/>
  <c r="AI311" i="17"/>
  <c r="AJ311" i="17"/>
  <c r="AK311" i="17"/>
  <c r="AL311" i="17"/>
  <c r="AM311" i="17"/>
  <c r="AN311" i="17"/>
  <c r="AO311" i="17"/>
  <c r="AP311" i="17"/>
  <c r="AQ311" i="17"/>
  <c r="AR311" i="17"/>
  <c r="AS311" i="17"/>
  <c r="AT311" i="17"/>
  <c r="A312" i="17"/>
  <c r="B312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X312" i="17"/>
  <c r="Y312" i="17"/>
  <c r="Z312" i="17"/>
  <c r="AA312" i="17"/>
  <c r="AB312" i="17"/>
  <c r="AC312" i="17"/>
  <c r="AD312" i="17"/>
  <c r="AE312" i="17"/>
  <c r="AF312" i="17"/>
  <c r="AG312" i="17"/>
  <c r="AH312" i="17"/>
  <c r="AI312" i="17"/>
  <c r="AJ312" i="17"/>
  <c r="AK312" i="17"/>
  <c r="AL312" i="17"/>
  <c r="AM312" i="17"/>
  <c r="AN312" i="17"/>
  <c r="AO312" i="17"/>
  <c r="AP312" i="17"/>
  <c r="AQ312" i="17"/>
  <c r="AR312" i="17"/>
  <c r="AS312" i="17"/>
  <c r="AT312" i="17"/>
  <c r="A313" i="17"/>
  <c r="B313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X313" i="17"/>
  <c r="Y313" i="17"/>
  <c r="Z313" i="17"/>
  <c r="AA313" i="17"/>
  <c r="AB313" i="17"/>
  <c r="AC313" i="17"/>
  <c r="AD313" i="17"/>
  <c r="AE313" i="17"/>
  <c r="AF313" i="17"/>
  <c r="AG313" i="17"/>
  <c r="AH313" i="17"/>
  <c r="AI313" i="17"/>
  <c r="AJ313" i="17"/>
  <c r="AK313" i="17"/>
  <c r="AL313" i="17"/>
  <c r="AM313" i="17"/>
  <c r="AN313" i="17"/>
  <c r="AO313" i="17"/>
  <c r="AP313" i="17"/>
  <c r="AQ313" i="17"/>
  <c r="AR313" i="17"/>
  <c r="AS313" i="17"/>
  <c r="AT313" i="17"/>
  <c r="A314" i="17"/>
  <c r="B314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X314" i="17"/>
  <c r="Y314" i="17"/>
  <c r="Z314" i="17"/>
  <c r="AA314" i="17"/>
  <c r="AB314" i="17"/>
  <c r="AC314" i="17"/>
  <c r="AD314" i="17"/>
  <c r="AE314" i="17"/>
  <c r="AF314" i="17"/>
  <c r="AG314" i="17"/>
  <c r="AH314" i="17"/>
  <c r="AI314" i="17"/>
  <c r="AJ314" i="17"/>
  <c r="AK314" i="17"/>
  <c r="AL314" i="17"/>
  <c r="AM314" i="17"/>
  <c r="AN314" i="17"/>
  <c r="AO314" i="17"/>
  <c r="AP314" i="17"/>
  <c r="AQ314" i="17"/>
  <c r="AR314" i="17"/>
  <c r="AS314" i="17"/>
  <c r="AT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X315" i="17"/>
  <c r="Y315" i="17"/>
  <c r="Z315" i="17"/>
  <c r="AA315" i="17"/>
  <c r="AB315" i="17"/>
  <c r="AC315" i="17"/>
  <c r="AD315" i="17"/>
  <c r="AE315" i="17"/>
  <c r="AF315" i="17"/>
  <c r="AG315" i="17"/>
  <c r="AH315" i="17"/>
  <c r="AI315" i="17"/>
  <c r="AJ315" i="17"/>
  <c r="AK315" i="17"/>
  <c r="AL315" i="17"/>
  <c r="AM315" i="17"/>
  <c r="AN315" i="17"/>
  <c r="AO315" i="17"/>
  <c r="AP315" i="17"/>
  <c r="AQ315" i="17"/>
  <c r="AR315" i="17"/>
  <c r="AS315" i="17"/>
  <c r="AT315" i="17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X316" i="17"/>
  <c r="Y316" i="17"/>
  <c r="Z316" i="17"/>
  <c r="AA316" i="17"/>
  <c r="AB316" i="17"/>
  <c r="AC316" i="17"/>
  <c r="AD316" i="17"/>
  <c r="AE316" i="17"/>
  <c r="AF316" i="17"/>
  <c r="AG316" i="17"/>
  <c r="AH316" i="17"/>
  <c r="AI316" i="17"/>
  <c r="AJ316" i="17"/>
  <c r="AK316" i="17"/>
  <c r="AL316" i="17"/>
  <c r="AM316" i="17"/>
  <c r="AN316" i="17"/>
  <c r="AO316" i="17"/>
  <c r="AP316" i="17"/>
  <c r="AQ316" i="17"/>
  <c r="AR316" i="17"/>
  <c r="AS316" i="17"/>
  <c r="AT316" i="17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X317" i="17"/>
  <c r="Y317" i="17"/>
  <c r="Z317" i="17"/>
  <c r="AA317" i="17"/>
  <c r="AB317" i="17"/>
  <c r="AC317" i="17"/>
  <c r="AD317" i="17"/>
  <c r="AE317" i="17"/>
  <c r="AF317" i="17"/>
  <c r="AG317" i="17"/>
  <c r="AH317" i="17"/>
  <c r="AI317" i="17"/>
  <c r="AJ317" i="17"/>
  <c r="AK317" i="17"/>
  <c r="AL317" i="17"/>
  <c r="AM317" i="17"/>
  <c r="AN317" i="17"/>
  <c r="AO317" i="17"/>
  <c r="AP317" i="17"/>
  <c r="AQ317" i="17"/>
  <c r="AR317" i="17"/>
  <c r="AS317" i="17"/>
  <c r="AT317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X318" i="17"/>
  <c r="Y318" i="17"/>
  <c r="Z318" i="17"/>
  <c r="AA318" i="17"/>
  <c r="AB318" i="17"/>
  <c r="AC318" i="17"/>
  <c r="AD318" i="17"/>
  <c r="AE318" i="17"/>
  <c r="AF318" i="17"/>
  <c r="AG318" i="17"/>
  <c r="AH318" i="17"/>
  <c r="AI318" i="17"/>
  <c r="AJ318" i="17"/>
  <c r="AK318" i="17"/>
  <c r="AL318" i="17"/>
  <c r="AM318" i="17"/>
  <c r="AN318" i="17"/>
  <c r="AO318" i="17"/>
  <c r="AP318" i="17"/>
  <c r="AQ318" i="17"/>
  <c r="AR318" i="17"/>
  <c r="AS318" i="17"/>
  <c r="AT318" i="17"/>
  <c r="A319" i="17"/>
  <c r="B319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X319" i="17"/>
  <c r="Y319" i="17"/>
  <c r="Z319" i="17"/>
  <c r="AA319" i="17"/>
  <c r="AB319" i="17"/>
  <c r="AC319" i="17"/>
  <c r="AD319" i="17"/>
  <c r="AE319" i="17"/>
  <c r="AF319" i="17"/>
  <c r="AG319" i="17"/>
  <c r="AH319" i="17"/>
  <c r="AI319" i="17"/>
  <c r="AJ319" i="17"/>
  <c r="AK319" i="17"/>
  <c r="AL319" i="17"/>
  <c r="AM319" i="17"/>
  <c r="AN319" i="17"/>
  <c r="AO319" i="17"/>
  <c r="AP319" i="17"/>
  <c r="AQ319" i="17"/>
  <c r="AR319" i="17"/>
  <c r="AS319" i="17"/>
  <c r="AT319" i="17"/>
  <c r="A320" i="17"/>
  <c r="B320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X320" i="17"/>
  <c r="Y320" i="17"/>
  <c r="Z320" i="17"/>
  <c r="AA320" i="17"/>
  <c r="AB320" i="17"/>
  <c r="AC320" i="17"/>
  <c r="AD320" i="17"/>
  <c r="AE320" i="17"/>
  <c r="AF320" i="17"/>
  <c r="AG320" i="17"/>
  <c r="AH320" i="17"/>
  <c r="AI320" i="17"/>
  <c r="AJ320" i="17"/>
  <c r="AK320" i="17"/>
  <c r="AL320" i="17"/>
  <c r="AM320" i="17"/>
  <c r="AN320" i="17"/>
  <c r="AO320" i="17"/>
  <c r="AP320" i="17"/>
  <c r="AQ320" i="17"/>
  <c r="AR320" i="17"/>
  <c r="AS320" i="17"/>
  <c r="AT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X321" i="17"/>
  <c r="Y321" i="17"/>
  <c r="Z321" i="17"/>
  <c r="AA321" i="17"/>
  <c r="AB321" i="17"/>
  <c r="AC321" i="17"/>
  <c r="AD321" i="17"/>
  <c r="AE321" i="17"/>
  <c r="AF321" i="17"/>
  <c r="AG321" i="17"/>
  <c r="AH321" i="17"/>
  <c r="AI321" i="17"/>
  <c r="AJ321" i="17"/>
  <c r="AK321" i="17"/>
  <c r="AL321" i="17"/>
  <c r="AM321" i="17"/>
  <c r="AN321" i="17"/>
  <c r="AO321" i="17"/>
  <c r="AP321" i="17"/>
  <c r="AQ321" i="17"/>
  <c r="AR321" i="17"/>
  <c r="AS321" i="17"/>
  <c r="AT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X322" i="17"/>
  <c r="Y322" i="17"/>
  <c r="Z322" i="17"/>
  <c r="AA322" i="17"/>
  <c r="AB322" i="17"/>
  <c r="AC322" i="17"/>
  <c r="AD322" i="17"/>
  <c r="AE322" i="17"/>
  <c r="AF322" i="17"/>
  <c r="AG322" i="17"/>
  <c r="AH322" i="17"/>
  <c r="AI322" i="17"/>
  <c r="AJ322" i="17"/>
  <c r="AK322" i="17"/>
  <c r="AL322" i="17"/>
  <c r="AM322" i="17"/>
  <c r="AN322" i="17"/>
  <c r="AO322" i="17"/>
  <c r="AP322" i="17"/>
  <c r="AQ322" i="17"/>
  <c r="AR322" i="17"/>
  <c r="AS322" i="17"/>
  <c r="AT322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X323" i="17"/>
  <c r="Y323" i="17"/>
  <c r="Z323" i="17"/>
  <c r="AA323" i="17"/>
  <c r="AB323" i="17"/>
  <c r="AC323" i="17"/>
  <c r="AD323" i="17"/>
  <c r="AE323" i="17"/>
  <c r="AF323" i="17"/>
  <c r="AG323" i="17"/>
  <c r="AH323" i="17"/>
  <c r="AI323" i="17"/>
  <c r="AJ323" i="17"/>
  <c r="AK323" i="17"/>
  <c r="AL323" i="17"/>
  <c r="AM323" i="17"/>
  <c r="AN323" i="17"/>
  <c r="AO323" i="17"/>
  <c r="AP323" i="17"/>
  <c r="AQ323" i="17"/>
  <c r="AR323" i="17"/>
  <c r="AS323" i="17"/>
  <c r="AT323" i="17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X324" i="17"/>
  <c r="Y324" i="17"/>
  <c r="Z324" i="17"/>
  <c r="AA324" i="17"/>
  <c r="AB324" i="17"/>
  <c r="AC324" i="17"/>
  <c r="AD324" i="17"/>
  <c r="AE324" i="17"/>
  <c r="AF324" i="17"/>
  <c r="AG324" i="17"/>
  <c r="AH324" i="17"/>
  <c r="AI324" i="17"/>
  <c r="AJ324" i="17"/>
  <c r="AK324" i="17"/>
  <c r="AL324" i="17"/>
  <c r="AM324" i="17"/>
  <c r="AN324" i="17"/>
  <c r="AO324" i="17"/>
  <c r="AP324" i="17"/>
  <c r="AQ324" i="17"/>
  <c r="AR324" i="17"/>
  <c r="AS324" i="17"/>
  <c r="AT324" i="17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X325" i="17"/>
  <c r="Y325" i="17"/>
  <c r="Z325" i="17"/>
  <c r="AA325" i="17"/>
  <c r="AB325" i="17"/>
  <c r="AC325" i="17"/>
  <c r="AD325" i="17"/>
  <c r="AE325" i="17"/>
  <c r="AF325" i="17"/>
  <c r="AG325" i="17"/>
  <c r="AH325" i="17"/>
  <c r="AI325" i="17"/>
  <c r="AJ325" i="17"/>
  <c r="AK325" i="17"/>
  <c r="AL325" i="17"/>
  <c r="AM325" i="17"/>
  <c r="AN325" i="17"/>
  <c r="AO325" i="17"/>
  <c r="AP325" i="17"/>
  <c r="AQ325" i="17"/>
  <c r="AR325" i="17"/>
  <c r="AS325" i="17"/>
  <c r="AT325" i="17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X326" i="17"/>
  <c r="Y326" i="17"/>
  <c r="Z326" i="17"/>
  <c r="AA326" i="17"/>
  <c r="AB326" i="17"/>
  <c r="AC326" i="17"/>
  <c r="AD326" i="17"/>
  <c r="AE326" i="17"/>
  <c r="AF326" i="17"/>
  <c r="AG326" i="17"/>
  <c r="AH326" i="17"/>
  <c r="AI326" i="17"/>
  <c r="AJ326" i="17"/>
  <c r="AK326" i="17"/>
  <c r="AL326" i="17"/>
  <c r="AM326" i="17"/>
  <c r="AN326" i="17"/>
  <c r="AO326" i="17"/>
  <c r="AP326" i="17"/>
  <c r="AQ326" i="17"/>
  <c r="AR326" i="17"/>
  <c r="AS326" i="17"/>
  <c r="AT326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X327" i="17"/>
  <c r="Y327" i="17"/>
  <c r="Z327" i="17"/>
  <c r="AA327" i="17"/>
  <c r="AB327" i="17"/>
  <c r="AC327" i="17"/>
  <c r="AD327" i="17"/>
  <c r="AE327" i="17"/>
  <c r="AF327" i="17"/>
  <c r="AG327" i="17"/>
  <c r="AH327" i="17"/>
  <c r="AI327" i="17"/>
  <c r="AJ327" i="17"/>
  <c r="AK327" i="17"/>
  <c r="AL327" i="17"/>
  <c r="AM327" i="17"/>
  <c r="AN327" i="17"/>
  <c r="AO327" i="17"/>
  <c r="AP327" i="17"/>
  <c r="AQ327" i="17"/>
  <c r="AR327" i="17"/>
  <c r="AS327" i="17"/>
  <c r="AT327" i="17"/>
  <c r="A328" i="17"/>
  <c r="B328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X328" i="17"/>
  <c r="Y328" i="17"/>
  <c r="Z328" i="17"/>
  <c r="AA328" i="17"/>
  <c r="AB328" i="17"/>
  <c r="AC328" i="17"/>
  <c r="AD328" i="17"/>
  <c r="AE328" i="17"/>
  <c r="AF328" i="17"/>
  <c r="AG328" i="17"/>
  <c r="AH328" i="17"/>
  <c r="AI328" i="17"/>
  <c r="AJ328" i="17"/>
  <c r="AK328" i="17"/>
  <c r="AL328" i="17"/>
  <c r="AM328" i="17"/>
  <c r="AN328" i="17"/>
  <c r="AO328" i="17"/>
  <c r="AP328" i="17"/>
  <c r="AQ328" i="17"/>
  <c r="AR328" i="17"/>
  <c r="AS328" i="17"/>
  <c r="AT328" i="17"/>
  <c r="A329" i="17"/>
  <c r="B329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X329" i="17"/>
  <c r="Y329" i="17"/>
  <c r="Z329" i="17"/>
  <c r="AA329" i="17"/>
  <c r="AB329" i="17"/>
  <c r="AC329" i="17"/>
  <c r="AD329" i="17"/>
  <c r="AE329" i="17"/>
  <c r="AF329" i="17"/>
  <c r="AG329" i="17"/>
  <c r="AH329" i="17"/>
  <c r="AI329" i="17"/>
  <c r="AJ329" i="17"/>
  <c r="AK329" i="17"/>
  <c r="AL329" i="17"/>
  <c r="AM329" i="17"/>
  <c r="AN329" i="17"/>
  <c r="AO329" i="17"/>
  <c r="AP329" i="17"/>
  <c r="AQ329" i="17"/>
  <c r="AR329" i="17"/>
  <c r="AS329" i="17"/>
  <c r="AT329" i="17"/>
  <c r="A330" i="17"/>
  <c r="B330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X330" i="17"/>
  <c r="Y330" i="17"/>
  <c r="Z330" i="17"/>
  <c r="AA330" i="17"/>
  <c r="AB330" i="17"/>
  <c r="AC330" i="17"/>
  <c r="AD330" i="17"/>
  <c r="AE330" i="17"/>
  <c r="AF330" i="17"/>
  <c r="AG330" i="17"/>
  <c r="AH330" i="17"/>
  <c r="AI330" i="17"/>
  <c r="AJ330" i="17"/>
  <c r="AK330" i="17"/>
  <c r="AL330" i="17"/>
  <c r="AM330" i="17"/>
  <c r="AN330" i="17"/>
  <c r="AO330" i="17"/>
  <c r="AP330" i="17"/>
  <c r="AQ330" i="17"/>
  <c r="AR330" i="17"/>
  <c r="AS330" i="17"/>
  <c r="AT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X331" i="17"/>
  <c r="Y331" i="17"/>
  <c r="Z331" i="17"/>
  <c r="AA331" i="17"/>
  <c r="AB331" i="17"/>
  <c r="AC331" i="17"/>
  <c r="AD331" i="17"/>
  <c r="AE331" i="17"/>
  <c r="AF331" i="17"/>
  <c r="AG331" i="17"/>
  <c r="AH331" i="17"/>
  <c r="AI331" i="17"/>
  <c r="AJ331" i="17"/>
  <c r="AK331" i="17"/>
  <c r="AL331" i="17"/>
  <c r="AM331" i="17"/>
  <c r="AN331" i="17"/>
  <c r="AO331" i="17"/>
  <c r="AP331" i="17"/>
  <c r="AQ331" i="17"/>
  <c r="AR331" i="17"/>
  <c r="AS331" i="17"/>
  <c r="AT331" i="17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X332" i="17"/>
  <c r="Y332" i="17"/>
  <c r="Z332" i="17"/>
  <c r="AA332" i="17"/>
  <c r="AB332" i="17"/>
  <c r="AC332" i="17"/>
  <c r="AD332" i="17"/>
  <c r="AE332" i="17"/>
  <c r="AF332" i="17"/>
  <c r="AG332" i="17"/>
  <c r="AH332" i="17"/>
  <c r="AI332" i="17"/>
  <c r="AJ332" i="17"/>
  <c r="AK332" i="17"/>
  <c r="AL332" i="17"/>
  <c r="AM332" i="17"/>
  <c r="AN332" i="17"/>
  <c r="AO332" i="17"/>
  <c r="AP332" i="17"/>
  <c r="AQ332" i="17"/>
  <c r="AR332" i="17"/>
  <c r="AS332" i="17"/>
  <c r="AT332" i="17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X333" i="17"/>
  <c r="Y333" i="17"/>
  <c r="Z333" i="17"/>
  <c r="AA333" i="17"/>
  <c r="AB333" i="17"/>
  <c r="AC333" i="17"/>
  <c r="AD333" i="17"/>
  <c r="AE333" i="17"/>
  <c r="AF333" i="17"/>
  <c r="AG333" i="17"/>
  <c r="AH333" i="17"/>
  <c r="AI333" i="17"/>
  <c r="AJ333" i="17"/>
  <c r="AK333" i="17"/>
  <c r="AL333" i="17"/>
  <c r="AM333" i="17"/>
  <c r="AN333" i="17"/>
  <c r="AO333" i="17"/>
  <c r="AP333" i="17"/>
  <c r="AQ333" i="17"/>
  <c r="AR333" i="17"/>
  <c r="AS333" i="17"/>
  <c r="AT333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X334" i="17"/>
  <c r="Y334" i="17"/>
  <c r="Z334" i="17"/>
  <c r="AA334" i="17"/>
  <c r="AB334" i="17"/>
  <c r="AC334" i="17"/>
  <c r="AD334" i="17"/>
  <c r="AE334" i="17"/>
  <c r="AF334" i="17"/>
  <c r="AG334" i="17"/>
  <c r="AH334" i="17"/>
  <c r="AI334" i="17"/>
  <c r="AJ334" i="17"/>
  <c r="AK334" i="17"/>
  <c r="AL334" i="17"/>
  <c r="AM334" i="17"/>
  <c r="AN334" i="17"/>
  <c r="AO334" i="17"/>
  <c r="AP334" i="17"/>
  <c r="AQ334" i="17"/>
  <c r="AR334" i="17"/>
  <c r="AS334" i="17"/>
  <c r="AT334" i="17"/>
  <c r="A335" i="17"/>
  <c r="B335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X335" i="17"/>
  <c r="Y335" i="17"/>
  <c r="Z335" i="17"/>
  <c r="AA335" i="17"/>
  <c r="AB335" i="17"/>
  <c r="AC335" i="17"/>
  <c r="AD335" i="17"/>
  <c r="AE335" i="17"/>
  <c r="AF335" i="17"/>
  <c r="AG335" i="17"/>
  <c r="AH335" i="17"/>
  <c r="AI335" i="17"/>
  <c r="AJ335" i="17"/>
  <c r="AK335" i="17"/>
  <c r="AL335" i="17"/>
  <c r="AM335" i="17"/>
  <c r="AN335" i="17"/>
  <c r="AO335" i="17"/>
  <c r="AP335" i="17"/>
  <c r="AQ335" i="17"/>
  <c r="AR335" i="17"/>
  <c r="AS335" i="17"/>
  <c r="AT335" i="17"/>
  <c r="A336" i="17"/>
  <c r="B336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X336" i="17"/>
  <c r="Y336" i="17"/>
  <c r="Z336" i="17"/>
  <c r="AA336" i="17"/>
  <c r="AB336" i="17"/>
  <c r="AC336" i="17"/>
  <c r="AD336" i="17"/>
  <c r="AE336" i="17"/>
  <c r="AF336" i="17"/>
  <c r="AG336" i="17"/>
  <c r="AH336" i="17"/>
  <c r="AI336" i="17"/>
  <c r="AJ336" i="17"/>
  <c r="AK336" i="17"/>
  <c r="AL336" i="17"/>
  <c r="AM336" i="17"/>
  <c r="AN336" i="17"/>
  <c r="AO336" i="17"/>
  <c r="AP336" i="17"/>
  <c r="AQ336" i="17"/>
  <c r="AR336" i="17"/>
  <c r="AS336" i="17"/>
  <c r="AT336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X337" i="17"/>
  <c r="Y337" i="17"/>
  <c r="Z337" i="17"/>
  <c r="AA337" i="17"/>
  <c r="AB337" i="17"/>
  <c r="AC337" i="17"/>
  <c r="AD337" i="17"/>
  <c r="AE337" i="17"/>
  <c r="AF337" i="17"/>
  <c r="AG337" i="17"/>
  <c r="AH337" i="17"/>
  <c r="AI337" i="17"/>
  <c r="AJ337" i="17"/>
  <c r="AK337" i="17"/>
  <c r="AL337" i="17"/>
  <c r="AM337" i="17"/>
  <c r="AN337" i="17"/>
  <c r="AO337" i="17"/>
  <c r="AP337" i="17"/>
  <c r="AQ337" i="17"/>
  <c r="AR337" i="17"/>
  <c r="AS337" i="17"/>
  <c r="AT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X338" i="17"/>
  <c r="Y338" i="17"/>
  <c r="Z338" i="17"/>
  <c r="AA338" i="17"/>
  <c r="AB338" i="17"/>
  <c r="AC338" i="17"/>
  <c r="AD338" i="17"/>
  <c r="AE338" i="17"/>
  <c r="AF338" i="17"/>
  <c r="AG338" i="17"/>
  <c r="AH338" i="17"/>
  <c r="AI338" i="17"/>
  <c r="AJ338" i="17"/>
  <c r="AK338" i="17"/>
  <c r="AL338" i="17"/>
  <c r="AM338" i="17"/>
  <c r="AN338" i="17"/>
  <c r="AO338" i="17"/>
  <c r="AP338" i="17"/>
  <c r="AQ338" i="17"/>
  <c r="AR338" i="17"/>
  <c r="AS338" i="17"/>
  <c r="AT338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X339" i="17"/>
  <c r="Y339" i="17"/>
  <c r="Z339" i="17"/>
  <c r="AA339" i="17"/>
  <c r="AB339" i="17"/>
  <c r="AC339" i="17"/>
  <c r="AD339" i="17"/>
  <c r="AE339" i="17"/>
  <c r="AF339" i="17"/>
  <c r="AG339" i="17"/>
  <c r="AH339" i="17"/>
  <c r="AI339" i="17"/>
  <c r="AJ339" i="17"/>
  <c r="AK339" i="17"/>
  <c r="AL339" i="17"/>
  <c r="AM339" i="17"/>
  <c r="AN339" i="17"/>
  <c r="AO339" i="17"/>
  <c r="AP339" i="17"/>
  <c r="AQ339" i="17"/>
  <c r="AR339" i="17"/>
  <c r="AS339" i="17"/>
  <c r="AT339" i="17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X340" i="17"/>
  <c r="Y340" i="17"/>
  <c r="Z340" i="17"/>
  <c r="AA340" i="17"/>
  <c r="AB340" i="17"/>
  <c r="AC340" i="17"/>
  <c r="AD340" i="17"/>
  <c r="AE340" i="17"/>
  <c r="AF340" i="17"/>
  <c r="AG340" i="17"/>
  <c r="AH340" i="17"/>
  <c r="AI340" i="17"/>
  <c r="AJ340" i="17"/>
  <c r="AK340" i="17"/>
  <c r="AL340" i="17"/>
  <c r="AM340" i="17"/>
  <c r="AN340" i="17"/>
  <c r="AO340" i="17"/>
  <c r="AP340" i="17"/>
  <c r="AQ340" i="17"/>
  <c r="AR340" i="17"/>
  <c r="AS340" i="17"/>
  <c r="AT340" i="17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X341" i="17"/>
  <c r="Y341" i="17"/>
  <c r="Z341" i="17"/>
  <c r="AA341" i="17"/>
  <c r="AB341" i="17"/>
  <c r="AC341" i="17"/>
  <c r="AD341" i="17"/>
  <c r="AE341" i="17"/>
  <c r="AF341" i="17"/>
  <c r="AG341" i="17"/>
  <c r="AH341" i="17"/>
  <c r="AI341" i="17"/>
  <c r="AJ341" i="17"/>
  <c r="AK341" i="17"/>
  <c r="AL341" i="17"/>
  <c r="AM341" i="17"/>
  <c r="AN341" i="17"/>
  <c r="AO341" i="17"/>
  <c r="AP341" i="17"/>
  <c r="AQ341" i="17"/>
  <c r="AR341" i="17"/>
  <c r="AS341" i="17"/>
  <c r="AT341" i="17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X342" i="17"/>
  <c r="Y342" i="17"/>
  <c r="Z342" i="17"/>
  <c r="AA342" i="17"/>
  <c r="AB342" i="17"/>
  <c r="AC342" i="17"/>
  <c r="AD342" i="17"/>
  <c r="AE342" i="17"/>
  <c r="AF342" i="17"/>
  <c r="AG342" i="17"/>
  <c r="AH342" i="17"/>
  <c r="AI342" i="17"/>
  <c r="AJ342" i="17"/>
  <c r="AK342" i="17"/>
  <c r="AL342" i="17"/>
  <c r="AM342" i="17"/>
  <c r="AN342" i="17"/>
  <c r="AO342" i="17"/>
  <c r="AP342" i="17"/>
  <c r="AQ342" i="17"/>
  <c r="AR342" i="17"/>
  <c r="AS342" i="17"/>
  <c r="AT342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X343" i="17"/>
  <c r="Y343" i="17"/>
  <c r="Z343" i="17"/>
  <c r="AA343" i="17"/>
  <c r="AB343" i="17"/>
  <c r="AC343" i="17"/>
  <c r="AD343" i="17"/>
  <c r="AE343" i="17"/>
  <c r="AF343" i="17"/>
  <c r="AG343" i="17"/>
  <c r="AH343" i="17"/>
  <c r="AI343" i="17"/>
  <c r="AJ343" i="17"/>
  <c r="AK343" i="17"/>
  <c r="AL343" i="17"/>
  <c r="AM343" i="17"/>
  <c r="AN343" i="17"/>
  <c r="AO343" i="17"/>
  <c r="AP343" i="17"/>
  <c r="AQ343" i="17"/>
  <c r="AR343" i="17"/>
  <c r="AS343" i="17"/>
  <c r="AT343" i="17"/>
  <c r="A344" i="17"/>
  <c r="B344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X344" i="17"/>
  <c r="Y344" i="17"/>
  <c r="Z344" i="17"/>
  <c r="AA344" i="17"/>
  <c r="AB344" i="17"/>
  <c r="AC344" i="17"/>
  <c r="AD344" i="17"/>
  <c r="AE344" i="17"/>
  <c r="AF344" i="17"/>
  <c r="AG344" i="17"/>
  <c r="AH344" i="17"/>
  <c r="AI344" i="17"/>
  <c r="AJ344" i="17"/>
  <c r="AK344" i="17"/>
  <c r="AL344" i="17"/>
  <c r="AM344" i="17"/>
  <c r="AN344" i="17"/>
  <c r="AO344" i="17"/>
  <c r="AP344" i="17"/>
  <c r="AQ344" i="17"/>
  <c r="AR344" i="17"/>
  <c r="AS344" i="17"/>
  <c r="AT344" i="17"/>
  <c r="A345" i="17"/>
  <c r="B345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X345" i="17"/>
  <c r="Y345" i="17"/>
  <c r="Z345" i="17"/>
  <c r="AA345" i="17"/>
  <c r="AB345" i="17"/>
  <c r="AC345" i="17"/>
  <c r="AD345" i="17"/>
  <c r="AE345" i="17"/>
  <c r="AF345" i="17"/>
  <c r="AG345" i="17"/>
  <c r="AH345" i="17"/>
  <c r="AI345" i="17"/>
  <c r="AJ345" i="17"/>
  <c r="AK345" i="17"/>
  <c r="AL345" i="17"/>
  <c r="AM345" i="17"/>
  <c r="AN345" i="17"/>
  <c r="AO345" i="17"/>
  <c r="AP345" i="17"/>
  <c r="AQ345" i="17"/>
  <c r="AR345" i="17"/>
  <c r="AS345" i="17"/>
  <c r="AT345" i="17"/>
  <c r="A346" i="17"/>
  <c r="B346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X346" i="17"/>
  <c r="Y346" i="17"/>
  <c r="Z346" i="17"/>
  <c r="AA346" i="17"/>
  <c r="AB346" i="17"/>
  <c r="AC346" i="17"/>
  <c r="AD346" i="17"/>
  <c r="AE346" i="17"/>
  <c r="AF346" i="17"/>
  <c r="AG346" i="17"/>
  <c r="AH346" i="17"/>
  <c r="AI346" i="17"/>
  <c r="AJ346" i="17"/>
  <c r="AK346" i="17"/>
  <c r="AL346" i="17"/>
  <c r="AM346" i="17"/>
  <c r="AN346" i="17"/>
  <c r="AO346" i="17"/>
  <c r="AP346" i="17"/>
  <c r="AQ346" i="17"/>
  <c r="AR346" i="17"/>
  <c r="AS346" i="17"/>
  <c r="AT346" i="17"/>
  <c r="A347" i="17"/>
  <c r="B347" i="17"/>
  <c r="C347" i="17"/>
  <c r="D347" i="17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W347" i="17"/>
  <c r="X347" i="17"/>
  <c r="Y347" i="17"/>
  <c r="Z347" i="17"/>
  <c r="AA347" i="17"/>
  <c r="AB347" i="17"/>
  <c r="AC347" i="17"/>
  <c r="AD347" i="17"/>
  <c r="AE347" i="17"/>
  <c r="AF347" i="17"/>
  <c r="AG347" i="17"/>
  <c r="AH347" i="17"/>
  <c r="AI347" i="17"/>
  <c r="AJ347" i="17"/>
  <c r="AK347" i="17"/>
  <c r="AL347" i="17"/>
  <c r="AM347" i="17"/>
  <c r="AN347" i="17"/>
  <c r="AO347" i="17"/>
  <c r="AP347" i="17"/>
  <c r="AQ347" i="17"/>
  <c r="AR347" i="17"/>
  <c r="AS347" i="17"/>
  <c r="AT347" i="17"/>
  <c r="A348" i="17"/>
  <c r="B348" i="17"/>
  <c r="C348" i="17"/>
  <c r="D348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X348" i="17"/>
  <c r="Y348" i="17"/>
  <c r="Z348" i="17"/>
  <c r="AA348" i="17"/>
  <c r="AB348" i="17"/>
  <c r="AC348" i="17"/>
  <c r="AD348" i="17"/>
  <c r="AE348" i="17"/>
  <c r="AF348" i="17"/>
  <c r="AG348" i="17"/>
  <c r="AH348" i="17"/>
  <c r="AI348" i="17"/>
  <c r="AJ348" i="17"/>
  <c r="AK348" i="17"/>
  <c r="AL348" i="17"/>
  <c r="AM348" i="17"/>
  <c r="AN348" i="17"/>
  <c r="AO348" i="17"/>
  <c r="AP348" i="17"/>
  <c r="AQ348" i="17"/>
  <c r="AR348" i="17"/>
  <c r="AS348" i="17"/>
  <c r="AT348" i="17"/>
  <c r="A349" i="17"/>
  <c r="B349" i="17"/>
  <c r="C349" i="17"/>
  <c r="D349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X349" i="17"/>
  <c r="Y349" i="17"/>
  <c r="Z349" i="17"/>
  <c r="AA349" i="17"/>
  <c r="AB349" i="17"/>
  <c r="AC349" i="17"/>
  <c r="AD349" i="17"/>
  <c r="AE349" i="17"/>
  <c r="AF349" i="17"/>
  <c r="AG349" i="17"/>
  <c r="AH349" i="17"/>
  <c r="AI349" i="17"/>
  <c r="AJ349" i="17"/>
  <c r="AK349" i="17"/>
  <c r="AL349" i="17"/>
  <c r="AM349" i="17"/>
  <c r="AN349" i="17"/>
  <c r="AO349" i="17"/>
  <c r="AP349" i="17"/>
  <c r="AQ349" i="17"/>
  <c r="AR349" i="17"/>
  <c r="AS349" i="17"/>
  <c r="AT349" i="17"/>
  <c r="A350" i="17"/>
  <c r="B350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W350" i="17"/>
  <c r="X350" i="17"/>
  <c r="Y350" i="17"/>
  <c r="Z350" i="17"/>
  <c r="AA350" i="17"/>
  <c r="AB350" i="17"/>
  <c r="AC350" i="17"/>
  <c r="AD350" i="17"/>
  <c r="AE350" i="17"/>
  <c r="AF350" i="17"/>
  <c r="AG350" i="17"/>
  <c r="AH350" i="17"/>
  <c r="AI350" i="17"/>
  <c r="AJ350" i="17"/>
  <c r="AK350" i="17"/>
  <c r="AL350" i="17"/>
  <c r="AM350" i="17"/>
  <c r="AN350" i="17"/>
  <c r="AO350" i="17"/>
  <c r="AP350" i="17"/>
  <c r="AQ350" i="17"/>
  <c r="AR350" i="17"/>
  <c r="AS350" i="17"/>
  <c r="AT350" i="17"/>
  <c r="A351" i="17"/>
  <c r="B351" i="17"/>
  <c r="C351" i="17"/>
  <c r="D351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X351" i="17"/>
  <c r="Y351" i="17"/>
  <c r="Z351" i="17"/>
  <c r="AA351" i="17"/>
  <c r="AB351" i="17"/>
  <c r="AC351" i="17"/>
  <c r="AD351" i="17"/>
  <c r="AE351" i="17"/>
  <c r="AF351" i="17"/>
  <c r="AG351" i="17"/>
  <c r="AH351" i="17"/>
  <c r="AI351" i="17"/>
  <c r="AJ351" i="17"/>
  <c r="AK351" i="17"/>
  <c r="AL351" i="17"/>
  <c r="AM351" i="17"/>
  <c r="AN351" i="17"/>
  <c r="AO351" i="17"/>
  <c r="AP351" i="17"/>
  <c r="AQ351" i="17"/>
  <c r="AR351" i="17"/>
  <c r="AS351" i="17"/>
  <c r="AT351" i="17"/>
  <c r="A352" i="17"/>
  <c r="B352" i="17"/>
  <c r="C352" i="17"/>
  <c r="D352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X352" i="17"/>
  <c r="Y352" i="17"/>
  <c r="Z352" i="17"/>
  <c r="AA352" i="17"/>
  <c r="AB352" i="17"/>
  <c r="AC352" i="17"/>
  <c r="AD352" i="17"/>
  <c r="AE352" i="17"/>
  <c r="AF352" i="17"/>
  <c r="AG352" i="17"/>
  <c r="AH352" i="17"/>
  <c r="AI352" i="17"/>
  <c r="AJ352" i="17"/>
  <c r="AK352" i="17"/>
  <c r="AL352" i="17"/>
  <c r="AM352" i="17"/>
  <c r="AN352" i="17"/>
  <c r="AO352" i="17"/>
  <c r="AP352" i="17"/>
  <c r="AQ352" i="17"/>
  <c r="AR352" i="17"/>
  <c r="AS352" i="17"/>
  <c r="AT352" i="17"/>
  <c r="A353" i="17"/>
  <c r="B353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X353" i="17"/>
  <c r="Y353" i="17"/>
  <c r="Z353" i="17"/>
  <c r="AA353" i="17"/>
  <c r="AB353" i="17"/>
  <c r="AC353" i="17"/>
  <c r="AD353" i="17"/>
  <c r="AE353" i="17"/>
  <c r="AF353" i="17"/>
  <c r="AG353" i="17"/>
  <c r="AH353" i="17"/>
  <c r="AI353" i="17"/>
  <c r="AJ353" i="17"/>
  <c r="AK353" i="17"/>
  <c r="AL353" i="17"/>
  <c r="AM353" i="17"/>
  <c r="AN353" i="17"/>
  <c r="AO353" i="17"/>
  <c r="AP353" i="17"/>
  <c r="AQ353" i="17"/>
  <c r="AR353" i="17"/>
  <c r="AS353" i="17"/>
  <c r="AT353" i="17"/>
  <c r="A354" i="17"/>
  <c r="B354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X354" i="17"/>
  <c r="Y354" i="17"/>
  <c r="Z354" i="17"/>
  <c r="AA354" i="17"/>
  <c r="AB354" i="17"/>
  <c r="AC354" i="17"/>
  <c r="AD354" i="17"/>
  <c r="AE354" i="17"/>
  <c r="AF354" i="17"/>
  <c r="AG354" i="17"/>
  <c r="AH354" i="17"/>
  <c r="AI354" i="17"/>
  <c r="AJ354" i="17"/>
  <c r="AK354" i="17"/>
  <c r="AL354" i="17"/>
  <c r="AM354" i="17"/>
  <c r="AN354" i="17"/>
  <c r="AO354" i="17"/>
  <c r="AP354" i="17"/>
  <c r="AQ354" i="17"/>
  <c r="AR354" i="17"/>
  <c r="AS354" i="17"/>
  <c r="AT354" i="17"/>
  <c r="A355" i="17"/>
  <c r="B355" i="17"/>
  <c r="C355" i="17"/>
  <c r="D355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X355" i="17"/>
  <c r="Y355" i="17"/>
  <c r="Z355" i="17"/>
  <c r="AA355" i="17"/>
  <c r="AB355" i="17"/>
  <c r="AC355" i="17"/>
  <c r="AD355" i="17"/>
  <c r="AE355" i="17"/>
  <c r="AF355" i="17"/>
  <c r="AG355" i="17"/>
  <c r="AH355" i="17"/>
  <c r="AI355" i="17"/>
  <c r="AJ355" i="17"/>
  <c r="AK355" i="17"/>
  <c r="AL355" i="17"/>
  <c r="AM355" i="17"/>
  <c r="AN355" i="17"/>
  <c r="AO355" i="17"/>
  <c r="AP355" i="17"/>
  <c r="AQ355" i="17"/>
  <c r="AR355" i="17"/>
  <c r="AS355" i="17"/>
  <c r="AT355" i="17"/>
  <c r="A356" i="17"/>
  <c r="B356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X356" i="17"/>
  <c r="Y356" i="17"/>
  <c r="Z356" i="17"/>
  <c r="AA356" i="17"/>
  <c r="AB356" i="17"/>
  <c r="AC356" i="17"/>
  <c r="AD356" i="17"/>
  <c r="AE356" i="17"/>
  <c r="AF356" i="17"/>
  <c r="AG356" i="17"/>
  <c r="AH356" i="17"/>
  <c r="AI356" i="17"/>
  <c r="AJ356" i="17"/>
  <c r="AK356" i="17"/>
  <c r="AL356" i="17"/>
  <c r="AM356" i="17"/>
  <c r="AN356" i="17"/>
  <c r="AO356" i="17"/>
  <c r="AP356" i="17"/>
  <c r="AQ356" i="17"/>
  <c r="AR356" i="17"/>
  <c r="AS356" i="17"/>
  <c r="AT356" i="17"/>
  <c r="A357" i="17"/>
  <c r="B357" i="17"/>
  <c r="C357" i="17"/>
  <c r="D357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X357" i="17"/>
  <c r="Y357" i="17"/>
  <c r="Z357" i="17"/>
  <c r="AA357" i="17"/>
  <c r="AB357" i="17"/>
  <c r="AC357" i="17"/>
  <c r="AD357" i="17"/>
  <c r="AE357" i="17"/>
  <c r="AF357" i="17"/>
  <c r="AG357" i="17"/>
  <c r="AH357" i="17"/>
  <c r="AI357" i="17"/>
  <c r="AJ357" i="17"/>
  <c r="AK357" i="17"/>
  <c r="AL357" i="17"/>
  <c r="AM357" i="17"/>
  <c r="AN357" i="17"/>
  <c r="AO357" i="17"/>
  <c r="AP357" i="17"/>
  <c r="AQ357" i="17"/>
  <c r="AR357" i="17"/>
  <c r="AS357" i="17"/>
  <c r="AT357" i="17"/>
  <c r="A358" i="17"/>
  <c r="B358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X358" i="17"/>
  <c r="Y358" i="17"/>
  <c r="Z358" i="17"/>
  <c r="AA358" i="17"/>
  <c r="AB358" i="17"/>
  <c r="AC358" i="17"/>
  <c r="AD358" i="17"/>
  <c r="AE358" i="17"/>
  <c r="AF358" i="17"/>
  <c r="AG358" i="17"/>
  <c r="AH358" i="17"/>
  <c r="AI358" i="17"/>
  <c r="AJ358" i="17"/>
  <c r="AK358" i="17"/>
  <c r="AL358" i="17"/>
  <c r="AM358" i="17"/>
  <c r="AN358" i="17"/>
  <c r="AO358" i="17"/>
  <c r="AP358" i="17"/>
  <c r="AQ358" i="17"/>
  <c r="AR358" i="17"/>
  <c r="AS358" i="17"/>
  <c r="AT358" i="17"/>
  <c r="A359" i="17"/>
  <c r="B359" i="17"/>
  <c r="C359" i="17"/>
  <c r="D359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X359" i="17"/>
  <c r="Y359" i="17"/>
  <c r="Z359" i="17"/>
  <c r="AA359" i="17"/>
  <c r="AB359" i="17"/>
  <c r="AC359" i="17"/>
  <c r="AD359" i="17"/>
  <c r="AE359" i="17"/>
  <c r="AF359" i="17"/>
  <c r="AG359" i="17"/>
  <c r="AH359" i="17"/>
  <c r="AI359" i="17"/>
  <c r="AJ359" i="17"/>
  <c r="AK359" i="17"/>
  <c r="AL359" i="17"/>
  <c r="AM359" i="17"/>
  <c r="AN359" i="17"/>
  <c r="AO359" i="17"/>
  <c r="AP359" i="17"/>
  <c r="AQ359" i="17"/>
  <c r="AR359" i="17"/>
  <c r="AS359" i="17"/>
  <c r="AT359" i="17"/>
  <c r="A360" i="17"/>
  <c r="B360" i="17"/>
  <c r="C360" i="17"/>
  <c r="D360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W360" i="17"/>
  <c r="X360" i="17"/>
  <c r="Y360" i="17"/>
  <c r="Z360" i="17"/>
  <c r="AA360" i="17"/>
  <c r="AB360" i="17"/>
  <c r="AC360" i="17"/>
  <c r="AD360" i="17"/>
  <c r="AE360" i="17"/>
  <c r="AF360" i="17"/>
  <c r="AG360" i="17"/>
  <c r="AH360" i="17"/>
  <c r="AI360" i="17"/>
  <c r="AJ360" i="17"/>
  <c r="AK360" i="17"/>
  <c r="AL360" i="17"/>
  <c r="AM360" i="17"/>
  <c r="AN360" i="17"/>
  <c r="AO360" i="17"/>
  <c r="AP360" i="17"/>
  <c r="AQ360" i="17"/>
  <c r="AR360" i="17"/>
  <c r="AS360" i="17"/>
  <c r="AT360" i="17"/>
  <c r="A361" i="17"/>
  <c r="B361" i="17"/>
  <c r="C361" i="17"/>
  <c r="D361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X361" i="17"/>
  <c r="Y361" i="17"/>
  <c r="Z361" i="17"/>
  <c r="AA361" i="17"/>
  <c r="AB361" i="17"/>
  <c r="AC361" i="17"/>
  <c r="AD361" i="17"/>
  <c r="AE361" i="17"/>
  <c r="AF361" i="17"/>
  <c r="AG361" i="17"/>
  <c r="AH361" i="17"/>
  <c r="AI361" i="17"/>
  <c r="AJ361" i="17"/>
  <c r="AK361" i="17"/>
  <c r="AL361" i="17"/>
  <c r="AM361" i="17"/>
  <c r="AN361" i="17"/>
  <c r="AO361" i="17"/>
  <c r="AP361" i="17"/>
  <c r="AQ361" i="17"/>
  <c r="AR361" i="17"/>
  <c r="AS361" i="17"/>
  <c r="AT361" i="17"/>
  <c r="A362" i="17"/>
  <c r="B362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W362" i="17"/>
  <c r="X362" i="17"/>
  <c r="Y362" i="17"/>
  <c r="Z362" i="17"/>
  <c r="AA362" i="17"/>
  <c r="AB362" i="17"/>
  <c r="AC362" i="17"/>
  <c r="AD362" i="17"/>
  <c r="AE362" i="17"/>
  <c r="AF362" i="17"/>
  <c r="AG362" i="17"/>
  <c r="AH362" i="17"/>
  <c r="AI362" i="17"/>
  <c r="AJ362" i="17"/>
  <c r="AK362" i="17"/>
  <c r="AL362" i="17"/>
  <c r="AM362" i="17"/>
  <c r="AN362" i="17"/>
  <c r="AO362" i="17"/>
  <c r="AP362" i="17"/>
  <c r="AQ362" i="17"/>
  <c r="AR362" i="17"/>
  <c r="AS362" i="17"/>
  <c r="AT362" i="17"/>
  <c r="A363" i="17"/>
  <c r="B363" i="17"/>
  <c r="C363" i="17"/>
  <c r="D363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X363" i="17"/>
  <c r="Y363" i="17"/>
  <c r="Z363" i="17"/>
  <c r="AA363" i="17"/>
  <c r="AB363" i="17"/>
  <c r="AC363" i="17"/>
  <c r="AD363" i="17"/>
  <c r="AE363" i="17"/>
  <c r="AF363" i="17"/>
  <c r="AG363" i="17"/>
  <c r="AH363" i="17"/>
  <c r="AI363" i="17"/>
  <c r="AJ363" i="17"/>
  <c r="AK363" i="17"/>
  <c r="AL363" i="17"/>
  <c r="AM363" i="17"/>
  <c r="AN363" i="17"/>
  <c r="AO363" i="17"/>
  <c r="AP363" i="17"/>
  <c r="AQ363" i="17"/>
  <c r="AR363" i="17"/>
  <c r="AS363" i="17"/>
  <c r="AT363" i="17"/>
  <c r="A364" i="17"/>
  <c r="B364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W364" i="17"/>
  <c r="X364" i="17"/>
  <c r="Y364" i="17"/>
  <c r="Z364" i="17"/>
  <c r="AA364" i="17"/>
  <c r="AB364" i="17"/>
  <c r="AC364" i="17"/>
  <c r="AD364" i="17"/>
  <c r="AE364" i="17"/>
  <c r="AF364" i="17"/>
  <c r="AG364" i="17"/>
  <c r="AH364" i="17"/>
  <c r="AI364" i="17"/>
  <c r="AJ364" i="17"/>
  <c r="AK364" i="17"/>
  <c r="AL364" i="17"/>
  <c r="AM364" i="17"/>
  <c r="AN364" i="17"/>
  <c r="AO364" i="17"/>
  <c r="AP364" i="17"/>
  <c r="AQ364" i="17"/>
  <c r="AR364" i="17"/>
  <c r="AS364" i="17"/>
  <c r="AT364" i="17"/>
  <c r="A365" i="17"/>
  <c r="B365" i="17"/>
  <c r="C365" i="17"/>
  <c r="D365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X365" i="17"/>
  <c r="Y365" i="17"/>
  <c r="Z365" i="17"/>
  <c r="AA365" i="17"/>
  <c r="AB365" i="17"/>
  <c r="AC365" i="17"/>
  <c r="AD365" i="17"/>
  <c r="AE365" i="17"/>
  <c r="AF365" i="17"/>
  <c r="AG365" i="17"/>
  <c r="AH365" i="17"/>
  <c r="AI365" i="17"/>
  <c r="AJ365" i="17"/>
  <c r="AK365" i="17"/>
  <c r="AL365" i="17"/>
  <c r="AM365" i="17"/>
  <c r="AN365" i="17"/>
  <c r="AO365" i="17"/>
  <c r="AP365" i="17"/>
  <c r="AQ365" i="17"/>
  <c r="AR365" i="17"/>
  <c r="AS365" i="17"/>
  <c r="AT365" i="17"/>
  <c r="B1" i="17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G1" i="17"/>
  <c r="AH1" i="17"/>
  <c r="AI1" i="17"/>
  <c r="AJ1" i="17"/>
  <c r="AK1" i="17"/>
  <c r="AL1" i="17"/>
  <c r="AM1" i="17"/>
  <c r="AN1" i="17"/>
  <c r="AO1" i="17"/>
  <c r="AP1" i="17"/>
  <c r="AQ1" i="17"/>
  <c r="AR1" i="17"/>
  <c r="AS1" i="17"/>
  <c r="AT1" i="17"/>
  <c r="A1" i="17"/>
  <c r="J2" i="7"/>
  <c r="F1" i="10"/>
  <c r="C2" i="8"/>
  <c r="AD2" i="1"/>
  <c r="AD3" i="1"/>
  <c r="AD5" i="1"/>
  <c r="AD8" i="1"/>
  <c r="AD4" i="1"/>
  <c r="AD6" i="1"/>
  <c r="AD10" i="1"/>
  <c r="AD11" i="1"/>
  <c r="AD20" i="1"/>
  <c r="AD9" i="1"/>
  <c r="AD14" i="1"/>
  <c r="AD23" i="1"/>
  <c r="X23" i="1" s="1"/>
  <c r="U23" i="1" s="1"/>
  <c r="S23" i="1" s="1"/>
  <c r="AD7" i="1"/>
  <c r="AD12" i="1"/>
  <c r="AD18" i="1"/>
  <c r="AD17" i="1"/>
  <c r="AD27" i="1"/>
  <c r="AD22" i="1"/>
  <c r="AD16" i="1"/>
  <c r="AD25" i="1"/>
  <c r="AD24" i="1"/>
  <c r="AD21" i="1"/>
  <c r="AD38" i="1"/>
  <c r="AD40" i="1"/>
  <c r="X40" i="1" s="1"/>
  <c r="U40" i="1" s="1"/>
  <c r="S40" i="1" s="1"/>
  <c r="AD69" i="1"/>
  <c r="AD13" i="1"/>
  <c r="AD19" i="1"/>
  <c r="AD26" i="1"/>
  <c r="AD15" i="1"/>
  <c r="AD34" i="1"/>
  <c r="AD33" i="1"/>
  <c r="AD29" i="1"/>
  <c r="AD28" i="1"/>
  <c r="AD37" i="1"/>
  <c r="AD42" i="1"/>
  <c r="AD32" i="1"/>
  <c r="AD45" i="1"/>
  <c r="AD35" i="1"/>
  <c r="AD49" i="1"/>
  <c r="AD36" i="1"/>
  <c r="AD31" i="1"/>
  <c r="AD30" i="1"/>
  <c r="AD47" i="1"/>
  <c r="AD39" i="1"/>
  <c r="AD41" i="1"/>
  <c r="AD51" i="1"/>
  <c r="AD53" i="1"/>
  <c r="AD61" i="1"/>
  <c r="AD66" i="1"/>
  <c r="AD59" i="1"/>
  <c r="AD44" i="1"/>
  <c r="X44" i="1" s="1"/>
  <c r="U44" i="1" s="1"/>
  <c r="S44" i="1" s="1"/>
  <c r="AD77" i="1"/>
  <c r="AD63" i="1"/>
  <c r="AD48" i="1"/>
  <c r="AD43" i="1"/>
  <c r="AD55" i="1"/>
  <c r="AD50" i="1"/>
  <c r="AD56" i="1"/>
  <c r="AD58" i="1"/>
  <c r="AD78" i="1"/>
  <c r="X78" i="1" s="1"/>
  <c r="U78" i="1" s="1"/>
  <c r="S78" i="1" s="1"/>
  <c r="AD70" i="1"/>
  <c r="AD52" i="1"/>
  <c r="AD54" i="1"/>
  <c r="AD57" i="1"/>
  <c r="AD62" i="1"/>
  <c r="AD74" i="1"/>
  <c r="AD75" i="1"/>
  <c r="AD80" i="1"/>
  <c r="AD84" i="1"/>
  <c r="AD79" i="1"/>
  <c r="AD71" i="1"/>
  <c r="AD82" i="1"/>
  <c r="AD46" i="1"/>
  <c r="X46" i="1" s="1"/>
  <c r="U46" i="1" s="1"/>
  <c r="S46" i="1" s="1"/>
  <c r="AD73" i="1"/>
  <c r="AD106" i="1"/>
  <c r="AD60" i="1"/>
  <c r="AD64" i="1"/>
  <c r="AD85" i="1"/>
  <c r="AD99" i="1"/>
  <c r="AD67" i="1"/>
  <c r="AD72" i="1"/>
  <c r="AD86" i="1"/>
  <c r="AD81" i="1"/>
  <c r="AD76" i="1"/>
  <c r="AD68" i="1"/>
  <c r="AD100" i="1"/>
  <c r="AD65" i="1"/>
  <c r="AD83" i="1"/>
  <c r="AD112" i="1"/>
  <c r="AD87" i="1"/>
  <c r="AD88" i="1"/>
  <c r="AD92" i="1"/>
  <c r="AD96" i="1"/>
  <c r="AD93" i="1"/>
  <c r="X93" i="1" s="1"/>
  <c r="U93" i="1" s="1"/>
  <c r="S93" i="1" s="1"/>
  <c r="AD89" i="1"/>
  <c r="AD108" i="1"/>
  <c r="AD97" i="1"/>
  <c r="AD94" i="1"/>
  <c r="AD105" i="1"/>
  <c r="X105" i="1" s="1"/>
  <c r="U105" i="1" s="1"/>
  <c r="S105" i="1" s="1"/>
  <c r="AD111" i="1"/>
  <c r="AD103" i="1"/>
  <c r="AD114" i="1"/>
  <c r="AD144" i="1"/>
  <c r="AD109" i="1"/>
  <c r="AD107" i="1"/>
  <c r="AD98" i="1"/>
  <c r="AD117" i="1"/>
  <c r="AD110" i="1"/>
  <c r="AD95" i="1"/>
  <c r="AD90" i="1"/>
  <c r="AD113" i="1"/>
  <c r="AD104" i="1"/>
  <c r="AD101" i="1"/>
  <c r="AD123" i="1"/>
  <c r="AD125" i="1"/>
  <c r="AD102" i="1"/>
  <c r="AD128" i="1"/>
  <c r="AD121" i="1"/>
  <c r="AD132" i="1"/>
  <c r="AD116" i="1"/>
  <c r="AD129" i="1"/>
  <c r="AD137" i="1"/>
  <c r="AD145" i="1"/>
  <c r="AD91" i="1"/>
  <c r="AD119" i="1"/>
  <c r="AD130" i="1"/>
  <c r="AD142" i="1"/>
  <c r="AD126" i="1"/>
  <c r="AD124" i="1"/>
  <c r="AD136" i="1"/>
  <c r="AD149" i="1"/>
  <c r="AD152" i="1"/>
  <c r="AD115" i="1"/>
  <c r="AD135" i="1"/>
  <c r="AD127" i="1"/>
  <c r="X127" i="1" s="1"/>
  <c r="U127" i="1" s="1"/>
  <c r="S127" i="1" s="1"/>
  <c r="AD148" i="1"/>
  <c r="AD122" i="1"/>
  <c r="AD133" i="1"/>
  <c r="X133" i="1" s="1"/>
  <c r="U133" i="1" s="1"/>
  <c r="S133" i="1" s="1"/>
  <c r="AD161" i="1"/>
  <c r="AD131" i="1"/>
  <c r="AD134" i="1"/>
  <c r="AD138" i="1"/>
  <c r="AD170" i="1"/>
  <c r="AD120" i="1"/>
  <c r="AD150" i="1"/>
  <c r="AD175" i="1"/>
  <c r="X175" i="1" s="1"/>
  <c r="U175" i="1" s="1"/>
  <c r="S175" i="1" s="1"/>
  <c r="AD171" i="1"/>
  <c r="AD155" i="1"/>
  <c r="AD158" i="1"/>
  <c r="AD146" i="1"/>
  <c r="AD139" i="1"/>
  <c r="AD154" i="1"/>
  <c r="AD160" i="1"/>
  <c r="AD187" i="1"/>
  <c r="AD151" i="1"/>
  <c r="AD118" i="1"/>
  <c r="AD143" i="1"/>
  <c r="AD214" i="1"/>
  <c r="AD153" i="1"/>
  <c r="X153" i="1" s="1"/>
  <c r="U153" i="1" s="1"/>
  <c r="S153" i="1" s="1"/>
  <c r="AD172" i="1"/>
  <c r="AD167" i="1"/>
  <c r="AD178" i="1"/>
  <c r="AD168" i="1"/>
  <c r="AD162" i="1"/>
  <c r="AD173" i="1"/>
  <c r="AD197" i="1"/>
  <c r="AD157" i="1"/>
  <c r="AD141" i="1"/>
  <c r="AD165" i="1"/>
  <c r="AD169" i="1"/>
  <c r="AD194" i="1"/>
  <c r="AD186" i="1"/>
  <c r="AD200" i="1"/>
  <c r="AD166" i="1"/>
  <c r="AD192" i="1"/>
  <c r="AD159" i="1"/>
  <c r="AD201" i="1"/>
  <c r="AD179" i="1"/>
  <c r="AD156" i="1"/>
  <c r="AD195" i="1"/>
  <c r="AD163" i="1"/>
  <c r="X163" i="1" s="1"/>
  <c r="U163" i="1" s="1"/>
  <c r="S163" i="1" s="1"/>
  <c r="AD147" i="1"/>
  <c r="AD174" i="1"/>
  <c r="AD191" i="1"/>
  <c r="AD177" i="1"/>
  <c r="AD176" i="1"/>
  <c r="AD189" i="1"/>
  <c r="AD164" i="1"/>
  <c r="AD209" i="1"/>
  <c r="AD210" i="1"/>
  <c r="X210" i="1" s="1"/>
  <c r="U210" i="1" s="1"/>
  <c r="S210" i="1" s="1"/>
  <c r="AD188" i="1"/>
  <c r="AD223" i="1"/>
  <c r="AD199" i="1"/>
  <c r="AD230" i="1"/>
  <c r="AD140" i="1"/>
  <c r="X140" i="1" s="1"/>
  <c r="U140" i="1" s="1"/>
  <c r="S140" i="1" s="1"/>
  <c r="AD180" i="1"/>
  <c r="AD190" i="1"/>
  <c r="AD220" i="1"/>
  <c r="AD181" i="1"/>
  <c r="AD182" i="1"/>
  <c r="AD198" i="1"/>
  <c r="AD193" i="1"/>
  <c r="AD184" i="1"/>
  <c r="AD207" i="1"/>
  <c r="X207" i="1" s="1"/>
  <c r="U207" i="1" s="1"/>
  <c r="S207" i="1" s="1"/>
  <c r="AD208" i="1"/>
  <c r="X208" i="1" s="1"/>
  <c r="U208" i="1" s="1"/>
  <c r="S208" i="1" s="1"/>
  <c r="AD211" i="1"/>
  <c r="AD226" i="1"/>
  <c r="AD204" i="1"/>
  <c r="AD202" i="1"/>
  <c r="AD213" i="1"/>
  <c r="AD185" i="1"/>
  <c r="AD218" i="1"/>
  <c r="AD205" i="1"/>
  <c r="AD221" i="1"/>
  <c r="AD231" i="1"/>
  <c r="AD233" i="1"/>
  <c r="AD203" i="1"/>
  <c r="X203" i="1" s="1"/>
  <c r="U203" i="1" s="1"/>
  <c r="S203" i="1" s="1"/>
  <c r="AD183" i="1"/>
  <c r="AD239" i="1"/>
  <c r="AD235" i="1"/>
  <c r="AD241" i="1"/>
  <c r="AD273" i="1"/>
  <c r="AD196" i="1"/>
  <c r="AD254" i="1"/>
  <c r="AD236" i="1"/>
  <c r="AD269" i="1"/>
  <c r="AD243" i="1"/>
  <c r="AD232" i="1"/>
  <c r="AD219" i="1"/>
  <c r="AD225" i="1"/>
  <c r="AD216" i="1"/>
  <c r="AD212" i="1"/>
  <c r="AD229" i="1"/>
  <c r="AD206" i="1"/>
  <c r="AD264" i="1"/>
  <c r="AD263" i="1"/>
  <c r="AD256" i="1"/>
  <c r="AD234" i="1"/>
  <c r="AD215" i="1"/>
  <c r="AD224" i="1"/>
  <c r="AD237" i="1"/>
  <c r="AD228" i="1"/>
  <c r="AD222" i="1"/>
  <c r="AD240" i="1"/>
  <c r="AD238" i="1"/>
  <c r="AD266" i="1"/>
  <c r="AD258" i="1"/>
  <c r="AD261" i="1"/>
  <c r="AD247" i="1"/>
  <c r="AD291" i="1"/>
  <c r="AD217" i="1"/>
  <c r="AD283" i="1"/>
  <c r="AD260" i="1"/>
  <c r="AD257" i="1"/>
  <c r="AD262" i="1"/>
  <c r="AD267" i="1"/>
  <c r="AD251" i="1"/>
  <c r="AD277" i="1"/>
  <c r="AD274" i="1"/>
  <c r="AD249" i="1"/>
  <c r="AD255" i="1"/>
  <c r="AD259" i="1"/>
  <c r="AD287" i="1"/>
  <c r="AD250" i="1"/>
  <c r="X250" i="1" s="1"/>
  <c r="U250" i="1" s="1"/>
  <c r="S250" i="1" s="1"/>
  <c r="AD275" i="1"/>
  <c r="AD227" i="1"/>
  <c r="AD281" i="1"/>
  <c r="AD242" i="1"/>
  <c r="X242" i="1" s="1"/>
  <c r="U242" i="1" s="1"/>
  <c r="S242" i="1" s="1"/>
  <c r="AD290" i="1"/>
  <c r="AD285" i="1"/>
  <c r="AD248" i="1"/>
  <c r="AD252" i="1"/>
  <c r="AD339" i="1"/>
  <c r="AD279" i="1"/>
  <c r="AD271" i="1"/>
  <c r="AD311" i="1"/>
  <c r="AD272" i="1"/>
  <c r="AD292" i="1"/>
  <c r="AD245" i="1"/>
  <c r="AD278" i="1"/>
  <c r="AD244" i="1"/>
  <c r="AD268" i="1"/>
  <c r="AD270" i="1"/>
  <c r="AD265" i="1"/>
  <c r="AD304" i="1"/>
  <c r="AD320" i="1"/>
  <c r="AD276" i="1"/>
  <c r="AD300" i="1"/>
  <c r="X300" i="1" s="1"/>
  <c r="U300" i="1" s="1"/>
  <c r="S300" i="1" s="1"/>
  <c r="AD288" i="1"/>
  <c r="AD295" i="1"/>
  <c r="AD305" i="1"/>
  <c r="AD307" i="1"/>
  <c r="AD296" i="1"/>
  <c r="AD246" i="1"/>
  <c r="AD318" i="1"/>
  <c r="AD280" i="1"/>
  <c r="AD282" i="1"/>
  <c r="AD289" i="1"/>
  <c r="AD301" i="1"/>
  <c r="AD313" i="1"/>
  <c r="AD298" i="1"/>
  <c r="AD286" i="1"/>
  <c r="AD312" i="1"/>
  <c r="AD284" i="1"/>
  <c r="AD327" i="1"/>
  <c r="AD303" i="1"/>
  <c r="X303" i="1" s="1"/>
  <c r="U303" i="1" s="1"/>
  <c r="S303" i="1" s="1"/>
  <c r="AD299" i="1"/>
  <c r="AD293" i="1"/>
  <c r="AD302" i="1"/>
  <c r="AD322" i="1"/>
  <c r="AD316" i="1"/>
  <c r="AD253" i="1"/>
  <c r="AD308" i="1"/>
  <c r="AD333" i="1"/>
  <c r="AD324" i="1"/>
  <c r="AD321" i="1"/>
  <c r="AD325" i="1"/>
  <c r="AD326" i="1"/>
  <c r="AD297" i="1"/>
  <c r="AD306" i="1"/>
  <c r="AD328" i="1"/>
  <c r="X328" i="1" s="1"/>
  <c r="U328" i="1" s="1"/>
  <c r="S328" i="1" s="1"/>
  <c r="AD309" i="1"/>
  <c r="AD315" i="1"/>
  <c r="AD294" i="1"/>
  <c r="AD331" i="1"/>
  <c r="X331" i="1" s="1"/>
  <c r="U331" i="1" s="1"/>
  <c r="S331" i="1" s="1"/>
  <c r="AD317" i="1"/>
  <c r="AD323" i="1"/>
  <c r="AD319" i="1"/>
  <c r="X319" i="1" s="1"/>
  <c r="U319" i="1" s="1"/>
  <c r="S319" i="1" s="1"/>
  <c r="AD343" i="1"/>
  <c r="AD329" i="1"/>
  <c r="AD330" i="1"/>
  <c r="AD314" i="1"/>
  <c r="AD334" i="1"/>
  <c r="AD336" i="1"/>
  <c r="AD341" i="1"/>
  <c r="AD346" i="1"/>
  <c r="AD352" i="1"/>
  <c r="AD310" i="1"/>
  <c r="AD348" i="1"/>
  <c r="AD349" i="1"/>
  <c r="AD347" i="1"/>
  <c r="AD342" i="1"/>
  <c r="AD335" i="1"/>
  <c r="X335" i="1" s="1"/>
  <c r="U335" i="1" s="1"/>
  <c r="S335" i="1" s="1"/>
  <c r="AD338" i="1"/>
  <c r="AD332" i="1"/>
  <c r="X332" i="1" s="1"/>
  <c r="U332" i="1" s="1"/>
  <c r="S332" i="1" s="1"/>
  <c r="AD344" i="1"/>
  <c r="AD337" i="1"/>
  <c r="X337" i="1" s="1"/>
  <c r="U337" i="1" s="1"/>
  <c r="S337" i="1" s="1"/>
  <c r="AD355" i="1"/>
  <c r="AD350" i="1"/>
  <c r="AD345" i="1"/>
  <c r="AD340" i="1"/>
  <c r="AD353" i="1"/>
  <c r="AD354" i="1"/>
  <c r="AD359" i="1"/>
  <c r="AD356" i="1"/>
  <c r="AD360" i="1"/>
  <c r="AD357" i="1"/>
  <c r="AD351" i="1"/>
  <c r="X351" i="1" s="1"/>
  <c r="U351" i="1" s="1"/>
  <c r="S351" i="1" s="1"/>
  <c r="AD358" i="1"/>
  <c r="AD361" i="1"/>
  <c r="AD362" i="1"/>
  <c r="AD363" i="1"/>
  <c r="AD364" i="1"/>
  <c r="AD365" i="1"/>
  <c r="AJ8" i="8"/>
  <c r="AJ11" i="8"/>
  <c r="AJ9" i="8"/>
  <c r="AJ10" i="8"/>
  <c r="AJ15" i="8"/>
  <c r="AJ16" i="8"/>
  <c r="AJ12" i="8"/>
  <c r="AJ14" i="8"/>
  <c r="AJ13" i="8"/>
  <c r="AJ18" i="8"/>
  <c r="AJ17" i="8"/>
  <c r="AJ19" i="8"/>
  <c r="AJ20" i="8"/>
  <c r="AJ23" i="8"/>
  <c r="AJ24" i="8"/>
  <c r="AJ26" i="8"/>
  <c r="AJ25" i="8"/>
  <c r="AJ28" i="8"/>
  <c r="AJ27" i="8"/>
  <c r="AJ29" i="8"/>
  <c r="AJ22" i="8"/>
  <c r="AJ30" i="8"/>
  <c r="AJ33" i="8"/>
  <c r="AJ31" i="8"/>
  <c r="AJ21" i="8"/>
  <c r="AJ32" i="8"/>
  <c r="AJ34" i="8"/>
  <c r="AJ35" i="8"/>
  <c r="AJ41" i="8"/>
  <c r="AJ38" i="8"/>
  <c r="AJ39" i="8"/>
  <c r="AJ44" i="8"/>
  <c r="AJ37" i="8"/>
  <c r="AJ42" i="8"/>
  <c r="AJ36" i="8"/>
  <c r="AJ45" i="8"/>
  <c r="AJ43" i="8"/>
  <c r="AJ47" i="8"/>
  <c r="AJ53" i="8"/>
  <c r="AJ48" i="8"/>
  <c r="AJ56" i="8"/>
  <c r="AJ49" i="8"/>
  <c r="AJ60" i="8"/>
  <c r="AJ54" i="8"/>
  <c r="AJ40" i="8"/>
  <c r="AJ50" i="8"/>
  <c r="AJ51" i="8"/>
  <c r="AJ58" i="8"/>
  <c r="AJ46" i="8"/>
  <c r="AJ55" i="8"/>
  <c r="AJ59" i="8"/>
  <c r="AJ61" i="8"/>
  <c r="AJ52" i="8"/>
  <c r="AJ57" i="8"/>
  <c r="AJ62" i="8"/>
  <c r="AJ64" i="8"/>
  <c r="AJ63" i="8"/>
  <c r="AJ66" i="8"/>
  <c r="AJ82" i="8"/>
  <c r="AJ68" i="8"/>
  <c r="AJ71" i="8"/>
  <c r="AJ67" i="8"/>
  <c r="AJ74" i="8"/>
  <c r="AJ73" i="8"/>
  <c r="AJ69" i="8"/>
  <c r="AJ78" i="8"/>
  <c r="AJ89" i="8"/>
  <c r="AJ84" i="8"/>
  <c r="AJ75" i="8"/>
  <c r="AJ65" i="8"/>
  <c r="AJ79" i="8"/>
  <c r="AJ70" i="8"/>
  <c r="AJ72" i="8"/>
  <c r="AJ80" i="8"/>
  <c r="AJ76" i="8"/>
  <c r="AJ77" i="8"/>
  <c r="AJ88" i="8"/>
  <c r="AJ87" i="8"/>
  <c r="AJ85" i="8"/>
  <c r="AJ81" i="8"/>
  <c r="AJ86" i="8"/>
  <c r="AJ96" i="8"/>
  <c r="AJ90" i="8"/>
  <c r="AJ93" i="8"/>
  <c r="AJ100" i="8"/>
  <c r="AJ94" i="8"/>
  <c r="AJ83" i="8"/>
  <c r="AJ101" i="8"/>
  <c r="AJ97" i="8"/>
  <c r="AJ95" i="8"/>
  <c r="AJ107" i="8"/>
  <c r="AJ127" i="8"/>
  <c r="AJ91" i="8"/>
  <c r="AJ98" i="8"/>
  <c r="AJ92" i="8"/>
  <c r="AJ99" i="8"/>
  <c r="AJ102" i="8"/>
  <c r="AJ103" i="8"/>
  <c r="AJ104" i="8"/>
  <c r="AJ105" i="8"/>
  <c r="AJ111" i="8"/>
  <c r="AJ112" i="8"/>
  <c r="AJ109" i="8"/>
  <c r="AJ108" i="8"/>
  <c r="AJ113" i="8"/>
  <c r="AJ117" i="8"/>
  <c r="AJ114" i="8"/>
  <c r="AJ120" i="8"/>
  <c r="AJ106" i="8"/>
  <c r="AJ126" i="8"/>
  <c r="AJ125" i="8"/>
  <c r="AJ122" i="8"/>
  <c r="AJ124" i="8"/>
  <c r="AJ118" i="8"/>
  <c r="AJ115" i="8"/>
  <c r="AJ121" i="8"/>
  <c r="AJ110" i="8"/>
  <c r="AJ123" i="8"/>
  <c r="AJ119" i="8"/>
  <c r="AJ128" i="8"/>
  <c r="AJ133" i="8"/>
  <c r="AJ132" i="8"/>
  <c r="AJ134" i="8"/>
  <c r="AJ129" i="8"/>
  <c r="AJ142" i="8"/>
  <c r="AJ136" i="8"/>
  <c r="AJ147" i="8"/>
  <c r="AJ135" i="8"/>
  <c r="AJ150" i="8"/>
  <c r="AJ116" i="8"/>
  <c r="AJ170" i="8"/>
  <c r="AJ141" i="8"/>
  <c r="AJ138" i="8"/>
  <c r="AJ130" i="8"/>
  <c r="AJ145" i="8"/>
  <c r="AJ139" i="8"/>
  <c r="AJ140" i="8"/>
  <c r="AJ148" i="8"/>
  <c r="AJ152" i="8"/>
  <c r="AJ158" i="8"/>
  <c r="AJ137" i="8"/>
  <c r="AJ164" i="8"/>
  <c r="AJ149" i="8"/>
  <c r="AJ131" i="8"/>
  <c r="AJ160" i="8"/>
  <c r="AJ153" i="8"/>
  <c r="AJ151" i="8"/>
  <c r="AJ189" i="8"/>
  <c r="AJ172" i="8"/>
  <c r="AJ154" i="8"/>
  <c r="AJ168" i="8"/>
  <c r="AJ161" i="8"/>
  <c r="AJ157" i="8"/>
  <c r="AJ155" i="8"/>
  <c r="AJ166" i="8"/>
  <c r="AJ173" i="8"/>
  <c r="AJ143" i="8"/>
  <c r="AJ167" i="8"/>
  <c r="AJ159" i="8"/>
  <c r="AJ182" i="8"/>
  <c r="AJ146" i="8"/>
  <c r="AJ183" i="8"/>
  <c r="AJ179" i="8"/>
  <c r="AJ144" i="8"/>
  <c r="AJ169" i="8"/>
  <c r="AJ193" i="8"/>
  <c r="AJ162" i="8"/>
  <c r="AJ163" i="8"/>
  <c r="AJ188" i="8"/>
  <c r="AJ165" i="8"/>
  <c r="AJ177" i="8"/>
  <c r="AJ185" i="8"/>
  <c r="AJ184" i="8"/>
  <c r="AJ171" i="8"/>
  <c r="AJ190" i="8"/>
  <c r="AJ176" i="8"/>
  <c r="AJ180" i="8"/>
  <c r="AJ181" i="8"/>
  <c r="AJ186" i="8"/>
  <c r="AJ156" i="8"/>
  <c r="AJ178" i="8"/>
  <c r="AJ191" i="8"/>
  <c r="AJ187" i="8"/>
  <c r="AJ192" i="8"/>
  <c r="AJ195" i="8"/>
  <c r="AJ194" i="8"/>
  <c r="AJ175" i="8"/>
  <c r="AJ196" i="8"/>
  <c r="AJ204" i="8"/>
  <c r="AJ174" i="8"/>
  <c r="AJ198" i="8"/>
  <c r="AJ205" i="8"/>
  <c r="AJ221" i="8"/>
  <c r="AJ199" i="8"/>
  <c r="AJ213" i="8"/>
  <c r="AJ197" i="8"/>
  <c r="AJ211" i="8"/>
  <c r="AJ210" i="8"/>
  <c r="AJ215" i="8"/>
  <c r="AJ201" i="8"/>
  <c r="AJ212" i="8"/>
  <c r="AJ208" i="8"/>
  <c r="AJ219" i="8"/>
  <c r="AJ203" i="8"/>
  <c r="AJ227" i="8"/>
  <c r="AJ202" i="8"/>
  <c r="AJ218" i="8"/>
  <c r="AJ209" i="8"/>
  <c r="AJ214" i="8"/>
  <c r="AJ216" i="8"/>
  <c r="AJ200" i="8"/>
  <c r="AJ217" i="8"/>
  <c r="AJ230" i="8"/>
  <c r="AJ222" i="8"/>
  <c r="AJ223" i="8"/>
  <c r="AJ220" i="8"/>
  <c r="AJ224" i="8"/>
  <c r="AJ225" i="8"/>
  <c r="AJ234" i="8"/>
  <c r="AJ231" i="8"/>
  <c r="AJ237" i="8"/>
  <c r="AJ206" i="8"/>
  <c r="AJ226" i="8"/>
  <c r="AJ229" i="8"/>
  <c r="AJ235" i="8"/>
  <c r="AJ236" i="8"/>
  <c r="AJ233" i="8"/>
  <c r="AJ241" i="8"/>
  <c r="AJ207" i="8"/>
  <c r="AJ240" i="8"/>
  <c r="AJ238" i="8"/>
  <c r="AJ239" i="8"/>
  <c r="AJ242" i="8"/>
  <c r="AJ256" i="8"/>
  <c r="AJ254" i="8"/>
  <c r="AJ251" i="8"/>
  <c r="AJ261" i="8"/>
  <c r="AJ243" i="8"/>
  <c r="AJ259" i="8"/>
  <c r="AJ244" i="8"/>
  <c r="AJ245" i="8"/>
  <c r="AJ228" i="8"/>
  <c r="AJ249" i="8"/>
  <c r="AJ247" i="8"/>
  <c r="AJ252" i="8"/>
  <c r="AJ246" i="8"/>
  <c r="AJ248" i="8"/>
  <c r="AJ273" i="8"/>
  <c r="AJ253" i="8"/>
  <c r="AJ295" i="8"/>
  <c r="AJ258" i="8"/>
  <c r="AJ255" i="8"/>
  <c r="AJ264" i="8"/>
  <c r="AJ267" i="8"/>
  <c r="AJ269" i="8"/>
  <c r="AJ232" i="8"/>
  <c r="AJ257" i="8"/>
  <c r="AJ270" i="8"/>
  <c r="AJ262" i="8"/>
  <c r="AJ265" i="8"/>
  <c r="AJ272" i="8"/>
  <c r="AJ250" i="8"/>
  <c r="AJ271" i="8"/>
  <c r="AJ260" i="8"/>
  <c r="AJ268" i="8"/>
  <c r="AJ276" i="8"/>
  <c r="AJ277" i="8"/>
  <c r="AJ274" i="8"/>
  <c r="AJ306" i="8"/>
  <c r="AJ266" i="8"/>
  <c r="AJ280" i="8"/>
  <c r="AJ281" i="8"/>
  <c r="AJ288" i="8"/>
  <c r="AJ294" i="8"/>
  <c r="AJ283" i="8"/>
  <c r="AJ287" i="8"/>
  <c r="AJ286" i="8"/>
  <c r="AJ285" i="8"/>
  <c r="AJ275" i="8"/>
  <c r="AJ279" i="8"/>
  <c r="AJ284" i="8"/>
  <c r="AJ263" i="8"/>
  <c r="AJ292" i="8"/>
  <c r="AJ296" i="8"/>
  <c r="AJ293" i="8"/>
  <c r="AJ309" i="8"/>
  <c r="AJ289" i="8"/>
  <c r="AJ330" i="8"/>
  <c r="AJ278" i="8"/>
  <c r="AJ298" i="8"/>
  <c r="AJ290" i="8"/>
  <c r="AJ302" i="8"/>
  <c r="AJ301" i="8"/>
  <c r="AJ291" i="8"/>
  <c r="AJ303" i="8"/>
  <c r="AJ299" i="8"/>
  <c r="AJ307" i="8"/>
  <c r="AJ304" i="8"/>
  <c r="AJ305" i="8"/>
  <c r="AJ282" i="8"/>
  <c r="AJ312" i="8"/>
  <c r="AJ300" i="8"/>
  <c r="AJ313" i="8"/>
  <c r="AJ310" i="8"/>
  <c r="AJ308" i="8"/>
  <c r="AJ317" i="8"/>
  <c r="AJ311" i="8"/>
  <c r="AJ316" i="8"/>
  <c r="AJ331" i="8"/>
  <c r="AJ318" i="8"/>
  <c r="AJ315" i="8"/>
  <c r="AJ337" i="8"/>
  <c r="AJ319" i="8"/>
  <c r="AJ329" i="8"/>
  <c r="AJ320" i="8"/>
  <c r="AJ321" i="8"/>
  <c r="AJ341" i="8"/>
  <c r="AJ327" i="8"/>
  <c r="AJ322" i="8"/>
  <c r="AJ314" i="8"/>
  <c r="AJ324" i="8"/>
  <c r="AJ325" i="8"/>
  <c r="AJ297" i="8"/>
  <c r="AJ326" i="8"/>
  <c r="AJ334" i="8"/>
  <c r="AJ335" i="8"/>
  <c r="AJ338" i="8"/>
  <c r="AJ339" i="8"/>
  <c r="AJ336" i="8"/>
  <c r="AJ333" i="8"/>
  <c r="AJ343" i="8"/>
  <c r="AJ342" i="8"/>
  <c r="AJ340" i="8"/>
  <c r="AJ328" i="8"/>
  <c r="AJ323" i="8"/>
  <c r="AJ344" i="8"/>
  <c r="AJ346" i="8"/>
  <c r="AJ349" i="8"/>
  <c r="AJ347" i="8"/>
  <c r="AJ350" i="8"/>
  <c r="AJ351" i="8"/>
  <c r="AJ345" i="8"/>
  <c r="AJ354" i="8"/>
  <c r="AJ352" i="8"/>
  <c r="AJ353" i="8"/>
  <c r="AJ332" i="8"/>
  <c r="AJ356" i="8"/>
  <c r="AJ348" i="8"/>
  <c r="AJ355" i="8"/>
  <c r="AJ357" i="8"/>
  <c r="AJ361" i="8"/>
  <c r="AJ358" i="8"/>
  <c r="AJ359" i="8"/>
  <c r="AJ360" i="8"/>
  <c r="AJ362" i="8"/>
  <c r="AJ364" i="8"/>
  <c r="AJ363" i="8"/>
  <c r="AJ367" i="8"/>
  <c r="AJ366" i="8"/>
  <c r="AJ365" i="8"/>
  <c r="AJ368" i="8"/>
  <c r="AJ369" i="8"/>
  <c r="AJ370" i="8"/>
  <c r="AM2" i="1" l="1"/>
  <c r="AM3" i="1"/>
  <c r="AM357" i="1"/>
  <c r="AM334" i="1"/>
  <c r="AM302" i="1"/>
  <c r="AM282" i="1"/>
  <c r="AM304" i="1"/>
  <c r="AM339" i="1"/>
  <c r="AM255" i="1"/>
  <c r="AM247" i="1"/>
  <c r="AM256" i="1"/>
  <c r="AM205" i="1"/>
  <c r="AM198" i="1"/>
  <c r="AM209" i="1"/>
  <c r="AM201" i="1"/>
  <c r="AM173" i="1"/>
  <c r="AM160" i="1"/>
  <c r="AM136" i="1"/>
  <c r="AM121" i="1"/>
  <c r="AM98" i="1"/>
  <c r="AM86" i="1"/>
  <c r="AM79" i="1"/>
  <c r="AM56" i="1"/>
  <c r="AM51" i="1"/>
  <c r="AM37" i="1"/>
  <c r="AM21" i="1"/>
  <c r="AM9" i="1"/>
  <c r="AM364" i="1"/>
  <c r="AM196" i="1"/>
  <c r="AM185" i="1"/>
  <c r="AM181" i="1"/>
  <c r="AM168" i="1"/>
  <c r="AM131" i="1"/>
  <c r="AM126" i="1"/>
  <c r="AM102" i="1"/>
  <c r="AM109" i="1"/>
  <c r="AM92" i="1"/>
  <c r="AM67" i="1"/>
  <c r="AM80" i="1"/>
  <c r="AM55" i="1"/>
  <c r="AM39" i="1"/>
  <c r="AM29" i="1"/>
  <c r="AM25" i="1"/>
  <c r="AM11" i="1"/>
  <c r="AM15" i="1"/>
  <c r="AM248" i="1"/>
  <c r="AM353" i="1"/>
  <c r="AM212" i="1"/>
  <c r="AM172" i="1"/>
  <c r="AM27" i="1"/>
  <c r="AM348" i="1"/>
  <c r="AM262" i="1"/>
  <c r="AM310" i="1"/>
  <c r="AM253" i="1"/>
  <c r="AM224" i="1"/>
  <c r="AM344" i="1"/>
  <c r="AM336" i="1"/>
  <c r="AM309" i="1"/>
  <c r="AM322" i="1"/>
  <c r="AM289" i="1"/>
  <c r="AM320" i="1"/>
  <c r="AM279" i="1"/>
  <c r="AM259" i="1"/>
  <c r="AM291" i="1"/>
  <c r="AM234" i="1"/>
  <c r="AM269" i="1"/>
  <c r="AM221" i="1"/>
  <c r="AM179" i="1"/>
  <c r="AM197" i="1"/>
  <c r="AM187" i="1"/>
  <c r="AM170" i="1"/>
  <c r="AM149" i="1"/>
  <c r="AM132" i="1"/>
  <c r="AM117" i="1"/>
  <c r="AM89" i="1"/>
  <c r="AM71" i="1"/>
  <c r="AM53" i="1"/>
  <c r="AM42" i="1"/>
  <c r="AM38" i="1"/>
  <c r="AM14" i="1"/>
  <c r="AM295" i="1"/>
  <c r="AM186" i="1"/>
  <c r="AM300" i="1"/>
  <c r="AM157" i="1"/>
  <c r="AM360" i="1"/>
  <c r="AM338" i="1"/>
  <c r="AM314" i="1"/>
  <c r="AM306" i="1"/>
  <c r="AM293" i="1"/>
  <c r="AM280" i="1"/>
  <c r="AM265" i="1"/>
  <c r="AM261" i="1"/>
  <c r="AM263" i="1"/>
  <c r="AM254" i="1"/>
  <c r="AM218" i="1"/>
  <c r="AM182" i="1"/>
  <c r="AM164" i="1"/>
  <c r="AM159" i="1"/>
  <c r="AM162" i="1"/>
  <c r="AM154" i="1"/>
  <c r="AM134" i="1"/>
  <c r="AM124" i="1"/>
  <c r="AM128" i="1"/>
  <c r="AM107" i="1"/>
  <c r="AM72" i="1"/>
  <c r="AM84" i="1"/>
  <c r="AM50" i="1"/>
  <c r="AM41" i="1"/>
  <c r="AM28" i="1"/>
  <c r="AM24" i="1"/>
  <c r="AM20" i="1"/>
  <c r="AM363" i="1"/>
  <c r="AM271" i="1"/>
  <c r="AM175" i="1"/>
  <c r="AM330" i="1"/>
  <c r="AM340" i="1"/>
  <c r="AM138" i="1"/>
  <c r="AM359" i="1"/>
  <c r="AM342" i="1"/>
  <c r="AM329" i="1"/>
  <c r="AM326" i="1"/>
  <c r="AM246" i="1"/>
  <c r="AM268" i="1"/>
  <c r="AM285" i="1"/>
  <c r="AM277" i="1"/>
  <c r="AM266" i="1"/>
  <c r="AM206" i="1"/>
  <c r="AM273" i="1"/>
  <c r="AM213" i="1"/>
  <c r="AM220" i="1"/>
  <c r="AM176" i="1"/>
  <c r="AM166" i="1"/>
  <c r="AM178" i="1"/>
  <c r="AM146" i="1"/>
  <c r="AM161" i="1"/>
  <c r="AM142" i="1"/>
  <c r="AM144" i="1"/>
  <c r="AM99" i="1"/>
  <c r="AM75" i="1"/>
  <c r="AM43" i="1"/>
  <c r="AM47" i="1"/>
  <c r="AM16" i="1"/>
  <c r="AM10" i="1"/>
  <c r="AM350" i="1"/>
  <c r="AM251" i="1"/>
  <c r="AM125" i="1"/>
  <c r="AM270" i="1"/>
  <c r="AM252" i="1"/>
  <c r="AM354" i="1"/>
  <c r="AM343" i="1"/>
  <c r="AM325" i="1"/>
  <c r="AM327" i="1"/>
  <c r="AM296" i="1"/>
  <c r="AM244" i="1"/>
  <c r="AM290" i="1"/>
  <c r="AM229" i="1"/>
  <c r="AM241" i="1"/>
  <c r="AM202" i="1"/>
  <c r="AM190" i="1"/>
  <c r="AM177" i="1"/>
  <c r="AM200" i="1"/>
  <c r="AM167" i="1"/>
  <c r="AM158" i="1"/>
  <c r="AM130" i="1"/>
  <c r="AM123" i="1"/>
  <c r="AM114" i="1"/>
  <c r="AM87" i="1"/>
  <c r="AM85" i="1"/>
  <c r="AM74" i="1"/>
  <c r="AM48" i="1"/>
  <c r="AM30" i="1"/>
  <c r="AM34" i="1"/>
  <c r="AM22" i="1"/>
  <c r="AM6" i="1"/>
  <c r="AM347" i="1"/>
  <c r="AM249" i="1"/>
  <c r="AM104" i="1"/>
  <c r="AM318" i="1"/>
  <c r="AM278" i="1"/>
  <c r="AM112" i="1"/>
  <c r="AM352" i="1"/>
  <c r="AM264" i="1"/>
  <c r="AM100" i="1"/>
  <c r="AM299" i="1"/>
  <c r="AM307" i="1"/>
  <c r="AM180" i="1"/>
  <c r="AM119" i="1"/>
  <c r="AM64" i="1"/>
  <c r="AM245" i="1"/>
  <c r="AM222" i="1"/>
  <c r="AM174" i="1"/>
  <c r="AM194" i="1"/>
  <c r="AM171" i="1"/>
  <c r="AM148" i="1"/>
  <c r="AM91" i="1"/>
  <c r="AM111" i="1"/>
  <c r="AM83" i="1"/>
  <c r="AM57" i="1"/>
  <c r="AM77" i="1"/>
  <c r="AM36" i="1"/>
  <c r="AM26" i="1"/>
  <c r="AM17" i="1"/>
  <c r="AM8" i="1"/>
  <c r="AM323" i="1"/>
  <c r="AM238" i="1"/>
  <c r="AM68" i="1"/>
  <c r="AM297" i="1"/>
  <c r="AM349" i="1"/>
  <c r="AM204" i="1"/>
  <c r="AM103" i="1"/>
  <c r="AM4" i="1"/>
  <c r="AM281" i="1"/>
  <c r="AM317" i="1"/>
  <c r="AM292" i="1"/>
  <c r="AM227" i="1"/>
  <c r="AM257" i="1"/>
  <c r="AM228" i="1"/>
  <c r="AM225" i="1"/>
  <c r="AM211" i="1"/>
  <c r="AM230" i="1"/>
  <c r="AM147" i="1"/>
  <c r="AM169" i="1"/>
  <c r="AM214" i="1"/>
  <c r="AM145" i="1"/>
  <c r="AM113" i="1"/>
  <c r="AM65" i="1"/>
  <c r="AM106" i="1"/>
  <c r="AM54" i="1"/>
  <c r="AM49" i="1"/>
  <c r="AM19" i="1"/>
  <c r="AM18" i="1"/>
  <c r="AM5" i="1"/>
  <c r="AM294" i="1"/>
  <c r="AM236" i="1"/>
  <c r="AM58" i="1"/>
  <c r="AM274" i="1"/>
  <c r="AM284" i="1"/>
  <c r="AM235" i="1"/>
  <c r="AM155" i="1"/>
  <c r="AM62" i="1"/>
  <c r="AM305" i="1"/>
  <c r="AM216" i="1"/>
  <c r="AM345" i="1"/>
  <c r="AM362" i="1"/>
  <c r="AM308" i="1"/>
  <c r="AM298" i="1"/>
  <c r="AM288" i="1"/>
  <c r="AM272" i="1"/>
  <c r="AM275" i="1"/>
  <c r="AM260" i="1"/>
  <c r="AM237" i="1"/>
  <c r="AM219" i="1"/>
  <c r="AM165" i="1"/>
  <c r="AM143" i="1"/>
  <c r="AM135" i="1"/>
  <c r="AM137" i="1"/>
  <c r="AM90" i="1"/>
  <c r="AM94" i="1"/>
  <c r="AM73" i="1"/>
  <c r="AM52" i="1"/>
  <c r="AM59" i="1"/>
  <c r="AM35" i="1"/>
  <c r="AM13" i="1"/>
  <c r="AM12" i="1"/>
  <c r="AM321" i="1"/>
  <c r="AM183" i="1"/>
  <c r="AM33" i="1"/>
  <c r="AM356" i="1"/>
  <c r="AM258" i="1"/>
  <c r="AM240" i="1"/>
  <c r="AM191" i="1"/>
  <c r="AM101" i="1"/>
  <c r="AM31" i="1"/>
  <c r="AM312" i="1"/>
  <c r="AM226" i="1"/>
  <c r="AM355" i="1"/>
  <c r="AM313" i="1"/>
  <c r="AM283" i="1"/>
  <c r="AM233" i="1"/>
  <c r="AM223" i="1"/>
  <c r="AM195" i="1"/>
  <c r="AM141" i="1"/>
  <c r="AM150" i="1"/>
  <c r="AM115" i="1"/>
  <c r="AM129" i="1"/>
  <c r="AM95" i="1"/>
  <c r="AM97" i="1"/>
  <c r="AM70" i="1"/>
  <c r="AM66" i="1"/>
  <c r="AM45" i="1"/>
  <c r="AM69" i="1"/>
  <c r="AM7" i="1"/>
  <c r="AM333" i="1"/>
  <c r="AM207" i="1"/>
  <c r="AM365" i="1"/>
  <c r="AM122" i="1"/>
  <c r="AM63" i="1"/>
  <c r="AM324" i="1"/>
  <c r="AM239" i="1"/>
  <c r="AM361" i="1"/>
  <c r="AM346" i="1"/>
  <c r="AM311" i="1"/>
  <c r="AM232" i="1"/>
  <c r="AM358" i="1"/>
  <c r="AM341" i="1"/>
  <c r="AM315" i="1"/>
  <c r="AM316" i="1"/>
  <c r="AM301" i="1"/>
  <c r="AM276" i="1"/>
  <c r="AM287" i="1"/>
  <c r="AM217" i="1"/>
  <c r="AM215" i="1"/>
  <c r="AM243" i="1"/>
  <c r="AM231" i="1"/>
  <c r="AM184" i="1"/>
  <c r="AM188" i="1"/>
  <c r="AM156" i="1"/>
  <c r="AM151" i="1"/>
  <c r="AM120" i="1"/>
  <c r="AM116" i="1"/>
  <c r="AM108" i="1"/>
  <c r="AM76" i="1"/>
  <c r="AM82" i="1"/>
  <c r="AM61" i="1"/>
  <c r="AM32" i="1"/>
  <c r="AM286" i="1"/>
  <c r="AM193" i="1"/>
  <c r="X189" i="1"/>
  <c r="U189" i="1" s="1"/>
  <c r="S189" i="1" s="1"/>
  <c r="AM189" i="1"/>
  <c r="X192" i="1"/>
  <c r="U192" i="1" s="1"/>
  <c r="S192" i="1" s="1"/>
  <c r="AM192" i="1"/>
  <c r="X96" i="1"/>
  <c r="U96" i="1" s="1"/>
  <c r="S96" i="1" s="1"/>
  <c r="AM96" i="1"/>
  <c r="AM319" i="1"/>
  <c r="AM250" i="1"/>
  <c r="X88" i="1"/>
  <c r="U88" i="1" s="1"/>
  <c r="S88" i="1" s="1"/>
  <c r="AM88" i="1"/>
  <c r="AM78" i="1"/>
  <c r="X172" i="1"/>
  <c r="U172" i="1" s="1"/>
  <c r="S172" i="1" s="1"/>
  <c r="AM351" i="1"/>
  <c r="AM337" i="1"/>
  <c r="AM331" i="1"/>
  <c r="AM133" i="1"/>
  <c r="X60" i="1"/>
  <c r="U60" i="1" s="1"/>
  <c r="S60" i="1" s="1"/>
  <c r="AM60" i="1"/>
  <c r="AM140" i="1"/>
  <c r="AM44" i="1"/>
  <c r="X199" i="1"/>
  <c r="U199" i="1" s="1"/>
  <c r="S199" i="1" s="1"/>
  <c r="AM199" i="1"/>
  <c r="AM332" i="1"/>
  <c r="AM203" i="1"/>
  <c r="AM210" i="1"/>
  <c r="AM303" i="1"/>
  <c r="X118" i="1"/>
  <c r="U118" i="1" s="1"/>
  <c r="S118" i="1" s="1"/>
  <c r="AM118" i="1"/>
  <c r="AM328" i="1"/>
  <c r="AM242" i="1"/>
  <c r="AM153" i="1"/>
  <c r="AM127" i="1"/>
  <c r="AM46" i="1"/>
  <c r="AM23" i="1"/>
  <c r="X152" i="1"/>
  <c r="U152" i="1" s="1"/>
  <c r="S152" i="1" s="1"/>
  <c r="AM152" i="1"/>
  <c r="X110" i="1"/>
  <c r="U110" i="1" s="1"/>
  <c r="S110" i="1" s="1"/>
  <c r="AM110" i="1"/>
  <c r="AM335" i="1"/>
  <c r="X139" i="1"/>
  <c r="U139" i="1" s="1"/>
  <c r="S139" i="1" s="1"/>
  <c r="AM139" i="1"/>
  <c r="X267" i="1"/>
  <c r="U267" i="1" s="1"/>
  <c r="S267" i="1" s="1"/>
  <c r="AM267" i="1"/>
  <c r="X81" i="1"/>
  <c r="U81" i="1" s="1"/>
  <c r="S81" i="1" s="1"/>
  <c r="AM81" i="1"/>
  <c r="AM105" i="1"/>
  <c r="AM40" i="1"/>
  <c r="AM208" i="1"/>
  <c r="AM163" i="1"/>
  <c r="AM93" i="1"/>
  <c r="AG271" i="1"/>
  <c r="AG215" i="1"/>
  <c r="AG188" i="1"/>
  <c r="AG137" i="1"/>
  <c r="AG287" i="1"/>
  <c r="AG184" i="1"/>
  <c r="AG94" i="1"/>
  <c r="AG217" i="1"/>
  <c r="AG243" i="1"/>
  <c r="AG156" i="1"/>
  <c r="AE118" i="1"/>
  <c r="AG135" i="1"/>
  <c r="AE36" i="1"/>
  <c r="AG68" i="1"/>
  <c r="AE70" i="1"/>
  <c r="AG59" i="1"/>
  <c r="AG35" i="1"/>
  <c r="AG13" i="1"/>
  <c r="AG3" i="1"/>
  <c r="AG247" i="1"/>
  <c r="AG178" i="1"/>
  <c r="AE292" i="1"/>
  <c r="AK298" i="1"/>
  <c r="AK272" i="1"/>
  <c r="AG294" i="1"/>
  <c r="AG283" i="1"/>
  <c r="AE224" i="1"/>
  <c r="AK223" i="1"/>
  <c r="AK195" i="1"/>
  <c r="AG175" i="1"/>
  <c r="AE83" i="1"/>
  <c r="AE77" i="1"/>
  <c r="AE31" i="1"/>
  <c r="AE4" i="1"/>
  <c r="E283" i="1"/>
  <c r="AG344" i="1"/>
  <c r="AE322" i="1"/>
  <c r="AE291" i="1"/>
  <c r="AE179" i="1"/>
  <c r="AK129" i="1"/>
  <c r="AK95" i="1"/>
  <c r="AG100" i="1"/>
  <c r="AG73" i="1"/>
  <c r="AE198" i="1"/>
  <c r="AG249" i="1"/>
  <c r="AE261" i="1"/>
  <c r="AE218" i="1"/>
  <c r="AE164" i="1"/>
  <c r="AE187" i="1"/>
  <c r="AG170" i="1"/>
  <c r="AG149" i="1"/>
  <c r="AG117" i="1"/>
  <c r="AK45" i="1"/>
  <c r="AG7" i="1"/>
  <c r="AE304" i="1"/>
  <c r="AE185" i="1"/>
  <c r="AE168" i="1"/>
  <c r="AK160" i="1"/>
  <c r="AE138" i="1"/>
  <c r="AE121" i="1"/>
  <c r="AE98" i="1"/>
  <c r="AG71" i="1"/>
  <c r="AE273" i="1"/>
  <c r="AG166" i="1"/>
  <c r="AG124" i="1"/>
  <c r="AG107" i="1"/>
  <c r="AE79" i="1"/>
  <c r="AG42" i="1"/>
  <c r="AG14" i="1"/>
  <c r="AK173" i="1"/>
  <c r="AK268" i="1"/>
  <c r="AK354" i="1"/>
  <c r="AK343" i="1"/>
  <c r="AK244" i="1"/>
  <c r="AK251" i="1"/>
  <c r="AE238" i="1"/>
  <c r="AE241" i="1"/>
  <c r="AK72" i="1"/>
  <c r="AE51" i="1"/>
  <c r="AE37" i="1"/>
  <c r="AE21" i="1"/>
  <c r="AE236" i="1"/>
  <c r="AG176" i="1"/>
  <c r="AE325" i="1"/>
  <c r="AG365" i="1"/>
  <c r="AG186" i="1"/>
  <c r="AG172" i="1"/>
  <c r="AE142" i="1"/>
  <c r="AE144" i="1"/>
  <c r="AE92" i="1"/>
  <c r="AK80" i="1"/>
  <c r="AE55" i="1"/>
  <c r="AE28" i="1"/>
  <c r="AE20" i="1"/>
  <c r="AG339" i="1"/>
  <c r="AK285" i="1"/>
  <c r="AE347" i="1"/>
  <c r="AE296" i="1"/>
  <c r="AE229" i="1"/>
  <c r="AG340" i="1"/>
  <c r="AE348" i="1"/>
  <c r="AE323" i="1"/>
  <c r="AG324" i="1"/>
  <c r="AG312" i="1"/>
  <c r="AE305" i="1"/>
  <c r="AE281" i="1"/>
  <c r="AK262" i="1"/>
  <c r="AK174" i="1"/>
  <c r="AG158" i="1"/>
  <c r="AE43" i="1"/>
  <c r="AE256" i="1"/>
  <c r="AE317" i="1"/>
  <c r="AE333" i="1"/>
  <c r="AG227" i="1"/>
  <c r="AE257" i="1"/>
  <c r="AG225" i="1"/>
  <c r="AE230" i="1"/>
  <c r="AE147" i="1"/>
  <c r="AE101" i="1"/>
  <c r="AE74" i="1"/>
  <c r="AE48" i="1"/>
  <c r="AE16" i="1"/>
  <c r="AG151" i="1"/>
  <c r="AE363" i="1"/>
  <c r="AE295" i="1"/>
  <c r="AG350" i="1"/>
  <c r="AG288" i="1"/>
  <c r="AE165" i="1"/>
  <c r="AE91" i="1"/>
  <c r="AE104" i="1"/>
  <c r="AE112" i="1"/>
  <c r="AE34" i="1"/>
  <c r="AE22" i="1"/>
  <c r="AE6" i="1"/>
  <c r="AE310" i="1"/>
  <c r="AE64" i="1"/>
  <c r="AE17" i="1"/>
  <c r="AE279" i="1"/>
  <c r="AE197" i="1"/>
  <c r="AE82" i="1"/>
  <c r="E323" i="1"/>
  <c r="AE196" i="1"/>
  <c r="AE93" i="1"/>
  <c r="AE32" i="1"/>
  <c r="AE263" i="1"/>
  <c r="AE202" i="1"/>
  <c r="E280" i="1"/>
  <c r="E82" i="1"/>
  <c r="AE278" i="1"/>
  <c r="AE204" i="1"/>
  <c r="AE161" i="1"/>
  <c r="AE130" i="1"/>
  <c r="AE345" i="1"/>
  <c r="AE183" i="1"/>
  <c r="AE87" i="1"/>
  <c r="AE85" i="1"/>
  <c r="E342" i="1"/>
  <c r="AK352" i="1"/>
  <c r="E253" i="1"/>
  <c r="AK141" i="1"/>
  <c r="E311" i="1"/>
  <c r="E239" i="1"/>
  <c r="E174" i="1"/>
  <c r="E138" i="1"/>
  <c r="AK246" i="1"/>
  <c r="AK134" i="1"/>
  <c r="AK177" i="1"/>
  <c r="AK50" i="1"/>
  <c r="E358" i="1"/>
  <c r="G174" i="1"/>
  <c r="G312" i="1"/>
  <c r="E359" i="1"/>
  <c r="G153" i="1"/>
  <c r="E2" i="1"/>
  <c r="E354" i="1"/>
  <c r="E347" i="1"/>
  <c r="E317" i="1"/>
  <c r="E316" i="1"/>
  <c r="E296" i="1"/>
  <c r="E271" i="1"/>
  <c r="E291" i="1"/>
  <c r="E233" i="1"/>
  <c r="E195" i="1"/>
  <c r="E127" i="1"/>
  <c r="E79" i="1"/>
  <c r="G305" i="1"/>
  <c r="G171" i="1"/>
  <c r="E365" i="1"/>
  <c r="E353" i="1"/>
  <c r="E349" i="1"/>
  <c r="E331" i="1"/>
  <c r="E322" i="1"/>
  <c r="E307" i="1"/>
  <c r="E279" i="1"/>
  <c r="E261" i="1"/>
  <c r="E221" i="1"/>
  <c r="E179" i="1"/>
  <c r="E152" i="1"/>
  <c r="E56" i="1"/>
  <c r="G245" i="1"/>
  <c r="G127" i="1"/>
  <c r="E364" i="1"/>
  <c r="E340" i="1"/>
  <c r="E348" i="1"/>
  <c r="E294" i="1"/>
  <c r="E293" i="1"/>
  <c r="E305" i="1"/>
  <c r="E252" i="1"/>
  <c r="E238" i="1"/>
  <c r="E202" i="1"/>
  <c r="E200" i="1"/>
  <c r="E136" i="1"/>
  <c r="E51" i="1"/>
  <c r="G281" i="1"/>
  <c r="G145" i="1"/>
  <c r="E363" i="1"/>
  <c r="E345" i="1"/>
  <c r="E310" i="1"/>
  <c r="E315" i="1"/>
  <c r="E327" i="1"/>
  <c r="E288" i="1"/>
  <c r="E290" i="1"/>
  <c r="E222" i="1"/>
  <c r="E226" i="1"/>
  <c r="E194" i="1"/>
  <c r="E116" i="1"/>
  <c r="E37" i="1"/>
  <c r="G262" i="1"/>
  <c r="G113" i="1"/>
  <c r="AK143" i="1"/>
  <c r="E362" i="1"/>
  <c r="E350" i="1"/>
  <c r="E352" i="1"/>
  <c r="E309" i="1"/>
  <c r="E284" i="1"/>
  <c r="E300" i="1"/>
  <c r="E281" i="1"/>
  <c r="E224" i="1"/>
  <c r="E207" i="1"/>
  <c r="E141" i="1"/>
  <c r="E121" i="1"/>
  <c r="E21" i="1"/>
  <c r="G222" i="1"/>
  <c r="G105" i="1"/>
  <c r="AK194" i="1"/>
  <c r="E361" i="1"/>
  <c r="E355" i="1"/>
  <c r="E346" i="1"/>
  <c r="E306" i="1"/>
  <c r="E312" i="1"/>
  <c r="E276" i="1"/>
  <c r="E250" i="1"/>
  <c r="E234" i="1"/>
  <c r="E193" i="1"/>
  <c r="E197" i="1"/>
  <c r="E110" i="1"/>
  <c r="E9" i="1"/>
  <c r="G216" i="1"/>
  <c r="G65" i="1"/>
  <c r="AK327" i="1"/>
  <c r="E337" i="1"/>
  <c r="E341" i="1"/>
  <c r="E325" i="1"/>
  <c r="E286" i="1"/>
  <c r="E320" i="1"/>
  <c r="E287" i="1"/>
  <c r="E229" i="1"/>
  <c r="E190" i="1"/>
  <c r="E153" i="1"/>
  <c r="E98" i="1"/>
  <c r="G364" i="1"/>
  <c r="G239" i="1"/>
  <c r="G106" i="1"/>
  <c r="E351" i="1"/>
  <c r="E344" i="1"/>
  <c r="E336" i="1"/>
  <c r="E321" i="1"/>
  <c r="E298" i="1"/>
  <c r="E265" i="1"/>
  <c r="E259" i="1"/>
  <c r="E216" i="1"/>
  <c r="E140" i="1"/>
  <c r="E118" i="1"/>
  <c r="E108" i="1"/>
  <c r="G340" i="1"/>
  <c r="G226" i="1"/>
  <c r="G54" i="1"/>
  <c r="AK201" i="1"/>
  <c r="E357" i="1"/>
  <c r="E332" i="1"/>
  <c r="E314" i="1"/>
  <c r="E324" i="1"/>
  <c r="E313" i="1"/>
  <c r="E244" i="1"/>
  <c r="E249" i="1"/>
  <c r="E232" i="1"/>
  <c r="E223" i="1"/>
  <c r="E187" i="1"/>
  <c r="E93" i="1"/>
  <c r="G348" i="1"/>
  <c r="G140" i="1"/>
  <c r="G44" i="1"/>
  <c r="AK245" i="1"/>
  <c r="AK167" i="1"/>
  <c r="E360" i="1"/>
  <c r="E338" i="1"/>
  <c r="E343" i="1"/>
  <c r="E333" i="1"/>
  <c r="E301" i="1"/>
  <c r="E278" i="1"/>
  <c r="E251" i="1"/>
  <c r="E269" i="1"/>
  <c r="E210" i="1"/>
  <c r="E171" i="1"/>
  <c r="E76" i="1"/>
  <c r="G323" i="1"/>
  <c r="F23" i="1"/>
  <c r="F40" i="1"/>
  <c r="F32" i="1"/>
  <c r="F61" i="1"/>
  <c r="F78" i="1"/>
  <c r="F82" i="1"/>
  <c r="F76" i="1"/>
  <c r="F108" i="1"/>
  <c r="F110" i="1"/>
  <c r="F116" i="1"/>
  <c r="F152" i="1"/>
  <c r="F120" i="1"/>
  <c r="F118" i="1"/>
  <c r="F141" i="1"/>
  <c r="F195" i="1"/>
  <c r="F223" i="1"/>
  <c r="F207" i="1"/>
  <c r="F233" i="1"/>
  <c r="F232" i="1"/>
  <c r="F224" i="1"/>
  <c r="F283" i="1"/>
  <c r="F250" i="1"/>
  <c r="F311" i="1"/>
  <c r="F300" i="1"/>
  <c r="F313" i="1"/>
  <c r="F253" i="1"/>
  <c r="F294" i="1"/>
  <c r="F346" i="1"/>
  <c r="F355" i="1"/>
  <c r="F361" i="1"/>
  <c r="R20" i="1"/>
  <c r="R24" i="1"/>
  <c r="R28" i="1"/>
  <c r="R41" i="1"/>
  <c r="R50" i="1"/>
  <c r="R84" i="1"/>
  <c r="R72" i="1"/>
  <c r="R96" i="1"/>
  <c r="R107" i="1"/>
  <c r="R128" i="1"/>
  <c r="R124" i="1"/>
  <c r="R134" i="1"/>
  <c r="R160" i="1"/>
  <c r="R173" i="1"/>
  <c r="R201" i="1"/>
  <c r="R209" i="1"/>
  <c r="R198" i="1"/>
  <c r="R205" i="1"/>
  <c r="R236" i="1"/>
  <c r="R256" i="1"/>
  <c r="R247" i="1"/>
  <c r="R255" i="1"/>
  <c r="R339" i="1"/>
  <c r="R304" i="1"/>
  <c r="R282" i="1"/>
  <c r="R302" i="1"/>
  <c r="R328" i="1"/>
  <c r="R334" i="1"/>
  <c r="R332" i="1"/>
  <c r="R357" i="1"/>
  <c r="Q4" i="1"/>
  <c r="Q27" i="1"/>
  <c r="Q15" i="1"/>
  <c r="Q31" i="1"/>
  <c r="Q63" i="1"/>
  <c r="Q62" i="1"/>
  <c r="Q64" i="1"/>
  <c r="Q112" i="1"/>
  <c r="Q103" i="1"/>
  <c r="Q101" i="1"/>
  <c r="Q119" i="1"/>
  <c r="Q122" i="1"/>
  <c r="Q158" i="1"/>
  <c r="F7" i="1"/>
  <c r="F69" i="1"/>
  <c r="F45" i="1"/>
  <c r="F66" i="1"/>
  <c r="F70" i="1"/>
  <c r="F46" i="1"/>
  <c r="F68" i="1"/>
  <c r="F97" i="1"/>
  <c r="F95" i="1"/>
  <c r="F129" i="1"/>
  <c r="F115" i="1"/>
  <c r="F150" i="1"/>
  <c r="F143" i="1"/>
  <c r="F165" i="1"/>
  <c r="F163" i="1"/>
  <c r="F199" i="1"/>
  <c r="F208" i="1"/>
  <c r="F203" i="1"/>
  <c r="F219" i="1"/>
  <c r="F237" i="1"/>
  <c r="F260" i="1"/>
  <c r="F275" i="1"/>
  <c r="F272" i="1"/>
  <c r="F288" i="1"/>
  <c r="F298" i="1"/>
  <c r="F308" i="1"/>
  <c r="F331" i="1"/>
  <c r="F352" i="1"/>
  <c r="F350" i="1"/>
  <c r="F362" i="1"/>
  <c r="R9" i="1"/>
  <c r="R21" i="1"/>
  <c r="R37" i="1"/>
  <c r="R51" i="1"/>
  <c r="R56" i="1"/>
  <c r="R79" i="1"/>
  <c r="R86" i="1"/>
  <c r="R93" i="1"/>
  <c r="R98" i="1"/>
  <c r="R121" i="1"/>
  <c r="R136" i="1"/>
  <c r="R138" i="1"/>
  <c r="R187" i="1"/>
  <c r="R197" i="1"/>
  <c r="R179" i="1"/>
  <c r="R210" i="1"/>
  <c r="R193" i="1"/>
  <c r="R221" i="1"/>
  <c r="R269" i="1"/>
  <c r="R234" i="1"/>
  <c r="R291" i="1"/>
  <c r="R259" i="1"/>
  <c r="R279" i="1"/>
  <c r="R320" i="1"/>
  <c r="R289" i="1"/>
  <c r="R322" i="1"/>
  <c r="R309" i="1"/>
  <c r="R336" i="1"/>
  <c r="R344" i="1"/>
  <c r="R351" i="1"/>
  <c r="Q6" i="1"/>
  <c r="F3" i="1"/>
  <c r="F12" i="1"/>
  <c r="F13" i="1"/>
  <c r="F35" i="1"/>
  <c r="F59" i="1"/>
  <c r="F52" i="1"/>
  <c r="F73" i="1"/>
  <c r="F100" i="1"/>
  <c r="F94" i="1"/>
  <c r="F90" i="1"/>
  <c r="F137" i="1"/>
  <c r="F135" i="1"/>
  <c r="F175" i="1"/>
  <c r="F214" i="1"/>
  <c r="F169" i="1"/>
  <c r="F147" i="1"/>
  <c r="F230" i="1"/>
  <c r="F211" i="1"/>
  <c r="F183" i="1"/>
  <c r="F225" i="1"/>
  <c r="F228" i="1"/>
  <c r="F257" i="1"/>
  <c r="F227" i="1"/>
  <c r="F292" i="1"/>
  <c r="F295" i="1"/>
  <c r="F286" i="1"/>
  <c r="F333" i="1"/>
  <c r="F317" i="1"/>
  <c r="F310" i="1"/>
  <c r="F345" i="1"/>
  <c r="F363" i="1"/>
  <c r="R14" i="1"/>
  <c r="R38" i="1"/>
  <c r="R42" i="1"/>
  <c r="R53" i="1"/>
  <c r="R58" i="1"/>
  <c r="R71" i="1"/>
  <c r="R81" i="1"/>
  <c r="R89" i="1"/>
  <c r="R117" i="1"/>
  <c r="R132" i="1"/>
  <c r="R149" i="1"/>
  <c r="R170" i="1"/>
  <c r="R151" i="1"/>
  <c r="R157" i="1"/>
  <c r="R156" i="1"/>
  <c r="R188" i="1"/>
  <c r="R184" i="1"/>
  <c r="R231" i="1"/>
  <c r="R243" i="1"/>
  <c r="R215" i="1"/>
  <c r="R217" i="1"/>
  <c r="R287" i="1"/>
  <c r="R271" i="1"/>
  <c r="R276" i="1"/>
  <c r="R301" i="1"/>
  <c r="R316" i="1"/>
  <c r="R315" i="1"/>
  <c r="R341" i="1"/>
  <c r="R337" i="1"/>
  <c r="R358" i="1"/>
  <c r="Q10" i="1"/>
  <c r="Q16" i="1"/>
  <c r="Q33" i="1"/>
  <c r="Q47" i="1"/>
  <c r="Q43" i="1"/>
  <c r="Q75" i="1"/>
  <c r="Q99" i="1"/>
  <c r="Q88" i="1"/>
  <c r="Q144" i="1"/>
  <c r="Q125" i="1"/>
  <c r="Q142" i="1"/>
  <c r="Q161" i="1"/>
  <c r="Q139" i="1"/>
  <c r="Q168" i="1"/>
  <c r="Q192" i="1"/>
  <c r="Q189" i="1"/>
  <c r="Q181" i="1"/>
  <c r="F5" i="1"/>
  <c r="F18" i="1"/>
  <c r="F19" i="1"/>
  <c r="F49" i="1"/>
  <c r="F44" i="1"/>
  <c r="F54" i="1"/>
  <c r="F106" i="1"/>
  <c r="F65" i="1"/>
  <c r="F105" i="1"/>
  <c r="F113" i="1"/>
  <c r="F145" i="1"/>
  <c r="F127" i="1"/>
  <c r="F171" i="1"/>
  <c r="F153" i="1"/>
  <c r="F194" i="1"/>
  <c r="F174" i="1"/>
  <c r="F140" i="1"/>
  <c r="F226" i="1"/>
  <c r="F239" i="1"/>
  <c r="F216" i="1"/>
  <c r="F222" i="1"/>
  <c r="F262" i="1"/>
  <c r="F281" i="1"/>
  <c r="F245" i="1"/>
  <c r="F305" i="1"/>
  <c r="F312" i="1"/>
  <c r="F324" i="1"/>
  <c r="F323" i="1"/>
  <c r="F348" i="1"/>
  <c r="F340" i="1"/>
  <c r="F364" i="1"/>
  <c r="R23" i="1"/>
  <c r="R40" i="1"/>
  <c r="R32" i="1"/>
  <c r="R61" i="1"/>
  <c r="R78" i="1"/>
  <c r="R82" i="1"/>
  <c r="R76" i="1"/>
  <c r="R108" i="1"/>
  <c r="R110" i="1"/>
  <c r="R116" i="1"/>
  <c r="R152" i="1"/>
  <c r="R120" i="1"/>
  <c r="R118" i="1"/>
  <c r="R141" i="1"/>
  <c r="R195" i="1"/>
  <c r="R223" i="1"/>
  <c r="R207" i="1"/>
  <c r="R233" i="1"/>
  <c r="R232" i="1"/>
  <c r="R224" i="1"/>
  <c r="R283" i="1"/>
  <c r="R250" i="1"/>
  <c r="R311" i="1"/>
  <c r="R300" i="1"/>
  <c r="R313" i="1"/>
  <c r="R253" i="1"/>
  <c r="R294" i="1"/>
  <c r="R346" i="1"/>
  <c r="R355" i="1"/>
  <c r="R361" i="1"/>
  <c r="Q11" i="1"/>
  <c r="Q25" i="1"/>
  <c r="Q29" i="1"/>
  <c r="Q39" i="1"/>
  <c r="Q55" i="1"/>
  <c r="Q80" i="1"/>
  <c r="Q67" i="1"/>
  <c r="Q92" i="1"/>
  <c r="Q109" i="1"/>
  <c r="Q102" i="1"/>
  <c r="Q126" i="1"/>
  <c r="Q131" i="1"/>
  <c r="Q154" i="1"/>
  <c r="Q162" i="1"/>
  <c r="Q159" i="1"/>
  <c r="Q164" i="1"/>
  <c r="Q182" i="1"/>
  <c r="Q218" i="1"/>
  <c r="Q254" i="1"/>
  <c r="Q263" i="1"/>
  <c r="Q261" i="1"/>
  <c r="Q249" i="1"/>
  <c r="Q252" i="1"/>
  <c r="Q265" i="1"/>
  <c r="F8" i="1"/>
  <c r="F17" i="1"/>
  <c r="F26" i="1"/>
  <c r="F36" i="1"/>
  <c r="F77" i="1"/>
  <c r="F57" i="1"/>
  <c r="F60" i="1"/>
  <c r="F83" i="1"/>
  <c r="F111" i="1"/>
  <c r="F104" i="1"/>
  <c r="F91" i="1"/>
  <c r="F148" i="1"/>
  <c r="F155" i="1"/>
  <c r="F172" i="1"/>
  <c r="F186" i="1"/>
  <c r="F191" i="1"/>
  <c r="F180" i="1"/>
  <c r="F204" i="1"/>
  <c r="F235" i="1"/>
  <c r="F212" i="1"/>
  <c r="F240" i="1"/>
  <c r="F267" i="1"/>
  <c r="F242" i="1"/>
  <c r="F278" i="1"/>
  <c r="F307" i="1"/>
  <c r="F284" i="1"/>
  <c r="F321" i="1"/>
  <c r="F319" i="1"/>
  <c r="F349" i="1"/>
  <c r="F353" i="1"/>
  <c r="F365" i="1"/>
  <c r="R7" i="1"/>
  <c r="R69" i="1"/>
  <c r="R45" i="1"/>
  <c r="R66" i="1"/>
  <c r="R70" i="1"/>
  <c r="R46" i="1"/>
  <c r="R68" i="1"/>
  <c r="R97" i="1"/>
  <c r="R95" i="1"/>
  <c r="R129" i="1"/>
  <c r="R115" i="1"/>
  <c r="R150" i="1"/>
  <c r="R143" i="1"/>
  <c r="R165" i="1"/>
  <c r="R163" i="1"/>
  <c r="R199" i="1"/>
  <c r="R208" i="1"/>
  <c r="R203" i="1"/>
  <c r="F4" i="1"/>
  <c r="F27" i="1"/>
  <c r="F15" i="1"/>
  <c r="F31" i="1"/>
  <c r="F63" i="1"/>
  <c r="F62" i="1"/>
  <c r="F64" i="1"/>
  <c r="F112" i="1"/>
  <c r="F103" i="1"/>
  <c r="F101" i="1"/>
  <c r="F119" i="1"/>
  <c r="F122" i="1"/>
  <c r="F158" i="1"/>
  <c r="F167" i="1"/>
  <c r="F200" i="1"/>
  <c r="F177" i="1"/>
  <c r="F190" i="1"/>
  <c r="F202" i="1"/>
  <c r="F241" i="1"/>
  <c r="F229" i="1"/>
  <c r="F238" i="1"/>
  <c r="F251" i="1"/>
  <c r="F290" i="1"/>
  <c r="F244" i="1"/>
  <c r="F296" i="1"/>
  <c r="F6" i="1"/>
  <c r="F22" i="1"/>
  <c r="F34" i="1"/>
  <c r="F30" i="1"/>
  <c r="F48" i="1"/>
  <c r="F74" i="1"/>
  <c r="F85" i="1"/>
  <c r="F87" i="1"/>
  <c r="F114" i="1"/>
  <c r="F123" i="1"/>
  <c r="F130" i="1"/>
  <c r="F133" i="1"/>
  <c r="F146" i="1"/>
  <c r="F178" i="1"/>
  <c r="F166" i="1"/>
  <c r="F176" i="1"/>
  <c r="F220" i="1"/>
  <c r="F213" i="1"/>
  <c r="F273" i="1"/>
  <c r="F206" i="1"/>
  <c r="F266" i="1"/>
  <c r="F277" i="1"/>
  <c r="F285" i="1"/>
  <c r="F268" i="1"/>
  <c r="F246" i="1"/>
  <c r="F303" i="1"/>
  <c r="F326" i="1"/>
  <c r="F329" i="1"/>
  <c r="F342" i="1"/>
  <c r="F359" i="1"/>
  <c r="R5" i="1"/>
  <c r="R18" i="1"/>
  <c r="R19" i="1"/>
  <c r="F10" i="1"/>
  <c r="F16" i="1"/>
  <c r="F33" i="1"/>
  <c r="F47" i="1"/>
  <c r="F43" i="1"/>
  <c r="F75" i="1"/>
  <c r="F99" i="1"/>
  <c r="F88" i="1"/>
  <c r="F144" i="1"/>
  <c r="F125" i="1"/>
  <c r="F142" i="1"/>
  <c r="F161" i="1"/>
  <c r="F139" i="1"/>
  <c r="F168" i="1"/>
  <c r="F192" i="1"/>
  <c r="F189" i="1"/>
  <c r="F181" i="1"/>
  <c r="F11" i="1"/>
  <c r="F25" i="1"/>
  <c r="F29" i="1"/>
  <c r="F39" i="1"/>
  <c r="F55" i="1"/>
  <c r="F80" i="1"/>
  <c r="F67" i="1"/>
  <c r="F92" i="1"/>
  <c r="F109" i="1"/>
  <c r="F102" i="1"/>
  <c r="F126" i="1"/>
  <c r="F131" i="1"/>
  <c r="F154" i="1"/>
  <c r="F162" i="1"/>
  <c r="F159" i="1"/>
  <c r="F164" i="1"/>
  <c r="F182" i="1"/>
  <c r="F218" i="1"/>
  <c r="F254" i="1"/>
  <c r="F263" i="1"/>
  <c r="F261" i="1"/>
  <c r="F249" i="1"/>
  <c r="F252" i="1"/>
  <c r="F265" i="1"/>
  <c r="F280" i="1"/>
  <c r="F293" i="1"/>
  <c r="F306" i="1"/>
  <c r="F314" i="1"/>
  <c r="F338" i="1"/>
  <c r="F360" i="1"/>
  <c r="R4" i="1"/>
  <c r="R27" i="1"/>
  <c r="R15" i="1"/>
  <c r="R31" i="1"/>
  <c r="R63" i="1"/>
  <c r="R62" i="1"/>
  <c r="R64" i="1"/>
  <c r="R112" i="1"/>
  <c r="R103" i="1"/>
  <c r="R101" i="1"/>
  <c r="R119" i="1"/>
  <c r="R122" i="1"/>
  <c r="R158" i="1"/>
  <c r="R167" i="1"/>
  <c r="R200" i="1"/>
  <c r="R177" i="1"/>
  <c r="R190" i="1"/>
  <c r="R202" i="1"/>
  <c r="R241" i="1"/>
  <c r="F20" i="1"/>
  <c r="F24" i="1"/>
  <c r="F28" i="1"/>
  <c r="F41" i="1"/>
  <c r="F50" i="1"/>
  <c r="F84" i="1"/>
  <c r="F72" i="1"/>
  <c r="F96" i="1"/>
  <c r="F107" i="1"/>
  <c r="F128" i="1"/>
  <c r="F124" i="1"/>
  <c r="F134" i="1"/>
  <c r="F160" i="1"/>
  <c r="F173" i="1"/>
  <c r="F201" i="1"/>
  <c r="F209" i="1"/>
  <c r="F198" i="1"/>
  <c r="F205" i="1"/>
  <c r="F236" i="1"/>
  <c r="F256" i="1"/>
  <c r="F247" i="1"/>
  <c r="F255" i="1"/>
  <c r="F339" i="1"/>
  <c r="F304" i="1"/>
  <c r="F282" i="1"/>
  <c r="F302" i="1"/>
  <c r="F328" i="1"/>
  <c r="F334" i="1"/>
  <c r="F332" i="1"/>
  <c r="F357" i="1"/>
  <c r="R6" i="1"/>
  <c r="R22" i="1"/>
  <c r="R34" i="1"/>
  <c r="R30" i="1"/>
  <c r="R48" i="1"/>
  <c r="R74" i="1"/>
  <c r="R85" i="1"/>
  <c r="R87" i="1"/>
  <c r="R114" i="1"/>
  <c r="R123" i="1"/>
  <c r="R130" i="1"/>
  <c r="R133" i="1"/>
  <c r="R146" i="1"/>
  <c r="R178" i="1"/>
  <c r="R166" i="1"/>
  <c r="R176" i="1"/>
  <c r="R220" i="1"/>
  <c r="R213" i="1"/>
  <c r="R273" i="1"/>
  <c r="R206" i="1"/>
  <c r="R266" i="1"/>
  <c r="R277" i="1"/>
  <c r="R285" i="1"/>
  <c r="R268" i="1"/>
  <c r="R246" i="1"/>
  <c r="R303" i="1"/>
  <c r="R326" i="1"/>
  <c r="R329" i="1"/>
  <c r="R342" i="1"/>
  <c r="R359" i="1"/>
  <c r="Q3" i="1"/>
  <c r="Q12" i="1"/>
  <c r="Q13" i="1"/>
  <c r="Q35" i="1"/>
  <c r="Q59" i="1"/>
  <c r="Q52" i="1"/>
  <c r="Q73" i="1"/>
  <c r="Q100" i="1"/>
  <c r="Q94" i="1"/>
  <c r="Q90" i="1"/>
  <c r="Q137" i="1"/>
  <c r="Q135" i="1"/>
  <c r="Q175" i="1"/>
  <c r="Q214" i="1"/>
  <c r="Q169" i="1"/>
  <c r="Q147" i="1"/>
  <c r="Q230" i="1"/>
  <c r="Q211" i="1"/>
  <c r="Q183" i="1"/>
  <c r="Q225" i="1"/>
  <c r="Q228" i="1"/>
  <c r="Q257" i="1"/>
  <c r="Q227" i="1"/>
  <c r="Q292" i="1"/>
  <c r="Q295" i="1"/>
  <c r="F9" i="1"/>
  <c r="F21" i="1"/>
  <c r="F37" i="1"/>
  <c r="F51" i="1"/>
  <c r="F56" i="1"/>
  <c r="F79" i="1"/>
  <c r="F86" i="1"/>
  <c r="F93" i="1"/>
  <c r="F98" i="1"/>
  <c r="F121" i="1"/>
  <c r="F136" i="1"/>
  <c r="F138" i="1"/>
  <c r="F187" i="1"/>
  <c r="F197" i="1"/>
  <c r="F179" i="1"/>
  <c r="F210" i="1"/>
  <c r="F193" i="1"/>
  <c r="F221" i="1"/>
  <c r="F269" i="1"/>
  <c r="F234" i="1"/>
  <c r="F291" i="1"/>
  <c r="F259" i="1"/>
  <c r="F279" i="1"/>
  <c r="F320" i="1"/>
  <c r="F289" i="1"/>
  <c r="F322" i="1"/>
  <c r="F309" i="1"/>
  <c r="F336" i="1"/>
  <c r="F344" i="1"/>
  <c r="F351" i="1"/>
  <c r="R10" i="1"/>
  <c r="R16" i="1"/>
  <c r="R33" i="1"/>
  <c r="R47" i="1"/>
  <c r="R43" i="1"/>
  <c r="R75" i="1"/>
  <c r="R99" i="1"/>
  <c r="R88" i="1"/>
  <c r="R144" i="1"/>
  <c r="R125" i="1"/>
  <c r="R142" i="1"/>
  <c r="R161" i="1"/>
  <c r="R139" i="1"/>
  <c r="R168" i="1"/>
  <c r="R192" i="1"/>
  <c r="R189" i="1"/>
  <c r="R181" i="1"/>
  <c r="R185" i="1"/>
  <c r="R196" i="1"/>
  <c r="R264" i="1"/>
  <c r="R258" i="1"/>
  <c r="R274" i="1"/>
  <c r="R248" i="1"/>
  <c r="R270" i="1"/>
  <c r="R318" i="1"/>
  <c r="R299" i="1"/>
  <c r="R297" i="1"/>
  <c r="R330" i="1"/>
  <c r="R335" i="1"/>
  <c r="R356" i="1"/>
  <c r="Q5" i="1"/>
  <c r="Q18" i="1"/>
  <c r="Q19" i="1"/>
  <c r="Q49" i="1"/>
  <c r="Q44" i="1"/>
  <c r="Q54" i="1"/>
  <c r="Q106" i="1"/>
  <c r="Q65" i="1"/>
  <c r="Q105" i="1"/>
  <c r="Q113" i="1"/>
  <c r="Q145" i="1"/>
  <c r="Q127" i="1"/>
  <c r="Q171" i="1"/>
  <c r="Q153" i="1"/>
  <c r="Q194" i="1"/>
  <c r="Q174" i="1"/>
  <c r="F14" i="1"/>
  <c r="F38" i="1"/>
  <c r="F42" i="1"/>
  <c r="F53" i="1"/>
  <c r="F58" i="1"/>
  <c r="F71" i="1"/>
  <c r="F81" i="1"/>
  <c r="F89" i="1"/>
  <c r="F117" i="1"/>
  <c r="F132" i="1"/>
  <c r="F149" i="1"/>
  <c r="F170" i="1"/>
  <c r="F151" i="1"/>
  <c r="F157" i="1"/>
  <c r="F156" i="1"/>
  <c r="F188" i="1"/>
  <c r="F184" i="1"/>
  <c r="F231" i="1"/>
  <c r="F243" i="1"/>
  <c r="F215" i="1"/>
  <c r="F217" i="1"/>
  <c r="F287" i="1"/>
  <c r="F271" i="1"/>
  <c r="F276" i="1"/>
  <c r="F301" i="1"/>
  <c r="F316" i="1"/>
  <c r="F315" i="1"/>
  <c r="F341" i="1"/>
  <c r="F337" i="1"/>
  <c r="F358" i="1"/>
  <c r="R11" i="1"/>
  <c r="R25" i="1"/>
  <c r="R29" i="1"/>
  <c r="R39" i="1"/>
  <c r="R55" i="1"/>
  <c r="R80" i="1"/>
  <c r="R67" i="1"/>
  <c r="R92" i="1"/>
  <c r="R109" i="1"/>
  <c r="R102" i="1"/>
  <c r="R126" i="1"/>
  <c r="R131" i="1"/>
  <c r="R154" i="1"/>
  <c r="R162" i="1"/>
  <c r="R159" i="1"/>
  <c r="R164" i="1"/>
  <c r="R182" i="1"/>
  <c r="R218" i="1"/>
  <c r="R254" i="1"/>
  <c r="R263" i="1"/>
  <c r="R261" i="1"/>
  <c r="R249" i="1"/>
  <c r="R252" i="1"/>
  <c r="R265" i="1"/>
  <c r="R280" i="1"/>
  <c r="R293" i="1"/>
  <c r="R306" i="1"/>
  <c r="R314" i="1"/>
  <c r="R338" i="1"/>
  <c r="R360" i="1"/>
  <c r="Q8" i="1"/>
  <c r="Q17" i="1"/>
  <c r="Q26" i="1"/>
  <c r="Q36" i="1"/>
  <c r="Q77" i="1"/>
  <c r="Q57" i="1"/>
  <c r="Q60" i="1"/>
  <c r="Q83" i="1"/>
  <c r="Q111" i="1"/>
  <c r="Q104" i="1"/>
  <c r="Q91" i="1"/>
  <c r="Q148" i="1"/>
  <c r="Q155" i="1"/>
  <c r="Q172" i="1"/>
  <c r="Q186" i="1"/>
  <c r="Q191" i="1"/>
  <c r="Q180" i="1"/>
  <c r="Q204" i="1"/>
  <c r="Q235" i="1"/>
  <c r="Q212" i="1"/>
  <c r="Q240" i="1"/>
  <c r="F325" i="1"/>
  <c r="R13" i="1"/>
  <c r="R106" i="1"/>
  <c r="R145" i="1"/>
  <c r="R194" i="1"/>
  <c r="R239" i="1"/>
  <c r="R260" i="1"/>
  <c r="R245" i="1"/>
  <c r="R327" i="1"/>
  <c r="R310" i="1"/>
  <c r="R365" i="1"/>
  <c r="Q69" i="1"/>
  <c r="Q66" i="1"/>
  <c r="Q46" i="1"/>
  <c r="Q97" i="1"/>
  <c r="Q129" i="1"/>
  <c r="Q150" i="1"/>
  <c r="Q141" i="1"/>
  <c r="Q210" i="1"/>
  <c r="Q226" i="1"/>
  <c r="Q196" i="1"/>
  <c r="Q215" i="1"/>
  <c r="Q262" i="1"/>
  <c r="Q290" i="1"/>
  <c r="Q270" i="1"/>
  <c r="Q282" i="1"/>
  <c r="Q302" i="1"/>
  <c r="Q328" i="1"/>
  <c r="Q334" i="1"/>
  <c r="Q332" i="1"/>
  <c r="Q357" i="1"/>
  <c r="P4" i="1"/>
  <c r="P27" i="1"/>
  <c r="P15" i="1"/>
  <c r="P31" i="1"/>
  <c r="P63" i="1"/>
  <c r="P62" i="1"/>
  <c r="P64" i="1"/>
  <c r="P112" i="1"/>
  <c r="P103" i="1"/>
  <c r="P101" i="1"/>
  <c r="P119" i="1"/>
  <c r="P122" i="1"/>
  <c r="P158" i="1"/>
  <c r="P167" i="1"/>
  <c r="P200" i="1"/>
  <c r="P177" i="1"/>
  <c r="P190" i="1"/>
  <c r="P202" i="1"/>
  <c r="P241" i="1"/>
  <c r="P229" i="1"/>
  <c r="P238" i="1"/>
  <c r="P251" i="1"/>
  <c r="P290" i="1"/>
  <c r="P244" i="1"/>
  <c r="P296" i="1"/>
  <c r="P327" i="1"/>
  <c r="P325" i="1"/>
  <c r="P343" i="1"/>
  <c r="P347" i="1"/>
  <c r="P354" i="1"/>
  <c r="P2" i="1"/>
  <c r="O7" i="1"/>
  <c r="O69" i="1"/>
  <c r="O45" i="1"/>
  <c r="O66" i="1"/>
  <c r="O70" i="1"/>
  <c r="O46" i="1"/>
  <c r="O68" i="1"/>
  <c r="O97" i="1"/>
  <c r="O95" i="1"/>
  <c r="O129" i="1"/>
  <c r="O115" i="1"/>
  <c r="O150" i="1"/>
  <c r="O143" i="1"/>
  <c r="O165" i="1"/>
  <c r="O163" i="1"/>
  <c r="F297" i="1"/>
  <c r="R26" i="1"/>
  <c r="R60" i="1"/>
  <c r="R91" i="1"/>
  <c r="R186" i="1"/>
  <c r="R235" i="1"/>
  <c r="R257" i="1"/>
  <c r="R278" i="1"/>
  <c r="R308" i="1"/>
  <c r="R348" i="1"/>
  <c r="R2" i="1"/>
  <c r="Q34" i="1"/>
  <c r="Q48" i="1"/>
  <c r="Q85" i="1"/>
  <c r="Q114" i="1"/>
  <c r="Q130" i="1"/>
  <c r="Q146" i="1"/>
  <c r="Q165" i="1"/>
  <c r="Q188" i="1"/>
  <c r="Q202" i="1"/>
  <c r="Q236" i="1"/>
  <c r="Q224" i="1"/>
  <c r="Q267" i="1"/>
  <c r="Q285" i="1"/>
  <c r="Q304" i="1"/>
  <c r="Q289" i="1"/>
  <c r="Q322" i="1"/>
  <c r="Q309" i="1"/>
  <c r="Q336" i="1"/>
  <c r="Q344" i="1"/>
  <c r="Q351" i="1"/>
  <c r="P6" i="1"/>
  <c r="P22" i="1"/>
  <c r="P34" i="1"/>
  <c r="P30" i="1"/>
  <c r="P48" i="1"/>
  <c r="P74" i="1"/>
  <c r="P85" i="1"/>
  <c r="P87" i="1"/>
  <c r="P114" i="1"/>
  <c r="P123" i="1"/>
  <c r="P130" i="1"/>
  <c r="P133" i="1"/>
  <c r="P146" i="1"/>
  <c r="P178" i="1"/>
  <c r="P166" i="1"/>
  <c r="P176" i="1"/>
  <c r="P220" i="1"/>
  <c r="P213" i="1"/>
  <c r="P273" i="1"/>
  <c r="P206" i="1"/>
  <c r="P266" i="1"/>
  <c r="P277" i="1"/>
  <c r="P285" i="1"/>
  <c r="P268" i="1"/>
  <c r="P246" i="1"/>
  <c r="P303" i="1"/>
  <c r="P326" i="1"/>
  <c r="P329" i="1"/>
  <c r="P342" i="1"/>
  <c r="P359" i="1"/>
  <c r="O3" i="1"/>
  <c r="O12" i="1"/>
  <c r="O13" i="1"/>
  <c r="O35" i="1"/>
  <c r="O59" i="1"/>
  <c r="O52" i="1"/>
  <c r="O73" i="1"/>
  <c r="O100" i="1"/>
  <c r="O94" i="1"/>
  <c r="O90" i="1"/>
  <c r="F185" i="1"/>
  <c r="F343" i="1"/>
  <c r="R35" i="1"/>
  <c r="R100" i="1"/>
  <c r="R135" i="1"/>
  <c r="R147" i="1"/>
  <c r="R219" i="1"/>
  <c r="R262" i="1"/>
  <c r="R244" i="1"/>
  <c r="R333" i="1"/>
  <c r="R349" i="1"/>
  <c r="Q20" i="1"/>
  <c r="Q28" i="1"/>
  <c r="Q50" i="1"/>
  <c r="Q72" i="1"/>
  <c r="Q107" i="1"/>
  <c r="Q124" i="1"/>
  <c r="Q160" i="1"/>
  <c r="Q200" i="1"/>
  <c r="Q223" i="1"/>
  <c r="Q213" i="1"/>
  <c r="Q269" i="1"/>
  <c r="Q237" i="1"/>
  <c r="Q251" i="1"/>
  <c r="Q248" i="1"/>
  <c r="Q320" i="1"/>
  <c r="Q301" i="1"/>
  <c r="Q316" i="1"/>
  <c r="Q315" i="1"/>
  <c r="Q341" i="1"/>
  <c r="Q337" i="1"/>
  <c r="Q358" i="1"/>
  <c r="P10" i="1"/>
  <c r="P16" i="1"/>
  <c r="P33" i="1"/>
  <c r="P47" i="1"/>
  <c r="P43" i="1"/>
  <c r="P75" i="1"/>
  <c r="P99" i="1"/>
  <c r="P88" i="1"/>
  <c r="P144" i="1"/>
  <c r="P125" i="1"/>
  <c r="P142" i="1"/>
  <c r="P161" i="1"/>
  <c r="P139" i="1"/>
  <c r="P168" i="1"/>
  <c r="P192" i="1"/>
  <c r="P189" i="1"/>
  <c r="P181" i="1"/>
  <c r="P185" i="1"/>
  <c r="P196" i="1"/>
  <c r="P264" i="1"/>
  <c r="P258" i="1"/>
  <c r="P274" i="1"/>
  <c r="P248" i="1"/>
  <c r="P270" i="1"/>
  <c r="P318" i="1"/>
  <c r="P299" i="1"/>
  <c r="P297" i="1"/>
  <c r="P330" i="1"/>
  <c r="P335" i="1"/>
  <c r="P356" i="1"/>
  <c r="O5" i="1"/>
  <c r="O18" i="1"/>
  <c r="O19" i="1"/>
  <c r="O49" i="1"/>
  <c r="O44" i="1"/>
  <c r="O54" i="1"/>
  <c r="O106" i="1"/>
  <c r="O65" i="1"/>
  <c r="O105" i="1"/>
  <c r="O113" i="1"/>
  <c r="O145" i="1"/>
  <c r="O127" i="1"/>
  <c r="O171" i="1"/>
  <c r="O153" i="1"/>
  <c r="O194" i="1"/>
  <c r="O174" i="1"/>
  <c r="O140" i="1"/>
  <c r="O226" i="1"/>
  <c r="AA226" i="1" s="1"/>
  <c r="O239" i="1"/>
  <c r="O216" i="1"/>
  <c r="O222" i="1"/>
  <c r="O262" i="1"/>
  <c r="O281" i="1"/>
  <c r="F196" i="1"/>
  <c r="F330" i="1"/>
  <c r="R49" i="1"/>
  <c r="R65" i="1"/>
  <c r="R127" i="1"/>
  <c r="R174" i="1"/>
  <c r="R225" i="1"/>
  <c r="R267" i="1"/>
  <c r="R288" i="1"/>
  <c r="R324" i="1"/>
  <c r="R347" i="1"/>
  <c r="Q9" i="1"/>
  <c r="Q37" i="1"/>
  <c r="Q56" i="1"/>
  <c r="Q86" i="1"/>
  <c r="Q98" i="1"/>
  <c r="Q136" i="1"/>
  <c r="Q187" i="1"/>
  <c r="Q166" i="1"/>
  <c r="Q199" i="1"/>
  <c r="Q185" i="1"/>
  <c r="Q243" i="1"/>
  <c r="Q222" i="1"/>
  <c r="Q277" i="1"/>
  <c r="Q339" i="1"/>
  <c r="Q276" i="1"/>
  <c r="Q313" i="1"/>
  <c r="Q253" i="1"/>
  <c r="Q294" i="1"/>
  <c r="Q346" i="1"/>
  <c r="Q355" i="1"/>
  <c r="Q361" i="1"/>
  <c r="P11" i="1"/>
  <c r="P25" i="1"/>
  <c r="P29" i="1"/>
  <c r="P39" i="1"/>
  <c r="P55" i="1"/>
  <c r="P80" i="1"/>
  <c r="P67" i="1"/>
  <c r="P92" i="1"/>
  <c r="P109" i="1"/>
  <c r="P102" i="1"/>
  <c r="P126" i="1"/>
  <c r="P131" i="1"/>
  <c r="P154" i="1"/>
  <c r="P162" i="1"/>
  <c r="P159" i="1"/>
  <c r="P164" i="1"/>
  <c r="P182" i="1"/>
  <c r="P218" i="1"/>
  <c r="P254" i="1"/>
  <c r="P263" i="1"/>
  <c r="P261" i="1"/>
  <c r="P249" i="1"/>
  <c r="P252" i="1"/>
  <c r="P265" i="1"/>
  <c r="P280" i="1"/>
  <c r="P293" i="1"/>
  <c r="P306" i="1"/>
  <c r="P314" i="1"/>
  <c r="P338" i="1"/>
  <c r="P360" i="1"/>
  <c r="O8" i="1"/>
  <c r="O17" i="1"/>
  <c r="O26" i="1"/>
  <c r="O36" i="1"/>
  <c r="O77" i="1"/>
  <c r="O57" i="1"/>
  <c r="O60" i="1"/>
  <c r="O83" i="1"/>
  <c r="O111" i="1"/>
  <c r="O104" i="1"/>
  <c r="O91" i="1"/>
  <c r="F264" i="1"/>
  <c r="F347" i="1"/>
  <c r="R36" i="1"/>
  <c r="R83" i="1"/>
  <c r="R148" i="1"/>
  <c r="R191" i="1"/>
  <c r="R216" i="1"/>
  <c r="R251" i="1"/>
  <c r="R295" i="1"/>
  <c r="R321" i="1"/>
  <c r="R350" i="1"/>
  <c r="Q14" i="1"/>
  <c r="Q42" i="1"/>
  <c r="Q58" i="1"/>
  <c r="Q81" i="1"/>
  <c r="Q117" i="1"/>
  <c r="Q149" i="1"/>
  <c r="Q151" i="1"/>
  <c r="Q201" i="1"/>
  <c r="Q140" i="1"/>
  <c r="Q205" i="1"/>
  <c r="Q232" i="1"/>
  <c r="Q238" i="1"/>
  <c r="Q274" i="1"/>
  <c r="Q279" i="1"/>
  <c r="Q300" i="1"/>
  <c r="Q298" i="1"/>
  <c r="Q308" i="1"/>
  <c r="Q331" i="1"/>
  <c r="Q352" i="1"/>
  <c r="Q350" i="1"/>
  <c r="Q362" i="1"/>
  <c r="P20" i="1"/>
  <c r="P24" i="1"/>
  <c r="P28" i="1"/>
  <c r="P41" i="1"/>
  <c r="P50" i="1"/>
  <c r="P84" i="1"/>
  <c r="P72" i="1"/>
  <c r="P96" i="1"/>
  <c r="P107" i="1"/>
  <c r="P128" i="1"/>
  <c r="P124" i="1"/>
  <c r="P134" i="1"/>
  <c r="P160" i="1"/>
  <c r="P173" i="1"/>
  <c r="P201" i="1"/>
  <c r="P209" i="1"/>
  <c r="P198" i="1"/>
  <c r="P205" i="1"/>
  <c r="P236" i="1"/>
  <c r="P256" i="1"/>
  <c r="P247" i="1"/>
  <c r="P255" i="1"/>
  <c r="P339" i="1"/>
  <c r="P304" i="1"/>
  <c r="P282" i="1"/>
  <c r="P302" i="1"/>
  <c r="P328" i="1"/>
  <c r="P334" i="1"/>
  <c r="P332" i="1"/>
  <c r="P357" i="1"/>
  <c r="O4" i="1"/>
  <c r="O27" i="1"/>
  <c r="F258" i="1"/>
  <c r="F335" i="1"/>
  <c r="R59" i="1"/>
  <c r="R94" i="1"/>
  <c r="R175" i="1"/>
  <c r="R230" i="1"/>
  <c r="R212" i="1"/>
  <c r="R275" i="1"/>
  <c r="R305" i="1"/>
  <c r="R325" i="1"/>
  <c r="R345" i="1"/>
  <c r="Q23" i="1"/>
  <c r="Q32" i="1"/>
  <c r="Q78" i="1"/>
  <c r="Q76" i="1"/>
  <c r="Q110" i="1"/>
  <c r="Q152" i="1"/>
  <c r="Q118" i="1"/>
  <c r="Q179" i="1"/>
  <c r="Q190" i="1"/>
  <c r="Q221" i="1"/>
  <c r="Q219" i="1"/>
  <c r="Q266" i="1"/>
  <c r="Q255" i="1"/>
  <c r="Q271" i="1"/>
  <c r="Q288" i="1"/>
  <c r="Q286" i="1"/>
  <c r="Q333" i="1"/>
  <c r="Q317" i="1"/>
  <c r="Q310" i="1"/>
  <c r="Q345" i="1"/>
  <c r="Q363" i="1"/>
  <c r="P9" i="1"/>
  <c r="P21" i="1"/>
  <c r="P37" i="1"/>
  <c r="P51" i="1"/>
  <c r="P56" i="1"/>
  <c r="P79" i="1"/>
  <c r="P86" i="1"/>
  <c r="P93" i="1"/>
  <c r="P98" i="1"/>
  <c r="P121" i="1"/>
  <c r="P136" i="1"/>
  <c r="P138" i="1"/>
  <c r="P187" i="1"/>
  <c r="P197" i="1"/>
  <c r="P179" i="1"/>
  <c r="P210" i="1"/>
  <c r="P193" i="1"/>
  <c r="P221" i="1"/>
  <c r="P269" i="1"/>
  <c r="P234" i="1"/>
  <c r="P291" i="1"/>
  <c r="P259" i="1"/>
  <c r="P279" i="1"/>
  <c r="P320" i="1"/>
  <c r="P289" i="1"/>
  <c r="P322" i="1"/>
  <c r="P309" i="1"/>
  <c r="P336" i="1"/>
  <c r="P344" i="1"/>
  <c r="P351" i="1"/>
  <c r="O6" i="1"/>
  <c r="O22" i="1"/>
  <c r="O34" i="1"/>
  <c r="O30" i="1"/>
  <c r="O48" i="1"/>
  <c r="O74" i="1"/>
  <c r="O85" i="1"/>
  <c r="O87" i="1"/>
  <c r="O114" i="1"/>
  <c r="O123" i="1"/>
  <c r="O130" i="1"/>
  <c r="O133" i="1"/>
  <c r="O146" i="1"/>
  <c r="O178" i="1"/>
  <c r="O166" i="1"/>
  <c r="O176" i="1"/>
  <c r="O220" i="1"/>
  <c r="O213" i="1"/>
  <c r="O273" i="1"/>
  <c r="O206" i="1"/>
  <c r="F274" i="1"/>
  <c r="F354" i="1"/>
  <c r="R44" i="1"/>
  <c r="R105" i="1"/>
  <c r="R171" i="1"/>
  <c r="R140" i="1"/>
  <c r="R229" i="1"/>
  <c r="R227" i="1"/>
  <c r="R307" i="1"/>
  <c r="R331" i="1"/>
  <c r="R340" i="1"/>
  <c r="Q7" i="1"/>
  <c r="Q45" i="1"/>
  <c r="Q70" i="1"/>
  <c r="Q68" i="1"/>
  <c r="Q95" i="1"/>
  <c r="Q115" i="1"/>
  <c r="Q143" i="1"/>
  <c r="Q156" i="1"/>
  <c r="Q220" i="1"/>
  <c r="Q231" i="1"/>
  <c r="Q216" i="1"/>
  <c r="Q258" i="1"/>
  <c r="Q259" i="1"/>
  <c r="Q311" i="1"/>
  <c r="Q305" i="1"/>
  <c r="Q312" i="1"/>
  <c r="Q324" i="1"/>
  <c r="Q323" i="1"/>
  <c r="Q348" i="1"/>
  <c r="Q340" i="1"/>
  <c r="Q364" i="1"/>
  <c r="P14" i="1"/>
  <c r="P38" i="1"/>
  <c r="P42" i="1"/>
  <c r="P53" i="1"/>
  <c r="P58" i="1"/>
  <c r="P71" i="1"/>
  <c r="P81" i="1"/>
  <c r="P89" i="1"/>
  <c r="P117" i="1"/>
  <c r="P132" i="1"/>
  <c r="P149" i="1"/>
  <c r="P170" i="1"/>
  <c r="P151" i="1"/>
  <c r="P157" i="1"/>
  <c r="P156" i="1"/>
  <c r="P188" i="1"/>
  <c r="P184" i="1"/>
  <c r="P231" i="1"/>
  <c r="P243" i="1"/>
  <c r="P215" i="1"/>
  <c r="P217" i="1"/>
  <c r="P287" i="1"/>
  <c r="P271" i="1"/>
  <c r="P276" i="1"/>
  <c r="P301" i="1"/>
  <c r="P316" i="1"/>
  <c r="P315" i="1"/>
  <c r="P341" i="1"/>
  <c r="P337" i="1"/>
  <c r="P358" i="1"/>
  <c r="O10" i="1"/>
  <c r="F248" i="1"/>
  <c r="F356" i="1"/>
  <c r="R77" i="1"/>
  <c r="R111" i="1"/>
  <c r="R155" i="1"/>
  <c r="R180" i="1"/>
  <c r="R237" i="1"/>
  <c r="R281" i="1"/>
  <c r="R296" i="1"/>
  <c r="R317" i="1"/>
  <c r="R353" i="1"/>
  <c r="Q22" i="1"/>
  <c r="Q30" i="1"/>
  <c r="Q74" i="1"/>
  <c r="Q87" i="1"/>
  <c r="Q123" i="1"/>
  <c r="Q133" i="1"/>
  <c r="Q167" i="1"/>
  <c r="Q195" i="1"/>
  <c r="Q198" i="1"/>
  <c r="Q233" i="1"/>
  <c r="Q229" i="1"/>
  <c r="Q247" i="1"/>
  <c r="Q287" i="1"/>
  <c r="Q272" i="1"/>
  <c r="Q307" i="1"/>
  <c r="Q284" i="1"/>
  <c r="Q321" i="1"/>
  <c r="Q319" i="1"/>
  <c r="Q349" i="1"/>
  <c r="Q353" i="1"/>
  <c r="Q365" i="1"/>
  <c r="P23" i="1"/>
  <c r="P40" i="1"/>
  <c r="P32" i="1"/>
  <c r="P61" i="1"/>
  <c r="P78" i="1"/>
  <c r="P82" i="1"/>
  <c r="P76" i="1"/>
  <c r="P108" i="1"/>
  <c r="P110" i="1"/>
  <c r="P116" i="1"/>
  <c r="P152" i="1"/>
  <c r="P120" i="1"/>
  <c r="P118" i="1"/>
  <c r="P141" i="1"/>
  <c r="P195" i="1"/>
  <c r="P223" i="1"/>
  <c r="P207" i="1"/>
  <c r="P233" i="1"/>
  <c r="P232" i="1"/>
  <c r="P224" i="1"/>
  <c r="P283" i="1"/>
  <c r="P250" i="1"/>
  <c r="P311" i="1"/>
  <c r="P300" i="1"/>
  <c r="P313" i="1"/>
  <c r="P253" i="1"/>
  <c r="P294" i="1"/>
  <c r="P346" i="1"/>
  <c r="P355" i="1"/>
  <c r="P361" i="1"/>
  <c r="O11" i="1"/>
  <c r="O25" i="1"/>
  <c r="O29" i="1"/>
  <c r="O39" i="1"/>
  <c r="O55" i="1"/>
  <c r="O80" i="1"/>
  <c r="O67" i="1"/>
  <c r="O92" i="1"/>
  <c r="O109" i="1"/>
  <c r="O102" i="1"/>
  <c r="F327" i="1"/>
  <c r="R12" i="1"/>
  <c r="R57" i="1"/>
  <c r="R104" i="1"/>
  <c r="R172" i="1"/>
  <c r="R204" i="1"/>
  <c r="R240" i="1"/>
  <c r="R272" i="1"/>
  <c r="R312" i="1"/>
  <c r="R343" i="1"/>
  <c r="R363" i="1"/>
  <c r="Q38" i="1"/>
  <c r="Q53" i="1"/>
  <c r="Q71" i="1"/>
  <c r="Q89" i="1"/>
  <c r="Q132" i="1"/>
  <c r="Q170" i="1"/>
  <c r="Q197" i="1"/>
  <c r="Q176" i="1"/>
  <c r="Q207" i="1"/>
  <c r="Q241" i="1"/>
  <c r="Q256" i="1"/>
  <c r="Q283" i="1"/>
  <c r="Q281" i="1"/>
  <c r="Q244" i="1"/>
  <c r="Q318" i="1"/>
  <c r="Q299" i="1"/>
  <c r="Q297" i="1"/>
  <c r="Q330" i="1"/>
  <c r="Q335" i="1"/>
  <c r="Q356" i="1"/>
  <c r="P5" i="1"/>
  <c r="P18" i="1"/>
  <c r="P19" i="1"/>
  <c r="P49" i="1"/>
  <c r="P44" i="1"/>
  <c r="P54" i="1"/>
  <c r="P106" i="1"/>
  <c r="P65" i="1"/>
  <c r="P105" i="1"/>
  <c r="P113" i="1"/>
  <c r="P145" i="1"/>
  <c r="P127" i="1"/>
  <c r="P171" i="1"/>
  <c r="P153" i="1"/>
  <c r="P194" i="1"/>
  <c r="P174" i="1"/>
  <c r="P140" i="1"/>
  <c r="P226" i="1"/>
  <c r="P239" i="1"/>
  <c r="P216" i="1"/>
  <c r="P222" i="1"/>
  <c r="P262" i="1"/>
  <c r="P281" i="1"/>
  <c r="P245" i="1"/>
  <c r="P305" i="1"/>
  <c r="P312" i="1"/>
  <c r="P324" i="1"/>
  <c r="P323" i="1"/>
  <c r="P348" i="1"/>
  <c r="P340" i="1"/>
  <c r="P364" i="1"/>
  <c r="O14" i="1"/>
  <c r="O38" i="1"/>
  <c r="O42" i="1"/>
  <c r="O53" i="1"/>
  <c r="O58" i="1"/>
  <c r="O71" i="1"/>
  <c r="O81" i="1"/>
  <c r="O89" i="1"/>
  <c r="O117" i="1"/>
  <c r="O132" i="1"/>
  <c r="O149" i="1"/>
  <c r="O170" i="1"/>
  <c r="O151" i="1"/>
  <c r="O157" i="1"/>
  <c r="O156" i="1"/>
  <c r="O188" i="1"/>
  <c r="O184" i="1"/>
  <c r="O231" i="1"/>
  <c r="O243" i="1"/>
  <c r="O215" i="1"/>
  <c r="O217" i="1"/>
  <c r="O287" i="1"/>
  <c r="O271" i="1"/>
  <c r="F299" i="1"/>
  <c r="R17" i="1"/>
  <c r="R73" i="1"/>
  <c r="R137" i="1"/>
  <c r="R169" i="1"/>
  <c r="R183" i="1"/>
  <c r="R238" i="1"/>
  <c r="R292" i="1"/>
  <c r="R284" i="1"/>
  <c r="R352" i="1"/>
  <c r="R364" i="1"/>
  <c r="Q40" i="1"/>
  <c r="Q61" i="1"/>
  <c r="Q82" i="1"/>
  <c r="Q108" i="1"/>
  <c r="Q116" i="1"/>
  <c r="Q120" i="1"/>
  <c r="Q157" i="1"/>
  <c r="Q209" i="1"/>
  <c r="Q208" i="1"/>
  <c r="Q273" i="1"/>
  <c r="Q234" i="1"/>
  <c r="Q260" i="1"/>
  <c r="Q242" i="1"/>
  <c r="Q268" i="1"/>
  <c r="Q280" i="1"/>
  <c r="Q293" i="1"/>
  <c r="R211" i="1"/>
  <c r="Q24" i="1"/>
  <c r="Q178" i="1"/>
  <c r="Q250" i="1"/>
  <c r="Q329" i="1"/>
  <c r="P12" i="1"/>
  <c r="P52" i="1"/>
  <c r="P90" i="1"/>
  <c r="P214" i="1"/>
  <c r="P211" i="1"/>
  <c r="P257" i="1"/>
  <c r="P286" i="1"/>
  <c r="P345" i="1"/>
  <c r="O15" i="1"/>
  <c r="O50" i="1"/>
  <c r="O76" i="1"/>
  <c r="AA76" i="1" s="1"/>
  <c r="O125" i="1"/>
  <c r="O148" i="1"/>
  <c r="O160" i="1"/>
  <c r="O186" i="1"/>
  <c r="O209" i="1"/>
  <c r="O208" i="1"/>
  <c r="O241" i="1"/>
  <c r="O256" i="1"/>
  <c r="O283" i="1"/>
  <c r="O227" i="1"/>
  <c r="O278" i="1"/>
  <c r="O307" i="1"/>
  <c r="O284" i="1"/>
  <c r="O321" i="1"/>
  <c r="O319" i="1"/>
  <c r="O349" i="1"/>
  <c r="O353" i="1"/>
  <c r="O365" i="1"/>
  <c r="N23" i="1"/>
  <c r="N40" i="1"/>
  <c r="N32" i="1"/>
  <c r="N61" i="1"/>
  <c r="N78" i="1"/>
  <c r="N82" i="1"/>
  <c r="N76" i="1"/>
  <c r="N108" i="1"/>
  <c r="N110" i="1"/>
  <c r="N116" i="1"/>
  <c r="N152" i="1"/>
  <c r="N120" i="1"/>
  <c r="N118" i="1"/>
  <c r="N141" i="1"/>
  <c r="N195" i="1"/>
  <c r="N223" i="1"/>
  <c r="N207" i="1"/>
  <c r="N233" i="1"/>
  <c r="N232" i="1"/>
  <c r="N224" i="1"/>
  <c r="N283" i="1"/>
  <c r="N250" i="1"/>
  <c r="N311" i="1"/>
  <c r="N300" i="1"/>
  <c r="N313" i="1"/>
  <c r="N253" i="1"/>
  <c r="N294" i="1"/>
  <c r="N346" i="1"/>
  <c r="N355" i="1"/>
  <c r="N361" i="1"/>
  <c r="M11" i="1"/>
  <c r="M25" i="1"/>
  <c r="M29" i="1"/>
  <c r="M39" i="1"/>
  <c r="M55" i="1"/>
  <c r="R226" i="1"/>
  <c r="Q21" i="1"/>
  <c r="Q173" i="1"/>
  <c r="Q275" i="1"/>
  <c r="Q314" i="1"/>
  <c r="P17" i="1"/>
  <c r="P57" i="1"/>
  <c r="P104" i="1"/>
  <c r="P172" i="1"/>
  <c r="P204" i="1"/>
  <c r="P267" i="1"/>
  <c r="P284" i="1"/>
  <c r="P353" i="1"/>
  <c r="O33" i="1"/>
  <c r="O56" i="1"/>
  <c r="O112" i="1"/>
  <c r="O128" i="1"/>
  <c r="O122" i="1"/>
  <c r="O187" i="1"/>
  <c r="O200" i="1"/>
  <c r="O210" i="1"/>
  <c r="O211" i="1"/>
  <c r="O196" i="1"/>
  <c r="O234" i="1"/>
  <c r="O260" i="1"/>
  <c r="O242" i="1"/>
  <c r="O244" i="1"/>
  <c r="O296" i="1"/>
  <c r="O327" i="1"/>
  <c r="O325" i="1"/>
  <c r="O343" i="1"/>
  <c r="O347" i="1"/>
  <c r="O354" i="1"/>
  <c r="O2" i="1"/>
  <c r="AA2" i="1" s="1"/>
  <c r="N7" i="1"/>
  <c r="N69" i="1"/>
  <c r="N45" i="1"/>
  <c r="N66" i="1"/>
  <c r="N70" i="1"/>
  <c r="N46" i="1"/>
  <c r="N68" i="1"/>
  <c r="N97" i="1"/>
  <c r="N95" i="1"/>
  <c r="N129" i="1"/>
  <c r="N115" i="1"/>
  <c r="N150" i="1"/>
  <c r="N143" i="1"/>
  <c r="N165" i="1"/>
  <c r="N163" i="1"/>
  <c r="N199" i="1"/>
  <c r="N208" i="1"/>
  <c r="N203" i="1"/>
  <c r="N219" i="1"/>
  <c r="N237" i="1"/>
  <c r="N260" i="1"/>
  <c r="N275" i="1"/>
  <c r="N272" i="1"/>
  <c r="N288" i="1"/>
  <c r="N298" i="1"/>
  <c r="N308" i="1"/>
  <c r="N331" i="1"/>
  <c r="N352" i="1"/>
  <c r="N350" i="1"/>
  <c r="N362" i="1"/>
  <c r="M20" i="1"/>
  <c r="M24" i="1"/>
  <c r="M28" i="1"/>
  <c r="M41" i="1"/>
  <c r="M50" i="1"/>
  <c r="M84" i="1"/>
  <c r="M72" i="1"/>
  <c r="M96" i="1"/>
  <c r="M107" i="1"/>
  <c r="M128" i="1"/>
  <c r="M124" i="1"/>
  <c r="M134" i="1"/>
  <c r="M160" i="1"/>
  <c r="M173" i="1"/>
  <c r="M201" i="1"/>
  <c r="F270" i="1"/>
  <c r="R228" i="1"/>
  <c r="Q41" i="1"/>
  <c r="Q163" i="1"/>
  <c r="Q245" i="1"/>
  <c r="Q347" i="1"/>
  <c r="P69" i="1"/>
  <c r="P46" i="1"/>
  <c r="P129" i="1"/>
  <c r="P165" i="1"/>
  <c r="P203" i="1"/>
  <c r="P275" i="1"/>
  <c r="P308" i="1"/>
  <c r="P362" i="1"/>
  <c r="O28" i="1"/>
  <c r="O78" i="1"/>
  <c r="O88" i="1"/>
  <c r="O121" i="1"/>
  <c r="O161" i="1"/>
  <c r="O118" i="1"/>
  <c r="O192" i="1"/>
  <c r="O223" i="1"/>
  <c r="O204" i="1"/>
  <c r="O254" i="1"/>
  <c r="O224" i="1"/>
  <c r="O257" i="1"/>
  <c r="O290" i="1"/>
  <c r="AA290" i="1" s="1"/>
  <c r="O268" i="1"/>
  <c r="O246" i="1"/>
  <c r="O303" i="1"/>
  <c r="O326" i="1"/>
  <c r="O329" i="1"/>
  <c r="O342" i="1"/>
  <c r="O359" i="1"/>
  <c r="N3" i="1"/>
  <c r="N12" i="1"/>
  <c r="N13" i="1"/>
  <c r="N35" i="1"/>
  <c r="N59" i="1"/>
  <c r="N52" i="1"/>
  <c r="N73" i="1"/>
  <c r="N100" i="1"/>
  <c r="N94" i="1"/>
  <c r="N90" i="1"/>
  <c r="N137" i="1"/>
  <c r="N135" i="1"/>
  <c r="N175" i="1"/>
  <c r="N214" i="1"/>
  <c r="N169" i="1"/>
  <c r="N147" i="1"/>
  <c r="N230" i="1"/>
  <c r="N211" i="1"/>
  <c r="N183" i="1"/>
  <c r="N225" i="1"/>
  <c r="N228" i="1"/>
  <c r="N257" i="1"/>
  <c r="N227" i="1"/>
  <c r="N292" i="1"/>
  <c r="N295" i="1"/>
  <c r="N286" i="1"/>
  <c r="N333" i="1"/>
  <c r="N317" i="1"/>
  <c r="N310" i="1"/>
  <c r="N345" i="1"/>
  <c r="N363" i="1"/>
  <c r="M9" i="1"/>
  <c r="M21" i="1"/>
  <c r="M37" i="1"/>
  <c r="M51" i="1"/>
  <c r="M56" i="1"/>
  <c r="M79" i="1"/>
  <c r="M86" i="1"/>
  <c r="M93" i="1"/>
  <c r="M98" i="1"/>
  <c r="M121" i="1"/>
  <c r="M136" i="1"/>
  <c r="M138" i="1"/>
  <c r="M187" i="1"/>
  <c r="M197" i="1"/>
  <c r="M179" i="1"/>
  <c r="M210" i="1"/>
  <c r="M193" i="1"/>
  <c r="M221" i="1"/>
  <c r="M269" i="1"/>
  <c r="M234" i="1"/>
  <c r="M291" i="1"/>
  <c r="F318" i="1"/>
  <c r="R222" i="1"/>
  <c r="Q51" i="1"/>
  <c r="Q177" i="1"/>
  <c r="Q278" i="1"/>
  <c r="Q342" i="1"/>
  <c r="P13" i="1"/>
  <c r="P73" i="1"/>
  <c r="P137" i="1"/>
  <c r="P169" i="1"/>
  <c r="P183" i="1"/>
  <c r="P227" i="1"/>
  <c r="P333" i="1"/>
  <c r="P363" i="1"/>
  <c r="O37" i="1"/>
  <c r="O62" i="1"/>
  <c r="O96" i="1"/>
  <c r="O116" i="1"/>
  <c r="O131" i="1"/>
  <c r="O214" i="1"/>
  <c r="O159" i="1"/>
  <c r="O199" i="1"/>
  <c r="O202" i="1"/>
  <c r="O236" i="1"/>
  <c r="O237" i="1"/>
  <c r="O267" i="1"/>
  <c r="O285" i="1"/>
  <c r="O270" i="1"/>
  <c r="O318" i="1"/>
  <c r="O299" i="1"/>
  <c r="O297" i="1"/>
  <c r="O330" i="1"/>
  <c r="O335" i="1"/>
  <c r="O356" i="1"/>
  <c r="N5" i="1"/>
  <c r="N18" i="1"/>
  <c r="N19" i="1"/>
  <c r="N49" i="1"/>
  <c r="N44" i="1"/>
  <c r="N54" i="1"/>
  <c r="N106" i="1"/>
  <c r="N65" i="1"/>
  <c r="N105" i="1"/>
  <c r="N113" i="1"/>
  <c r="N145" i="1"/>
  <c r="N127" i="1"/>
  <c r="N171" i="1"/>
  <c r="N153" i="1"/>
  <c r="N194" i="1"/>
  <c r="N174" i="1"/>
  <c r="N140" i="1"/>
  <c r="N226" i="1"/>
  <c r="N239" i="1"/>
  <c r="N216" i="1"/>
  <c r="N222" i="1"/>
  <c r="N262" i="1"/>
  <c r="N281" i="1"/>
  <c r="N245" i="1"/>
  <c r="N305" i="1"/>
  <c r="N312" i="1"/>
  <c r="N324" i="1"/>
  <c r="N323" i="1"/>
  <c r="N348" i="1"/>
  <c r="N340" i="1"/>
  <c r="N364" i="1"/>
  <c r="M14" i="1"/>
  <c r="M38" i="1"/>
  <c r="M42" i="1"/>
  <c r="M53" i="1"/>
  <c r="M58" i="1"/>
  <c r="M71" i="1"/>
  <c r="M81" i="1"/>
  <c r="M89" i="1"/>
  <c r="M117" i="1"/>
  <c r="M132" i="1"/>
  <c r="M149" i="1"/>
  <c r="M170" i="1"/>
  <c r="M151" i="1"/>
  <c r="M157" i="1"/>
  <c r="M156" i="1"/>
  <c r="M188" i="1"/>
  <c r="M184" i="1"/>
  <c r="M231" i="1"/>
  <c r="M243" i="1"/>
  <c r="M215" i="1"/>
  <c r="M217" i="1"/>
  <c r="R3" i="1"/>
  <c r="R242" i="1"/>
  <c r="Q84" i="1"/>
  <c r="Q193" i="1"/>
  <c r="Q296" i="1"/>
  <c r="Q338" i="1"/>
  <c r="P26" i="1"/>
  <c r="P60" i="1"/>
  <c r="P91" i="1"/>
  <c r="P186" i="1"/>
  <c r="P235" i="1"/>
  <c r="P242" i="1"/>
  <c r="P321" i="1"/>
  <c r="P365" i="1"/>
  <c r="O32" i="1"/>
  <c r="O75" i="1"/>
  <c r="O93" i="1"/>
  <c r="O137" i="1"/>
  <c r="O134" i="1"/>
  <c r="O172" i="1"/>
  <c r="O201" i="1"/>
  <c r="O230" i="1"/>
  <c r="O185" i="1"/>
  <c r="O269" i="1"/>
  <c r="O228" i="1"/>
  <c r="O251" i="1"/>
  <c r="O248" i="1"/>
  <c r="O265" i="1"/>
  <c r="O280" i="1"/>
  <c r="O293" i="1"/>
  <c r="O306" i="1"/>
  <c r="O314" i="1"/>
  <c r="AA314" i="1" s="1"/>
  <c r="O338" i="1"/>
  <c r="O360" i="1"/>
  <c r="AA360" i="1" s="1"/>
  <c r="N8" i="1"/>
  <c r="N17" i="1"/>
  <c r="N26" i="1"/>
  <c r="N36" i="1"/>
  <c r="N77" i="1"/>
  <c r="N57" i="1"/>
  <c r="N60" i="1"/>
  <c r="N83" i="1"/>
  <c r="N111" i="1"/>
  <c r="N104" i="1"/>
  <c r="N91" i="1"/>
  <c r="N148" i="1"/>
  <c r="N155" i="1"/>
  <c r="N172" i="1"/>
  <c r="N186" i="1"/>
  <c r="N191" i="1"/>
  <c r="N180" i="1"/>
  <c r="N204" i="1"/>
  <c r="N235" i="1"/>
  <c r="N212" i="1"/>
  <c r="N240" i="1"/>
  <c r="N267" i="1"/>
  <c r="N242" i="1"/>
  <c r="N278" i="1"/>
  <c r="N307" i="1"/>
  <c r="N284" i="1"/>
  <c r="N321" i="1"/>
  <c r="N319" i="1"/>
  <c r="N349" i="1"/>
  <c r="N353" i="1"/>
  <c r="N365" i="1"/>
  <c r="M23" i="1"/>
  <c r="M40" i="1"/>
  <c r="M32" i="1"/>
  <c r="R8" i="1"/>
  <c r="R290" i="1"/>
  <c r="Q79" i="1"/>
  <c r="Q184" i="1"/>
  <c r="Q246" i="1"/>
  <c r="Q354" i="1"/>
  <c r="P45" i="1"/>
  <c r="P68" i="1"/>
  <c r="P115" i="1"/>
  <c r="P163" i="1"/>
  <c r="P219" i="1"/>
  <c r="P272" i="1"/>
  <c r="P331" i="1"/>
  <c r="O20" i="1"/>
  <c r="O31" i="1"/>
  <c r="O84" i="1"/>
  <c r="O108" i="1"/>
  <c r="AA108" i="1" s="1"/>
  <c r="O119" i="1"/>
  <c r="O138" i="1"/>
  <c r="O167" i="1"/>
  <c r="O179" i="1"/>
  <c r="O180" i="1"/>
  <c r="O218" i="1"/>
  <c r="O232" i="1"/>
  <c r="O240" i="1"/>
  <c r="O277" i="1"/>
  <c r="O252" i="1"/>
  <c r="O304" i="1"/>
  <c r="O282" i="1"/>
  <c r="O302" i="1"/>
  <c r="O328" i="1"/>
  <c r="O334" i="1"/>
  <c r="O332" i="1"/>
  <c r="O357" i="1"/>
  <c r="AA357" i="1" s="1"/>
  <c r="N4" i="1"/>
  <c r="N27" i="1"/>
  <c r="N15" i="1"/>
  <c r="N31" i="1"/>
  <c r="N63" i="1"/>
  <c r="N62" i="1"/>
  <c r="N64" i="1"/>
  <c r="N112" i="1"/>
  <c r="N103" i="1"/>
  <c r="N101" i="1"/>
  <c r="N119" i="1"/>
  <c r="N122" i="1"/>
  <c r="N158" i="1"/>
  <c r="N167" i="1"/>
  <c r="N200" i="1"/>
  <c r="N177" i="1"/>
  <c r="N190" i="1"/>
  <c r="N202" i="1"/>
  <c r="N241" i="1"/>
  <c r="N229" i="1"/>
  <c r="N238" i="1"/>
  <c r="N251" i="1"/>
  <c r="N290" i="1"/>
  <c r="N244" i="1"/>
  <c r="N296" i="1"/>
  <c r="N327" i="1"/>
  <c r="N325" i="1"/>
  <c r="N343" i="1"/>
  <c r="N347" i="1"/>
  <c r="N354" i="1"/>
  <c r="N2" i="1"/>
  <c r="M7" i="1"/>
  <c r="M69" i="1"/>
  <c r="M45" i="1"/>
  <c r="M66" i="1"/>
  <c r="M70" i="1"/>
  <c r="M46" i="1"/>
  <c r="M68" i="1"/>
  <c r="M97" i="1"/>
  <c r="M95" i="1"/>
  <c r="M129" i="1"/>
  <c r="M115" i="1"/>
  <c r="M150" i="1"/>
  <c r="M143" i="1"/>
  <c r="M165" i="1"/>
  <c r="M163" i="1"/>
  <c r="M199" i="1"/>
  <c r="M208" i="1"/>
  <c r="R52" i="1"/>
  <c r="R298" i="1"/>
  <c r="Q96" i="1"/>
  <c r="Q203" i="1"/>
  <c r="Q327" i="1"/>
  <c r="Q359" i="1"/>
  <c r="P35" i="1"/>
  <c r="P100" i="1"/>
  <c r="P135" i="1"/>
  <c r="P147" i="1"/>
  <c r="P225" i="1"/>
  <c r="P292" i="1"/>
  <c r="P317" i="1"/>
  <c r="O9" i="1"/>
  <c r="O47" i="1"/>
  <c r="O79" i="1"/>
  <c r="AA79" i="1" s="1"/>
  <c r="O103" i="1"/>
  <c r="O142" i="1"/>
  <c r="O120" i="1"/>
  <c r="O168" i="1"/>
  <c r="O195" i="1"/>
  <c r="O190" i="1"/>
  <c r="O205" i="1"/>
  <c r="O219" i="1"/>
  <c r="O238" i="1"/>
  <c r="O274" i="1"/>
  <c r="O339" i="1"/>
  <c r="O320" i="1"/>
  <c r="O289" i="1"/>
  <c r="O322" i="1"/>
  <c r="O309" i="1"/>
  <c r="O336" i="1"/>
  <c r="O344" i="1"/>
  <c r="O351" i="1"/>
  <c r="N6" i="1"/>
  <c r="N22" i="1"/>
  <c r="N34" i="1"/>
  <c r="N30" i="1"/>
  <c r="N48" i="1"/>
  <c r="N74" i="1"/>
  <c r="N85" i="1"/>
  <c r="N87" i="1"/>
  <c r="N114" i="1"/>
  <c r="N123" i="1"/>
  <c r="N130" i="1"/>
  <c r="N133" i="1"/>
  <c r="N146" i="1"/>
  <c r="N178" i="1"/>
  <c r="N166" i="1"/>
  <c r="N176" i="1"/>
  <c r="N220" i="1"/>
  <c r="N213" i="1"/>
  <c r="N273" i="1"/>
  <c r="N206" i="1"/>
  <c r="N266" i="1"/>
  <c r="N277" i="1"/>
  <c r="N285" i="1"/>
  <c r="N268" i="1"/>
  <c r="N246" i="1"/>
  <c r="N303" i="1"/>
  <c r="N326" i="1"/>
  <c r="N329" i="1"/>
  <c r="N342" i="1"/>
  <c r="N359" i="1"/>
  <c r="M3" i="1"/>
  <c r="M12" i="1"/>
  <c r="R54" i="1"/>
  <c r="R286" i="1"/>
  <c r="Q93" i="1"/>
  <c r="Q239" i="1"/>
  <c r="Q303" i="1"/>
  <c r="Q360" i="1"/>
  <c r="P36" i="1"/>
  <c r="P83" i="1"/>
  <c r="P148" i="1"/>
  <c r="P191" i="1"/>
  <c r="P212" i="1"/>
  <c r="P278" i="1"/>
  <c r="P319" i="1"/>
  <c r="O23" i="1"/>
  <c r="O41" i="1"/>
  <c r="O82" i="1"/>
  <c r="O144" i="1"/>
  <c r="O126" i="1"/>
  <c r="O175" i="1"/>
  <c r="O162" i="1"/>
  <c r="O147" i="1"/>
  <c r="O181" i="1"/>
  <c r="O221" i="1"/>
  <c r="O225" i="1"/>
  <c r="O266" i="1"/>
  <c r="O249" i="1"/>
  <c r="O279" i="1"/>
  <c r="O276" i="1"/>
  <c r="AA276" i="1" s="1"/>
  <c r="O301" i="1"/>
  <c r="O316" i="1"/>
  <c r="O315" i="1"/>
  <c r="O341" i="1"/>
  <c r="O337" i="1"/>
  <c r="O358" i="1"/>
  <c r="N10" i="1"/>
  <c r="N16" i="1"/>
  <c r="N33" i="1"/>
  <c r="N47" i="1"/>
  <c r="N43" i="1"/>
  <c r="N75" i="1"/>
  <c r="N99" i="1"/>
  <c r="N88" i="1"/>
  <c r="N144" i="1"/>
  <c r="N125" i="1"/>
  <c r="N142" i="1"/>
  <c r="N161" i="1"/>
  <c r="N139" i="1"/>
  <c r="N168" i="1"/>
  <c r="N192" i="1"/>
  <c r="N189" i="1"/>
  <c r="N181" i="1"/>
  <c r="N185" i="1"/>
  <c r="N196" i="1"/>
  <c r="N264" i="1"/>
  <c r="N258" i="1"/>
  <c r="N274" i="1"/>
  <c r="N248" i="1"/>
  <c r="N270" i="1"/>
  <c r="N318" i="1"/>
  <c r="N299" i="1"/>
  <c r="N297" i="1"/>
  <c r="N330" i="1"/>
  <c r="N335" i="1"/>
  <c r="N356" i="1"/>
  <c r="M5" i="1"/>
  <c r="M18" i="1"/>
  <c r="M19" i="1"/>
  <c r="M49" i="1"/>
  <c r="M44" i="1"/>
  <c r="M54" i="1"/>
  <c r="M106" i="1"/>
  <c r="M65" i="1"/>
  <c r="M105" i="1"/>
  <c r="M113" i="1"/>
  <c r="M145" i="1"/>
  <c r="M127" i="1"/>
  <c r="M171" i="1"/>
  <c r="M153" i="1"/>
  <c r="M194" i="1"/>
  <c r="M174" i="1"/>
  <c r="M140" i="1"/>
  <c r="M226" i="1"/>
  <c r="M239" i="1"/>
  <c r="M216" i="1"/>
  <c r="M222" i="1"/>
  <c r="R90" i="1"/>
  <c r="R323" i="1"/>
  <c r="Q128" i="1"/>
  <c r="Q206" i="1"/>
  <c r="Q325" i="1"/>
  <c r="Q2" i="1"/>
  <c r="P66" i="1"/>
  <c r="P97" i="1"/>
  <c r="P150" i="1"/>
  <c r="P199" i="1"/>
  <c r="P237" i="1"/>
  <c r="P288" i="1"/>
  <c r="P352" i="1"/>
  <c r="O16" i="1"/>
  <c r="O51" i="1"/>
  <c r="O64" i="1"/>
  <c r="O107" i="1"/>
  <c r="O124" i="1"/>
  <c r="O155" i="1"/>
  <c r="O173" i="1"/>
  <c r="O191" i="1"/>
  <c r="O182" i="1"/>
  <c r="O233" i="1"/>
  <c r="O212" i="1"/>
  <c r="O258" i="1"/>
  <c r="O255" i="1"/>
  <c r="O311" i="1"/>
  <c r="O300" i="1"/>
  <c r="O313" i="1"/>
  <c r="O253" i="1"/>
  <c r="O294" i="1"/>
  <c r="O346" i="1"/>
  <c r="O355" i="1"/>
  <c r="O361" i="1"/>
  <c r="AA361" i="1" s="1"/>
  <c r="N11" i="1"/>
  <c r="N25" i="1"/>
  <c r="N29" i="1"/>
  <c r="N39" i="1"/>
  <c r="N55" i="1"/>
  <c r="N80" i="1"/>
  <c r="N67" i="1"/>
  <c r="N92" i="1"/>
  <c r="N109" i="1"/>
  <c r="N102" i="1"/>
  <c r="N126" i="1"/>
  <c r="N131" i="1"/>
  <c r="N154" i="1"/>
  <c r="N162" i="1"/>
  <c r="N159" i="1"/>
  <c r="N164" i="1"/>
  <c r="N182" i="1"/>
  <c r="N218" i="1"/>
  <c r="N254" i="1"/>
  <c r="N263" i="1"/>
  <c r="N261" i="1"/>
  <c r="N249" i="1"/>
  <c r="N252" i="1"/>
  <c r="N265" i="1"/>
  <c r="N280" i="1"/>
  <c r="N293" i="1"/>
  <c r="N306" i="1"/>
  <c r="N314" i="1"/>
  <c r="N338" i="1"/>
  <c r="N360" i="1"/>
  <c r="M8" i="1"/>
  <c r="M17" i="1"/>
  <c r="M26" i="1"/>
  <c r="M36" i="1"/>
  <c r="M77" i="1"/>
  <c r="M57" i="1"/>
  <c r="M60" i="1"/>
  <c r="M83" i="1"/>
  <c r="M111" i="1"/>
  <c r="M104" i="1"/>
  <c r="M91" i="1"/>
  <c r="M148" i="1"/>
  <c r="M155" i="1"/>
  <c r="M172" i="1"/>
  <c r="M186" i="1"/>
  <c r="M191" i="1"/>
  <c r="M180" i="1"/>
  <c r="M204" i="1"/>
  <c r="M235" i="1"/>
  <c r="M212" i="1"/>
  <c r="M240" i="1"/>
  <c r="R113" i="1"/>
  <c r="R319" i="1"/>
  <c r="Q121" i="1"/>
  <c r="Q264" i="1"/>
  <c r="Q326" i="1"/>
  <c r="P3" i="1"/>
  <c r="P59" i="1"/>
  <c r="P94" i="1"/>
  <c r="P175" i="1"/>
  <c r="P230" i="1"/>
  <c r="P228" i="1"/>
  <c r="P295" i="1"/>
  <c r="P310" i="1"/>
  <c r="O24" i="1"/>
  <c r="O61" i="1"/>
  <c r="O99" i="1"/>
  <c r="O98" i="1"/>
  <c r="O136" i="1"/>
  <c r="O158" i="1"/>
  <c r="O197" i="1"/>
  <c r="O177" i="1"/>
  <c r="O198" i="1"/>
  <c r="O203" i="1"/>
  <c r="O229" i="1"/>
  <c r="O261" i="1"/>
  <c r="O259" i="1"/>
  <c r="O272" i="1"/>
  <c r="O288" i="1"/>
  <c r="O298" i="1"/>
  <c r="AA298" i="1" s="1"/>
  <c r="O308" i="1"/>
  <c r="O331" i="1"/>
  <c r="O352" i="1"/>
  <c r="AA352" i="1" s="1"/>
  <c r="O350" i="1"/>
  <c r="O362" i="1"/>
  <c r="N20" i="1"/>
  <c r="N24" i="1"/>
  <c r="N28" i="1"/>
  <c r="N41" i="1"/>
  <c r="N50" i="1"/>
  <c r="N84" i="1"/>
  <c r="N72" i="1"/>
  <c r="N96" i="1"/>
  <c r="N107" i="1"/>
  <c r="N128" i="1"/>
  <c r="N124" i="1"/>
  <c r="N134" i="1"/>
  <c r="N160" i="1"/>
  <c r="N173" i="1"/>
  <c r="N201" i="1"/>
  <c r="N209" i="1"/>
  <c r="N198" i="1"/>
  <c r="N205" i="1"/>
  <c r="N236" i="1"/>
  <c r="N256" i="1"/>
  <c r="N247" i="1"/>
  <c r="N255" i="1"/>
  <c r="N339" i="1"/>
  <c r="N304" i="1"/>
  <c r="N282" i="1"/>
  <c r="N302" i="1"/>
  <c r="N328" i="1"/>
  <c r="N334" i="1"/>
  <c r="N332" i="1"/>
  <c r="N357" i="1"/>
  <c r="M4" i="1"/>
  <c r="M27" i="1"/>
  <c r="M15" i="1"/>
  <c r="M31" i="1"/>
  <c r="M63" i="1"/>
  <c r="M62" i="1"/>
  <c r="M64" i="1"/>
  <c r="M112" i="1"/>
  <c r="M103" i="1"/>
  <c r="M101" i="1"/>
  <c r="M119" i="1"/>
  <c r="M122" i="1"/>
  <c r="M158" i="1"/>
  <c r="M167" i="1"/>
  <c r="R214" i="1"/>
  <c r="R354" i="1"/>
  <c r="Q134" i="1"/>
  <c r="Q291" i="1"/>
  <c r="Q306" i="1"/>
  <c r="P8" i="1"/>
  <c r="P77" i="1"/>
  <c r="P111" i="1"/>
  <c r="P155" i="1"/>
  <c r="P180" i="1"/>
  <c r="P240" i="1"/>
  <c r="P307" i="1"/>
  <c r="P349" i="1"/>
  <c r="O21" i="1"/>
  <c r="O63" i="1"/>
  <c r="O72" i="1"/>
  <c r="O110" i="1"/>
  <c r="O152" i="1"/>
  <c r="O139" i="1"/>
  <c r="O141" i="1"/>
  <c r="O189" i="1"/>
  <c r="O193" i="1"/>
  <c r="AA193" i="1" s="1"/>
  <c r="O183" i="1"/>
  <c r="O264" i="1"/>
  <c r="O247" i="1"/>
  <c r="O250" i="1"/>
  <c r="O292" i="1"/>
  <c r="O295" i="1"/>
  <c r="O286" i="1"/>
  <c r="O333" i="1"/>
  <c r="O317" i="1"/>
  <c r="O310" i="1"/>
  <c r="O345" i="1"/>
  <c r="O363" i="1"/>
  <c r="N9" i="1"/>
  <c r="N21" i="1"/>
  <c r="N37" i="1"/>
  <c r="N51" i="1"/>
  <c r="N56" i="1"/>
  <c r="N79" i="1"/>
  <c r="N86" i="1"/>
  <c r="N93" i="1"/>
  <c r="N98" i="1"/>
  <c r="N121" i="1"/>
  <c r="N136" i="1"/>
  <c r="N138" i="1"/>
  <c r="N187" i="1"/>
  <c r="N197" i="1"/>
  <c r="N179" i="1"/>
  <c r="N210" i="1"/>
  <c r="N193" i="1"/>
  <c r="N221" i="1"/>
  <c r="N269" i="1"/>
  <c r="N234" i="1"/>
  <c r="N291" i="1"/>
  <c r="N259" i="1"/>
  <c r="N279" i="1"/>
  <c r="N320" i="1"/>
  <c r="N289" i="1"/>
  <c r="N322" i="1"/>
  <c r="N309" i="1"/>
  <c r="N336" i="1"/>
  <c r="N344" i="1"/>
  <c r="N351" i="1"/>
  <c r="M6" i="1"/>
  <c r="M22" i="1"/>
  <c r="M34" i="1"/>
  <c r="M30" i="1"/>
  <c r="M48" i="1"/>
  <c r="M74" i="1"/>
  <c r="M85" i="1"/>
  <c r="M87" i="1"/>
  <c r="M114" i="1"/>
  <c r="M123" i="1"/>
  <c r="M130" i="1"/>
  <c r="M133" i="1"/>
  <c r="M146" i="1"/>
  <c r="M178" i="1"/>
  <c r="M166" i="1"/>
  <c r="M176" i="1"/>
  <c r="M220" i="1"/>
  <c r="M213" i="1"/>
  <c r="M273" i="1"/>
  <c r="M206" i="1"/>
  <c r="M266" i="1"/>
  <c r="M277" i="1"/>
  <c r="P260" i="1"/>
  <c r="O235" i="1"/>
  <c r="N14" i="1"/>
  <c r="N151" i="1"/>
  <c r="N301" i="1"/>
  <c r="M61" i="1"/>
  <c r="M100" i="1"/>
  <c r="M137" i="1"/>
  <c r="M214" i="1"/>
  <c r="M164" i="1"/>
  <c r="M218" i="1"/>
  <c r="M229" i="1"/>
  <c r="M260" i="1"/>
  <c r="M227" i="1"/>
  <c r="M292" i="1"/>
  <c r="M295" i="1"/>
  <c r="M286" i="1"/>
  <c r="M333" i="1"/>
  <c r="M317" i="1"/>
  <c r="M310" i="1"/>
  <c r="M345" i="1"/>
  <c r="M363" i="1"/>
  <c r="L9" i="1"/>
  <c r="L21" i="1"/>
  <c r="L37" i="1"/>
  <c r="L51" i="1"/>
  <c r="L56" i="1"/>
  <c r="L79" i="1"/>
  <c r="L86" i="1"/>
  <c r="L93" i="1"/>
  <c r="L98" i="1"/>
  <c r="L121" i="1"/>
  <c r="L136" i="1"/>
  <c r="L138" i="1"/>
  <c r="L187" i="1"/>
  <c r="L197" i="1"/>
  <c r="L179" i="1"/>
  <c r="L210" i="1"/>
  <c r="L193" i="1"/>
  <c r="L221" i="1"/>
  <c r="L269" i="1"/>
  <c r="L234" i="1"/>
  <c r="L291" i="1"/>
  <c r="L259" i="1"/>
  <c r="L279" i="1"/>
  <c r="L320" i="1"/>
  <c r="L289" i="1"/>
  <c r="L322" i="1"/>
  <c r="L309" i="1"/>
  <c r="L336" i="1"/>
  <c r="L344" i="1"/>
  <c r="L351" i="1"/>
  <c r="K6" i="1"/>
  <c r="T6" i="1" s="1"/>
  <c r="K22" i="1"/>
  <c r="T22" i="1" s="1"/>
  <c r="P298" i="1"/>
  <c r="O263" i="1"/>
  <c r="N38" i="1"/>
  <c r="N157" i="1"/>
  <c r="N316" i="1"/>
  <c r="M59" i="1"/>
  <c r="M88" i="1"/>
  <c r="M142" i="1"/>
  <c r="M168" i="1"/>
  <c r="M209" i="1"/>
  <c r="M205" i="1"/>
  <c r="M264" i="1"/>
  <c r="M257" i="1"/>
  <c r="M281" i="1"/>
  <c r="M245" i="1"/>
  <c r="M305" i="1"/>
  <c r="M312" i="1"/>
  <c r="M324" i="1"/>
  <c r="M323" i="1"/>
  <c r="M348" i="1"/>
  <c r="M340" i="1"/>
  <c r="M364" i="1"/>
  <c r="L14" i="1"/>
  <c r="L38" i="1"/>
  <c r="L42" i="1"/>
  <c r="L53" i="1"/>
  <c r="L58" i="1"/>
  <c r="L71" i="1"/>
  <c r="L81" i="1"/>
  <c r="L89" i="1"/>
  <c r="L117" i="1"/>
  <c r="L132" i="1"/>
  <c r="L149" i="1"/>
  <c r="L170" i="1"/>
  <c r="L151" i="1"/>
  <c r="L157" i="1"/>
  <c r="L156" i="1"/>
  <c r="L188" i="1"/>
  <c r="L184" i="1"/>
  <c r="L231" i="1"/>
  <c r="L243" i="1"/>
  <c r="L215" i="1"/>
  <c r="L217" i="1"/>
  <c r="L287" i="1"/>
  <c r="L271" i="1"/>
  <c r="L276" i="1"/>
  <c r="L301" i="1"/>
  <c r="L316" i="1"/>
  <c r="L315" i="1"/>
  <c r="L341" i="1"/>
  <c r="L337" i="1"/>
  <c r="L358" i="1"/>
  <c r="K10" i="1"/>
  <c r="T10" i="1" s="1"/>
  <c r="K16" i="1"/>
  <c r="T16" i="1" s="1"/>
  <c r="K33" i="1"/>
  <c r="T33" i="1" s="1"/>
  <c r="K47" i="1"/>
  <c r="T47" i="1" s="1"/>
  <c r="K43" i="1"/>
  <c r="K75" i="1"/>
  <c r="K99" i="1"/>
  <c r="T99" i="1" s="1"/>
  <c r="K88" i="1"/>
  <c r="K144" i="1"/>
  <c r="K125" i="1"/>
  <c r="K142" i="1"/>
  <c r="T142" i="1" s="1"/>
  <c r="K161" i="1"/>
  <c r="T161" i="1" s="1"/>
  <c r="K139" i="1"/>
  <c r="T139" i="1" s="1"/>
  <c r="K168" i="1"/>
  <c r="T168" i="1" s="1"/>
  <c r="R153" i="1"/>
  <c r="P350" i="1"/>
  <c r="O291" i="1"/>
  <c r="N42" i="1"/>
  <c r="N156" i="1"/>
  <c r="N315" i="1"/>
  <c r="M43" i="1"/>
  <c r="M92" i="1"/>
  <c r="M126" i="1"/>
  <c r="M162" i="1"/>
  <c r="M223" i="1"/>
  <c r="M233" i="1"/>
  <c r="M263" i="1"/>
  <c r="M262" i="1"/>
  <c r="M242" i="1"/>
  <c r="M278" i="1"/>
  <c r="M307" i="1"/>
  <c r="M284" i="1"/>
  <c r="M321" i="1"/>
  <c r="M319" i="1"/>
  <c r="M349" i="1"/>
  <c r="M353" i="1"/>
  <c r="M365" i="1"/>
  <c r="L23" i="1"/>
  <c r="L40" i="1"/>
  <c r="L32" i="1"/>
  <c r="L61" i="1"/>
  <c r="L78" i="1"/>
  <c r="L82" i="1"/>
  <c r="L76" i="1"/>
  <c r="L108" i="1"/>
  <c r="L110" i="1"/>
  <c r="L116" i="1"/>
  <c r="L152" i="1"/>
  <c r="L120" i="1"/>
  <c r="L118" i="1"/>
  <c r="L141" i="1"/>
  <c r="L195" i="1"/>
  <c r="L223" i="1"/>
  <c r="L207" i="1"/>
  <c r="L233" i="1"/>
  <c r="L232" i="1"/>
  <c r="L224" i="1"/>
  <c r="L283" i="1"/>
  <c r="L250" i="1"/>
  <c r="L311" i="1"/>
  <c r="L300" i="1"/>
  <c r="L313" i="1"/>
  <c r="L253" i="1"/>
  <c r="L294" i="1"/>
  <c r="L346" i="1"/>
  <c r="L355" i="1"/>
  <c r="L361" i="1"/>
  <c r="K11" i="1"/>
  <c r="T11" i="1" s="1"/>
  <c r="K25" i="1"/>
  <c r="T25" i="1" s="1"/>
  <c r="K29" i="1"/>
  <c r="T29" i="1" s="1"/>
  <c r="K39" i="1"/>
  <c r="T39" i="1" s="1"/>
  <c r="K55" i="1"/>
  <c r="T55" i="1" s="1"/>
  <c r="K80" i="1"/>
  <c r="K67" i="1"/>
  <c r="T67" i="1" s="1"/>
  <c r="K92" i="1"/>
  <c r="T92" i="1" s="1"/>
  <c r="K109" i="1"/>
  <c r="T109" i="1" s="1"/>
  <c r="K102" i="1"/>
  <c r="T102" i="1" s="1"/>
  <c r="K126" i="1"/>
  <c r="T126" i="1" s="1"/>
  <c r="K131" i="1"/>
  <c r="T131" i="1" s="1"/>
  <c r="K154" i="1"/>
  <c r="T154" i="1" s="1"/>
  <c r="K162" i="1"/>
  <c r="T162" i="1" s="1"/>
  <c r="K159" i="1"/>
  <c r="T159" i="1" s="1"/>
  <c r="K164" i="1"/>
  <c r="T164" i="1" s="1"/>
  <c r="K182" i="1"/>
  <c r="T182" i="1" s="1"/>
  <c r="K218" i="1"/>
  <c r="T218" i="1" s="1"/>
  <c r="K254" i="1"/>
  <c r="T254" i="1" s="1"/>
  <c r="R362" i="1"/>
  <c r="O40" i="1"/>
  <c r="O275" i="1"/>
  <c r="N53" i="1"/>
  <c r="N188" i="1"/>
  <c r="N341" i="1"/>
  <c r="M78" i="1"/>
  <c r="M108" i="1"/>
  <c r="M152" i="1"/>
  <c r="M141" i="1"/>
  <c r="M230" i="1"/>
  <c r="M203" i="1"/>
  <c r="M256" i="1"/>
  <c r="M267" i="1"/>
  <c r="M290" i="1"/>
  <c r="M244" i="1"/>
  <c r="M296" i="1"/>
  <c r="M327" i="1"/>
  <c r="M325" i="1"/>
  <c r="M343" i="1"/>
  <c r="M347" i="1"/>
  <c r="M354" i="1"/>
  <c r="M2" i="1"/>
  <c r="L7" i="1"/>
  <c r="L69" i="1"/>
  <c r="L45" i="1"/>
  <c r="L66" i="1"/>
  <c r="L70" i="1"/>
  <c r="L46" i="1"/>
  <c r="L68" i="1"/>
  <c r="L97" i="1"/>
  <c r="L95" i="1"/>
  <c r="L129" i="1"/>
  <c r="L115" i="1"/>
  <c r="L150" i="1"/>
  <c r="L143" i="1"/>
  <c r="L165" i="1"/>
  <c r="L163" i="1"/>
  <c r="L199" i="1"/>
  <c r="L208" i="1"/>
  <c r="L203" i="1"/>
  <c r="L219" i="1"/>
  <c r="L237" i="1"/>
  <c r="L260" i="1"/>
  <c r="L275" i="1"/>
  <c r="L272" i="1"/>
  <c r="L288" i="1"/>
  <c r="L298" i="1"/>
  <c r="L308" i="1"/>
  <c r="L331" i="1"/>
  <c r="L352" i="1"/>
  <c r="L350" i="1"/>
  <c r="L362" i="1"/>
  <c r="K20" i="1"/>
  <c r="T20" i="1" s="1"/>
  <c r="K24" i="1"/>
  <c r="T24" i="1" s="1"/>
  <c r="K28" i="1"/>
  <c r="T28" i="1" s="1"/>
  <c r="K41" i="1"/>
  <c r="T41" i="1" s="1"/>
  <c r="K50" i="1"/>
  <c r="T50" i="1" s="1"/>
  <c r="K84" i="1"/>
  <c r="K72" i="1"/>
  <c r="T72" i="1" s="1"/>
  <c r="K96" i="1"/>
  <c r="T96" i="1" s="1"/>
  <c r="K107" i="1"/>
  <c r="K128" i="1"/>
  <c r="T128" i="1" s="1"/>
  <c r="K124" i="1"/>
  <c r="T124" i="1" s="1"/>
  <c r="K134" i="1"/>
  <c r="T134" i="1" s="1"/>
  <c r="Q138" i="1"/>
  <c r="O43" i="1"/>
  <c r="O245" i="1"/>
  <c r="N58" i="1"/>
  <c r="N184" i="1"/>
  <c r="N337" i="1"/>
  <c r="M52" i="1"/>
  <c r="M94" i="1"/>
  <c r="M135" i="1"/>
  <c r="M169" i="1"/>
  <c r="M190" i="1"/>
  <c r="M183" i="1"/>
  <c r="M224" i="1"/>
  <c r="M251" i="1"/>
  <c r="M285" i="1"/>
  <c r="M268" i="1"/>
  <c r="M246" i="1"/>
  <c r="M303" i="1"/>
  <c r="M326" i="1"/>
  <c r="M329" i="1"/>
  <c r="M342" i="1"/>
  <c r="M359" i="1"/>
  <c r="L3" i="1"/>
  <c r="L12" i="1"/>
  <c r="L13" i="1"/>
  <c r="L35" i="1"/>
  <c r="L59" i="1"/>
  <c r="L52" i="1"/>
  <c r="L73" i="1"/>
  <c r="L100" i="1"/>
  <c r="L94" i="1"/>
  <c r="L90" i="1"/>
  <c r="L137" i="1"/>
  <c r="L135" i="1"/>
  <c r="L175" i="1"/>
  <c r="L214" i="1"/>
  <c r="L169" i="1"/>
  <c r="L147" i="1"/>
  <c r="L230" i="1"/>
  <c r="L211" i="1"/>
  <c r="L183" i="1"/>
  <c r="L225" i="1"/>
  <c r="L228" i="1"/>
  <c r="L257" i="1"/>
  <c r="L227" i="1"/>
  <c r="L292" i="1"/>
  <c r="L295" i="1"/>
  <c r="L286" i="1"/>
  <c r="L333" i="1"/>
  <c r="L317" i="1"/>
  <c r="L310" i="1"/>
  <c r="L345" i="1"/>
  <c r="L363" i="1"/>
  <c r="K9" i="1"/>
  <c r="T9" i="1" s="1"/>
  <c r="K21" i="1"/>
  <c r="K37" i="1"/>
  <c r="T37" i="1" s="1"/>
  <c r="K51" i="1"/>
  <c r="K56" i="1"/>
  <c r="T56" i="1" s="1"/>
  <c r="K79" i="1"/>
  <c r="K86" i="1"/>
  <c r="T86" i="1" s="1"/>
  <c r="K93" i="1"/>
  <c r="Y93" i="1" s="1"/>
  <c r="K98" i="1"/>
  <c r="K121" i="1"/>
  <c r="T121" i="1" s="1"/>
  <c r="K136" i="1"/>
  <c r="T136" i="1" s="1"/>
  <c r="K138" i="1"/>
  <c r="T138" i="1" s="1"/>
  <c r="K187" i="1"/>
  <c r="T187" i="1" s="1"/>
  <c r="K197" i="1"/>
  <c r="T197" i="1" s="1"/>
  <c r="K179" i="1"/>
  <c r="T179" i="1" s="1"/>
  <c r="K210" i="1"/>
  <c r="K193" i="1"/>
  <c r="Y193" i="1" s="1"/>
  <c r="K221" i="1"/>
  <c r="T221" i="1" s="1"/>
  <c r="K269" i="1"/>
  <c r="T269" i="1" s="1"/>
  <c r="K234" i="1"/>
  <c r="K291" i="1"/>
  <c r="K259" i="1"/>
  <c r="T259" i="1" s="1"/>
  <c r="K279" i="1"/>
  <c r="Y279" i="1" s="1"/>
  <c r="K320" i="1"/>
  <c r="T320" i="1" s="1"/>
  <c r="K289" i="1"/>
  <c r="T289" i="1" s="1"/>
  <c r="K322" i="1"/>
  <c r="T322" i="1" s="1"/>
  <c r="K309" i="1"/>
  <c r="Y309" i="1" s="1"/>
  <c r="K336" i="1"/>
  <c r="K344" i="1"/>
  <c r="T344" i="1" s="1"/>
  <c r="K351" i="1"/>
  <c r="T351" i="1" s="1"/>
  <c r="J6" i="1"/>
  <c r="J22" i="1"/>
  <c r="Q217" i="1"/>
  <c r="O86" i="1"/>
  <c r="O305" i="1"/>
  <c r="N71" i="1"/>
  <c r="N231" i="1"/>
  <c r="N358" i="1"/>
  <c r="M75" i="1"/>
  <c r="M144" i="1"/>
  <c r="M161" i="1"/>
  <c r="M200" i="1"/>
  <c r="M181" i="1"/>
  <c r="M241" i="1"/>
  <c r="M237" i="1"/>
  <c r="M274" i="1"/>
  <c r="M248" i="1"/>
  <c r="M270" i="1"/>
  <c r="M318" i="1"/>
  <c r="M299" i="1"/>
  <c r="M297" i="1"/>
  <c r="M330" i="1"/>
  <c r="M335" i="1"/>
  <c r="M356" i="1"/>
  <c r="L5" i="1"/>
  <c r="L18" i="1"/>
  <c r="L19" i="1"/>
  <c r="L49" i="1"/>
  <c r="L44" i="1"/>
  <c r="L54" i="1"/>
  <c r="L106" i="1"/>
  <c r="L65" i="1"/>
  <c r="L105" i="1"/>
  <c r="L113" i="1"/>
  <c r="L145" i="1"/>
  <c r="L127" i="1"/>
  <c r="L171" i="1"/>
  <c r="L153" i="1"/>
  <c r="L194" i="1"/>
  <c r="L174" i="1"/>
  <c r="L140" i="1"/>
  <c r="L226" i="1"/>
  <c r="L239" i="1"/>
  <c r="L216" i="1"/>
  <c r="L222" i="1"/>
  <c r="L262" i="1"/>
  <c r="L281" i="1"/>
  <c r="L245" i="1"/>
  <c r="L305" i="1"/>
  <c r="L312" i="1"/>
  <c r="L324" i="1"/>
  <c r="L323" i="1"/>
  <c r="L348" i="1"/>
  <c r="L340" i="1"/>
  <c r="L364" i="1"/>
  <c r="K14" i="1"/>
  <c r="T14" i="1" s="1"/>
  <c r="K38" i="1"/>
  <c r="T38" i="1" s="1"/>
  <c r="K42" i="1"/>
  <c r="T42" i="1" s="1"/>
  <c r="K53" i="1"/>
  <c r="T53" i="1" s="1"/>
  <c r="K58" i="1"/>
  <c r="T58" i="1" s="1"/>
  <c r="K71" i="1"/>
  <c r="T71" i="1" s="1"/>
  <c r="K81" i="1"/>
  <c r="T81" i="1" s="1"/>
  <c r="K89" i="1"/>
  <c r="T89" i="1" s="1"/>
  <c r="K117" i="1"/>
  <c r="T117" i="1" s="1"/>
  <c r="K132" i="1"/>
  <c r="T132" i="1" s="1"/>
  <c r="K149" i="1"/>
  <c r="T149" i="1" s="1"/>
  <c r="K170" i="1"/>
  <c r="T170" i="1" s="1"/>
  <c r="K151" i="1"/>
  <c r="T151" i="1" s="1"/>
  <c r="K157" i="1"/>
  <c r="T157" i="1" s="1"/>
  <c r="K156" i="1"/>
  <c r="T156" i="1" s="1"/>
  <c r="K188" i="1"/>
  <c r="T188" i="1" s="1"/>
  <c r="K184" i="1"/>
  <c r="T184" i="1" s="1"/>
  <c r="K231" i="1"/>
  <c r="T231" i="1" s="1"/>
  <c r="K243" i="1"/>
  <c r="T243" i="1" s="1"/>
  <c r="K215" i="1"/>
  <c r="T215" i="1" s="1"/>
  <c r="K217" i="1"/>
  <c r="T217" i="1" s="1"/>
  <c r="K287" i="1"/>
  <c r="K271" i="1"/>
  <c r="K276" i="1"/>
  <c r="T276" i="1" s="1"/>
  <c r="K301" i="1"/>
  <c r="T301" i="1" s="1"/>
  <c r="K316" i="1"/>
  <c r="Q343" i="1"/>
  <c r="O101" i="1"/>
  <c r="O312" i="1"/>
  <c r="N81" i="1"/>
  <c r="N243" i="1"/>
  <c r="M10" i="1"/>
  <c r="M80" i="1"/>
  <c r="M109" i="1"/>
  <c r="M131" i="1"/>
  <c r="M192" i="1"/>
  <c r="M182" i="1"/>
  <c r="M196" i="1"/>
  <c r="M228" i="1"/>
  <c r="M249" i="1"/>
  <c r="M252" i="1"/>
  <c r="M265" i="1"/>
  <c r="M280" i="1"/>
  <c r="M293" i="1"/>
  <c r="M306" i="1"/>
  <c r="M314" i="1"/>
  <c r="M338" i="1"/>
  <c r="M360" i="1"/>
  <c r="L8" i="1"/>
  <c r="L17" i="1"/>
  <c r="L26" i="1"/>
  <c r="L36" i="1"/>
  <c r="L77" i="1"/>
  <c r="L57" i="1"/>
  <c r="L60" i="1"/>
  <c r="L83" i="1"/>
  <c r="L111" i="1"/>
  <c r="L104" i="1"/>
  <c r="L91" i="1"/>
  <c r="L148" i="1"/>
  <c r="L155" i="1"/>
  <c r="L172" i="1"/>
  <c r="L186" i="1"/>
  <c r="L191" i="1"/>
  <c r="L180" i="1"/>
  <c r="L204" i="1"/>
  <c r="L235" i="1"/>
  <c r="L212" i="1"/>
  <c r="L240" i="1"/>
  <c r="L267" i="1"/>
  <c r="L242" i="1"/>
  <c r="L278" i="1"/>
  <c r="L307" i="1"/>
  <c r="L284" i="1"/>
  <c r="L321" i="1"/>
  <c r="L319" i="1"/>
  <c r="L349" i="1"/>
  <c r="L353" i="1"/>
  <c r="L365" i="1"/>
  <c r="K23" i="1"/>
  <c r="T23" i="1" s="1"/>
  <c r="K40" i="1"/>
  <c r="T40" i="1" s="1"/>
  <c r="K32" i="1"/>
  <c r="T32" i="1" s="1"/>
  <c r="K61" i="1"/>
  <c r="T61" i="1" s="1"/>
  <c r="K78" i="1"/>
  <c r="T78" i="1" s="1"/>
  <c r="K82" i="1"/>
  <c r="T82" i="1" s="1"/>
  <c r="K76" i="1"/>
  <c r="T76" i="1" s="1"/>
  <c r="K108" i="1"/>
  <c r="T108" i="1" s="1"/>
  <c r="K110" i="1"/>
  <c r="T110" i="1" s="1"/>
  <c r="K116" i="1"/>
  <c r="T116" i="1" s="1"/>
  <c r="K152" i="1"/>
  <c r="T152" i="1" s="1"/>
  <c r="K120" i="1"/>
  <c r="T120" i="1" s="1"/>
  <c r="K118" i="1"/>
  <c r="T118" i="1" s="1"/>
  <c r="K141" i="1"/>
  <c r="K195" i="1"/>
  <c r="T195" i="1" s="1"/>
  <c r="K223" i="1"/>
  <c r="T223" i="1" s="1"/>
  <c r="K207" i="1"/>
  <c r="K233" i="1"/>
  <c r="T233" i="1" s="1"/>
  <c r="K232" i="1"/>
  <c r="T232" i="1" s="1"/>
  <c r="K224" i="1"/>
  <c r="T224" i="1" s="1"/>
  <c r="P7" i="1"/>
  <c r="O135" i="1"/>
  <c r="O324" i="1"/>
  <c r="N89" i="1"/>
  <c r="N215" i="1"/>
  <c r="M16" i="1"/>
  <c r="M82" i="1"/>
  <c r="M110" i="1"/>
  <c r="M120" i="1"/>
  <c r="M159" i="1"/>
  <c r="M198" i="1"/>
  <c r="M254" i="1"/>
  <c r="M238" i="1"/>
  <c r="M255" i="1"/>
  <c r="M339" i="1"/>
  <c r="M304" i="1"/>
  <c r="M282" i="1"/>
  <c r="M302" i="1"/>
  <c r="M328" i="1"/>
  <c r="M334" i="1"/>
  <c r="M332" i="1"/>
  <c r="M357" i="1"/>
  <c r="L4" i="1"/>
  <c r="L27" i="1"/>
  <c r="L15" i="1"/>
  <c r="L31" i="1"/>
  <c r="L63" i="1"/>
  <c r="L62" i="1"/>
  <c r="L64" i="1"/>
  <c r="L112" i="1"/>
  <c r="L103" i="1"/>
  <c r="L101" i="1"/>
  <c r="L119" i="1"/>
  <c r="L122" i="1"/>
  <c r="L158" i="1"/>
  <c r="L167" i="1"/>
  <c r="L200" i="1"/>
  <c r="L177" i="1"/>
  <c r="L190" i="1"/>
  <c r="L202" i="1"/>
  <c r="L241" i="1"/>
  <c r="L229" i="1"/>
  <c r="L238" i="1"/>
  <c r="L251" i="1"/>
  <c r="L290" i="1"/>
  <c r="L244" i="1"/>
  <c r="L296" i="1"/>
  <c r="L327" i="1"/>
  <c r="L325" i="1"/>
  <c r="L343" i="1"/>
  <c r="L347" i="1"/>
  <c r="L354" i="1"/>
  <c r="L2" i="1"/>
  <c r="K7" i="1"/>
  <c r="T7" i="1" s="1"/>
  <c r="K69" i="1"/>
  <c r="T69" i="1" s="1"/>
  <c r="K45" i="1"/>
  <c r="T45" i="1" s="1"/>
  <c r="K66" i="1"/>
  <c r="T66" i="1" s="1"/>
  <c r="K70" i="1"/>
  <c r="T70" i="1" s="1"/>
  <c r="K46" i="1"/>
  <c r="T46" i="1" s="1"/>
  <c r="K68" i="1"/>
  <c r="T68" i="1" s="1"/>
  <c r="K97" i="1"/>
  <c r="T97" i="1" s="1"/>
  <c r="K95" i="1"/>
  <c r="T95" i="1" s="1"/>
  <c r="K129" i="1"/>
  <c r="T129" i="1" s="1"/>
  <c r="K115" i="1"/>
  <c r="T115" i="1" s="1"/>
  <c r="K150" i="1"/>
  <c r="T150" i="1" s="1"/>
  <c r="P70" i="1"/>
  <c r="O154" i="1"/>
  <c r="O323" i="1"/>
  <c r="N117" i="1"/>
  <c r="N217" i="1"/>
  <c r="M13" i="1"/>
  <c r="M73" i="1"/>
  <c r="M90" i="1"/>
  <c r="M175" i="1"/>
  <c r="M195" i="1"/>
  <c r="M207" i="1"/>
  <c r="M236" i="1"/>
  <c r="M258" i="1"/>
  <c r="M259" i="1"/>
  <c r="M279" i="1"/>
  <c r="M320" i="1"/>
  <c r="M289" i="1"/>
  <c r="M322" i="1"/>
  <c r="M309" i="1"/>
  <c r="M336" i="1"/>
  <c r="M344" i="1"/>
  <c r="M351" i="1"/>
  <c r="L6" i="1"/>
  <c r="L22" i="1"/>
  <c r="L34" i="1"/>
  <c r="L30" i="1"/>
  <c r="L48" i="1"/>
  <c r="L74" i="1"/>
  <c r="L85" i="1"/>
  <c r="L87" i="1"/>
  <c r="L114" i="1"/>
  <c r="L123" i="1"/>
  <c r="L130" i="1"/>
  <c r="L133" i="1"/>
  <c r="L146" i="1"/>
  <c r="L178" i="1"/>
  <c r="L166" i="1"/>
  <c r="L176" i="1"/>
  <c r="L220" i="1"/>
  <c r="L213" i="1"/>
  <c r="L273" i="1"/>
  <c r="L206" i="1"/>
  <c r="L266" i="1"/>
  <c r="L277" i="1"/>
  <c r="L285" i="1"/>
  <c r="L268" i="1"/>
  <c r="L246" i="1"/>
  <c r="L303" i="1"/>
  <c r="L326" i="1"/>
  <c r="L329" i="1"/>
  <c r="L342" i="1"/>
  <c r="L359" i="1"/>
  <c r="K3" i="1"/>
  <c r="T3" i="1" s="1"/>
  <c r="K12" i="1"/>
  <c r="T12" i="1" s="1"/>
  <c r="K13" i="1"/>
  <c r="T13" i="1" s="1"/>
  <c r="K35" i="1"/>
  <c r="T35" i="1" s="1"/>
  <c r="K59" i="1"/>
  <c r="T59" i="1" s="1"/>
  <c r="K52" i="1"/>
  <c r="T52" i="1" s="1"/>
  <c r="K73" i="1"/>
  <c r="T73" i="1" s="1"/>
  <c r="P143" i="1"/>
  <c r="O164" i="1"/>
  <c r="O340" i="1"/>
  <c r="N149" i="1"/>
  <c r="N271" i="1"/>
  <c r="M35" i="1"/>
  <c r="M67" i="1"/>
  <c r="M102" i="1"/>
  <c r="M154" i="1"/>
  <c r="M177" i="1"/>
  <c r="M202" i="1"/>
  <c r="M219" i="1"/>
  <c r="M247" i="1"/>
  <c r="M250" i="1"/>
  <c r="M311" i="1"/>
  <c r="M300" i="1"/>
  <c r="M313" i="1"/>
  <c r="M253" i="1"/>
  <c r="M294" i="1"/>
  <c r="M346" i="1"/>
  <c r="M355" i="1"/>
  <c r="M361" i="1"/>
  <c r="L11" i="1"/>
  <c r="L25" i="1"/>
  <c r="L29" i="1"/>
  <c r="L39" i="1"/>
  <c r="L55" i="1"/>
  <c r="L80" i="1"/>
  <c r="L67" i="1"/>
  <c r="L92" i="1"/>
  <c r="L109" i="1"/>
  <c r="L102" i="1"/>
  <c r="L126" i="1"/>
  <c r="L131" i="1"/>
  <c r="L154" i="1"/>
  <c r="L162" i="1"/>
  <c r="L159" i="1"/>
  <c r="L164" i="1"/>
  <c r="L182" i="1"/>
  <c r="L218" i="1"/>
  <c r="L254" i="1"/>
  <c r="L263" i="1"/>
  <c r="L261" i="1"/>
  <c r="L249" i="1"/>
  <c r="L252" i="1"/>
  <c r="L265" i="1"/>
  <c r="L280" i="1"/>
  <c r="L293" i="1"/>
  <c r="L306" i="1"/>
  <c r="L314" i="1"/>
  <c r="L338" i="1"/>
  <c r="L360" i="1"/>
  <c r="K8" i="1"/>
  <c r="T8" i="1" s="1"/>
  <c r="K17" i="1"/>
  <c r="T17" i="1" s="1"/>
  <c r="K26" i="1"/>
  <c r="T26" i="1" s="1"/>
  <c r="K36" i="1"/>
  <c r="T36" i="1" s="1"/>
  <c r="K77" i="1"/>
  <c r="T77" i="1" s="1"/>
  <c r="K57" i="1"/>
  <c r="T57" i="1" s="1"/>
  <c r="K60" i="1"/>
  <c r="T60" i="1" s="1"/>
  <c r="K83" i="1"/>
  <c r="T83" i="1" s="1"/>
  <c r="K111" i="1"/>
  <c r="T111" i="1" s="1"/>
  <c r="K104" i="1"/>
  <c r="T104" i="1" s="1"/>
  <c r="K91" i="1"/>
  <c r="T91" i="1" s="1"/>
  <c r="K148" i="1"/>
  <c r="T148" i="1" s="1"/>
  <c r="K155" i="1"/>
  <c r="T155" i="1" s="1"/>
  <c r="K172" i="1"/>
  <c r="T172" i="1" s="1"/>
  <c r="K186" i="1"/>
  <c r="K191" i="1"/>
  <c r="T191" i="1" s="1"/>
  <c r="K180" i="1"/>
  <c r="T180" i="1" s="1"/>
  <c r="K204" i="1"/>
  <c r="T204" i="1" s="1"/>
  <c r="K235" i="1"/>
  <c r="T235" i="1" s="1"/>
  <c r="K212" i="1"/>
  <c r="T212" i="1" s="1"/>
  <c r="K240" i="1"/>
  <c r="T240" i="1" s="1"/>
  <c r="K267" i="1"/>
  <c r="T267" i="1" s="1"/>
  <c r="K242" i="1"/>
  <c r="T242" i="1" s="1"/>
  <c r="K278" i="1"/>
  <c r="K307" i="1"/>
  <c r="T307" i="1" s="1"/>
  <c r="K284" i="1"/>
  <c r="T284" i="1" s="1"/>
  <c r="K321" i="1"/>
  <c r="K319" i="1"/>
  <c r="T319" i="1" s="1"/>
  <c r="K349" i="1"/>
  <c r="K353" i="1"/>
  <c r="T353" i="1" s="1"/>
  <c r="K365" i="1"/>
  <c r="T365" i="1" s="1"/>
  <c r="J23" i="1"/>
  <c r="J40" i="1"/>
  <c r="J32" i="1"/>
  <c r="J61" i="1"/>
  <c r="J78" i="1"/>
  <c r="P208" i="1"/>
  <c r="O207" i="1"/>
  <c r="O364" i="1"/>
  <c r="N170" i="1"/>
  <c r="N276" i="1"/>
  <c r="M47" i="1"/>
  <c r="M76" i="1"/>
  <c r="M116" i="1"/>
  <c r="M118" i="1"/>
  <c r="M189" i="1"/>
  <c r="M185" i="1"/>
  <c r="M225" i="1"/>
  <c r="M283" i="1"/>
  <c r="M275" i="1"/>
  <c r="M272" i="1"/>
  <c r="M288" i="1"/>
  <c r="M298" i="1"/>
  <c r="M308" i="1"/>
  <c r="M331" i="1"/>
  <c r="M352" i="1"/>
  <c r="M350" i="1"/>
  <c r="M362" i="1"/>
  <c r="L20" i="1"/>
  <c r="L24" i="1"/>
  <c r="L28" i="1"/>
  <c r="L41" i="1"/>
  <c r="L50" i="1"/>
  <c r="L84" i="1"/>
  <c r="L72" i="1"/>
  <c r="L96" i="1"/>
  <c r="L107" i="1"/>
  <c r="L128" i="1"/>
  <c r="L124" i="1"/>
  <c r="L134" i="1"/>
  <c r="L160" i="1"/>
  <c r="L173" i="1"/>
  <c r="L201" i="1"/>
  <c r="L209" i="1"/>
  <c r="L198" i="1"/>
  <c r="L205" i="1"/>
  <c r="L236" i="1"/>
  <c r="L256" i="1"/>
  <c r="L247" i="1"/>
  <c r="L255" i="1"/>
  <c r="L339" i="1"/>
  <c r="L304" i="1"/>
  <c r="L282" i="1"/>
  <c r="L302" i="1"/>
  <c r="L328" i="1"/>
  <c r="L334" i="1"/>
  <c r="L332" i="1"/>
  <c r="L357" i="1"/>
  <c r="K4" i="1"/>
  <c r="T4" i="1" s="1"/>
  <c r="K27" i="1"/>
  <c r="T27" i="1" s="1"/>
  <c r="K15" i="1"/>
  <c r="T15" i="1" s="1"/>
  <c r="K31" i="1"/>
  <c r="T31" i="1" s="1"/>
  <c r="K63" i="1"/>
  <c r="T63" i="1" s="1"/>
  <c r="K62" i="1"/>
  <c r="T62" i="1" s="1"/>
  <c r="K64" i="1"/>
  <c r="T64" i="1" s="1"/>
  <c r="K112" i="1"/>
  <c r="T112" i="1" s="1"/>
  <c r="K103" i="1"/>
  <c r="T103" i="1" s="1"/>
  <c r="K101" i="1"/>
  <c r="T101" i="1" s="1"/>
  <c r="K119" i="1"/>
  <c r="T119" i="1" s="1"/>
  <c r="K122" i="1"/>
  <c r="T122" i="1" s="1"/>
  <c r="K158" i="1"/>
  <c r="K167" i="1"/>
  <c r="T167" i="1" s="1"/>
  <c r="K200" i="1"/>
  <c r="K177" i="1"/>
  <c r="T177" i="1" s="1"/>
  <c r="K190" i="1"/>
  <c r="T190" i="1" s="1"/>
  <c r="K202" i="1"/>
  <c r="T202" i="1" s="1"/>
  <c r="K241" i="1"/>
  <c r="T241" i="1" s="1"/>
  <c r="K229" i="1"/>
  <c r="T229" i="1" s="1"/>
  <c r="K238" i="1"/>
  <c r="K251" i="1"/>
  <c r="K290" i="1"/>
  <c r="V290" i="1" s="1"/>
  <c r="K244" i="1"/>
  <c r="T244" i="1" s="1"/>
  <c r="K296" i="1"/>
  <c r="K327" i="1"/>
  <c r="K325" i="1"/>
  <c r="K343" i="1"/>
  <c r="K347" i="1"/>
  <c r="K354" i="1"/>
  <c r="K2" i="1"/>
  <c r="T2" i="1" s="1"/>
  <c r="J7" i="1"/>
  <c r="J69" i="1"/>
  <c r="M211" i="1"/>
  <c r="L10" i="1"/>
  <c r="L139" i="1"/>
  <c r="L318" i="1"/>
  <c r="K44" i="1"/>
  <c r="T44" i="1" s="1"/>
  <c r="K90" i="1"/>
  <c r="T90" i="1" s="1"/>
  <c r="K160" i="1"/>
  <c r="T160" i="1" s="1"/>
  <c r="K163" i="1"/>
  <c r="T163" i="1" s="1"/>
  <c r="K208" i="1"/>
  <c r="T208" i="1" s="1"/>
  <c r="K219" i="1"/>
  <c r="T219" i="1" s="1"/>
  <c r="K261" i="1"/>
  <c r="Y261" i="1" s="1"/>
  <c r="K227" i="1"/>
  <c r="T227" i="1" s="1"/>
  <c r="K265" i="1"/>
  <c r="T265" i="1" s="1"/>
  <c r="K286" i="1"/>
  <c r="T286" i="1" s="1"/>
  <c r="K306" i="1"/>
  <c r="K346" i="1"/>
  <c r="Y346" i="1" s="1"/>
  <c r="K340" i="1"/>
  <c r="J8" i="1"/>
  <c r="J25" i="1"/>
  <c r="J37" i="1"/>
  <c r="J53" i="1"/>
  <c r="J70" i="1"/>
  <c r="J46" i="1"/>
  <c r="J68" i="1"/>
  <c r="J97" i="1"/>
  <c r="J95" i="1"/>
  <c r="J129" i="1"/>
  <c r="J115" i="1"/>
  <c r="J150" i="1"/>
  <c r="J143" i="1"/>
  <c r="J165" i="1"/>
  <c r="J163" i="1"/>
  <c r="J199" i="1"/>
  <c r="J208" i="1"/>
  <c r="J203" i="1"/>
  <c r="J219" i="1"/>
  <c r="J237" i="1"/>
  <c r="J260" i="1"/>
  <c r="J275" i="1"/>
  <c r="J272" i="1"/>
  <c r="J288" i="1"/>
  <c r="J298" i="1"/>
  <c r="J308" i="1"/>
  <c r="J331" i="1"/>
  <c r="J352" i="1"/>
  <c r="J350" i="1"/>
  <c r="J362" i="1"/>
  <c r="I20" i="1"/>
  <c r="I24" i="1"/>
  <c r="I28" i="1"/>
  <c r="I41" i="1"/>
  <c r="I50" i="1"/>
  <c r="I84" i="1"/>
  <c r="I72" i="1"/>
  <c r="I96" i="1"/>
  <c r="I107" i="1"/>
  <c r="I128" i="1"/>
  <c r="I124" i="1"/>
  <c r="I134" i="1"/>
  <c r="I160" i="1"/>
  <c r="I173" i="1"/>
  <c r="I201" i="1"/>
  <c r="I209" i="1"/>
  <c r="I198" i="1"/>
  <c r="I205" i="1"/>
  <c r="I236" i="1"/>
  <c r="I256" i="1"/>
  <c r="I247" i="1"/>
  <c r="I255" i="1"/>
  <c r="M232" i="1"/>
  <c r="L16" i="1"/>
  <c r="L168" i="1"/>
  <c r="L299" i="1"/>
  <c r="K48" i="1"/>
  <c r="T48" i="1" s="1"/>
  <c r="K113" i="1"/>
  <c r="T113" i="1" s="1"/>
  <c r="K143" i="1"/>
  <c r="T143" i="1" s="1"/>
  <c r="K147" i="1"/>
  <c r="T147" i="1" s="1"/>
  <c r="K211" i="1"/>
  <c r="T211" i="1" s="1"/>
  <c r="K225" i="1"/>
  <c r="T225" i="1" s="1"/>
  <c r="K247" i="1"/>
  <c r="T247" i="1" s="1"/>
  <c r="K281" i="1"/>
  <c r="K304" i="1"/>
  <c r="T304" i="1" s="1"/>
  <c r="K312" i="1"/>
  <c r="T312" i="1" s="1"/>
  <c r="K328" i="1"/>
  <c r="K352" i="1"/>
  <c r="V352" i="1" s="1"/>
  <c r="K359" i="1"/>
  <c r="T359" i="1" s="1"/>
  <c r="J4" i="1"/>
  <c r="J24" i="1"/>
  <c r="J42" i="1"/>
  <c r="J66" i="1"/>
  <c r="J52" i="1"/>
  <c r="J73" i="1"/>
  <c r="J100" i="1"/>
  <c r="J94" i="1"/>
  <c r="J90" i="1"/>
  <c r="J137" i="1"/>
  <c r="J135" i="1"/>
  <c r="J175" i="1"/>
  <c r="J214" i="1"/>
  <c r="J169" i="1"/>
  <c r="J147" i="1"/>
  <c r="J230" i="1"/>
  <c r="J211" i="1"/>
  <c r="J183" i="1"/>
  <c r="J225" i="1"/>
  <c r="J228" i="1"/>
  <c r="J257" i="1"/>
  <c r="J227" i="1"/>
  <c r="J292" i="1"/>
  <c r="J295" i="1"/>
  <c r="J286" i="1"/>
  <c r="J333" i="1"/>
  <c r="J317" i="1"/>
  <c r="J310" i="1"/>
  <c r="J345" i="1"/>
  <c r="J363" i="1"/>
  <c r="I9" i="1"/>
  <c r="I21" i="1"/>
  <c r="I37" i="1"/>
  <c r="I51" i="1"/>
  <c r="I56" i="1"/>
  <c r="I79" i="1"/>
  <c r="I86" i="1"/>
  <c r="I93" i="1"/>
  <c r="I98" i="1"/>
  <c r="I121" i="1"/>
  <c r="I136" i="1"/>
  <c r="I138" i="1"/>
  <c r="I187" i="1"/>
  <c r="I197" i="1"/>
  <c r="I179" i="1"/>
  <c r="I210" i="1"/>
  <c r="I193" i="1"/>
  <c r="I221" i="1"/>
  <c r="I269" i="1"/>
  <c r="I234" i="1"/>
  <c r="I291" i="1"/>
  <c r="I259" i="1"/>
  <c r="I279" i="1"/>
  <c r="P95" i="1"/>
  <c r="M261" i="1"/>
  <c r="L33" i="1"/>
  <c r="L192" i="1"/>
  <c r="L297" i="1"/>
  <c r="K54" i="1"/>
  <c r="T54" i="1" s="1"/>
  <c r="K123" i="1"/>
  <c r="T123" i="1" s="1"/>
  <c r="K214" i="1"/>
  <c r="T214" i="1" s="1"/>
  <c r="K174" i="1"/>
  <c r="K226" i="1"/>
  <c r="K216" i="1"/>
  <c r="T216" i="1" s="1"/>
  <c r="K283" i="1"/>
  <c r="T283" i="1" s="1"/>
  <c r="K285" i="1"/>
  <c r="K300" i="1"/>
  <c r="T300" i="1" s="1"/>
  <c r="K303" i="1"/>
  <c r="T303" i="1" s="1"/>
  <c r="K315" i="1"/>
  <c r="K310" i="1"/>
  <c r="Y310" i="1" s="1"/>
  <c r="K356" i="1"/>
  <c r="T356" i="1" s="1"/>
  <c r="J10" i="1"/>
  <c r="J21" i="1"/>
  <c r="J45" i="1"/>
  <c r="J59" i="1"/>
  <c r="J54" i="1"/>
  <c r="J106" i="1"/>
  <c r="J65" i="1"/>
  <c r="J105" i="1"/>
  <c r="J113" i="1"/>
  <c r="J145" i="1"/>
  <c r="J127" i="1"/>
  <c r="J171" i="1"/>
  <c r="J153" i="1"/>
  <c r="J194" i="1"/>
  <c r="J174" i="1"/>
  <c r="J140" i="1"/>
  <c r="J226" i="1"/>
  <c r="J239" i="1"/>
  <c r="J216" i="1"/>
  <c r="J222" i="1"/>
  <c r="J262" i="1"/>
  <c r="J281" i="1"/>
  <c r="J245" i="1"/>
  <c r="J305" i="1"/>
  <c r="J312" i="1"/>
  <c r="J324" i="1"/>
  <c r="J323" i="1"/>
  <c r="J348" i="1"/>
  <c r="J340" i="1"/>
  <c r="J364" i="1"/>
  <c r="I14" i="1"/>
  <c r="I38" i="1"/>
  <c r="I42" i="1"/>
  <c r="I53" i="1"/>
  <c r="I58" i="1"/>
  <c r="I71" i="1"/>
  <c r="I81" i="1"/>
  <c r="I89" i="1"/>
  <c r="I117" i="1"/>
  <c r="I132" i="1"/>
  <c r="I149" i="1"/>
  <c r="I170" i="1"/>
  <c r="I151" i="1"/>
  <c r="I157" i="1"/>
  <c r="I156" i="1"/>
  <c r="I188" i="1"/>
  <c r="I184" i="1"/>
  <c r="I231" i="1"/>
  <c r="I243" i="1"/>
  <c r="I215" i="1"/>
  <c r="I217" i="1"/>
  <c r="I287" i="1"/>
  <c r="I271" i="1"/>
  <c r="I276" i="1"/>
  <c r="I301" i="1"/>
  <c r="I316" i="1"/>
  <c r="I315" i="1"/>
  <c r="I341" i="1"/>
  <c r="I337" i="1"/>
  <c r="I358" i="1"/>
  <c r="H11" i="1"/>
  <c r="H25" i="1"/>
  <c r="H29" i="1"/>
  <c r="H39" i="1"/>
  <c r="H55" i="1"/>
  <c r="H80" i="1"/>
  <c r="H67" i="1"/>
  <c r="H92" i="1"/>
  <c r="H109" i="1"/>
  <c r="H102" i="1"/>
  <c r="H126" i="1"/>
  <c r="H131" i="1"/>
  <c r="H154" i="1"/>
  <c r="H162" i="1"/>
  <c r="H159" i="1"/>
  <c r="H164" i="1"/>
  <c r="H182" i="1"/>
  <c r="H218" i="1"/>
  <c r="O169" i="1"/>
  <c r="M287" i="1"/>
  <c r="L47" i="1"/>
  <c r="L189" i="1"/>
  <c r="L330" i="1"/>
  <c r="K74" i="1"/>
  <c r="T74" i="1" s="1"/>
  <c r="K137" i="1"/>
  <c r="T137" i="1" s="1"/>
  <c r="K153" i="1"/>
  <c r="T153" i="1" s="1"/>
  <c r="K176" i="1"/>
  <c r="T176" i="1" s="1"/>
  <c r="K213" i="1"/>
  <c r="T213" i="1" s="1"/>
  <c r="K206" i="1"/>
  <c r="T206" i="1" s="1"/>
  <c r="K260" i="1"/>
  <c r="T260" i="1" s="1"/>
  <c r="K248" i="1"/>
  <c r="T248" i="1" s="1"/>
  <c r="K288" i="1"/>
  <c r="K299" i="1"/>
  <c r="T299" i="1" s="1"/>
  <c r="K294" i="1"/>
  <c r="K348" i="1"/>
  <c r="K360" i="1"/>
  <c r="V360" i="1" s="1"/>
  <c r="J11" i="1"/>
  <c r="J38" i="1"/>
  <c r="J35" i="1"/>
  <c r="J44" i="1"/>
  <c r="J57" i="1"/>
  <c r="J60" i="1"/>
  <c r="J83" i="1"/>
  <c r="J111" i="1"/>
  <c r="J104" i="1"/>
  <c r="J91" i="1"/>
  <c r="J148" i="1"/>
  <c r="J155" i="1"/>
  <c r="J172" i="1"/>
  <c r="J186" i="1"/>
  <c r="J191" i="1"/>
  <c r="J180" i="1"/>
  <c r="J204" i="1"/>
  <c r="J235" i="1"/>
  <c r="J212" i="1"/>
  <c r="J240" i="1"/>
  <c r="J267" i="1"/>
  <c r="J242" i="1"/>
  <c r="J278" i="1"/>
  <c r="J307" i="1"/>
  <c r="J284" i="1"/>
  <c r="J321" i="1"/>
  <c r="J319" i="1"/>
  <c r="J349" i="1"/>
  <c r="J353" i="1"/>
  <c r="J365" i="1"/>
  <c r="I23" i="1"/>
  <c r="I40" i="1"/>
  <c r="I32" i="1"/>
  <c r="I61" i="1"/>
  <c r="I78" i="1"/>
  <c r="I82" i="1"/>
  <c r="I76" i="1"/>
  <c r="I108" i="1"/>
  <c r="I110" i="1"/>
  <c r="I116" i="1"/>
  <c r="I152" i="1"/>
  <c r="I120" i="1"/>
  <c r="I118" i="1"/>
  <c r="I141" i="1"/>
  <c r="I195" i="1"/>
  <c r="I223" i="1"/>
  <c r="I207" i="1"/>
  <c r="I233" i="1"/>
  <c r="I232" i="1"/>
  <c r="I224" i="1"/>
  <c r="I283" i="1"/>
  <c r="O348" i="1"/>
  <c r="M271" i="1"/>
  <c r="L43" i="1"/>
  <c r="L181" i="1"/>
  <c r="L335" i="1"/>
  <c r="K106" i="1"/>
  <c r="T106" i="1" s="1"/>
  <c r="K145" i="1"/>
  <c r="T145" i="1" s="1"/>
  <c r="K178" i="1"/>
  <c r="T178" i="1" s="1"/>
  <c r="K189" i="1"/>
  <c r="K185" i="1"/>
  <c r="T185" i="1" s="1"/>
  <c r="K264" i="1"/>
  <c r="T264" i="1" s="1"/>
  <c r="K257" i="1"/>
  <c r="T257" i="1" s="1"/>
  <c r="K252" i="1"/>
  <c r="T252" i="1" s="1"/>
  <c r="K295" i="1"/>
  <c r="T295" i="1" s="1"/>
  <c r="K293" i="1"/>
  <c r="K331" i="1"/>
  <c r="T331" i="1" s="1"/>
  <c r="K342" i="1"/>
  <c r="Y342" i="1" s="1"/>
  <c r="K357" i="1"/>
  <c r="T357" i="1" s="1"/>
  <c r="J20" i="1"/>
  <c r="J13" i="1"/>
  <c r="J49" i="1"/>
  <c r="J77" i="1"/>
  <c r="J62" i="1"/>
  <c r="J64" i="1"/>
  <c r="J112" i="1"/>
  <c r="J103" i="1"/>
  <c r="J101" i="1"/>
  <c r="J119" i="1"/>
  <c r="J122" i="1"/>
  <c r="J158" i="1"/>
  <c r="J167" i="1"/>
  <c r="J200" i="1"/>
  <c r="J177" i="1"/>
  <c r="J190" i="1"/>
  <c r="J202" i="1"/>
  <c r="J241" i="1"/>
  <c r="J229" i="1"/>
  <c r="J238" i="1"/>
  <c r="J251" i="1"/>
  <c r="J290" i="1"/>
  <c r="J244" i="1"/>
  <c r="J296" i="1"/>
  <c r="J327" i="1"/>
  <c r="J325" i="1"/>
  <c r="J343" i="1"/>
  <c r="J347" i="1"/>
  <c r="J354" i="1"/>
  <c r="J2" i="1"/>
  <c r="I7" i="1"/>
  <c r="I69" i="1"/>
  <c r="I45" i="1"/>
  <c r="I66" i="1"/>
  <c r="I70" i="1"/>
  <c r="I46" i="1"/>
  <c r="I68" i="1"/>
  <c r="I97" i="1"/>
  <c r="I95" i="1"/>
  <c r="I129" i="1"/>
  <c r="I115" i="1"/>
  <c r="I150" i="1"/>
  <c r="I143" i="1"/>
  <c r="I165" i="1"/>
  <c r="I163" i="1"/>
  <c r="I199" i="1"/>
  <c r="I208" i="1"/>
  <c r="I203" i="1"/>
  <c r="I219" i="1"/>
  <c r="I237" i="1"/>
  <c r="I260" i="1"/>
  <c r="I275" i="1"/>
  <c r="I272" i="1"/>
  <c r="I288" i="1"/>
  <c r="I298" i="1"/>
  <c r="I308" i="1"/>
  <c r="I331" i="1"/>
  <c r="N132" i="1"/>
  <c r="M276" i="1"/>
  <c r="L75" i="1"/>
  <c r="L185" i="1"/>
  <c r="L356" i="1"/>
  <c r="K85" i="1"/>
  <c r="T85" i="1" s="1"/>
  <c r="K130" i="1"/>
  <c r="T130" i="1" s="1"/>
  <c r="K173" i="1"/>
  <c r="T173" i="1" s="1"/>
  <c r="K209" i="1"/>
  <c r="T209" i="1" s="1"/>
  <c r="K205" i="1"/>
  <c r="T205" i="1" s="1"/>
  <c r="K263" i="1"/>
  <c r="T263" i="1" s="1"/>
  <c r="K262" i="1"/>
  <c r="T262" i="1" s="1"/>
  <c r="K339" i="1"/>
  <c r="T339" i="1" s="1"/>
  <c r="K305" i="1"/>
  <c r="T305" i="1" s="1"/>
  <c r="K302" i="1"/>
  <c r="T302" i="1" s="1"/>
  <c r="K317" i="1"/>
  <c r="T317" i="1" s="1"/>
  <c r="K335" i="1"/>
  <c r="T335" i="1" s="1"/>
  <c r="K358" i="1"/>
  <c r="J9" i="1"/>
  <c r="J19" i="1"/>
  <c r="J36" i="1"/>
  <c r="J63" i="1"/>
  <c r="J74" i="1"/>
  <c r="J85" i="1"/>
  <c r="J87" i="1"/>
  <c r="J114" i="1"/>
  <c r="J123" i="1"/>
  <c r="J130" i="1"/>
  <c r="J133" i="1"/>
  <c r="J146" i="1"/>
  <c r="J178" i="1"/>
  <c r="J166" i="1"/>
  <c r="J176" i="1"/>
  <c r="J220" i="1"/>
  <c r="J213" i="1"/>
  <c r="J273" i="1"/>
  <c r="J206" i="1"/>
  <c r="J266" i="1"/>
  <c r="J277" i="1"/>
  <c r="J285" i="1"/>
  <c r="J268" i="1"/>
  <c r="J246" i="1"/>
  <c r="J303" i="1"/>
  <c r="J326" i="1"/>
  <c r="J329" i="1"/>
  <c r="J342" i="1"/>
  <c r="J359" i="1"/>
  <c r="I3" i="1"/>
  <c r="I12" i="1"/>
  <c r="I13" i="1"/>
  <c r="I35" i="1"/>
  <c r="I59" i="1"/>
  <c r="I52" i="1"/>
  <c r="I73" i="1"/>
  <c r="I100" i="1"/>
  <c r="I94" i="1"/>
  <c r="I90" i="1"/>
  <c r="I137" i="1"/>
  <c r="I135" i="1"/>
  <c r="I175" i="1"/>
  <c r="I214" i="1"/>
  <c r="I169" i="1"/>
  <c r="I147" i="1"/>
  <c r="I230" i="1"/>
  <c r="I211" i="1"/>
  <c r="I183" i="1"/>
  <c r="I225" i="1"/>
  <c r="I228" i="1"/>
  <c r="I257" i="1"/>
  <c r="N287" i="1"/>
  <c r="M301" i="1"/>
  <c r="L99" i="1"/>
  <c r="L196" i="1"/>
  <c r="K5" i="1"/>
  <c r="T5" i="1" s="1"/>
  <c r="K100" i="1"/>
  <c r="T100" i="1" s="1"/>
  <c r="K135" i="1"/>
  <c r="T135" i="1" s="1"/>
  <c r="K165" i="1"/>
  <c r="T165" i="1" s="1"/>
  <c r="K199" i="1"/>
  <c r="T199" i="1" s="1"/>
  <c r="K203" i="1"/>
  <c r="T203" i="1" s="1"/>
  <c r="K256" i="1"/>
  <c r="T256" i="1" s="1"/>
  <c r="K277" i="1"/>
  <c r="T277" i="1" s="1"/>
  <c r="K311" i="1"/>
  <c r="T311" i="1" s="1"/>
  <c r="K246" i="1"/>
  <c r="T246" i="1" s="1"/>
  <c r="K253" i="1"/>
  <c r="T253" i="1" s="1"/>
  <c r="K323" i="1"/>
  <c r="K338" i="1"/>
  <c r="T338" i="1" s="1"/>
  <c r="K361" i="1"/>
  <c r="T361" i="1" s="1"/>
  <c r="J14" i="1"/>
  <c r="J26" i="1"/>
  <c r="J31" i="1"/>
  <c r="J48" i="1"/>
  <c r="J75" i="1"/>
  <c r="J99" i="1"/>
  <c r="J88" i="1"/>
  <c r="J144" i="1"/>
  <c r="J125" i="1"/>
  <c r="J142" i="1"/>
  <c r="J161" i="1"/>
  <c r="J139" i="1"/>
  <c r="J168" i="1"/>
  <c r="J192" i="1"/>
  <c r="J189" i="1"/>
  <c r="J181" i="1"/>
  <c r="J185" i="1"/>
  <c r="J196" i="1"/>
  <c r="J264" i="1"/>
  <c r="J258" i="1"/>
  <c r="J274" i="1"/>
  <c r="J248" i="1"/>
  <c r="J270" i="1"/>
  <c r="J318" i="1"/>
  <c r="J299" i="1"/>
  <c r="J297" i="1"/>
  <c r="J330" i="1"/>
  <c r="J335" i="1"/>
  <c r="J356" i="1"/>
  <c r="I5" i="1"/>
  <c r="I18" i="1"/>
  <c r="I19" i="1"/>
  <c r="I49" i="1"/>
  <c r="I44" i="1"/>
  <c r="I54" i="1"/>
  <c r="I106" i="1"/>
  <c r="I65" i="1"/>
  <c r="I105" i="1"/>
  <c r="I113" i="1"/>
  <c r="I145" i="1"/>
  <c r="I127" i="1"/>
  <c r="I171" i="1"/>
  <c r="I153" i="1"/>
  <c r="I194" i="1"/>
  <c r="I174" i="1"/>
  <c r="I140" i="1"/>
  <c r="I226" i="1"/>
  <c r="I239" i="1"/>
  <c r="I216" i="1"/>
  <c r="I222" i="1"/>
  <c r="I262" i="1"/>
  <c r="I281" i="1"/>
  <c r="I245" i="1"/>
  <c r="I305" i="1"/>
  <c r="I312" i="1"/>
  <c r="I324" i="1"/>
  <c r="I323" i="1"/>
  <c r="I348" i="1"/>
  <c r="I340" i="1"/>
  <c r="I364" i="1"/>
  <c r="H23" i="1"/>
  <c r="H40" i="1"/>
  <c r="H32" i="1"/>
  <c r="H61" i="1"/>
  <c r="H78" i="1"/>
  <c r="H82" i="1"/>
  <c r="H76" i="1"/>
  <c r="M33" i="1"/>
  <c r="M316" i="1"/>
  <c r="L88" i="1"/>
  <c r="L264" i="1"/>
  <c r="K18" i="1"/>
  <c r="T18" i="1" s="1"/>
  <c r="K65" i="1"/>
  <c r="T65" i="1" s="1"/>
  <c r="K127" i="1"/>
  <c r="T127" i="1" s="1"/>
  <c r="K169" i="1"/>
  <c r="T169" i="1" s="1"/>
  <c r="K230" i="1"/>
  <c r="T230" i="1" s="1"/>
  <c r="K183" i="1"/>
  <c r="T183" i="1" s="1"/>
  <c r="K237" i="1"/>
  <c r="T237" i="1" s="1"/>
  <c r="K274" i="1"/>
  <c r="K272" i="1"/>
  <c r="T272" i="1" s="1"/>
  <c r="K318" i="1"/>
  <c r="T318" i="1" s="1"/>
  <c r="K308" i="1"/>
  <c r="K329" i="1"/>
  <c r="T329" i="1" s="1"/>
  <c r="K332" i="1"/>
  <c r="K362" i="1"/>
  <c r="T362" i="1" s="1"/>
  <c r="J12" i="1"/>
  <c r="J15" i="1"/>
  <c r="J30" i="1"/>
  <c r="J43" i="1"/>
  <c r="J80" i="1"/>
  <c r="J67" i="1"/>
  <c r="J92" i="1"/>
  <c r="J109" i="1"/>
  <c r="J102" i="1"/>
  <c r="J126" i="1"/>
  <c r="J131" i="1"/>
  <c r="J154" i="1"/>
  <c r="J162" i="1"/>
  <c r="J159" i="1"/>
  <c r="J164" i="1"/>
  <c r="J182" i="1"/>
  <c r="J218" i="1"/>
  <c r="J254" i="1"/>
  <c r="J263" i="1"/>
  <c r="J261" i="1"/>
  <c r="J249" i="1"/>
  <c r="J252" i="1"/>
  <c r="J265" i="1"/>
  <c r="J280" i="1"/>
  <c r="J293" i="1"/>
  <c r="J306" i="1"/>
  <c r="J314" i="1"/>
  <c r="J338" i="1"/>
  <c r="J360" i="1"/>
  <c r="I8" i="1"/>
  <c r="I17" i="1"/>
  <c r="I26" i="1"/>
  <c r="I36" i="1"/>
  <c r="I77" i="1"/>
  <c r="I57" i="1"/>
  <c r="M99" i="1"/>
  <c r="M315" i="1"/>
  <c r="L144" i="1"/>
  <c r="L258" i="1"/>
  <c r="K19" i="1"/>
  <c r="T19" i="1" s="1"/>
  <c r="K87" i="1"/>
  <c r="T87" i="1" s="1"/>
  <c r="K133" i="1"/>
  <c r="T133" i="1" s="1"/>
  <c r="K194" i="1"/>
  <c r="K140" i="1"/>
  <c r="T140" i="1" s="1"/>
  <c r="K239" i="1"/>
  <c r="T239" i="1" s="1"/>
  <c r="K228" i="1"/>
  <c r="T228" i="1" s="1"/>
  <c r="K249" i="1"/>
  <c r="T249" i="1" s="1"/>
  <c r="K292" i="1"/>
  <c r="T292" i="1" s="1"/>
  <c r="K280" i="1"/>
  <c r="T280" i="1" s="1"/>
  <c r="K333" i="1"/>
  <c r="K330" i="1"/>
  <c r="T330" i="1" s="1"/>
  <c r="K337" i="1"/>
  <c r="K363" i="1"/>
  <c r="T363" i="1" s="1"/>
  <c r="J18" i="1"/>
  <c r="J34" i="1"/>
  <c r="J47" i="1"/>
  <c r="J55" i="1"/>
  <c r="J84" i="1"/>
  <c r="J72" i="1"/>
  <c r="J96" i="1"/>
  <c r="J107" i="1"/>
  <c r="J128" i="1"/>
  <c r="J124" i="1"/>
  <c r="J134" i="1"/>
  <c r="J160" i="1"/>
  <c r="J173" i="1"/>
  <c r="J201" i="1"/>
  <c r="J209" i="1"/>
  <c r="J198" i="1"/>
  <c r="J205" i="1"/>
  <c r="J236" i="1"/>
  <c r="J256" i="1"/>
  <c r="J247" i="1"/>
  <c r="J255" i="1"/>
  <c r="J339" i="1"/>
  <c r="J304" i="1"/>
  <c r="J282" i="1"/>
  <c r="J302" i="1"/>
  <c r="J328" i="1"/>
  <c r="J334" i="1"/>
  <c r="J332" i="1"/>
  <c r="J357" i="1"/>
  <c r="I4" i="1"/>
  <c r="I27" i="1"/>
  <c r="I15" i="1"/>
  <c r="I31" i="1"/>
  <c r="I63" i="1"/>
  <c r="I62" i="1"/>
  <c r="I64" i="1"/>
  <c r="I112" i="1"/>
  <c r="I103" i="1"/>
  <c r="I101" i="1"/>
  <c r="I119" i="1"/>
  <c r="I122" i="1"/>
  <c r="I158" i="1"/>
  <c r="I167" i="1"/>
  <c r="I200" i="1"/>
  <c r="I177" i="1"/>
  <c r="I190" i="1"/>
  <c r="I202" i="1"/>
  <c r="I241" i="1"/>
  <c r="I229" i="1"/>
  <c r="I238" i="1"/>
  <c r="I251" i="1"/>
  <c r="I290" i="1"/>
  <c r="I244" i="1"/>
  <c r="I296" i="1"/>
  <c r="I327" i="1"/>
  <c r="I325" i="1"/>
  <c r="I343" i="1"/>
  <c r="I347" i="1"/>
  <c r="I354" i="1"/>
  <c r="H3" i="1"/>
  <c r="H12" i="1"/>
  <c r="H13" i="1"/>
  <c r="H35" i="1"/>
  <c r="H59" i="1"/>
  <c r="H52" i="1"/>
  <c r="H73" i="1"/>
  <c r="H100" i="1"/>
  <c r="H94" i="1"/>
  <c r="M125" i="1"/>
  <c r="M341" i="1"/>
  <c r="L125" i="1"/>
  <c r="L274" i="1"/>
  <c r="K34" i="1"/>
  <c r="T34" i="1" s="1"/>
  <c r="K94" i="1"/>
  <c r="T94" i="1" s="1"/>
  <c r="K175" i="1"/>
  <c r="K166" i="1"/>
  <c r="K220" i="1"/>
  <c r="T220" i="1" s="1"/>
  <c r="K273" i="1"/>
  <c r="T273" i="1" s="1"/>
  <c r="K222" i="1"/>
  <c r="K255" i="1"/>
  <c r="T255" i="1" s="1"/>
  <c r="K245" i="1"/>
  <c r="T245" i="1" s="1"/>
  <c r="K282" i="1"/>
  <c r="T282" i="1" s="1"/>
  <c r="K324" i="1"/>
  <c r="K314" i="1"/>
  <c r="K355" i="1"/>
  <c r="T355" i="1" s="1"/>
  <c r="K364" i="1"/>
  <c r="T364" i="1" s="1"/>
  <c r="J17" i="1"/>
  <c r="J33" i="1"/>
  <c r="J39" i="1"/>
  <c r="J50" i="1"/>
  <c r="J79" i="1"/>
  <c r="J86" i="1"/>
  <c r="J93" i="1"/>
  <c r="J98" i="1"/>
  <c r="J121" i="1"/>
  <c r="J136" i="1"/>
  <c r="J138" i="1"/>
  <c r="J187" i="1"/>
  <c r="J197" i="1"/>
  <c r="J179" i="1"/>
  <c r="J210" i="1"/>
  <c r="J193" i="1"/>
  <c r="J221" i="1"/>
  <c r="J269" i="1"/>
  <c r="J234" i="1"/>
  <c r="J291" i="1"/>
  <c r="J259" i="1"/>
  <c r="J279" i="1"/>
  <c r="J320" i="1"/>
  <c r="J289" i="1"/>
  <c r="J322" i="1"/>
  <c r="J309" i="1"/>
  <c r="J336" i="1"/>
  <c r="J344" i="1"/>
  <c r="J351" i="1"/>
  <c r="I6" i="1"/>
  <c r="I22" i="1"/>
  <c r="I34" i="1"/>
  <c r="I30" i="1"/>
  <c r="I48" i="1"/>
  <c r="I74" i="1"/>
  <c r="I85" i="1"/>
  <c r="I87" i="1"/>
  <c r="I114" i="1"/>
  <c r="I123" i="1"/>
  <c r="I130" i="1"/>
  <c r="I133" i="1"/>
  <c r="I146" i="1"/>
  <c r="I178" i="1"/>
  <c r="I166" i="1"/>
  <c r="I176" i="1"/>
  <c r="I220" i="1"/>
  <c r="I213" i="1"/>
  <c r="I273" i="1"/>
  <c r="I206" i="1"/>
  <c r="I266" i="1"/>
  <c r="I277" i="1"/>
  <c r="I285" i="1"/>
  <c r="I268" i="1"/>
  <c r="I246" i="1"/>
  <c r="I303" i="1"/>
  <c r="I326" i="1"/>
  <c r="I329" i="1"/>
  <c r="M139" i="1"/>
  <c r="M337" i="1"/>
  <c r="L142" i="1"/>
  <c r="L248" i="1"/>
  <c r="K49" i="1"/>
  <c r="T49" i="1" s="1"/>
  <c r="K105" i="1"/>
  <c r="T105" i="1" s="1"/>
  <c r="K171" i="1"/>
  <c r="Y171" i="1" s="1"/>
  <c r="K192" i="1"/>
  <c r="T192" i="1" s="1"/>
  <c r="K181" i="1"/>
  <c r="T181" i="1" s="1"/>
  <c r="K196" i="1"/>
  <c r="T196" i="1" s="1"/>
  <c r="K266" i="1"/>
  <c r="T266" i="1" s="1"/>
  <c r="K250" i="1"/>
  <c r="T250" i="1" s="1"/>
  <c r="K268" i="1"/>
  <c r="T268" i="1" s="1"/>
  <c r="K313" i="1"/>
  <c r="T313" i="1" s="1"/>
  <c r="K326" i="1"/>
  <c r="T326" i="1" s="1"/>
  <c r="K334" i="1"/>
  <c r="T334" i="1" s="1"/>
  <c r="K350" i="1"/>
  <c r="T350" i="1" s="1"/>
  <c r="J3" i="1"/>
  <c r="J27" i="1"/>
  <c r="J29" i="1"/>
  <c r="J41" i="1"/>
  <c r="J56" i="1"/>
  <c r="J71" i="1"/>
  <c r="J81" i="1"/>
  <c r="J89" i="1"/>
  <c r="J117" i="1"/>
  <c r="J132" i="1"/>
  <c r="J149" i="1"/>
  <c r="J170" i="1"/>
  <c r="J151" i="1"/>
  <c r="J157" i="1"/>
  <c r="J156" i="1"/>
  <c r="J188" i="1"/>
  <c r="J184" i="1"/>
  <c r="J231" i="1"/>
  <c r="J243" i="1"/>
  <c r="J215" i="1"/>
  <c r="J217" i="1"/>
  <c r="J287" i="1"/>
  <c r="J271" i="1"/>
  <c r="J276" i="1"/>
  <c r="J301" i="1"/>
  <c r="J316" i="1"/>
  <c r="J315" i="1"/>
  <c r="J341" i="1"/>
  <c r="J337" i="1"/>
  <c r="J358" i="1"/>
  <c r="I10" i="1"/>
  <c r="I16" i="1"/>
  <c r="I33" i="1"/>
  <c r="I47" i="1"/>
  <c r="I43" i="1"/>
  <c r="I75" i="1"/>
  <c r="I99" i="1"/>
  <c r="I88" i="1"/>
  <c r="I144" i="1"/>
  <c r="I125" i="1"/>
  <c r="I142" i="1"/>
  <c r="I161" i="1"/>
  <c r="I139" i="1"/>
  <c r="I168" i="1"/>
  <c r="I192" i="1"/>
  <c r="I189" i="1"/>
  <c r="I181" i="1"/>
  <c r="I185" i="1"/>
  <c r="I196" i="1"/>
  <c r="I264" i="1"/>
  <c r="I258" i="1"/>
  <c r="I274" i="1"/>
  <c r="I248" i="1"/>
  <c r="I270" i="1"/>
  <c r="I318" i="1"/>
  <c r="I299" i="1"/>
  <c r="I297" i="1"/>
  <c r="I330" i="1"/>
  <c r="I335" i="1"/>
  <c r="I356" i="1"/>
  <c r="H8" i="1"/>
  <c r="H17" i="1"/>
  <c r="H26" i="1"/>
  <c r="H36" i="1"/>
  <c r="H77" i="1"/>
  <c r="H57" i="1"/>
  <c r="H60" i="1"/>
  <c r="H83" i="1"/>
  <c r="H111" i="1"/>
  <c r="H104" i="1"/>
  <c r="H91" i="1"/>
  <c r="M147" i="1"/>
  <c r="M358" i="1"/>
  <c r="L161" i="1"/>
  <c r="L270" i="1"/>
  <c r="K30" i="1"/>
  <c r="K114" i="1"/>
  <c r="T114" i="1" s="1"/>
  <c r="K146" i="1"/>
  <c r="T146" i="1" s="1"/>
  <c r="K201" i="1"/>
  <c r="T201" i="1" s="1"/>
  <c r="K198" i="1"/>
  <c r="T198" i="1" s="1"/>
  <c r="K236" i="1"/>
  <c r="T236" i="1" s="1"/>
  <c r="K258" i="1"/>
  <c r="T258" i="1" s="1"/>
  <c r="K275" i="1"/>
  <c r="T275" i="1" s="1"/>
  <c r="K270" i="1"/>
  <c r="T270" i="1" s="1"/>
  <c r="K298" i="1"/>
  <c r="Y298" i="1" s="1"/>
  <c r="K297" i="1"/>
  <c r="T297" i="1" s="1"/>
  <c r="K341" i="1"/>
  <c r="K345" i="1"/>
  <c r="J5" i="1"/>
  <c r="J16" i="1"/>
  <c r="J28" i="1"/>
  <c r="J51" i="1"/>
  <c r="J58" i="1"/>
  <c r="J82" i="1"/>
  <c r="J76" i="1"/>
  <c r="J108" i="1"/>
  <c r="J110" i="1"/>
  <c r="J116" i="1"/>
  <c r="J152" i="1"/>
  <c r="J120" i="1"/>
  <c r="J118" i="1"/>
  <c r="J141" i="1"/>
  <c r="J195" i="1"/>
  <c r="J223" i="1"/>
  <c r="J207" i="1"/>
  <c r="J233" i="1"/>
  <c r="J232" i="1"/>
  <c r="J224" i="1"/>
  <c r="J283" i="1"/>
  <c r="J250" i="1"/>
  <c r="J311" i="1"/>
  <c r="J300" i="1"/>
  <c r="J313" i="1"/>
  <c r="J253" i="1"/>
  <c r="J294" i="1"/>
  <c r="J346" i="1"/>
  <c r="J355" i="1"/>
  <c r="J361" i="1"/>
  <c r="I11" i="1"/>
  <c r="I25" i="1"/>
  <c r="I29" i="1"/>
  <c r="I39" i="1"/>
  <c r="I55" i="1"/>
  <c r="I80" i="1"/>
  <c r="I67" i="1"/>
  <c r="I92" i="1"/>
  <c r="I109" i="1"/>
  <c r="I102" i="1"/>
  <c r="I126" i="1"/>
  <c r="I131" i="1"/>
  <c r="I154" i="1"/>
  <c r="I162" i="1"/>
  <c r="I159" i="1"/>
  <c r="I164" i="1"/>
  <c r="I182" i="1"/>
  <c r="I218" i="1"/>
  <c r="I254" i="1"/>
  <c r="I263" i="1"/>
  <c r="I261" i="1"/>
  <c r="I249" i="1"/>
  <c r="I252" i="1"/>
  <c r="I265" i="1"/>
  <c r="I280" i="1"/>
  <c r="I293" i="1"/>
  <c r="I306" i="1"/>
  <c r="I314" i="1"/>
  <c r="I338" i="1"/>
  <c r="I360" i="1"/>
  <c r="H4" i="1"/>
  <c r="H27" i="1"/>
  <c r="H15" i="1"/>
  <c r="I180" i="1"/>
  <c r="I278" i="1"/>
  <c r="I322" i="1"/>
  <c r="I352" i="1"/>
  <c r="I351" i="1"/>
  <c r="H18" i="1"/>
  <c r="H42" i="1"/>
  <c r="H48" i="1"/>
  <c r="H71" i="1"/>
  <c r="H87" i="1"/>
  <c r="H98" i="1"/>
  <c r="H116" i="1"/>
  <c r="H135" i="1"/>
  <c r="H171" i="1"/>
  <c r="H172" i="1"/>
  <c r="H200" i="1"/>
  <c r="H176" i="1"/>
  <c r="H181" i="1"/>
  <c r="H205" i="1"/>
  <c r="H236" i="1"/>
  <c r="H256" i="1"/>
  <c r="H247" i="1"/>
  <c r="H255" i="1"/>
  <c r="H339" i="1"/>
  <c r="H304" i="1"/>
  <c r="H282" i="1"/>
  <c r="H302" i="1"/>
  <c r="H328" i="1"/>
  <c r="H334" i="1"/>
  <c r="H332" i="1"/>
  <c r="H357" i="1"/>
  <c r="G8" i="1"/>
  <c r="G17" i="1"/>
  <c r="G26" i="1"/>
  <c r="G36" i="1"/>
  <c r="G77" i="1"/>
  <c r="G57" i="1"/>
  <c r="G60" i="1"/>
  <c r="G83" i="1"/>
  <c r="G111" i="1"/>
  <c r="G104" i="1"/>
  <c r="G91" i="1"/>
  <c r="G148" i="1"/>
  <c r="G155" i="1"/>
  <c r="G172" i="1"/>
  <c r="G186" i="1"/>
  <c r="G191" i="1"/>
  <c r="G180" i="1"/>
  <c r="G204" i="1"/>
  <c r="G235" i="1"/>
  <c r="G212" i="1"/>
  <c r="G240" i="1"/>
  <c r="G267" i="1"/>
  <c r="G242" i="1"/>
  <c r="G278" i="1"/>
  <c r="G307" i="1"/>
  <c r="G284" i="1"/>
  <c r="G321" i="1"/>
  <c r="G319" i="1"/>
  <c r="G349" i="1"/>
  <c r="G353" i="1"/>
  <c r="G365" i="1"/>
  <c r="E14" i="1"/>
  <c r="E38" i="1"/>
  <c r="E42" i="1"/>
  <c r="E53" i="1"/>
  <c r="E58" i="1"/>
  <c r="E71" i="1"/>
  <c r="E81" i="1"/>
  <c r="E89" i="1"/>
  <c r="E117" i="1"/>
  <c r="E132" i="1"/>
  <c r="E149" i="1"/>
  <c r="E170" i="1"/>
  <c r="E151" i="1"/>
  <c r="E157" i="1"/>
  <c r="E156" i="1"/>
  <c r="E188" i="1"/>
  <c r="E184" i="1"/>
  <c r="E231" i="1"/>
  <c r="E243" i="1"/>
  <c r="E215" i="1"/>
  <c r="E217" i="1"/>
  <c r="I204" i="1"/>
  <c r="I304" i="1"/>
  <c r="I253" i="1"/>
  <c r="I310" i="1"/>
  <c r="I361" i="1"/>
  <c r="H22" i="1"/>
  <c r="H45" i="1"/>
  <c r="H43" i="1"/>
  <c r="H46" i="1"/>
  <c r="H88" i="1"/>
  <c r="H117" i="1"/>
  <c r="H129" i="1"/>
  <c r="H127" i="1"/>
  <c r="H155" i="1"/>
  <c r="H167" i="1"/>
  <c r="H166" i="1"/>
  <c r="H189" i="1"/>
  <c r="H198" i="1"/>
  <c r="H221" i="1"/>
  <c r="H269" i="1"/>
  <c r="H234" i="1"/>
  <c r="H291" i="1"/>
  <c r="H259" i="1"/>
  <c r="H279" i="1"/>
  <c r="H320" i="1"/>
  <c r="H289" i="1"/>
  <c r="H322" i="1"/>
  <c r="H309" i="1"/>
  <c r="H336" i="1"/>
  <c r="H344" i="1"/>
  <c r="H351" i="1"/>
  <c r="G4" i="1"/>
  <c r="G27" i="1"/>
  <c r="G15" i="1"/>
  <c r="G31" i="1"/>
  <c r="G63" i="1"/>
  <c r="G62" i="1"/>
  <c r="G64" i="1"/>
  <c r="G112" i="1"/>
  <c r="G103" i="1"/>
  <c r="G101" i="1"/>
  <c r="G119" i="1"/>
  <c r="G122" i="1"/>
  <c r="G158" i="1"/>
  <c r="G167" i="1"/>
  <c r="G200" i="1"/>
  <c r="G177" i="1"/>
  <c r="G190" i="1"/>
  <c r="G202" i="1"/>
  <c r="G241" i="1"/>
  <c r="G229" i="1"/>
  <c r="G238" i="1"/>
  <c r="G251" i="1"/>
  <c r="G290" i="1"/>
  <c r="G244" i="1"/>
  <c r="G296" i="1"/>
  <c r="G327" i="1"/>
  <c r="G325" i="1"/>
  <c r="G343" i="1"/>
  <c r="G347" i="1"/>
  <c r="G354" i="1"/>
  <c r="G2" i="1"/>
  <c r="E23" i="1"/>
  <c r="E40" i="1"/>
  <c r="E32" i="1"/>
  <c r="E61" i="1"/>
  <c r="E78" i="1"/>
  <c r="I60" i="1"/>
  <c r="I235" i="1"/>
  <c r="I320" i="1"/>
  <c r="I333" i="1"/>
  <c r="I349" i="1"/>
  <c r="I362" i="1"/>
  <c r="H16" i="1"/>
  <c r="H49" i="1"/>
  <c r="H50" i="1"/>
  <c r="H106" i="1"/>
  <c r="H96" i="1"/>
  <c r="H110" i="1"/>
  <c r="H137" i="1"/>
  <c r="H148" i="1"/>
  <c r="H158" i="1"/>
  <c r="H178" i="1"/>
  <c r="H192" i="1"/>
  <c r="H209" i="1"/>
  <c r="H193" i="1"/>
  <c r="H231" i="1"/>
  <c r="H243" i="1"/>
  <c r="H215" i="1"/>
  <c r="H217" i="1"/>
  <c r="H287" i="1"/>
  <c r="H271" i="1"/>
  <c r="H276" i="1"/>
  <c r="H301" i="1"/>
  <c r="H316" i="1"/>
  <c r="H315" i="1"/>
  <c r="H341" i="1"/>
  <c r="H337" i="1"/>
  <c r="H358" i="1"/>
  <c r="G6" i="1"/>
  <c r="G22" i="1"/>
  <c r="G34" i="1"/>
  <c r="G30" i="1"/>
  <c r="G48" i="1"/>
  <c r="G74" i="1"/>
  <c r="G85" i="1"/>
  <c r="G87" i="1"/>
  <c r="G114" i="1"/>
  <c r="G123" i="1"/>
  <c r="G130" i="1"/>
  <c r="G133" i="1"/>
  <c r="G146" i="1"/>
  <c r="G178" i="1"/>
  <c r="G166" i="1"/>
  <c r="G176" i="1"/>
  <c r="G220" i="1"/>
  <c r="G213" i="1"/>
  <c r="G273" i="1"/>
  <c r="G206" i="1"/>
  <c r="G266" i="1"/>
  <c r="G277" i="1"/>
  <c r="G285" i="1"/>
  <c r="G268" i="1"/>
  <c r="G246" i="1"/>
  <c r="G303" i="1"/>
  <c r="G326" i="1"/>
  <c r="G329" i="1"/>
  <c r="G342" i="1"/>
  <c r="G359" i="1"/>
  <c r="F2" i="1"/>
  <c r="E7" i="1"/>
  <c r="E69" i="1"/>
  <c r="E45" i="1"/>
  <c r="E66" i="1"/>
  <c r="E70" i="1"/>
  <c r="E46" i="1"/>
  <c r="E68" i="1"/>
  <c r="E97" i="1"/>
  <c r="E95" i="1"/>
  <c r="E129" i="1"/>
  <c r="E115" i="1"/>
  <c r="E150" i="1"/>
  <c r="E143" i="1"/>
  <c r="E165" i="1"/>
  <c r="E163" i="1"/>
  <c r="E199" i="1"/>
  <c r="E208" i="1"/>
  <c r="E203" i="1"/>
  <c r="E219" i="1"/>
  <c r="E237" i="1"/>
  <c r="E260" i="1"/>
  <c r="E275" i="1"/>
  <c r="E272" i="1"/>
  <c r="I83" i="1"/>
  <c r="I212" i="1"/>
  <c r="I300" i="1"/>
  <c r="I321" i="1"/>
  <c r="I342" i="1"/>
  <c r="I363" i="1"/>
  <c r="H24" i="1"/>
  <c r="H31" i="1"/>
  <c r="H56" i="1"/>
  <c r="H64" i="1"/>
  <c r="H93" i="1"/>
  <c r="H95" i="1"/>
  <c r="H145" i="1"/>
  <c r="H122" i="1"/>
  <c r="H146" i="1"/>
  <c r="H168" i="1"/>
  <c r="H201" i="1"/>
  <c r="H210" i="1"/>
  <c r="H184" i="1"/>
  <c r="H233" i="1"/>
  <c r="H232" i="1"/>
  <c r="H224" i="1"/>
  <c r="H283" i="1"/>
  <c r="H250" i="1"/>
  <c r="H311" i="1"/>
  <c r="H300" i="1"/>
  <c r="H313" i="1"/>
  <c r="H253" i="1"/>
  <c r="H294" i="1"/>
  <c r="H346" i="1"/>
  <c r="H355" i="1"/>
  <c r="H361" i="1"/>
  <c r="G10" i="1"/>
  <c r="G16" i="1"/>
  <c r="G33" i="1"/>
  <c r="G47" i="1"/>
  <c r="G43" i="1"/>
  <c r="G75" i="1"/>
  <c r="G99" i="1"/>
  <c r="G88" i="1"/>
  <c r="G144" i="1"/>
  <c r="G125" i="1"/>
  <c r="G142" i="1"/>
  <c r="G161" i="1"/>
  <c r="G139" i="1"/>
  <c r="G168" i="1"/>
  <c r="G192" i="1"/>
  <c r="G189" i="1"/>
  <c r="G181" i="1"/>
  <c r="G185" i="1"/>
  <c r="G196" i="1"/>
  <c r="G264" i="1"/>
  <c r="G258" i="1"/>
  <c r="G274" i="1"/>
  <c r="G248" i="1"/>
  <c r="G270" i="1"/>
  <c r="G318" i="1"/>
  <c r="G299" i="1"/>
  <c r="G297" i="1"/>
  <c r="G330" i="1"/>
  <c r="G335" i="1"/>
  <c r="G356" i="1"/>
  <c r="E3" i="1"/>
  <c r="E12" i="1"/>
  <c r="E13" i="1"/>
  <c r="E35" i="1"/>
  <c r="E59" i="1"/>
  <c r="E52" i="1"/>
  <c r="E73" i="1"/>
  <c r="E100" i="1"/>
  <c r="E94" i="1"/>
  <c r="E90" i="1"/>
  <c r="E137" i="1"/>
  <c r="E135" i="1"/>
  <c r="E175" i="1"/>
  <c r="E214" i="1"/>
  <c r="Y214" i="1" s="1"/>
  <c r="E169" i="1"/>
  <c r="E147" i="1"/>
  <c r="Y147" i="1" s="1"/>
  <c r="E230" i="1"/>
  <c r="E211" i="1"/>
  <c r="E183" i="1"/>
  <c r="E225" i="1"/>
  <c r="E228" i="1"/>
  <c r="E257" i="1"/>
  <c r="E227" i="1"/>
  <c r="E292" i="1"/>
  <c r="E295" i="1"/>
  <c r="I111" i="1"/>
  <c r="I240" i="1"/>
  <c r="I295" i="1"/>
  <c r="I328" i="1"/>
  <c r="I332" i="1"/>
  <c r="I365" i="1"/>
  <c r="H21" i="1"/>
  <c r="H30" i="1"/>
  <c r="H58" i="1"/>
  <c r="H85" i="1"/>
  <c r="H89" i="1"/>
  <c r="H90" i="1"/>
  <c r="H119" i="1"/>
  <c r="H133" i="1"/>
  <c r="H139" i="1"/>
  <c r="H173" i="1"/>
  <c r="H179" i="1"/>
  <c r="H188" i="1"/>
  <c r="H207" i="1"/>
  <c r="H203" i="1"/>
  <c r="H219" i="1"/>
  <c r="H237" i="1"/>
  <c r="H260" i="1"/>
  <c r="H275" i="1"/>
  <c r="H272" i="1"/>
  <c r="H288" i="1"/>
  <c r="H298" i="1"/>
  <c r="H308" i="1"/>
  <c r="H331" i="1"/>
  <c r="H352" i="1"/>
  <c r="H350" i="1"/>
  <c r="H362" i="1"/>
  <c r="G11" i="1"/>
  <c r="G25" i="1"/>
  <c r="G29" i="1"/>
  <c r="G39" i="1"/>
  <c r="G55" i="1"/>
  <c r="G80" i="1"/>
  <c r="G67" i="1"/>
  <c r="G92" i="1"/>
  <c r="G109" i="1"/>
  <c r="G102" i="1"/>
  <c r="G126" i="1"/>
  <c r="G131" i="1"/>
  <c r="G154" i="1"/>
  <c r="G162" i="1"/>
  <c r="G159" i="1"/>
  <c r="G164" i="1"/>
  <c r="G182" i="1"/>
  <c r="G218" i="1"/>
  <c r="G254" i="1"/>
  <c r="G263" i="1"/>
  <c r="G261" i="1"/>
  <c r="G249" i="1"/>
  <c r="G252" i="1"/>
  <c r="G265" i="1"/>
  <c r="G280" i="1"/>
  <c r="G293" i="1"/>
  <c r="G306" i="1"/>
  <c r="G314" i="1"/>
  <c r="G338" i="1"/>
  <c r="G360" i="1"/>
  <c r="E5" i="1"/>
  <c r="E18" i="1"/>
  <c r="E19" i="1"/>
  <c r="E49" i="1"/>
  <c r="E44" i="1"/>
  <c r="E54" i="1"/>
  <c r="E106" i="1"/>
  <c r="E65" i="1"/>
  <c r="E105" i="1"/>
  <c r="E113" i="1"/>
  <c r="E145" i="1"/>
  <c r="I104" i="1"/>
  <c r="I267" i="1"/>
  <c r="I307" i="1"/>
  <c r="I309" i="1"/>
  <c r="I344" i="1"/>
  <c r="H5" i="1"/>
  <c r="H38" i="1"/>
  <c r="H47" i="1"/>
  <c r="H70" i="1"/>
  <c r="H99" i="1"/>
  <c r="H108" i="1"/>
  <c r="H113" i="1"/>
  <c r="H130" i="1"/>
  <c r="H161" i="1"/>
  <c r="H160" i="1"/>
  <c r="H197" i="1"/>
  <c r="H156" i="1"/>
  <c r="H223" i="1"/>
  <c r="H208" i="1"/>
  <c r="H183" i="1"/>
  <c r="H225" i="1"/>
  <c r="H228" i="1"/>
  <c r="H257" i="1"/>
  <c r="H227" i="1"/>
  <c r="H292" i="1"/>
  <c r="H295" i="1"/>
  <c r="H286" i="1"/>
  <c r="H333" i="1"/>
  <c r="H317" i="1"/>
  <c r="H310" i="1"/>
  <c r="H345" i="1"/>
  <c r="H363" i="1"/>
  <c r="G20" i="1"/>
  <c r="G24" i="1"/>
  <c r="G28" i="1"/>
  <c r="G41" i="1"/>
  <c r="G50" i="1"/>
  <c r="G84" i="1"/>
  <c r="G72" i="1"/>
  <c r="G96" i="1"/>
  <c r="G107" i="1"/>
  <c r="G128" i="1"/>
  <c r="G124" i="1"/>
  <c r="G134" i="1"/>
  <c r="G160" i="1"/>
  <c r="G173" i="1"/>
  <c r="G201" i="1"/>
  <c r="G209" i="1"/>
  <c r="G198" i="1"/>
  <c r="G205" i="1"/>
  <c r="G236" i="1"/>
  <c r="G256" i="1"/>
  <c r="G247" i="1"/>
  <c r="G255" i="1"/>
  <c r="G339" i="1"/>
  <c r="G304" i="1"/>
  <c r="G282" i="1"/>
  <c r="G302" i="1"/>
  <c r="G328" i="1"/>
  <c r="G334" i="1"/>
  <c r="G332" i="1"/>
  <c r="G357" i="1"/>
  <c r="E8" i="1"/>
  <c r="E17" i="1"/>
  <c r="E26" i="1"/>
  <c r="E36" i="1"/>
  <c r="E77" i="1"/>
  <c r="E57" i="1"/>
  <c r="E60" i="1"/>
  <c r="E83" i="1"/>
  <c r="E111" i="1"/>
  <c r="E104" i="1"/>
  <c r="E91" i="1"/>
  <c r="E148" i="1"/>
  <c r="E155" i="1"/>
  <c r="E172" i="1"/>
  <c r="E186" i="1"/>
  <c r="E191" i="1"/>
  <c r="E180" i="1"/>
  <c r="E204" i="1"/>
  <c r="E235" i="1"/>
  <c r="E212" i="1"/>
  <c r="E240" i="1"/>
  <c r="E267" i="1"/>
  <c r="E242" i="1"/>
  <c r="I91" i="1"/>
  <c r="I250" i="1"/>
  <c r="I282" i="1"/>
  <c r="I294" i="1"/>
  <c r="I355" i="1"/>
  <c r="H6" i="1"/>
  <c r="H69" i="1"/>
  <c r="H41" i="1"/>
  <c r="H54" i="1"/>
  <c r="H72" i="1"/>
  <c r="H97" i="1"/>
  <c r="H101" i="1"/>
  <c r="H142" i="1"/>
  <c r="H134" i="1"/>
  <c r="H187" i="1"/>
  <c r="H157" i="1"/>
  <c r="H195" i="1"/>
  <c r="H199" i="1"/>
  <c r="H211" i="1"/>
  <c r="H239" i="1"/>
  <c r="H216" i="1"/>
  <c r="H222" i="1"/>
  <c r="H262" i="1"/>
  <c r="H281" i="1"/>
  <c r="H245" i="1"/>
  <c r="H305" i="1"/>
  <c r="H312" i="1"/>
  <c r="H324" i="1"/>
  <c r="H323" i="1"/>
  <c r="H348" i="1"/>
  <c r="H340" i="1"/>
  <c r="H364" i="1"/>
  <c r="G9" i="1"/>
  <c r="G21" i="1"/>
  <c r="G37" i="1"/>
  <c r="G51" i="1"/>
  <c r="G56" i="1"/>
  <c r="G79" i="1"/>
  <c r="G86" i="1"/>
  <c r="G93" i="1"/>
  <c r="G98" i="1"/>
  <c r="G121" i="1"/>
  <c r="G136" i="1"/>
  <c r="G138" i="1"/>
  <c r="G187" i="1"/>
  <c r="G197" i="1"/>
  <c r="G179" i="1"/>
  <c r="G210" i="1"/>
  <c r="G193" i="1"/>
  <c r="G221" i="1"/>
  <c r="G269" i="1"/>
  <c r="G234" i="1"/>
  <c r="G291" i="1"/>
  <c r="G259" i="1"/>
  <c r="G279" i="1"/>
  <c r="G320" i="1"/>
  <c r="G289" i="1"/>
  <c r="G322" i="1"/>
  <c r="G309" i="1"/>
  <c r="G336" i="1"/>
  <c r="G344" i="1"/>
  <c r="G351" i="1"/>
  <c r="E4" i="1"/>
  <c r="E27" i="1"/>
  <c r="E15" i="1"/>
  <c r="E31" i="1"/>
  <c r="E63" i="1"/>
  <c r="E62" i="1"/>
  <c r="E64" i="1"/>
  <c r="E112" i="1"/>
  <c r="E103" i="1"/>
  <c r="E101" i="1"/>
  <c r="E119" i="1"/>
  <c r="E122" i="1"/>
  <c r="E158" i="1"/>
  <c r="E167" i="1"/>
  <c r="I148" i="1"/>
  <c r="I227" i="1"/>
  <c r="I289" i="1"/>
  <c r="I317" i="1"/>
  <c r="I350" i="1"/>
  <c r="H10" i="1"/>
  <c r="H19" i="1"/>
  <c r="H51" i="1"/>
  <c r="H62" i="1"/>
  <c r="H86" i="1"/>
  <c r="H105" i="1"/>
  <c r="H123" i="1"/>
  <c r="H124" i="1"/>
  <c r="H138" i="1"/>
  <c r="H151" i="1"/>
  <c r="H141" i="1"/>
  <c r="H163" i="1"/>
  <c r="H230" i="1"/>
  <c r="H226" i="1"/>
  <c r="H235" i="1"/>
  <c r="H212" i="1"/>
  <c r="H240" i="1"/>
  <c r="H267" i="1"/>
  <c r="H242" i="1"/>
  <c r="H278" i="1"/>
  <c r="H307" i="1"/>
  <c r="H284" i="1"/>
  <c r="H321" i="1"/>
  <c r="H319" i="1"/>
  <c r="H349" i="1"/>
  <c r="H353" i="1"/>
  <c r="H365" i="1"/>
  <c r="G14" i="1"/>
  <c r="G38" i="1"/>
  <c r="G42" i="1"/>
  <c r="G53" i="1"/>
  <c r="G58" i="1"/>
  <c r="G71" i="1"/>
  <c r="G81" i="1"/>
  <c r="G89" i="1"/>
  <c r="G117" i="1"/>
  <c r="G132" i="1"/>
  <c r="G149" i="1"/>
  <c r="G170" i="1"/>
  <c r="G151" i="1"/>
  <c r="G157" i="1"/>
  <c r="G156" i="1"/>
  <c r="G188" i="1"/>
  <c r="G184" i="1"/>
  <c r="G231" i="1"/>
  <c r="G243" i="1"/>
  <c r="G215" i="1"/>
  <c r="G217" i="1"/>
  <c r="G287" i="1"/>
  <c r="G271" i="1"/>
  <c r="G276" i="1"/>
  <c r="G301" i="1"/>
  <c r="G316" i="1"/>
  <c r="G315" i="1"/>
  <c r="G341" i="1"/>
  <c r="G337" i="1"/>
  <c r="G358" i="1"/>
  <c r="E6" i="1"/>
  <c r="E22" i="1"/>
  <c r="E34" i="1"/>
  <c r="E30" i="1"/>
  <c r="E48" i="1"/>
  <c r="E74" i="1"/>
  <c r="E85" i="1"/>
  <c r="E87" i="1"/>
  <c r="E114" i="1"/>
  <c r="E123" i="1"/>
  <c r="E130" i="1"/>
  <c r="E133" i="1"/>
  <c r="E146" i="1"/>
  <c r="E178" i="1"/>
  <c r="Y178" i="1" s="1"/>
  <c r="E166" i="1"/>
  <c r="E176" i="1"/>
  <c r="E220" i="1"/>
  <c r="E213" i="1"/>
  <c r="E273" i="1"/>
  <c r="E206" i="1"/>
  <c r="Y206" i="1" s="1"/>
  <c r="E266" i="1"/>
  <c r="E277" i="1"/>
  <c r="E285" i="1"/>
  <c r="E268" i="1"/>
  <c r="E246" i="1"/>
  <c r="E303" i="1"/>
  <c r="E326" i="1"/>
  <c r="E329" i="1"/>
  <c r="I155" i="1"/>
  <c r="I242" i="1"/>
  <c r="I313" i="1"/>
  <c r="I319" i="1"/>
  <c r="I345" i="1"/>
  <c r="H20" i="1"/>
  <c r="H34" i="1"/>
  <c r="H53" i="1"/>
  <c r="H74" i="1"/>
  <c r="H81" i="1"/>
  <c r="H103" i="1"/>
  <c r="H125" i="1"/>
  <c r="H136" i="1"/>
  <c r="H170" i="1"/>
  <c r="H118" i="1"/>
  <c r="H165" i="1"/>
  <c r="H147" i="1"/>
  <c r="H140" i="1"/>
  <c r="H204" i="1"/>
  <c r="H241" i="1"/>
  <c r="H229" i="1"/>
  <c r="H238" i="1"/>
  <c r="H251" i="1"/>
  <c r="H290" i="1"/>
  <c r="H244" i="1"/>
  <c r="H296" i="1"/>
  <c r="H327" i="1"/>
  <c r="H325" i="1"/>
  <c r="H343" i="1"/>
  <c r="H347" i="1"/>
  <c r="H354" i="1"/>
  <c r="I2" i="1"/>
  <c r="G23" i="1"/>
  <c r="G40" i="1"/>
  <c r="G32" i="1"/>
  <c r="G61" i="1"/>
  <c r="G78" i="1"/>
  <c r="G82" i="1"/>
  <c r="G76" i="1"/>
  <c r="G108" i="1"/>
  <c r="G110" i="1"/>
  <c r="G116" i="1"/>
  <c r="G152" i="1"/>
  <c r="G120" i="1"/>
  <c r="G118" i="1"/>
  <c r="G141" i="1"/>
  <c r="G195" i="1"/>
  <c r="G223" i="1"/>
  <c r="G207" i="1"/>
  <c r="G233" i="1"/>
  <c r="G232" i="1"/>
  <c r="G224" i="1"/>
  <c r="G283" i="1"/>
  <c r="G250" i="1"/>
  <c r="G311" i="1"/>
  <c r="G300" i="1"/>
  <c r="G313" i="1"/>
  <c r="G253" i="1"/>
  <c r="G294" i="1"/>
  <c r="G346" i="1"/>
  <c r="G355" i="1"/>
  <c r="G361" i="1"/>
  <c r="E10" i="1"/>
  <c r="E16" i="1"/>
  <c r="E33" i="1"/>
  <c r="E47" i="1"/>
  <c r="E43" i="1"/>
  <c r="E75" i="1"/>
  <c r="E99" i="1"/>
  <c r="E88" i="1"/>
  <c r="E144" i="1"/>
  <c r="E125" i="1"/>
  <c r="E142" i="1"/>
  <c r="E161" i="1"/>
  <c r="E139" i="1"/>
  <c r="E168" i="1"/>
  <c r="E192" i="1"/>
  <c r="E189" i="1"/>
  <c r="E181" i="1"/>
  <c r="E185" i="1"/>
  <c r="E196" i="1"/>
  <c r="E264" i="1"/>
  <c r="E258" i="1"/>
  <c r="E274" i="1"/>
  <c r="E248" i="1"/>
  <c r="E270" i="1"/>
  <c r="E318" i="1"/>
  <c r="E299" i="1"/>
  <c r="E297" i="1"/>
  <c r="E330" i="1"/>
  <c r="I172" i="1"/>
  <c r="I339" i="1"/>
  <c r="I286" i="1"/>
  <c r="I334" i="1"/>
  <c r="I353" i="1"/>
  <c r="H9" i="1"/>
  <c r="H33" i="1"/>
  <c r="H66" i="1"/>
  <c r="H75" i="1"/>
  <c r="H68" i="1"/>
  <c r="H114" i="1"/>
  <c r="H128" i="1"/>
  <c r="H149" i="1"/>
  <c r="H120" i="1"/>
  <c r="H143" i="1"/>
  <c r="H169" i="1"/>
  <c r="H174" i="1"/>
  <c r="H180" i="1"/>
  <c r="H202" i="1"/>
  <c r="H273" i="1"/>
  <c r="H206" i="1"/>
  <c r="H266" i="1"/>
  <c r="H277" i="1"/>
  <c r="H285" i="1"/>
  <c r="H268" i="1"/>
  <c r="H246" i="1"/>
  <c r="H303" i="1"/>
  <c r="H326" i="1"/>
  <c r="H329" i="1"/>
  <c r="H342" i="1"/>
  <c r="H359" i="1"/>
  <c r="H2" i="1"/>
  <c r="G7" i="1"/>
  <c r="G69" i="1"/>
  <c r="G45" i="1"/>
  <c r="G66" i="1"/>
  <c r="G70" i="1"/>
  <c r="G46" i="1"/>
  <c r="G68" i="1"/>
  <c r="G97" i="1"/>
  <c r="G95" i="1"/>
  <c r="G129" i="1"/>
  <c r="G115" i="1"/>
  <c r="G150" i="1"/>
  <c r="G143" i="1"/>
  <c r="G165" i="1"/>
  <c r="G163" i="1"/>
  <c r="G199" i="1"/>
  <c r="G208" i="1"/>
  <c r="G203" i="1"/>
  <c r="G219" i="1"/>
  <c r="G237" i="1"/>
  <c r="G260" i="1"/>
  <c r="G275" i="1"/>
  <c r="G272" i="1"/>
  <c r="G288" i="1"/>
  <c r="G298" i="1"/>
  <c r="G308" i="1"/>
  <c r="G331" i="1"/>
  <c r="G352" i="1"/>
  <c r="G350" i="1"/>
  <c r="G362" i="1"/>
  <c r="E11" i="1"/>
  <c r="E25" i="1"/>
  <c r="E29" i="1"/>
  <c r="E39" i="1"/>
  <c r="E55" i="1"/>
  <c r="E80" i="1"/>
  <c r="E67" i="1"/>
  <c r="E92" i="1"/>
  <c r="E109" i="1"/>
  <c r="E102" i="1"/>
  <c r="E126" i="1"/>
  <c r="E131" i="1"/>
  <c r="E154" i="1"/>
  <c r="E162" i="1"/>
  <c r="E159" i="1"/>
  <c r="E164" i="1"/>
  <c r="E182" i="1"/>
  <c r="E218" i="1"/>
  <c r="E254" i="1"/>
  <c r="E263" i="1"/>
  <c r="I186" i="1"/>
  <c r="I311" i="1"/>
  <c r="I284" i="1"/>
  <c r="I336" i="1"/>
  <c r="I359" i="1"/>
  <c r="H14" i="1"/>
  <c r="H28" i="1"/>
  <c r="H44" i="1"/>
  <c r="H84" i="1"/>
  <c r="H65" i="1"/>
  <c r="H144" i="1"/>
  <c r="H121" i="1"/>
  <c r="H152" i="1"/>
  <c r="H150" i="1"/>
  <c r="H214" i="1"/>
  <c r="H194" i="1"/>
  <c r="H191" i="1"/>
  <c r="H190" i="1"/>
  <c r="H213" i="1"/>
  <c r="H196" i="1"/>
  <c r="H264" i="1"/>
  <c r="H258" i="1"/>
  <c r="H274" i="1"/>
  <c r="H248" i="1"/>
  <c r="H270" i="1"/>
  <c r="H318" i="1"/>
  <c r="H299" i="1"/>
  <c r="H297" i="1"/>
  <c r="H330" i="1"/>
  <c r="H335" i="1"/>
  <c r="H356" i="1"/>
  <c r="G3" i="1"/>
  <c r="G12" i="1"/>
  <c r="G13" i="1"/>
  <c r="G35" i="1"/>
  <c r="G59" i="1"/>
  <c r="G52" i="1"/>
  <c r="G73" i="1"/>
  <c r="G100" i="1"/>
  <c r="G94" i="1"/>
  <c r="G90" i="1"/>
  <c r="G137" i="1"/>
  <c r="G135" i="1"/>
  <c r="G175" i="1"/>
  <c r="G214" i="1"/>
  <c r="G169" i="1"/>
  <c r="G147" i="1"/>
  <c r="G230" i="1"/>
  <c r="G211" i="1"/>
  <c r="G183" i="1"/>
  <c r="G225" i="1"/>
  <c r="G228" i="1"/>
  <c r="G257" i="1"/>
  <c r="G227" i="1"/>
  <c r="G292" i="1"/>
  <c r="G295" i="1"/>
  <c r="G286" i="1"/>
  <c r="G333" i="1"/>
  <c r="G317" i="1"/>
  <c r="G310" i="1"/>
  <c r="G345" i="1"/>
  <c r="G363" i="1"/>
  <c r="E20" i="1"/>
  <c r="E24" i="1"/>
  <c r="E28" i="1"/>
  <c r="E41" i="1"/>
  <c r="E50" i="1"/>
  <c r="E84" i="1"/>
  <c r="E72" i="1"/>
  <c r="E96" i="1"/>
  <c r="E107" i="1"/>
  <c r="E128" i="1"/>
  <c r="E124" i="1"/>
  <c r="E134" i="1"/>
  <c r="E160" i="1"/>
  <c r="E173" i="1"/>
  <c r="E201" i="1"/>
  <c r="E209" i="1"/>
  <c r="E198" i="1"/>
  <c r="E205" i="1"/>
  <c r="E236" i="1"/>
  <c r="E256" i="1"/>
  <c r="E247" i="1"/>
  <c r="E255" i="1"/>
  <c r="E339" i="1"/>
  <c r="E304" i="1"/>
  <c r="E282" i="1"/>
  <c r="E302" i="1"/>
  <c r="Y302" i="1" s="1"/>
  <c r="E328" i="1"/>
  <c r="E334" i="1"/>
  <c r="I191" i="1"/>
  <c r="I292" i="1"/>
  <c r="I302" i="1"/>
  <c r="I346" i="1"/>
  <c r="I357" i="1"/>
  <c r="H7" i="1"/>
  <c r="H37" i="1"/>
  <c r="H63" i="1"/>
  <c r="H79" i="1"/>
  <c r="H112" i="1"/>
  <c r="H107" i="1"/>
  <c r="H132" i="1"/>
  <c r="H115" i="1"/>
  <c r="H175" i="1"/>
  <c r="H153" i="1"/>
  <c r="H186" i="1"/>
  <c r="H177" i="1"/>
  <c r="H220" i="1"/>
  <c r="H185" i="1"/>
  <c r="H254" i="1"/>
  <c r="H263" i="1"/>
  <c r="H261" i="1"/>
  <c r="H249" i="1"/>
  <c r="H252" i="1"/>
  <c r="H265" i="1"/>
  <c r="H280" i="1"/>
  <c r="H293" i="1"/>
  <c r="H306" i="1"/>
  <c r="H314" i="1"/>
  <c r="H338" i="1"/>
  <c r="H360" i="1"/>
  <c r="G5" i="1"/>
  <c r="G18" i="1"/>
  <c r="G19" i="1"/>
  <c r="G49" i="1"/>
  <c r="E356" i="1"/>
  <c r="E335" i="1"/>
  <c r="E319" i="1"/>
  <c r="E308" i="1"/>
  <c r="E289" i="1"/>
  <c r="E245" i="1"/>
  <c r="E262" i="1"/>
  <c r="E241" i="1"/>
  <c r="E177" i="1"/>
  <c r="E120" i="1"/>
  <c r="E86" i="1"/>
  <c r="G324" i="1"/>
  <c r="G194" i="1"/>
  <c r="X186" i="1"/>
  <c r="U186" i="1" s="1"/>
  <c r="S186" i="1" s="1"/>
  <c r="X68" i="1"/>
  <c r="U68" i="1" s="1"/>
  <c r="S68" i="1" s="1"/>
  <c r="X138" i="1"/>
  <c r="U138" i="1" s="1"/>
  <c r="S138" i="1" s="1"/>
  <c r="X178" i="1"/>
  <c r="U178" i="1" s="1"/>
  <c r="S178" i="1" s="1"/>
  <c r="X64" i="1"/>
  <c r="U64" i="1" s="1"/>
  <c r="S64" i="1" s="1"/>
  <c r="X173" i="1"/>
  <c r="U173" i="1" s="1"/>
  <c r="S173" i="1" s="1"/>
  <c r="X149" i="1"/>
  <c r="U149" i="1" s="1"/>
  <c r="S149" i="1" s="1"/>
  <c r="X294" i="1"/>
  <c r="U294" i="1" s="1"/>
  <c r="S294" i="1" s="1"/>
  <c r="X195" i="1"/>
  <c r="U195" i="1" s="1"/>
  <c r="S195" i="1" s="1"/>
  <c r="X161" i="1"/>
  <c r="U161" i="1" s="1"/>
  <c r="S161" i="1" s="1"/>
  <c r="AE327" i="1"/>
  <c r="AE158" i="1"/>
  <c r="AE60" i="1"/>
  <c r="AG201" i="1"/>
  <c r="X176" i="1"/>
  <c r="U176" i="1" s="1"/>
  <c r="S176" i="1" s="1"/>
  <c r="AG50" i="1"/>
  <c r="AG143" i="1"/>
  <c r="AG45" i="1"/>
  <c r="AK202" i="1"/>
  <c r="X179" i="1"/>
  <c r="U179" i="1" s="1"/>
  <c r="S179" i="1" s="1"/>
  <c r="X194" i="1"/>
  <c r="U194" i="1" s="1"/>
  <c r="S194" i="1" s="1"/>
  <c r="AE124" i="1"/>
  <c r="AE50" i="1"/>
  <c r="AG160" i="1"/>
  <c r="AG28" i="1"/>
  <c r="AK208" i="1"/>
  <c r="AG300" i="1"/>
  <c r="AG23" i="1"/>
  <c r="AE199" i="1"/>
  <c r="AE110" i="1"/>
  <c r="AG242" i="1"/>
  <c r="AG95" i="1"/>
  <c r="AG20" i="1"/>
  <c r="AK163" i="1"/>
  <c r="AK229" i="1"/>
  <c r="AE250" i="1"/>
  <c r="AG261" i="1"/>
  <c r="X160" i="1"/>
  <c r="U160" i="1" s="1"/>
  <c r="S160" i="1" s="1"/>
  <c r="X72" i="1"/>
  <c r="U72" i="1" s="1"/>
  <c r="S72" i="1" s="1"/>
  <c r="AE195" i="1"/>
  <c r="AE96" i="1"/>
  <c r="AK331" i="1"/>
  <c r="AK153" i="1"/>
  <c r="AE343" i="1"/>
  <c r="AG208" i="1"/>
  <c r="X73" i="1"/>
  <c r="U73" i="1" s="1"/>
  <c r="S73" i="1" s="1"/>
  <c r="AE173" i="1"/>
  <c r="AE88" i="1"/>
  <c r="AG81" i="1"/>
  <c r="AK152" i="1"/>
  <c r="AE324" i="1"/>
  <c r="AG198" i="1"/>
  <c r="AG72" i="1"/>
  <c r="X352" i="1"/>
  <c r="U352" i="1" s="1"/>
  <c r="S352" i="1" s="1"/>
  <c r="X70" i="1"/>
  <c r="U70" i="1" s="1"/>
  <c r="S70" i="1" s="1"/>
  <c r="AE178" i="1"/>
  <c r="AG163" i="1"/>
  <c r="AG70" i="1"/>
  <c r="AI70" i="1" s="1"/>
  <c r="AK78" i="1"/>
  <c r="AG289" i="1"/>
  <c r="AK289" i="1"/>
  <c r="AE289" i="1"/>
  <c r="X289" i="1"/>
  <c r="U289" i="1" s="1"/>
  <c r="S289" i="1" s="1"/>
  <c r="X318" i="1"/>
  <c r="U318" i="1" s="1"/>
  <c r="S318" i="1" s="1"/>
  <c r="AK318" i="1"/>
  <c r="AG318" i="1"/>
  <c r="AE318" i="1"/>
  <c r="X216" i="1"/>
  <c r="U216" i="1" s="1"/>
  <c r="S216" i="1" s="1"/>
  <c r="AG216" i="1"/>
  <c r="AE216" i="1"/>
  <c r="X184" i="1"/>
  <c r="U184" i="1" s="1"/>
  <c r="S184" i="1" s="1"/>
  <c r="AE184" i="1"/>
  <c r="AK184" i="1"/>
  <c r="X180" i="1"/>
  <c r="U180" i="1" s="1"/>
  <c r="S180" i="1" s="1"/>
  <c r="AG180" i="1"/>
  <c r="AK180" i="1"/>
  <c r="AE180" i="1"/>
  <c r="X360" i="1"/>
  <c r="U360" i="1" s="1"/>
  <c r="S360" i="1" s="1"/>
  <c r="AK360" i="1"/>
  <c r="AG360" i="1"/>
  <c r="AE360" i="1"/>
  <c r="X350" i="1"/>
  <c r="U350" i="1" s="1"/>
  <c r="S350" i="1" s="1"/>
  <c r="AE350" i="1"/>
  <c r="X347" i="1"/>
  <c r="U347" i="1" s="1"/>
  <c r="S347" i="1" s="1"/>
  <c r="AG347" i="1"/>
  <c r="AK347" i="1"/>
  <c r="X334" i="1"/>
  <c r="U334" i="1" s="1"/>
  <c r="S334" i="1" s="1"/>
  <c r="AK334" i="1"/>
  <c r="AE334" i="1"/>
  <c r="AK319" i="1"/>
  <c r="AE319" i="1"/>
  <c r="X308" i="1"/>
  <c r="U308" i="1" s="1"/>
  <c r="S308" i="1" s="1"/>
  <c r="AK308" i="1"/>
  <c r="AE308" i="1"/>
  <c r="X299" i="1"/>
  <c r="U299" i="1" s="1"/>
  <c r="S299" i="1" s="1"/>
  <c r="AK299" i="1"/>
  <c r="AG299" i="1"/>
  <c r="AE299" i="1"/>
  <c r="X286" i="1"/>
  <c r="U286" i="1" s="1"/>
  <c r="S286" i="1" s="1"/>
  <c r="AK286" i="1"/>
  <c r="AG286" i="1"/>
  <c r="X307" i="1"/>
  <c r="U307" i="1" s="1"/>
  <c r="S307" i="1" s="1"/>
  <c r="AK307" i="1"/>
  <c r="AE307" i="1"/>
  <c r="X290" i="1"/>
  <c r="U290" i="1" s="1"/>
  <c r="S290" i="1" s="1"/>
  <c r="AG290" i="1"/>
  <c r="AE290" i="1"/>
  <c r="AK290" i="1"/>
  <c r="X275" i="1"/>
  <c r="U275" i="1" s="1"/>
  <c r="S275" i="1" s="1"/>
  <c r="AK275" i="1"/>
  <c r="AG275" i="1"/>
  <c r="AK182" i="1"/>
  <c r="AE182" i="1"/>
  <c r="AG182" i="1"/>
  <c r="X182" i="1"/>
  <c r="U182" i="1" s="1"/>
  <c r="S182" i="1" s="1"/>
  <c r="X128" i="1"/>
  <c r="U128" i="1" s="1"/>
  <c r="S128" i="1" s="1"/>
  <c r="AK128" i="1"/>
  <c r="AG128" i="1"/>
  <c r="AE128" i="1"/>
  <c r="X108" i="1"/>
  <c r="U108" i="1" s="1"/>
  <c r="S108" i="1" s="1"/>
  <c r="AE108" i="1"/>
  <c r="AK108" i="1"/>
  <c r="AG108" i="1"/>
  <c r="AK96" i="1"/>
  <c r="AG96" i="1"/>
  <c r="AK65" i="1"/>
  <c r="AG65" i="1"/>
  <c r="AE65" i="1"/>
  <c r="X65" i="1"/>
  <c r="U65" i="1" s="1"/>
  <c r="S65" i="1" s="1"/>
  <c r="X84" i="1"/>
  <c r="U84" i="1" s="1"/>
  <c r="S84" i="1" s="1"/>
  <c r="AK84" i="1"/>
  <c r="AG84" i="1"/>
  <c r="AE84" i="1"/>
  <c r="X41" i="1"/>
  <c r="U41" i="1" s="1"/>
  <c r="S41" i="1" s="1"/>
  <c r="AK41" i="1"/>
  <c r="AG41" i="1"/>
  <c r="AE41" i="1"/>
  <c r="X25" i="1"/>
  <c r="U25" i="1" s="1"/>
  <c r="S25" i="1" s="1"/>
  <c r="AK25" i="1"/>
  <c r="AG25" i="1"/>
  <c r="AE25" i="1"/>
  <c r="X12" i="1"/>
  <c r="U12" i="1" s="1"/>
  <c r="S12" i="1" s="1"/>
  <c r="AK12" i="1"/>
  <c r="AE12" i="1"/>
  <c r="AG12" i="1"/>
  <c r="AE286" i="1"/>
  <c r="AG307" i="1"/>
  <c r="X358" i="1"/>
  <c r="U358" i="1" s="1"/>
  <c r="S358" i="1" s="1"/>
  <c r="AK358" i="1"/>
  <c r="AG358" i="1"/>
  <c r="AE358" i="1"/>
  <c r="X353" i="1"/>
  <c r="U353" i="1" s="1"/>
  <c r="S353" i="1" s="1"/>
  <c r="AG353" i="1"/>
  <c r="AK353" i="1"/>
  <c r="AE353" i="1"/>
  <c r="AG326" i="1"/>
  <c r="AK326" i="1"/>
  <c r="AE326" i="1"/>
  <c r="X206" i="1"/>
  <c r="U206" i="1" s="1"/>
  <c r="S206" i="1" s="1"/>
  <c r="AG206" i="1"/>
  <c r="AE206" i="1"/>
  <c r="AK206" i="1"/>
  <c r="AG155" i="1"/>
  <c r="AK155" i="1"/>
  <c r="AE155" i="1"/>
  <c r="AG136" i="1"/>
  <c r="AK136" i="1"/>
  <c r="X136" i="1"/>
  <c r="U136" i="1" s="1"/>
  <c r="S136" i="1" s="1"/>
  <c r="AE136" i="1"/>
  <c r="X114" i="1"/>
  <c r="U114" i="1" s="1"/>
  <c r="S114" i="1" s="1"/>
  <c r="AK114" i="1"/>
  <c r="AG114" i="1"/>
  <c r="AE114" i="1"/>
  <c r="X61" i="1"/>
  <c r="U61" i="1" s="1"/>
  <c r="S61" i="1" s="1"/>
  <c r="AG61" i="1"/>
  <c r="AE61" i="1"/>
  <c r="AK61" i="1"/>
  <c r="X364" i="1"/>
  <c r="U364" i="1" s="1"/>
  <c r="S364" i="1" s="1"/>
  <c r="AG364" i="1"/>
  <c r="AK364" i="1"/>
  <c r="X355" i="1"/>
  <c r="U355" i="1" s="1"/>
  <c r="S355" i="1" s="1"/>
  <c r="AE355" i="1"/>
  <c r="AK355" i="1"/>
  <c r="AG355" i="1"/>
  <c r="AK349" i="1"/>
  <c r="AG349" i="1"/>
  <c r="AE349" i="1"/>
  <c r="X349" i="1"/>
  <c r="U349" i="1" s="1"/>
  <c r="S349" i="1" s="1"/>
  <c r="X315" i="1"/>
  <c r="U315" i="1" s="1"/>
  <c r="S315" i="1" s="1"/>
  <c r="AK315" i="1"/>
  <c r="AG315" i="1"/>
  <c r="AE315" i="1"/>
  <c r="X326" i="1"/>
  <c r="U326" i="1" s="1"/>
  <c r="S326" i="1" s="1"/>
  <c r="AK253" i="1"/>
  <c r="AE253" i="1"/>
  <c r="X253" i="1"/>
  <c r="U253" i="1" s="1"/>
  <c r="S253" i="1" s="1"/>
  <c r="AG253" i="1"/>
  <c r="AG303" i="1"/>
  <c r="AK303" i="1"/>
  <c r="AE303" i="1"/>
  <c r="X298" i="1"/>
  <c r="U298" i="1" s="1"/>
  <c r="S298" i="1" s="1"/>
  <c r="AG298" i="1"/>
  <c r="AE298" i="1"/>
  <c r="X272" i="1"/>
  <c r="U272" i="1" s="1"/>
  <c r="S272" i="1" s="1"/>
  <c r="AG272" i="1"/>
  <c r="X213" i="1"/>
  <c r="U213" i="1" s="1"/>
  <c r="S213" i="1" s="1"/>
  <c r="AG213" i="1"/>
  <c r="AE213" i="1"/>
  <c r="AK213" i="1"/>
  <c r="X200" i="1"/>
  <c r="U200" i="1" s="1"/>
  <c r="S200" i="1" s="1"/>
  <c r="AG200" i="1"/>
  <c r="AE200" i="1"/>
  <c r="AK200" i="1"/>
  <c r="X169" i="1"/>
  <c r="U169" i="1" s="1"/>
  <c r="S169" i="1" s="1"/>
  <c r="AK169" i="1"/>
  <c r="AE169" i="1"/>
  <c r="AG169" i="1"/>
  <c r="X155" i="1"/>
  <c r="U155" i="1" s="1"/>
  <c r="S155" i="1" s="1"/>
  <c r="X150" i="1"/>
  <c r="U150" i="1" s="1"/>
  <c r="S150" i="1" s="1"/>
  <c r="AE150" i="1"/>
  <c r="AK150" i="1"/>
  <c r="AG150" i="1"/>
  <c r="X148" i="1"/>
  <c r="U148" i="1" s="1"/>
  <c r="S148" i="1" s="1"/>
  <c r="AG148" i="1"/>
  <c r="AE148" i="1"/>
  <c r="AE115" i="1"/>
  <c r="X115" i="1"/>
  <c r="U115" i="1" s="1"/>
  <c r="S115" i="1" s="1"/>
  <c r="AK115" i="1"/>
  <c r="X116" i="1"/>
  <c r="U116" i="1" s="1"/>
  <c r="S116" i="1" s="1"/>
  <c r="AG116" i="1"/>
  <c r="AE116" i="1"/>
  <c r="AK116" i="1"/>
  <c r="X117" i="1"/>
  <c r="U117" i="1" s="1"/>
  <c r="S117" i="1" s="1"/>
  <c r="AE117" i="1"/>
  <c r="AK117" i="1"/>
  <c r="AK105" i="1"/>
  <c r="AG105" i="1"/>
  <c r="AE105" i="1"/>
  <c r="X82" i="1"/>
  <c r="U82" i="1" s="1"/>
  <c r="S82" i="1" s="1"/>
  <c r="AG82" i="1"/>
  <c r="X48" i="1"/>
  <c r="U48" i="1" s="1"/>
  <c r="S48" i="1" s="1"/>
  <c r="AK48" i="1"/>
  <c r="AG48" i="1"/>
  <c r="AK44" i="1"/>
  <c r="AG44" i="1"/>
  <c r="AE44" i="1"/>
  <c r="AG363" i="1"/>
  <c r="X252" i="1"/>
  <c r="U252" i="1" s="1"/>
  <c r="S252" i="1" s="1"/>
  <c r="AK252" i="1"/>
  <c r="AE252" i="1"/>
  <c r="AG252" i="1"/>
  <c r="X226" i="1"/>
  <c r="U226" i="1" s="1"/>
  <c r="S226" i="1" s="1"/>
  <c r="AG226" i="1"/>
  <c r="AE226" i="1"/>
  <c r="X102" i="1"/>
  <c r="U102" i="1" s="1"/>
  <c r="S102" i="1" s="1"/>
  <c r="AK102" i="1"/>
  <c r="AG102" i="1"/>
  <c r="AE102" i="1"/>
  <c r="X89" i="1"/>
  <c r="U89" i="1" s="1"/>
  <c r="S89" i="1" s="1"/>
  <c r="AE89" i="1"/>
  <c r="AK89" i="1"/>
  <c r="AG89" i="1"/>
  <c r="X311" i="1"/>
  <c r="U311" i="1" s="1"/>
  <c r="S311" i="1" s="1"/>
  <c r="AG311" i="1"/>
  <c r="AK311" i="1"/>
  <c r="AE311" i="1"/>
  <c r="X291" i="1"/>
  <c r="U291" i="1" s="1"/>
  <c r="S291" i="1" s="1"/>
  <c r="AG291" i="1"/>
  <c r="AI291" i="1" s="1"/>
  <c r="AK291" i="1"/>
  <c r="X237" i="1"/>
  <c r="U237" i="1" s="1"/>
  <c r="S237" i="1" s="1"/>
  <c r="AK237" i="1"/>
  <c r="AG237" i="1"/>
  <c r="AE237" i="1"/>
  <c r="X156" i="1"/>
  <c r="U156" i="1" s="1"/>
  <c r="S156" i="1" s="1"/>
  <c r="AK120" i="1"/>
  <c r="AG120" i="1"/>
  <c r="X120" i="1"/>
  <c r="U120" i="1" s="1"/>
  <c r="S120" i="1" s="1"/>
  <c r="X58" i="1"/>
  <c r="U58" i="1" s="1"/>
  <c r="S58" i="1" s="1"/>
  <c r="AE58" i="1"/>
  <c r="AK58" i="1"/>
  <c r="X346" i="1"/>
  <c r="U346" i="1" s="1"/>
  <c r="S346" i="1" s="1"/>
  <c r="AK346" i="1"/>
  <c r="AG346" i="1"/>
  <c r="AE346" i="1"/>
  <c r="X147" i="1"/>
  <c r="U147" i="1" s="1"/>
  <c r="S147" i="1" s="1"/>
  <c r="AK147" i="1"/>
  <c r="AG147" i="1"/>
  <c r="X171" i="1"/>
  <c r="U171" i="1" s="1"/>
  <c r="S171" i="1" s="1"/>
  <c r="AG171" i="1"/>
  <c r="AE171" i="1"/>
  <c r="AK171" i="1"/>
  <c r="X52" i="1"/>
  <c r="U52" i="1" s="1"/>
  <c r="S52" i="1" s="1"/>
  <c r="AK52" i="1"/>
  <c r="AE52" i="1"/>
  <c r="AG52" i="1"/>
  <c r="AK340" i="1"/>
  <c r="X323" i="1"/>
  <c r="U323" i="1" s="1"/>
  <c r="S323" i="1" s="1"/>
  <c r="AG323" i="1"/>
  <c r="X101" i="1"/>
  <c r="U101" i="1" s="1"/>
  <c r="S101" i="1" s="1"/>
  <c r="AK101" i="1"/>
  <c r="AG101" i="1"/>
  <c r="AK337" i="1"/>
  <c r="AE337" i="1"/>
  <c r="AK328" i="1"/>
  <c r="AG328" i="1"/>
  <c r="AE328" i="1"/>
  <c r="X321" i="1"/>
  <c r="U321" i="1" s="1"/>
  <c r="S321" i="1" s="1"/>
  <c r="AG321" i="1"/>
  <c r="AK321" i="1"/>
  <c r="AE321" i="1"/>
  <c r="X259" i="1"/>
  <c r="U259" i="1" s="1"/>
  <c r="S259" i="1" s="1"/>
  <c r="AG259" i="1"/>
  <c r="AK259" i="1"/>
  <c r="AE259" i="1"/>
  <c r="X274" i="1"/>
  <c r="U274" i="1" s="1"/>
  <c r="S274" i="1" s="1"/>
  <c r="AK274" i="1"/>
  <c r="AG274" i="1"/>
  <c r="AE274" i="1"/>
  <c r="X260" i="1"/>
  <c r="U260" i="1" s="1"/>
  <c r="S260" i="1" s="1"/>
  <c r="AE260" i="1"/>
  <c r="AG260" i="1"/>
  <c r="X224" i="1"/>
  <c r="U224" i="1" s="1"/>
  <c r="S224" i="1" s="1"/>
  <c r="AK224" i="1"/>
  <c r="AG224" i="1"/>
  <c r="AI224" i="1" s="1"/>
  <c r="X212" i="1"/>
  <c r="U212" i="1" s="1"/>
  <c r="S212" i="1" s="1"/>
  <c r="AG212" i="1"/>
  <c r="AE212" i="1"/>
  <c r="AK212" i="1"/>
  <c r="X219" i="1"/>
  <c r="U219" i="1" s="1"/>
  <c r="S219" i="1" s="1"/>
  <c r="AE219" i="1"/>
  <c r="X220" i="1"/>
  <c r="U220" i="1" s="1"/>
  <c r="S220" i="1" s="1"/>
  <c r="AG220" i="1"/>
  <c r="AK220" i="1"/>
  <c r="AE220" i="1"/>
  <c r="AG210" i="1"/>
  <c r="AK210" i="1"/>
  <c r="AE210" i="1"/>
  <c r="X146" i="1"/>
  <c r="U146" i="1" s="1"/>
  <c r="S146" i="1" s="1"/>
  <c r="AG146" i="1"/>
  <c r="AK146" i="1"/>
  <c r="AE146" i="1"/>
  <c r="AG133" i="1"/>
  <c r="AE133" i="1"/>
  <c r="AK133" i="1"/>
  <c r="X145" i="1"/>
  <c r="U145" i="1" s="1"/>
  <c r="S145" i="1" s="1"/>
  <c r="AK145" i="1"/>
  <c r="AG145" i="1"/>
  <c r="AE145" i="1"/>
  <c r="AG86" i="1"/>
  <c r="AK86" i="1"/>
  <c r="AE86" i="1"/>
  <c r="X86" i="1"/>
  <c r="U86" i="1" s="1"/>
  <c r="S86" i="1" s="1"/>
  <c r="AK63" i="1"/>
  <c r="AG63" i="1"/>
  <c r="X63" i="1"/>
  <c r="U63" i="1" s="1"/>
  <c r="S63" i="1" s="1"/>
  <c r="AE63" i="1"/>
  <c r="AE272" i="1"/>
  <c r="AG334" i="1"/>
  <c r="AK350" i="1"/>
  <c r="AK260" i="1"/>
  <c r="X305" i="1"/>
  <c r="U305" i="1" s="1"/>
  <c r="S305" i="1" s="1"/>
  <c r="AG305" i="1"/>
  <c r="AK305" i="1"/>
  <c r="X316" i="1"/>
  <c r="U316" i="1" s="1"/>
  <c r="S316" i="1" s="1"/>
  <c r="AK316" i="1"/>
  <c r="AE316" i="1"/>
  <c r="X359" i="1"/>
  <c r="U359" i="1" s="1"/>
  <c r="S359" i="1" s="1"/>
  <c r="AG359" i="1"/>
  <c r="AK359" i="1"/>
  <c r="AE359" i="1"/>
  <c r="X341" i="1"/>
  <c r="U341" i="1" s="1"/>
  <c r="S341" i="1" s="1"/>
  <c r="AK341" i="1"/>
  <c r="AG341" i="1"/>
  <c r="AE341" i="1"/>
  <c r="X317" i="1"/>
  <c r="U317" i="1" s="1"/>
  <c r="S317" i="1" s="1"/>
  <c r="AK317" i="1"/>
  <c r="X284" i="1"/>
  <c r="U284" i="1" s="1"/>
  <c r="S284" i="1" s="1"/>
  <c r="AG284" i="1"/>
  <c r="AK284" i="1"/>
  <c r="AE284" i="1"/>
  <c r="X280" i="1"/>
  <c r="U280" i="1" s="1"/>
  <c r="S280" i="1" s="1"/>
  <c r="AK280" i="1"/>
  <c r="AE280" i="1"/>
  <c r="AG280" i="1"/>
  <c r="X295" i="1"/>
  <c r="U295" i="1" s="1"/>
  <c r="S295" i="1" s="1"/>
  <c r="AK295" i="1"/>
  <c r="AG295" i="1"/>
  <c r="X266" i="1"/>
  <c r="U266" i="1" s="1"/>
  <c r="S266" i="1" s="1"/>
  <c r="AG266" i="1"/>
  <c r="AE266" i="1"/>
  <c r="AK266" i="1"/>
  <c r="X239" i="1"/>
  <c r="U239" i="1" s="1"/>
  <c r="S239" i="1" s="1"/>
  <c r="AG239" i="1"/>
  <c r="AE239" i="1"/>
  <c r="AK239" i="1"/>
  <c r="X230" i="1"/>
  <c r="U230" i="1" s="1"/>
  <c r="S230" i="1" s="1"/>
  <c r="AK230" i="1"/>
  <c r="AG230" i="1"/>
  <c r="X191" i="1"/>
  <c r="U191" i="1" s="1"/>
  <c r="S191" i="1" s="1"/>
  <c r="AG191" i="1"/>
  <c r="AK191" i="1"/>
  <c r="AE191" i="1"/>
  <c r="AE68" i="1"/>
  <c r="AI68" i="1" s="1"/>
  <c r="AK68" i="1"/>
  <c r="X15" i="1"/>
  <c r="U15" i="1" s="1"/>
  <c r="S15" i="1" s="1"/>
  <c r="AK15" i="1"/>
  <c r="AG15" i="1"/>
  <c r="AE15" i="1"/>
  <c r="X22" i="1"/>
  <c r="U22" i="1" s="1"/>
  <c r="S22" i="1" s="1"/>
  <c r="AK22" i="1"/>
  <c r="AG22" i="1"/>
  <c r="X18" i="1"/>
  <c r="U18" i="1" s="1"/>
  <c r="S18" i="1" s="1"/>
  <c r="AK18" i="1"/>
  <c r="AG18" i="1"/>
  <c r="AE18" i="1"/>
  <c r="X11" i="1"/>
  <c r="U11" i="1" s="1"/>
  <c r="S11" i="1" s="1"/>
  <c r="AK11" i="1"/>
  <c r="AE11" i="1"/>
  <c r="AG11" i="1"/>
  <c r="X2" i="1"/>
  <c r="U2" i="1" s="1"/>
  <c r="S2" i="1" s="1"/>
  <c r="AG2" i="1"/>
  <c r="AK2" i="1"/>
  <c r="AE2" i="1"/>
  <c r="AG319" i="1"/>
  <c r="AG58" i="1"/>
  <c r="AK148" i="1"/>
  <c r="X314" i="1"/>
  <c r="U314" i="1" s="1"/>
  <c r="S314" i="1" s="1"/>
  <c r="AK314" i="1"/>
  <c r="AE314" i="1"/>
  <c r="AG314" i="1"/>
  <c r="X240" i="1"/>
  <c r="U240" i="1" s="1"/>
  <c r="S240" i="1" s="1"/>
  <c r="AE240" i="1"/>
  <c r="AK240" i="1"/>
  <c r="AG240" i="1"/>
  <c r="AE156" i="1"/>
  <c r="AK156" i="1"/>
  <c r="X90" i="1"/>
  <c r="U90" i="1" s="1"/>
  <c r="S90" i="1" s="1"/>
  <c r="AK90" i="1"/>
  <c r="AE90" i="1"/>
  <c r="AG90" i="1"/>
  <c r="AE53" i="1"/>
  <c r="AK53" i="1"/>
  <c r="AG53" i="1"/>
  <c r="X53" i="1"/>
  <c r="U53" i="1" s="1"/>
  <c r="S53" i="1" s="1"/>
  <c r="AK351" i="1"/>
  <c r="AG351" i="1"/>
  <c r="AE351" i="1"/>
  <c r="AK335" i="1"/>
  <c r="AG335" i="1"/>
  <c r="AE335" i="1"/>
  <c r="X248" i="1"/>
  <c r="U248" i="1" s="1"/>
  <c r="S248" i="1" s="1"/>
  <c r="AK248" i="1"/>
  <c r="AG248" i="1"/>
  <c r="AE248" i="1"/>
  <c r="AK189" i="1"/>
  <c r="AG189" i="1"/>
  <c r="AE189" i="1"/>
  <c r="X130" i="1"/>
  <c r="U130" i="1" s="1"/>
  <c r="S130" i="1" s="1"/>
  <c r="AK130" i="1"/>
  <c r="AG130" i="1"/>
  <c r="AK362" i="1"/>
  <c r="AG362" i="1"/>
  <c r="AE362" i="1"/>
  <c r="X345" i="1"/>
  <c r="U345" i="1" s="1"/>
  <c r="S345" i="1" s="1"/>
  <c r="AK345" i="1"/>
  <c r="AG345" i="1"/>
  <c r="X344" i="1"/>
  <c r="U344" i="1" s="1"/>
  <c r="S344" i="1" s="1"/>
  <c r="AK344" i="1"/>
  <c r="AE344" i="1"/>
  <c r="AK310" i="1"/>
  <c r="AG310" i="1"/>
  <c r="X329" i="1"/>
  <c r="U329" i="1" s="1"/>
  <c r="S329" i="1" s="1"/>
  <c r="AG329" i="1"/>
  <c r="AK329" i="1"/>
  <c r="AE329" i="1"/>
  <c r="AK302" i="1"/>
  <c r="AE302" i="1"/>
  <c r="X302" i="1"/>
  <c r="U302" i="1" s="1"/>
  <c r="S302" i="1" s="1"/>
  <c r="X296" i="1"/>
  <c r="U296" i="1" s="1"/>
  <c r="S296" i="1" s="1"/>
  <c r="AG296" i="1"/>
  <c r="AI296" i="1" s="1"/>
  <c r="AK296" i="1"/>
  <c r="X262" i="1"/>
  <c r="U262" i="1" s="1"/>
  <c r="S262" i="1" s="1"/>
  <c r="AG262" i="1"/>
  <c r="AE262" i="1"/>
  <c r="X283" i="1"/>
  <c r="U283" i="1" s="1"/>
  <c r="S283" i="1" s="1"/>
  <c r="AK283" i="1"/>
  <c r="X247" i="1"/>
  <c r="U247" i="1" s="1"/>
  <c r="S247" i="1" s="1"/>
  <c r="AK247" i="1"/>
  <c r="AE247" i="1"/>
  <c r="X232" i="1"/>
  <c r="U232" i="1" s="1"/>
  <c r="S232" i="1" s="1"/>
  <c r="AE232" i="1"/>
  <c r="AK232" i="1"/>
  <c r="AG232" i="1"/>
  <c r="X236" i="1"/>
  <c r="U236" i="1" s="1"/>
  <c r="S236" i="1" s="1"/>
  <c r="AK236" i="1"/>
  <c r="X273" i="1"/>
  <c r="U273" i="1" s="1"/>
  <c r="S273" i="1" s="1"/>
  <c r="AG273" i="1"/>
  <c r="AK273" i="1"/>
  <c r="X190" i="1"/>
  <c r="U190" i="1" s="1"/>
  <c r="S190" i="1" s="1"/>
  <c r="AG190" i="1"/>
  <c r="AK190" i="1"/>
  <c r="X79" i="1"/>
  <c r="U79" i="1" s="1"/>
  <c r="S79" i="1" s="1"/>
  <c r="AG79" i="1"/>
  <c r="AK79" i="1"/>
  <c r="AK75" i="1"/>
  <c r="AG75" i="1"/>
  <c r="AE75" i="1"/>
  <c r="X75" i="1"/>
  <c r="U75" i="1" s="1"/>
  <c r="S75" i="1" s="1"/>
  <c r="X56" i="1"/>
  <c r="U56" i="1" s="1"/>
  <c r="S56" i="1" s="1"/>
  <c r="AG56" i="1"/>
  <c r="AK56" i="1"/>
  <c r="AE56" i="1"/>
  <c r="X32" i="1"/>
  <c r="U32" i="1" s="1"/>
  <c r="S32" i="1" s="1"/>
  <c r="AK32" i="1"/>
  <c r="AG32" i="1"/>
  <c r="AE364" i="1"/>
  <c r="AE275" i="1"/>
  <c r="AE120" i="1"/>
  <c r="AG317" i="1"/>
  <c r="AK323" i="1"/>
  <c r="AK216" i="1"/>
  <c r="X159" i="1"/>
  <c r="U159" i="1" s="1"/>
  <c r="S159" i="1" s="1"/>
  <c r="AK159" i="1"/>
  <c r="AE159" i="1"/>
  <c r="AG159" i="1"/>
  <c r="X62" i="1"/>
  <c r="U62" i="1" s="1"/>
  <c r="S62" i="1" s="1"/>
  <c r="AK62" i="1"/>
  <c r="AG62" i="1"/>
  <c r="AE62" i="1"/>
  <c r="X340" i="1"/>
  <c r="U340" i="1" s="1"/>
  <c r="S340" i="1" s="1"/>
  <c r="AK330" i="1"/>
  <c r="AG330" i="1"/>
  <c r="AE330" i="1"/>
  <c r="X330" i="1"/>
  <c r="U330" i="1" s="1"/>
  <c r="S330" i="1" s="1"/>
  <c r="X245" i="1"/>
  <c r="U245" i="1" s="1"/>
  <c r="S245" i="1" s="1"/>
  <c r="AG245" i="1"/>
  <c r="AE245" i="1"/>
  <c r="X214" i="1"/>
  <c r="U214" i="1" s="1"/>
  <c r="S214" i="1" s="1"/>
  <c r="AK214" i="1"/>
  <c r="AE214" i="1"/>
  <c r="AG214" i="1"/>
  <c r="X151" i="1"/>
  <c r="U151" i="1" s="1"/>
  <c r="S151" i="1" s="1"/>
  <c r="AE151" i="1"/>
  <c r="AK151" i="1"/>
  <c r="X131" i="1"/>
  <c r="U131" i="1" s="1"/>
  <c r="S131" i="1" s="1"/>
  <c r="AK131" i="1"/>
  <c r="AG131" i="1"/>
  <c r="AE131" i="1"/>
  <c r="X126" i="1"/>
  <c r="U126" i="1" s="1"/>
  <c r="S126" i="1" s="1"/>
  <c r="AK126" i="1"/>
  <c r="AG126" i="1"/>
  <c r="AE126" i="1"/>
  <c r="X119" i="1"/>
  <c r="U119" i="1" s="1"/>
  <c r="S119" i="1" s="1"/>
  <c r="AK119" i="1"/>
  <c r="AG119" i="1"/>
  <c r="AE119" i="1"/>
  <c r="X29" i="1"/>
  <c r="U29" i="1" s="1"/>
  <c r="S29" i="1" s="1"/>
  <c r="AK29" i="1"/>
  <c r="AE29" i="1"/>
  <c r="AG29" i="1"/>
  <c r="X69" i="1"/>
  <c r="U69" i="1" s="1"/>
  <c r="S69" i="1" s="1"/>
  <c r="AE69" i="1"/>
  <c r="AK69" i="1"/>
  <c r="AG69" i="1"/>
  <c r="X24" i="1"/>
  <c r="U24" i="1" s="1"/>
  <c r="S24" i="1" s="1"/>
  <c r="AK24" i="1"/>
  <c r="AG24" i="1"/>
  <c r="X14" i="1"/>
  <c r="U14" i="1" s="1"/>
  <c r="S14" i="1" s="1"/>
  <c r="AE14" i="1"/>
  <c r="AK14" i="1"/>
  <c r="X8" i="1"/>
  <c r="U8" i="1" s="1"/>
  <c r="S8" i="1" s="1"/>
  <c r="AK8" i="1"/>
  <c r="AG8" i="1"/>
  <c r="AE8" i="1"/>
  <c r="AE24" i="1"/>
  <c r="AG308" i="1"/>
  <c r="AG219" i="1"/>
  <c r="AG115" i="1"/>
  <c r="AK219" i="1"/>
  <c r="X265" i="1"/>
  <c r="U265" i="1" s="1"/>
  <c r="S265" i="1" s="1"/>
  <c r="AK265" i="1"/>
  <c r="AE265" i="1"/>
  <c r="AG265" i="1"/>
  <c r="X193" i="1"/>
  <c r="U193" i="1" s="1"/>
  <c r="S193" i="1" s="1"/>
  <c r="AG193" i="1"/>
  <c r="AK193" i="1"/>
  <c r="AE193" i="1"/>
  <c r="X67" i="1"/>
  <c r="U67" i="1" s="1"/>
  <c r="S67" i="1" s="1"/>
  <c r="AK67" i="1"/>
  <c r="AE67" i="1"/>
  <c r="AG67" i="1"/>
  <c r="X278" i="1"/>
  <c r="U278" i="1" s="1"/>
  <c r="S278" i="1" s="1"/>
  <c r="AG278" i="1"/>
  <c r="AK278" i="1"/>
  <c r="X211" i="1"/>
  <c r="U211" i="1" s="1"/>
  <c r="S211" i="1" s="1"/>
  <c r="AK211" i="1"/>
  <c r="AE211" i="1"/>
  <c r="AG211" i="1"/>
  <c r="X362" i="1"/>
  <c r="U362" i="1" s="1"/>
  <c r="S362" i="1" s="1"/>
  <c r="X342" i="1"/>
  <c r="U342" i="1" s="1"/>
  <c r="S342" i="1" s="1"/>
  <c r="AG342" i="1"/>
  <c r="AK342" i="1"/>
  <c r="AE342" i="1"/>
  <c r="X310" i="1"/>
  <c r="U310" i="1" s="1"/>
  <c r="S310" i="1" s="1"/>
  <c r="AK336" i="1"/>
  <c r="AE336" i="1"/>
  <c r="AG336" i="1"/>
  <c r="X227" i="1"/>
  <c r="U227" i="1" s="1"/>
  <c r="S227" i="1" s="1"/>
  <c r="AK227" i="1"/>
  <c r="AE227" i="1"/>
  <c r="X255" i="1"/>
  <c r="U255" i="1" s="1"/>
  <c r="S255" i="1" s="1"/>
  <c r="AK255" i="1"/>
  <c r="AG255" i="1"/>
  <c r="AE255" i="1"/>
  <c r="X365" i="1"/>
  <c r="U365" i="1" s="1"/>
  <c r="S365" i="1" s="1"/>
  <c r="AK365" i="1"/>
  <c r="AE365" i="1"/>
  <c r="X357" i="1"/>
  <c r="U357" i="1" s="1"/>
  <c r="S357" i="1" s="1"/>
  <c r="AK357" i="1"/>
  <c r="AG357" i="1"/>
  <c r="AE357" i="1"/>
  <c r="X354" i="1"/>
  <c r="U354" i="1" s="1"/>
  <c r="S354" i="1" s="1"/>
  <c r="AG354" i="1"/>
  <c r="AK332" i="1"/>
  <c r="AE332" i="1"/>
  <c r="AG332" i="1"/>
  <c r="X336" i="1"/>
  <c r="U336" i="1" s="1"/>
  <c r="S336" i="1" s="1"/>
  <c r="X343" i="1"/>
  <c r="U343" i="1" s="1"/>
  <c r="S343" i="1" s="1"/>
  <c r="AG343" i="1"/>
  <c r="X293" i="1"/>
  <c r="U293" i="1" s="1"/>
  <c r="S293" i="1" s="1"/>
  <c r="AK293" i="1"/>
  <c r="AE293" i="1"/>
  <c r="AG293" i="1"/>
  <c r="X312" i="1"/>
  <c r="U312" i="1" s="1"/>
  <c r="S312" i="1" s="1"/>
  <c r="X288" i="1"/>
  <c r="U288" i="1" s="1"/>
  <c r="S288" i="1" s="1"/>
  <c r="AK288" i="1"/>
  <c r="AE288" i="1"/>
  <c r="X277" i="1"/>
  <c r="U277" i="1" s="1"/>
  <c r="S277" i="1" s="1"/>
  <c r="AG277" i="1"/>
  <c r="AE277" i="1"/>
  <c r="AK277" i="1"/>
  <c r="AK209" i="1"/>
  <c r="AG209" i="1"/>
  <c r="AE209" i="1"/>
  <c r="X209" i="1"/>
  <c r="U209" i="1" s="1"/>
  <c r="S209" i="1" s="1"/>
  <c r="X162" i="1"/>
  <c r="U162" i="1" s="1"/>
  <c r="S162" i="1" s="1"/>
  <c r="AK162" i="1"/>
  <c r="AG162" i="1"/>
  <c r="AE162" i="1"/>
  <c r="AG167" i="1"/>
  <c r="AE167" i="1"/>
  <c r="X167" i="1"/>
  <c r="U167" i="1" s="1"/>
  <c r="S167" i="1" s="1"/>
  <c r="AK154" i="1"/>
  <c r="AE154" i="1"/>
  <c r="X154" i="1"/>
  <c r="U154" i="1" s="1"/>
  <c r="S154" i="1" s="1"/>
  <c r="AG154" i="1"/>
  <c r="X97" i="1"/>
  <c r="U97" i="1" s="1"/>
  <c r="S97" i="1" s="1"/>
  <c r="AE97" i="1"/>
  <c r="AK97" i="1"/>
  <c r="AG97" i="1"/>
  <c r="X30" i="1"/>
  <c r="U30" i="1" s="1"/>
  <c r="S30" i="1" s="1"/>
  <c r="AK30" i="1"/>
  <c r="AG30" i="1"/>
  <c r="AE30" i="1"/>
  <c r="X26" i="1"/>
  <c r="U26" i="1" s="1"/>
  <c r="S26" i="1" s="1"/>
  <c r="AK26" i="1"/>
  <c r="AG26" i="1"/>
  <c r="AE26" i="1"/>
  <c r="AE354" i="1"/>
  <c r="AE190" i="1"/>
  <c r="AG316" i="1"/>
  <c r="AK82" i="1"/>
  <c r="X363" i="1"/>
  <c r="U363" i="1" s="1"/>
  <c r="S363" i="1" s="1"/>
  <c r="AK363" i="1"/>
  <c r="X356" i="1"/>
  <c r="U356" i="1" s="1"/>
  <c r="S356" i="1" s="1"/>
  <c r="AK356" i="1"/>
  <c r="AG356" i="1"/>
  <c r="AE356" i="1"/>
  <c r="X348" i="1"/>
  <c r="U348" i="1" s="1"/>
  <c r="S348" i="1" s="1"/>
  <c r="AG348" i="1"/>
  <c r="AK348" i="1"/>
  <c r="AG313" i="1"/>
  <c r="X313" i="1"/>
  <c r="U313" i="1" s="1"/>
  <c r="S313" i="1" s="1"/>
  <c r="AE313" i="1"/>
  <c r="AK313" i="1"/>
  <c r="X258" i="1"/>
  <c r="U258" i="1" s="1"/>
  <c r="S258" i="1" s="1"/>
  <c r="AK258" i="1"/>
  <c r="AG258" i="1"/>
  <c r="AE258" i="1"/>
  <c r="X233" i="1"/>
  <c r="U233" i="1" s="1"/>
  <c r="S233" i="1" s="1"/>
  <c r="AK233" i="1"/>
  <c r="AE233" i="1"/>
  <c r="AG233" i="1"/>
  <c r="AG337" i="1"/>
  <c r="X361" i="1"/>
  <c r="U361" i="1" s="1"/>
  <c r="S361" i="1" s="1"/>
  <c r="AK361" i="1"/>
  <c r="AG361" i="1"/>
  <c r="AE361" i="1"/>
  <c r="X234" i="1"/>
  <c r="U234" i="1" s="1"/>
  <c r="S234" i="1" s="1"/>
  <c r="AG234" i="1"/>
  <c r="AK234" i="1"/>
  <c r="AE234" i="1"/>
  <c r="X254" i="1"/>
  <c r="U254" i="1" s="1"/>
  <c r="S254" i="1" s="1"/>
  <c r="AK254" i="1"/>
  <c r="AG254" i="1"/>
  <c r="AE254" i="1"/>
  <c r="X157" i="1"/>
  <c r="U157" i="1" s="1"/>
  <c r="S157" i="1" s="1"/>
  <c r="AE157" i="1"/>
  <c r="AK157" i="1"/>
  <c r="AG157" i="1"/>
  <c r="AK76" i="1"/>
  <c r="AE76" i="1"/>
  <c r="X76" i="1"/>
  <c r="U76" i="1" s="1"/>
  <c r="S76" i="1" s="1"/>
  <c r="AG76" i="1"/>
  <c r="AE46" i="1"/>
  <c r="AG46" i="1"/>
  <c r="AK46" i="1"/>
  <c r="X66" i="1"/>
  <c r="U66" i="1" s="1"/>
  <c r="S66" i="1" s="1"/>
  <c r="AE66" i="1"/>
  <c r="AG66" i="1"/>
  <c r="AK66" i="1"/>
  <c r="X49" i="1"/>
  <c r="U49" i="1" s="1"/>
  <c r="S49" i="1" s="1"/>
  <c r="AK49" i="1"/>
  <c r="AG49" i="1"/>
  <c r="AE49" i="1"/>
  <c r="X42" i="1"/>
  <c r="U42" i="1" s="1"/>
  <c r="S42" i="1" s="1"/>
  <c r="AE42" i="1"/>
  <c r="AK42" i="1"/>
  <c r="AE340" i="1"/>
  <c r="AE312" i="1"/>
  <c r="AE283" i="1"/>
  <c r="AI283" i="1" s="1"/>
  <c r="AG302" i="1"/>
  <c r="AG236" i="1"/>
  <c r="AK312" i="1"/>
  <c r="AK226" i="1"/>
  <c r="X338" i="1"/>
  <c r="U338" i="1" s="1"/>
  <c r="S338" i="1" s="1"/>
  <c r="AK338" i="1"/>
  <c r="X297" i="1"/>
  <c r="U297" i="1" s="1"/>
  <c r="S297" i="1" s="1"/>
  <c r="AK297" i="1"/>
  <c r="AG297" i="1"/>
  <c r="X333" i="1"/>
  <c r="U333" i="1" s="1"/>
  <c r="S333" i="1" s="1"/>
  <c r="AK333" i="1"/>
  <c r="X301" i="1"/>
  <c r="U301" i="1" s="1"/>
  <c r="S301" i="1" s="1"/>
  <c r="AK301" i="1"/>
  <c r="X276" i="1"/>
  <c r="U276" i="1" s="1"/>
  <c r="S276" i="1" s="1"/>
  <c r="AE276" i="1"/>
  <c r="AK276" i="1"/>
  <c r="X244" i="1"/>
  <c r="U244" i="1" s="1"/>
  <c r="S244" i="1" s="1"/>
  <c r="AG244" i="1"/>
  <c r="X339" i="1"/>
  <c r="U339" i="1" s="1"/>
  <c r="S339" i="1" s="1"/>
  <c r="AK339" i="1"/>
  <c r="X228" i="1"/>
  <c r="U228" i="1" s="1"/>
  <c r="S228" i="1" s="1"/>
  <c r="AK228" i="1"/>
  <c r="X264" i="1"/>
  <c r="U264" i="1" s="1"/>
  <c r="S264" i="1" s="1"/>
  <c r="AK264" i="1"/>
  <c r="AG264" i="1"/>
  <c r="X269" i="1"/>
  <c r="U269" i="1" s="1"/>
  <c r="S269" i="1" s="1"/>
  <c r="AG269" i="1"/>
  <c r="AK269" i="1"/>
  <c r="X235" i="1"/>
  <c r="U235" i="1" s="1"/>
  <c r="S235" i="1" s="1"/>
  <c r="AG235" i="1"/>
  <c r="X205" i="1"/>
  <c r="U205" i="1" s="1"/>
  <c r="S205" i="1" s="1"/>
  <c r="AK205" i="1"/>
  <c r="X204" i="1"/>
  <c r="U204" i="1" s="1"/>
  <c r="S204" i="1" s="1"/>
  <c r="AG204" i="1"/>
  <c r="X177" i="1"/>
  <c r="U177" i="1" s="1"/>
  <c r="S177" i="1" s="1"/>
  <c r="AG177" i="1"/>
  <c r="X201" i="1"/>
  <c r="U201" i="1" s="1"/>
  <c r="S201" i="1" s="1"/>
  <c r="X166" i="1"/>
  <c r="U166" i="1" s="1"/>
  <c r="S166" i="1" s="1"/>
  <c r="X141" i="1"/>
  <c r="U141" i="1" s="1"/>
  <c r="S141" i="1" s="1"/>
  <c r="AG153" i="1"/>
  <c r="AE153" i="1"/>
  <c r="X170" i="1"/>
  <c r="U170" i="1" s="1"/>
  <c r="S170" i="1" s="1"/>
  <c r="X135" i="1"/>
  <c r="U135" i="1" s="1"/>
  <c r="S135" i="1" s="1"/>
  <c r="AE149" i="1"/>
  <c r="AI149" i="1" s="1"/>
  <c r="AK149" i="1"/>
  <c r="X129" i="1"/>
  <c r="U129" i="1" s="1"/>
  <c r="S129" i="1" s="1"/>
  <c r="AE129" i="1"/>
  <c r="X123" i="1"/>
  <c r="U123" i="1" s="1"/>
  <c r="S123" i="1" s="1"/>
  <c r="AK123" i="1"/>
  <c r="AG123" i="1"/>
  <c r="X107" i="1"/>
  <c r="U107" i="1" s="1"/>
  <c r="S107" i="1" s="1"/>
  <c r="AK107" i="1"/>
  <c r="X85" i="1"/>
  <c r="U85" i="1" s="1"/>
  <c r="S85" i="1" s="1"/>
  <c r="X80" i="1"/>
  <c r="U80" i="1" s="1"/>
  <c r="S80" i="1" s="1"/>
  <c r="X4" i="1"/>
  <c r="U4" i="1" s="1"/>
  <c r="S4" i="1" s="1"/>
  <c r="AK4" i="1"/>
  <c r="AG4" i="1"/>
  <c r="AI4" i="1" s="1"/>
  <c r="AE246" i="1"/>
  <c r="AE244" i="1"/>
  <c r="AE242" i="1"/>
  <c r="AE269" i="1"/>
  <c r="AE123" i="1"/>
  <c r="AG333" i="1"/>
  <c r="AK176" i="1"/>
  <c r="AK178" i="1"/>
  <c r="AE163" i="1"/>
  <c r="AG207" i="1"/>
  <c r="AG195" i="1"/>
  <c r="AG118" i="1"/>
  <c r="AG152" i="1"/>
  <c r="AG110" i="1"/>
  <c r="AG78" i="1"/>
  <c r="AK267" i="1"/>
  <c r="AK204" i="1"/>
  <c r="AK172" i="1"/>
  <c r="AK70" i="1"/>
  <c r="X309" i="1"/>
  <c r="U309" i="1" s="1"/>
  <c r="S309" i="1" s="1"/>
  <c r="AK309" i="1"/>
  <c r="X325" i="1"/>
  <c r="U325" i="1" s="1"/>
  <c r="S325" i="1" s="1"/>
  <c r="AG325" i="1"/>
  <c r="AI325" i="1" s="1"/>
  <c r="X320" i="1"/>
  <c r="U320" i="1" s="1"/>
  <c r="S320" i="1" s="1"/>
  <c r="AG320" i="1"/>
  <c r="AK320" i="1"/>
  <c r="X270" i="1"/>
  <c r="U270" i="1" s="1"/>
  <c r="S270" i="1" s="1"/>
  <c r="AK270" i="1"/>
  <c r="AG270" i="1"/>
  <c r="X271" i="1"/>
  <c r="U271" i="1" s="1"/>
  <c r="S271" i="1" s="1"/>
  <c r="AE271" i="1"/>
  <c r="AK271" i="1"/>
  <c r="X256" i="1"/>
  <c r="U256" i="1" s="1"/>
  <c r="S256" i="1" s="1"/>
  <c r="AK256" i="1"/>
  <c r="X231" i="1"/>
  <c r="U231" i="1" s="1"/>
  <c r="S231" i="1" s="1"/>
  <c r="AE231" i="1"/>
  <c r="AK231" i="1"/>
  <c r="X218" i="1"/>
  <c r="U218" i="1" s="1"/>
  <c r="S218" i="1" s="1"/>
  <c r="AK218" i="1"/>
  <c r="AG138" i="1"/>
  <c r="AK138" i="1"/>
  <c r="AK127" i="1"/>
  <c r="AG127" i="1"/>
  <c r="AE127" i="1"/>
  <c r="X132" i="1"/>
  <c r="U132" i="1" s="1"/>
  <c r="S132" i="1" s="1"/>
  <c r="AE132" i="1"/>
  <c r="AK132" i="1"/>
  <c r="X109" i="1"/>
  <c r="U109" i="1" s="1"/>
  <c r="S109" i="1" s="1"/>
  <c r="AK109" i="1"/>
  <c r="X87" i="1"/>
  <c r="U87" i="1" s="1"/>
  <c r="S87" i="1" s="1"/>
  <c r="AK87" i="1"/>
  <c r="AG87" i="1"/>
  <c r="AK64" i="1"/>
  <c r="AG64" i="1"/>
  <c r="X106" i="1"/>
  <c r="U106" i="1" s="1"/>
  <c r="S106" i="1" s="1"/>
  <c r="AK106" i="1"/>
  <c r="AG106" i="1"/>
  <c r="AE106" i="1"/>
  <c r="X57" i="1"/>
  <c r="U57" i="1" s="1"/>
  <c r="S57" i="1" s="1"/>
  <c r="AK57" i="1"/>
  <c r="AG57" i="1"/>
  <c r="X55" i="1"/>
  <c r="U55" i="1" s="1"/>
  <c r="S55" i="1" s="1"/>
  <c r="AK55" i="1"/>
  <c r="X31" i="1"/>
  <c r="U31" i="1" s="1"/>
  <c r="S31" i="1" s="1"/>
  <c r="AK31" i="1"/>
  <c r="AG31" i="1"/>
  <c r="X27" i="1"/>
  <c r="U27" i="1" s="1"/>
  <c r="S27" i="1" s="1"/>
  <c r="AK27" i="1"/>
  <c r="AG27" i="1"/>
  <c r="X10" i="1"/>
  <c r="U10" i="1" s="1"/>
  <c r="S10" i="1" s="1"/>
  <c r="AK10" i="1"/>
  <c r="AG10" i="1"/>
  <c r="AE352" i="1"/>
  <c r="AE331" i="1"/>
  <c r="AE264" i="1"/>
  <c r="AE223" i="1"/>
  <c r="AE201" i="1"/>
  <c r="AE134" i="1"/>
  <c r="AE107" i="1"/>
  <c r="AE27" i="1"/>
  <c r="AG331" i="1"/>
  <c r="AG276" i="1"/>
  <c r="AG109" i="1"/>
  <c r="AG55" i="1"/>
  <c r="AK294" i="1"/>
  <c r="AK207" i="1"/>
  <c r="AK118" i="1"/>
  <c r="AE294" i="1"/>
  <c r="AE300" i="1"/>
  <c r="AE235" i="1"/>
  <c r="AE208" i="1"/>
  <c r="AE172" i="1"/>
  <c r="AE109" i="1"/>
  <c r="AE80" i="1"/>
  <c r="AG338" i="1"/>
  <c r="AG304" i="1"/>
  <c r="AG250" i="1"/>
  <c r="AG228" i="1"/>
  <c r="AG183" i="1"/>
  <c r="AK166" i="1"/>
  <c r="X217" i="1"/>
  <c r="U217" i="1" s="1"/>
  <c r="S217" i="1" s="1"/>
  <c r="AE217" i="1"/>
  <c r="AK217" i="1"/>
  <c r="X225" i="1"/>
  <c r="U225" i="1" s="1"/>
  <c r="S225" i="1" s="1"/>
  <c r="AK225" i="1"/>
  <c r="X243" i="1"/>
  <c r="U243" i="1" s="1"/>
  <c r="S243" i="1" s="1"/>
  <c r="AE243" i="1"/>
  <c r="AK243" i="1"/>
  <c r="X241" i="1"/>
  <c r="U241" i="1" s="1"/>
  <c r="S241" i="1" s="1"/>
  <c r="AG241" i="1"/>
  <c r="X202" i="1"/>
  <c r="U202" i="1" s="1"/>
  <c r="S202" i="1" s="1"/>
  <c r="AG202" i="1"/>
  <c r="AI202" i="1" s="1"/>
  <c r="AG179" i="1"/>
  <c r="AI179" i="1" s="1"/>
  <c r="AK179" i="1"/>
  <c r="AK192" i="1"/>
  <c r="AG192" i="1"/>
  <c r="AG197" i="1"/>
  <c r="AK197" i="1"/>
  <c r="AK122" i="1"/>
  <c r="AG122" i="1"/>
  <c r="X104" i="1"/>
  <c r="U104" i="1" s="1"/>
  <c r="S104" i="1" s="1"/>
  <c r="AK104" i="1"/>
  <c r="AG104" i="1"/>
  <c r="X103" i="1"/>
  <c r="U103" i="1" s="1"/>
  <c r="S103" i="1" s="1"/>
  <c r="AK103" i="1"/>
  <c r="AG103" i="1"/>
  <c r="AK94" i="1"/>
  <c r="AE94" i="1"/>
  <c r="X92" i="1"/>
  <c r="U92" i="1" s="1"/>
  <c r="S92" i="1" s="1"/>
  <c r="AK92" i="1"/>
  <c r="X99" i="1"/>
  <c r="U99" i="1" s="1"/>
  <c r="S99" i="1" s="1"/>
  <c r="AK99" i="1"/>
  <c r="AG99" i="1"/>
  <c r="X39" i="1"/>
  <c r="U39" i="1" s="1"/>
  <c r="S39" i="1" s="1"/>
  <c r="AK39" i="1"/>
  <c r="X33" i="1"/>
  <c r="U33" i="1" s="1"/>
  <c r="S33" i="1" s="1"/>
  <c r="AK33" i="1"/>
  <c r="AG33" i="1"/>
  <c r="X9" i="1"/>
  <c r="U9" i="1" s="1"/>
  <c r="S9" i="1" s="1"/>
  <c r="AG9" i="1"/>
  <c r="AK9" i="1"/>
  <c r="X5" i="1"/>
  <c r="U5" i="1" s="1"/>
  <c r="S5" i="1" s="1"/>
  <c r="AK5" i="1"/>
  <c r="AG5" i="1"/>
  <c r="AE5" i="1"/>
  <c r="AE301" i="1"/>
  <c r="AE320" i="1"/>
  <c r="AE339" i="1"/>
  <c r="AE249" i="1"/>
  <c r="AE207" i="1"/>
  <c r="AE192" i="1"/>
  <c r="AE33" i="1"/>
  <c r="AE23" i="1"/>
  <c r="AG203" i="1"/>
  <c r="AG199" i="1"/>
  <c r="AG165" i="1"/>
  <c r="AG129" i="1"/>
  <c r="AK325" i="1"/>
  <c r="AK238" i="1"/>
  <c r="AK241" i="1"/>
  <c r="AK158" i="1"/>
  <c r="AK110" i="1"/>
  <c r="X268" i="1"/>
  <c r="U268" i="1" s="1"/>
  <c r="S268" i="1" s="1"/>
  <c r="AG268" i="1"/>
  <c r="X257" i="1"/>
  <c r="U257" i="1" s="1"/>
  <c r="S257" i="1" s="1"/>
  <c r="AK257" i="1"/>
  <c r="X222" i="1"/>
  <c r="U222" i="1" s="1"/>
  <c r="S222" i="1" s="1"/>
  <c r="AG222" i="1"/>
  <c r="AE222" i="1"/>
  <c r="X229" i="1"/>
  <c r="U229" i="1" s="1"/>
  <c r="S229" i="1" s="1"/>
  <c r="AG229" i="1"/>
  <c r="X223" i="1"/>
  <c r="U223" i="1" s="1"/>
  <c r="S223" i="1" s="1"/>
  <c r="X197" i="1"/>
  <c r="U197" i="1" s="1"/>
  <c r="S197" i="1" s="1"/>
  <c r="X168" i="1"/>
  <c r="U168" i="1" s="1"/>
  <c r="S168" i="1" s="1"/>
  <c r="AK168" i="1"/>
  <c r="AG168" i="1"/>
  <c r="X143" i="1"/>
  <c r="U143" i="1" s="1"/>
  <c r="S143" i="1" s="1"/>
  <c r="AE143" i="1"/>
  <c r="X158" i="1"/>
  <c r="U158" i="1" s="1"/>
  <c r="S158" i="1" s="1"/>
  <c r="AK161" i="1"/>
  <c r="AG161" i="1"/>
  <c r="X122" i="1"/>
  <c r="U122" i="1" s="1"/>
  <c r="S122" i="1" s="1"/>
  <c r="X137" i="1"/>
  <c r="U137" i="1" s="1"/>
  <c r="S137" i="1" s="1"/>
  <c r="AK137" i="1"/>
  <c r="AE137" i="1"/>
  <c r="X125" i="1"/>
  <c r="U125" i="1" s="1"/>
  <c r="S125" i="1" s="1"/>
  <c r="AK125" i="1"/>
  <c r="AG125" i="1"/>
  <c r="X98" i="1"/>
  <c r="U98" i="1" s="1"/>
  <c r="S98" i="1" s="1"/>
  <c r="AG98" i="1"/>
  <c r="AI98" i="1" s="1"/>
  <c r="AK98" i="1"/>
  <c r="X94" i="1"/>
  <c r="U94" i="1" s="1"/>
  <c r="S94" i="1" s="1"/>
  <c r="X112" i="1"/>
  <c r="U112" i="1" s="1"/>
  <c r="S112" i="1" s="1"/>
  <c r="AK112" i="1"/>
  <c r="AG112" i="1"/>
  <c r="AK73" i="1"/>
  <c r="AE73" i="1"/>
  <c r="AK59" i="1"/>
  <c r="AE59" i="1"/>
  <c r="X35" i="1"/>
  <c r="U35" i="1" s="1"/>
  <c r="S35" i="1" s="1"/>
  <c r="AK35" i="1"/>
  <c r="AE35" i="1"/>
  <c r="X37" i="1"/>
  <c r="U37" i="1" s="1"/>
  <c r="S37" i="1" s="1"/>
  <c r="AG37" i="1"/>
  <c r="AK37" i="1"/>
  <c r="X19" i="1"/>
  <c r="U19" i="1" s="1"/>
  <c r="S19" i="1" s="1"/>
  <c r="AK19" i="1"/>
  <c r="AG19" i="1"/>
  <c r="AE19" i="1"/>
  <c r="X38" i="1"/>
  <c r="U38" i="1" s="1"/>
  <c r="S38" i="1" s="1"/>
  <c r="AE38" i="1"/>
  <c r="AK38" i="1"/>
  <c r="X6" i="1"/>
  <c r="U6" i="1" s="1"/>
  <c r="S6" i="1" s="1"/>
  <c r="AK6" i="1"/>
  <c r="AG6" i="1"/>
  <c r="AI6" i="1" s="1"/>
  <c r="AE309" i="1"/>
  <c r="AE203" i="1"/>
  <c r="AE166" i="1"/>
  <c r="AE9" i="1"/>
  <c r="AG309" i="1"/>
  <c r="AG223" i="1"/>
  <c r="AG141" i="1"/>
  <c r="AG40" i="1"/>
  <c r="AK242" i="1"/>
  <c r="AK235" i="1"/>
  <c r="AK186" i="1"/>
  <c r="X322" i="1"/>
  <c r="U322" i="1" s="1"/>
  <c r="S322" i="1" s="1"/>
  <c r="AG322" i="1"/>
  <c r="AK322" i="1"/>
  <c r="X327" i="1"/>
  <c r="U327" i="1" s="1"/>
  <c r="S327" i="1" s="1"/>
  <c r="AG327" i="1"/>
  <c r="X282" i="1"/>
  <c r="U282" i="1" s="1"/>
  <c r="S282" i="1" s="1"/>
  <c r="AK282" i="1"/>
  <c r="X304" i="1"/>
  <c r="U304" i="1" s="1"/>
  <c r="S304" i="1" s="1"/>
  <c r="AK304" i="1"/>
  <c r="X292" i="1"/>
  <c r="U292" i="1" s="1"/>
  <c r="S292" i="1" s="1"/>
  <c r="AK292" i="1"/>
  <c r="X279" i="1"/>
  <c r="U279" i="1" s="1"/>
  <c r="S279" i="1" s="1"/>
  <c r="AG279" i="1"/>
  <c r="AK279" i="1"/>
  <c r="X281" i="1"/>
  <c r="U281" i="1" s="1"/>
  <c r="S281" i="1" s="1"/>
  <c r="AG281" i="1"/>
  <c r="X287" i="1"/>
  <c r="U287" i="1" s="1"/>
  <c r="S287" i="1" s="1"/>
  <c r="AE287" i="1"/>
  <c r="AK287" i="1"/>
  <c r="X251" i="1"/>
  <c r="U251" i="1" s="1"/>
  <c r="S251" i="1" s="1"/>
  <c r="AG251" i="1"/>
  <c r="X263" i="1"/>
  <c r="U263" i="1" s="1"/>
  <c r="S263" i="1" s="1"/>
  <c r="AK263" i="1"/>
  <c r="X183" i="1"/>
  <c r="U183" i="1" s="1"/>
  <c r="S183" i="1" s="1"/>
  <c r="AK183" i="1"/>
  <c r="X221" i="1"/>
  <c r="U221" i="1" s="1"/>
  <c r="S221" i="1" s="1"/>
  <c r="AG221" i="1"/>
  <c r="AK221" i="1"/>
  <c r="X181" i="1"/>
  <c r="U181" i="1" s="1"/>
  <c r="S181" i="1" s="1"/>
  <c r="AK181" i="1"/>
  <c r="AG181" i="1"/>
  <c r="AG140" i="1"/>
  <c r="AE140" i="1"/>
  <c r="X174" i="1"/>
  <c r="U174" i="1" s="1"/>
  <c r="S174" i="1" s="1"/>
  <c r="AG174" i="1"/>
  <c r="AE174" i="1"/>
  <c r="X165" i="1"/>
  <c r="U165" i="1" s="1"/>
  <c r="S165" i="1" s="1"/>
  <c r="X187" i="1"/>
  <c r="U187" i="1" s="1"/>
  <c r="S187" i="1" s="1"/>
  <c r="AG187" i="1"/>
  <c r="AK187" i="1"/>
  <c r="AK175" i="1"/>
  <c r="AE175" i="1"/>
  <c r="X142" i="1"/>
  <c r="U142" i="1" s="1"/>
  <c r="S142" i="1" s="1"/>
  <c r="AK142" i="1"/>
  <c r="AG142" i="1"/>
  <c r="X91" i="1"/>
  <c r="U91" i="1" s="1"/>
  <c r="S91" i="1" s="1"/>
  <c r="AK91" i="1"/>
  <c r="AG91" i="1"/>
  <c r="X121" i="1"/>
  <c r="U121" i="1" s="1"/>
  <c r="S121" i="1" s="1"/>
  <c r="AG121" i="1"/>
  <c r="AK121" i="1"/>
  <c r="X95" i="1"/>
  <c r="U95" i="1" s="1"/>
  <c r="S95" i="1" s="1"/>
  <c r="AE95" i="1"/>
  <c r="AG93" i="1"/>
  <c r="AK93" i="1"/>
  <c r="X43" i="1"/>
  <c r="U43" i="1" s="1"/>
  <c r="S43" i="1" s="1"/>
  <c r="AK43" i="1"/>
  <c r="AG43" i="1"/>
  <c r="AI43" i="1" s="1"/>
  <c r="X59" i="1"/>
  <c r="U59" i="1" s="1"/>
  <c r="S59" i="1" s="1"/>
  <c r="X17" i="1"/>
  <c r="U17" i="1" s="1"/>
  <c r="S17" i="1" s="1"/>
  <c r="AK17" i="1"/>
  <c r="AG17" i="1"/>
  <c r="AE282" i="1"/>
  <c r="AE225" i="1"/>
  <c r="AE160" i="1"/>
  <c r="AE122" i="1"/>
  <c r="AE103" i="1"/>
  <c r="AE72" i="1"/>
  <c r="AG352" i="1"/>
  <c r="AG292" i="1"/>
  <c r="AG231" i="1"/>
  <c r="AG132" i="1"/>
  <c r="AG38" i="1"/>
  <c r="AK324" i="1"/>
  <c r="AK281" i="1"/>
  <c r="AK222" i="1"/>
  <c r="AK140" i="1"/>
  <c r="AK40" i="1"/>
  <c r="X306" i="1"/>
  <c r="U306" i="1" s="1"/>
  <c r="S306" i="1" s="1"/>
  <c r="AK306" i="1"/>
  <c r="X324" i="1"/>
  <c r="U324" i="1" s="1"/>
  <c r="S324" i="1" s="1"/>
  <c r="X246" i="1"/>
  <c r="U246" i="1" s="1"/>
  <c r="S246" i="1" s="1"/>
  <c r="AG246" i="1"/>
  <c r="X285" i="1"/>
  <c r="U285" i="1" s="1"/>
  <c r="S285" i="1" s="1"/>
  <c r="AG285" i="1"/>
  <c r="X249" i="1"/>
  <c r="U249" i="1" s="1"/>
  <c r="S249" i="1" s="1"/>
  <c r="AK249" i="1"/>
  <c r="X261" i="1"/>
  <c r="U261" i="1" s="1"/>
  <c r="S261" i="1" s="1"/>
  <c r="AK261" i="1"/>
  <c r="X238" i="1"/>
  <c r="U238" i="1" s="1"/>
  <c r="S238" i="1" s="1"/>
  <c r="AG238" i="1"/>
  <c r="X215" i="1"/>
  <c r="U215" i="1" s="1"/>
  <c r="S215" i="1" s="1"/>
  <c r="AE215" i="1"/>
  <c r="AI215" i="1" s="1"/>
  <c r="AK215" i="1"/>
  <c r="X185" i="1"/>
  <c r="U185" i="1" s="1"/>
  <c r="S185" i="1" s="1"/>
  <c r="AK185" i="1"/>
  <c r="AG185" i="1"/>
  <c r="X198" i="1"/>
  <c r="U198" i="1" s="1"/>
  <c r="S198" i="1" s="1"/>
  <c r="AK198" i="1"/>
  <c r="AG194" i="1"/>
  <c r="AE194" i="1"/>
  <c r="X144" i="1"/>
  <c r="U144" i="1" s="1"/>
  <c r="S144" i="1" s="1"/>
  <c r="AK144" i="1"/>
  <c r="AG144" i="1"/>
  <c r="X111" i="1"/>
  <c r="U111" i="1" s="1"/>
  <c r="S111" i="1" s="1"/>
  <c r="AK111" i="1"/>
  <c r="AG111" i="1"/>
  <c r="AE71" i="1"/>
  <c r="AI71" i="1" s="1"/>
  <c r="AK71" i="1"/>
  <c r="X74" i="1"/>
  <c r="U74" i="1" s="1"/>
  <c r="S74" i="1" s="1"/>
  <c r="AK74" i="1"/>
  <c r="AG74" i="1"/>
  <c r="X54" i="1"/>
  <c r="U54" i="1" s="1"/>
  <c r="S54" i="1" s="1"/>
  <c r="AK54" i="1"/>
  <c r="AG54" i="1"/>
  <c r="AE54" i="1"/>
  <c r="X51" i="1"/>
  <c r="U51" i="1" s="1"/>
  <c r="S51" i="1" s="1"/>
  <c r="AG51" i="1"/>
  <c r="AK51" i="1"/>
  <c r="X47" i="1"/>
  <c r="U47" i="1" s="1"/>
  <c r="S47" i="1" s="1"/>
  <c r="AK47" i="1"/>
  <c r="AG47" i="1"/>
  <c r="X34" i="1"/>
  <c r="U34" i="1" s="1"/>
  <c r="S34" i="1" s="1"/>
  <c r="AK34" i="1"/>
  <c r="AG34" i="1"/>
  <c r="X16" i="1"/>
  <c r="U16" i="1" s="1"/>
  <c r="S16" i="1" s="1"/>
  <c r="AK16" i="1"/>
  <c r="AG16" i="1"/>
  <c r="AI16" i="1" s="1"/>
  <c r="X7" i="1"/>
  <c r="U7" i="1" s="1"/>
  <c r="S7" i="1" s="1"/>
  <c r="AE7" i="1"/>
  <c r="X20" i="1"/>
  <c r="U20" i="1" s="1"/>
  <c r="S20" i="1" s="1"/>
  <c r="AK20" i="1"/>
  <c r="AE338" i="1"/>
  <c r="AI338" i="1" s="1"/>
  <c r="AE306" i="1"/>
  <c r="AE270" i="1"/>
  <c r="AE285" i="1"/>
  <c r="AE251" i="1"/>
  <c r="AE221" i="1"/>
  <c r="AE176" i="1"/>
  <c r="AE186" i="1"/>
  <c r="AI186" i="1" s="1"/>
  <c r="AE111" i="1"/>
  <c r="AE57" i="1"/>
  <c r="AE39" i="1"/>
  <c r="AG306" i="1"/>
  <c r="AG301" i="1"/>
  <c r="AG267" i="1"/>
  <c r="AG256" i="1"/>
  <c r="AG205" i="1"/>
  <c r="AG173" i="1"/>
  <c r="AG134" i="1"/>
  <c r="AK203" i="1"/>
  <c r="AK199" i="1"/>
  <c r="AK165" i="1"/>
  <c r="AK7" i="1"/>
  <c r="X196" i="1"/>
  <c r="U196" i="1" s="1"/>
  <c r="S196" i="1" s="1"/>
  <c r="AK196" i="1"/>
  <c r="AG196" i="1"/>
  <c r="X188" i="1"/>
  <c r="U188" i="1" s="1"/>
  <c r="S188" i="1" s="1"/>
  <c r="AE188" i="1"/>
  <c r="AI188" i="1" s="1"/>
  <c r="AK188" i="1"/>
  <c r="X164" i="1"/>
  <c r="U164" i="1" s="1"/>
  <c r="S164" i="1" s="1"/>
  <c r="AK164" i="1"/>
  <c r="AK139" i="1"/>
  <c r="AG139" i="1"/>
  <c r="AE170" i="1"/>
  <c r="AI170" i="1" s="1"/>
  <c r="AK170" i="1"/>
  <c r="X134" i="1"/>
  <c r="U134" i="1" s="1"/>
  <c r="S134" i="1" s="1"/>
  <c r="AK135" i="1"/>
  <c r="AE135" i="1"/>
  <c r="AI135" i="1" s="1"/>
  <c r="X124" i="1"/>
  <c r="U124" i="1" s="1"/>
  <c r="S124" i="1" s="1"/>
  <c r="AK124" i="1"/>
  <c r="X113" i="1"/>
  <c r="U113" i="1" s="1"/>
  <c r="S113" i="1" s="1"/>
  <c r="AK113" i="1"/>
  <c r="AG113" i="1"/>
  <c r="AE113" i="1"/>
  <c r="AK88" i="1"/>
  <c r="AG88" i="1"/>
  <c r="X83" i="1"/>
  <c r="U83" i="1" s="1"/>
  <c r="S83" i="1" s="1"/>
  <c r="AK83" i="1"/>
  <c r="AG83" i="1"/>
  <c r="X100" i="1"/>
  <c r="U100" i="1" s="1"/>
  <c r="S100" i="1" s="1"/>
  <c r="AK100" i="1"/>
  <c r="AE100" i="1"/>
  <c r="AE81" i="1"/>
  <c r="AK81" i="1"/>
  <c r="AK85" i="1"/>
  <c r="AG85" i="1"/>
  <c r="AK60" i="1"/>
  <c r="AG60" i="1"/>
  <c r="X71" i="1"/>
  <c r="U71" i="1" s="1"/>
  <c r="S71" i="1" s="1"/>
  <c r="X50" i="1"/>
  <c r="U50" i="1" s="1"/>
  <c r="S50" i="1" s="1"/>
  <c r="X77" i="1"/>
  <c r="U77" i="1" s="1"/>
  <c r="S77" i="1" s="1"/>
  <c r="AK77" i="1"/>
  <c r="AG77" i="1"/>
  <c r="X36" i="1"/>
  <c r="U36" i="1" s="1"/>
  <c r="S36" i="1" s="1"/>
  <c r="AK36" i="1"/>
  <c r="AG36" i="1"/>
  <c r="X45" i="1"/>
  <c r="U45" i="1" s="1"/>
  <c r="S45" i="1" s="1"/>
  <c r="AE45" i="1"/>
  <c r="X28" i="1"/>
  <c r="U28" i="1" s="1"/>
  <c r="S28" i="1" s="1"/>
  <c r="AK28" i="1"/>
  <c r="X13" i="1"/>
  <c r="U13" i="1" s="1"/>
  <c r="S13" i="1" s="1"/>
  <c r="AK13" i="1"/>
  <c r="AE13" i="1"/>
  <c r="X21" i="1"/>
  <c r="U21" i="1" s="1"/>
  <c r="S21" i="1" s="1"/>
  <c r="AG21" i="1"/>
  <c r="AK21" i="1"/>
  <c r="X3" i="1"/>
  <c r="U3" i="1" s="1"/>
  <c r="S3" i="1" s="1"/>
  <c r="AK3" i="1"/>
  <c r="AE3" i="1"/>
  <c r="AE297" i="1"/>
  <c r="AE268" i="1"/>
  <c r="AE267" i="1"/>
  <c r="AE228" i="1"/>
  <c r="AE205" i="1"/>
  <c r="AE181" i="1"/>
  <c r="AE177" i="1"/>
  <c r="AE141" i="1"/>
  <c r="AE139" i="1"/>
  <c r="AE152" i="1"/>
  <c r="AE125" i="1"/>
  <c r="AE99" i="1"/>
  <c r="AE78" i="1"/>
  <c r="AE47" i="1"/>
  <c r="AE40" i="1"/>
  <c r="AI40" i="1" s="1"/>
  <c r="AE10" i="1"/>
  <c r="AG282" i="1"/>
  <c r="AG257" i="1"/>
  <c r="AG263" i="1"/>
  <c r="AG218" i="1"/>
  <c r="AG164" i="1"/>
  <c r="AG92" i="1"/>
  <c r="AG80" i="1"/>
  <c r="AG39" i="1"/>
  <c r="AK300" i="1"/>
  <c r="AK250" i="1"/>
  <c r="AK23" i="1"/>
  <c r="AA293" i="1" l="1"/>
  <c r="AI287" i="1"/>
  <c r="Y301" i="1"/>
  <c r="AA337" i="1"/>
  <c r="AA353" i="1"/>
  <c r="AI28" i="1"/>
  <c r="AA323" i="1"/>
  <c r="AA306" i="1"/>
  <c r="AA223" i="1"/>
  <c r="AA281" i="1"/>
  <c r="AA301" i="1"/>
  <c r="AA51" i="1"/>
  <c r="AA317" i="1"/>
  <c r="AI144" i="1"/>
  <c r="AI64" i="1"/>
  <c r="AI333" i="1"/>
  <c r="AI17" i="1"/>
  <c r="AI348" i="1"/>
  <c r="Y21" i="1"/>
  <c r="Y293" i="1"/>
  <c r="AA310" i="1"/>
  <c r="AI241" i="1"/>
  <c r="AI124" i="1"/>
  <c r="AI35" i="1"/>
  <c r="AA362" i="1"/>
  <c r="AA93" i="1"/>
  <c r="AA296" i="1"/>
  <c r="AA283" i="1"/>
  <c r="AA286" i="1"/>
  <c r="AA37" i="1"/>
  <c r="AA271" i="1"/>
  <c r="AA322" i="1"/>
  <c r="AA269" i="1"/>
  <c r="AA141" i="1"/>
  <c r="AA207" i="1"/>
  <c r="AA250" i="1"/>
  <c r="AA331" i="1"/>
  <c r="AI85" i="1"/>
  <c r="AI32" i="1"/>
  <c r="AI74" i="1"/>
  <c r="AI34" i="1"/>
  <c r="AI164" i="1"/>
  <c r="AA340" i="1"/>
  <c r="AA325" i="1"/>
  <c r="AI121" i="1"/>
  <c r="Y141" i="1"/>
  <c r="AA363" i="1"/>
  <c r="AA344" i="1"/>
  <c r="AA348" i="1"/>
  <c r="AA251" i="1"/>
  <c r="AA233" i="1"/>
  <c r="AA287" i="1"/>
  <c r="AA21" i="1"/>
  <c r="AA171" i="1"/>
  <c r="AA332" i="1"/>
  <c r="AA279" i="1"/>
  <c r="AA336" i="1"/>
  <c r="AI292" i="1"/>
  <c r="AI156" i="1"/>
  <c r="Y349" i="1"/>
  <c r="AA349" i="1"/>
  <c r="AI236" i="1"/>
  <c r="AI261" i="1"/>
  <c r="AA364" i="1"/>
  <c r="AA194" i="1"/>
  <c r="AI183" i="1"/>
  <c r="AA224" i="1"/>
  <c r="AA341" i="1"/>
  <c r="AA187" i="1"/>
  <c r="AI104" i="1"/>
  <c r="AI281" i="1"/>
  <c r="AA278" i="1"/>
  <c r="AA316" i="1"/>
  <c r="AI196" i="1"/>
  <c r="AA351" i="1"/>
  <c r="AA116" i="1"/>
  <c r="AA312" i="1"/>
  <c r="AA197" i="1"/>
  <c r="AA346" i="1"/>
  <c r="AA347" i="1"/>
  <c r="AA136" i="1"/>
  <c r="AA232" i="1"/>
  <c r="AA305" i="1"/>
  <c r="AA253" i="1"/>
  <c r="AA315" i="1"/>
  <c r="AA300" i="1"/>
  <c r="AA280" i="1"/>
  <c r="AA265" i="1"/>
  <c r="AA261" i="1"/>
  <c r="AA195" i="1"/>
  <c r="AA138" i="1"/>
  <c r="AA333" i="1"/>
  <c r="AA229" i="1"/>
  <c r="AA365" i="1"/>
  <c r="AA153" i="1"/>
  <c r="AA9" i="1"/>
  <c r="AA238" i="1"/>
  <c r="AA288" i="1"/>
  <c r="AA313" i="1"/>
  <c r="AA179" i="1"/>
  <c r="AA311" i="1"/>
  <c r="AA216" i="1"/>
  <c r="AI279" i="1"/>
  <c r="AA140" i="1"/>
  <c r="AI175" i="1"/>
  <c r="AI184" i="1"/>
  <c r="AI350" i="1"/>
  <c r="AA338" i="1"/>
  <c r="AA202" i="1"/>
  <c r="AI227" i="1"/>
  <c r="AI323" i="1"/>
  <c r="AI100" i="1"/>
  <c r="AI204" i="1"/>
  <c r="AA98" i="1"/>
  <c r="AI13" i="1"/>
  <c r="AA244" i="1"/>
  <c r="AI7" i="1"/>
  <c r="AA152" i="1"/>
  <c r="AA239" i="1"/>
  <c r="AI107" i="1"/>
  <c r="AA309" i="1"/>
  <c r="AI137" i="1"/>
  <c r="AA350" i="1"/>
  <c r="AA221" i="1"/>
  <c r="AA252" i="1"/>
  <c r="AI238" i="1"/>
  <c r="AA358" i="1"/>
  <c r="AA320" i="1"/>
  <c r="AA210" i="1"/>
  <c r="AA321" i="1"/>
  <c r="AA294" i="1"/>
  <c r="AA307" i="1"/>
  <c r="AI340" i="1"/>
  <c r="AA127" i="1"/>
  <c r="AA345" i="1"/>
  <c r="AA342" i="1"/>
  <c r="AA327" i="1"/>
  <c r="AI117" i="1"/>
  <c r="AA259" i="1"/>
  <c r="AA82" i="1"/>
  <c r="AA190" i="1"/>
  <c r="AA324" i="1"/>
  <c r="Y127" i="1"/>
  <c r="AA121" i="1"/>
  <c r="AA359" i="1"/>
  <c r="AI363" i="1"/>
  <c r="AI142" i="1"/>
  <c r="AI59" i="1"/>
  <c r="AI317" i="1"/>
  <c r="AA291" i="1"/>
  <c r="AA110" i="1"/>
  <c r="AA234" i="1"/>
  <c r="AA40" i="1"/>
  <c r="AA235" i="1"/>
  <c r="AA295" i="1"/>
  <c r="AA198" i="1"/>
  <c r="AA225" i="1"/>
  <c r="AA304" i="1"/>
  <c r="AA84" i="1"/>
  <c r="AA268" i="1"/>
  <c r="AA78" i="1"/>
  <c r="AA196" i="1"/>
  <c r="AA186" i="1"/>
  <c r="AA102" i="1"/>
  <c r="AA10" i="1"/>
  <c r="AA130" i="1"/>
  <c r="AA36" i="1"/>
  <c r="AA44" i="1"/>
  <c r="AA59" i="1"/>
  <c r="AA95" i="1"/>
  <c r="AA292" i="1"/>
  <c r="AA63" i="1"/>
  <c r="AA177" i="1"/>
  <c r="AA182" i="1"/>
  <c r="AA289" i="1"/>
  <c r="AA103" i="1"/>
  <c r="AA31" i="1"/>
  <c r="AA185" i="1"/>
  <c r="AA237" i="1"/>
  <c r="AA28" i="1"/>
  <c r="AA211" i="1"/>
  <c r="AA319" i="1"/>
  <c r="AA160" i="1"/>
  <c r="AA217" i="1"/>
  <c r="AA117" i="1"/>
  <c r="AA109" i="1"/>
  <c r="AA123" i="1"/>
  <c r="AA27" i="1"/>
  <c r="AA26" i="1"/>
  <c r="AA174" i="1"/>
  <c r="AA49" i="1"/>
  <c r="AA35" i="1"/>
  <c r="AA97" i="1"/>
  <c r="AA355" i="1"/>
  <c r="AA191" i="1"/>
  <c r="AA181" i="1"/>
  <c r="AA277" i="1"/>
  <c r="AA20" i="1"/>
  <c r="AA230" i="1"/>
  <c r="AA236" i="1"/>
  <c r="AA257" i="1"/>
  <c r="AA354" i="1"/>
  <c r="AA148" i="1"/>
  <c r="AA215" i="1"/>
  <c r="AA89" i="1"/>
  <c r="AA92" i="1"/>
  <c r="AA114" i="1"/>
  <c r="AA4" i="1"/>
  <c r="AA17" i="1"/>
  <c r="AA19" i="1"/>
  <c r="AA13" i="1"/>
  <c r="AA68" i="1"/>
  <c r="AA247" i="1"/>
  <c r="AA158" i="1"/>
  <c r="AA173" i="1"/>
  <c r="AA147" i="1"/>
  <c r="AA339" i="1"/>
  <c r="AA47" i="1"/>
  <c r="AA240" i="1"/>
  <c r="AA201" i="1"/>
  <c r="AA200" i="1"/>
  <c r="AA284" i="1"/>
  <c r="AA125" i="1"/>
  <c r="AA243" i="1"/>
  <c r="AA81" i="1"/>
  <c r="AA67" i="1"/>
  <c r="AA206" i="1"/>
  <c r="AA87" i="1"/>
  <c r="AA8" i="1"/>
  <c r="AA18" i="1"/>
  <c r="AA12" i="1"/>
  <c r="AA46" i="1"/>
  <c r="AA72" i="1"/>
  <c r="AA267" i="1"/>
  <c r="AA264" i="1"/>
  <c r="AA308" i="1"/>
  <c r="AA155" i="1"/>
  <c r="AA162" i="1"/>
  <c r="AA274" i="1"/>
  <c r="AA172" i="1"/>
  <c r="AA356" i="1"/>
  <c r="AA199" i="1"/>
  <c r="AA254" i="1"/>
  <c r="AA343" i="1"/>
  <c r="AA231" i="1"/>
  <c r="AA71" i="1"/>
  <c r="AA80" i="1"/>
  <c r="AA273" i="1"/>
  <c r="AA85" i="1"/>
  <c r="AA5" i="1"/>
  <c r="AA3" i="1"/>
  <c r="AA70" i="1"/>
  <c r="AA142" i="1"/>
  <c r="AA154" i="1"/>
  <c r="AA183" i="1"/>
  <c r="AA124" i="1"/>
  <c r="AA175" i="1"/>
  <c r="AA218" i="1"/>
  <c r="AA134" i="1"/>
  <c r="AA335" i="1"/>
  <c r="AA159" i="1"/>
  <c r="AA204" i="1"/>
  <c r="AA122" i="1"/>
  <c r="AA50" i="1"/>
  <c r="AA184" i="1"/>
  <c r="AA58" i="1"/>
  <c r="AA55" i="1"/>
  <c r="AA213" i="1"/>
  <c r="AA74" i="1"/>
  <c r="AA91" i="1"/>
  <c r="AA66" i="1"/>
  <c r="AA164" i="1"/>
  <c r="AA86" i="1"/>
  <c r="AA245" i="1"/>
  <c r="AA263" i="1"/>
  <c r="AA99" i="1"/>
  <c r="AA107" i="1"/>
  <c r="AA126" i="1"/>
  <c r="AA219" i="1"/>
  <c r="AA180" i="1"/>
  <c r="AA137" i="1"/>
  <c r="AA330" i="1"/>
  <c r="AA214" i="1"/>
  <c r="AA128" i="1"/>
  <c r="AA227" i="1"/>
  <c r="AA15" i="1"/>
  <c r="AA188" i="1"/>
  <c r="AA53" i="1"/>
  <c r="AA39" i="1"/>
  <c r="AA220" i="1"/>
  <c r="AA48" i="1"/>
  <c r="AA104" i="1"/>
  <c r="AA145" i="1"/>
  <c r="AA163" i="1"/>
  <c r="AA45" i="1"/>
  <c r="AA169" i="1"/>
  <c r="AA43" i="1"/>
  <c r="AA189" i="1"/>
  <c r="AA272" i="1"/>
  <c r="AA61" i="1"/>
  <c r="AA64" i="1"/>
  <c r="AA144" i="1"/>
  <c r="AA205" i="1"/>
  <c r="AA297" i="1"/>
  <c r="AA131" i="1"/>
  <c r="AA192" i="1"/>
  <c r="AA112" i="1"/>
  <c r="AA156" i="1"/>
  <c r="AA42" i="1"/>
  <c r="AA29" i="1"/>
  <c r="AA176" i="1"/>
  <c r="AA30" i="1"/>
  <c r="AA111" i="1"/>
  <c r="AA262" i="1"/>
  <c r="AA113" i="1"/>
  <c r="AA90" i="1"/>
  <c r="AA165" i="1"/>
  <c r="AA69" i="1"/>
  <c r="AA132" i="1"/>
  <c r="AA24" i="1"/>
  <c r="AA334" i="1"/>
  <c r="AA167" i="1"/>
  <c r="AA75" i="1"/>
  <c r="AA299" i="1"/>
  <c r="AA329" i="1"/>
  <c r="AA118" i="1"/>
  <c r="AA56" i="1"/>
  <c r="AA256" i="1"/>
  <c r="AA157" i="1"/>
  <c r="AA38" i="1"/>
  <c r="AA25" i="1"/>
  <c r="AA166" i="1"/>
  <c r="AA34" i="1"/>
  <c r="AA83" i="1"/>
  <c r="AA222" i="1"/>
  <c r="AA105" i="1"/>
  <c r="AA94" i="1"/>
  <c r="AA143" i="1"/>
  <c r="AA7" i="1"/>
  <c r="AA139" i="1"/>
  <c r="AA255" i="1"/>
  <c r="AA16" i="1"/>
  <c r="AA41" i="1"/>
  <c r="AA328" i="1"/>
  <c r="AA248" i="1"/>
  <c r="AA32" i="1"/>
  <c r="AA318" i="1"/>
  <c r="AA96" i="1"/>
  <c r="AA326" i="1"/>
  <c r="AA161" i="1"/>
  <c r="AA242" i="1"/>
  <c r="AA33" i="1"/>
  <c r="AA241" i="1"/>
  <c r="AA151" i="1"/>
  <c r="AA14" i="1"/>
  <c r="AA11" i="1"/>
  <c r="AA178" i="1"/>
  <c r="AA22" i="1"/>
  <c r="AA60" i="1"/>
  <c r="AA65" i="1"/>
  <c r="AA100" i="1"/>
  <c r="AA150" i="1"/>
  <c r="AA135" i="1"/>
  <c r="AA258" i="1"/>
  <c r="AA249" i="1"/>
  <c r="AA23" i="1"/>
  <c r="AA168" i="1"/>
  <c r="AA302" i="1"/>
  <c r="AA119" i="1"/>
  <c r="AA270" i="1"/>
  <c r="AA62" i="1"/>
  <c r="AA303" i="1"/>
  <c r="AA260" i="1"/>
  <c r="AA208" i="1"/>
  <c r="AA170" i="1"/>
  <c r="AA146" i="1"/>
  <c r="AA6" i="1"/>
  <c r="AA57" i="1"/>
  <c r="AA106" i="1"/>
  <c r="AA73" i="1"/>
  <c r="AA115" i="1"/>
  <c r="AA101" i="1"/>
  <c r="AA275" i="1"/>
  <c r="AA203" i="1"/>
  <c r="AA212" i="1"/>
  <c r="AA266" i="1"/>
  <c r="AA120" i="1"/>
  <c r="AA282" i="1"/>
  <c r="AA228" i="1"/>
  <c r="AA285" i="1"/>
  <c r="AA246" i="1"/>
  <c r="AA88" i="1"/>
  <c r="AA209" i="1"/>
  <c r="AA149" i="1"/>
  <c r="AA133" i="1"/>
  <c r="AA77" i="1"/>
  <c r="AA54" i="1"/>
  <c r="AA52" i="1"/>
  <c r="AA129" i="1"/>
  <c r="AI161" i="1"/>
  <c r="AI304" i="1"/>
  <c r="Y288" i="1"/>
  <c r="AI278" i="1"/>
  <c r="AI295" i="1"/>
  <c r="AI20" i="1"/>
  <c r="AI77" i="1"/>
  <c r="V315" i="1"/>
  <c r="AI217" i="1"/>
  <c r="AI82" i="1"/>
  <c r="Y333" i="1"/>
  <c r="AI312" i="1"/>
  <c r="Y257" i="1"/>
  <c r="AI247" i="1"/>
  <c r="Y180" i="1"/>
  <c r="Y188" i="1"/>
  <c r="V53" i="1"/>
  <c r="AI37" i="1"/>
  <c r="T349" i="1"/>
  <c r="AI185" i="1"/>
  <c r="AI42" i="1"/>
  <c r="Y347" i="1"/>
  <c r="AI165" i="1"/>
  <c r="AI55" i="1"/>
  <c r="AI130" i="1"/>
  <c r="AI198" i="1"/>
  <c r="Y226" i="1"/>
  <c r="V349" i="1"/>
  <c r="Y249" i="1"/>
  <c r="AI288" i="1"/>
  <c r="AI73" i="1"/>
  <c r="AI79" i="1"/>
  <c r="Y222" i="1"/>
  <c r="V287" i="1"/>
  <c r="Y354" i="1"/>
  <c r="AI257" i="1"/>
  <c r="Y343" i="1"/>
  <c r="AI83" i="1"/>
  <c r="AI197" i="1"/>
  <c r="Y200" i="1"/>
  <c r="V188" i="1"/>
  <c r="AI51" i="1"/>
  <c r="AI94" i="1"/>
  <c r="AI324" i="1"/>
  <c r="Y174" i="1"/>
  <c r="AN139" i="1"/>
  <c r="Y36" i="1"/>
  <c r="V357" i="1"/>
  <c r="AN86" i="1"/>
  <c r="AN53" i="1"/>
  <c r="Y259" i="1"/>
  <c r="V300" i="1"/>
  <c r="T141" i="1"/>
  <c r="AI263" i="1"/>
  <c r="V332" i="1"/>
  <c r="T288" i="1"/>
  <c r="V234" i="1"/>
  <c r="Y5" i="1"/>
  <c r="Y208" i="1"/>
  <c r="AI347" i="1"/>
  <c r="Y363" i="1"/>
  <c r="AN85" i="1"/>
  <c r="T342" i="1"/>
  <c r="T298" i="1"/>
  <c r="AI48" i="1"/>
  <c r="Y336" i="1"/>
  <c r="Y210" i="1"/>
  <c r="AI365" i="1"/>
  <c r="AI271" i="1"/>
  <c r="Y53" i="1"/>
  <c r="T354" i="1"/>
  <c r="AI36" i="1"/>
  <c r="AI147" i="1"/>
  <c r="AI158" i="1"/>
  <c r="V217" i="1"/>
  <c r="Y117" i="1"/>
  <c r="AN344" i="1"/>
  <c r="AI22" i="1"/>
  <c r="AI294" i="1"/>
  <c r="V342" i="1"/>
  <c r="V358" i="1"/>
  <c r="V291" i="1"/>
  <c r="Y62" i="1"/>
  <c r="V227" i="1"/>
  <c r="Y345" i="1"/>
  <c r="Y348" i="1"/>
  <c r="Y338" i="1"/>
  <c r="V263" i="1"/>
  <c r="AI187" i="1"/>
  <c r="AI322" i="1"/>
  <c r="V341" i="1"/>
  <c r="V294" i="1"/>
  <c r="Y271" i="1"/>
  <c r="AN56" i="1"/>
  <c r="AN42" i="1"/>
  <c r="AN269" i="1"/>
  <c r="AN69" i="1"/>
  <c r="AN207" i="1"/>
  <c r="AN347" i="1"/>
  <c r="AN44" i="1"/>
  <c r="AN351" i="1"/>
  <c r="AN323" i="1"/>
  <c r="AN217" i="1"/>
  <c r="AN214" i="1"/>
  <c r="AN45" i="1"/>
  <c r="AN346" i="1"/>
  <c r="AN59" i="1"/>
  <c r="AN288" i="1"/>
  <c r="AN49" i="1"/>
  <c r="AN227" i="1"/>
  <c r="AN111" i="1"/>
  <c r="AN324" i="1"/>
  <c r="AN112" i="1"/>
  <c r="AN307" i="1"/>
  <c r="AN30" i="1"/>
  <c r="AN241" i="1"/>
  <c r="AN196" i="1"/>
  <c r="AN75" i="1"/>
  <c r="AN266" i="1"/>
  <c r="AN92" i="1"/>
  <c r="AN38" i="1"/>
  <c r="AN320" i="1"/>
  <c r="AN138" i="1"/>
  <c r="AN97" i="1"/>
  <c r="AN303" i="1"/>
  <c r="AN25" i="1"/>
  <c r="AN140" i="1"/>
  <c r="AN102" i="1"/>
  <c r="AN189" i="1"/>
  <c r="AN287" i="1"/>
  <c r="AN148" i="1"/>
  <c r="AN66" i="1"/>
  <c r="AN355" i="1"/>
  <c r="AN73" i="1"/>
  <c r="AN298" i="1"/>
  <c r="AN106" i="1"/>
  <c r="AN292" i="1"/>
  <c r="AN171" i="1"/>
  <c r="AN297" i="1"/>
  <c r="AN101" i="1"/>
  <c r="AN284" i="1"/>
  <c r="AN48" i="1"/>
  <c r="AN229" i="1"/>
  <c r="AN248" i="1"/>
  <c r="AN99" i="1"/>
  <c r="AN277" i="1"/>
  <c r="AN109" i="1"/>
  <c r="AN71" i="1"/>
  <c r="AN289" i="1"/>
  <c r="AN121" i="1"/>
  <c r="AN81" i="1"/>
  <c r="AN286" i="1"/>
  <c r="AN95" i="1"/>
  <c r="AN321" i="1"/>
  <c r="AN210" i="1"/>
  <c r="AN26" i="1"/>
  <c r="AN262" i="1"/>
  <c r="AN250" i="1"/>
  <c r="AN276" i="1"/>
  <c r="AN64" i="1"/>
  <c r="AN70" i="1"/>
  <c r="AN361" i="1"/>
  <c r="AN94" i="1"/>
  <c r="AN308" i="1"/>
  <c r="AN65" i="1"/>
  <c r="AN317" i="1"/>
  <c r="AN194" i="1"/>
  <c r="AN124" i="1"/>
  <c r="AN119" i="1"/>
  <c r="AN349" i="1"/>
  <c r="AN74" i="1"/>
  <c r="AN290" i="1"/>
  <c r="AN330" i="1"/>
  <c r="AN144" i="1"/>
  <c r="AN285" i="1"/>
  <c r="AN126" i="1"/>
  <c r="AN117" i="1"/>
  <c r="AN322" i="1"/>
  <c r="AN136" i="1"/>
  <c r="AN335" i="1"/>
  <c r="AN295" i="1"/>
  <c r="AN150" i="1"/>
  <c r="AN35" i="1"/>
  <c r="AN203" i="1"/>
  <c r="AN60" i="1"/>
  <c r="AN104" i="1"/>
  <c r="AN319" i="1"/>
  <c r="AN182" i="1"/>
  <c r="AN301" i="1"/>
  <c r="AN22" i="1"/>
  <c r="AN129" i="1"/>
  <c r="AN348" i="1"/>
  <c r="AN90" i="1"/>
  <c r="AN362" i="1"/>
  <c r="AN113" i="1"/>
  <c r="AN345" i="1"/>
  <c r="AN174" i="1"/>
  <c r="AN314" i="1"/>
  <c r="AN122" i="1"/>
  <c r="AN353" i="1"/>
  <c r="AN87" i="1"/>
  <c r="AN244" i="1"/>
  <c r="AN28" i="1"/>
  <c r="AN142" i="1"/>
  <c r="AN268" i="1"/>
  <c r="AN131" i="1"/>
  <c r="AN132" i="1"/>
  <c r="AN309" i="1"/>
  <c r="AN160" i="1"/>
  <c r="AN89" i="1"/>
  <c r="AN32" i="1"/>
  <c r="AN340" i="1"/>
  <c r="AN118" i="1"/>
  <c r="AN52" i="1"/>
  <c r="AN332" i="1"/>
  <c r="AN300" i="1"/>
  <c r="AN20" i="1"/>
  <c r="AN218" i="1"/>
  <c r="AN316" i="1"/>
  <c r="AN2" i="1"/>
  <c r="AN115" i="1"/>
  <c r="AN270" i="1"/>
  <c r="AN135" i="1"/>
  <c r="AN310" i="1"/>
  <c r="AN145" i="1"/>
  <c r="AN360" i="1"/>
  <c r="AN226" i="1"/>
  <c r="AN98" i="1"/>
  <c r="AN155" i="1"/>
  <c r="AN365" i="1"/>
  <c r="AN123" i="1"/>
  <c r="AN296" i="1"/>
  <c r="AN293" i="1"/>
  <c r="AN161" i="1"/>
  <c r="AN246" i="1"/>
  <c r="AN181" i="1"/>
  <c r="AN149" i="1"/>
  <c r="AN336" i="1"/>
  <c r="AN162" i="1"/>
  <c r="AN187" i="1"/>
  <c r="AN61" i="1"/>
  <c r="AN166" i="1"/>
  <c r="AN141" i="1"/>
  <c r="AN19" i="1"/>
  <c r="AN91" i="1"/>
  <c r="AN78" i="1"/>
  <c r="AN84" i="1"/>
  <c r="AN175" i="1"/>
  <c r="AN315" i="1"/>
  <c r="AN258" i="1"/>
  <c r="AN195" i="1"/>
  <c r="AN72" i="1"/>
  <c r="AN143" i="1"/>
  <c r="AN299" i="1"/>
  <c r="AN169" i="1"/>
  <c r="AN282" i="1"/>
  <c r="AN239" i="1"/>
  <c r="AN302" i="1"/>
  <c r="AN172" i="1"/>
  <c r="AN318" i="1"/>
  <c r="AN130" i="1"/>
  <c r="AN327" i="1"/>
  <c r="AN79" i="1"/>
  <c r="AN146" i="1"/>
  <c r="AN326" i="1"/>
  <c r="AN185" i="1"/>
  <c r="AN170" i="1"/>
  <c r="AN254" i="1"/>
  <c r="AN201" i="1"/>
  <c r="AN82" i="1"/>
  <c r="AN23" i="1"/>
  <c r="AN156" i="1"/>
  <c r="AN223" i="1"/>
  <c r="AN54" i="1"/>
  <c r="AN352" i="1"/>
  <c r="AN88" i="1"/>
  <c r="AN96" i="1"/>
  <c r="AN76" i="1"/>
  <c r="AN341" i="1"/>
  <c r="AN12" i="1"/>
  <c r="AN233" i="1"/>
  <c r="AN265" i="1"/>
  <c r="AN165" i="1"/>
  <c r="AN50" i="1"/>
  <c r="AN147" i="1"/>
  <c r="AN8" i="1"/>
  <c r="AN216" i="1"/>
  <c r="AN264" i="1"/>
  <c r="AN191" i="1"/>
  <c r="AN107" i="1"/>
  <c r="AN158" i="1"/>
  <c r="AN325" i="1"/>
  <c r="AN209" i="1"/>
  <c r="AN178" i="1"/>
  <c r="AN329" i="1"/>
  <c r="AN274" i="1"/>
  <c r="AN179" i="1"/>
  <c r="AN358" i="1"/>
  <c r="Y98" i="1"/>
  <c r="AN93" i="1"/>
  <c r="AN333" i="1"/>
  <c r="AN256" i="1"/>
  <c r="AN110" i="1"/>
  <c r="AN46" i="1"/>
  <c r="AN188" i="1"/>
  <c r="AN224" i="1"/>
  <c r="AN199" i="1"/>
  <c r="AN108" i="1"/>
  <c r="AN356" i="1"/>
  <c r="AN114" i="1"/>
  <c r="AN232" i="1"/>
  <c r="AN173" i="1"/>
  <c r="AN219" i="1"/>
  <c r="AN159" i="1"/>
  <c r="AN230" i="1"/>
  <c r="AN17" i="1"/>
  <c r="AN222" i="1"/>
  <c r="AN4" i="1"/>
  <c r="AN180" i="1"/>
  <c r="AN306" i="1"/>
  <c r="AN167" i="1"/>
  <c r="AN343" i="1"/>
  <c r="AN255" i="1"/>
  <c r="AN176" i="1"/>
  <c r="AN342" i="1"/>
  <c r="AN24" i="1"/>
  <c r="AN221" i="1"/>
  <c r="AN41" i="1"/>
  <c r="V56" i="1"/>
  <c r="AN163" i="1"/>
  <c r="AN100" i="1"/>
  <c r="AN15" i="1"/>
  <c r="AN127" i="1"/>
  <c r="AN184" i="1"/>
  <c r="AN68" i="1"/>
  <c r="AN271" i="1"/>
  <c r="AN3" i="1"/>
  <c r="AN128" i="1"/>
  <c r="AN116" i="1"/>
  <c r="AN280" i="1"/>
  <c r="AN137" i="1"/>
  <c r="AN283" i="1"/>
  <c r="AN334" i="1"/>
  <c r="AN237" i="1"/>
  <c r="AN263" i="1"/>
  <c r="AN211" i="1"/>
  <c r="AN36" i="1"/>
  <c r="AN281" i="1"/>
  <c r="AN27" i="1"/>
  <c r="AN204" i="1"/>
  <c r="AN37" i="1"/>
  <c r="AN200" i="1"/>
  <c r="AN354" i="1"/>
  <c r="AN10" i="1"/>
  <c r="AN220" i="1"/>
  <c r="AN359" i="1"/>
  <c r="AN261" i="1"/>
  <c r="AN234" i="1"/>
  <c r="AN154" i="1"/>
  <c r="AN208" i="1"/>
  <c r="AN40" i="1"/>
  <c r="AN238" i="1"/>
  <c r="AN152" i="1"/>
  <c r="AN153" i="1"/>
  <c r="AN231" i="1"/>
  <c r="AN249" i="1"/>
  <c r="AN157" i="1"/>
  <c r="AN133" i="1"/>
  <c r="AN58" i="1"/>
  <c r="AN134" i="1"/>
  <c r="AN120" i="1"/>
  <c r="AN304" i="1"/>
  <c r="AN164" i="1"/>
  <c r="AN311" i="1"/>
  <c r="AN33" i="1"/>
  <c r="AN260" i="1"/>
  <c r="AN198" i="1"/>
  <c r="AN225" i="1"/>
  <c r="AN77" i="1"/>
  <c r="AN245" i="1"/>
  <c r="AN31" i="1"/>
  <c r="AN235" i="1"/>
  <c r="AN205" i="1"/>
  <c r="AN177" i="1"/>
  <c r="AN29" i="1"/>
  <c r="AN16" i="1"/>
  <c r="AN213" i="1"/>
  <c r="AN11" i="1"/>
  <c r="AN21" i="1"/>
  <c r="AN291" i="1"/>
  <c r="AN338" i="1"/>
  <c r="AN9" i="1"/>
  <c r="AN105" i="1"/>
  <c r="AN363" i="1"/>
  <c r="AN242" i="1"/>
  <c r="AN215" i="1"/>
  <c r="AN350" i="1"/>
  <c r="AN294" i="1"/>
  <c r="AN331" i="1"/>
  <c r="AN125" i="1"/>
  <c r="AN168" i="1"/>
  <c r="AN151" i="1"/>
  <c r="AN278" i="1"/>
  <c r="AN103" i="1"/>
  <c r="AN313" i="1"/>
  <c r="AN183" i="1"/>
  <c r="AN275" i="1"/>
  <c r="AN5" i="1"/>
  <c r="AN228" i="1"/>
  <c r="AN57" i="1"/>
  <c r="AN305" i="1"/>
  <c r="AN63" i="1"/>
  <c r="AN212" i="1"/>
  <c r="AN6" i="1"/>
  <c r="AN190" i="1"/>
  <c r="AN39" i="1"/>
  <c r="AN47" i="1"/>
  <c r="AN273" i="1"/>
  <c r="AN55" i="1"/>
  <c r="AN339" i="1"/>
  <c r="AN259" i="1"/>
  <c r="AN247" i="1"/>
  <c r="AN51" i="1"/>
  <c r="AN14" i="1"/>
  <c r="AN267" i="1"/>
  <c r="AN197" i="1"/>
  <c r="AN328" i="1"/>
  <c r="AN252" i="1"/>
  <c r="AN251" i="1"/>
  <c r="AN364" i="1"/>
  <c r="AN337" i="1"/>
  <c r="AN236" i="1"/>
  <c r="AN192" i="1"/>
  <c r="AN243" i="1"/>
  <c r="AN193" i="1"/>
  <c r="AN7" i="1"/>
  <c r="AN253" i="1"/>
  <c r="AN13" i="1"/>
  <c r="AN272" i="1"/>
  <c r="AN18" i="1"/>
  <c r="AN257" i="1"/>
  <c r="AN83" i="1"/>
  <c r="AN312" i="1"/>
  <c r="AN62" i="1"/>
  <c r="AN240" i="1"/>
  <c r="AN34" i="1"/>
  <c r="AN202" i="1"/>
  <c r="AN80" i="1"/>
  <c r="AN43" i="1"/>
  <c r="AN206" i="1"/>
  <c r="AN67" i="1"/>
  <c r="AN186" i="1"/>
  <c r="AN279" i="1"/>
  <c r="AN357" i="1"/>
  <c r="V301" i="1"/>
  <c r="Y287" i="1"/>
  <c r="Y361" i="1"/>
  <c r="V43" i="1"/>
  <c r="Y219" i="1"/>
  <c r="V18" i="1"/>
  <c r="T287" i="1"/>
  <c r="Y357" i="1"/>
  <c r="T332" i="1"/>
  <c r="Y2" i="1"/>
  <c r="Y242" i="1"/>
  <c r="Y32" i="1"/>
  <c r="T279" i="1"/>
  <c r="V142" i="1"/>
  <c r="Y132" i="1"/>
  <c r="Y136" i="1"/>
  <c r="T171" i="1"/>
  <c r="V164" i="1"/>
  <c r="Y41" i="1"/>
  <c r="Y39" i="1"/>
  <c r="Y118" i="1"/>
  <c r="Y195" i="1"/>
  <c r="AI151" i="1"/>
  <c r="AI310" i="1"/>
  <c r="AI327" i="1"/>
  <c r="AI229" i="1"/>
  <c r="Y314" i="1"/>
  <c r="AI273" i="1"/>
  <c r="AI172" i="1"/>
  <c r="Y153" i="1"/>
  <c r="V141" i="1"/>
  <c r="V265" i="1"/>
  <c r="V344" i="1"/>
  <c r="V279" i="1"/>
  <c r="V89" i="1"/>
  <c r="Y150" i="1"/>
  <c r="Y100" i="1"/>
  <c r="Y177" i="1"/>
  <c r="Y73" i="1"/>
  <c r="AI176" i="1"/>
  <c r="AI101" i="1"/>
  <c r="V299" i="1"/>
  <c r="Y325" i="1"/>
  <c r="AI93" i="1"/>
  <c r="AI339" i="1"/>
  <c r="AI87" i="1"/>
  <c r="AI138" i="1"/>
  <c r="V260" i="1"/>
  <c r="V81" i="1"/>
  <c r="AI112" i="1"/>
  <c r="Y344" i="1"/>
  <c r="AI218" i="1"/>
  <c r="AI118" i="1"/>
  <c r="V54" i="1"/>
  <c r="V354" i="1"/>
  <c r="V25" i="1"/>
  <c r="Y283" i="1"/>
  <c r="Y260" i="1"/>
  <c r="AI31" i="1"/>
  <c r="AI230" i="1"/>
  <c r="AI305" i="1"/>
  <c r="Y323" i="1"/>
  <c r="AI243" i="1"/>
  <c r="Y322" i="1"/>
  <c r="AI249" i="1"/>
  <c r="V4" i="1"/>
  <c r="V194" i="1"/>
  <c r="AI345" i="1"/>
  <c r="Y169" i="1"/>
  <c r="V72" i="1"/>
  <c r="Y337" i="1"/>
  <c r="V306" i="1"/>
  <c r="AI21" i="1"/>
  <c r="AI178" i="1"/>
  <c r="V361" i="1"/>
  <c r="V2" i="1"/>
  <c r="AI91" i="1"/>
  <c r="AI14" i="1"/>
  <c r="AI180" i="1"/>
  <c r="T358" i="1"/>
  <c r="Y220" i="1"/>
  <c r="V288" i="1"/>
  <c r="V281" i="1"/>
  <c r="V100" i="1"/>
  <c r="V298" i="1"/>
  <c r="AI300" i="1"/>
  <c r="V134" i="1"/>
  <c r="V49" i="1"/>
  <c r="Y228" i="1"/>
  <c r="V259" i="1"/>
  <c r="Y152" i="1"/>
  <c r="T281" i="1"/>
  <c r="Y364" i="1"/>
  <c r="V228" i="1"/>
  <c r="Y216" i="1"/>
  <c r="V15" i="1"/>
  <c r="V220" i="1"/>
  <c r="V267" i="1"/>
  <c r="V104" i="1"/>
  <c r="V7" i="1"/>
  <c r="Y305" i="1"/>
  <c r="V159" i="1"/>
  <c r="V29" i="1"/>
  <c r="Y7" i="1"/>
  <c r="Y269" i="1"/>
  <c r="Y121" i="1"/>
  <c r="Y202" i="1"/>
  <c r="V28" i="1"/>
  <c r="V106" i="1"/>
  <c r="V52" i="1"/>
  <c r="T343" i="1"/>
  <c r="V318" i="1"/>
  <c r="Y340" i="1"/>
  <c r="Y20" i="1"/>
  <c r="V293" i="1"/>
  <c r="V256" i="1"/>
  <c r="V270" i="1"/>
  <c r="Y296" i="1"/>
  <c r="Y248" i="1"/>
  <c r="V324" i="1"/>
  <c r="Y331" i="1"/>
  <c r="V219" i="1"/>
  <c r="V329" i="1"/>
  <c r="V316" i="1"/>
  <c r="Y365" i="1"/>
  <c r="T347" i="1"/>
  <c r="T200" i="1"/>
  <c r="T234" i="1"/>
  <c r="AI343" i="1"/>
  <c r="Y131" i="1"/>
  <c r="Y234" i="1"/>
  <c r="T293" i="1"/>
  <c r="V283" i="1"/>
  <c r="V131" i="1"/>
  <c r="T323" i="1"/>
  <c r="Y211" i="1"/>
  <c r="Y212" i="1"/>
  <c r="Y83" i="1"/>
  <c r="V334" i="1"/>
  <c r="V88" i="1"/>
  <c r="Y22" i="1"/>
  <c r="Y235" i="1"/>
  <c r="V60" i="1"/>
  <c r="Y243" i="1"/>
  <c r="Y81" i="1"/>
  <c r="Y207" i="1"/>
  <c r="V262" i="1"/>
  <c r="Y15" i="1"/>
  <c r="V160" i="1"/>
  <c r="V269" i="1"/>
  <c r="V32" i="1"/>
  <c r="T194" i="1"/>
  <c r="Y154" i="1"/>
  <c r="V11" i="1"/>
  <c r="V99" i="1"/>
  <c r="Y246" i="1"/>
  <c r="Y6" i="1"/>
  <c r="Y90" i="1"/>
  <c r="V272" i="1"/>
  <c r="Y115" i="1"/>
  <c r="Y231" i="1"/>
  <c r="Y71" i="1"/>
  <c r="Y278" i="1"/>
  <c r="V31" i="1"/>
  <c r="Y239" i="1"/>
  <c r="Y120" i="1"/>
  <c r="Y160" i="1"/>
  <c r="AI336" i="1"/>
  <c r="AI18" i="1"/>
  <c r="AI318" i="1"/>
  <c r="V162" i="1"/>
  <c r="V320" i="1"/>
  <c r="V225" i="1"/>
  <c r="V322" i="1"/>
  <c r="V268" i="1"/>
  <c r="V132" i="1"/>
  <c r="V102" i="1"/>
  <c r="V140" i="1"/>
  <c r="V95" i="1"/>
  <c r="T346" i="1"/>
  <c r="Y4" i="1"/>
  <c r="V296" i="1"/>
  <c r="Y198" i="1"/>
  <c r="V143" i="1"/>
  <c r="Y209" i="1"/>
  <c r="Y294" i="1"/>
  <c r="T314" i="1"/>
  <c r="V363" i="1"/>
  <c r="Y102" i="1"/>
  <c r="Y277" i="1"/>
  <c r="V237" i="1"/>
  <c r="Y97" i="1"/>
  <c r="V128" i="1"/>
  <c r="V87" i="1"/>
  <c r="V19" i="1"/>
  <c r="Y264" i="1"/>
  <c r="Y306" i="1"/>
  <c r="T336" i="1"/>
  <c r="Y250" i="1"/>
  <c r="V120" i="1"/>
  <c r="AI307" i="1"/>
  <c r="Y173" i="1"/>
  <c r="V129" i="1"/>
  <c r="T210" i="1"/>
  <c r="Y122" i="1"/>
  <c r="Y106" i="1"/>
  <c r="V36" i="1"/>
  <c r="AI207" i="1"/>
  <c r="Y194" i="1"/>
  <c r="V304" i="1"/>
  <c r="Y47" i="1"/>
  <c r="V183" i="1"/>
  <c r="Y156" i="1"/>
  <c r="V122" i="1"/>
  <c r="Y224" i="1"/>
  <c r="Y108" i="1"/>
  <c r="T324" i="1"/>
  <c r="T337" i="1"/>
  <c r="Y244" i="1"/>
  <c r="Y109" i="1"/>
  <c r="Y68" i="1"/>
  <c r="Y42" i="1"/>
  <c r="V108" i="1"/>
  <c r="V42" i="1"/>
  <c r="V40" i="1"/>
  <c r="V211" i="1"/>
  <c r="V244" i="1"/>
  <c r="T294" i="1"/>
  <c r="V68" i="1"/>
  <c r="V97" i="1"/>
  <c r="V107" i="1"/>
  <c r="Y191" i="1"/>
  <c r="T306" i="1"/>
  <c r="Y256" i="1"/>
  <c r="Y13" i="1"/>
  <c r="AI134" i="1"/>
  <c r="AI289" i="1"/>
  <c r="V319" i="1"/>
  <c r="Y267" i="1"/>
  <c r="AI269" i="1"/>
  <c r="AI311" i="1"/>
  <c r="AI326" i="1"/>
  <c r="Y72" i="1"/>
  <c r="V216" i="1"/>
  <c r="AI160" i="1"/>
  <c r="Y105" i="1"/>
  <c r="Y166" i="1"/>
  <c r="Y308" i="1"/>
  <c r="Y285" i="1"/>
  <c r="V156" i="1"/>
  <c r="V124" i="1"/>
  <c r="V351" i="1"/>
  <c r="V184" i="1"/>
  <c r="AI155" i="1"/>
  <c r="AI25" i="1"/>
  <c r="T226" i="1"/>
  <c r="AI200" i="1"/>
  <c r="V333" i="1"/>
  <c r="V251" i="1"/>
  <c r="AI76" i="1"/>
  <c r="Y57" i="1"/>
  <c r="V323" i="1"/>
  <c r="V308" i="1"/>
  <c r="V136" i="1"/>
  <c r="V172" i="1"/>
  <c r="V254" i="1"/>
  <c r="V343" i="1"/>
  <c r="V307" i="1"/>
  <c r="V231" i="1"/>
  <c r="V71" i="1"/>
  <c r="V171" i="1"/>
  <c r="V305" i="1"/>
  <c r="V195" i="1"/>
  <c r="V253" i="1"/>
  <c r="Y99" i="1"/>
  <c r="T285" i="1"/>
  <c r="T308" i="1"/>
  <c r="V223" i="1"/>
  <c r="Y237" i="1"/>
  <c r="V222" i="1"/>
  <c r="V285" i="1"/>
  <c r="Y320" i="1"/>
  <c r="Y339" i="1"/>
  <c r="Y19" i="1"/>
  <c r="Y134" i="1"/>
  <c r="Y253" i="1"/>
  <c r="Y317" i="1"/>
  <c r="Y183" i="1"/>
  <c r="Y28" i="1"/>
  <c r="V317" i="1"/>
  <c r="T315" i="1"/>
  <c r="T166" i="1"/>
  <c r="V271" i="1"/>
  <c r="Y23" i="1"/>
  <c r="V138" i="1"/>
  <c r="V55" i="1"/>
  <c r="Y182" i="1"/>
  <c r="AI286" i="1"/>
  <c r="Y270" i="1"/>
  <c r="V161" i="1"/>
  <c r="Y149" i="1"/>
  <c r="V314" i="1"/>
  <c r="V182" i="1"/>
  <c r="Y45" i="1"/>
  <c r="Y223" i="1"/>
  <c r="V248" i="1"/>
  <c r="Y49" i="1"/>
  <c r="V115" i="1"/>
  <c r="T278" i="1"/>
  <c r="V214" i="1"/>
  <c r="T261" i="1"/>
  <c r="AI116" i="1"/>
  <c r="Y240" i="1"/>
  <c r="V111" i="1"/>
  <c r="V113" i="1"/>
  <c r="V69" i="1"/>
  <c r="V364" i="1"/>
  <c r="V186" i="1"/>
  <c r="V177" i="1"/>
  <c r="Y138" i="1"/>
  <c r="T271" i="1"/>
  <c r="Y315" i="1"/>
  <c r="V154" i="1"/>
  <c r="Y304" i="1"/>
  <c r="Y142" i="1"/>
  <c r="V118" i="1"/>
  <c r="V362" i="1"/>
  <c r="Y50" i="1"/>
  <c r="V144" i="1"/>
  <c r="V166" i="1"/>
  <c r="V64" i="1"/>
  <c r="Y215" i="1"/>
  <c r="Y89" i="1"/>
  <c r="V345" i="1"/>
  <c r="V149" i="1"/>
  <c r="Y163" i="1"/>
  <c r="Y312" i="1"/>
  <c r="Y104" i="1"/>
  <c r="V239" i="1"/>
  <c r="V163" i="1"/>
  <c r="AI95" i="1"/>
  <c r="AI9" i="1"/>
  <c r="Y24" i="1"/>
  <c r="Y275" i="1"/>
  <c r="Y26" i="1"/>
  <c r="V105" i="1"/>
  <c r="Y290" i="1"/>
  <c r="V246" i="1"/>
  <c r="V359" i="1"/>
  <c r="V6" i="1"/>
  <c r="Y233" i="1"/>
  <c r="Y360" i="1"/>
  <c r="Y303" i="1"/>
  <c r="Y65" i="1"/>
  <c r="Y328" i="1"/>
  <c r="V238" i="1"/>
  <c r="V80" i="1"/>
  <c r="V331" i="1"/>
  <c r="V158" i="1"/>
  <c r="V346" i="1"/>
  <c r="V173" i="1"/>
  <c r="V337" i="1"/>
  <c r="V47" i="1"/>
  <c r="V338" i="1"/>
  <c r="V202" i="1"/>
  <c r="V224" i="1"/>
  <c r="V347" i="1"/>
  <c r="V200" i="1"/>
  <c r="V284" i="1"/>
  <c r="V243" i="1"/>
  <c r="V153" i="1"/>
  <c r="V12" i="1"/>
  <c r="Y324" i="1"/>
  <c r="Y190" i="1"/>
  <c r="V110" i="1"/>
  <c r="Y350" i="1"/>
  <c r="Y327" i="1"/>
  <c r="AI303" i="1"/>
  <c r="Y196" i="1"/>
  <c r="V63" i="1"/>
  <c r="V232" i="1"/>
  <c r="Y130" i="1"/>
  <c r="AI163" i="1"/>
  <c r="Y37" i="1"/>
  <c r="Y76" i="1"/>
  <c r="V48" i="1"/>
  <c r="T186" i="1"/>
  <c r="Y359" i="1"/>
  <c r="Y316" i="1"/>
  <c r="AI253" i="1"/>
  <c r="V33" i="1"/>
  <c r="Y263" i="1"/>
  <c r="T360" i="1"/>
  <c r="V24" i="1"/>
  <c r="V37" i="1"/>
  <c r="AI72" i="1"/>
  <c r="Y358" i="1"/>
  <c r="V241" i="1"/>
  <c r="V297" i="1"/>
  <c r="Y33" i="1"/>
  <c r="V157" i="1"/>
  <c r="T309" i="1"/>
  <c r="V38" i="1"/>
  <c r="V76" i="1"/>
  <c r="Y14" i="1"/>
  <c r="V325" i="1"/>
  <c r="AI122" i="1"/>
  <c r="Y254" i="1"/>
  <c r="V273" i="1"/>
  <c r="V96" i="1"/>
  <c r="AI297" i="1"/>
  <c r="V309" i="1"/>
  <c r="Y96" i="1"/>
  <c r="Y199" i="1"/>
  <c r="Y38" i="1"/>
  <c r="T316" i="1"/>
  <c r="Y92" i="1"/>
  <c r="V92" i="1"/>
  <c r="V215" i="1"/>
  <c r="Y157" i="1"/>
  <c r="V179" i="1"/>
  <c r="AI251" i="1"/>
  <c r="Y179" i="1"/>
  <c r="AI110" i="1"/>
  <c r="AI337" i="1"/>
  <c r="AI190" i="1"/>
  <c r="AI89" i="1"/>
  <c r="AI105" i="1"/>
  <c r="Y227" i="1"/>
  <c r="V235" i="1"/>
  <c r="Y25" i="1"/>
  <c r="Y307" i="1"/>
  <c r="V178" i="1"/>
  <c r="Y289" i="1"/>
  <c r="T345" i="1"/>
  <c r="V150" i="1"/>
  <c r="V335" i="1"/>
  <c r="Y258" i="1"/>
  <c r="V326" i="1"/>
  <c r="V292" i="1"/>
  <c r="Y135" i="1"/>
  <c r="V189" i="1"/>
  <c r="Y356" i="1"/>
  <c r="V207" i="1"/>
  <c r="V250" i="1"/>
  <c r="V20" i="1"/>
  <c r="V257" i="1"/>
  <c r="Y9" i="1"/>
  <c r="V199" i="1"/>
  <c r="Y238" i="1"/>
  <c r="Y255" i="1"/>
  <c r="Y276" i="1"/>
  <c r="V86" i="1"/>
  <c r="Y268" i="1"/>
  <c r="V180" i="1"/>
  <c r="V77" i="1"/>
  <c r="Y94" i="1"/>
  <c r="Y129" i="1"/>
  <c r="V127" i="1"/>
  <c r="V22" i="1"/>
  <c r="V201" i="1"/>
  <c r="V280" i="1"/>
  <c r="T325" i="1"/>
  <c r="T341" i="1"/>
  <c r="Y66" i="1"/>
  <c r="V181" i="1"/>
  <c r="V61" i="1"/>
  <c r="V45" i="1"/>
  <c r="AI139" i="1"/>
  <c r="Y40" i="1"/>
  <c r="Y229" i="1"/>
  <c r="Y292" i="1"/>
  <c r="T348" i="1"/>
  <c r="Y341" i="1"/>
  <c r="Y218" i="1"/>
  <c r="Y272" i="1"/>
  <c r="Y128" i="1"/>
  <c r="AI141" i="1"/>
  <c r="AI90" i="1"/>
  <c r="AI346" i="1"/>
  <c r="AI61" i="1"/>
  <c r="T296" i="1"/>
  <c r="V90" i="1"/>
  <c r="Y78" i="1"/>
  <c r="T80" i="1"/>
  <c r="Y181" i="1"/>
  <c r="Y201" i="1"/>
  <c r="V289" i="1"/>
  <c r="Y362" i="1"/>
  <c r="Y334" i="1"/>
  <c r="T238" i="1"/>
  <c r="Y103" i="1"/>
  <c r="Y145" i="1"/>
  <c r="V174" i="1"/>
  <c r="T174" i="1"/>
  <c r="V264" i="1"/>
  <c r="Y61" i="1"/>
  <c r="AI335" i="1"/>
  <c r="Y192" i="1"/>
  <c r="Y52" i="1"/>
  <c r="T310" i="1"/>
  <c r="V103" i="1"/>
  <c r="V155" i="1"/>
  <c r="Y8" i="1"/>
  <c r="V65" i="1"/>
  <c r="Y159" i="1"/>
  <c r="V276" i="1"/>
  <c r="T328" i="1"/>
  <c r="Y63" i="1"/>
  <c r="V187" i="1"/>
  <c r="V190" i="1"/>
  <c r="V145" i="1"/>
  <c r="Y87" i="1"/>
  <c r="T222" i="1"/>
  <c r="AI33" i="1"/>
  <c r="AI49" i="1"/>
  <c r="AI330" i="1"/>
  <c r="AI41" i="1"/>
  <c r="V255" i="1"/>
  <c r="V247" i="1"/>
  <c r="V67" i="1"/>
  <c r="Y318" i="1"/>
  <c r="Y139" i="1"/>
  <c r="Y10" i="1"/>
  <c r="V148" i="1"/>
  <c r="Y35" i="1"/>
  <c r="Y170" i="1"/>
  <c r="V348" i="1"/>
  <c r="Y44" i="1"/>
  <c r="V327" i="1"/>
  <c r="V312" i="1"/>
  <c r="V152" i="1"/>
  <c r="V229" i="1"/>
  <c r="V336" i="1"/>
  <c r="AI60" i="1"/>
  <c r="Y162" i="1"/>
  <c r="V78" i="1"/>
  <c r="V218" i="1"/>
  <c r="Y80" i="1"/>
  <c r="Y161" i="1"/>
  <c r="Y262" i="1"/>
  <c r="Y299" i="1"/>
  <c r="V328" i="1"/>
  <c r="Y335" i="1"/>
  <c r="Y155" i="1"/>
  <c r="Y55" i="1"/>
  <c r="T207" i="1"/>
  <c r="AI143" i="1"/>
  <c r="V350" i="1"/>
  <c r="V8" i="1"/>
  <c r="Y11" i="1"/>
  <c r="Y60" i="1"/>
  <c r="V66" i="1"/>
  <c r="V9" i="1"/>
  <c r="V206" i="1"/>
  <c r="Y187" i="1"/>
  <c r="AI78" i="1"/>
  <c r="AI45" i="1"/>
  <c r="AI54" i="1"/>
  <c r="AI103" i="1"/>
  <c r="AI201" i="1"/>
  <c r="AI214" i="1"/>
  <c r="AI189" i="1"/>
  <c r="AI210" i="1"/>
  <c r="AI226" i="1"/>
  <c r="AI12" i="1"/>
  <c r="AI84" i="1"/>
  <c r="AI108" i="1"/>
  <c r="AI299" i="1"/>
  <c r="V84" i="1"/>
  <c r="V125" i="1"/>
  <c r="Y176" i="1"/>
  <c r="Y30" i="1"/>
  <c r="V112" i="1"/>
  <c r="V295" i="1"/>
  <c r="Y175" i="1"/>
  <c r="Y3" i="1"/>
  <c r="V165" i="1"/>
  <c r="Y165" i="1"/>
  <c r="V212" i="1"/>
  <c r="Y241" i="1"/>
  <c r="Y82" i="1"/>
  <c r="Y251" i="1"/>
  <c r="T333" i="1"/>
  <c r="T352" i="1"/>
  <c r="T189" i="1"/>
  <c r="AI11" i="1"/>
  <c r="AI239" i="1"/>
  <c r="AI334" i="1"/>
  <c r="Y140" i="1"/>
  <c r="Y148" i="1"/>
  <c r="Y69" i="1"/>
  <c r="V168" i="1"/>
  <c r="Y54" i="1"/>
  <c r="V275" i="1"/>
  <c r="AI123" i="1"/>
  <c r="V83" i="1"/>
  <c r="T251" i="1"/>
  <c r="Y284" i="1"/>
  <c r="Y326" i="1"/>
  <c r="Y352" i="1"/>
  <c r="V101" i="1"/>
  <c r="Y297" i="1"/>
  <c r="V16" i="1"/>
  <c r="AI56" i="1"/>
  <c r="V50" i="1"/>
  <c r="V191" i="1"/>
  <c r="Y225" i="1"/>
  <c r="Y143" i="1"/>
  <c r="V233" i="1"/>
  <c r="V151" i="1"/>
  <c r="V82" i="1"/>
  <c r="Y64" i="1"/>
  <c r="V14" i="1"/>
  <c r="Y168" i="1"/>
  <c r="Y189" i="1"/>
  <c r="V192" i="1"/>
  <c r="Y197" i="1"/>
  <c r="Y101" i="1"/>
  <c r="Y16" i="1"/>
  <c r="Y74" i="1"/>
  <c r="AI177" i="1"/>
  <c r="AI195" i="1"/>
  <c r="V277" i="1"/>
  <c r="V73" i="1"/>
  <c r="Y114" i="1"/>
  <c r="Y172" i="1"/>
  <c r="V17" i="1"/>
  <c r="AI132" i="1"/>
  <c r="Y17" i="1"/>
  <c r="V258" i="1"/>
  <c r="AI258" i="1"/>
  <c r="AI206" i="1"/>
  <c r="V198" i="1"/>
  <c r="V135" i="1"/>
  <c r="V75" i="1"/>
  <c r="V249" i="1"/>
  <c r="V23" i="1"/>
  <c r="V302" i="1"/>
  <c r="V62" i="1"/>
  <c r="V303" i="1"/>
  <c r="V121" i="1"/>
  <c r="V365" i="1"/>
  <c r="V208" i="1"/>
  <c r="Y245" i="1"/>
  <c r="Y70" i="1"/>
  <c r="V197" i="1"/>
  <c r="V356" i="1"/>
  <c r="AI88" i="1"/>
  <c r="AI208" i="1"/>
  <c r="AI153" i="1"/>
  <c r="AI30" i="1"/>
  <c r="AI2" i="1"/>
  <c r="AI58" i="1"/>
  <c r="V74" i="1"/>
  <c r="V169" i="1"/>
  <c r="V13" i="1"/>
  <c r="V85" i="1"/>
  <c r="Y29" i="1"/>
  <c r="V39" i="1"/>
  <c r="AI268" i="1"/>
  <c r="V196" i="1"/>
  <c r="Y151" i="1"/>
  <c r="V210" i="1"/>
  <c r="V321" i="1"/>
  <c r="V213" i="1"/>
  <c r="AI81" i="1"/>
  <c r="T30" i="1"/>
  <c r="V30" i="1"/>
  <c r="T84" i="1"/>
  <c r="Y84" i="1"/>
  <c r="Y110" i="1"/>
  <c r="V311" i="1"/>
  <c r="V3" i="1"/>
  <c r="Y126" i="1"/>
  <c r="Y167" i="1"/>
  <c r="V170" i="1"/>
  <c r="Y252" i="1"/>
  <c r="V330" i="1"/>
  <c r="V44" i="1"/>
  <c r="Y295" i="1"/>
  <c r="Y247" i="1"/>
  <c r="Y205" i="1"/>
  <c r="V313" i="1"/>
  <c r="V114" i="1"/>
  <c r="Y58" i="1"/>
  <c r="Y204" i="1"/>
  <c r="V57" i="1"/>
  <c r="Y265" i="1"/>
  <c r="Y34" i="1"/>
  <c r="Y313" i="1"/>
  <c r="V117" i="1"/>
  <c r="Y332" i="1"/>
  <c r="V310" i="1"/>
  <c r="V261" i="1"/>
  <c r="Y319" i="1"/>
  <c r="V353" i="1"/>
  <c r="V58" i="1"/>
  <c r="Y266" i="1"/>
  <c r="Y112" i="1"/>
  <c r="AI284" i="1"/>
  <c r="Y119" i="1"/>
  <c r="Y330" i="1"/>
  <c r="Y185" i="1"/>
  <c r="Y164" i="1"/>
  <c r="AI146" i="1"/>
  <c r="AI96" i="1"/>
  <c r="V109" i="1"/>
  <c r="Y282" i="1"/>
  <c r="V126" i="1"/>
  <c r="V130" i="1"/>
  <c r="Y217" i="1"/>
  <c r="Y125" i="1"/>
  <c r="T125" i="1"/>
  <c r="V5" i="1"/>
  <c r="Y113" i="1"/>
  <c r="V137" i="1"/>
  <c r="V221" i="1"/>
  <c r="T327" i="1"/>
  <c r="V10" i="1"/>
  <c r="Y46" i="1"/>
  <c r="V94" i="1"/>
  <c r="Y273" i="1"/>
  <c r="V209" i="1"/>
  <c r="V286" i="1"/>
  <c r="AI231" i="1"/>
  <c r="Y85" i="1"/>
  <c r="Y133" i="1"/>
  <c r="V119" i="1"/>
  <c r="Y286" i="1"/>
  <c r="T340" i="1"/>
  <c r="Y27" i="1"/>
  <c r="Y77" i="1"/>
  <c r="V34" i="1"/>
  <c r="V123" i="1"/>
  <c r="Y236" i="1"/>
  <c r="V116" i="1"/>
  <c r="V27" i="1"/>
  <c r="Y123" i="1"/>
  <c r="Y186" i="1"/>
  <c r="V26" i="1"/>
  <c r="V339" i="1"/>
  <c r="Y291" i="1"/>
  <c r="T291" i="1"/>
  <c r="V98" i="1"/>
  <c r="T98" i="1"/>
  <c r="T144" i="1"/>
  <c r="Y144" i="1"/>
  <c r="T274" i="1"/>
  <c r="Y274" i="1"/>
  <c r="Y311" i="1"/>
  <c r="V205" i="1"/>
  <c r="V35" i="1"/>
  <c r="V204" i="1"/>
  <c r="V176" i="1"/>
  <c r="V70" i="1"/>
  <c r="V133" i="1"/>
  <c r="Y329" i="1"/>
  <c r="Y355" i="1"/>
  <c r="Y137" i="1"/>
  <c r="Y31" i="1"/>
  <c r="Y124" i="1"/>
  <c r="V266" i="1"/>
  <c r="T175" i="1"/>
  <c r="V175" i="1"/>
  <c r="V93" i="1"/>
  <c r="T93" i="1"/>
  <c r="Y88" i="1"/>
  <c r="T88" i="1"/>
  <c r="Y280" i="1"/>
  <c r="Y146" i="1"/>
  <c r="AI267" i="1"/>
  <c r="Y67" i="1"/>
  <c r="Y184" i="1"/>
  <c r="V226" i="1"/>
  <c r="V203" i="1"/>
  <c r="T290" i="1"/>
  <c r="Y321" i="1"/>
  <c r="Y351" i="1"/>
  <c r="V340" i="1"/>
  <c r="V46" i="1"/>
  <c r="Y230" i="1"/>
  <c r="V147" i="1"/>
  <c r="AI47" i="1"/>
  <c r="Y111" i="1"/>
  <c r="Y18" i="1"/>
  <c r="V59" i="1"/>
  <c r="V278" i="1"/>
  <c r="Y116" i="1"/>
  <c r="Y281" i="1"/>
  <c r="T79" i="1"/>
  <c r="V79" i="1"/>
  <c r="Y75" i="1"/>
  <c r="T75" i="1"/>
  <c r="Y86" i="1"/>
  <c r="V146" i="1"/>
  <c r="V274" i="1"/>
  <c r="V282" i="1"/>
  <c r="T321" i="1"/>
  <c r="Y59" i="1"/>
  <c r="V245" i="1"/>
  <c r="V167" i="1"/>
  <c r="V252" i="1"/>
  <c r="Y95" i="1"/>
  <c r="AI309" i="1"/>
  <c r="AI19" i="1"/>
  <c r="V240" i="1"/>
  <c r="Y213" i="1"/>
  <c r="V242" i="1"/>
  <c r="Y91" i="1"/>
  <c r="T158" i="1"/>
  <c r="Y158" i="1"/>
  <c r="T193" i="1"/>
  <c r="V193" i="1"/>
  <c r="Y43" i="1"/>
  <c r="T43" i="1"/>
  <c r="Y232" i="1"/>
  <c r="Y300" i="1"/>
  <c r="Y51" i="1"/>
  <c r="Y353" i="1"/>
  <c r="V139" i="1"/>
  <c r="Y79" i="1"/>
  <c r="Y221" i="1"/>
  <c r="V185" i="1"/>
  <c r="V236" i="1"/>
  <c r="Y203" i="1"/>
  <c r="AI242" i="1"/>
  <c r="AI298" i="1"/>
  <c r="Y48" i="1"/>
  <c r="Y12" i="1"/>
  <c r="V51" i="1"/>
  <c r="T51" i="1"/>
  <c r="Y107" i="1"/>
  <c r="T107" i="1"/>
  <c r="Y56" i="1"/>
  <c r="V355" i="1"/>
  <c r="V41" i="1"/>
  <c r="V230" i="1"/>
  <c r="AI222" i="1"/>
  <c r="AI250" i="1"/>
  <c r="AI233" i="1"/>
  <c r="AI245" i="1"/>
  <c r="AI159" i="1"/>
  <c r="AI272" i="1"/>
  <c r="AI360" i="1"/>
  <c r="V91" i="1"/>
  <c r="T21" i="1"/>
  <c r="V21" i="1"/>
  <c r="AI26" i="1"/>
  <c r="AI306" i="1"/>
  <c r="AI316" i="1"/>
  <c r="AI52" i="1"/>
  <c r="AI349" i="1"/>
  <c r="AI199" i="1"/>
  <c r="AI8" i="1"/>
  <c r="AI321" i="1"/>
  <c r="AI358" i="1"/>
  <c r="AI274" i="1"/>
  <c r="AI111" i="1"/>
  <c r="AI140" i="1"/>
  <c r="AI38" i="1"/>
  <c r="AI167" i="1"/>
  <c r="AI119" i="1"/>
  <c r="AI75" i="1"/>
  <c r="AI361" i="1"/>
  <c r="AI162" i="1"/>
  <c r="AI332" i="1"/>
  <c r="AI255" i="1"/>
  <c r="AL29" i="1"/>
  <c r="AH322" i="1"/>
  <c r="AI15" i="1"/>
  <c r="AI280" i="1"/>
  <c r="AI315" i="1"/>
  <c r="AI173" i="1"/>
  <c r="AI50" i="1"/>
  <c r="AI285" i="1"/>
  <c r="AL292" i="1"/>
  <c r="AI254" i="1"/>
  <c r="AI313" i="1"/>
  <c r="AI69" i="1"/>
  <c r="AI252" i="1"/>
  <c r="AI203" i="1"/>
  <c r="AF4" i="1"/>
  <c r="AI57" i="1"/>
  <c r="AI211" i="1"/>
  <c r="AH124" i="1"/>
  <c r="AI53" i="1"/>
  <c r="AI314" i="1"/>
  <c r="AI154" i="1"/>
  <c r="AI260" i="1"/>
  <c r="AF210" i="1"/>
  <c r="AL210" i="1"/>
  <c r="AI293" i="1"/>
  <c r="AI46" i="1"/>
  <c r="AI63" i="1"/>
  <c r="AH31" i="1"/>
  <c r="AI181" i="1"/>
  <c r="AI234" i="1"/>
  <c r="AI319" i="1"/>
  <c r="AI266" i="1"/>
  <c r="AI182" i="1"/>
  <c r="AI246" i="1"/>
  <c r="AI192" i="1"/>
  <c r="AI127" i="1"/>
  <c r="AI355" i="1"/>
  <c r="AI114" i="1"/>
  <c r="AL212" i="1"/>
  <c r="AI5" i="1"/>
  <c r="AI67" i="1"/>
  <c r="AI115" i="1"/>
  <c r="AH16" i="1"/>
  <c r="AI99" i="1"/>
  <c r="AF264" i="1"/>
  <c r="AI113" i="1"/>
  <c r="AL164" i="1"/>
  <c r="AI221" i="1"/>
  <c r="AI223" i="1"/>
  <c r="AI302" i="1"/>
  <c r="AI66" i="1"/>
  <c r="AI62" i="1"/>
  <c r="AI364" i="1"/>
  <c r="AI136" i="1"/>
  <c r="AI3" i="1"/>
  <c r="AH41" i="1"/>
  <c r="AH318" i="1"/>
  <c r="AI262" i="1"/>
  <c r="AI24" i="1"/>
  <c r="AL23" i="1"/>
  <c r="AF18" i="1"/>
  <c r="AH61" i="1"/>
  <c r="AF43" i="1"/>
  <c r="AL125" i="1"/>
  <c r="AF170" i="1"/>
  <c r="AH172" i="1"/>
  <c r="AL285" i="1"/>
  <c r="AL282" i="1"/>
  <c r="AI264" i="1"/>
  <c r="AI86" i="1"/>
  <c r="AI212" i="1"/>
  <c r="AL76" i="1"/>
  <c r="AH129" i="1"/>
  <c r="AL150" i="1"/>
  <c r="AH164" i="1"/>
  <c r="AF268" i="1"/>
  <c r="AF333" i="1"/>
  <c r="AL188" i="1"/>
  <c r="AH205" i="1"/>
  <c r="AL112" i="1"/>
  <c r="AI341" i="1"/>
  <c r="AH314" i="1"/>
  <c r="AH341" i="1"/>
  <c r="AL353" i="1"/>
  <c r="AH17" i="1"/>
  <c r="AH74" i="1"/>
  <c r="AF89" i="1"/>
  <c r="AL182" i="1"/>
  <c r="AF262" i="1"/>
  <c r="AH331" i="1"/>
  <c r="AI354" i="1"/>
  <c r="AI145" i="1"/>
  <c r="AI169" i="1"/>
  <c r="AL317" i="1"/>
  <c r="AF125" i="1"/>
  <c r="AH123" i="1"/>
  <c r="AH173" i="1"/>
  <c r="AI209" i="1"/>
  <c r="AL86" i="1"/>
  <c r="AF5" i="1"/>
  <c r="AL15" i="1"/>
  <c r="AL65" i="1"/>
  <c r="AF117" i="1"/>
  <c r="AF168" i="1"/>
  <c r="AH139" i="1"/>
  <c r="AI359" i="1"/>
  <c r="AI128" i="1"/>
  <c r="AF26" i="1"/>
  <c r="AL88" i="1"/>
  <c r="AF209" i="1"/>
  <c r="AF9" i="1"/>
  <c r="AF36" i="1"/>
  <c r="AL28" i="1"/>
  <c r="AH77" i="1"/>
  <c r="AF84" i="1"/>
  <c r="AF114" i="1"/>
  <c r="AH154" i="1"/>
  <c r="AL223" i="1"/>
  <c r="AF283" i="1"/>
  <c r="AF253" i="1"/>
  <c r="AL87" i="1"/>
  <c r="AF83" i="1"/>
  <c r="AL51" i="1"/>
  <c r="AI109" i="1"/>
  <c r="AI331" i="1"/>
  <c r="AI244" i="1"/>
  <c r="AI356" i="1"/>
  <c r="AI131" i="1"/>
  <c r="AI237" i="1"/>
  <c r="AI148" i="1"/>
  <c r="AI290" i="1"/>
  <c r="AF10" i="1"/>
  <c r="AH130" i="1"/>
  <c r="AF352" i="1"/>
  <c r="AL283" i="1"/>
  <c r="AH320" i="1"/>
  <c r="AI125" i="1"/>
  <c r="AF50" i="1"/>
  <c r="AF99" i="1"/>
  <c r="AL111" i="1"/>
  <c r="AH181" i="1"/>
  <c r="AH25" i="1"/>
  <c r="AF85" i="1"/>
  <c r="AF96" i="1"/>
  <c r="AL170" i="1"/>
  <c r="AF140" i="1"/>
  <c r="AL216" i="1"/>
  <c r="AL243" i="1"/>
  <c r="AH285" i="1"/>
  <c r="AL306" i="1"/>
  <c r="AF13" i="1"/>
  <c r="AF112" i="1"/>
  <c r="AL122" i="1"/>
  <c r="AF106" i="1"/>
  <c r="AL129" i="1"/>
  <c r="AF207" i="1"/>
  <c r="AF217" i="1"/>
  <c r="AF222" i="1"/>
  <c r="AI102" i="1"/>
  <c r="AI44" i="1"/>
  <c r="AL318" i="1"/>
  <c r="AH295" i="1"/>
  <c r="AH327" i="1"/>
  <c r="AH360" i="1"/>
  <c r="AH288" i="1"/>
  <c r="AH299" i="1"/>
  <c r="AH328" i="1"/>
  <c r="AI191" i="1"/>
  <c r="AH191" i="1"/>
  <c r="AL146" i="1"/>
  <c r="AL274" i="1"/>
  <c r="AL328" i="1"/>
  <c r="AL18" i="1"/>
  <c r="AF6" i="1"/>
  <c r="AL42" i="1"/>
  <c r="AF11" i="1"/>
  <c r="AH40" i="1"/>
  <c r="AH66" i="1"/>
  <c r="AH39" i="1"/>
  <c r="AF80" i="1"/>
  <c r="AF33" i="1"/>
  <c r="AL63" i="1"/>
  <c r="AL52" i="1"/>
  <c r="AL72" i="1"/>
  <c r="AF60" i="1"/>
  <c r="AL68" i="1"/>
  <c r="AF103" i="1"/>
  <c r="AL90" i="1"/>
  <c r="AL132" i="1"/>
  <c r="AF175" i="1"/>
  <c r="AH151" i="1"/>
  <c r="AH160" i="1"/>
  <c r="AH209" i="1"/>
  <c r="AH184" i="1"/>
  <c r="AF213" i="1"/>
  <c r="AF165" i="1"/>
  <c r="AH165" i="1"/>
  <c r="AL273" i="1"/>
  <c r="AF266" i="1"/>
  <c r="AF238" i="1"/>
  <c r="AF212" i="1"/>
  <c r="AH252" i="1"/>
  <c r="AL244" i="1"/>
  <c r="AL342" i="1"/>
  <c r="AH332" i="1"/>
  <c r="AL316" i="1"/>
  <c r="AL354" i="1"/>
  <c r="AL358" i="1"/>
  <c r="AL83" i="1"/>
  <c r="AL134" i="1"/>
  <c r="AL298" i="1"/>
  <c r="AH92" i="1"/>
  <c r="AI92" i="1"/>
  <c r="AH194" i="1"/>
  <c r="AL222" i="1"/>
  <c r="AF225" i="1"/>
  <c r="AI225" i="1"/>
  <c r="AL187" i="1"/>
  <c r="AL221" i="1"/>
  <c r="AH281" i="1"/>
  <c r="AF166" i="1"/>
  <c r="AI166" i="1"/>
  <c r="AF275" i="1"/>
  <c r="AI275" i="1"/>
  <c r="AL75" i="1"/>
  <c r="AI232" i="1"/>
  <c r="AH232" i="1"/>
  <c r="AL296" i="1"/>
  <c r="AI344" i="1"/>
  <c r="AF344" i="1"/>
  <c r="AF189" i="1"/>
  <c r="AL351" i="1"/>
  <c r="AL240" i="1"/>
  <c r="AH38" i="1"/>
  <c r="AH47" i="1"/>
  <c r="AH116" i="1"/>
  <c r="AL4" i="1"/>
  <c r="AF34" i="1"/>
  <c r="AH69" i="1"/>
  <c r="AF27" i="1"/>
  <c r="AH49" i="1"/>
  <c r="AH35" i="1"/>
  <c r="AF78" i="1"/>
  <c r="AF51" i="1"/>
  <c r="AH48" i="1"/>
  <c r="AH75" i="1"/>
  <c r="AL73" i="1"/>
  <c r="AL110" i="1"/>
  <c r="AH73" i="1"/>
  <c r="AL94" i="1"/>
  <c r="AH93" i="1"/>
  <c r="AL121" i="1"/>
  <c r="AH149" i="1"/>
  <c r="AF141" i="1"/>
  <c r="AL180" i="1"/>
  <c r="AH186" i="1"/>
  <c r="AH213" i="1"/>
  <c r="AF211" i="1"/>
  <c r="AL239" i="1"/>
  <c r="AH274" i="1"/>
  <c r="AF243" i="1"/>
  <c r="AF239" i="1"/>
  <c r="AF229" i="1"/>
  <c r="AL269" i="1"/>
  <c r="AH258" i="1"/>
  <c r="AF251" i="1"/>
  <c r="AF265" i="1"/>
  <c r="AH337" i="1"/>
  <c r="AH306" i="1"/>
  <c r="AF331" i="1"/>
  <c r="AH348" i="1"/>
  <c r="AL365" i="1"/>
  <c r="AF188" i="1"/>
  <c r="AL5" i="1"/>
  <c r="AH28" i="1"/>
  <c r="AH65" i="1"/>
  <c r="AL102" i="1"/>
  <c r="AH133" i="1"/>
  <c r="AH230" i="1"/>
  <c r="AH269" i="1"/>
  <c r="AL33" i="1"/>
  <c r="AF15" i="1"/>
  <c r="AF69" i="1"/>
  <c r="AL21" i="1"/>
  <c r="AL53" i="1"/>
  <c r="AL77" i="1"/>
  <c r="AH56" i="1"/>
  <c r="AL39" i="1"/>
  <c r="AL85" i="1"/>
  <c r="AL106" i="1"/>
  <c r="AF65" i="1"/>
  <c r="AH88" i="1"/>
  <c r="AL100" i="1"/>
  <c r="AH132" i="1"/>
  <c r="AH121" i="1"/>
  <c r="AF92" i="1"/>
  <c r="AL135" i="1"/>
  <c r="AL168" i="1"/>
  <c r="AH134" i="1"/>
  <c r="AF174" i="1"/>
  <c r="AL178" i="1"/>
  <c r="AF179" i="1"/>
  <c r="AL156" i="1"/>
  <c r="AL203" i="1"/>
  <c r="AH221" i="1"/>
  <c r="AF206" i="1"/>
  <c r="AL238" i="1"/>
  <c r="AF263" i="1"/>
  <c r="AH261" i="1"/>
  <c r="AH260" i="1"/>
  <c r="AF281" i="1"/>
  <c r="AL252" i="1"/>
  <c r="AF290" i="1"/>
  <c r="AF307" i="1"/>
  <c r="AH336" i="1"/>
  <c r="AF353" i="1"/>
  <c r="AF317" i="1"/>
  <c r="AL35" i="1"/>
  <c r="AH95" i="1"/>
  <c r="AH171" i="1"/>
  <c r="AH204" i="1"/>
  <c r="AL241" i="1"/>
  <c r="AH231" i="1"/>
  <c r="AH275" i="1"/>
  <c r="AF152" i="1"/>
  <c r="AI152" i="1"/>
  <c r="AL36" i="1"/>
  <c r="AL34" i="1"/>
  <c r="AF23" i="1"/>
  <c r="AL45" i="1"/>
  <c r="AF31" i="1"/>
  <c r="AH26" i="1"/>
  <c r="AL9" i="1"/>
  <c r="AH6" i="1"/>
  <c r="AF19" i="1"/>
  <c r="AH50" i="1"/>
  <c r="AH62" i="1"/>
  <c r="AL108" i="1"/>
  <c r="AF68" i="1"/>
  <c r="AH46" i="1"/>
  <c r="AL126" i="1"/>
  <c r="AH104" i="1"/>
  <c r="AL131" i="1"/>
  <c r="AH102" i="1"/>
  <c r="AF126" i="1"/>
  <c r="AL124" i="1"/>
  <c r="AH156" i="1"/>
  <c r="AF220" i="1"/>
  <c r="AL231" i="1"/>
  <c r="AH237" i="1"/>
  <c r="AL237" i="1"/>
  <c r="AL217" i="1"/>
  <c r="AH262" i="1"/>
  <c r="AF248" i="1"/>
  <c r="AF278" i="1"/>
  <c r="AF249" i="1"/>
  <c r="AF246" i="1"/>
  <c r="AL107" i="1"/>
  <c r="AF12" i="1"/>
  <c r="AL38" i="1"/>
  <c r="AL2" i="1"/>
  <c r="AL26" i="1"/>
  <c r="AL7" i="1"/>
  <c r="AH20" i="1"/>
  <c r="AF47" i="1"/>
  <c r="AF77" i="1"/>
  <c r="AH70" i="1"/>
  <c r="AF75" i="1"/>
  <c r="AL43" i="1"/>
  <c r="AH71" i="1"/>
  <c r="AH64" i="1"/>
  <c r="AH117" i="1"/>
  <c r="AH72" i="1"/>
  <c r="AL142" i="1"/>
  <c r="AH150" i="1"/>
  <c r="AF127" i="1"/>
  <c r="AL141" i="1"/>
  <c r="AF131" i="1"/>
  <c r="AF153" i="1"/>
  <c r="AH140" i="1"/>
  <c r="AL213" i="1"/>
  <c r="AH207" i="1"/>
  <c r="AL251" i="1"/>
  <c r="AH267" i="1"/>
  <c r="AF288" i="1"/>
  <c r="AH248" i="1"/>
  <c r="AF363" i="1"/>
  <c r="AH4" i="1"/>
  <c r="AH37" i="1"/>
  <c r="AL37" i="1"/>
  <c r="AL16" i="1"/>
  <c r="AL24" i="1"/>
  <c r="AH53" i="1"/>
  <c r="AL55" i="1"/>
  <c r="AH63" i="1"/>
  <c r="AL80" i="1"/>
  <c r="AL58" i="1"/>
  <c r="AL99" i="1"/>
  <c r="AH100" i="1"/>
  <c r="AH82" i="1"/>
  <c r="AF187" i="1"/>
  <c r="AL161" i="1"/>
  <c r="AL175" i="1"/>
  <c r="AL172" i="1"/>
  <c r="AL148" i="1"/>
  <c r="AL118" i="1"/>
  <c r="AH162" i="1"/>
  <c r="AH167" i="1"/>
  <c r="AL194" i="1"/>
  <c r="AL169" i="1"/>
  <c r="AL184" i="1"/>
  <c r="AL202" i="1"/>
  <c r="AH190" i="1"/>
  <c r="AF245" i="1"/>
  <c r="AF285" i="1"/>
  <c r="AL363" i="1"/>
  <c r="AF355" i="1"/>
  <c r="AH326" i="1"/>
  <c r="AH282" i="1"/>
  <c r="AI205" i="1"/>
  <c r="AF205" i="1"/>
  <c r="AL13" i="1"/>
  <c r="AI39" i="1"/>
  <c r="AF39" i="1"/>
  <c r="AH111" i="1"/>
  <c r="AL91" i="1"/>
  <c r="AH174" i="1"/>
  <c r="AL263" i="1"/>
  <c r="AL235" i="1"/>
  <c r="AL345" i="1"/>
  <c r="AH146" i="1"/>
  <c r="AH235" i="1"/>
  <c r="AH11" i="1"/>
  <c r="AL12" i="1"/>
  <c r="AL40" i="1"/>
  <c r="AF24" i="1"/>
  <c r="AL66" i="1"/>
  <c r="AH57" i="1"/>
  <c r="AF7" i="1"/>
  <c r="AF48" i="1"/>
  <c r="AF81" i="1"/>
  <c r="AL82" i="1"/>
  <c r="AF113" i="1"/>
  <c r="AH85" i="1"/>
  <c r="AH68" i="1"/>
  <c r="AH76" i="1"/>
  <c r="AF102" i="1"/>
  <c r="AF150" i="1"/>
  <c r="AF151" i="1"/>
  <c r="AH170" i="1"/>
  <c r="AF134" i="1"/>
  <c r="AH153" i="1"/>
  <c r="AH166" i="1"/>
  <c r="AF191" i="1"/>
  <c r="AL157" i="1"/>
  <c r="AF203" i="1"/>
  <c r="AF235" i="1"/>
  <c r="AF226" i="1"/>
  <c r="AL215" i="1"/>
  <c r="AL225" i="1"/>
  <c r="AF241" i="1"/>
  <c r="AL364" i="1"/>
  <c r="AL361" i="1"/>
  <c r="AL300" i="1"/>
  <c r="AF361" i="1"/>
  <c r="AH355" i="1"/>
  <c r="AF335" i="1"/>
  <c r="AF357" i="1"/>
  <c r="AF224" i="1"/>
  <c r="AF199" i="1"/>
  <c r="AF135" i="1"/>
  <c r="AF163" i="1"/>
  <c r="AF198" i="1"/>
  <c r="AF193" i="1"/>
  <c r="AF54" i="1"/>
  <c r="AF105" i="1"/>
  <c r="AF129" i="1"/>
  <c r="AF72" i="1"/>
  <c r="AF28" i="1"/>
  <c r="AF74" i="1"/>
  <c r="AF14" i="1"/>
  <c r="AF40" i="1"/>
  <c r="AF38" i="1"/>
  <c r="AF345" i="1"/>
  <c r="AF314" i="1"/>
  <c r="AF293" i="1"/>
  <c r="AF328" i="1"/>
  <c r="AF242" i="1"/>
  <c r="AF318" i="1"/>
  <c r="AF182" i="1"/>
  <c r="AF173" i="1"/>
  <c r="AF169" i="1"/>
  <c r="AF116" i="1"/>
  <c r="AF118" i="1"/>
  <c r="AF149" i="1"/>
  <c r="AF144" i="1"/>
  <c r="AF82" i="1"/>
  <c r="AF76" i="1"/>
  <c r="AF52" i="1"/>
  <c r="AF66" i="1"/>
  <c r="AF41" i="1"/>
  <c r="AF55" i="1"/>
  <c r="AF16" i="1"/>
  <c r="AF3" i="1"/>
  <c r="AF20" i="1"/>
  <c r="AF347" i="1"/>
  <c r="AF336" i="1"/>
  <c r="AF360" i="1"/>
  <c r="AF327" i="1"/>
  <c r="AF296" i="1"/>
  <c r="AF289" i="1"/>
  <c r="AF260" i="1"/>
  <c r="AF240" i="1"/>
  <c r="AF201" i="1"/>
  <c r="AF183" i="1"/>
  <c r="AF147" i="1"/>
  <c r="AF157" i="1"/>
  <c r="AF177" i="1"/>
  <c r="AF137" i="1"/>
  <c r="AF97" i="1"/>
  <c r="AF87" i="1"/>
  <c r="AF109" i="1"/>
  <c r="AF46" i="1"/>
  <c r="AF71" i="1"/>
  <c r="AF56" i="1"/>
  <c r="AF49" i="1"/>
  <c r="AF17" i="1"/>
  <c r="AF44" i="1"/>
  <c r="AF59" i="1"/>
  <c r="AF30" i="1"/>
  <c r="AF42" i="1"/>
  <c r="AF339" i="1"/>
  <c r="AF326" i="1"/>
  <c r="AF319" i="1"/>
  <c r="AF359" i="1"/>
  <c r="AF305" i="1"/>
  <c r="AF258" i="1"/>
  <c r="AF180" i="1"/>
  <c r="AF195" i="1"/>
  <c r="AF197" i="1"/>
  <c r="AF142" i="1"/>
  <c r="AF119" i="1"/>
  <c r="AF108" i="1"/>
  <c r="AF88" i="1"/>
  <c r="AF98" i="1"/>
  <c r="AF73" i="1"/>
  <c r="AF61" i="1"/>
  <c r="AF45" i="1"/>
  <c r="AF62" i="1"/>
  <c r="AF8" i="1"/>
  <c r="AF70" i="1"/>
  <c r="AF35" i="1"/>
  <c r="AI10" i="1"/>
  <c r="AF324" i="1"/>
  <c r="AF356" i="1"/>
  <c r="AF313" i="1"/>
  <c r="AF343" i="1"/>
  <c r="AF297" i="1"/>
  <c r="AF300" i="1"/>
  <c r="AF272" i="1"/>
  <c r="AF252" i="1"/>
  <c r="AF234" i="1"/>
  <c r="AF261" i="1"/>
  <c r="AF218" i="1"/>
  <c r="AF190" i="1"/>
  <c r="AF204" i="1"/>
  <c r="AF200" i="1"/>
  <c r="AF176" i="1"/>
  <c r="AF160" i="1"/>
  <c r="AF104" i="1"/>
  <c r="AF172" i="1"/>
  <c r="AF161" i="1"/>
  <c r="AF128" i="1"/>
  <c r="AF100" i="1"/>
  <c r="AF95" i="1"/>
  <c r="AF64" i="1"/>
  <c r="AF2" i="1"/>
  <c r="AF63" i="1"/>
  <c r="AF53" i="1"/>
  <c r="AF37" i="1"/>
  <c r="AF22" i="1"/>
  <c r="AF32" i="1"/>
  <c r="AF284" i="1"/>
  <c r="AF346" i="1"/>
  <c r="AF358" i="1"/>
  <c r="AI228" i="1"/>
  <c r="AF228" i="1"/>
  <c r="AL326" i="1"/>
  <c r="AL74" i="1"/>
  <c r="AL10" i="1"/>
  <c r="AL14" i="1"/>
  <c r="AL32" i="1"/>
  <c r="AL20" i="1"/>
  <c r="AL57" i="1"/>
  <c r="AL49" i="1"/>
  <c r="AL3" i="1"/>
  <c r="AL11" i="1"/>
  <c r="AL6" i="1"/>
  <c r="AL344" i="1"/>
  <c r="AL44" i="1"/>
  <c r="AL61" i="1"/>
  <c r="AL19" i="1"/>
  <c r="AL329" i="1"/>
  <c r="AL315" i="1"/>
  <c r="AL337" i="1"/>
  <c r="AL333" i="1"/>
  <c r="AL304" i="1"/>
  <c r="AL265" i="1"/>
  <c r="AF57" i="1"/>
  <c r="AH120" i="1"/>
  <c r="AH115" i="1"/>
  <c r="AH113" i="1"/>
  <c r="AH128" i="1"/>
  <c r="AH144" i="1"/>
  <c r="AH90" i="1"/>
  <c r="AH60" i="1"/>
  <c r="AH52" i="1"/>
  <c r="AH29" i="1"/>
  <c r="AH7" i="1"/>
  <c r="AH3" i="1"/>
  <c r="AH284" i="1"/>
  <c r="AH359" i="1"/>
  <c r="AH279" i="1"/>
  <c r="AH257" i="1"/>
  <c r="AH208" i="1"/>
  <c r="AH273" i="1"/>
  <c r="AH264" i="1"/>
  <c r="AH180" i="1"/>
  <c r="AH218" i="1"/>
  <c r="AH83" i="1"/>
  <c r="AH157" i="1"/>
  <c r="AH200" i="1"/>
  <c r="AH97" i="1"/>
  <c r="AH108" i="1"/>
  <c r="AH125" i="1"/>
  <c r="AH55" i="1"/>
  <c r="AH22" i="1"/>
  <c r="AH8" i="1"/>
  <c r="AH21" i="1"/>
  <c r="AH42" i="1"/>
  <c r="AH34" i="1"/>
  <c r="AH245" i="1"/>
  <c r="AH247" i="1"/>
  <c r="AH183" i="1"/>
  <c r="AH219" i="1"/>
  <c r="AH212" i="1"/>
  <c r="AH163" i="1"/>
  <c r="AH143" i="1"/>
  <c r="AH188" i="1"/>
  <c r="AH131" i="1"/>
  <c r="AH138" i="1"/>
  <c r="AH109" i="1"/>
  <c r="AH84" i="1"/>
  <c r="AH44" i="1"/>
  <c r="AH18" i="1"/>
  <c r="AH2" i="1"/>
  <c r="AH15" i="1"/>
  <c r="AH335" i="1"/>
  <c r="AH265" i="1"/>
  <c r="AH342" i="1"/>
  <c r="AH294" i="1"/>
  <c r="AH338" i="1"/>
  <c r="AH225" i="1"/>
  <c r="AH266" i="1"/>
  <c r="AH169" i="1"/>
  <c r="AH178" i="1"/>
  <c r="AH148" i="1"/>
  <c r="AH119" i="1"/>
  <c r="AH137" i="1"/>
  <c r="AH87" i="1"/>
  <c r="AH81" i="1"/>
  <c r="AH24" i="1"/>
  <c r="AH5" i="1"/>
  <c r="AH19" i="1"/>
  <c r="AH12" i="1"/>
  <c r="AH329" i="1"/>
  <c r="AH362" i="1"/>
  <c r="AH43" i="1"/>
  <c r="AH350" i="1"/>
  <c r="AH14" i="1"/>
  <c r="AL27" i="1"/>
  <c r="AH36" i="1"/>
  <c r="AH10" i="1"/>
  <c r="AF21" i="1"/>
  <c r="AH33" i="1"/>
  <c r="AH59" i="1"/>
  <c r="AL47" i="1"/>
  <c r="AH13" i="1"/>
  <c r="AH58" i="1"/>
  <c r="AF86" i="1"/>
  <c r="AF90" i="1"/>
  <c r="AH99" i="1"/>
  <c r="AL123" i="1"/>
  <c r="AL104" i="1"/>
  <c r="AL171" i="1"/>
  <c r="AL120" i="1"/>
  <c r="AH136" i="1"/>
  <c r="AF93" i="1"/>
  <c r="AH192" i="1"/>
  <c r="AL192" i="1"/>
  <c r="AH177" i="1"/>
  <c r="AL186" i="1"/>
  <c r="AL174" i="1"/>
  <c r="AF156" i="1"/>
  <c r="AF167" i="1"/>
  <c r="AH182" i="1"/>
  <c r="AL234" i="1"/>
  <c r="AF273" i="1"/>
  <c r="AH229" i="1"/>
  <c r="AH228" i="1"/>
  <c r="AH290" i="1"/>
  <c r="AH311" i="1"/>
  <c r="AH309" i="1"/>
  <c r="AH304" i="1"/>
  <c r="AH352" i="1"/>
  <c r="AH305" i="1"/>
  <c r="AL309" i="1"/>
  <c r="AH32" i="1"/>
  <c r="AH27" i="1"/>
  <c r="AF25" i="1"/>
  <c r="AH30" i="1"/>
  <c r="AH9" i="1"/>
  <c r="AF29" i="1"/>
  <c r="AH45" i="1"/>
  <c r="AH78" i="1"/>
  <c r="AH51" i="1"/>
  <c r="AL70" i="1"/>
  <c r="AL48" i="1"/>
  <c r="AH54" i="1"/>
  <c r="AF67" i="1"/>
  <c r="AL92" i="1"/>
  <c r="AF110" i="1"/>
  <c r="AH103" i="1"/>
  <c r="AL81" i="1"/>
  <c r="AF132" i="1"/>
  <c r="AH105" i="1"/>
  <c r="AL167" i="1"/>
  <c r="AF122" i="1"/>
  <c r="AL149" i="1"/>
  <c r="AH91" i="1"/>
  <c r="AF101" i="1"/>
  <c r="AF155" i="1"/>
  <c r="AL159" i="1"/>
  <c r="AL190" i="1"/>
  <c r="AH195" i="1"/>
  <c r="AF159" i="1"/>
  <c r="AF208" i="1"/>
  <c r="AL226" i="1"/>
  <c r="AF233" i="1"/>
  <c r="AL229" i="1"/>
  <c r="AH206" i="1"/>
  <c r="AL196" i="1"/>
  <c r="AH263" i="1"/>
  <c r="AF277" i="1"/>
  <c r="AL271" i="1"/>
  <c r="AF316" i="1"/>
  <c r="AH246" i="1"/>
  <c r="AF299" i="1"/>
  <c r="AF351" i="1"/>
  <c r="AF354" i="1"/>
  <c r="AH268" i="1"/>
  <c r="AL346" i="1"/>
  <c r="AL360" i="1"/>
  <c r="AL349" i="1"/>
  <c r="AH358" i="1"/>
  <c r="AL84" i="1"/>
  <c r="AL62" i="1"/>
  <c r="AL64" i="1"/>
  <c r="AL119" i="1"/>
  <c r="AL116" i="1"/>
  <c r="AL128" i="1"/>
  <c r="AF146" i="1"/>
  <c r="AL195" i="1"/>
  <c r="AL207" i="1"/>
  <c r="AL219" i="1"/>
  <c r="AL278" i="1"/>
  <c r="AL295" i="1"/>
  <c r="AL246" i="1"/>
  <c r="AL293" i="1"/>
  <c r="AL313" i="1"/>
  <c r="AL310" i="1"/>
  <c r="AL350" i="1"/>
  <c r="AF120" i="1"/>
  <c r="AH351" i="1"/>
  <c r="AH240" i="1"/>
  <c r="AF303" i="1"/>
  <c r="AF306" i="1"/>
  <c r="AF365" i="1"/>
  <c r="AF304" i="1"/>
  <c r="AF292" i="1"/>
  <c r="AF274" i="1"/>
  <c r="AF287" i="1"/>
  <c r="AF237" i="1"/>
  <c r="AF221" i="1"/>
  <c r="AF236" i="1"/>
  <c r="AF164" i="1"/>
  <c r="AF334" i="1"/>
  <c r="AF312" i="1"/>
  <c r="AF294" i="1"/>
  <c r="AF338" i="1"/>
  <c r="AF349" i="1"/>
  <c r="AF322" i="1"/>
  <c r="AF310" i="1"/>
  <c r="AF341" i="1"/>
  <c r="AF280" i="1"/>
  <c r="AF301" i="1"/>
  <c r="AF257" i="1"/>
  <c r="AF271" i="1"/>
  <c r="AF247" i="1"/>
  <c r="AF291" i="1"/>
  <c r="AF219" i="1"/>
  <c r="AF58" i="1"/>
  <c r="AF158" i="1"/>
  <c r="AF202" i="1"/>
  <c r="AF186" i="1"/>
  <c r="AF192" i="1"/>
  <c r="AF145" i="1"/>
  <c r="AF91" i="1"/>
  <c r="AF178" i="1"/>
  <c r="AF138" i="1"/>
  <c r="AF309" i="1"/>
  <c r="AF342" i="1"/>
  <c r="AF362" i="1"/>
  <c r="AF298" i="1"/>
  <c r="AF295" i="1"/>
  <c r="AF311" i="1"/>
  <c r="AF279" i="1"/>
  <c r="AF256" i="1"/>
  <c r="AF254" i="1"/>
  <c r="AF230" i="1"/>
  <c r="AF181" i="1"/>
  <c r="AF162" i="1"/>
  <c r="AF143" i="1"/>
  <c r="AF136" i="1"/>
  <c r="AF121" i="1"/>
  <c r="AF133" i="1"/>
  <c r="AF348" i="1"/>
  <c r="AF323" i="1"/>
  <c r="AF350" i="1"/>
  <c r="AF325" i="1"/>
  <c r="AF320" i="1"/>
  <c r="AF269" i="1"/>
  <c r="AF196" i="1"/>
  <c r="AF232" i="1"/>
  <c r="AF194" i="1"/>
  <c r="AF123" i="1"/>
  <c r="AF171" i="1"/>
  <c r="AF79" i="1"/>
  <c r="AF337" i="1"/>
  <c r="AF332" i="1"/>
  <c r="AF330" i="1"/>
  <c r="AF364" i="1"/>
  <c r="AF302" i="1"/>
  <c r="AF315" i="1"/>
  <c r="AF329" i="1"/>
  <c r="AF321" i="1"/>
  <c r="AF286" i="1"/>
  <c r="AF259" i="1"/>
  <c r="AF244" i="1"/>
  <c r="AF276" i="1"/>
  <c r="AF227" i="1"/>
  <c r="AF255" i="1"/>
  <c r="AF250" i="1"/>
  <c r="AF231" i="1"/>
  <c r="AF154" i="1"/>
  <c r="AF184" i="1"/>
  <c r="AF148" i="1"/>
  <c r="AF185" i="1"/>
  <c r="AF223" i="1"/>
  <c r="AF130" i="1"/>
  <c r="AF124" i="1"/>
  <c r="AF214" i="1"/>
  <c r="AF115" i="1"/>
  <c r="AF107" i="1"/>
  <c r="AI256" i="1"/>
  <c r="AH256" i="1"/>
  <c r="AI270" i="1"/>
  <c r="AF270" i="1"/>
  <c r="AL198" i="1"/>
  <c r="AL281" i="1"/>
  <c r="AI282" i="1"/>
  <c r="AF282" i="1"/>
  <c r="AH187" i="1"/>
  <c r="AL294" i="1"/>
  <c r="AL69" i="1"/>
  <c r="AL8" i="1"/>
  <c r="AL31" i="1"/>
  <c r="AH23" i="1"/>
  <c r="AL59" i="1"/>
  <c r="AL96" i="1"/>
  <c r="AL93" i="1"/>
  <c r="AH79" i="1"/>
  <c r="AL113" i="1"/>
  <c r="AH86" i="1"/>
  <c r="AH67" i="1"/>
  <c r="AH112" i="1"/>
  <c r="AL105" i="1"/>
  <c r="AH155" i="1"/>
  <c r="AL160" i="1"/>
  <c r="AH214" i="1"/>
  <c r="AH159" i="1"/>
  <c r="AH210" i="1"/>
  <c r="AF139" i="1"/>
  <c r="AH233" i="1"/>
  <c r="AL204" i="1"/>
  <c r="AH224" i="1"/>
  <c r="AH222" i="1"/>
  <c r="AF267" i="1"/>
  <c r="AH227" i="1"/>
  <c r="AL286" i="1"/>
  <c r="AH301" i="1"/>
  <c r="AH270" i="1"/>
  <c r="AH316" i="1"/>
  <c r="AL327" i="1"/>
  <c r="AL331" i="1"/>
  <c r="AH280" i="1"/>
  <c r="AH126" i="1"/>
  <c r="AI126" i="1"/>
  <c r="AL214" i="1"/>
  <c r="AL46" i="1"/>
  <c r="AL109" i="1"/>
  <c r="AL98" i="1"/>
  <c r="AL130" i="1"/>
  <c r="AL127" i="1"/>
  <c r="AL165" i="1"/>
  <c r="AL193" i="1"/>
  <c r="AL208" i="1"/>
  <c r="AL290" i="1"/>
  <c r="AL262" i="1"/>
  <c r="AL302" i="1"/>
  <c r="AL259" i="1"/>
  <c r="AL339" i="1"/>
  <c r="AH333" i="1"/>
  <c r="AH353" i="1"/>
  <c r="AH361" i="1"/>
  <c r="AH344" i="1"/>
  <c r="AL343" i="1"/>
  <c r="AH253" i="1"/>
  <c r="AL336" i="1"/>
  <c r="AH357" i="1"/>
  <c r="AH193" i="1"/>
  <c r="AL41" i="1"/>
  <c r="AL30" i="1"/>
  <c r="AL60" i="1"/>
  <c r="AL117" i="1"/>
  <c r="AL95" i="1"/>
  <c r="AL114" i="1"/>
  <c r="AL139" i="1"/>
  <c r="AL189" i="1"/>
  <c r="AL147" i="1"/>
  <c r="AL254" i="1"/>
  <c r="AL291" i="1"/>
  <c r="AL249" i="1"/>
  <c r="AL253" i="1"/>
  <c r="AL279" i="1"/>
  <c r="AL305" i="1"/>
  <c r="AH324" i="1"/>
  <c r="AL233" i="1"/>
  <c r="AL211" i="1"/>
  <c r="AF340" i="1"/>
  <c r="AI23" i="1"/>
  <c r="AL319" i="1"/>
  <c r="AL332" i="1"/>
  <c r="AL280" i="1"/>
  <c r="AL340" i="1"/>
  <c r="AL267" i="1"/>
  <c r="AL266" i="1"/>
  <c r="AL140" i="1"/>
  <c r="AL218" i="1"/>
  <c r="AL323" i="1"/>
  <c r="AL307" i="1"/>
  <c r="AL272" i="1"/>
  <c r="AL325" i="1"/>
  <c r="AL277" i="1"/>
  <c r="AL256" i="1"/>
  <c r="AL258" i="1"/>
  <c r="AL205" i="1"/>
  <c r="AL191" i="1"/>
  <c r="AL177" i="1"/>
  <c r="AL209" i="1"/>
  <c r="AL152" i="1"/>
  <c r="AL155" i="1"/>
  <c r="AL154" i="1"/>
  <c r="AL145" i="1"/>
  <c r="AL320" i="1"/>
  <c r="AL268" i="1"/>
  <c r="AL330" i="1"/>
  <c r="AL334" i="1"/>
  <c r="AL321" i="1"/>
  <c r="AL289" i="1"/>
  <c r="AL299" i="1"/>
  <c r="AL247" i="1"/>
  <c r="AL236" i="1"/>
  <c r="AL181" i="1"/>
  <c r="AL200" i="1"/>
  <c r="AL158" i="1"/>
  <c r="AL288" i="1"/>
  <c r="AL362" i="1"/>
  <c r="AL270" i="1"/>
  <c r="AL255" i="1"/>
  <c r="AL261" i="1"/>
  <c r="AL232" i="1"/>
  <c r="AL287" i="1"/>
  <c r="AL179" i="1"/>
  <c r="AL183" i="1"/>
  <c r="AL230" i="1"/>
  <c r="AL163" i="1"/>
  <c r="AL199" i="1"/>
  <c r="AL153" i="1"/>
  <c r="AL138" i="1"/>
  <c r="AL151" i="1"/>
  <c r="AL162" i="1"/>
  <c r="AL101" i="1"/>
  <c r="AL359" i="1"/>
  <c r="AL284" i="1"/>
  <c r="AL297" i="1"/>
  <c r="AL322" i="1"/>
  <c r="AL347" i="1"/>
  <c r="AL276" i="1"/>
  <c r="AL301" i="1"/>
  <c r="AL324" i="1"/>
  <c r="AL335" i="1"/>
  <c r="AL311" i="1"/>
  <c r="AL248" i="1"/>
  <c r="AL227" i="1"/>
  <c r="AL275" i="1"/>
  <c r="AL264" i="1"/>
  <c r="AL260" i="1"/>
  <c r="AL228" i="1"/>
  <c r="AL185" i="1"/>
  <c r="AL173" i="1"/>
  <c r="AL197" i="1"/>
  <c r="AL166" i="1"/>
  <c r="AL201" i="1"/>
  <c r="AL133" i="1"/>
  <c r="AL143" i="1"/>
  <c r="AL144" i="1"/>
  <c r="AL89" i="1"/>
  <c r="AH197" i="1"/>
  <c r="AH106" i="1"/>
  <c r="AL338" i="1"/>
  <c r="AH292" i="1"/>
  <c r="AL242" i="1"/>
  <c r="AI168" i="1"/>
  <c r="AH168" i="1"/>
  <c r="AH343" i="1"/>
  <c r="AH296" i="1"/>
  <c r="AH307" i="1"/>
  <c r="AH313" i="1"/>
  <c r="AH339" i="1"/>
  <c r="AH278" i="1"/>
  <c r="AH203" i="1"/>
  <c r="AH287" i="1"/>
  <c r="AH259" i="1"/>
  <c r="AH283" i="1"/>
  <c r="AH312" i="1"/>
  <c r="AH354" i="1"/>
  <c r="AH276" i="1"/>
  <c r="AH325" i="1"/>
  <c r="AH363" i="1"/>
  <c r="AH255" i="1"/>
  <c r="AH277" i="1"/>
  <c r="AH238" i="1"/>
  <c r="AH234" i="1"/>
  <c r="AH201" i="1"/>
  <c r="AH241" i="1"/>
  <c r="AH220" i="1"/>
  <c r="AH175" i="1"/>
  <c r="AH330" i="1"/>
  <c r="AH334" i="1"/>
  <c r="AH345" i="1"/>
  <c r="AH317" i="1"/>
  <c r="AH346" i="1"/>
  <c r="AH293" i="1"/>
  <c r="AH272" i="1"/>
  <c r="AH291" i="1"/>
  <c r="AH196" i="1"/>
  <c r="AH198" i="1"/>
  <c r="AH211" i="1"/>
  <c r="AH179" i="1"/>
  <c r="AH185" i="1"/>
  <c r="AH176" i="1"/>
  <c r="AH145" i="1"/>
  <c r="AH118" i="1"/>
  <c r="AH110" i="1"/>
  <c r="AH340" i="1"/>
  <c r="AH364" i="1"/>
  <c r="AH321" i="1"/>
  <c r="AH323" i="1"/>
  <c r="AH286" i="1"/>
  <c r="AH242" i="1"/>
  <c r="AH289" i="1"/>
  <c r="AH271" i="1"/>
  <c r="AH251" i="1"/>
  <c r="AH215" i="1"/>
  <c r="AH243" i="1"/>
  <c r="AH216" i="1"/>
  <c r="AH254" i="1"/>
  <c r="AH226" i="1"/>
  <c r="AH239" i="1"/>
  <c r="AH147" i="1"/>
  <c r="AH202" i="1"/>
  <c r="AH223" i="1"/>
  <c r="AH141" i="1"/>
  <c r="AH135" i="1"/>
  <c r="AH152" i="1"/>
  <c r="AH161" i="1"/>
  <c r="AH107" i="1"/>
  <c r="AH98" i="1"/>
  <c r="AH89" i="1"/>
  <c r="AH80" i="1"/>
  <c r="AH315" i="1"/>
  <c r="AH308" i="1"/>
  <c r="AH302" i="1"/>
  <c r="AH356" i="1"/>
  <c r="AH319" i="1"/>
  <c r="AH298" i="1"/>
  <c r="AH310" i="1"/>
  <c r="AH300" i="1"/>
  <c r="AH236" i="1"/>
  <c r="AH250" i="1"/>
  <c r="AH217" i="1"/>
  <c r="AH199" i="1"/>
  <c r="AH189" i="1"/>
  <c r="AH158" i="1"/>
  <c r="AH114" i="1"/>
  <c r="AH127" i="1"/>
  <c r="AH122" i="1"/>
  <c r="AH101" i="1"/>
  <c r="AH94" i="1"/>
  <c r="AH96" i="1"/>
  <c r="AF94" i="1"/>
  <c r="AI27" i="1"/>
  <c r="AL22" i="1"/>
  <c r="AL25" i="1"/>
  <c r="AL17" i="1"/>
  <c r="AL71" i="1"/>
  <c r="AL78" i="1"/>
  <c r="AL79" i="1"/>
  <c r="AL50" i="1"/>
  <c r="AL56" i="1"/>
  <c r="AL54" i="1"/>
  <c r="AL67" i="1"/>
  <c r="AL97" i="1"/>
  <c r="AL103" i="1"/>
  <c r="AL137" i="1"/>
  <c r="AL115" i="1"/>
  <c r="AL136" i="1"/>
  <c r="AH142" i="1"/>
  <c r="AL220" i="1"/>
  <c r="AL176" i="1"/>
  <c r="AL257" i="1"/>
  <c r="AL206" i="1"/>
  <c r="AL224" i="1"/>
  <c r="AH249" i="1"/>
  <c r="AH244" i="1"/>
  <c r="AL245" i="1"/>
  <c r="AI328" i="1"/>
  <c r="AL357" i="1"/>
  <c r="AL312" i="1"/>
  <c r="AL355" i="1"/>
  <c r="AH297" i="1"/>
  <c r="AH347" i="1"/>
  <c r="AH365" i="1"/>
  <c r="AL341" i="1"/>
  <c r="AF111" i="1"/>
  <c r="AI65" i="1"/>
  <c r="AF308" i="1"/>
  <c r="AI308" i="1"/>
  <c r="AL250" i="1"/>
  <c r="AH303" i="1"/>
  <c r="AH349" i="1"/>
  <c r="AL308" i="1"/>
  <c r="AI216" i="1"/>
  <c r="AF216" i="1"/>
  <c r="AL352" i="1"/>
  <c r="AI174" i="1"/>
  <c r="AI80" i="1"/>
  <c r="AI106" i="1"/>
  <c r="AI357" i="1"/>
  <c r="AI193" i="1"/>
  <c r="AI351" i="1"/>
  <c r="AI219" i="1"/>
  <c r="AI240" i="1"/>
  <c r="AI150" i="1"/>
  <c r="AI213" i="1"/>
  <c r="AI235" i="1"/>
  <c r="AI276" i="1"/>
  <c r="AI259" i="1"/>
  <c r="AF215" i="1"/>
  <c r="AL303" i="1"/>
  <c r="AL348" i="1"/>
  <c r="AL314" i="1"/>
  <c r="AL356" i="1"/>
  <c r="AI277" i="1"/>
  <c r="AI265" i="1"/>
  <c r="AI29" i="1"/>
  <c r="AI248" i="1"/>
  <c r="AI171" i="1"/>
  <c r="AI194" i="1"/>
  <c r="AI320" i="1"/>
  <c r="AI342" i="1"/>
  <c r="AI120" i="1"/>
  <c r="AI301" i="1"/>
  <c r="AI129" i="1"/>
  <c r="AI157" i="1"/>
  <c r="AI329" i="1"/>
  <c r="AI362" i="1"/>
  <c r="AI220" i="1"/>
  <c r="AI352" i="1"/>
  <c r="AI353" i="1"/>
  <c r="AI97" i="1"/>
  <c r="AI133" i="1"/>
  <c r="CF358" i="19" l="1"/>
  <c r="CF346" i="19"/>
  <c r="CF334" i="19"/>
  <c r="CF322" i="19"/>
  <c r="CF310" i="19"/>
  <c r="CF298" i="19"/>
  <c r="CF286" i="19"/>
  <c r="CF274" i="19"/>
  <c r="CF262" i="19"/>
  <c r="CF250" i="19"/>
  <c r="CF238" i="19"/>
  <c r="CF226" i="19"/>
  <c r="CF214" i="19"/>
  <c r="CF202" i="19"/>
  <c r="CF352" i="19"/>
  <c r="CF339" i="19"/>
  <c r="CF326" i="19"/>
  <c r="CF313" i="19"/>
  <c r="CF300" i="19"/>
  <c r="CF287" i="19"/>
  <c r="CF273" i="19"/>
  <c r="CF260" i="19"/>
  <c r="CF247" i="19"/>
  <c r="CF234" i="19"/>
  <c r="CF221" i="19"/>
  <c r="CF208" i="19"/>
  <c r="CF195" i="19"/>
  <c r="CF183" i="19"/>
  <c r="CF171" i="19"/>
  <c r="CF159" i="19"/>
  <c r="CF147" i="19"/>
  <c r="CF135" i="19"/>
  <c r="CF345" i="19"/>
  <c r="CF331" i="19"/>
  <c r="CF317" i="19"/>
  <c r="CF303" i="19"/>
  <c r="CF289" i="19"/>
  <c r="CF275" i="19"/>
  <c r="CF259" i="19"/>
  <c r="CF245" i="19"/>
  <c r="CF231" i="19"/>
  <c r="CF217" i="19"/>
  <c r="CF203" i="19"/>
  <c r="CF189" i="19"/>
  <c r="CF176" i="19"/>
  <c r="CF163" i="19"/>
  <c r="CF150" i="19"/>
  <c r="CF137" i="19"/>
  <c r="CF124" i="19"/>
  <c r="CF112" i="19"/>
  <c r="CF100" i="19"/>
  <c r="CF88" i="19"/>
  <c r="CF76" i="19"/>
  <c r="CF64" i="19"/>
  <c r="CF52" i="19"/>
  <c r="CF40" i="19"/>
  <c r="CF28" i="19"/>
  <c r="CF16" i="19"/>
  <c r="CF264" i="19"/>
  <c r="CF153" i="19"/>
  <c r="CF55" i="19"/>
  <c r="CF318" i="19"/>
  <c r="CF204" i="19"/>
  <c r="CF65" i="19"/>
  <c r="CF344" i="19"/>
  <c r="CF330" i="19"/>
  <c r="CF316" i="19"/>
  <c r="CF302" i="19"/>
  <c r="CF288" i="19"/>
  <c r="CF272" i="19"/>
  <c r="CF258" i="19"/>
  <c r="CF244" i="19"/>
  <c r="CF230" i="19"/>
  <c r="CF216" i="19"/>
  <c r="CF201" i="19"/>
  <c r="CF188" i="19"/>
  <c r="CF175" i="19"/>
  <c r="CF162" i="19"/>
  <c r="CF149" i="19"/>
  <c r="CF136" i="19"/>
  <c r="CF123" i="19"/>
  <c r="CF111" i="19"/>
  <c r="CF99" i="19"/>
  <c r="CF87" i="19"/>
  <c r="CF75" i="19"/>
  <c r="CF63" i="19"/>
  <c r="CF51" i="19"/>
  <c r="CF39" i="19"/>
  <c r="CF27" i="19"/>
  <c r="CF15" i="19"/>
  <c r="CF320" i="19"/>
  <c r="CF179" i="19"/>
  <c r="CF67" i="19"/>
  <c r="CF261" i="19"/>
  <c r="CF151" i="19"/>
  <c r="CF29" i="19"/>
  <c r="CF357" i="19"/>
  <c r="CF343" i="19"/>
  <c r="CF329" i="19"/>
  <c r="CF315" i="19"/>
  <c r="CF301" i="19"/>
  <c r="CF285" i="19"/>
  <c r="CF271" i="19"/>
  <c r="CF257" i="19"/>
  <c r="CF243" i="19"/>
  <c r="CF229" i="19"/>
  <c r="CF215" i="19"/>
  <c r="CF200" i="19"/>
  <c r="CF187" i="19"/>
  <c r="CF174" i="19"/>
  <c r="CF161" i="19"/>
  <c r="CF148" i="19"/>
  <c r="CF134" i="19"/>
  <c r="CF122" i="19"/>
  <c r="CF110" i="19"/>
  <c r="CF98" i="19"/>
  <c r="CF86" i="19"/>
  <c r="CF74" i="19"/>
  <c r="CF62" i="19"/>
  <c r="CF50" i="19"/>
  <c r="CF38" i="19"/>
  <c r="CF26" i="19"/>
  <c r="CF14" i="19"/>
  <c r="CF292" i="19"/>
  <c r="CF192" i="19"/>
  <c r="CF115" i="19"/>
  <c r="CF31" i="19"/>
  <c r="CF347" i="19"/>
  <c r="CF246" i="19"/>
  <c r="CF113" i="19"/>
  <c r="CF356" i="19"/>
  <c r="CF342" i="19"/>
  <c r="CF328" i="19"/>
  <c r="CF314" i="19"/>
  <c r="CF299" i="19"/>
  <c r="CF284" i="19"/>
  <c r="CF270" i="19"/>
  <c r="CF256" i="19"/>
  <c r="CF242" i="19"/>
  <c r="CF228" i="19"/>
  <c r="CF213" i="19"/>
  <c r="CF199" i="19"/>
  <c r="CF186" i="19"/>
  <c r="CF173" i="19"/>
  <c r="CF160" i="19"/>
  <c r="CF146" i="19"/>
  <c r="CF133" i="19"/>
  <c r="CF121" i="19"/>
  <c r="CF109" i="19"/>
  <c r="CF97" i="19"/>
  <c r="CF85" i="19"/>
  <c r="CF73" i="19"/>
  <c r="CF61" i="19"/>
  <c r="CF49" i="19"/>
  <c r="CF37" i="19"/>
  <c r="CF25" i="19"/>
  <c r="CF13" i="19"/>
  <c r="CF220" i="19"/>
  <c r="CF103" i="19"/>
  <c r="CF218" i="19"/>
  <c r="CF89" i="19"/>
  <c r="CF355" i="19"/>
  <c r="CF341" i="19"/>
  <c r="CF327" i="19"/>
  <c r="CF312" i="19"/>
  <c r="CF297" i="19"/>
  <c r="CF283" i="19"/>
  <c r="CF269" i="19"/>
  <c r="CF255" i="19"/>
  <c r="CF241" i="19"/>
  <c r="CF227" i="19"/>
  <c r="CF212" i="19"/>
  <c r="CF198" i="19"/>
  <c r="CF185" i="19"/>
  <c r="CF172" i="19"/>
  <c r="CF158" i="19"/>
  <c r="CF145" i="19"/>
  <c r="CF132" i="19"/>
  <c r="CF120" i="19"/>
  <c r="CF108" i="19"/>
  <c r="CF96" i="19"/>
  <c r="CF84" i="19"/>
  <c r="CF72" i="19"/>
  <c r="CF60" i="19"/>
  <c r="CF48" i="19"/>
  <c r="CF36" i="19"/>
  <c r="CF24" i="19"/>
  <c r="CF12" i="19"/>
  <c r="CF127" i="19"/>
  <c r="CF164" i="19"/>
  <c r="CF354" i="19"/>
  <c r="CF340" i="19"/>
  <c r="CF325" i="19"/>
  <c r="CF311" i="19"/>
  <c r="CF296" i="19"/>
  <c r="CF282" i="19"/>
  <c r="CF268" i="19"/>
  <c r="CF254" i="19"/>
  <c r="CF240" i="19"/>
  <c r="CF225" i="19"/>
  <c r="CF211" i="19"/>
  <c r="CF197" i="19"/>
  <c r="CF184" i="19"/>
  <c r="CF170" i="19"/>
  <c r="CF157" i="19"/>
  <c r="CF144" i="19"/>
  <c r="CF131" i="19"/>
  <c r="CF119" i="19"/>
  <c r="CF107" i="19"/>
  <c r="CF95" i="19"/>
  <c r="CF83" i="19"/>
  <c r="CF71" i="19"/>
  <c r="CF59" i="19"/>
  <c r="CF47" i="19"/>
  <c r="CF35" i="19"/>
  <c r="CF23" i="19"/>
  <c r="CF11" i="19"/>
  <c r="CF349" i="19"/>
  <c r="CF206" i="19"/>
  <c r="CF91" i="19"/>
  <c r="CF332" i="19"/>
  <c r="CF101" i="19"/>
  <c r="CF353" i="19"/>
  <c r="CF338" i="19"/>
  <c r="CF324" i="19"/>
  <c r="CF309" i="19"/>
  <c r="CF295" i="19"/>
  <c r="CF281" i="19"/>
  <c r="CF267" i="19"/>
  <c r="CF253" i="19"/>
  <c r="CF239" i="19"/>
  <c r="CF224" i="19"/>
  <c r="CF210" i="19"/>
  <c r="CF196" i="19"/>
  <c r="CF182" i="19"/>
  <c r="CF169" i="19"/>
  <c r="CF156" i="19"/>
  <c r="CF143" i="19"/>
  <c r="CF130" i="19"/>
  <c r="CF118" i="19"/>
  <c r="CF106" i="19"/>
  <c r="CF94" i="19"/>
  <c r="CF82" i="19"/>
  <c r="CF70" i="19"/>
  <c r="CF58" i="19"/>
  <c r="CF46" i="19"/>
  <c r="CF34" i="19"/>
  <c r="CF22" i="19"/>
  <c r="CF10" i="19"/>
  <c r="CF278" i="19"/>
  <c r="CF235" i="19"/>
  <c r="CF140" i="19"/>
  <c r="CF43" i="19"/>
  <c r="CF304" i="19"/>
  <c r="CF177" i="19"/>
  <c r="CF53" i="19"/>
  <c r="CF351" i="19"/>
  <c r="CF337" i="19"/>
  <c r="CF323" i="19"/>
  <c r="CF308" i="19"/>
  <c r="CF294" i="19"/>
  <c r="CF280" i="19"/>
  <c r="CF266" i="19"/>
  <c r="CF252" i="19"/>
  <c r="CF237" i="19"/>
  <c r="CF223" i="19"/>
  <c r="CF209" i="19"/>
  <c r="CF194" i="19"/>
  <c r="CF181" i="19"/>
  <c r="CF168" i="19"/>
  <c r="CF155" i="19"/>
  <c r="CF142" i="19"/>
  <c r="CF129" i="19"/>
  <c r="CF117" i="19"/>
  <c r="CF105" i="19"/>
  <c r="CF93" i="19"/>
  <c r="CF81" i="19"/>
  <c r="CF69" i="19"/>
  <c r="CF57" i="19"/>
  <c r="CF45" i="19"/>
  <c r="CF33" i="19"/>
  <c r="CF21" i="19"/>
  <c r="CF9" i="19"/>
  <c r="CF335" i="19"/>
  <c r="CF19" i="19"/>
  <c r="CF276" i="19"/>
  <c r="CF138" i="19"/>
  <c r="CF41" i="19"/>
  <c r="CF350" i="19"/>
  <c r="CF336" i="19"/>
  <c r="CF321" i="19"/>
  <c r="CF307" i="19"/>
  <c r="CF293" i="19"/>
  <c r="CF279" i="19"/>
  <c r="CF265" i="19"/>
  <c r="CF251" i="19"/>
  <c r="CF236" i="19"/>
  <c r="CF222" i="19"/>
  <c r="CF207" i="19"/>
  <c r="CF193" i="19"/>
  <c r="CF180" i="19"/>
  <c r="CF167" i="19"/>
  <c r="CF154" i="19"/>
  <c r="CF141" i="19"/>
  <c r="CF128" i="19"/>
  <c r="CF116" i="19"/>
  <c r="CF104" i="19"/>
  <c r="CF92" i="19"/>
  <c r="CF80" i="19"/>
  <c r="CF68" i="19"/>
  <c r="CF56" i="19"/>
  <c r="CF44" i="19"/>
  <c r="CF32" i="19"/>
  <c r="CF20" i="19"/>
  <c r="CF8" i="19"/>
  <c r="CF306" i="19"/>
  <c r="CF249" i="19"/>
  <c r="CF166" i="19"/>
  <c r="CF79" i="19"/>
  <c r="CF232" i="19"/>
  <c r="CF125" i="19"/>
  <c r="CF17" i="19"/>
  <c r="CF348" i="19"/>
  <c r="CF333" i="19"/>
  <c r="CF319" i="19"/>
  <c r="CF305" i="19"/>
  <c r="CF291" i="19"/>
  <c r="CF277" i="19"/>
  <c r="CF263" i="19"/>
  <c r="CF248" i="19"/>
  <c r="CF233" i="19"/>
  <c r="CF219" i="19"/>
  <c r="CF205" i="19"/>
  <c r="CF191" i="19"/>
  <c r="CF178" i="19"/>
  <c r="CF165" i="19"/>
  <c r="CF152" i="19"/>
  <c r="CF139" i="19"/>
  <c r="CF126" i="19"/>
  <c r="CF114" i="19"/>
  <c r="CF102" i="19"/>
  <c r="CF90" i="19"/>
  <c r="CF78" i="19"/>
  <c r="CF66" i="19"/>
  <c r="CF54" i="19"/>
  <c r="CF42" i="19"/>
  <c r="CF30" i="19"/>
  <c r="CF18" i="19"/>
  <c r="CF290" i="19"/>
  <c r="CF190" i="19"/>
  <c r="CF77" i="19"/>
  <c r="AB265" i="1"/>
  <c r="AB58" i="1"/>
  <c r="AB47" i="1"/>
  <c r="AB208" i="1"/>
  <c r="AB262" i="1"/>
  <c r="AB126" i="1"/>
  <c r="AB18" i="1"/>
  <c r="AB355" i="1"/>
  <c r="AB309" i="1"/>
  <c r="AB133" i="1"/>
  <c r="AB275" i="1"/>
  <c r="AB62" i="1"/>
  <c r="AB60" i="1"/>
  <c r="AB318" i="1"/>
  <c r="AB222" i="1"/>
  <c r="AB75" i="1"/>
  <c r="AB176" i="1"/>
  <c r="AB272" i="1"/>
  <c r="AB188" i="1"/>
  <c r="AB263" i="1"/>
  <c r="AB122" i="1"/>
  <c r="AB3" i="1"/>
  <c r="AB274" i="1"/>
  <c r="AB206" i="1"/>
  <c r="AB173" i="1"/>
  <c r="AB148" i="1"/>
  <c r="AB49" i="1"/>
  <c r="AB237" i="1"/>
  <c r="AB36" i="1"/>
  <c r="AB295" i="1"/>
  <c r="AB291" i="1"/>
  <c r="AB138" i="1"/>
  <c r="AB82" i="1"/>
  <c r="AB179" i="1"/>
  <c r="AB313" i="1"/>
  <c r="AB298" i="1"/>
  <c r="AB136" i="1"/>
  <c r="AB210" i="1"/>
  <c r="AB252" i="1"/>
  <c r="AB150" i="1"/>
  <c r="AB118" i="1"/>
  <c r="AB220" i="1"/>
  <c r="AB154" i="1"/>
  <c r="AB92" i="1"/>
  <c r="AB304" i="1"/>
  <c r="AB149" i="1"/>
  <c r="AB101" i="1"/>
  <c r="AB270" i="1"/>
  <c r="AB22" i="1"/>
  <c r="AB32" i="1"/>
  <c r="AB83" i="1"/>
  <c r="AB167" i="1"/>
  <c r="AB29" i="1"/>
  <c r="AB189" i="1"/>
  <c r="AB15" i="1"/>
  <c r="AB245" i="1"/>
  <c r="AB204" i="1"/>
  <c r="AB5" i="1"/>
  <c r="AB162" i="1"/>
  <c r="AB67" i="1"/>
  <c r="AB158" i="1"/>
  <c r="AB354" i="1"/>
  <c r="AB174" i="1"/>
  <c r="AB185" i="1"/>
  <c r="AB130" i="1"/>
  <c r="AB235" i="1"/>
  <c r="AB239" i="1"/>
  <c r="AB195" i="1"/>
  <c r="AB276" i="1"/>
  <c r="AB332" i="1"/>
  <c r="AB288" i="1"/>
  <c r="AB305" i="1"/>
  <c r="AB323" i="1"/>
  <c r="AB360" i="1"/>
  <c r="AB221" i="1"/>
  <c r="AB209" i="1"/>
  <c r="AB115" i="1"/>
  <c r="AB119" i="1"/>
  <c r="AB178" i="1"/>
  <c r="AB248" i="1"/>
  <c r="AB34" i="1"/>
  <c r="AB334" i="1"/>
  <c r="AB42" i="1"/>
  <c r="AB43" i="1"/>
  <c r="AB227" i="1"/>
  <c r="AB86" i="1"/>
  <c r="AB159" i="1"/>
  <c r="AB85" i="1"/>
  <c r="AB155" i="1"/>
  <c r="AB81" i="1"/>
  <c r="AB247" i="1"/>
  <c r="AB257" i="1"/>
  <c r="AB26" i="1"/>
  <c r="AB31" i="1"/>
  <c r="AB10" i="1"/>
  <c r="AB40" i="1"/>
  <c r="AB365" i="1"/>
  <c r="AB344" i="1"/>
  <c r="AB51" i="1"/>
  <c r="AB301" i="1"/>
  <c r="AB193" i="1"/>
  <c r="AB340" i="1"/>
  <c r="AB153" i="1"/>
  <c r="AB79" i="1"/>
  <c r="AB361" i="1"/>
  <c r="AB88" i="1"/>
  <c r="AB73" i="1"/>
  <c r="AB302" i="1"/>
  <c r="AB11" i="1"/>
  <c r="AB328" i="1"/>
  <c r="AB166" i="1"/>
  <c r="AB24" i="1"/>
  <c r="AB156" i="1"/>
  <c r="AB169" i="1"/>
  <c r="AB128" i="1"/>
  <c r="AB164" i="1"/>
  <c r="AB335" i="1"/>
  <c r="AB273" i="1"/>
  <c r="AB308" i="1"/>
  <c r="AB243" i="1"/>
  <c r="AB68" i="1"/>
  <c r="AB236" i="1"/>
  <c r="AB27" i="1"/>
  <c r="AB103" i="1"/>
  <c r="AB102" i="1"/>
  <c r="AB226" i="1"/>
  <c r="AB121" i="1"/>
  <c r="AB279" i="1"/>
  <c r="AB311" i="1"/>
  <c r="AB300" i="1"/>
  <c r="AB363" i="1"/>
  <c r="AB171" i="1"/>
  <c r="AB347" i="1"/>
  <c r="AB320" i="1"/>
  <c r="AB350" i="1"/>
  <c r="AB246" i="1"/>
  <c r="AB106" i="1"/>
  <c r="AB168" i="1"/>
  <c r="AB14" i="1"/>
  <c r="AB41" i="1"/>
  <c r="AB25" i="1"/>
  <c r="AB132" i="1"/>
  <c r="AB112" i="1"/>
  <c r="AB45" i="1"/>
  <c r="AB214" i="1"/>
  <c r="AB66" i="1"/>
  <c r="AB134" i="1"/>
  <c r="AB80" i="1"/>
  <c r="AB264" i="1"/>
  <c r="AB125" i="1"/>
  <c r="AB13" i="1"/>
  <c r="AB230" i="1"/>
  <c r="AB123" i="1"/>
  <c r="AB289" i="1"/>
  <c r="AB186" i="1"/>
  <c r="AB271" i="1"/>
  <c r="AB251" i="1"/>
  <c r="AB261" i="1"/>
  <c r="AB259" i="1"/>
  <c r="AB345" i="1"/>
  <c r="AB127" i="1"/>
  <c r="AB76" i="1"/>
  <c r="AB224" i="1"/>
  <c r="AB358" i="1"/>
  <c r="AB364" i="1"/>
  <c r="AB285" i="1"/>
  <c r="AB57" i="1"/>
  <c r="AB23" i="1"/>
  <c r="AB151" i="1"/>
  <c r="AB16" i="1"/>
  <c r="AB38" i="1"/>
  <c r="AB69" i="1"/>
  <c r="AB192" i="1"/>
  <c r="AB163" i="1"/>
  <c r="AB330" i="1"/>
  <c r="AB91" i="1"/>
  <c r="AB218" i="1"/>
  <c r="AB71" i="1"/>
  <c r="AB267" i="1"/>
  <c r="AB284" i="1"/>
  <c r="AB19" i="1"/>
  <c r="AB20" i="1"/>
  <c r="AB109" i="1"/>
  <c r="AB182" i="1"/>
  <c r="AB196" i="1"/>
  <c r="AB353" i="1"/>
  <c r="AB336" i="1"/>
  <c r="AB317" i="1"/>
  <c r="AB141" i="1"/>
  <c r="AB281" i="1"/>
  <c r="AB278" i="1"/>
  <c r="AB307" i="1"/>
  <c r="AB202" i="1"/>
  <c r="AB197" i="1"/>
  <c r="AB140" i="1"/>
  <c r="AB228" i="1"/>
  <c r="AB6" i="1"/>
  <c r="AB249" i="1"/>
  <c r="AB241" i="1"/>
  <c r="AB255" i="1"/>
  <c r="AB157" i="1"/>
  <c r="AB165" i="1"/>
  <c r="AB131" i="1"/>
  <c r="AB145" i="1"/>
  <c r="AB137" i="1"/>
  <c r="AB74" i="1"/>
  <c r="AB175" i="1"/>
  <c r="AB231" i="1"/>
  <c r="AB72" i="1"/>
  <c r="AB200" i="1"/>
  <c r="AB17" i="1"/>
  <c r="AB277" i="1"/>
  <c r="AB117" i="1"/>
  <c r="AB177" i="1"/>
  <c r="AB78" i="1"/>
  <c r="AB234" i="1"/>
  <c r="AB229" i="1"/>
  <c r="AB324" i="1"/>
  <c r="AB310" i="1"/>
  <c r="AB327" i="1"/>
  <c r="AB325" i="1"/>
  <c r="AB187" i="1"/>
  <c r="AB338" i="1"/>
  <c r="AB352" i="1"/>
  <c r="AB287" i="1"/>
  <c r="AB282" i="1"/>
  <c r="AB146" i="1"/>
  <c r="AB258" i="1"/>
  <c r="AB33" i="1"/>
  <c r="AB139" i="1"/>
  <c r="AB256" i="1"/>
  <c r="AB90" i="1"/>
  <c r="AB297" i="1"/>
  <c r="AB104" i="1"/>
  <c r="AB180" i="1"/>
  <c r="AB213" i="1"/>
  <c r="AB124" i="1"/>
  <c r="AB343" i="1"/>
  <c r="AB46" i="1"/>
  <c r="AB201" i="1"/>
  <c r="AB4" i="1"/>
  <c r="AB181" i="1"/>
  <c r="AB217" i="1"/>
  <c r="AB63" i="1"/>
  <c r="AB268" i="1"/>
  <c r="AB37" i="1"/>
  <c r="AB152" i="1"/>
  <c r="AB244" i="1"/>
  <c r="AB283" i="1"/>
  <c r="AB223" i="1"/>
  <c r="AB306" i="1"/>
  <c r="AB314" i="1"/>
  <c r="AB337" i="1"/>
  <c r="AB21" i="1"/>
  <c r="AB349" i="1"/>
  <c r="AB129" i="1"/>
  <c r="AB120" i="1"/>
  <c r="AB170" i="1"/>
  <c r="AB135" i="1"/>
  <c r="AB242" i="1"/>
  <c r="AB7" i="1"/>
  <c r="AB56" i="1"/>
  <c r="AB113" i="1"/>
  <c r="AB205" i="1"/>
  <c r="AB48" i="1"/>
  <c r="AB219" i="1"/>
  <c r="AB55" i="1"/>
  <c r="AB183" i="1"/>
  <c r="AB254" i="1"/>
  <c r="AB12" i="1"/>
  <c r="AB240" i="1"/>
  <c r="AB114" i="1"/>
  <c r="AB191" i="1"/>
  <c r="AB160" i="1"/>
  <c r="AB292" i="1"/>
  <c r="AB84" i="1"/>
  <c r="AB108" i="1"/>
  <c r="AB333" i="1"/>
  <c r="AB116" i="1"/>
  <c r="AB296" i="1"/>
  <c r="AB359" i="1"/>
  <c r="AB238" i="1"/>
  <c r="AB232" i="1"/>
  <c r="AB346" i="1"/>
  <c r="AB250" i="1"/>
  <c r="AB269" i="1"/>
  <c r="AB342" i="1"/>
  <c r="AB293" i="1"/>
  <c r="AB315" i="1"/>
  <c r="AB9" i="1"/>
  <c r="AB331" i="1"/>
  <c r="AB207" i="1"/>
  <c r="AB322" i="1"/>
  <c r="AB266" i="1"/>
  <c r="AB161" i="1"/>
  <c r="AB144" i="1"/>
  <c r="AB199" i="1"/>
  <c r="AB319" i="1"/>
  <c r="AB312" i="1"/>
  <c r="AB54" i="1"/>
  <c r="AB212" i="1"/>
  <c r="AB260" i="1"/>
  <c r="AB100" i="1"/>
  <c r="AB326" i="1"/>
  <c r="AB94" i="1"/>
  <c r="AB329" i="1"/>
  <c r="AB111" i="1"/>
  <c r="AB64" i="1"/>
  <c r="AB39" i="1"/>
  <c r="AB107" i="1"/>
  <c r="AB184" i="1"/>
  <c r="AB142" i="1"/>
  <c r="AB356" i="1"/>
  <c r="AB8" i="1"/>
  <c r="AB339" i="1"/>
  <c r="AB89" i="1"/>
  <c r="AB97" i="1"/>
  <c r="AB211" i="1"/>
  <c r="AB59" i="1"/>
  <c r="AB225" i="1"/>
  <c r="AB110" i="1"/>
  <c r="AB348" i="1"/>
  <c r="AB190" i="1"/>
  <c r="AB93" i="1"/>
  <c r="AB357" i="1"/>
  <c r="AB253" i="1"/>
  <c r="AB341" i="1"/>
  <c r="AB194" i="1"/>
  <c r="AB2" i="1"/>
  <c r="AB233" i="1"/>
  <c r="AB52" i="1"/>
  <c r="AB143" i="1"/>
  <c r="AB95" i="1"/>
  <c r="AB77" i="1"/>
  <c r="AB203" i="1"/>
  <c r="AB303" i="1"/>
  <c r="AB65" i="1"/>
  <c r="AB96" i="1"/>
  <c r="AB105" i="1"/>
  <c r="AB299" i="1"/>
  <c r="AB30" i="1"/>
  <c r="AB61" i="1"/>
  <c r="AB53" i="1"/>
  <c r="AB99" i="1"/>
  <c r="AB50" i="1"/>
  <c r="AB70" i="1"/>
  <c r="AB172" i="1"/>
  <c r="AB87" i="1"/>
  <c r="AB147" i="1"/>
  <c r="AB215" i="1"/>
  <c r="AB35" i="1"/>
  <c r="AB28" i="1"/>
  <c r="AB44" i="1"/>
  <c r="AB198" i="1"/>
  <c r="AB286" i="1"/>
  <c r="AB216" i="1"/>
  <c r="AB351" i="1"/>
  <c r="AB280" i="1"/>
  <c r="AB316" i="1"/>
  <c r="AB98" i="1"/>
  <c r="AB294" i="1"/>
  <c r="AB321" i="1"/>
  <c r="AB290" i="1"/>
  <c r="AB362" i="1"/>
  <c r="Z275" i="1"/>
  <c r="W266" i="1"/>
  <c r="W8" i="1"/>
  <c r="W326" i="1"/>
  <c r="Z248" i="1"/>
  <c r="Z162" i="1"/>
  <c r="W134" i="1"/>
  <c r="Z150" i="1"/>
  <c r="W87" i="1"/>
  <c r="Z290" i="1"/>
  <c r="Z211" i="1"/>
  <c r="W315" i="1"/>
  <c r="W180" i="1"/>
  <c r="W42" i="1"/>
  <c r="Z20" i="1"/>
  <c r="Z358" i="1"/>
  <c r="Z280" i="1"/>
  <c r="Z329" i="1"/>
  <c r="W58" i="1"/>
  <c r="I65" i="19" s="1"/>
  <c r="W59" i="1"/>
  <c r="Z140" i="1"/>
  <c r="W163" i="1"/>
  <c r="Z341" i="1"/>
  <c r="Z8" i="1"/>
  <c r="Z189" i="1"/>
  <c r="Z167" i="1"/>
  <c r="Z226" i="1"/>
  <c r="W29" i="1"/>
  <c r="Z177" i="1"/>
  <c r="Z322" i="1"/>
  <c r="Z311" i="1"/>
  <c r="W89" i="1"/>
  <c r="Z257" i="1"/>
  <c r="W251" i="1"/>
  <c r="W66" i="1"/>
  <c r="W137" i="1"/>
  <c r="W272" i="1"/>
  <c r="Z53" i="1"/>
  <c r="Z318" i="1"/>
  <c r="Z103" i="1"/>
  <c r="Z138" i="1"/>
  <c r="W317" i="1"/>
  <c r="W302" i="1"/>
  <c r="W204" i="1"/>
  <c r="W185" i="1"/>
  <c r="Z117" i="1"/>
  <c r="Z44" i="1"/>
  <c r="Z118" i="1"/>
  <c r="Z180" i="1"/>
  <c r="W119" i="1"/>
  <c r="W343" i="1"/>
  <c r="W247" i="1"/>
  <c r="Z202" i="1"/>
  <c r="W246" i="1"/>
  <c r="W219" i="1"/>
  <c r="W93" i="1"/>
  <c r="Z92" i="1"/>
  <c r="Z288" i="1"/>
  <c r="W318" i="1"/>
  <c r="Z179" i="1"/>
  <c r="W299" i="1"/>
  <c r="Z18" i="1"/>
  <c r="Z116" i="1"/>
  <c r="Z78" i="1"/>
  <c r="Z299" i="1"/>
  <c r="Z328" i="1"/>
  <c r="W98" i="1"/>
  <c r="W190" i="1"/>
  <c r="Z26" i="1"/>
  <c r="W33" i="1"/>
  <c r="Z178" i="1"/>
  <c r="Z43" i="1"/>
  <c r="Z66" i="1"/>
  <c r="W65" i="1"/>
  <c r="W148" i="1"/>
  <c r="W358" i="1"/>
  <c r="Z242" i="1"/>
  <c r="W43" i="1"/>
  <c r="W164" i="1"/>
  <c r="W177" i="1"/>
  <c r="W287" i="1"/>
  <c r="W277" i="1"/>
  <c r="W99" i="1"/>
  <c r="Z65" i="1"/>
  <c r="Z261" i="1"/>
  <c r="Z272" i="1"/>
  <c r="Z168" i="1"/>
  <c r="Z83" i="1"/>
  <c r="Z215" i="1"/>
  <c r="W162" i="1"/>
  <c r="Z109" i="1"/>
  <c r="W127" i="1"/>
  <c r="Z101" i="1"/>
  <c r="W225" i="1"/>
  <c r="W312" i="1"/>
  <c r="W61" i="1"/>
  <c r="Z12" i="1"/>
  <c r="Z302" i="1"/>
  <c r="W307" i="1"/>
  <c r="Z169" i="1"/>
  <c r="W18" i="1"/>
  <c r="W245" i="1"/>
  <c r="W77" i="1"/>
  <c r="W348" i="1"/>
  <c r="W124" i="1"/>
  <c r="Z72" i="1"/>
  <c r="Z6" i="1"/>
  <c r="Z102" i="1"/>
  <c r="Z214" i="1"/>
  <c r="Z270" i="1"/>
  <c r="W11" i="1"/>
  <c r="W336" i="1"/>
  <c r="Z137" i="1"/>
  <c r="W296" i="1"/>
  <c r="W68" i="1"/>
  <c r="Z125" i="1"/>
  <c r="W205" i="1"/>
  <c r="W35" i="1"/>
  <c r="Z23" i="1"/>
  <c r="Z352" i="1"/>
  <c r="Z135" i="1"/>
  <c r="W274" i="1"/>
  <c r="W338" i="1"/>
  <c r="Z298" i="1"/>
  <c r="Z22" i="1"/>
  <c r="W284" i="1"/>
  <c r="W130" i="1"/>
  <c r="W214" i="1"/>
  <c r="W310" i="1"/>
  <c r="Z106" i="1"/>
  <c r="W22" i="1"/>
  <c r="Z244" i="1"/>
  <c r="Z239" i="1"/>
  <c r="Z107" i="1"/>
  <c r="W139" i="1"/>
  <c r="Z111" i="1"/>
  <c r="Z67" i="1"/>
  <c r="Z80" i="1"/>
  <c r="W116" i="1"/>
  <c r="W121" i="1"/>
  <c r="W113" i="1"/>
  <c r="Z32" i="1"/>
  <c r="W357" i="1"/>
  <c r="Z345" i="1"/>
  <c r="Z39" i="1"/>
  <c r="W283" i="1"/>
  <c r="W60" i="1"/>
  <c r="Z155" i="1"/>
  <c r="W39" i="1"/>
  <c r="Z362" i="1"/>
  <c r="W97" i="1"/>
  <c r="W334" i="1"/>
  <c r="Z192" i="1"/>
  <c r="Z332" i="1"/>
  <c r="W17" i="1"/>
  <c r="Z316" i="1"/>
  <c r="Z256" i="1"/>
  <c r="W226" i="1"/>
  <c r="W323" i="1"/>
  <c r="W209" i="1"/>
  <c r="W273" i="1"/>
  <c r="W278" i="1"/>
  <c r="W6" i="1"/>
  <c r="Z9" i="1"/>
  <c r="Z268" i="1"/>
  <c r="Z307" i="1"/>
  <c r="Z183" i="1"/>
  <c r="W364" i="1"/>
  <c r="W122" i="1"/>
  <c r="W188" i="1"/>
  <c r="W37" i="1"/>
  <c r="Z81" i="1"/>
  <c r="Z340" i="1"/>
  <c r="W51" i="1"/>
  <c r="W138" i="1"/>
  <c r="Z278" i="1"/>
  <c r="Z127" i="1"/>
  <c r="Z324" i="1"/>
  <c r="Z143" i="1"/>
  <c r="W107" i="1"/>
  <c r="W168" i="1"/>
  <c r="W333" i="1"/>
  <c r="W255" i="1"/>
  <c r="W52" i="1"/>
  <c r="Z82" i="1"/>
  <c r="Z265" i="1"/>
  <c r="Z146" i="1"/>
  <c r="W38" i="1"/>
  <c r="Z128" i="1"/>
  <c r="W240" i="1"/>
  <c r="Z86" i="1"/>
  <c r="W147" i="1"/>
  <c r="Z355" i="1"/>
  <c r="W123" i="1"/>
  <c r="Z273" i="1"/>
  <c r="Z266" i="1"/>
  <c r="Z204" i="1"/>
  <c r="Z126" i="1"/>
  <c r="W268" i="1"/>
  <c r="W62" i="1"/>
  <c r="W160" i="1"/>
  <c r="Z339" i="1"/>
  <c r="Z105" i="1"/>
  <c r="Z287" i="1"/>
  <c r="Z297" i="1"/>
  <c r="Z334" i="1"/>
  <c r="W203" i="1"/>
  <c r="Z263" i="1"/>
  <c r="W288" i="1"/>
  <c r="Z294" i="1"/>
  <c r="Z206" i="1"/>
  <c r="Z365" i="1"/>
  <c r="Z184" i="1"/>
  <c r="Z292" i="1"/>
  <c r="W337" i="1"/>
  <c r="W173" i="1"/>
  <c r="Z31" i="1"/>
  <c r="W34" i="1"/>
  <c r="W200" i="1"/>
  <c r="W354" i="1"/>
  <c r="W252" i="1"/>
  <c r="W253" i="1"/>
  <c r="W350" i="1"/>
  <c r="W324" i="1"/>
  <c r="W356" i="1"/>
  <c r="W143" i="1"/>
  <c r="W351" i="1"/>
  <c r="W159" i="1"/>
  <c r="W344" i="1"/>
  <c r="W241" i="1"/>
  <c r="W30" i="1"/>
  <c r="W291" i="1"/>
  <c r="W48" i="1"/>
  <c r="W345" i="1"/>
  <c r="W23" i="1"/>
  <c r="Z3" i="1"/>
  <c r="Z51" i="1"/>
  <c r="W80" i="1"/>
  <c r="W3" i="1"/>
  <c r="Z36" i="1"/>
  <c r="W14" i="1"/>
  <c r="W13" i="1"/>
  <c r="Z129" i="1"/>
  <c r="Z187" i="1"/>
  <c r="Z104" i="1"/>
  <c r="Z281" i="1"/>
  <c r="Z130" i="1"/>
  <c r="Z132" i="1"/>
  <c r="Z166" i="1"/>
  <c r="Z249" i="1"/>
  <c r="Z181" i="1"/>
  <c r="Z56" i="1"/>
  <c r="Z353" i="1"/>
  <c r="Z243" i="1"/>
  <c r="Z198" i="1"/>
  <c r="Z55" i="1"/>
  <c r="Z47" i="1"/>
  <c r="Z252" i="1"/>
  <c r="Z262" i="1"/>
  <c r="W355" i="1"/>
  <c r="W335" i="1"/>
  <c r="W178" i="1"/>
  <c r="W57" i="1"/>
  <c r="W191" i="1"/>
  <c r="W249" i="1"/>
  <c r="Z45" i="1"/>
  <c r="W40" i="1"/>
  <c r="Z123" i="1"/>
  <c r="Z254" i="1"/>
  <c r="Z337" i="1"/>
  <c r="Z91" i="1"/>
  <c r="Z29" i="1"/>
  <c r="W275" i="1"/>
  <c r="Z159" i="1"/>
  <c r="Z38" i="1"/>
  <c r="W135" i="1"/>
  <c r="W153" i="1"/>
  <c r="Z356" i="1"/>
  <c r="Z163" i="1"/>
  <c r="W231" i="1"/>
  <c r="Z10" i="1"/>
  <c r="W301" i="1"/>
  <c r="W84" i="1"/>
  <c r="W67" i="1"/>
  <c r="W224" i="1"/>
  <c r="Z16" i="1"/>
  <c r="Z42" i="1"/>
  <c r="Z176" i="1"/>
  <c r="Z196" i="1"/>
  <c r="Z46" i="1"/>
  <c r="Z241" i="1"/>
  <c r="Z315" i="1"/>
  <c r="Z134" i="1"/>
  <c r="Z335" i="1"/>
  <c r="Z190" i="1"/>
  <c r="Z284" i="1"/>
  <c r="Z245" i="1"/>
  <c r="W133" i="1"/>
  <c r="W217" i="1"/>
  <c r="W311" i="1"/>
  <c r="W104" i="1"/>
  <c r="W223" i="1"/>
  <c r="W238" i="1"/>
  <c r="W182" i="1"/>
  <c r="Z49" i="1"/>
  <c r="Z30" i="1"/>
  <c r="Z37" i="1"/>
  <c r="Z238" i="1"/>
  <c r="Z231" i="1"/>
  <c r="Z283" i="1"/>
  <c r="Z112" i="1"/>
  <c r="Z24" i="1"/>
  <c r="Z330" i="1"/>
  <c r="Z165" i="1"/>
  <c r="W353" i="1"/>
  <c r="W227" i="1"/>
  <c r="Z364" i="1"/>
  <c r="W152" i="1"/>
  <c r="Z234" i="1"/>
  <c r="W363" i="1"/>
  <c r="Z156" i="1"/>
  <c r="Z349" i="1"/>
  <c r="Z100" i="1"/>
  <c r="Z285" i="1"/>
  <c r="W276" i="1"/>
  <c r="Z223" i="1"/>
  <c r="W300" i="1"/>
  <c r="W331" i="1"/>
  <c r="W101" i="1"/>
  <c r="W330" i="1"/>
  <c r="Z161" i="1"/>
  <c r="Z33" i="1"/>
  <c r="W56" i="1"/>
  <c r="W264" i="1"/>
  <c r="W230" i="1"/>
  <c r="W110" i="1"/>
  <c r="W145" i="1"/>
  <c r="W171" i="1"/>
  <c r="W75" i="1"/>
  <c r="W229" i="1"/>
  <c r="W202" i="1"/>
  <c r="W222" i="1"/>
  <c r="W15" i="1"/>
  <c r="W261" i="1"/>
  <c r="W85" i="1"/>
  <c r="W215" i="1"/>
  <c r="W192" i="1"/>
  <c r="W196" i="1"/>
  <c r="W129" i="1"/>
  <c r="Z19" i="1"/>
  <c r="W27" i="1"/>
  <c r="W71" i="1"/>
  <c r="Z2" i="1"/>
  <c r="W36" i="1"/>
  <c r="Z21" i="1"/>
  <c r="Z88" i="1"/>
  <c r="Z236" i="1"/>
  <c r="Z291" i="1"/>
  <c r="Z120" i="1"/>
  <c r="Z209" i="1"/>
  <c r="Z217" i="1"/>
  <c r="Z188" i="1"/>
  <c r="Z58" i="1"/>
  <c r="Z235" i="1"/>
  <c r="Z186" i="1"/>
  <c r="Z87" i="1"/>
  <c r="Z203" i="1"/>
  <c r="Z61" i="1"/>
  <c r="W114" i="1"/>
  <c r="W4" i="1"/>
  <c r="W112" i="1"/>
  <c r="Z338" i="1"/>
  <c r="W232" i="1"/>
  <c r="Z321" i="1"/>
  <c r="Z136" i="1"/>
  <c r="W149" i="1"/>
  <c r="W189" i="1"/>
  <c r="W155" i="1"/>
  <c r="W151" i="1"/>
  <c r="W106" i="1"/>
  <c r="W5" i="1"/>
  <c r="Z40" i="1"/>
  <c r="Z216" i="1"/>
  <c r="Z185" i="1"/>
  <c r="Z182" i="1"/>
  <c r="Z59" i="1"/>
  <c r="W309" i="1"/>
  <c r="Z227" i="1"/>
  <c r="Z343" i="1"/>
  <c r="W208" i="1"/>
  <c r="Z191" i="1"/>
  <c r="Z331" i="1"/>
  <c r="W54" i="1"/>
  <c r="W142" i="1"/>
  <c r="W199" i="1"/>
  <c r="W260" i="1"/>
  <c r="W32" i="1"/>
  <c r="W228" i="1"/>
  <c r="Z15" i="1"/>
  <c r="Z69" i="1"/>
  <c r="Z28" i="1"/>
  <c r="Z90" i="1"/>
  <c r="Z164" i="1"/>
  <c r="Z139" i="1"/>
  <c r="Z74" i="1"/>
  <c r="Z197" i="1"/>
  <c r="Z62" i="1"/>
  <c r="Z224" i="1"/>
  <c r="Z153" i="1"/>
  <c r="Z148" i="1"/>
  <c r="W108" i="1"/>
  <c r="W136" i="1"/>
  <c r="Z317" i="1"/>
  <c r="W342" i="1"/>
  <c r="Z77" i="1"/>
  <c r="W79" i="1"/>
  <c r="W257" i="1"/>
  <c r="W141" i="1"/>
  <c r="W197" i="1"/>
  <c r="W179" i="1"/>
  <c r="W169" i="1"/>
  <c r="W88" i="1"/>
  <c r="W250" i="1"/>
  <c r="W218" i="1"/>
  <c r="W256" i="1"/>
  <c r="W111" i="1"/>
  <c r="W285" i="1"/>
  <c r="W109" i="1"/>
  <c r="W279" i="1"/>
  <c r="W166" i="1"/>
  <c r="W94" i="1"/>
  <c r="W70" i="1"/>
  <c r="W46" i="1"/>
  <c r="W45" i="1"/>
  <c r="Z75" i="1"/>
  <c r="Z7" i="1"/>
  <c r="W72" i="1"/>
  <c r="Z98" i="1"/>
  <c r="Z70" i="1"/>
  <c r="Z228" i="1"/>
  <c r="Z221" i="1"/>
  <c r="Z141" i="1"/>
  <c r="Z237" i="1"/>
  <c r="Z232" i="1"/>
  <c r="Z225" i="1"/>
  <c r="Z255" i="1"/>
  <c r="Z94" i="1"/>
  <c r="Z246" i="1"/>
  <c r="Z174" i="1"/>
  <c r="Z52" i="1"/>
  <c r="Z222" i="1"/>
  <c r="Z144" i="1"/>
  <c r="W82" i="1"/>
  <c r="Z34" i="1"/>
  <c r="Z259" i="1"/>
  <c r="Z361" i="1"/>
  <c r="Z195" i="1"/>
  <c r="W304" i="1"/>
  <c r="W76" i="1"/>
  <c r="W95" i="1"/>
  <c r="W206" i="1"/>
  <c r="W172" i="1"/>
  <c r="Z41" i="1"/>
  <c r="W9" i="1"/>
  <c r="Z194" i="1"/>
  <c r="Z63" i="1"/>
  <c r="W221" i="1"/>
  <c r="W170" i="1"/>
  <c r="Z346" i="1"/>
  <c r="W328" i="1"/>
  <c r="W131" i="1"/>
  <c r="W10" i="1"/>
  <c r="W73" i="1"/>
  <c r="W50" i="1"/>
  <c r="W216" i="1"/>
  <c r="W86" i="1"/>
  <c r="W236" i="1"/>
  <c r="W24" i="1"/>
  <c r="Z157" i="1"/>
  <c r="Z172" i="1"/>
  <c r="Z93" i="1"/>
  <c r="Z240" i="1"/>
  <c r="W78" i="1"/>
  <c r="Z342" i="1"/>
  <c r="W361" i="1"/>
  <c r="W340" i="1"/>
  <c r="W329" i="1"/>
  <c r="Z323" i="1"/>
  <c r="Z264" i="1"/>
  <c r="W289" i="1"/>
  <c r="Z333" i="1"/>
  <c r="Z201" i="1"/>
  <c r="Z50" i="1"/>
  <c r="Z347" i="1"/>
  <c r="Z173" i="1"/>
  <c r="Z279" i="1"/>
  <c r="W105" i="1"/>
  <c r="W233" i="1"/>
  <c r="W282" i="1"/>
  <c r="Z115" i="1"/>
  <c r="W211" i="1"/>
  <c r="W319" i="1"/>
  <c r="W158" i="1"/>
  <c r="W305" i="1"/>
  <c r="Z336" i="1"/>
  <c r="W207" i="1"/>
  <c r="W295" i="1"/>
  <c r="Z122" i="1"/>
  <c r="Z286" i="1"/>
  <c r="Z310" i="1"/>
  <c r="Z207" i="1"/>
  <c r="W349" i="1"/>
  <c r="W74" i="1"/>
  <c r="Z54" i="1"/>
  <c r="W117" i="1"/>
  <c r="W237" i="1"/>
  <c r="W213" i="1"/>
  <c r="W186" i="1"/>
  <c r="W165" i="1"/>
  <c r="W258" i="1"/>
  <c r="W198" i="1"/>
  <c r="W144" i="1"/>
  <c r="W259" i="1"/>
  <c r="W292" i="1"/>
  <c r="W263" i="1"/>
  <c r="W91" i="1"/>
  <c r="W262" i="1"/>
  <c r="W102" i="1"/>
  <c r="W248" i="1"/>
  <c r="W290" i="1"/>
  <c r="W2" i="1"/>
  <c r="W19" i="1"/>
  <c r="Z89" i="1"/>
  <c r="W47" i="1"/>
  <c r="I50" i="19" s="1"/>
  <c r="Z96" i="1"/>
  <c r="W90" i="1"/>
  <c r="W92" i="1"/>
  <c r="W96" i="1"/>
  <c r="Z160" i="1"/>
  <c r="Z250" i="1"/>
  <c r="Z247" i="1"/>
  <c r="Z230" i="1"/>
  <c r="Z301" i="1"/>
  <c r="Z212" i="1"/>
  <c r="Z233" i="1"/>
  <c r="Z295" i="1"/>
  <c r="Z113" i="1"/>
  <c r="Z289" i="1"/>
  <c r="Z147" i="1"/>
  <c r="Z48" i="1"/>
  <c r="Z363" i="1"/>
  <c r="Z114" i="1"/>
  <c r="W64" i="1"/>
  <c r="Z5" i="1"/>
  <c r="Z271" i="1"/>
  <c r="Z306" i="1"/>
  <c r="W280" i="1"/>
  <c r="W294" i="1"/>
  <c r="W360" i="1"/>
  <c r="W161" i="1"/>
  <c r="Z68" i="1"/>
  <c r="W201" i="1"/>
  <c r="W267" i="1"/>
  <c r="W271" i="1"/>
  <c r="W286" i="1"/>
  <c r="Z25" i="1"/>
  <c r="Z99" i="1"/>
  <c r="W53" i="1"/>
  <c r="Z218" i="1"/>
  <c r="Z205" i="1"/>
  <c r="Z171" i="1"/>
  <c r="Z151" i="1"/>
  <c r="Z119" i="1"/>
  <c r="Z193" i="1"/>
  <c r="Z170" i="1"/>
  <c r="Z325" i="1"/>
  <c r="Z312" i="1"/>
  <c r="W270" i="1"/>
  <c r="W265" i="1"/>
  <c r="I259" i="19" s="1"/>
  <c r="W103" i="1"/>
  <c r="W234" i="1"/>
  <c r="W194" i="1"/>
  <c r="W175" i="1"/>
  <c r="W281" i="1"/>
  <c r="W346" i="1"/>
  <c r="Z35" i="1"/>
  <c r="W44" i="1"/>
  <c r="Z360" i="1"/>
  <c r="Z300" i="1"/>
  <c r="Z348" i="1"/>
  <c r="Z149" i="1"/>
  <c r="Z251" i="1"/>
  <c r="Z309" i="1"/>
  <c r="W154" i="1"/>
  <c r="Z293" i="1"/>
  <c r="W314" i="1"/>
  <c r="Z152" i="1"/>
  <c r="Z326" i="1"/>
  <c r="W128" i="1"/>
  <c r="Z327" i="1"/>
  <c r="Z357" i="1"/>
  <c r="Z108" i="1"/>
  <c r="W244" i="1"/>
  <c r="Z314" i="1"/>
  <c r="W235" i="1"/>
  <c r="W320" i="1"/>
  <c r="Z131" i="1"/>
  <c r="Z253" i="1"/>
  <c r="W55" i="1"/>
  <c r="W49" i="1"/>
  <c r="W120" i="1"/>
  <c r="W298" i="1"/>
  <c r="W184" i="1"/>
  <c r="W243" i="1"/>
  <c r="W193" i="1"/>
  <c r="W339" i="1"/>
  <c r="W239" i="1"/>
  <c r="W187" i="1"/>
  <c r="W322" i="1"/>
  <c r="W150" i="1"/>
  <c r="W325" i="1"/>
  <c r="W195" i="1"/>
  <c r="W347" i="1"/>
  <c r="W118" i="1"/>
  <c r="W321" i="1"/>
  <c r="W352" i="1"/>
  <c r="W63" i="1"/>
  <c r="W21" i="1"/>
  <c r="W20" i="1"/>
  <c r="Z13" i="1"/>
  <c r="Z14" i="1"/>
  <c r="Z97" i="1"/>
  <c r="W31" i="1"/>
  <c r="Z60" i="1"/>
  <c r="Z274" i="1"/>
  <c r="Z350" i="1"/>
  <c r="Z276" i="1"/>
  <c r="Z213" i="1"/>
  <c r="Z124" i="1"/>
  <c r="Z320" i="1"/>
  <c r="Z296" i="1"/>
  <c r="Z121" i="1"/>
  <c r="Z145" i="1"/>
  <c r="Z282" i="1"/>
  <c r="Z154" i="1"/>
  <c r="Z208" i="1"/>
  <c r="Z57" i="1"/>
  <c r="W41" i="1"/>
  <c r="W16" i="1"/>
  <c r="Z319" i="1"/>
  <c r="Z76" i="1"/>
  <c r="W83" i="1"/>
  <c r="W125" i="1"/>
  <c r="W100" i="1"/>
  <c r="Z229" i="1"/>
  <c r="W81" i="1"/>
  <c r="W327" i="1"/>
  <c r="W140" i="1"/>
  <c r="W176" i="1"/>
  <c r="W242" i="1"/>
  <c r="W126" i="1"/>
  <c r="W28" i="1"/>
  <c r="Z71" i="1"/>
  <c r="Z199" i="1"/>
  <c r="Z110" i="1"/>
  <c r="Z305" i="1"/>
  <c r="Z210" i="1"/>
  <c r="Z219" i="1"/>
  <c r="Z79" i="1"/>
  <c r="W7" i="1"/>
  <c r="Z351" i="1"/>
  <c r="Z133" i="1"/>
  <c r="W254" i="1"/>
  <c r="W332" i="1"/>
  <c r="W115" i="1"/>
  <c r="Z277" i="1"/>
  <c r="W365" i="1"/>
  <c r="W146" i="1"/>
  <c r="Z303" i="1"/>
  <c r="W132" i="1"/>
  <c r="Z267" i="1"/>
  <c r="Z354" i="1"/>
  <c r="W341" i="1"/>
  <c r="W269" i="1"/>
  <c r="Z344" i="1"/>
  <c r="W183" i="1"/>
  <c r="Z308" i="1"/>
  <c r="W359" i="1"/>
  <c r="Z313" i="1"/>
  <c r="Z4" i="1"/>
  <c r="W69" i="1"/>
  <c r="W174" i="1"/>
  <c r="W297" i="1"/>
  <c r="W210" i="1"/>
  <c r="W293" i="1"/>
  <c r="W212" i="1"/>
  <c r="W316" i="1"/>
  <c r="W181" i="1"/>
  <c r="W220" i="1"/>
  <c r="W313" i="1"/>
  <c r="W167" i="1"/>
  <c r="W308" i="1"/>
  <c r="W156" i="1"/>
  <c r="W362" i="1"/>
  <c r="W157" i="1"/>
  <c r="W303" i="1"/>
  <c r="W306" i="1"/>
  <c r="W26" i="1"/>
  <c r="W25" i="1"/>
  <c r="Z17" i="1"/>
  <c r="W12" i="1"/>
  <c r="Z85" i="1"/>
  <c r="Z64" i="1"/>
  <c r="Z258" i="1"/>
  <c r="Z95" i="1"/>
  <c r="Z304" i="1"/>
  <c r="Z260" i="1"/>
  <c r="Z175" i="1"/>
  <c r="Z11" i="1"/>
  <c r="Z359" i="1"/>
  <c r="Z158" i="1"/>
  <c r="Z142" i="1"/>
  <c r="Z73" i="1"/>
  <c r="Z269" i="1"/>
  <c r="Z200" i="1"/>
  <c r="Z220" i="1"/>
  <c r="Z84" i="1"/>
  <c r="Z27" i="1"/>
  <c r="AJ295" i="1"/>
  <c r="AJ202" i="1"/>
  <c r="AJ43" i="1"/>
  <c r="AJ248" i="1"/>
  <c r="AJ216" i="1"/>
  <c r="AJ35" i="1"/>
  <c r="AJ129" i="1"/>
  <c r="AJ329" i="1"/>
  <c r="AJ301" i="1"/>
  <c r="AJ186" i="1"/>
  <c r="AJ114" i="1"/>
  <c r="AJ188" i="1"/>
  <c r="AJ3" i="1"/>
  <c r="AJ259" i="1"/>
  <c r="AJ181" i="1"/>
  <c r="AJ326" i="1"/>
  <c r="AJ54" i="1"/>
  <c r="AJ297" i="1"/>
  <c r="AJ47" i="1"/>
  <c r="AJ150" i="1"/>
  <c r="AJ149" i="1"/>
  <c r="AJ147" i="1"/>
  <c r="AJ18" i="1"/>
  <c r="AJ357" i="1"/>
  <c r="AJ313" i="1"/>
  <c r="AJ265" i="1"/>
  <c r="AJ283" i="1"/>
  <c r="AJ170" i="1"/>
  <c r="AJ227" i="1"/>
  <c r="AJ122" i="1"/>
  <c r="AJ211" i="1"/>
  <c r="AJ177" i="1"/>
  <c r="AJ135" i="1"/>
  <c r="AJ364" i="1"/>
  <c r="AJ307" i="1"/>
  <c r="AJ32" i="1"/>
  <c r="AJ320" i="1"/>
  <c r="AJ174" i="1"/>
  <c r="AJ7" i="1"/>
  <c r="AJ92" i="1"/>
  <c r="AJ29" i="1"/>
  <c r="AJ365" i="1"/>
  <c r="AJ166" i="1"/>
  <c r="AJ296" i="1"/>
  <c r="AJ194" i="1"/>
  <c r="AJ239" i="1"/>
  <c r="AJ20" i="1"/>
  <c r="AJ93" i="1"/>
  <c r="AJ204" i="1"/>
  <c r="AJ151" i="1"/>
  <c r="AJ276" i="1"/>
  <c r="AJ53" i="1"/>
  <c r="AJ91" i="1"/>
  <c r="AJ14" i="1"/>
  <c r="AJ228" i="1"/>
  <c r="AJ322" i="1"/>
  <c r="AJ255" i="1"/>
  <c r="AJ16" i="1"/>
  <c r="AJ336" i="1"/>
  <c r="AJ76" i="1"/>
  <c r="AJ95" i="1"/>
  <c r="AJ191" i="1"/>
  <c r="AJ192" i="1"/>
  <c r="AJ324" i="1"/>
  <c r="AJ333" i="1"/>
  <c r="AJ341" i="1"/>
  <c r="AJ250" i="1"/>
  <c r="AJ94" i="1"/>
  <c r="AJ34" i="1"/>
  <c r="AJ46" i="1"/>
  <c r="AJ117" i="1"/>
  <c r="AJ48" i="1"/>
  <c r="AJ199" i="1"/>
  <c r="AJ328" i="1"/>
  <c r="AJ293" i="1"/>
  <c r="AJ175" i="1"/>
  <c r="AJ308" i="1"/>
  <c r="AJ101" i="1"/>
  <c r="AJ126" i="1"/>
  <c r="AJ59" i="1"/>
  <c r="AJ21" i="1"/>
  <c r="AJ49" i="1"/>
  <c r="AJ12" i="1"/>
  <c r="AJ73" i="1"/>
  <c r="AJ102" i="1"/>
  <c r="AJ57" i="1"/>
  <c r="AJ139" i="1"/>
  <c r="AJ154" i="1"/>
  <c r="AJ260" i="1"/>
  <c r="AJ363" i="1"/>
  <c r="AJ238" i="1"/>
  <c r="AJ173" i="1"/>
  <c r="AJ106" i="1"/>
  <c r="AJ230" i="1"/>
  <c r="AJ127" i="1"/>
  <c r="AJ350" i="1"/>
  <c r="AJ241" i="1"/>
  <c r="AJ198" i="1"/>
  <c r="AJ359" i="1"/>
  <c r="AJ304" i="1"/>
  <c r="AJ349" i="1"/>
  <c r="AJ251" i="1"/>
  <c r="AJ172" i="1"/>
  <c r="AJ143" i="1"/>
  <c r="AJ87" i="1"/>
  <c r="AJ286" i="1"/>
  <c r="AJ209" i="1"/>
  <c r="AJ334" i="1"/>
  <c r="AJ292" i="1"/>
  <c r="AJ125" i="1"/>
  <c r="AJ299" i="1"/>
  <c r="AJ100" i="1"/>
  <c r="AJ64" i="1"/>
  <c r="AJ38" i="1"/>
  <c r="AJ23" i="1"/>
  <c r="AJ10" i="1"/>
  <c r="AJ60" i="1"/>
  <c r="AJ71" i="1"/>
  <c r="AJ15" i="1"/>
  <c r="AJ80" i="1"/>
  <c r="AJ169" i="1"/>
  <c r="AJ171" i="1"/>
  <c r="AJ272" i="1"/>
  <c r="AJ72" i="1"/>
  <c r="AJ343" i="1"/>
  <c r="AJ63" i="1"/>
  <c r="AJ208" i="1"/>
  <c r="AJ65" i="1"/>
  <c r="AJ213" i="1"/>
  <c r="AJ167" i="1"/>
  <c r="AJ55" i="1"/>
  <c r="AJ290" i="1"/>
  <c r="AJ219" i="1"/>
  <c r="AJ340" i="1"/>
  <c r="AJ270" i="1"/>
  <c r="AJ77" i="1"/>
  <c r="AJ109" i="1"/>
  <c r="AJ119" i="1"/>
  <c r="AJ75" i="1"/>
  <c r="AJ124" i="1"/>
  <c r="AJ153" i="1"/>
  <c r="AJ123" i="1"/>
  <c r="AJ226" i="1"/>
  <c r="AJ298" i="1"/>
  <c r="AJ51" i="1"/>
  <c r="AJ11" i="1"/>
  <c r="AJ83" i="1"/>
  <c r="AJ58" i="1"/>
  <c r="AJ40" i="1"/>
  <c r="AJ141" i="1"/>
  <c r="AJ179" i="1"/>
  <c r="AJ358" i="1"/>
  <c r="AJ152" i="1"/>
  <c r="AJ355" i="1"/>
  <c r="AJ85" i="1"/>
  <c r="AJ203" i="1"/>
  <c r="AJ97" i="1"/>
  <c r="AJ218" i="1"/>
  <c r="AJ165" i="1"/>
  <c r="AJ130" i="1"/>
  <c r="AJ268" i="1"/>
  <c r="AJ258" i="1"/>
  <c r="AJ342" i="1"/>
  <c r="AJ145" i="1"/>
  <c r="AJ311" i="1"/>
  <c r="AJ244" i="1"/>
  <c r="AJ323" i="1"/>
  <c r="AJ278" i="1"/>
  <c r="AJ107" i="1"/>
  <c r="AJ140" i="1"/>
  <c r="AJ182" i="1"/>
  <c r="AJ24" i="1"/>
  <c r="AJ99" i="1"/>
  <c r="AJ232" i="1"/>
  <c r="AJ243" i="1"/>
  <c r="AJ183" i="1"/>
  <c r="AJ120" i="1"/>
  <c r="AJ88" i="1"/>
  <c r="AJ82" i="1"/>
  <c r="AJ206" i="1"/>
  <c r="AJ108" i="1"/>
  <c r="AJ235" i="1"/>
  <c r="AJ160" i="1"/>
  <c r="AJ148" i="1"/>
  <c r="AJ353" i="1"/>
  <c r="AJ212" i="1"/>
  <c r="AJ356" i="1"/>
  <c r="AJ178" i="1"/>
  <c r="AJ19" i="1"/>
  <c r="AJ207" i="1"/>
  <c r="AJ346" i="1"/>
  <c r="AJ214" i="1"/>
  <c r="AJ252" i="1"/>
  <c r="AJ231" i="1"/>
  <c r="AJ112" i="1"/>
  <c r="AJ330" i="1"/>
  <c r="AJ221" i="1"/>
  <c r="AJ62" i="1"/>
  <c r="AJ121" i="1"/>
  <c r="AJ36" i="1"/>
  <c r="AJ28" i="1"/>
  <c r="AJ22" i="1"/>
  <c r="AJ26" i="1"/>
  <c r="AJ273" i="1"/>
  <c r="AJ264" i="1"/>
  <c r="AJ234" i="1"/>
  <c r="AJ115" i="1"/>
  <c r="AJ131" i="1"/>
  <c r="AJ136" i="1"/>
  <c r="AJ229" i="1"/>
  <c r="AJ86" i="1"/>
  <c r="AJ240" i="1"/>
  <c r="AJ256" i="1"/>
  <c r="AJ158" i="1"/>
  <c r="AJ362" i="1"/>
  <c r="AJ291" i="1"/>
  <c r="AJ344" i="1"/>
  <c r="AJ142" i="1"/>
  <c r="AJ13" i="1"/>
  <c r="AJ98" i="1"/>
  <c r="AJ111" i="1"/>
  <c r="AJ325" i="1"/>
  <c r="AJ210" i="1"/>
  <c r="AJ335" i="1"/>
  <c r="AJ189" i="1"/>
  <c r="AJ257" i="1"/>
  <c r="AJ314" i="1"/>
  <c r="AJ190" i="1"/>
  <c r="AJ332" i="1"/>
  <c r="AJ223" i="1"/>
  <c r="AJ105" i="1"/>
  <c r="AJ6" i="1"/>
  <c r="AJ27" i="1"/>
  <c r="AJ50" i="1"/>
  <c r="AJ5" i="1"/>
  <c r="AJ196" i="1"/>
  <c r="AJ279" i="1"/>
  <c r="AJ217" i="1"/>
  <c r="AJ163" i="1"/>
  <c r="AJ195" i="1"/>
  <c r="AJ242" i="1"/>
  <c r="AJ104" i="1"/>
  <c r="AJ262" i="1"/>
  <c r="AJ263" i="1"/>
  <c r="AJ113" i="1"/>
  <c r="AJ345" i="1"/>
  <c r="AJ269" i="1"/>
  <c r="AJ354" i="1"/>
  <c r="AJ74" i="1"/>
  <c r="AJ61" i="1"/>
  <c r="AJ164" i="1"/>
  <c r="AJ316" i="1"/>
  <c r="AJ180" i="1"/>
  <c r="AJ294" i="1"/>
  <c r="AJ156" i="1"/>
  <c r="AJ162" i="1"/>
  <c r="AJ9" i="1"/>
  <c r="AJ45" i="1"/>
  <c r="AJ116" i="1"/>
  <c r="AJ42" i="1"/>
  <c r="AJ66" i="1"/>
  <c r="AJ246" i="1"/>
  <c r="AJ245" i="1"/>
  <c r="AJ339" i="1"/>
  <c r="AJ137" i="1"/>
  <c r="AJ187" i="1"/>
  <c r="AJ193" i="1"/>
  <c r="AJ237" i="1"/>
  <c r="AJ133" i="1"/>
  <c r="AJ285" i="1"/>
  <c r="AJ267" i="1"/>
  <c r="AJ168" i="1"/>
  <c r="AJ67" i="1"/>
  <c r="AJ215" i="1"/>
  <c r="AJ282" i="1"/>
  <c r="AJ2" i="1"/>
  <c r="AJ184" i="1"/>
  <c r="AJ90" i="1"/>
  <c r="AJ327" i="1"/>
  <c r="AJ321" i="1"/>
  <c r="AJ225" i="1"/>
  <c r="AJ309" i="1"/>
  <c r="AJ348" i="1"/>
  <c r="AJ159" i="1"/>
  <c r="AJ337" i="1"/>
  <c r="AJ134" i="1"/>
  <c r="AJ200" i="1"/>
  <c r="AJ81" i="1"/>
  <c r="AJ56" i="1"/>
  <c r="AJ69" i="1"/>
  <c r="AJ30" i="1"/>
  <c r="AJ280" i="1"/>
  <c r="AJ360" i="1"/>
  <c r="AJ155" i="1"/>
  <c r="AJ220" i="1"/>
  <c r="AJ261" i="1"/>
  <c r="AJ266" i="1"/>
  <c r="AJ161" i="1"/>
  <c r="AJ274" i="1"/>
  <c r="AJ281" i="1"/>
  <c r="AJ197" i="1"/>
  <c r="AJ128" i="1"/>
  <c r="AJ236" i="1"/>
  <c r="AJ318" i="1"/>
  <c r="AJ253" i="1"/>
  <c r="AJ103" i="1"/>
  <c r="AJ52" i="1"/>
  <c r="AJ331" i="1"/>
  <c r="AJ284" i="1"/>
  <c r="AJ68" i="1"/>
  <c r="AJ302" i="1"/>
  <c r="AJ254" i="1"/>
  <c r="AJ201" i="1"/>
  <c r="AJ84" i="1"/>
  <c r="AJ39" i="1"/>
  <c r="AJ89" i="1"/>
  <c r="AJ31" i="1"/>
  <c r="AJ70" i="1"/>
  <c r="AJ25" i="1"/>
  <c r="AJ8" i="1"/>
  <c r="AJ78" i="1"/>
  <c r="AJ300" i="1"/>
  <c r="AJ138" i="1"/>
  <c r="AJ317" i="1"/>
  <c r="AJ185" i="1"/>
  <c r="AJ224" i="1"/>
  <c r="AJ222" i="1"/>
  <c r="AJ287" i="1"/>
  <c r="AJ157" i="1"/>
  <c r="AJ310" i="1"/>
  <c r="AJ205" i="1"/>
  <c r="AJ146" i="1"/>
  <c r="AJ247" i="1"/>
  <c r="AJ305" i="1"/>
  <c r="AJ303" i="1"/>
  <c r="AJ271" i="1"/>
  <c r="AJ144" i="1"/>
  <c r="AJ315" i="1"/>
  <c r="AJ312" i="1"/>
  <c r="AJ319" i="1"/>
  <c r="AJ110" i="1"/>
  <c r="AJ306" i="1"/>
  <c r="AJ275" i="1"/>
  <c r="AJ44" i="1"/>
  <c r="AJ41" i="1"/>
  <c r="AJ79" i="1"/>
  <c r="AJ33" i="1"/>
  <c r="AJ4" i="1"/>
  <c r="AJ37" i="1"/>
  <c r="AJ17" i="1"/>
  <c r="AJ132" i="1"/>
  <c r="AJ338" i="1"/>
  <c r="AJ176" i="1"/>
  <c r="AJ289" i="1"/>
  <c r="AJ277" i="1"/>
  <c r="AJ249" i="1"/>
  <c r="AJ361" i="1"/>
  <c r="AJ351" i="1"/>
  <c r="AJ118" i="1"/>
  <c r="AJ96" i="1"/>
  <c r="AJ347" i="1"/>
  <c r="AJ233" i="1"/>
  <c r="AJ352" i="1"/>
  <c r="AJ288" i="1"/>
  <c r="AJ7" i="8"/>
  <c r="L26" i="10"/>
  <c r="L95" i="10"/>
  <c r="L144" i="10"/>
  <c r="L98" i="10"/>
  <c r="L158" i="10"/>
  <c r="L334" i="10"/>
  <c r="L109" i="10"/>
  <c r="L117" i="10"/>
  <c r="L4" i="10"/>
  <c r="L214" i="10"/>
  <c r="L128" i="10"/>
  <c r="L352" i="10"/>
  <c r="L169" i="10"/>
  <c r="L250" i="10"/>
  <c r="L9" i="10"/>
  <c r="L170" i="10"/>
  <c r="L139" i="10"/>
  <c r="L300" i="10"/>
  <c r="L247" i="10"/>
  <c r="L195" i="10"/>
  <c r="L213" i="10"/>
  <c r="L330" i="10"/>
  <c r="L251" i="10"/>
  <c r="L327" i="10"/>
  <c r="L17" i="10"/>
  <c r="L201" i="10"/>
  <c r="L41" i="10"/>
  <c r="L215" i="10"/>
  <c r="L271" i="10"/>
  <c r="L241" i="10"/>
  <c r="L301" i="10"/>
  <c r="L166" i="10"/>
  <c r="L43" i="10"/>
  <c r="L340" i="10"/>
  <c r="L318" i="10"/>
  <c r="L286" i="10"/>
  <c r="L211" i="10"/>
  <c r="L137" i="10"/>
  <c r="L233" i="10"/>
  <c r="L240" i="10"/>
  <c r="L124" i="10"/>
  <c r="L44" i="10"/>
  <c r="L203" i="10"/>
  <c r="L37" i="10"/>
  <c r="L339" i="10"/>
  <c r="L285" i="10"/>
  <c r="L314" i="10"/>
  <c r="L134" i="10"/>
  <c r="L354" i="10"/>
  <c r="L283" i="10"/>
  <c r="L322" i="10"/>
  <c r="L154" i="10"/>
  <c r="L16" i="10"/>
  <c r="L60" i="10"/>
  <c r="L10" i="10"/>
  <c r="L305" i="10"/>
  <c r="L102" i="10"/>
  <c r="L136" i="10"/>
  <c r="L302" i="10"/>
  <c r="L29" i="10"/>
  <c r="L130" i="10"/>
  <c r="L157" i="10"/>
  <c r="L80" i="10"/>
  <c r="L187" i="10"/>
  <c r="L183" i="10"/>
  <c r="L292" i="10"/>
  <c r="L68" i="10"/>
  <c r="L220" i="10"/>
  <c r="L358" i="10"/>
  <c r="L228" i="10"/>
  <c r="L226" i="10"/>
  <c r="L49" i="10"/>
  <c r="L110" i="10"/>
  <c r="L267" i="10"/>
  <c r="L365" i="10"/>
  <c r="L194" i="10"/>
  <c r="L296" i="10"/>
  <c r="L28" i="10"/>
  <c r="L323" i="10"/>
  <c r="L259" i="10"/>
  <c r="L159" i="10"/>
  <c r="L329" i="10"/>
  <c r="L310" i="10"/>
  <c r="L306" i="10"/>
  <c r="L256" i="10"/>
  <c r="L174" i="10"/>
  <c r="L338" i="10"/>
  <c r="L15" i="10"/>
  <c r="L129" i="10"/>
  <c r="L209" i="10"/>
  <c r="L321" i="10"/>
  <c r="L77" i="10"/>
  <c r="L196" i="10"/>
  <c r="L126" i="10"/>
  <c r="L262" i="10"/>
  <c r="L313" i="10"/>
  <c r="L268" i="10"/>
  <c r="L79" i="10"/>
  <c r="L295" i="10"/>
  <c r="L131" i="10"/>
  <c r="L31" i="10"/>
  <c r="L337" i="10"/>
  <c r="L238" i="10"/>
  <c r="L91" i="10"/>
  <c r="L346" i="10"/>
  <c r="L266" i="10"/>
  <c r="L125" i="10"/>
  <c r="L348" i="10"/>
  <c r="L103" i="10"/>
  <c r="L67" i="10"/>
  <c r="L33" i="10"/>
  <c r="L138" i="10"/>
  <c r="L360" i="10"/>
  <c r="L164" i="10"/>
  <c r="L315" i="10"/>
  <c r="L317" i="10"/>
  <c r="L30" i="10"/>
  <c r="L299" i="10"/>
  <c r="L45" i="10"/>
  <c r="L133" i="10"/>
  <c r="L279" i="10"/>
  <c r="L236" i="10"/>
  <c r="L324" i="10"/>
  <c r="L309" i="10"/>
  <c r="L291" i="10"/>
  <c r="L56" i="10"/>
  <c r="L307" i="10"/>
  <c r="L224" i="10"/>
  <c r="L184" i="10"/>
  <c r="L229" i="10"/>
  <c r="L135" i="10"/>
  <c r="L73" i="10"/>
  <c r="L193" i="10"/>
  <c r="L265" i="10"/>
  <c r="L312" i="10"/>
  <c r="L35" i="10"/>
  <c r="L168" i="10"/>
  <c r="L208" i="10"/>
  <c r="L34" i="10"/>
  <c r="L218" i="10"/>
  <c r="L141" i="10"/>
  <c r="L263" i="10"/>
  <c r="L179" i="10"/>
  <c r="L51" i="10"/>
  <c r="L252" i="10"/>
  <c r="L151" i="10"/>
  <c r="L345" i="10"/>
  <c r="L14" i="10"/>
  <c r="L97" i="10"/>
  <c r="L336" i="10"/>
  <c r="L249" i="10"/>
  <c r="L142" i="10"/>
  <c r="L332" i="10"/>
  <c r="L27" i="10"/>
  <c r="L260" i="10"/>
  <c r="L349" i="10"/>
  <c r="L140" i="10"/>
  <c r="L230" i="10"/>
  <c r="L293" i="10"/>
  <c r="L146" i="10"/>
  <c r="L361" i="10"/>
  <c r="L94" i="10"/>
  <c r="L281" i="10"/>
  <c r="L160" i="10"/>
  <c r="L181" i="10"/>
  <c r="L363" i="10"/>
  <c r="L149" i="10"/>
  <c r="L225" i="10"/>
  <c r="L222" i="10"/>
  <c r="L75" i="10"/>
  <c r="L275" i="10"/>
  <c r="L331" i="10"/>
  <c r="L178" i="10"/>
  <c r="L32" i="10"/>
  <c r="L74" i="10"/>
  <c r="L90" i="10"/>
  <c r="L197" i="10"/>
  <c r="L69" i="10"/>
  <c r="L127" i="10"/>
  <c r="L171" i="10"/>
  <c r="L364" i="10"/>
  <c r="L40" i="10"/>
  <c r="L39" i="10"/>
  <c r="L88" i="10"/>
  <c r="L99" i="10"/>
  <c r="L304" i="10"/>
  <c r="L65" i="10"/>
  <c r="L308" i="10"/>
  <c r="L325" i="10"/>
  <c r="L113" i="10"/>
  <c r="L357" i="10"/>
  <c r="L38" i="10"/>
  <c r="L72" i="10"/>
  <c r="L175" i="10"/>
  <c r="L290" i="10"/>
  <c r="L18" i="10"/>
  <c r="L180" i="10"/>
  <c r="L42" i="10"/>
  <c r="L173" i="10"/>
  <c r="L200" i="10"/>
  <c r="L63" i="10"/>
  <c r="L366" i="10"/>
  <c r="L121" i="10"/>
  <c r="L122" i="10"/>
  <c r="L277" i="10"/>
  <c r="L163" i="10"/>
  <c r="L221" i="10"/>
  <c r="L264" i="10"/>
  <c r="L70" i="10"/>
  <c r="L244" i="10"/>
  <c r="L145" i="10"/>
  <c r="L282" i="10"/>
  <c r="L185" i="10"/>
  <c r="L234" i="10"/>
  <c r="L106" i="10"/>
  <c r="L198" i="10"/>
  <c r="L248" i="10"/>
  <c r="L153" i="10"/>
  <c r="L217" i="10"/>
  <c r="L303" i="10"/>
  <c r="L344" i="10"/>
  <c r="L165" i="10"/>
  <c r="L172" i="10"/>
  <c r="L359" i="10"/>
  <c r="L55" i="10"/>
  <c r="L47" i="10"/>
  <c r="L100" i="10"/>
  <c r="L351" i="10"/>
  <c r="L237" i="10"/>
  <c r="L86" i="10"/>
  <c r="L20" i="10"/>
  <c r="L297" i="10"/>
  <c r="L114" i="10"/>
  <c r="L191" i="10"/>
  <c r="L12" i="10"/>
  <c r="L104" i="10"/>
  <c r="L202" i="10"/>
  <c r="L8" i="10"/>
  <c r="L272" i="10"/>
  <c r="L320" i="10"/>
  <c r="L59" i="10"/>
  <c r="L212" i="10"/>
  <c r="L342" i="10"/>
  <c r="L270" i="10"/>
  <c r="L219" i="10"/>
  <c r="L246" i="10"/>
  <c r="L3" i="10"/>
  <c r="L227" i="10"/>
  <c r="L284" i="10"/>
  <c r="L123" i="10"/>
  <c r="L253" i="10"/>
  <c r="L210" i="10"/>
  <c r="L333" i="10"/>
  <c r="L319" i="10"/>
  <c r="L105" i="10"/>
  <c r="L335" i="10"/>
  <c r="L78" i="10"/>
  <c r="L192" i="10"/>
  <c r="L13" i="10"/>
  <c r="L150" i="10"/>
  <c r="L93" i="10"/>
  <c r="L120" i="10"/>
  <c r="L116" i="10"/>
  <c r="L101" i="10"/>
  <c r="L280" i="10"/>
  <c r="L276" i="10"/>
  <c r="L288" i="10"/>
  <c r="L204" i="10"/>
  <c r="L311" i="10"/>
  <c r="L66" i="10"/>
  <c r="L341" i="10"/>
  <c r="L6" i="10"/>
  <c r="L235" i="10"/>
  <c r="L62" i="10"/>
  <c r="L356" i="10"/>
  <c r="L22" i="10"/>
  <c r="L53" i="10"/>
  <c r="L54" i="10"/>
  <c r="L161" i="10"/>
  <c r="L167" i="10"/>
  <c r="L111" i="10"/>
  <c r="L278" i="10"/>
  <c r="L177" i="10"/>
  <c r="L118" i="10"/>
  <c r="L48" i="10"/>
  <c r="L119" i="10"/>
  <c r="L176" i="10"/>
  <c r="L115" i="10"/>
  <c r="L50" i="10"/>
  <c r="L274" i="10"/>
  <c r="L232" i="10"/>
  <c r="L239" i="10"/>
  <c r="L87" i="10"/>
  <c r="L11" i="10"/>
  <c r="L5" i="10"/>
  <c r="L83" i="10"/>
  <c r="L46" i="10"/>
  <c r="L189" i="10"/>
  <c r="L156" i="10"/>
  <c r="L7" i="10"/>
  <c r="L57" i="10"/>
  <c r="L155" i="10"/>
  <c r="L216" i="10"/>
  <c r="L107" i="10"/>
  <c r="L298" i="10"/>
  <c r="L19" i="10"/>
  <c r="L294" i="10"/>
  <c r="L328" i="10"/>
  <c r="L243" i="10"/>
  <c r="L71" i="10"/>
  <c r="L85" i="10"/>
  <c r="L84" i="10"/>
  <c r="L108" i="10"/>
  <c r="L199" i="10"/>
  <c r="L186" i="10"/>
  <c r="L147" i="10"/>
  <c r="L258" i="10"/>
  <c r="L242" i="10"/>
  <c r="L206" i="10"/>
  <c r="L207" i="10"/>
  <c r="L188" i="10"/>
  <c r="L353" i="10"/>
  <c r="L261" i="10"/>
  <c r="L350" i="10"/>
  <c r="L316" i="10"/>
  <c r="L245" i="10"/>
  <c r="L326" i="10"/>
  <c r="L287" i="10"/>
  <c r="L61" i="10"/>
  <c r="L132" i="10"/>
  <c r="L52" i="10"/>
  <c r="L112" i="10"/>
  <c r="L89" i="10"/>
  <c r="L231" i="10"/>
  <c r="L96" i="10"/>
  <c r="L81" i="10"/>
  <c r="L257" i="10"/>
  <c r="L152" i="10"/>
  <c r="L148" i="10"/>
  <c r="L362" i="10"/>
  <c r="L254" i="10"/>
  <c r="L162" i="10"/>
  <c r="L76" i="10"/>
  <c r="L355" i="10"/>
  <c r="L58" i="10"/>
  <c r="L92" i="10"/>
  <c r="L182" i="10"/>
  <c r="L269" i="10"/>
  <c r="L36" i="10"/>
  <c r="L24" i="10"/>
  <c r="L343" i="10"/>
  <c r="L347" i="10"/>
  <c r="L143" i="10"/>
  <c r="L23" i="10"/>
  <c r="L82" i="10"/>
  <c r="L273" i="10"/>
  <c r="L25" i="10"/>
  <c r="L190" i="10"/>
  <c r="L255" i="10"/>
  <c r="L289" i="10"/>
  <c r="L223" i="10"/>
  <c r="L21" i="10"/>
  <c r="L64" i="10"/>
  <c r="L205" i="10"/>
  <c r="CP355" i="19" l="1"/>
  <c r="CP343" i="19"/>
  <c r="CP331" i="19"/>
  <c r="CP319" i="19"/>
  <c r="CP307" i="19"/>
  <c r="CP295" i="19"/>
  <c r="CP283" i="19"/>
  <c r="CP271" i="19"/>
  <c r="CP259" i="19"/>
  <c r="CP247" i="19"/>
  <c r="CP235" i="19"/>
  <c r="CP223" i="19"/>
  <c r="CP211" i="19"/>
  <c r="CP199" i="19"/>
  <c r="CP187" i="19"/>
  <c r="CP175" i="19"/>
  <c r="CP163" i="19"/>
  <c r="CP151" i="19"/>
  <c r="CP139" i="19"/>
  <c r="CP127" i="19"/>
  <c r="CP115" i="19"/>
  <c r="CP103" i="19"/>
  <c r="CP91" i="19"/>
  <c r="CP79" i="19"/>
  <c r="CP67" i="19"/>
  <c r="CP55" i="19"/>
  <c r="CP43" i="19"/>
  <c r="CP31" i="19"/>
  <c r="CP19" i="19"/>
  <c r="CP334" i="19"/>
  <c r="CP214" i="19"/>
  <c r="CP130" i="19"/>
  <c r="CP34" i="19"/>
  <c r="CP320" i="19"/>
  <c r="CP354" i="19"/>
  <c r="CP342" i="19"/>
  <c r="CP330" i="19"/>
  <c r="CP318" i="19"/>
  <c r="CP306" i="19"/>
  <c r="CP294" i="19"/>
  <c r="CP282" i="19"/>
  <c r="CP270" i="19"/>
  <c r="CP258" i="19"/>
  <c r="CP246" i="19"/>
  <c r="CP234" i="19"/>
  <c r="CP222" i="19"/>
  <c r="CP210" i="19"/>
  <c r="CP198" i="19"/>
  <c r="CP186" i="19"/>
  <c r="CP174" i="19"/>
  <c r="CP162" i="19"/>
  <c r="CP150" i="19"/>
  <c r="CP138" i="19"/>
  <c r="CP126" i="19"/>
  <c r="CP114" i="19"/>
  <c r="CP102" i="19"/>
  <c r="CP90" i="19"/>
  <c r="CP78" i="19"/>
  <c r="CP66" i="19"/>
  <c r="CP54" i="19"/>
  <c r="CP42" i="19"/>
  <c r="CP30" i="19"/>
  <c r="CP18" i="19"/>
  <c r="CP310" i="19"/>
  <c r="CP202" i="19"/>
  <c r="CP106" i="19"/>
  <c r="CP10" i="19"/>
  <c r="CP353" i="19"/>
  <c r="CP341" i="19"/>
  <c r="CP329" i="19"/>
  <c r="CP317" i="19"/>
  <c r="CP305" i="19"/>
  <c r="CP293" i="19"/>
  <c r="CP281" i="19"/>
  <c r="CP269" i="19"/>
  <c r="CP257" i="19"/>
  <c r="CP245" i="19"/>
  <c r="CP233" i="19"/>
  <c r="CP221" i="19"/>
  <c r="CP209" i="19"/>
  <c r="CP197" i="19"/>
  <c r="CP185" i="19"/>
  <c r="CP173" i="19"/>
  <c r="CP161" i="19"/>
  <c r="CP149" i="19"/>
  <c r="CP137" i="19"/>
  <c r="CP125" i="19"/>
  <c r="CP113" i="19"/>
  <c r="CP101" i="19"/>
  <c r="CP89" i="19"/>
  <c r="CP77" i="19"/>
  <c r="CP65" i="19"/>
  <c r="CP53" i="19"/>
  <c r="CP41" i="19"/>
  <c r="CP29" i="19"/>
  <c r="CP17" i="19"/>
  <c r="CP298" i="19"/>
  <c r="CP226" i="19"/>
  <c r="CP142" i="19"/>
  <c r="CP58" i="19"/>
  <c r="CP352" i="19"/>
  <c r="CP340" i="19"/>
  <c r="CP328" i="19"/>
  <c r="CP316" i="19"/>
  <c r="CP304" i="19"/>
  <c r="CP292" i="19"/>
  <c r="CP280" i="19"/>
  <c r="CP268" i="19"/>
  <c r="CP256" i="19"/>
  <c r="CP244" i="19"/>
  <c r="CP232" i="19"/>
  <c r="CP220" i="19"/>
  <c r="CP208" i="19"/>
  <c r="CP196" i="19"/>
  <c r="CP184" i="19"/>
  <c r="CP172" i="19"/>
  <c r="CP160" i="19"/>
  <c r="CP148" i="19"/>
  <c r="CP136" i="19"/>
  <c r="CP124" i="19"/>
  <c r="CP112" i="19"/>
  <c r="CP100" i="19"/>
  <c r="CP88" i="19"/>
  <c r="CP76" i="19"/>
  <c r="CP64" i="19"/>
  <c r="CP52" i="19"/>
  <c r="CP40" i="19"/>
  <c r="CP28" i="19"/>
  <c r="CP16" i="19"/>
  <c r="CP274" i="19"/>
  <c r="CP166" i="19"/>
  <c r="CP70" i="19"/>
  <c r="CP344" i="19"/>
  <c r="CP351" i="19"/>
  <c r="CP339" i="19"/>
  <c r="CP327" i="19"/>
  <c r="CP315" i="19"/>
  <c r="CP303" i="19"/>
  <c r="CP291" i="19"/>
  <c r="CP279" i="19"/>
  <c r="CP267" i="19"/>
  <c r="CP255" i="19"/>
  <c r="CP243" i="19"/>
  <c r="CP231" i="19"/>
  <c r="CP219" i="19"/>
  <c r="CP207" i="19"/>
  <c r="CP195" i="19"/>
  <c r="CP183" i="19"/>
  <c r="CP171" i="19"/>
  <c r="CP159" i="19"/>
  <c r="CP147" i="19"/>
  <c r="CP135" i="19"/>
  <c r="CP123" i="19"/>
  <c r="CP111" i="19"/>
  <c r="CP99" i="19"/>
  <c r="CP87" i="19"/>
  <c r="CP75" i="19"/>
  <c r="CP63" i="19"/>
  <c r="CP51" i="19"/>
  <c r="CP39" i="19"/>
  <c r="CP27" i="19"/>
  <c r="CP15" i="19"/>
  <c r="CP356" i="19"/>
  <c r="CP350" i="19"/>
  <c r="CP338" i="19"/>
  <c r="CP326" i="19"/>
  <c r="CP314" i="19"/>
  <c r="CP302" i="19"/>
  <c r="CP290" i="19"/>
  <c r="CP278" i="19"/>
  <c r="CP266" i="19"/>
  <c r="CP254" i="19"/>
  <c r="CP242" i="19"/>
  <c r="CP230" i="19"/>
  <c r="CP218" i="19"/>
  <c r="CP206" i="19"/>
  <c r="CP194" i="19"/>
  <c r="CP182" i="19"/>
  <c r="CP170" i="19"/>
  <c r="CP158" i="19"/>
  <c r="CP146" i="19"/>
  <c r="CP134" i="19"/>
  <c r="CP122" i="19"/>
  <c r="CP110" i="19"/>
  <c r="CP98" i="19"/>
  <c r="CP86" i="19"/>
  <c r="CP74" i="19"/>
  <c r="CP62" i="19"/>
  <c r="CP50" i="19"/>
  <c r="CP38" i="19"/>
  <c r="CP26" i="19"/>
  <c r="CP14" i="19"/>
  <c r="CP346" i="19"/>
  <c r="CP250" i="19"/>
  <c r="CP154" i="19"/>
  <c r="CP46" i="19"/>
  <c r="CP349" i="19"/>
  <c r="CP337" i="19"/>
  <c r="CP325" i="19"/>
  <c r="CP313" i="19"/>
  <c r="CP301" i="19"/>
  <c r="CP289" i="19"/>
  <c r="CP277" i="19"/>
  <c r="CP265" i="19"/>
  <c r="CP253" i="19"/>
  <c r="CP241" i="19"/>
  <c r="CP229" i="19"/>
  <c r="CP217" i="19"/>
  <c r="CP205" i="19"/>
  <c r="CP193" i="19"/>
  <c r="CP181" i="19"/>
  <c r="CP169" i="19"/>
  <c r="CP157" i="19"/>
  <c r="CP145" i="19"/>
  <c r="CP133" i="19"/>
  <c r="CP121" i="19"/>
  <c r="CP109" i="19"/>
  <c r="CP97" i="19"/>
  <c r="CP85" i="19"/>
  <c r="CP73" i="19"/>
  <c r="CP61" i="19"/>
  <c r="CP49" i="19"/>
  <c r="CP37" i="19"/>
  <c r="CP25" i="19"/>
  <c r="CP13" i="19"/>
  <c r="CP322" i="19"/>
  <c r="CP262" i="19"/>
  <c r="CP178" i="19"/>
  <c r="CP82" i="19"/>
  <c r="CP348" i="19"/>
  <c r="CP336" i="19"/>
  <c r="CP324" i="19"/>
  <c r="CP312" i="19"/>
  <c r="CP300" i="19"/>
  <c r="CP288" i="19"/>
  <c r="CP276" i="19"/>
  <c r="CP264" i="19"/>
  <c r="CP252" i="19"/>
  <c r="CP240" i="19"/>
  <c r="CP228" i="19"/>
  <c r="CP216" i="19"/>
  <c r="CP204" i="19"/>
  <c r="CP192" i="19"/>
  <c r="CP180" i="19"/>
  <c r="CP168" i="19"/>
  <c r="CP156" i="19"/>
  <c r="CP144" i="19"/>
  <c r="CP132" i="19"/>
  <c r="CP120" i="19"/>
  <c r="CP108" i="19"/>
  <c r="CP96" i="19"/>
  <c r="CP84" i="19"/>
  <c r="CP72" i="19"/>
  <c r="CP60" i="19"/>
  <c r="CP48" i="19"/>
  <c r="CP36" i="19"/>
  <c r="CP24" i="19"/>
  <c r="CP12" i="19"/>
  <c r="CP238" i="19"/>
  <c r="CP118" i="19"/>
  <c r="CP22" i="19"/>
  <c r="CP347" i="19"/>
  <c r="CP335" i="19"/>
  <c r="CP323" i="19"/>
  <c r="CP311" i="19"/>
  <c r="CP299" i="19"/>
  <c r="CP287" i="19"/>
  <c r="CP275" i="19"/>
  <c r="CP263" i="19"/>
  <c r="CP251" i="19"/>
  <c r="CP239" i="19"/>
  <c r="CP227" i="19"/>
  <c r="CP215" i="19"/>
  <c r="CP203" i="19"/>
  <c r="CP191" i="19"/>
  <c r="CP179" i="19"/>
  <c r="CP167" i="19"/>
  <c r="CP155" i="19"/>
  <c r="CP143" i="19"/>
  <c r="CP131" i="19"/>
  <c r="CP119" i="19"/>
  <c r="CP107" i="19"/>
  <c r="CP95" i="19"/>
  <c r="CP83" i="19"/>
  <c r="CP71" i="19"/>
  <c r="CP59" i="19"/>
  <c r="CP47" i="19"/>
  <c r="CP35" i="19"/>
  <c r="CP23" i="19"/>
  <c r="CP11" i="19"/>
  <c r="CP358" i="19"/>
  <c r="CP286" i="19"/>
  <c r="CP190" i="19"/>
  <c r="CP94" i="19"/>
  <c r="CP357" i="19"/>
  <c r="CP345" i="19"/>
  <c r="CP333" i="19"/>
  <c r="CP321" i="19"/>
  <c r="CP309" i="19"/>
  <c r="CP297" i="19"/>
  <c r="CP285" i="19"/>
  <c r="CP273" i="19"/>
  <c r="CP261" i="19"/>
  <c r="CP249" i="19"/>
  <c r="CP237" i="19"/>
  <c r="CP225" i="19"/>
  <c r="CP213" i="19"/>
  <c r="CP201" i="19"/>
  <c r="CP189" i="19"/>
  <c r="CP177" i="19"/>
  <c r="CP165" i="19"/>
  <c r="CP153" i="19"/>
  <c r="CP141" i="19"/>
  <c r="CP129" i="19"/>
  <c r="CP117" i="19"/>
  <c r="CP105" i="19"/>
  <c r="CP93" i="19"/>
  <c r="CP81" i="19"/>
  <c r="CP69" i="19"/>
  <c r="CP57" i="19"/>
  <c r="CP45" i="19"/>
  <c r="CP33" i="19"/>
  <c r="CP21" i="19"/>
  <c r="CP9" i="19"/>
  <c r="CP332" i="19"/>
  <c r="CP260" i="19"/>
  <c r="CP116" i="19"/>
  <c r="CP104" i="19"/>
  <c r="CP248" i="19"/>
  <c r="CP236" i="19"/>
  <c r="CP296" i="19"/>
  <c r="CP92" i="19"/>
  <c r="CP224" i="19"/>
  <c r="CP80" i="19"/>
  <c r="CP32" i="19"/>
  <c r="CP212" i="19"/>
  <c r="CP68" i="19"/>
  <c r="CP56" i="19"/>
  <c r="CP200" i="19"/>
  <c r="CP164" i="19"/>
  <c r="CP188" i="19"/>
  <c r="CP44" i="19"/>
  <c r="CP176" i="19"/>
  <c r="CP20" i="19"/>
  <c r="CP8" i="19"/>
  <c r="CP308" i="19"/>
  <c r="CP152" i="19"/>
  <c r="CP284" i="19"/>
  <c r="CP140" i="19"/>
  <c r="CP272" i="19"/>
  <c r="CP128" i="19"/>
  <c r="J31" i="19"/>
  <c r="J300" i="19"/>
  <c r="I367" i="19"/>
  <c r="I181" i="19"/>
  <c r="I137" i="19"/>
  <c r="J223" i="19"/>
  <c r="I84" i="19"/>
  <c r="J294" i="19"/>
  <c r="J110" i="19"/>
  <c r="I158" i="19"/>
  <c r="J264" i="19"/>
  <c r="I315" i="19"/>
  <c r="I284" i="19"/>
  <c r="J166" i="19"/>
  <c r="I164" i="19"/>
  <c r="J281" i="19"/>
  <c r="I96" i="19"/>
  <c r="I301" i="19"/>
  <c r="I357" i="19"/>
  <c r="J132" i="19"/>
  <c r="J326" i="19"/>
  <c r="I94" i="19"/>
  <c r="I14" i="19"/>
  <c r="J151" i="19"/>
  <c r="J233" i="19"/>
  <c r="I117" i="19"/>
  <c r="I86" i="19"/>
  <c r="J147" i="19"/>
  <c r="J338" i="19"/>
  <c r="I104" i="19"/>
  <c r="J74" i="19"/>
  <c r="J90" i="19"/>
  <c r="I263" i="19"/>
  <c r="J39" i="19"/>
  <c r="I368" i="19"/>
  <c r="J242" i="19"/>
  <c r="J290" i="19"/>
  <c r="I72" i="19"/>
  <c r="J34" i="19"/>
  <c r="I361" i="19"/>
  <c r="J137" i="19"/>
  <c r="J8" i="19"/>
  <c r="I327" i="19"/>
  <c r="J370" i="19"/>
  <c r="I71" i="19"/>
  <c r="I42" i="19"/>
  <c r="J288" i="19"/>
  <c r="J14" i="19"/>
  <c r="I341" i="19"/>
  <c r="I127" i="19"/>
  <c r="I221" i="19"/>
  <c r="J129" i="19"/>
  <c r="I352" i="19"/>
  <c r="I130" i="19"/>
  <c r="I180" i="19"/>
  <c r="I192" i="19"/>
  <c r="I97" i="19"/>
  <c r="I209" i="19"/>
  <c r="I85" i="19"/>
  <c r="I63" i="19"/>
  <c r="J158" i="19"/>
  <c r="K114" i="19"/>
  <c r="K89" i="19"/>
  <c r="K295" i="19"/>
  <c r="K97" i="19"/>
  <c r="K146" i="19"/>
  <c r="K58" i="19"/>
  <c r="K298" i="19"/>
  <c r="K92" i="19"/>
  <c r="K205" i="19"/>
  <c r="K315" i="19"/>
  <c r="K207" i="19"/>
  <c r="K272" i="19"/>
  <c r="K239" i="19"/>
  <c r="K150" i="19"/>
  <c r="K313" i="19"/>
  <c r="K290" i="19"/>
  <c r="K25" i="19"/>
  <c r="K270" i="19"/>
  <c r="K49" i="19"/>
  <c r="K177" i="19"/>
  <c r="K251" i="19"/>
  <c r="K312" i="19"/>
  <c r="K44" i="19"/>
  <c r="K57" i="19"/>
  <c r="K306" i="19"/>
  <c r="K72" i="19"/>
  <c r="K278" i="19"/>
  <c r="K305" i="19"/>
  <c r="K210" i="19"/>
  <c r="K71" i="19"/>
  <c r="J92" i="19"/>
  <c r="J102" i="19"/>
  <c r="I160" i="19"/>
  <c r="I73" i="19"/>
  <c r="J295" i="19"/>
  <c r="J215" i="19"/>
  <c r="J231" i="19"/>
  <c r="J150" i="19"/>
  <c r="J17" i="19"/>
  <c r="I328" i="19"/>
  <c r="J136" i="19"/>
  <c r="J298" i="19"/>
  <c r="I178" i="19"/>
  <c r="J177" i="19"/>
  <c r="I366" i="19"/>
  <c r="J118" i="19"/>
  <c r="J101" i="19"/>
  <c r="I268" i="19"/>
  <c r="J212" i="19"/>
  <c r="I294" i="19"/>
  <c r="I335" i="19"/>
  <c r="I220" i="19"/>
  <c r="J41" i="19"/>
  <c r="J234" i="19"/>
  <c r="J77" i="19"/>
  <c r="I291" i="19"/>
  <c r="J78" i="19"/>
  <c r="J174" i="19"/>
  <c r="J188" i="19"/>
  <c r="I166" i="19"/>
  <c r="J211" i="19"/>
  <c r="J26" i="19"/>
  <c r="I20" i="19"/>
  <c r="J164" i="19"/>
  <c r="J239" i="19"/>
  <c r="J43" i="19"/>
  <c r="J192" i="19"/>
  <c r="I92" i="19"/>
  <c r="J95" i="19"/>
  <c r="J266" i="19"/>
  <c r="J133" i="19"/>
  <c r="I25" i="19"/>
  <c r="I354" i="19"/>
  <c r="J210" i="19"/>
  <c r="I275" i="19"/>
  <c r="J162" i="19"/>
  <c r="I142" i="19"/>
  <c r="I10" i="19"/>
  <c r="I110" i="19"/>
  <c r="I121" i="19"/>
  <c r="I133" i="19"/>
  <c r="I70" i="19"/>
  <c r="I78" i="19"/>
  <c r="J117" i="19"/>
  <c r="I174" i="19"/>
  <c r="I114" i="19"/>
  <c r="I223" i="19"/>
  <c r="I312" i="19"/>
  <c r="J316" i="19"/>
  <c r="I139" i="19"/>
  <c r="K317" i="19"/>
  <c r="K176" i="19"/>
  <c r="K211" i="19"/>
  <c r="K192" i="19"/>
  <c r="K208" i="19"/>
  <c r="K321" i="19"/>
  <c r="K347" i="19"/>
  <c r="K301" i="19"/>
  <c r="K118" i="19"/>
  <c r="K310" i="19"/>
  <c r="K48" i="19"/>
  <c r="K162" i="19"/>
  <c r="K82" i="19"/>
  <c r="K136" i="19"/>
  <c r="K288" i="19"/>
  <c r="K274" i="19"/>
  <c r="K62" i="19"/>
  <c r="K189" i="19"/>
  <c r="K111" i="19"/>
  <c r="K368" i="19"/>
  <c r="K329" i="19"/>
  <c r="K79" i="19"/>
  <c r="K13" i="19"/>
  <c r="K52" i="19"/>
  <c r="K289" i="19"/>
  <c r="K163" i="19"/>
  <c r="K107" i="19"/>
  <c r="K311" i="19"/>
  <c r="K277" i="19"/>
  <c r="K283" i="19"/>
  <c r="J226" i="19"/>
  <c r="J272" i="19"/>
  <c r="I329" i="19"/>
  <c r="J9" i="19"/>
  <c r="I162" i="19"/>
  <c r="J306" i="19"/>
  <c r="I103" i="19"/>
  <c r="J127" i="19"/>
  <c r="J19" i="19"/>
  <c r="I198" i="19"/>
  <c r="I323" i="19"/>
  <c r="I149" i="19"/>
  <c r="I200" i="19"/>
  <c r="J205" i="19"/>
  <c r="I297" i="19"/>
  <c r="J303" i="19"/>
  <c r="I151" i="19"/>
  <c r="J320" i="19"/>
  <c r="I235" i="19"/>
  <c r="I339" i="19"/>
  <c r="I55" i="19"/>
  <c r="I176" i="19"/>
  <c r="J54" i="19"/>
  <c r="J114" i="19"/>
  <c r="I115" i="19"/>
  <c r="I347" i="19"/>
  <c r="J96" i="19"/>
  <c r="I213" i="19"/>
  <c r="I161" i="19"/>
  <c r="J89" i="19"/>
  <c r="I46" i="19"/>
  <c r="I234" i="19"/>
  <c r="I331" i="19"/>
  <c r="I157" i="19"/>
  <c r="J35" i="19"/>
  <c r="J342" i="19"/>
  <c r="I307" i="19"/>
  <c r="J336" i="19"/>
  <c r="J260" i="19"/>
  <c r="J284" i="19"/>
  <c r="I348" i="19"/>
  <c r="I264" i="19"/>
  <c r="J297" i="19"/>
  <c r="J124" i="19"/>
  <c r="J259" i="19"/>
  <c r="I56" i="19"/>
  <c r="I288" i="19"/>
  <c r="J367" i="19"/>
  <c r="J87" i="19"/>
  <c r="I290" i="19"/>
  <c r="I302" i="19"/>
  <c r="I249" i="19"/>
  <c r="I163" i="19"/>
  <c r="I57" i="19"/>
  <c r="J334" i="19"/>
  <c r="I252" i="19"/>
  <c r="I322" i="19"/>
  <c r="J328" i="19"/>
  <c r="J335" i="19"/>
  <c r="J163" i="19"/>
  <c r="K285" i="19"/>
  <c r="K77" i="19"/>
  <c r="K78" i="19"/>
  <c r="K352" i="19"/>
  <c r="L352" i="19" s="1"/>
  <c r="K112" i="19"/>
  <c r="K324" i="19"/>
  <c r="K276" i="19"/>
  <c r="K168" i="19"/>
  <c r="K61" i="19"/>
  <c r="K229" i="19"/>
  <c r="K353" i="19"/>
  <c r="K294" i="19"/>
  <c r="K180" i="19"/>
  <c r="K171" i="19"/>
  <c r="K284" i="19"/>
  <c r="L284" i="19" s="1"/>
  <c r="K75" i="19"/>
  <c r="K291" i="19"/>
  <c r="K281" i="19"/>
  <c r="K137" i="19"/>
  <c r="K299" i="19"/>
  <c r="K279" i="19"/>
  <c r="K90" i="19"/>
  <c r="K36" i="19"/>
  <c r="K341" i="19"/>
  <c r="L341" i="19" s="1"/>
  <c r="K337" i="19"/>
  <c r="K11" i="19"/>
  <c r="K155" i="19"/>
  <c r="K167" i="19"/>
  <c r="K8" i="19"/>
  <c r="K138" i="19"/>
  <c r="J204" i="19"/>
  <c r="J67" i="19"/>
  <c r="I170" i="19"/>
  <c r="J311" i="19"/>
  <c r="I370" i="19"/>
  <c r="J113" i="19"/>
  <c r="I129" i="19"/>
  <c r="J302" i="19"/>
  <c r="I33" i="19"/>
  <c r="I244" i="19"/>
  <c r="I240" i="19"/>
  <c r="J319" i="19"/>
  <c r="I239" i="19"/>
  <c r="J222" i="19"/>
  <c r="I285" i="19"/>
  <c r="J235" i="19"/>
  <c r="J85" i="19"/>
  <c r="I201" i="19"/>
  <c r="J309" i="19"/>
  <c r="I123" i="19"/>
  <c r="I365" i="19"/>
  <c r="I79" i="19"/>
  <c r="I210" i="19"/>
  <c r="J181" i="19"/>
  <c r="I80" i="19"/>
  <c r="I257" i="19"/>
  <c r="J322" i="19"/>
  <c r="J32" i="19"/>
  <c r="J353" i="19"/>
  <c r="I193" i="19"/>
  <c r="J189" i="19"/>
  <c r="J7" i="19"/>
  <c r="I206" i="19"/>
  <c r="I107" i="19"/>
  <c r="J369" i="19"/>
  <c r="J53" i="19"/>
  <c r="J139" i="19"/>
  <c r="J13" i="19"/>
  <c r="J258" i="19"/>
  <c r="J50" i="19"/>
  <c r="J105" i="19"/>
  <c r="I51" i="19"/>
  <c r="I260" i="19"/>
  <c r="I289" i="19"/>
  <c r="J209" i="19"/>
  <c r="J91" i="19"/>
  <c r="J339" i="19"/>
  <c r="I279" i="19"/>
  <c r="I45" i="19"/>
  <c r="J72" i="19"/>
  <c r="J24" i="19"/>
  <c r="J153" i="19"/>
  <c r="I22" i="19"/>
  <c r="J218" i="19"/>
  <c r="J250" i="19"/>
  <c r="J308" i="19"/>
  <c r="J206" i="19"/>
  <c r="J142" i="19"/>
  <c r="J180" i="19"/>
  <c r="J285" i="19"/>
  <c r="J241" i="19"/>
  <c r="K356" i="19"/>
  <c r="K55" i="19"/>
  <c r="L55" i="19" s="1"/>
  <c r="K102" i="19"/>
  <c r="K113" i="19"/>
  <c r="K45" i="19"/>
  <c r="K202" i="19"/>
  <c r="K253" i="19"/>
  <c r="K188" i="19"/>
  <c r="K12" i="19"/>
  <c r="K287" i="19"/>
  <c r="K131" i="19"/>
  <c r="K293" i="19"/>
  <c r="K119" i="19"/>
  <c r="K156" i="19"/>
  <c r="K135" i="19"/>
  <c r="K222" i="19"/>
  <c r="K369" i="19"/>
  <c r="K126" i="19"/>
  <c r="K27" i="19"/>
  <c r="K316" i="19"/>
  <c r="K342" i="19"/>
  <c r="K365" i="19"/>
  <c r="K30" i="19"/>
  <c r="K37" i="19"/>
  <c r="K282" i="19"/>
  <c r="K209" i="19"/>
  <c r="L209" i="19" s="1"/>
  <c r="K300" i="19"/>
  <c r="K91" i="19"/>
  <c r="K128" i="19"/>
  <c r="K319" i="19"/>
  <c r="J276" i="19"/>
  <c r="J93" i="19"/>
  <c r="I311" i="19"/>
  <c r="I364" i="19"/>
  <c r="J292" i="19"/>
  <c r="J202" i="19"/>
  <c r="I88" i="19"/>
  <c r="J323" i="19"/>
  <c r="I26" i="19"/>
  <c r="I344" i="19"/>
  <c r="J315" i="19"/>
  <c r="J255" i="19"/>
  <c r="I109" i="19"/>
  <c r="I59" i="19"/>
  <c r="J310" i="19"/>
  <c r="J217" i="19"/>
  <c r="I29" i="19"/>
  <c r="I272" i="19"/>
  <c r="J128" i="19"/>
  <c r="J286" i="19"/>
  <c r="J347" i="19"/>
  <c r="I13" i="19"/>
  <c r="I102" i="19"/>
  <c r="J252" i="19"/>
  <c r="J12" i="19"/>
  <c r="I222" i="19"/>
  <c r="I141" i="19"/>
  <c r="J73" i="19"/>
  <c r="J232" i="19"/>
  <c r="I155" i="19"/>
  <c r="J240" i="19"/>
  <c r="I75" i="19"/>
  <c r="I231" i="19"/>
  <c r="I338" i="19"/>
  <c r="I232" i="19"/>
  <c r="I186" i="19"/>
  <c r="J314" i="19"/>
  <c r="I236" i="19"/>
  <c r="J126" i="19"/>
  <c r="J60" i="19"/>
  <c r="J198" i="19"/>
  <c r="I296" i="19"/>
  <c r="I359" i="19"/>
  <c r="J262" i="19"/>
  <c r="J271" i="19"/>
  <c r="I54" i="19"/>
  <c r="J84" i="19"/>
  <c r="I216" i="19"/>
  <c r="J161" i="19"/>
  <c r="J115" i="19"/>
  <c r="J305" i="19"/>
  <c r="I343" i="19"/>
  <c r="J190" i="19"/>
  <c r="J88" i="19"/>
  <c r="I362" i="19"/>
  <c r="J82" i="19"/>
  <c r="I248" i="19"/>
  <c r="J109" i="19"/>
  <c r="I34" i="19"/>
  <c r="J362" i="19"/>
  <c r="I333" i="19"/>
  <c r="K220" i="19"/>
  <c r="K99" i="19"/>
  <c r="K148" i="19"/>
  <c r="K228" i="19"/>
  <c r="K67" i="19"/>
  <c r="K151" i="19"/>
  <c r="K349" i="19"/>
  <c r="K116" i="19"/>
  <c r="K250" i="19"/>
  <c r="K254" i="19"/>
  <c r="K214" i="19"/>
  <c r="K358" i="19"/>
  <c r="K292" i="19"/>
  <c r="K261" i="19"/>
  <c r="K322" i="19"/>
  <c r="K95" i="19"/>
  <c r="K362" i="19"/>
  <c r="K237" i="19"/>
  <c r="K41" i="19"/>
  <c r="K286" i="19"/>
  <c r="K174" i="19"/>
  <c r="L174" i="19" s="1"/>
  <c r="K86" i="19"/>
  <c r="K269" i="19"/>
  <c r="K241" i="19"/>
  <c r="K199" i="19"/>
  <c r="K249" i="19"/>
  <c r="L249" i="19" s="1"/>
  <c r="K98" i="19"/>
  <c r="K142" i="19"/>
  <c r="K262" i="19"/>
  <c r="K361" i="19"/>
  <c r="L361" i="19" s="1"/>
  <c r="J79" i="19"/>
  <c r="I15" i="19"/>
  <c r="I226" i="19"/>
  <c r="J329" i="19"/>
  <c r="I132" i="19"/>
  <c r="J75" i="19"/>
  <c r="J83" i="19"/>
  <c r="J131" i="19"/>
  <c r="I64" i="19"/>
  <c r="I196" i="19"/>
  <c r="I254" i="19"/>
  <c r="J155" i="19"/>
  <c r="J99" i="19"/>
  <c r="J270" i="19"/>
  <c r="J307" i="19"/>
  <c r="I7" i="19"/>
  <c r="I171" i="19"/>
  <c r="I303" i="19"/>
  <c r="J169" i="19"/>
  <c r="I82" i="19"/>
  <c r="I136" i="19"/>
  <c r="I83" i="19"/>
  <c r="J100" i="19"/>
  <c r="J81" i="19"/>
  <c r="I253" i="19"/>
  <c r="I108" i="19"/>
  <c r="J20" i="19"/>
  <c r="I319" i="19"/>
  <c r="J141" i="19"/>
  <c r="J65" i="19"/>
  <c r="I31" i="19"/>
  <c r="I81" i="19"/>
  <c r="I299" i="19"/>
  <c r="I355" i="19"/>
  <c r="I242" i="19"/>
  <c r="J246" i="19"/>
  <c r="J165" i="19"/>
  <c r="I44" i="19"/>
  <c r="J201" i="19"/>
  <c r="J134" i="19"/>
  <c r="I35" i="19"/>
  <c r="I204" i="19"/>
  <c r="I211" i="19"/>
  <c r="J279" i="19"/>
  <c r="I261" i="19"/>
  <c r="I43" i="19"/>
  <c r="I326" i="19"/>
  <c r="I66" i="19"/>
  <c r="I147" i="19"/>
  <c r="I345" i="19"/>
  <c r="I18" i="19"/>
  <c r="I313" i="19"/>
  <c r="J175" i="19"/>
  <c r="I154" i="19"/>
  <c r="J121" i="19"/>
  <c r="I353" i="19"/>
  <c r="J318" i="19"/>
  <c r="J230" i="19"/>
  <c r="J33" i="19"/>
  <c r="I16" i="19"/>
  <c r="K309" i="19"/>
  <c r="K59" i="19"/>
  <c r="K54" i="19"/>
  <c r="L54" i="19" s="1"/>
  <c r="K63" i="19"/>
  <c r="K115" i="19"/>
  <c r="L115" i="19" s="1"/>
  <c r="K164" i="19"/>
  <c r="L164" i="19" s="1"/>
  <c r="K238" i="19"/>
  <c r="K243" i="19"/>
  <c r="K143" i="19"/>
  <c r="K157" i="19"/>
  <c r="K183" i="19"/>
  <c r="K345" i="19"/>
  <c r="K23" i="19"/>
  <c r="K246" i="19"/>
  <c r="K343" i="19"/>
  <c r="K331" i="19"/>
  <c r="K225" i="19"/>
  <c r="K19" i="19"/>
  <c r="K17" i="19"/>
  <c r="K127" i="19"/>
  <c r="K144" i="19"/>
  <c r="K159" i="19"/>
  <c r="K248" i="19"/>
  <c r="K182" i="19"/>
  <c r="K244" i="19"/>
  <c r="K20" i="19"/>
  <c r="K149" i="19"/>
  <c r="K296" i="19"/>
  <c r="K195" i="19"/>
  <c r="K22" i="19"/>
  <c r="J146" i="19"/>
  <c r="J23" i="19"/>
  <c r="I185" i="19"/>
  <c r="I187" i="19"/>
  <c r="I337" i="19"/>
  <c r="I32" i="19"/>
  <c r="J324" i="19"/>
  <c r="J214" i="19"/>
  <c r="I358" i="19"/>
  <c r="I251" i="19"/>
  <c r="J108" i="19"/>
  <c r="J352" i="19"/>
  <c r="I278" i="19"/>
  <c r="J27" i="19"/>
  <c r="J11" i="19"/>
  <c r="J237" i="19"/>
  <c r="I267" i="19"/>
  <c r="I189" i="19"/>
  <c r="I212" i="19"/>
  <c r="J351" i="19"/>
  <c r="J243" i="19"/>
  <c r="I334" i="19"/>
  <c r="I300" i="19"/>
  <c r="J261" i="19"/>
  <c r="I49" i="19"/>
  <c r="I90" i="19"/>
  <c r="J154" i="19"/>
  <c r="I233" i="19"/>
  <c r="J63" i="19"/>
  <c r="J325" i="19"/>
  <c r="J195" i="19"/>
  <c r="J29" i="19"/>
  <c r="I177" i="19"/>
  <c r="J229" i="19"/>
  <c r="J171" i="19"/>
  <c r="I229" i="19"/>
  <c r="J48" i="19"/>
  <c r="J360" i="19"/>
  <c r="J49" i="19"/>
  <c r="J251" i="19"/>
  <c r="I19" i="19"/>
  <c r="I246" i="19"/>
  <c r="I37" i="19"/>
  <c r="J341" i="19"/>
  <c r="I126" i="19"/>
  <c r="I340" i="19"/>
  <c r="I195" i="19"/>
  <c r="I230" i="19"/>
  <c r="I287" i="19"/>
  <c r="J112" i="19"/>
  <c r="I277" i="19"/>
  <c r="J278" i="19"/>
  <c r="J312" i="19"/>
  <c r="J280" i="19"/>
  <c r="I68" i="19"/>
  <c r="J22" i="19"/>
  <c r="I120" i="19"/>
  <c r="J59" i="19"/>
  <c r="J170" i="19"/>
  <c r="I52" i="19"/>
  <c r="I271" i="19"/>
  <c r="K201" i="19"/>
  <c r="K74" i="19"/>
  <c r="K235" i="19"/>
  <c r="K219" i="19"/>
  <c r="K335" i="19"/>
  <c r="L335" i="19" s="1"/>
  <c r="K271" i="19"/>
  <c r="K242" i="19"/>
  <c r="K15" i="19"/>
  <c r="K184" i="19"/>
  <c r="K43" i="19"/>
  <c r="K105" i="19"/>
  <c r="K198" i="19"/>
  <c r="K204" i="19"/>
  <c r="K256" i="19"/>
  <c r="K355" i="19"/>
  <c r="L355" i="19" s="1"/>
  <c r="K165" i="19"/>
  <c r="K83" i="19"/>
  <c r="K129" i="19"/>
  <c r="K175" i="19"/>
  <c r="K230" i="19"/>
  <c r="K190" i="19"/>
  <c r="K339" i="19"/>
  <c r="K84" i="19"/>
  <c r="K120" i="19"/>
  <c r="K240" i="19"/>
  <c r="K193" i="19"/>
  <c r="K226" i="19"/>
  <c r="K303" i="19"/>
  <c r="K280" i="19"/>
  <c r="K124" i="19"/>
  <c r="J145" i="19"/>
  <c r="I27" i="19"/>
  <c r="I317" i="19"/>
  <c r="J350" i="19"/>
  <c r="I258" i="19"/>
  <c r="I124" i="19"/>
  <c r="I21" i="19"/>
  <c r="J282" i="19"/>
  <c r="I325" i="19"/>
  <c r="I208" i="19"/>
  <c r="J363" i="19"/>
  <c r="J299" i="19"/>
  <c r="J321" i="19"/>
  <c r="I309" i="19"/>
  <c r="I67" i="19"/>
  <c r="J248" i="19"/>
  <c r="I241" i="19"/>
  <c r="I214" i="19"/>
  <c r="J343" i="19"/>
  <c r="J55" i="19"/>
  <c r="J97" i="19"/>
  <c r="J349" i="19"/>
  <c r="J199" i="19"/>
  <c r="J228" i="19"/>
  <c r="I48" i="19"/>
  <c r="I190" i="19"/>
  <c r="J159" i="19"/>
  <c r="I38" i="19"/>
  <c r="J186" i="19"/>
  <c r="I238" i="19"/>
  <c r="J224" i="19"/>
  <c r="I134" i="19"/>
  <c r="I150" i="19"/>
  <c r="I282" i="19"/>
  <c r="J331" i="19"/>
  <c r="I105" i="19"/>
  <c r="J197" i="19"/>
  <c r="I159" i="19"/>
  <c r="I256" i="19"/>
  <c r="J355" i="19"/>
  <c r="I17" i="19"/>
  <c r="I350" i="19"/>
  <c r="J36" i="19"/>
  <c r="J304" i="19"/>
  <c r="J361" i="19"/>
  <c r="I175" i="19"/>
  <c r="I128" i="19"/>
  <c r="J257" i="19"/>
  <c r="J45" i="19"/>
  <c r="J244" i="19"/>
  <c r="J143" i="19"/>
  <c r="J221" i="19"/>
  <c r="J15" i="19"/>
  <c r="J263" i="19"/>
  <c r="J69" i="19"/>
  <c r="I308" i="19"/>
  <c r="J183" i="19"/>
  <c r="I280" i="19"/>
  <c r="J193" i="19"/>
  <c r="I183" i="19"/>
  <c r="J283" i="19"/>
  <c r="K47" i="19"/>
  <c r="K35" i="19"/>
  <c r="K7" i="19"/>
  <c r="K110" i="19"/>
  <c r="K100" i="19"/>
  <c r="K328" i="19"/>
  <c r="L328" i="19" s="1"/>
  <c r="K364" i="19"/>
  <c r="L364" i="19" s="1"/>
  <c r="K258" i="19"/>
  <c r="K125" i="19"/>
  <c r="K275" i="19"/>
  <c r="L275" i="19" s="1"/>
  <c r="K304" i="19"/>
  <c r="K332" i="19"/>
  <c r="K80" i="19"/>
  <c r="K10" i="19"/>
  <c r="K197" i="19"/>
  <c r="K194" i="19"/>
  <c r="K130" i="19"/>
  <c r="K265" i="19"/>
  <c r="K104" i="19"/>
  <c r="L104" i="19" s="1"/>
  <c r="K106" i="19"/>
  <c r="K160" i="19"/>
  <c r="K196" i="19"/>
  <c r="K161" i="19"/>
  <c r="K132" i="19"/>
  <c r="K133" i="19"/>
  <c r="K34" i="19"/>
  <c r="L34" i="19" s="1"/>
  <c r="K122" i="19"/>
  <c r="K46" i="19"/>
  <c r="K172" i="19"/>
  <c r="K266" i="19"/>
  <c r="J364" i="19"/>
  <c r="I30" i="19"/>
  <c r="I217" i="19"/>
  <c r="I276" i="19"/>
  <c r="J138" i="19"/>
  <c r="I250" i="19"/>
  <c r="I41" i="19"/>
  <c r="J354" i="19"/>
  <c r="I122" i="19"/>
  <c r="I305" i="19"/>
  <c r="J330" i="19"/>
  <c r="J366" i="19"/>
  <c r="J332" i="19"/>
  <c r="I270" i="19"/>
  <c r="J116" i="19"/>
  <c r="J253" i="19"/>
  <c r="I106" i="19"/>
  <c r="I245" i="19"/>
  <c r="I306" i="19"/>
  <c r="J207" i="19"/>
  <c r="J176" i="19"/>
  <c r="I184" i="19"/>
  <c r="J365" i="19"/>
  <c r="J238" i="19"/>
  <c r="I77" i="19"/>
  <c r="I167" i="19"/>
  <c r="J225" i="19"/>
  <c r="I273" i="19"/>
  <c r="J179" i="19"/>
  <c r="J345" i="19"/>
  <c r="J216" i="19"/>
  <c r="I197" i="19"/>
  <c r="I113" i="19"/>
  <c r="J291" i="19"/>
  <c r="J28" i="19"/>
  <c r="I316" i="19"/>
  <c r="J172" i="19"/>
  <c r="I143" i="19"/>
  <c r="I188" i="19"/>
  <c r="J61" i="19"/>
  <c r="J46" i="19"/>
  <c r="I191" i="19"/>
  <c r="I169" i="19"/>
  <c r="J293" i="19"/>
  <c r="I152" i="19"/>
  <c r="I112" i="19"/>
  <c r="I369" i="19"/>
  <c r="J317" i="19"/>
  <c r="J348" i="19"/>
  <c r="J254" i="19"/>
  <c r="J358" i="19"/>
  <c r="J106" i="19"/>
  <c r="I74" i="19"/>
  <c r="J68" i="19"/>
  <c r="J57" i="19"/>
  <c r="J167" i="19"/>
  <c r="J122" i="19"/>
  <c r="I153" i="19"/>
  <c r="J16" i="19"/>
  <c r="I314" i="19"/>
  <c r="K367" i="19"/>
  <c r="K32" i="19"/>
  <c r="K308" i="19"/>
  <c r="K200" i="19"/>
  <c r="K85" i="19"/>
  <c r="K333" i="19"/>
  <c r="K212" i="19"/>
  <c r="K302" i="19"/>
  <c r="K187" i="19"/>
  <c r="K134" i="19"/>
  <c r="K64" i="19"/>
  <c r="K96" i="19"/>
  <c r="L96" i="19" s="1"/>
  <c r="K330" i="19"/>
  <c r="K236" i="19"/>
  <c r="K233" i="19"/>
  <c r="K186" i="19"/>
  <c r="K73" i="19"/>
  <c r="K348" i="19"/>
  <c r="K87" i="19"/>
  <c r="K252" i="19"/>
  <c r="K109" i="19"/>
  <c r="K28" i="19"/>
  <c r="K307" i="19"/>
  <c r="K93" i="19"/>
  <c r="K216" i="19"/>
  <c r="K179" i="19"/>
  <c r="K170" i="19"/>
  <c r="K158" i="19"/>
  <c r="K245" i="19"/>
  <c r="K81" i="19"/>
  <c r="K213" i="19"/>
  <c r="J18" i="19"/>
  <c r="I310" i="19"/>
  <c r="I298" i="19"/>
  <c r="I346" i="19"/>
  <c r="J356" i="19"/>
  <c r="I172" i="19"/>
  <c r="J62" i="19"/>
  <c r="J277" i="19"/>
  <c r="I351" i="19"/>
  <c r="I125" i="19"/>
  <c r="I144" i="19"/>
  <c r="I47" i="19"/>
  <c r="J184" i="19"/>
  <c r="I274" i="19"/>
  <c r="J368" i="19"/>
  <c r="J168" i="19"/>
  <c r="I266" i="19"/>
  <c r="I119" i="19"/>
  <c r="I145" i="19"/>
  <c r="J340" i="19"/>
  <c r="J156" i="19"/>
  <c r="I227" i="19"/>
  <c r="J268" i="19"/>
  <c r="J245" i="19"/>
  <c r="I100" i="19"/>
  <c r="I203" i="19"/>
  <c r="J71" i="19"/>
  <c r="I202" i="19"/>
  <c r="J220" i="19"/>
  <c r="I111" i="19"/>
  <c r="J125" i="19"/>
  <c r="I194" i="19"/>
  <c r="I237" i="19"/>
  <c r="J103" i="19"/>
  <c r="J111" i="19"/>
  <c r="I224" i="19"/>
  <c r="J52" i="19"/>
  <c r="J42" i="19"/>
  <c r="I62" i="19"/>
  <c r="J185" i="19"/>
  <c r="I8" i="19"/>
  <c r="I356" i="19"/>
  <c r="I336" i="19"/>
  <c r="J123" i="19"/>
  <c r="J94" i="19"/>
  <c r="J148" i="19"/>
  <c r="J187" i="19"/>
  <c r="I23" i="19"/>
  <c r="I363" i="19"/>
  <c r="I24" i="19"/>
  <c r="J25" i="19"/>
  <c r="J10" i="19"/>
  <c r="I321" i="19"/>
  <c r="I99" i="19"/>
  <c r="J182" i="19"/>
  <c r="I318" i="19"/>
  <c r="J47" i="19"/>
  <c r="I69" i="19"/>
  <c r="J346" i="19"/>
  <c r="J219" i="19"/>
  <c r="K267" i="19"/>
  <c r="K40" i="19"/>
  <c r="K123" i="19"/>
  <c r="L123" i="19" s="1"/>
  <c r="K346" i="19"/>
  <c r="L346" i="19" s="1"/>
  <c r="K344" i="19"/>
  <c r="K103" i="19"/>
  <c r="K338" i="19"/>
  <c r="K121" i="19"/>
  <c r="K60" i="19"/>
  <c r="K357" i="19"/>
  <c r="K224" i="19"/>
  <c r="K257" i="19"/>
  <c r="K320" i="19"/>
  <c r="K178" i="19"/>
  <c r="K140" i="19"/>
  <c r="K117" i="19"/>
  <c r="L117" i="19" s="1"/>
  <c r="K42" i="19"/>
  <c r="K268" i="19"/>
  <c r="L268" i="19" s="1"/>
  <c r="K139" i="19"/>
  <c r="L139" i="19" s="1"/>
  <c r="K354" i="19"/>
  <c r="L354" i="19" s="1"/>
  <c r="K31" i="19"/>
  <c r="L31" i="19" s="1"/>
  <c r="K173" i="19"/>
  <c r="K56" i="19"/>
  <c r="L56" i="19" s="1"/>
  <c r="K191" i="19"/>
  <c r="K227" i="19"/>
  <c r="K181" i="19"/>
  <c r="K88" i="19"/>
  <c r="K260" i="19"/>
  <c r="K53" i="19"/>
  <c r="K234" i="19"/>
  <c r="K50" i="19"/>
  <c r="L50" i="19" s="1"/>
  <c r="J178" i="19"/>
  <c r="I295" i="19"/>
  <c r="I215" i="19"/>
  <c r="J359" i="19"/>
  <c r="I12" i="19"/>
  <c r="I140" i="19"/>
  <c r="J213" i="19"/>
  <c r="J66" i="19"/>
  <c r="I199" i="19"/>
  <c r="I53" i="19"/>
  <c r="J333" i="19"/>
  <c r="J40" i="19"/>
  <c r="J196" i="19"/>
  <c r="I207" i="19"/>
  <c r="J51" i="19"/>
  <c r="I101" i="19"/>
  <c r="I95" i="19"/>
  <c r="J58" i="19"/>
  <c r="I324" i="19"/>
  <c r="I281" i="19"/>
  <c r="I28" i="19"/>
  <c r="J64" i="19"/>
  <c r="J37" i="19"/>
  <c r="J135" i="19"/>
  <c r="I173" i="19"/>
  <c r="I135" i="19"/>
  <c r="J203" i="19"/>
  <c r="I146" i="19"/>
  <c r="J44" i="19"/>
  <c r="I9" i="19"/>
  <c r="J296" i="19"/>
  <c r="I218" i="19"/>
  <c r="I265" i="19"/>
  <c r="J357" i="19"/>
  <c r="J287" i="19"/>
  <c r="I138" i="19"/>
  <c r="J21" i="19"/>
  <c r="J191" i="19"/>
  <c r="I182" i="19"/>
  <c r="J256" i="19"/>
  <c r="I87" i="19"/>
  <c r="I148" i="19"/>
  <c r="J301" i="19"/>
  <c r="J344" i="19"/>
  <c r="I243" i="19"/>
  <c r="J327" i="19"/>
  <c r="J313" i="19"/>
  <c r="J337" i="19"/>
  <c r="J38" i="19"/>
  <c r="J104" i="19"/>
  <c r="I40" i="19"/>
  <c r="J80" i="19"/>
  <c r="I228" i="19"/>
  <c r="I292" i="19"/>
  <c r="I39" i="19"/>
  <c r="J289" i="19"/>
  <c r="J119" i="19"/>
  <c r="I255" i="19"/>
  <c r="I165" i="19"/>
  <c r="J267" i="19"/>
  <c r="K325" i="19"/>
  <c r="K218" i="19"/>
  <c r="K101" i="19"/>
  <c r="K264" i="19"/>
  <c r="K16" i="19"/>
  <c r="K273" i="19"/>
  <c r="K14" i="19"/>
  <c r="K340" i="19"/>
  <c r="K223" i="19"/>
  <c r="L223" i="19" s="1"/>
  <c r="K26" i="19"/>
  <c r="K185" i="19"/>
  <c r="L185" i="19" s="1"/>
  <c r="K147" i="19"/>
  <c r="K327" i="19"/>
  <c r="K76" i="19"/>
  <c r="K203" i="19"/>
  <c r="K33" i="19"/>
  <c r="K21" i="19"/>
  <c r="K263" i="19"/>
  <c r="K69" i="19"/>
  <c r="K323" i="19"/>
  <c r="K247" i="19"/>
  <c r="K334" i="19"/>
  <c r="K350" i="19"/>
  <c r="K94" i="19"/>
  <c r="K366" i="19"/>
  <c r="K359" i="19"/>
  <c r="L359" i="19" s="1"/>
  <c r="K38" i="19"/>
  <c r="K215" i="19"/>
  <c r="K154" i="19"/>
  <c r="K318" i="19"/>
  <c r="K65" i="19"/>
  <c r="L65" i="19" s="1"/>
  <c r="J273" i="19"/>
  <c r="I156" i="19"/>
  <c r="I304" i="19"/>
  <c r="J274" i="19"/>
  <c r="J86" i="19"/>
  <c r="I330" i="19"/>
  <c r="J149" i="19"/>
  <c r="I36" i="19"/>
  <c r="I332" i="19"/>
  <c r="I60" i="19"/>
  <c r="J157" i="19"/>
  <c r="I349" i="19"/>
  <c r="J120" i="19"/>
  <c r="J70" i="19"/>
  <c r="J152" i="19"/>
  <c r="I98" i="19"/>
  <c r="I262" i="19"/>
  <c r="I76" i="19"/>
  <c r="I219" i="19"/>
  <c r="J265" i="19"/>
  <c r="I247" i="19"/>
  <c r="J200" i="19"/>
  <c r="I91" i="19"/>
  <c r="J227" i="19"/>
  <c r="I286" i="19"/>
  <c r="I269" i="19"/>
  <c r="J76" i="19"/>
  <c r="I58" i="19"/>
  <c r="I11" i="19"/>
  <c r="I116" i="19"/>
  <c r="J247" i="19"/>
  <c r="I93" i="19"/>
  <c r="I61" i="19"/>
  <c r="J160" i="19"/>
  <c r="J236" i="19"/>
  <c r="J249" i="19"/>
  <c r="I225" i="19"/>
  <c r="I283" i="19"/>
  <c r="I342" i="19"/>
  <c r="J173" i="19"/>
  <c r="J56" i="19"/>
  <c r="I360" i="19"/>
  <c r="J208" i="19"/>
  <c r="I168" i="19"/>
  <c r="J144" i="19"/>
  <c r="J130" i="19"/>
  <c r="J275" i="19"/>
  <c r="J194" i="19"/>
  <c r="I118" i="19"/>
  <c r="I320" i="19"/>
  <c r="I205" i="19"/>
  <c r="I131" i="19"/>
  <c r="J107" i="19"/>
  <c r="I293" i="19"/>
  <c r="J30" i="19"/>
  <c r="J98" i="19"/>
  <c r="I179" i="19"/>
  <c r="J269" i="19"/>
  <c r="J140" i="19"/>
  <c r="I89" i="19"/>
  <c r="K297" i="19"/>
  <c r="K152" i="19"/>
  <c r="K68" i="19"/>
  <c r="K363" i="19"/>
  <c r="K360" i="19"/>
  <c r="K217" i="19"/>
  <c r="L217" i="19" s="1"/>
  <c r="K314" i="19"/>
  <c r="K108" i="19"/>
  <c r="K51" i="19"/>
  <c r="L51" i="19" s="1"/>
  <c r="K336" i="19"/>
  <c r="K9" i="19"/>
  <c r="L9" i="19" s="1"/>
  <c r="K39" i="19"/>
  <c r="L39" i="19" s="1"/>
  <c r="K231" i="19"/>
  <c r="K153" i="19"/>
  <c r="K206" i="19"/>
  <c r="K29" i="19"/>
  <c r="K166" i="19"/>
  <c r="L166" i="19" s="1"/>
  <c r="K255" i="19"/>
  <c r="K221" i="19"/>
  <c r="L221" i="19" s="1"/>
  <c r="K351" i="19"/>
  <c r="K70" i="19"/>
  <c r="L70" i="19" s="1"/>
  <c r="K18" i="19"/>
  <c r="L18" i="19" s="1"/>
  <c r="K370" i="19"/>
  <c r="K232" i="19"/>
  <c r="L232" i="19" s="1"/>
  <c r="K326" i="19"/>
  <c r="K145" i="19"/>
  <c r="K24" i="19"/>
  <c r="K141" i="19"/>
  <c r="K169" i="19"/>
  <c r="K66" i="19"/>
  <c r="K259" i="19"/>
  <c r="L259" i="19" s="1"/>
  <c r="AC58" i="1"/>
  <c r="AO58" i="1" s="1"/>
  <c r="AP58" i="1" s="1"/>
  <c r="AC47" i="1"/>
  <c r="AO47" i="1" s="1"/>
  <c r="AP47" i="1" s="1"/>
  <c r="AC265" i="1"/>
  <c r="AO265" i="1" s="1"/>
  <c r="AR265" i="1" s="1"/>
  <c r="AC108" i="1"/>
  <c r="AO108" i="1" s="1"/>
  <c r="AP108" i="1" s="1"/>
  <c r="AC48" i="1"/>
  <c r="AO48" i="1" s="1"/>
  <c r="AP48" i="1" s="1"/>
  <c r="AC337" i="1"/>
  <c r="AO337" i="1" s="1"/>
  <c r="AP337" i="1" s="1"/>
  <c r="AC4" i="1"/>
  <c r="AO4" i="1" s="1"/>
  <c r="AP4" i="1" s="1"/>
  <c r="AC33" i="1"/>
  <c r="AO33" i="1" s="1"/>
  <c r="AP33" i="1" s="1"/>
  <c r="AC229" i="1"/>
  <c r="AO229" i="1" s="1"/>
  <c r="AR229" i="1" s="1"/>
  <c r="AC137" i="1"/>
  <c r="AO137" i="1" s="1"/>
  <c r="AR137" i="1" s="1"/>
  <c r="AC202" i="1"/>
  <c r="AO202" i="1" s="1"/>
  <c r="AR202" i="1" s="1"/>
  <c r="AC19" i="1"/>
  <c r="AO19" i="1" s="1"/>
  <c r="AP19" i="1" s="1"/>
  <c r="AC151" i="1"/>
  <c r="AO151" i="1" s="1"/>
  <c r="AP151" i="1" s="1"/>
  <c r="AC251" i="1"/>
  <c r="AO251" i="1" s="1"/>
  <c r="AP251" i="1" s="1"/>
  <c r="AC347" i="1"/>
  <c r="AO347" i="1" s="1"/>
  <c r="AR347" i="1" s="1"/>
  <c r="AC68" i="1"/>
  <c r="AO68" i="1" s="1"/>
  <c r="AP68" i="1" s="1"/>
  <c r="AC11" i="1"/>
  <c r="AO11" i="1" s="1"/>
  <c r="AP11" i="1" s="1"/>
  <c r="AC98" i="1"/>
  <c r="AO98" i="1" s="1"/>
  <c r="AR98" i="1" s="1"/>
  <c r="AC87" i="1"/>
  <c r="AO87" i="1" s="1"/>
  <c r="AP87" i="1" s="1"/>
  <c r="AC303" i="1"/>
  <c r="AO303" i="1" s="1"/>
  <c r="AP303" i="1" s="1"/>
  <c r="AC142" i="1"/>
  <c r="AO142" i="1" s="1"/>
  <c r="AR142" i="1" s="1"/>
  <c r="AC54" i="1"/>
  <c r="AO54" i="1" s="1"/>
  <c r="AR54" i="1" s="1"/>
  <c r="AC293" i="1"/>
  <c r="AO293" i="1" s="1"/>
  <c r="AR293" i="1" s="1"/>
  <c r="AC312" i="1"/>
  <c r="AO312" i="1" s="1"/>
  <c r="AP312" i="1" s="1"/>
  <c r="AC221" i="1"/>
  <c r="AO221" i="1" s="1"/>
  <c r="AP221" i="1" s="1"/>
  <c r="AC83" i="1"/>
  <c r="AO83" i="1" s="1"/>
  <c r="AP83" i="1" s="1"/>
  <c r="AC252" i="1"/>
  <c r="AO252" i="1" s="1"/>
  <c r="AP252" i="1" s="1"/>
  <c r="AC49" i="1"/>
  <c r="AO49" i="1" s="1"/>
  <c r="AP49" i="1" s="1"/>
  <c r="AC222" i="1"/>
  <c r="AO222" i="1" s="1"/>
  <c r="AR222" i="1" s="1"/>
  <c r="AC344" i="1"/>
  <c r="AO344" i="1" s="1"/>
  <c r="AP344" i="1" s="1"/>
  <c r="AC316" i="1"/>
  <c r="AO316" i="1" s="1"/>
  <c r="AP316" i="1" s="1"/>
  <c r="AC172" i="1"/>
  <c r="AO172" i="1" s="1"/>
  <c r="AR172" i="1" s="1"/>
  <c r="AC203" i="1"/>
  <c r="AO203" i="1" s="1"/>
  <c r="AP203" i="1" s="1"/>
  <c r="AC190" i="1"/>
  <c r="AO190" i="1" s="1"/>
  <c r="AR190" i="1" s="1"/>
  <c r="AC184" i="1"/>
  <c r="AO184" i="1" s="1"/>
  <c r="AP184" i="1" s="1"/>
  <c r="AC342" i="1"/>
  <c r="AO342" i="1" s="1"/>
  <c r="AR342" i="1" s="1"/>
  <c r="AC84" i="1"/>
  <c r="AO84" i="1" s="1"/>
  <c r="AP84" i="1" s="1"/>
  <c r="AC205" i="1"/>
  <c r="AO205" i="1" s="1"/>
  <c r="AR205" i="1" s="1"/>
  <c r="AC314" i="1"/>
  <c r="AO314" i="1" s="1"/>
  <c r="AP314" i="1" s="1"/>
  <c r="AC201" i="1"/>
  <c r="AO201" i="1" s="1"/>
  <c r="AR201" i="1" s="1"/>
  <c r="AC258" i="1"/>
  <c r="AO258" i="1" s="1"/>
  <c r="AR258" i="1" s="1"/>
  <c r="AC234" i="1"/>
  <c r="AO234" i="1" s="1"/>
  <c r="AR234" i="1" s="1"/>
  <c r="AC145" i="1"/>
  <c r="AO145" i="1" s="1"/>
  <c r="AP145" i="1" s="1"/>
  <c r="AC307" i="1"/>
  <c r="AO307" i="1" s="1"/>
  <c r="AR307" i="1" s="1"/>
  <c r="AC284" i="1"/>
  <c r="AO284" i="1" s="1"/>
  <c r="AP284" i="1" s="1"/>
  <c r="AC23" i="1"/>
  <c r="AO23" i="1" s="1"/>
  <c r="AP23" i="1" s="1"/>
  <c r="AC271" i="1"/>
  <c r="AO271" i="1" s="1"/>
  <c r="AP271" i="1" s="1"/>
  <c r="AC45" i="1"/>
  <c r="AO45" i="1" s="1"/>
  <c r="AP45" i="1" s="1"/>
  <c r="AC171" i="1"/>
  <c r="AO171" i="1" s="1"/>
  <c r="AP171" i="1" s="1"/>
  <c r="AC243" i="1"/>
  <c r="AO243" i="1" s="1"/>
  <c r="AP243" i="1" s="1"/>
  <c r="AC302" i="1"/>
  <c r="AO302" i="1" s="1"/>
  <c r="AP302" i="1" s="1"/>
  <c r="AC365" i="1"/>
  <c r="AO365" i="1" s="1"/>
  <c r="AR365" i="1" s="1"/>
  <c r="AC227" i="1"/>
  <c r="AO227" i="1" s="1"/>
  <c r="AP227" i="1" s="1"/>
  <c r="AC360" i="1"/>
  <c r="AO360" i="1" s="1"/>
  <c r="AR360" i="1" s="1"/>
  <c r="AC354" i="1"/>
  <c r="AO354" i="1" s="1"/>
  <c r="AR354" i="1" s="1"/>
  <c r="AC32" i="1"/>
  <c r="AO32" i="1" s="1"/>
  <c r="AR32" i="1" s="1"/>
  <c r="AC210" i="1"/>
  <c r="AO210" i="1" s="1"/>
  <c r="AR210" i="1" s="1"/>
  <c r="AC148" i="1"/>
  <c r="AO148" i="1" s="1"/>
  <c r="AP148" i="1" s="1"/>
  <c r="AC318" i="1"/>
  <c r="AO318" i="1" s="1"/>
  <c r="AP318" i="1" s="1"/>
  <c r="AC93" i="1"/>
  <c r="AO93" i="1" s="1"/>
  <c r="AR93" i="1" s="1"/>
  <c r="AC280" i="1"/>
  <c r="AO280" i="1" s="1"/>
  <c r="AP280" i="1" s="1"/>
  <c r="AC70" i="1"/>
  <c r="AO70" i="1" s="1"/>
  <c r="AP70" i="1" s="1"/>
  <c r="AC77" i="1"/>
  <c r="AO77" i="1" s="1"/>
  <c r="AR77" i="1" s="1"/>
  <c r="AC348" i="1"/>
  <c r="AO348" i="1" s="1"/>
  <c r="AP348" i="1" s="1"/>
  <c r="AC107" i="1"/>
  <c r="AO107" i="1" s="1"/>
  <c r="AP107" i="1" s="1"/>
  <c r="AC319" i="1"/>
  <c r="AO319" i="1" s="1"/>
  <c r="AR319" i="1" s="1"/>
  <c r="AC292" i="1"/>
  <c r="AO292" i="1" s="1"/>
  <c r="AP292" i="1" s="1"/>
  <c r="AC113" i="1"/>
  <c r="AO113" i="1" s="1"/>
  <c r="AR113" i="1" s="1"/>
  <c r="AC306" i="1"/>
  <c r="AO306" i="1" s="1"/>
  <c r="AR306" i="1" s="1"/>
  <c r="AC46" i="1"/>
  <c r="AO46" i="1" s="1"/>
  <c r="AR46" i="1" s="1"/>
  <c r="AC146" i="1"/>
  <c r="AO146" i="1" s="1"/>
  <c r="AR146" i="1" s="1"/>
  <c r="AC78" i="1"/>
  <c r="AO78" i="1" s="1"/>
  <c r="AP78" i="1" s="1"/>
  <c r="AC131" i="1"/>
  <c r="AO131" i="1" s="1"/>
  <c r="AP131" i="1" s="1"/>
  <c r="AC278" i="1"/>
  <c r="AO278" i="1" s="1"/>
  <c r="AR278" i="1" s="1"/>
  <c r="AC267" i="1"/>
  <c r="AO267" i="1" s="1"/>
  <c r="AR267" i="1" s="1"/>
  <c r="AC57" i="1"/>
  <c r="AO57" i="1" s="1"/>
  <c r="AP57" i="1" s="1"/>
  <c r="AC186" i="1"/>
  <c r="AO186" i="1" s="1"/>
  <c r="AR186" i="1" s="1"/>
  <c r="AC112" i="1"/>
  <c r="AO112" i="1" s="1"/>
  <c r="AP112" i="1" s="1"/>
  <c r="AC363" i="1"/>
  <c r="AO363" i="1" s="1"/>
  <c r="AP363" i="1" s="1"/>
  <c r="AC308" i="1"/>
  <c r="AO308" i="1" s="1"/>
  <c r="AR308" i="1" s="1"/>
  <c r="AC73" i="1"/>
  <c r="AO73" i="1" s="1"/>
  <c r="AR73" i="1" s="1"/>
  <c r="AC40" i="1"/>
  <c r="AO40" i="1" s="1"/>
  <c r="AR40" i="1" s="1"/>
  <c r="AC43" i="1"/>
  <c r="AO43" i="1" s="1"/>
  <c r="AP43" i="1" s="1"/>
  <c r="AC323" i="1"/>
  <c r="AO323" i="1" s="1"/>
  <c r="AR323" i="1" s="1"/>
  <c r="AC158" i="1"/>
  <c r="AO158" i="1" s="1"/>
  <c r="AR158" i="1" s="1"/>
  <c r="AC22" i="1"/>
  <c r="AO22" i="1" s="1"/>
  <c r="AP22" i="1" s="1"/>
  <c r="AC136" i="1"/>
  <c r="AO136" i="1" s="1"/>
  <c r="AR136" i="1" s="1"/>
  <c r="AC173" i="1"/>
  <c r="AO173" i="1" s="1"/>
  <c r="AR173" i="1" s="1"/>
  <c r="AC60" i="1"/>
  <c r="AO60" i="1" s="1"/>
  <c r="AP60" i="1" s="1"/>
  <c r="AC351" i="1"/>
  <c r="AO351" i="1" s="1"/>
  <c r="AR351" i="1" s="1"/>
  <c r="AC50" i="1"/>
  <c r="AO50" i="1" s="1"/>
  <c r="AP50" i="1" s="1"/>
  <c r="AC95" i="1"/>
  <c r="AO95" i="1" s="1"/>
  <c r="AR95" i="1" s="1"/>
  <c r="AC110" i="1"/>
  <c r="AO110" i="1" s="1"/>
  <c r="AP110" i="1" s="1"/>
  <c r="AC39" i="1"/>
  <c r="AO39" i="1" s="1"/>
  <c r="AP39" i="1" s="1"/>
  <c r="AC199" i="1"/>
  <c r="AO199" i="1" s="1"/>
  <c r="AR199" i="1" s="1"/>
  <c r="AC269" i="1"/>
  <c r="AO269" i="1" s="1"/>
  <c r="AR269" i="1" s="1"/>
  <c r="AC160" i="1"/>
  <c r="AO160" i="1" s="1"/>
  <c r="AR160" i="1" s="1"/>
  <c r="AC56" i="1"/>
  <c r="AO56" i="1" s="1"/>
  <c r="AP56" i="1" s="1"/>
  <c r="AC223" i="1"/>
  <c r="AO223" i="1" s="1"/>
  <c r="AR223" i="1" s="1"/>
  <c r="AC343" i="1"/>
  <c r="AO343" i="1" s="1"/>
  <c r="AP343" i="1" s="1"/>
  <c r="AC282" i="1"/>
  <c r="AC177" i="1"/>
  <c r="AO177" i="1" s="1"/>
  <c r="AP177" i="1" s="1"/>
  <c r="AC165" i="1"/>
  <c r="AO165" i="1" s="1"/>
  <c r="AR165" i="1" s="1"/>
  <c r="AC281" i="1"/>
  <c r="AO281" i="1" s="1"/>
  <c r="AR281" i="1" s="1"/>
  <c r="AC71" i="1"/>
  <c r="AO71" i="1" s="1"/>
  <c r="AP71" i="1" s="1"/>
  <c r="AC285" i="1"/>
  <c r="AO285" i="1" s="1"/>
  <c r="AR285" i="1" s="1"/>
  <c r="AC289" i="1"/>
  <c r="AO289" i="1" s="1"/>
  <c r="AP289" i="1" s="1"/>
  <c r="AC132" i="1"/>
  <c r="AO132" i="1" s="1"/>
  <c r="AR132" i="1" s="1"/>
  <c r="AC300" i="1"/>
  <c r="AO300" i="1" s="1"/>
  <c r="AP300" i="1" s="1"/>
  <c r="AC273" i="1"/>
  <c r="AO273" i="1" s="1"/>
  <c r="AR273" i="1" s="1"/>
  <c r="AC88" i="1"/>
  <c r="AO88" i="1" s="1"/>
  <c r="AR88" i="1" s="1"/>
  <c r="AC10" i="1"/>
  <c r="AO10" i="1" s="1"/>
  <c r="AR10" i="1" s="1"/>
  <c r="AC42" i="1"/>
  <c r="AO42" i="1" s="1"/>
  <c r="AP42" i="1" s="1"/>
  <c r="AC305" i="1"/>
  <c r="AO305" i="1" s="1"/>
  <c r="AP305" i="1" s="1"/>
  <c r="AC67" i="1"/>
  <c r="AO67" i="1" s="1"/>
  <c r="AP67" i="1" s="1"/>
  <c r="AC270" i="1"/>
  <c r="AO270" i="1" s="1"/>
  <c r="AR270" i="1" s="1"/>
  <c r="AC298" i="1"/>
  <c r="AO298" i="1" s="1"/>
  <c r="AR298" i="1" s="1"/>
  <c r="AC206" i="1"/>
  <c r="AO206" i="1" s="1"/>
  <c r="AR206" i="1" s="1"/>
  <c r="AC62" i="1"/>
  <c r="AO62" i="1" s="1"/>
  <c r="AP62" i="1" s="1"/>
  <c r="AC216" i="1"/>
  <c r="AO216" i="1" s="1"/>
  <c r="AP216" i="1" s="1"/>
  <c r="AC99" i="1"/>
  <c r="AO99" i="1" s="1"/>
  <c r="AP99" i="1" s="1"/>
  <c r="AC143" i="1"/>
  <c r="AO143" i="1" s="1"/>
  <c r="AR143" i="1" s="1"/>
  <c r="AC225" i="1"/>
  <c r="AO225" i="1" s="1"/>
  <c r="AR225" i="1" s="1"/>
  <c r="AC64" i="1"/>
  <c r="AO64" i="1" s="1"/>
  <c r="AR64" i="1" s="1"/>
  <c r="AC144" i="1"/>
  <c r="AO144" i="1" s="1"/>
  <c r="AR144" i="1" s="1"/>
  <c r="AC250" i="1"/>
  <c r="AO250" i="1" s="1"/>
  <c r="AR250" i="1" s="1"/>
  <c r="AC191" i="1"/>
  <c r="AO191" i="1" s="1"/>
  <c r="AP191" i="1" s="1"/>
  <c r="AC7" i="1"/>
  <c r="AO7" i="1" s="1"/>
  <c r="AP7" i="1" s="1"/>
  <c r="AC283" i="1"/>
  <c r="AO283" i="1" s="1"/>
  <c r="AR283" i="1" s="1"/>
  <c r="AC124" i="1"/>
  <c r="AO124" i="1" s="1"/>
  <c r="AP124" i="1" s="1"/>
  <c r="AC287" i="1"/>
  <c r="AO287" i="1" s="1"/>
  <c r="AR287" i="1" s="1"/>
  <c r="AC117" i="1"/>
  <c r="AO117" i="1" s="1"/>
  <c r="AP117" i="1" s="1"/>
  <c r="AC157" i="1"/>
  <c r="AO157" i="1" s="1"/>
  <c r="AP157" i="1" s="1"/>
  <c r="AC141" i="1"/>
  <c r="AO141" i="1" s="1"/>
  <c r="AR141" i="1" s="1"/>
  <c r="AC218" i="1"/>
  <c r="AO218" i="1" s="1"/>
  <c r="AR218" i="1" s="1"/>
  <c r="AC364" i="1"/>
  <c r="AO364" i="1" s="1"/>
  <c r="AP364" i="1" s="1"/>
  <c r="AC123" i="1"/>
  <c r="AO123" i="1" s="1"/>
  <c r="AP123" i="1" s="1"/>
  <c r="AC25" i="1"/>
  <c r="AO25" i="1" s="1"/>
  <c r="AP25" i="1" s="1"/>
  <c r="AC311" i="1"/>
  <c r="AO311" i="1" s="1"/>
  <c r="AR311" i="1" s="1"/>
  <c r="AC335" i="1"/>
  <c r="AO335" i="1" s="1"/>
  <c r="AR335" i="1" s="1"/>
  <c r="AC31" i="1"/>
  <c r="AO31" i="1" s="1"/>
  <c r="AP31" i="1" s="1"/>
  <c r="AC334" i="1"/>
  <c r="AO334" i="1" s="1"/>
  <c r="AP334" i="1" s="1"/>
  <c r="AC288" i="1"/>
  <c r="AO288" i="1" s="1"/>
  <c r="AP288" i="1" s="1"/>
  <c r="AC162" i="1"/>
  <c r="AO162" i="1" s="1"/>
  <c r="AP162" i="1" s="1"/>
  <c r="AC101" i="1"/>
  <c r="AO101" i="1" s="1"/>
  <c r="AR101" i="1" s="1"/>
  <c r="AC313" i="1"/>
  <c r="AO313" i="1" s="1"/>
  <c r="AP313" i="1" s="1"/>
  <c r="AC274" i="1"/>
  <c r="AO274" i="1" s="1"/>
  <c r="AR274" i="1" s="1"/>
  <c r="AC275" i="1"/>
  <c r="AO275" i="1" s="1"/>
  <c r="AR275" i="1" s="1"/>
  <c r="AC174" i="1"/>
  <c r="AO174" i="1" s="1"/>
  <c r="AR174" i="1" s="1"/>
  <c r="AC286" i="1"/>
  <c r="AO286" i="1" s="1"/>
  <c r="AR286" i="1" s="1"/>
  <c r="AC53" i="1"/>
  <c r="AO53" i="1" s="1"/>
  <c r="AR53" i="1" s="1"/>
  <c r="AC52" i="1"/>
  <c r="AO52" i="1" s="1"/>
  <c r="AP52" i="1" s="1"/>
  <c r="AC59" i="1"/>
  <c r="AO59" i="1" s="1"/>
  <c r="AP59" i="1" s="1"/>
  <c r="AC111" i="1"/>
  <c r="AO111" i="1" s="1"/>
  <c r="AP111" i="1" s="1"/>
  <c r="AC161" i="1"/>
  <c r="AO161" i="1" s="1"/>
  <c r="AR161" i="1" s="1"/>
  <c r="AC346" i="1"/>
  <c r="AO346" i="1" s="1"/>
  <c r="AP346" i="1" s="1"/>
  <c r="AC114" i="1"/>
  <c r="AO114" i="1" s="1"/>
  <c r="AR114" i="1" s="1"/>
  <c r="AC242" i="1"/>
  <c r="AO242" i="1" s="1"/>
  <c r="AP242" i="1" s="1"/>
  <c r="AC244" i="1"/>
  <c r="AO244" i="1" s="1"/>
  <c r="AP244" i="1" s="1"/>
  <c r="AC213" i="1"/>
  <c r="AO213" i="1" s="1"/>
  <c r="AR213" i="1" s="1"/>
  <c r="AC352" i="1"/>
  <c r="AO352" i="1" s="1"/>
  <c r="AR352" i="1" s="1"/>
  <c r="AC277" i="1"/>
  <c r="AO277" i="1" s="1"/>
  <c r="AR277" i="1" s="1"/>
  <c r="AC255" i="1"/>
  <c r="AO255" i="1" s="1"/>
  <c r="AR255" i="1" s="1"/>
  <c r="AC317" i="1"/>
  <c r="AO317" i="1" s="1"/>
  <c r="AP317" i="1" s="1"/>
  <c r="AC91" i="1"/>
  <c r="AO91" i="1" s="1"/>
  <c r="AR91" i="1" s="1"/>
  <c r="AC358" i="1"/>
  <c r="AO358" i="1" s="1"/>
  <c r="AP358" i="1" s="1"/>
  <c r="AC230" i="1"/>
  <c r="AO230" i="1" s="1"/>
  <c r="AP230" i="1" s="1"/>
  <c r="AC41" i="1"/>
  <c r="AO41" i="1" s="1"/>
  <c r="AR41" i="1" s="1"/>
  <c r="AC279" i="1"/>
  <c r="AO279" i="1" s="1"/>
  <c r="AP279" i="1" s="1"/>
  <c r="AC164" i="1"/>
  <c r="AO164" i="1" s="1"/>
  <c r="AR164" i="1" s="1"/>
  <c r="AC361" i="1"/>
  <c r="AO361" i="1" s="1"/>
  <c r="AR361" i="1" s="1"/>
  <c r="AC26" i="1"/>
  <c r="AO26" i="1" s="1"/>
  <c r="AP26" i="1" s="1"/>
  <c r="AC34" i="1"/>
  <c r="AO34" i="1" s="1"/>
  <c r="AP34" i="1" s="1"/>
  <c r="AC332" i="1"/>
  <c r="AO332" i="1" s="1"/>
  <c r="AP332" i="1" s="1"/>
  <c r="AC5" i="1"/>
  <c r="AO5" i="1" s="1"/>
  <c r="AR5" i="1" s="1"/>
  <c r="AC149" i="1"/>
  <c r="AO149" i="1" s="1"/>
  <c r="AP149" i="1" s="1"/>
  <c r="AC179" i="1"/>
  <c r="AO179" i="1" s="1"/>
  <c r="AP179" i="1" s="1"/>
  <c r="AC3" i="1"/>
  <c r="AO3" i="1" s="1"/>
  <c r="AR3" i="1" s="1"/>
  <c r="AC133" i="1"/>
  <c r="AO133" i="1" s="1"/>
  <c r="AR133" i="1" s="1"/>
  <c r="AC214" i="1"/>
  <c r="AO214" i="1" s="1"/>
  <c r="AR214" i="1" s="1"/>
  <c r="AC198" i="1"/>
  <c r="AO198" i="1" s="1"/>
  <c r="AR198" i="1" s="1"/>
  <c r="AC61" i="1"/>
  <c r="AO61" i="1" s="1"/>
  <c r="AP61" i="1" s="1"/>
  <c r="AC233" i="1"/>
  <c r="AO233" i="1" s="1"/>
  <c r="AP233" i="1" s="1"/>
  <c r="AC211" i="1"/>
  <c r="AO211" i="1" s="1"/>
  <c r="AR211" i="1" s="1"/>
  <c r="AC329" i="1"/>
  <c r="AO329" i="1" s="1"/>
  <c r="AR329" i="1" s="1"/>
  <c r="AC266" i="1"/>
  <c r="AO266" i="1" s="1"/>
  <c r="AR266" i="1" s="1"/>
  <c r="AC232" i="1"/>
  <c r="AO232" i="1" s="1"/>
  <c r="AP232" i="1" s="1"/>
  <c r="AC240" i="1"/>
  <c r="AO240" i="1" s="1"/>
  <c r="AR240" i="1" s="1"/>
  <c r="AC135" i="1"/>
  <c r="AO135" i="1" s="1"/>
  <c r="AR135" i="1" s="1"/>
  <c r="AC152" i="1"/>
  <c r="AO152" i="1" s="1"/>
  <c r="AP152" i="1" s="1"/>
  <c r="AC180" i="1"/>
  <c r="AO180" i="1" s="1"/>
  <c r="AR180" i="1" s="1"/>
  <c r="AC338" i="1"/>
  <c r="AO338" i="1" s="1"/>
  <c r="AR338" i="1" s="1"/>
  <c r="AC17" i="1"/>
  <c r="AO17" i="1" s="1"/>
  <c r="AP17" i="1" s="1"/>
  <c r="AC241" i="1"/>
  <c r="AO241" i="1" s="1"/>
  <c r="AR241" i="1" s="1"/>
  <c r="AC336" i="1"/>
  <c r="AO336" i="1" s="1"/>
  <c r="AR336" i="1" s="1"/>
  <c r="AC330" i="1"/>
  <c r="AO330" i="1" s="1"/>
  <c r="AR330" i="1" s="1"/>
  <c r="AC224" i="1"/>
  <c r="AO224" i="1" s="1"/>
  <c r="AR224" i="1" s="1"/>
  <c r="AC13" i="1"/>
  <c r="AO13" i="1" s="1"/>
  <c r="AR13" i="1" s="1"/>
  <c r="AC14" i="1"/>
  <c r="AO14" i="1" s="1"/>
  <c r="AP14" i="1" s="1"/>
  <c r="AC121" i="1"/>
  <c r="AO121" i="1" s="1"/>
  <c r="AP121" i="1" s="1"/>
  <c r="AC128" i="1"/>
  <c r="AO128" i="1" s="1"/>
  <c r="AP128" i="1" s="1"/>
  <c r="AC79" i="1"/>
  <c r="AO79" i="1" s="1"/>
  <c r="AP79" i="1" s="1"/>
  <c r="AC257" i="1"/>
  <c r="AO257" i="1" s="1"/>
  <c r="AP257" i="1" s="1"/>
  <c r="AC248" i="1"/>
  <c r="AO248" i="1" s="1"/>
  <c r="AP248" i="1" s="1"/>
  <c r="AC276" i="1"/>
  <c r="AO276" i="1" s="1"/>
  <c r="AR276" i="1" s="1"/>
  <c r="AC204" i="1"/>
  <c r="AO204" i="1" s="1"/>
  <c r="AP204" i="1" s="1"/>
  <c r="AC304" i="1"/>
  <c r="AO304" i="1" s="1"/>
  <c r="AP304" i="1" s="1"/>
  <c r="AC82" i="1"/>
  <c r="AO82" i="1" s="1"/>
  <c r="AP82" i="1" s="1"/>
  <c r="AC122" i="1"/>
  <c r="AO122" i="1" s="1"/>
  <c r="AR122" i="1" s="1"/>
  <c r="AC309" i="1"/>
  <c r="AO309" i="1" s="1"/>
  <c r="AR309" i="1" s="1"/>
  <c r="AC86" i="1"/>
  <c r="AO86" i="1" s="1"/>
  <c r="AP86" i="1" s="1"/>
  <c r="AC44" i="1"/>
  <c r="AO44" i="1" s="1"/>
  <c r="AP44" i="1" s="1"/>
  <c r="AC30" i="1"/>
  <c r="AO30" i="1" s="1"/>
  <c r="AP30" i="1" s="1"/>
  <c r="AC2" i="1"/>
  <c r="AO2" i="1" s="1"/>
  <c r="AP2" i="1" s="1"/>
  <c r="AC97" i="1"/>
  <c r="AO97" i="1" s="1"/>
  <c r="AP97" i="1" s="1"/>
  <c r="AC94" i="1"/>
  <c r="AO94" i="1" s="1"/>
  <c r="AR94" i="1" s="1"/>
  <c r="AC322" i="1"/>
  <c r="AO322" i="1" s="1"/>
  <c r="AR322" i="1" s="1"/>
  <c r="AC238" i="1"/>
  <c r="AO238" i="1" s="1"/>
  <c r="AC12" i="1"/>
  <c r="AO12" i="1" s="1"/>
  <c r="AP12" i="1" s="1"/>
  <c r="AC170" i="1"/>
  <c r="AO170" i="1" s="1"/>
  <c r="AP170" i="1" s="1"/>
  <c r="AC37" i="1"/>
  <c r="AO37" i="1" s="1"/>
  <c r="AP37" i="1" s="1"/>
  <c r="AC104" i="1"/>
  <c r="AO104" i="1" s="1"/>
  <c r="AP104" i="1" s="1"/>
  <c r="AC187" i="1"/>
  <c r="AO187" i="1" s="1"/>
  <c r="AR187" i="1" s="1"/>
  <c r="AC200" i="1"/>
  <c r="AO200" i="1" s="1"/>
  <c r="AP200" i="1" s="1"/>
  <c r="AC249" i="1"/>
  <c r="AO249" i="1" s="1"/>
  <c r="AR249" i="1" s="1"/>
  <c r="AC353" i="1"/>
  <c r="AO353" i="1" s="1"/>
  <c r="AP353" i="1" s="1"/>
  <c r="AC163" i="1"/>
  <c r="AO163" i="1" s="1"/>
  <c r="AP163" i="1" s="1"/>
  <c r="AC76" i="1"/>
  <c r="AO76" i="1" s="1"/>
  <c r="AP76" i="1" s="1"/>
  <c r="AC125" i="1"/>
  <c r="AO125" i="1" s="1"/>
  <c r="AP125" i="1" s="1"/>
  <c r="AC168" i="1"/>
  <c r="AO168" i="1" s="1"/>
  <c r="AP168" i="1" s="1"/>
  <c r="AC226" i="1"/>
  <c r="AO226" i="1" s="1"/>
  <c r="AP226" i="1" s="1"/>
  <c r="AC169" i="1"/>
  <c r="AO169" i="1" s="1"/>
  <c r="AP169" i="1" s="1"/>
  <c r="AC153" i="1"/>
  <c r="AO153" i="1" s="1"/>
  <c r="AR153" i="1" s="1"/>
  <c r="AC247" i="1"/>
  <c r="AO247" i="1" s="1"/>
  <c r="AR247" i="1" s="1"/>
  <c r="AC178" i="1"/>
  <c r="AO178" i="1" s="1"/>
  <c r="AR178" i="1" s="1"/>
  <c r="AC195" i="1"/>
  <c r="AO195" i="1" s="1"/>
  <c r="AP195" i="1" s="1"/>
  <c r="AC245" i="1"/>
  <c r="AO245" i="1" s="1"/>
  <c r="AR245" i="1" s="1"/>
  <c r="AC92" i="1"/>
  <c r="AO92" i="1" s="1"/>
  <c r="AP92" i="1" s="1"/>
  <c r="AC138" i="1"/>
  <c r="AO138" i="1" s="1"/>
  <c r="AR138" i="1" s="1"/>
  <c r="AC263" i="1"/>
  <c r="AO263" i="1" s="1"/>
  <c r="AP263" i="1" s="1"/>
  <c r="AC355" i="1"/>
  <c r="AO355" i="1" s="1"/>
  <c r="AP355" i="1" s="1"/>
  <c r="AC362" i="1"/>
  <c r="AO362" i="1" s="1"/>
  <c r="AR362" i="1" s="1"/>
  <c r="AC28" i="1"/>
  <c r="AO28" i="1" s="1"/>
  <c r="AP28" i="1" s="1"/>
  <c r="AC299" i="1"/>
  <c r="AO299" i="1" s="1"/>
  <c r="AP299" i="1" s="1"/>
  <c r="AC194" i="1"/>
  <c r="AO194" i="1" s="1"/>
  <c r="AP194" i="1" s="1"/>
  <c r="AC89" i="1"/>
  <c r="AO89" i="1" s="1"/>
  <c r="AP89" i="1" s="1"/>
  <c r="AC326" i="1"/>
  <c r="AO326" i="1" s="1"/>
  <c r="AR326" i="1" s="1"/>
  <c r="AC207" i="1"/>
  <c r="AO207" i="1" s="1"/>
  <c r="AP207" i="1" s="1"/>
  <c r="AC359" i="1"/>
  <c r="AO359" i="1" s="1"/>
  <c r="AP359" i="1" s="1"/>
  <c r="AC254" i="1"/>
  <c r="AO254" i="1" s="1"/>
  <c r="AP254" i="1" s="1"/>
  <c r="AC120" i="1"/>
  <c r="AO120" i="1" s="1"/>
  <c r="AP120" i="1" s="1"/>
  <c r="AC268" i="1"/>
  <c r="AO268" i="1" s="1"/>
  <c r="AP268" i="1" s="1"/>
  <c r="AC297" i="1"/>
  <c r="AO297" i="1" s="1"/>
  <c r="AR297" i="1" s="1"/>
  <c r="AC325" i="1"/>
  <c r="AO325" i="1" s="1"/>
  <c r="AR325" i="1" s="1"/>
  <c r="AC72" i="1"/>
  <c r="AO72" i="1" s="1"/>
  <c r="AP72" i="1" s="1"/>
  <c r="AC6" i="1"/>
  <c r="AO6" i="1" s="1"/>
  <c r="AR6" i="1" s="1"/>
  <c r="AC196" i="1"/>
  <c r="AO196" i="1" s="1"/>
  <c r="AR196" i="1" s="1"/>
  <c r="AC192" i="1"/>
  <c r="AO192" i="1" s="1"/>
  <c r="AP192" i="1" s="1"/>
  <c r="AC127" i="1"/>
  <c r="AO127" i="1" s="1"/>
  <c r="AR127" i="1" s="1"/>
  <c r="AC264" i="1"/>
  <c r="AO264" i="1" s="1"/>
  <c r="AR264" i="1" s="1"/>
  <c r="AC106" i="1"/>
  <c r="AO106" i="1" s="1"/>
  <c r="AP106" i="1" s="1"/>
  <c r="AC102" i="1"/>
  <c r="AO102" i="1" s="1"/>
  <c r="AR102" i="1" s="1"/>
  <c r="AC156" i="1"/>
  <c r="AO156" i="1" s="1"/>
  <c r="AP156" i="1" s="1"/>
  <c r="AC340" i="1"/>
  <c r="AO340" i="1" s="1"/>
  <c r="AR340" i="1" s="1"/>
  <c r="AC81" i="1"/>
  <c r="AO81" i="1" s="1"/>
  <c r="AR81" i="1" s="1"/>
  <c r="AC119" i="1"/>
  <c r="AO119" i="1" s="1"/>
  <c r="AR119" i="1" s="1"/>
  <c r="AC239" i="1"/>
  <c r="AO239" i="1" s="1"/>
  <c r="AR239" i="1" s="1"/>
  <c r="AC15" i="1"/>
  <c r="AO15" i="1" s="1"/>
  <c r="AP15" i="1" s="1"/>
  <c r="AC154" i="1"/>
  <c r="AO154" i="1" s="1"/>
  <c r="AR154" i="1" s="1"/>
  <c r="AC291" i="1"/>
  <c r="AO291" i="1" s="1"/>
  <c r="AP291" i="1" s="1"/>
  <c r="AC188" i="1"/>
  <c r="AO188" i="1" s="1"/>
  <c r="AR188" i="1" s="1"/>
  <c r="AC18" i="1"/>
  <c r="AO18" i="1" s="1"/>
  <c r="AR18" i="1" s="1"/>
  <c r="AC290" i="1"/>
  <c r="AO290" i="1" s="1"/>
  <c r="AR290" i="1" s="1"/>
  <c r="AC35" i="1"/>
  <c r="AO35" i="1" s="1"/>
  <c r="AR35" i="1" s="1"/>
  <c r="AC105" i="1"/>
  <c r="AO105" i="1" s="1"/>
  <c r="AP105" i="1" s="1"/>
  <c r="AC341" i="1"/>
  <c r="AO341" i="1" s="1"/>
  <c r="AP341" i="1" s="1"/>
  <c r="AC339" i="1"/>
  <c r="AO339" i="1" s="1"/>
  <c r="AR339" i="1" s="1"/>
  <c r="AC100" i="1"/>
  <c r="AO100" i="1" s="1"/>
  <c r="AP100" i="1" s="1"/>
  <c r="AC331" i="1"/>
  <c r="AO331" i="1" s="1"/>
  <c r="AP331" i="1" s="1"/>
  <c r="AC296" i="1"/>
  <c r="AO296" i="1" s="1"/>
  <c r="AP296" i="1" s="1"/>
  <c r="AC183" i="1"/>
  <c r="AO183" i="1" s="1"/>
  <c r="AP183" i="1" s="1"/>
  <c r="AC129" i="1"/>
  <c r="AO129" i="1" s="1"/>
  <c r="AP129" i="1" s="1"/>
  <c r="AC63" i="1"/>
  <c r="AO63" i="1" s="1"/>
  <c r="AP63" i="1" s="1"/>
  <c r="AC90" i="1"/>
  <c r="AO90" i="1" s="1"/>
  <c r="AP90" i="1" s="1"/>
  <c r="AC327" i="1"/>
  <c r="AO327" i="1" s="1"/>
  <c r="AP327" i="1" s="1"/>
  <c r="AC231" i="1"/>
  <c r="AO231" i="1" s="1"/>
  <c r="AR231" i="1" s="1"/>
  <c r="AC228" i="1"/>
  <c r="AO228" i="1" s="1"/>
  <c r="AR228" i="1" s="1"/>
  <c r="AC182" i="1"/>
  <c r="AO182" i="1" s="1"/>
  <c r="AP182" i="1" s="1"/>
  <c r="AC69" i="1"/>
  <c r="AO69" i="1" s="1"/>
  <c r="AP69" i="1" s="1"/>
  <c r="AC345" i="1"/>
  <c r="AO345" i="1" s="1"/>
  <c r="AP345" i="1" s="1"/>
  <c r="AC80" i="1"/>
  <c r="AO80" i="1" s="1"/>
  <c r="AP80" i="1" s="1"/>
  <c r="AC246" i="1"/>
  <c r="AO246" i="1" s="1"/>
  <c r="AP246" i="1" s="1"/>
  <c r="AC103" i="1"/>
  <c r="AO103" i="1" s="1"/>
  <c r="AP103" i="1" s="1"/>
  <c r="AC24" i="1"/>
  <c r="AO24" i="1" s="1"/>
  <c r="AR24" i="1" s="1"/>
  <c r="AC193" i="1"/>
  <c r="AO193" i="1" s="1"/>
  <c r="AP193" i="1" s="1"/>
  <c r="AC155" i="1"/>
  <c r="AO155" i="1" s="1"/>
  <c r="AP155" i="1" s="1"/>
  <c r="AC115" i="1"/>
  <c r="AO115" i="1" s="1"/>
  <c r="AP115" i="1" s="1"/>
  <c r="AC235" i="1"/>
  <c r="AO235" i="1" s="1"/>
  <c r="AR235" i="1" s="1"/>
  <c r="AC189" i="1"/>
  <c r="AO189" i="1" s="1"/>
  <c r="AP189" i="1" s="1"/>
  <c r="AC220" i="1"/>
  <c r="AO220" i="1" s="1"/>
  <c r="AP220" i="1" s="1"/>
  <c r="AC295" i="1"/>
  <c r="AO295" i="1" s="1"/>
  <c r="AP295" i="1" s="1"/>
  <c r="AC272" i="1"/>
  <c r="AO272" i="1" s="1"/>
  <c r="AP272" i="1" s="1"/>
  <c r="AC126" i="1"/>
  <c r="AO126" i="1" s="1"/>
  <c r="AR126" i="1" s="1"/>
  <c r="AC321" i="1"/>
  <c r="AO321" i="1" s="1"/>
  <c r="AR321" i="1" s="1"/>
  <c r="AC215" i="1"/>
  <c r="AO215" i="1" s="1"/>
  <c r="AR215" i="1" s="1"/>
  <c r="AC96" i="1"/>
  <c r="AO96" i="1" s="1"/>
  <c r="AP96" i="1" s="1"/>
  <c r="AC253" i="1"/>
  <c r="AO253" i="1" s="1"/>
  <c r="AP253" i="1" s="1"/>
  <c r="AC8" i="1"/>
  <c r="AO8" i="1" s="1"/>
  <c r="AP8" i="1" s="1"/>
  <c r="AC260" i="1"/>
  <c r="AO260" i="1" s="1"/>
  <c r="AR260" i="1" s="1"/>
  <c r="AC9" i="1"/>
  <c r="AO9" i="1" s="1"/>
  <c r="AR9" i="1" s="1"/>
  <c r="AC116" i="1"/>
  <c r="AO116" i="1" s="1"/>
  <c r="AR116" i="1" s="1"/>
  <c r="AC55" i="1"/>
  <c r="AO55" i="1" s="1"/>
  <c r="AR55" i="1" s="1"/>
  <c r="AC349" i="1"/>
  <c r="AO349" i="1" s="1"/>
  <c r="AP349" i="1" s="1"/>
  <c r="AC217" i="1"/>
  <c r="AO217" i="1" s="1"/>
  <c r="AR217" i="1" s="1"/>
  <c r="AC256" i="1"/>
  <c r="AO256" i="1" s="1"/>
  <c r="AR256" i="1" s="1"/>
  <c r="AC310" i="1"/>
  <c r="AO310" i="1" s="1"/>
  <c r="AR310" i="1" s="1"/>
  <c r="AC175" i="1"/>
  <c r="AO175" i="1" s="1"/>
  <c r="AP175" i="1" s="1"/>
  <c r="AC140" i="1"/>
  <c r="AO140" i="1" s="1"/>
  <c r="AR140" i="1" s="1"/>
  <c r="AC109" i="1"/>
  <c r="AO109" i="1" s="1"/>
  <c r="AP109" i="1" s="1"/>
  <c r="AC38" i="1"/>
  <c r="AO38" i="1" s="1"/>
  <c r="AP38" i="1" s="1"/>
  <c r="AC259" i="1"/>
  <c r="AO259" i="1" s="1"/>
  <c r="AR259" i="1" s="1"/>
  <c r="AC134" i="1"/>
  <c r="AO134" i="1" s="1"/>
  <c r="AR134" i="1" s="1"/>
  <c r="AC350" i="1"/>
  <c r="AO350" i="1" s="1"/>
  <c r="AP350" i="1" s="1"/>
  <c r="AC27" i="1"/>
  <c r="AO27" i="1" s="1"/>
  <c r="AP27" i="1" s="1"/>
  <c r="AC166" i="1"/>
  <c r="AO166" i="1" s="1"/>
  <c r="AP166" i="1" s="1"/>
  <c r="AC301" i="1"/>
  <c r="AO301" i="1" s="1"/>
  <c r="AP301" i="1" s="1"/>
  <c r="AC85" i="1"/>
  <c r="AO85" i="1" s="1"/>
  <c r="AR85" i="1" s="1"/>
  <c r="AC209" i="1"/>
  <c r="AO209" i="1" s="1"/>
  <c r="AP209" i="1" s="1"/>
  <c r="AC130" i="1"/>
  <c r="AO130" i="1" s="1"/>
  <c r="AR130" i="1" s="1"/>
  <c r="AC29" i="1"/>
  <c r="AO29" i="1" s="1"/>
  <c r="AP29" i="1" s="1"/>
  <c r="AC118" i="1"/>
  <c r="AO118" i="1" s="1"/>
  <c r="AR118" i="1" s="1"/>
  <c r="AC36" i="1"/>
  <c r="AO36" i="1" s="1"/>
  <c r="AR36" i="1" s="1"/>
  <c r="AC176" i="1"/>
  <c r="AO176" i="1" s="1"/>
  <c r="AP176" i="1" s="1"/>
  <c r="AC262" i="1"/>
  <c r="AO262" i="1" s="1"/>
  <c r="AR262" i="1" s="1"/>
  <c r="AC294" i="1"/>
  <c r="AO294" i="1" s="1"/>
  <c r="AR294" i="1" s="1"/>
  <c r="AC147" i="1"/>
  <c r="AO147" i="1" s="1"/>
  <c r="AP147" i="1" s="1"/>
  <c r="AC65" i="1"/>
  <c r="AO65" i="1" s="1"/>
  <c r="AP65" i="1" s="1"/>
  <c r="AC357" i="1"/>
  <c r="AO357" i="1" s="1"/>
  <c r="AP357" i="1" s="1"/>
  <c r="AC356" i="1"/>
  <c r="AO356" i="1" s="1"/>
  <c r="AR356" i="1" s="1"/>
  <c r="AC212" i="1"/>
  <c r="AO212" i="1" s="1"/>
  <c r="AR212" i="1" s="1"/>
  <c r="AC315" i="1"/>
  <c r="AO315" i="1" s="1"/>
  <c r="AP315" i="1" s="1"/>
  <c r="AC333" i="1"/>
  <c r="AO333" i="1" s="1"/>
  <c r="AP333" i="1" s="1"/>
  <c r="AC219" i="1"/>
  <c r="AO219" i="1" s="1"/>
  <c r="AC21" i="1"/>
  <c r="AO21" i="1" s="1"/>
  <c r="AP21" i="1" s="1"/>
  <c r="AC181" i="1"/>
  <c r="AO181" i="1" s="1"/>
  <c r="AP181" i="1" s="1"/>
  <c r="AC139" i="1"/>
  <c r="AO139" i="1" s="1"/>
  <c r="AP139" i="1" s="1"/>
  <c r="AC324" i="1"/>
  <c r="AO324" i="1" s="1"/>
  <c r="AP324" i="1" s="1"/>
  <c r="AC74" i="1"/>
  <c r="AO74" i="1" s="1"/>
  <c r="AP74" i="1" s="1"/>
  <c r="AC197" i="1"/>
  <c r="AO197" i="1" s="1"/>
  <c r="AP197" i="1" s="1"/>
  <c r="AC20" i="1"/>
  <c r="AO20" i="1" s="1"/>
  <c r="AR20" i="1" s="1"/>
  <c r="AC16" i="1"/>
  <c r="AO16" i="1" s="1"/>
  <c r="AR16" i="1" s="1"/>
  <c r="AC261" i="1"/>
  <c r="AO261" i="1" s="1"/>
  <c r="AR261" i="1" s="1"/>
  <c r="AC66" i="1"/>
  <c r="AO66" i="1" s="1"/>
  <c r="AR66" i="1" s="1"/>
  <c r="AC320" i="1"/>
  <c r="AO320" i="1" s="1"/>
  <c r="AP320" i="1" s="1"/>
  <c r="AC236" i="1"/>
  <c r="AO236" i="1" s="1"/>
  <c r="AR236" i="1" s="1"/>
  <c r="AC328" i="1"/>
  <c r="AO328" i="1" s="1"/>
  <c r="AP328" i="1" s="1"/>
  <c r="AC51" i="1"/>
  <c r="AO51" i="1" s="1"/>
  <c r="AP51" i="1" s="1"/>
  <c r="AC159" i="1"/>
  <c r="AO159" i="1" s="1"/>
  <c r="AR159" i="1" s="1"/>
  <c r="AC185" i="1"/>
  <c r="AO185" i="1" s="1"/>
  <c r="AR185" i="1" s="1"/>
  <c r="AC167" i="1"/>
  <c r="AO167" i="1" s="1"/>
  <c r="AP167" i="1" s="1"/>
  <c r="AC150" i="1"/>
  <c r="AO150" i="1" s="1"/>
  <c r="AP150" i="1" s="1"/>
  <c r="AC237" i="1"/>
  <c r="AO237" i="1" s="1"/>
  <c r="AR237" i="1" s="1"/>
  <c r="AC75" i="1"/>
  <c r="AO75" i="1" s="1"/>
  <c r="AR75" i="1" s="1"/>
  <c r="AC208" i="1"/>
  <c r="AO208" i="1" s="1"/>
  <c r="AR208" i="1" s="1"/>
  <c r="AO282" i="1"/>
  <c r="AR282" i="1" s="1"/>
  <c r="K5" i="7"/>
  <c r="K6" i="7"/>
  <c r="K8" i="7"/>
  <c r="H24" i="7"/>
  <c r="H20" i="7"/>
  <c r="H9" i="7"/>
  <c r="K7" i="7"/>
  <c r="K22" i="7"/>
  <c r="H22" i="7"/>
  <c r="H23" i="7"/>
  <c r="K19" i="7"/>
  <c r="K27" i="7"/>
  <c r="H15" i="7"/>
  <c r="K15" i="7"/>
  <c r="K9" i="7"/>
  <c r="K4" i="7"/>
  <c r="K24" i="7"/>
  <c r="K12" i="7"/>
  <c r="H27" i="7"/>
  <c r="H13" i="7"/>
  <c r="K14" i="7"/>
  <c r="H21" i="7"/>
  <c r="H19" i="7"/>
  <c r="H26" i="7"/>
  <c r="K23" i="7"/>
  <c r="H6" i="7"/>
  <c r="K21" i="7"/>
  <c r="H5" i="7"/>
  <c r="H7" i="7"/>
  <c r="H4" i="7"/>
  <c r="K18" i="7"/>
  <c r="H11" i="7"/>
  <c r="H10" i="7"/>
  <c r="H25" i="7"/>
  <c r="H18" i="7"/>
  <c r="H17" i="7"/>
  <c r="H12" i="7"/>
  <c r="H14" i="7"/>
  <c r="K17" i="7"/>
  <c r="K26" i="7"/>
  <c r="K16" i="7"/>
  <c r="K25" i="7"/>
  <c r="K11" i="7"/>
  <c r="H28" i="7"/>
  <c r="H16" i="7"/>
  <c r="K20" i="7"/>
  <c r="K28" i="7"/>
  <c r="K13" i="7"/>
  <c r="H8" i="7"/>
  <c r="K10" i="7"/>
  <c r="L236" i="19" l="1"/>
  <c r="L350" i="19"/>
  <c r="L206" i="19"/>
  <c r="L297" i="19"/>
  <c r="L181" i="19"/>
  <c r="L302" i="19"/>
  <c r="L33" i="19"/>
  <c r="L20" i="19"/>
  <c r="L59" i="19"/>
  <c r="L193" i="19"/>
  <c r="L334" i="19"/>
  <c r="L201" i="19"/>
  <c r="L340" i="19"/>
  <c r="L149" i="19"/>
  <c r="L367" i="19"/>
  <c r="AH4" i="19"/>
  <c r="X4" i="19"/>
  <c r="AH3" i="19"/>
  <c r="X3" i="19"/>
  <c r="L109" i="19"/>
  <c r="L86" i="19"/>
  <c r="L294" i="19"/>
  <c r="L333" i="19"/>
  <c r="L7" i="19"/>
  <c r="L132" i="19"/>
  <c r="L348" i="19"/>
  <c r="L242" i="19"/>
  <c r="L192" i="19"/>
  <c r="L161" i="19"/>
  <c r="L151" i="19"/>
  <c r="L240" i="19"/>
  <c r="L130" i="19"/>
  <c r="L80" i="19"/>
  <c r="L235" i="19"/>
  <c r="L71" i="19"/>
  <c r="L103" i="19"/>
  <c r="L326" i="19"/>
  <c r="L46" i="19"/>
  <c r="L110" i="19"/>
  <c r="L178" i="19"/>
  <c r="L363" i="19"/>
  <c r="L94" i="19"/>
  <c r="L84" i="19"/>
  <c r="L142" i="19"/>
  <c r="L301" i="19"/>
  <c r="L147" i="19"/>
  <c r="L212" i="19"/>
  <c r="L133" i="19"/>
  <c r="L257" i="19"/>
  <c r="L16" i="19"/>
  <c r="L215" i="19"/>
  <c r="L264" i="19"/>
  <c r="L81" i="19"/>
  <c r="L66" i="19"/>
  <c r="L121" i="19"/>
  <c r="L32" i="19"/>
  <c r="L234" i="19"/>
  <c r="L291" i="19"/>
  <c r="L88" i="19"/>
  <c r="L339" i="19"/>
  <c r="L263" i="19"/>
  <c r="L252" i="19"/>
  <c r="L357" i="19"/>
  <c r="L327" i="19"/>
  <c r="L154" i="19"/>
  <c r="L303" i="19"/>
  <c r="L129" i="19"/>
  <c r="L218" i="19"/>
  <c r="L186" i="19"/>
  <c r="L200" i="19"/>
  <c r="L216" i="19"/>
  <c r="L204" i="19"/>
  <c r="L127" i="19"/>
  <c r="L260" i="19"/>
  <c r="L307" i="19"/>
  <c r="L158" i="19"/>
  <c r="L196" i="19"/>
  <c r="L83" i="19"/>
  <c r="L366" i="19"/>
  <c r="L325" i="19"/>
  <c r="L170" i="19"/>
  <c r="L233" i="19"/>
  <c r="L160" i="19"/>
  <c r="L362" i="19"/>
  <c r="L315" i="19"/>
  <c r="L322" i="19"/>
  <c r="L29" i="19"/>
  <c r="L68" i="19"/>
  <c r="L42" i="19"/>
  <c r="L344" i="19"/>
  <c r="L145" i="19"/>
  <c r="L323" i="19"/>
  <c r="L338" i="19"/>
  <c r="L69" i="19"/>
  <c r="L187" i="19"/>
  <c r="L43" i="19"/>
  <c r="L180" i="19"/>
  <c r="L370" i="19"/>
  <c r="L227" i="19"/>
  <c r="L10" i="19"/>
  <c r="L331" i="19"/>
  <c r="L63" i="19"/>
  <c r="L72" i="19"/>
  <c r="L343" i="19"/>
  <c r="L336" i="19"/>
  <c r="L271" i="19"/>
  <c r="L365" i="19"/>
  <c r="L26" i="19"/>
  <c r="L231" i="19"/>
  <c r="L14" i="19"/>
  <c r="L78" i="19"/>
  <c r="L224" i="19"/>
  <c r="L64" i="19"/>
  <c r="L22" i="19"/>
  <c r="L134" i="19"/>
  <c r="L308" i="19"/>
  <c r="L169" i="19"/>
  <c r="L226" i="19"/>
  <c r="L314" i="19"/>
  <c r="L255" i="19"/>
  <c r="L190" i="19"/>
  <c r="L162" i="19"/>
  <c r="L141" i="19"/>
  <c r="L21" i="19"/>
  <c r="L191" i="19"/>
  <c r="L213" i="19"/>
  <c r="L15" i="19"/>
  <c r="L24" i="19"/>
  <c r="L351" i="19"/>
  <c r="L153" i="19"/>
  <c r="L108" i="19"/>
  <c r="L152" i="19"/>
  <c r="L38" i="19"/>
  <c r="L203" i="19"/>
  <c r="L101" i="19"/>
  <c r="L245" i="19"/>
  <c r="L73" i="19"/>
  <c r="L85" i="19"/>
  <c r="L120" i="19"/>
  <c r="L198" i="19"/>
  <c r="L244" i="19"/>
  <c r="L220" i="19"/>
  <c r="L345" i="19"/>
  <c r="L368" i="19"/>
  <c r="L248" i="19"/>
  <c r="L137" i="19"/>
  <c r="L360" i="19"/>
  <c r="L318" i="19"/>
  <c r="L273" i="19"/>
  <c r="L267" i="19"/>
  <c r="L258" i="19"/>
  <c r="L35" i="19"/>
  <c r="L296" i="19"/>
  <c r="L157" i="19"/>
  <c r="L45" i="19"/>
  <c r="L87" i="19"/>
  <c r="L330" i="19"/>
  <c r="L47" i="19"/>
  <c r="L230" i="19"/>
  <c r="L256" i="19"/>
  <c r="L74" i="19"/>
  <c r="L144" i="19"/>
  <c r="L143" i="19"/>
  <c r="L98" i="19"/>
  <c r="L250" i="19"/>
  <c r="L148" i="19"/>
  <c r="L91" i="19"/>
  <c r="L222" i="19"/>
  <c r="L287" i="19"/>
  <c r="L113" i="19"/>
  <c r="L8" i="19"/>
  <c r="L36" i="19"/>
  <c r="L353" i="19"/>
  <c r="L112" i="19"/>
  <c r="L277" i="19"/>
  <c r="L13" i="19"/>
  <c r="L62" i="19"/>
  <c r="L48" i="19"/>
  <c r="L208" i="19"/>
  <c r="L210" i="19"/>
  <c r="L44" i="19"/>
  <c r="L25" i="19"/>
  <c r="L207" i="19"/>
  <c r="L146" i="19"/>
  <c r="L53" i="19"/>
  <c r="L93" i="19"/>
  <c r="L266" i="19"/>
  <c r="L265" i="19"/>
  <c r="L332" i="19"/>
  <c r="L175" i="19"/>
  <c r="L246" i="19"/>
  <c r="L243" i="19"/>
  <c r="L286" i="19"/>
  <c r="L261" i="19"/>
  <c r="L116" i="19"/>
  <c r="L99" i="19"/>
  <c r="L300" i="19"/>
  <c r="L342" i="19"/>
  <c r="L135" i="19"/>
  <c r="L12" i="19"/>
  <c r="L102" i="19"/>
  <c r="L167" i="19"/>
  <c r="L90" i="19"/>
  <c r="L75" i="19"/>
  <c r="L229" i="19"/>
  <c r="L311" i="19"/>
  <c r="L79" i="19"/>
  <c r="L274" i="19"/>
  <c r="L310" i="19"/>
  <c r="L305" i="19"/>
  <c r="L312" i="19"/>
  <c r="L290" i="19"/>
  <c r="L97" i="19"/>
  <c r="L247" i="19"/>
  <c r="L173" i="19"/>
  <c r="L172" i="19"/>
  <c r="L304" i="19"/>
  <c r="L100" i="19"/>
  <c r="L124" i="19"/>
  <c r="L17" i="19"/>
  <c r="L23" i="19"/>
  <c r="L238" i="19"/>
  <c r="L309" i="19"/>
  <c r="L199" i="19"/>
  <c r="L41" i="19"/>
  <c r="L292" i="19"/>
  <c r="L349" i="19"/>
  <c r="L316" i="19"/>
  <c r="L156" i="19"/>
  <c r="L188" i="19"/>
  <c r="L155" i="19"/>
  <c r="L279" i="19"/>
  <c r="L61" i="19"/>
  <c r="L107" i="19"/>
  <c r="L329" i="19"/>
  <c r="L288" i="19"/>
  <c r="L118" i="19"/>
  <c r="L211" i="19"/>
  <c r="L278" i="19"/>
  <c r="L251" i="19"/>
  <c r="L313" i="19"/>
  <c r="L205" i="19"/>
  <c r="L295" i="19"/>
  <c r="L76" i="19"/>
  <c r="L140" i="19"/>
  <c r="L60" i="19"/>
  <c r="L28" i="19"/>
  <c r="L194" i="19"/>
  <c r="L280" i="19"/>
  <c r="L105" i="19"/>
  <c r="L182" i="19"/>
  <c r="L19" i="19"/>
  <c r="L241" i="19"/>
  <c r="L237" i="19"/>
  <c r="L358" i="19"/>
  <c r="L282" i="19"/>
  <c r="L27" i="19"/>
  <c r="L119" i="19"/>
  <c r="L253" i="19"/>
  <c r="L356" i="19"/>
  <c r="L11" i="19"/>
  <c r="L299" i="19"/>
  <c r="L171" i="19"/>
  <c r="L168" i="19"/>
  <c r="L77" i="19"/>
  <c r="L163" i="19"/>
  <c r="L136" i="19"/>
  <c r="L176" i="19"/>
  <c r="L177" i="19"/>
  <c r="L150" i="19"/>
  <c r="L92" i="19"/>
  <c r="L89" i="19"/>
  <c r="L40" i="19"/>
  <c r="L122" i="19"/>
  <c r="L197" i="19"/>
  <c r="L125" i="19"/>
  <c r="L165" i="19"/>
  <c r="L219" i="19"/>
  <c r="L195" i="19"/>
  <c r="L225" i="19"/>
  <c r="L183" i="19"/>
  <c r="L262" i="19"/>
  <c r="L269" i="19"/>
  <c r="L214" i="19"/>
  <c r="L67" i="19"/>
  <c r="L319" i="19"/>
  <c r="L37" i="19"/>
  <c r="L126" i="19"/>
  <c r="L293" i="19"/>
  <c r="L202" i="19"/>
  <c r="L337" i="19"/>
  <c r="L276" i="19"/>
  <c r="L285" i="19"/>
  <c r="L289" i="19"/>
  <c r="L111" i="19"/>
  <c r="L82" i="19"/>
  <c r="L347" i="19"/>
  <c r="L317" i="19"/>
  <c r="L306" i="19"/>
  <c r="L49" i="19"/>
  <c r="L239" i="19"/>
  <c r="L298" i="19"/>
  <c r="L114" i="19"/>
  <c r="L320" i="19"/>
  <c r="L179" i="19"/>
  <c r="L106" i="19"/>
  <c r="L184" i="19"/>
  <c r="L159" i="19"/>
  <c r="L95" i="19"/>
  <c r="L254" i="19"/>
  <c r="L228" i="19"/>
  <c r="L128" i="19"/>
  <c r="L30" i="19"/>
  <c r="L369" i="19"/>
  <c r="L131" i="19"/>
  <c r="L138" i="19"/>
  <c r="L281" i="19"/>
  <c r="L324" i="19"/>
  <c r="L283" i="19"/>
  <c r="L52" i="19"/>
  <c r="L189" i="19"/>
  <c r="L321" i="19"/>
  <c r="L57" i="19"/>
  <c r="L270" i="19"/>
  <c r="L272" i="19"/>
  <c r="L58" i="19"/>
  <c r="AP219" i="1"/>
  <c r="AR219" i="1"/>
  <c r="AP238" i="1"/>
  <c r="AR238" i="1"/>
  <c r="AP338" i="1"/>
  <c r="AP190" i="1"/>
  <c r="AP40" i="1"/>
  <c r="AP283" i="1"/>
  <c r="AR170" i="1"/>
  <c r="AR109" i="1"/>
  <c r="AR29" i="1"/>
  <c r="AR97" i="1"/>
  <c r="AR343" i="1"/>
  <c r="AR349" i="1"/>
  <c r="AR147" i="1"/>
  <c r="AR189" i="1"/>
  <c r="AP81" i="1"/>
  <c r="AP161" i="1"/>
  <c r="AP262" i="1"/>
  <c r="AR284" i="1"/>
  <c r="AP16" i="1"/>
  <c r="AR56" i="1"/>
  <c r="AP225" i="1"/>
  <c r="AR209" i="1"/>
  <c r="AP266" i="1"/>
  <c r="AR62" i="1"/>
  <c r="AR149" i="1"/>
  <c r="AR162" i="1"/>
  <c r="AP196" i="1"/>
  <c r="AR67" i="1"/>
  <c r="AP116" i="1"/>
  <c r="AR291" i="1"/>
  <c r="AP311" i="1"/>
  <c r="AR353" i="1"/>
  <c r="AP329" i="1"/>
  <c r="AP180" i="1"/>
  <c r="AP228" i="1"/>
  <c r="AR51" i="1"/>
  <c r="AR304" i="1"/>
  <c r="AR302" i="1"/>
  <c r="AP138" i="1"/>
  <c r="AP275" i="1"/>
  <c r="AP323" i="1"/>
  <c r="AP75" i="1"/>
  <c r="AR324" i="1"/>
  <c r="AP130" i="1"/>
  <c r="AP9" i="1"/>
  <c r="AR358" i="1"/>
  <c r="AR112" i="1"/>
  <c r="AP132" i="1"/>
  <c r="AP164" i="1"/>
  <c r="AR21" i="1"/>
  <c r="AR243" i="1"/>
  <c r="AR139" i="1"/>
  <c r="AP77" i="1"/>
  <c r="AR52" i="1"/>
  <c r="AR204" i="1"/>
  <c r="AP214" i="1"/>
  <c r="AR348" i="1"/>
  <c r="AP282" i="1"/>
  <c r="AR37" i="1"/>
  <c r="AP278" i="1"/>
  <c r="AR272" i="1"/>
  <c r="AP307" i="1"/>
  <c r="AR357" i="1"/>
  <c r="AR43" i="1"/>
  <c r="AP91" i="1"/>
  <c r="AR70" i="1"/>
  <c r="AP250" i="1"/>
  <c r="AP158" i="1"/>
  <c r="AR61" i="1"/>
  <c r="AP326" i="1"/>
  <c r="AP309" i="1"/>
  <c r="AR72" i="1"/>
  <c r="AR305" i="1"/>
  <c r="AP205" i="1"/>
  <c r="AR38" i="1"/>
  <c r="AR157" i="1"/>
  <c r="AP297" i="1"/>
  <c r="AR124" i="1"/>
  <c r="AP143" i="1"/>
  <c r="AR128" i="1"/>
  <c r="AR131" i="1"/>
  <c r="AP199" i="1"/>
  <c r="AR28" i="1"/>
  <c r="AR334" i="1"/>
  <c r="AR89" i="1"/>
  <c r="AP35" i="1"/>
  <c r="AP298" i="1"/>
  <c r="AR221" i="1"/>
  <c r="AP277" i="1"/>
  <c r="AP362" i="1"/>
  <c r="AR254" i="1"/>
  <c r="AP206" i="1"/>
  <c r="AP322" i="1"/>
  <c r="AP178" i="1"/>
  <c r="AP210" i="1"/>
  <c r="AP94" i="1"/>
  <c r="AP198" i="1"/>
  <c r="AP185" i="1"/>
  <c r="AR65" i="1"/>
  <c r="AP223" i="1"/>
  <c r="AP212" i="1"/>
  <c r="AR45" i="1"/>
  <c r="AP36" i="1"/>
  <c r="AP241" i="1"/>
  <c r="AR226" i="1"/>
  <c r="AP93" i="1"/>
  <c r="AR8" i="1"/>
  <c r="AR318" i="1"/>
  <c r="AP281" i="1"/>
  <c r="AR314" i="1"/>
  <c r="AP213" i="1"/>
  <c r="AR80" i="1"/>
  <c r="AR288" i="1"/>
  <c r="AP356" i="1"/>
  <c r="AP234" i="1"/>
  <c r="AP224" i="1"/>
  <c r="AR312" i="1"/>
  <c r="AP32" i="1"/>
  <c r="AP159" i="1"/>
  <c r="AR145" i="1"/>
  <c r="AR115" i="1"/>
  <c r="AP153" i="1"/>
  <c r="AR232" i="1"/>
  <c r="AP54" i="1"/>
  <c r="AP360" i="1"/>
  <c r="AR104" i="1"/>
  <c r="AR257" i="1"/>
  <c r="AP95" i="1"/>
  <c r="AP134" i="1"/>
  <c r="AR2" i="1"/>
  <c r="AP365" i="1"/>
  <c r="AR192" i="1"/>
  <c r="AR279" i="1"/>
  <c r="AR317" i="1"/>
  <c r="AP361" i="1"/>
  <c r="AR7" i="1"/>
  <c r="AP188" i="1"/>
  <c r="AR176" i="1"/>
  <c r="AP154" i="1"/>
  <c r="AP114" i="1"/>
  <c r="AP222" i="1"/>
  <c r="AR33" i="1"/>
  <c r="AP118" i="1"/>
  <c r="AP270" i="1"/>
  <c r="AR364" i="1"/>
  <c r="AP174" i="1"/>
  <c r="AR216" i="1"/>
  <c r="AP208" i="1"/>
  <c r="AP119" i="1"/>
  <c r="AP3" i="1"/>
  <c r="AP66" i="1"/>
  <c r="AP6" i="1"/>
  <c r="AP141" i="1"/>
  <c r="AR63" i="1"/>
  <c r="AP186" i="1"/>
  <c r="AP273" i="1"/>
  <c r="AR168" i="1"/>
  <c r="AP146" i="1"/>
  <c r="AR177" i="1"/>
  <c r="AR22" i="1"/>
  <c r="AR86" i="1"/>
  <c r="AP276" i="1"/>
  <c r="AR292" i="1"/>
  <c r="AR152" i="1"/>
  <c r="AR106" i="1"/>
  <c r="AP133" i="1"/>
  <c r="AP20" i="1"/>
  <c r="AP102" i="1"/>
  <c r="AP73" i="1"/>
  <c r="AR280" i="1"/>
  <c r="AP202" i="1"/>
  <c r="AR125" i="1"/>
  <c r="AR59" i="1"/>
  <c r="AP321" i="1"/>
  <c r="AR194" i="1"/>
  <c r="AP256" i="1"/>
  <c r="AP215" i="1"/>
  <c r="AR207" i="1"/>
  <c r="AP237" i="1"/>
  <c r="AP18" i="1"/>
  <c r="AR48" i="1"/>
  <c r="AP140" i="1"/>
  <c r="AP269" i="1"/>
  <c r="AR251" i="1"/>
  <c r="AR34" i="1"/>
  <c r="AR30" i="1"/>
  <c r="AR42" i="1"/>
  <c r="AP335" i="1"/>
  <c r="AR331" i="1"/>
  <c r="AP274" i="1"/>
  <c r="AR179" i="1"/>
  <c r="AR44" i="1"/>
  <c r="AR327" i="1"/>
  <c r="AP201" i="1"/>
  <c r="AR123" i="1"/>
  <c r="AP142" i="1"/>
  <c r="AR167" i="1"/>
  <c r="AP264" i="1"/>
  <c r="AP98" i="1"/>
  <c r="AP187" i="1"/>
  <c r="AR299" i="1"/>
  <c r="AP336" i="1"/>
  <c r="AP85" i="1"/>
  <c r="AR39" i="1"/>
  <c r="AP55" i="1"/>
  <c r="AP351" i="1"/>
  <c r="AP64" i="1"/>
  <c r="AP290" i="1"/>
  <c r="AP308" i="1"/>
  <c r="AR363" i="1"/>
  <c r="AR248" i="1"/>
  <c r="AR87" i="1"/>
  <c r="AR355" i="1"/>
  <c r="AR263" i="1"/>
  <c r="AP10" i="1"/>
  <c r="AR121" i="1"/>
  <c r="AR163" i="1"/>
  <c r="AR184" i="1"/>
  <c r="AP165" i="1"/>
  <c r="AP310" i="1"/>
  <c r="AP255" i="1"/>
  <c r="AR129" i="1"/>
  <c r="AP88" i="1"/>
  <c r="AR315" i="1"/>
  <c r="AR197" i="1"/>
  <c r="AR242" i="1"/>
  <c r="AR49" i="1"/>
  <c r="AR25" i="1"/>
  <c r="AP352" i="1"/>
  <c r="AR100" i="1"/>
  <c r="AR11" i="1"/>
  <c r="AP46" i="1"/>
  <c r="AP354" i="1"/>
  <c r="AR117" i="1"/>
  <c r="AR169" i="1"/>
  <c r="AR316" i="1"/>
  <c r="AP135" i="1"/>
  <c r="AR47" i="1"/>
  <c r="AP173" i="1"/>
  <c r="AR195" i="1"/>
  <c r="AR233" i="1"/>
  <c r="AP136" i="1"/>
  <c r="AR92" i="1"/>
  <c r="AP265" i="1"/>
  <c r="AP217" i="1"/>
  <c r="AR71" i="1"/>
  <c r="AR120" i="1"/>
  <c r="AP24" i="1"/>
  <c r="AP267" i="1"/>
  <c r="AR244" i="1"/>
  <c r="AP122" i="1"/>
  <c r="AR82" i="1"/>
  <c r="AR301" i="1"/>
  <c r="AR107" i="1"/>
  <c r="AR181" i="1"/>
  <c r="AP236" i="1"/>
  <c r="AP218" i="1"/>
  <c r="AR359" i="1"/>
  <c r="AP240" i="1"/>
  <c r="AR289" i="1"/>
  <c r="AR300" i="1"/>
  <c r="AP5" i="1"/>
  <c r="AP259" i="1"/>
  <c r="AP126" i="1"/>
  <c r="AR17" i="1"/>
  <c r="AR19" i="1"/>
  <c r="AP261" i="1"/>
  <c r="AR23" i="1"/>
  <c r="AP101" i="1"/>
  <c r="AP144" i="1"/>
  <c r="AR193" i="1"/>
  <c r="AP231" i="1"/>
  <c r="AP247" i="1"/>
  <c r="AR68" i="1"/>
  <c r="AP249" i="1"/>
  <c r="AR148" i="1"/>
  <c r="AR344" i="1"/>
  <c r="AR105" i="1"/>
  <c r="AR12" i="1"/>
  <c r="AP211" i="1"/>
  <c r="AR332" i="1"/>
  <c r="AR90" i="1"/>
  <c r="AR271" i="1"/>
  <c r="AP287" i="1"/>
  <c r="AP245" i="1"/>
  <c r="AP41" i="1"/>
  <c r="AR252" i="1"/>
  <c r="AR156" i="1"/>
  <c r="AR183" i="1"/>
  <c r="AP137" i="1"/>
  <c r="AR69" i="1"/>
  <c r="AR76" i="1"/>
  <c r="AP347" i="1"/>
  <c r="AR58" i="1"/>
  <c r="AR203" i="1"/>
  <c r="AP340" i="1"/>
  <c r="AR4" i="1"/>
  <c r="AP113" i="1"/>
  <c r="AR27" i="1"/>
  <c r="AP160" i="1"/>
  <c r="AR333" i="1"/>
  <c r="AR200" i="1"/>
  <c r="AR230" i="1"/>
  <c r="AP260" i="1"/>
  <c r="AP325" i="1"/>
  <c r="AP13" i="1"/>
  <c r="AP330" i="1"/>
  <c r="AR31" i="1"/>
  <c r="AR182" i="1"/>
  <c r="AR313" i="1"/>
  <c r="AR60" i="1"/>
  <c r="AR227" i="1"/>
  <c r="AP127" i="1"/>
  <c r="AR79" i="1"/>
  <c r="AP342" i="1"/>
  <c r="AP239" i="1"/>
  <c r="AP293" i="1"/>
  <c r="AR350" i="1"/>
  <c r="AR320" i="1"/>
  <c r="AR111" i="1"/>
  <c r="AR346" i="1"/>
  <c r="AR108" i="1"/>
  <c r="AR50" i="1"/>
  <c r="AR74" i="1"/>
  <c r="AR155" i="1"/>
  <c r="AR99" i="1"/>
  <c r="AR150" i="1"/>
  <c r="AR151" i="1"/>
  <c r="AR328" i="1"/>
  <c r="AR296" i="1"/>
  <c r="AP258" i="1"/>
  <c r="AR26" i="1"/>
  <c r="AR83" i="1"/>
  <c r="AR253" i="1"/>
  <c r="AR166" i="1"/>
  <c r="AR175" i="1"/>
  <c r="AR295" i="1"/>
  <c r="AR15" i="1"/>
  <c r="AR14" i="1"/>
  <c r="AR268" i="1"/>
  <c r="AR78" i="1"/>
  <c r="AR220" i="1"/>
  <c r="AR84" i="1"/>
  <c r="AR337" i="1"/>
  <c r="AR110" i="1"/>
  <c r="AR96" i="1"/>
  <c r="AR303" i="1"/>
  <c r="AP286" i="1"/>
  <c r="AP306" i="1"/>
  <c r="AP172" i="1"/>
  <c r="AR246" i="1"/>
  <c r="AR191" i="1"/>
  <c r="AP339" i="1"/>
  <c r="AP235" i="1"/>
  <c r="AP319" i="1"/>
  <c r="AP53" i="1"/>
  <c r="AR171" i="1"/>
  <c r="AP294" i="1"/>
  <c r="AP285" i="1"/>
  <c r="AR341" i="1"/>
  <c r="AR345" i="1"/>
  <c r="AR57" i="1"/>
  <c r="AP229" i="1"/>
  <c r="AR103" i="1"/>
  <c r="AF370" i="1"/>
  <c r="S27" i="8"/>
  <c r="S37" i="8"/>
  <c r="M321" i="19" l="1"/>
  <c r="M317" i="19"/>
  <c r="M319" i="19"/>
  <c r="M122" i="19"/>
  <c r="M105" i="19"/>
  <c r="M211" i="19"/>
  <c r="M167" i="19"/>
  <c r="M175" i="19"/>
  <c r="M48" i="19"/>
  <c r="M254" i="19"/>
  <c r="M299" i="19"/>
  <c r="M139" i="19"/>
  <c r="M259" i="19"/>
  <c r="M148" i="19"/>
  <c r="M291" i="19"/>
  <c r="M11" i="19"/>
  <c r="M97" i="19"/>
  <c r="M169" i="19"/>
  <c r="M149" i="19"/>
  <c r="M52" i="19"/>
  <c r="M159" i="19"/>
  <c r="M82" i="19"/>
  <c r="M214" i="19"/>
  <c r="M89" i="19"/>
  <c r="M356" i="19"/>
  <c r="M194" i="19"/>
  <c r="M288" i="19"/>
  <c r="M199" i="19"/>
  <c r="M290" i="19"/>
  <c r="M12" i="19"/>
  <c r="M265" i="19"/>
  <c r="M13" i="19"/>
  <c r="M98" i="19"/>
  <c r="M35" i="19"/>
  <c r="M198" i="19"/>
  <c r="M24" i="19"/>
  <c r="M308" i="19"/>
  <c r="M343" i="19"/>
  <c r="M323" i="19"/>
  <c r="M325" i="19"/>
  <c r="M218" i="19"/>
  <c r="M32" i="19"/>
  <c r="M142" i="19"/>
  <c r="M130" i="19"/>
  <c r="M70" i="19"/>
  <c r="M18" i="19"/>
  <c r="M232" i="19"/>
  <c r="M249" i="19"/>
  <c r="M350" i="19"/>
  <c r="M247" i="19"/>
  <c r="M271" i="19"/>
  <c r="M181" i="19"/>
  <c r="M67" i="19"/>
  <c r="M41" i="19"/>
  <c r="M244" i="19"/>
  <c r="M186" i="19"/>
  <c r="M80" i="19"/>
  <c r="M352" i="19"/>
  <c r="M184" i="19"/>
  <c r="M111" i="19"/>
  <c r="M92" i="19"/>
  <c r="M253" i="19"/>
  <c r="M28" i="19"/>
  <c r="M329" i="19"/>
  <c r="M309" i="19"/>
  <c r="M312" i="19"/>
  <c r="M135" i="19"/>
  <c r="M266" i="19"/>
  <c r="M277" i="19"/>
  <c r="M143" i="19"/>
  <c r="M258" i="19"/>
  <c r="M120" i="19"/>
  <c r="M15" i="19"/>
  <c r="M134" i="19"/>
  <c r="M72" i="19"/>
  <c r="M145" i="19"/>
  <c r="M366" i="19"/>
  <c r="M129" i="19"/>
  <c r="M121" i="19"/>
  <c r="M84" i="19"/>
  <c r="M240" i="19"/>
  <c r="M39" i="19"/>
  <c r="M335" i="19"/>
  <c r="M31" i="19"/>
  <c r="M201" i="19"/>
  <c r="M275" i="19"/>
  <c r="M226" i="19"/>
  <c r="M235" i="19"/>
  <c r="M189" i="19"/>
  <c r="M118" i="19"/>
  <c r="M250" i="19"/>
  <c r="M170" i="19"/>
  <c r="M301" i="19"/>
  <c r="M185" i="19"/>
  <c r="M283" i="19"/>
  <c r="M269" i="19"/>
  <c r="M324" i="19"/>
  <c r="M106" i="19"/>
  <c r="M289" i="19"/>
  <c r="M262" i="19"/>
  <c r="M150" i="19"/>
  <c r="M119" i="19"/>
  <c r="M60" i="19"/>
  <c r="M107" i="19"/>
  <c r="M238" i="19"/>
  <c r="M305" i="19"/>
  <c r="M342" i="19"/>
  <c r="M93" i="19"/>
  <c r="M112" i="19"/>
  <c r="M144" i="19"/>
  <c r="M267" i="19"/>
  <c r="M85" i="19"/>
  <c r="M213" i="19"/>
  <c r="M22" i="19"/>
  <c r="M63" i="19"/>
  <c r="M344" i="19"/>
  <c r="M83" i="19"/>
  <c r="M303" i="19"/>
  <c r="M66" i="19"/>
  <c r="M94" i="19"/>
  <c r="M151" i="19"/>
  <c r="M59" i="19"/>
  <c r="M294" i="19"/>
  <c r="M164" i="19"/>
  <c r="M328" i="19"/>
  <c r="M355" i="19"/>
  <c r="M157" i="19"/>
  <c r="M147" i="19"/>
  <c r="M40" i="19"/>
  <c r="M102" i="19"/>
  <c r="M336" i="19"/>
  <c r="M51" i="19"/>
  <c r="M281" i="19"/>
  <c r="M179" i="19"/>
  <c r="M285" i="19"/>
  <c r="M183" i="19"/>
  <c r="M177" i="19"/>
  <c r="M27" i="19"/>
  <c r="M140" i="19"/>
  <c r="M61" i="19"/>
  <c r="M23" i="19"/>
  <c r="M310" i="19"/>
  <c r="M300" i="19"/>
  <c r="M53" i="19"/>
  <c r="M353" i="19"/>
  <c r="M74" i="19"/>
  <c r="M273" i="19"/>
  <c r="M73" i="19"/>
  <c r="M191" i="19"/>
  <c r="M64" i="19"/>
  <c r="M331" i="19"/>
  <c r="M42" i="19"/>
  <c r="M196" i="19"/>
  <c r="M154" i="19"/>
  <c r="M81" i="19"/>
  <c r="M363" i="19"/>
  <c r="M161" i="19"/>
  <c r="M20" i="19"/>
  <c r="M341" i="19"/>
  <c r="M123" i="19"/>
  <c r="M96" i="19"/>
  <c r="M236" i="19"/>
  <c r="M220" i="19"/>
  <c r="M361" i="19"/>
  <c r="M280" i="19"/>
  <c r="M332" i="19"/>
  <c r="M338" i="19"/>
  <c r="M234" i="19"/>
  <c r="M65" i="19"/>
  <c r="M138" i="19"/>
  <c r="M320" i="19"/>
  <c r="M276" i="19"/>
  <c r="M225" i="19"/>
  <c r="M176" i="19"/>
  <c r="M282" i="19"/>
  <c r="M76" i="19"/>
  <c r="M279" i="19"/>
  <c r="M17" i="19"/>
  <c r="M274" i="19"/>
  <c r="M99" i="19"/>
  <c r="M146" i="19"/>
  <c r="M36" i="19"/>
  <c r="M256" i="19"/>
  <c r="M318" i="19"/>
  <c r="M245" i="19"/>
  <c r="M21" i="19"/>
  <c r="M224" i="19"/>
  <c r="M10" i="19"/>
  <c r="M68" i="19"/>
  <c r="M158" i="19"/>
  <c r="M327" i="19"/>
  <c r="M264" i="19"/>
  <c r="M178" i="19"/>
  <c r="M192" i="19"/>
  <c r="M333" i="19"/>
  <c r="M86" i="19"/>
  <c r="M340" i="19"/>
  <c r="M334" i="19"/>
  <c r="M153" i="19"/>
  <c r="M268" i="19"/>
  <c r="M195" i="19"/>
  <c r="M358" i="19"/>
  <c r="M295" i="19"/>
  <c r="M79" i="19"/>
  <c r="M207" i="19"/>
  <c r="M8" i="19"/>
  <c r="M230" i="19"/>
  <c r="M360" i="19"/>
  <c r="M101" i="19"/>
  <c r="M141" i="19"/>
  <c r="M78" i="19"/>
  <c r="M227" i="19"/>
  <c r="M29" i="19"/>
  <c r="M307" i="19"/>
  <c r="M357" i="19"/>
  <c r="M215" i="19"/>
  <c r="M110" i="19"/>
  <c r="M242" i="19"/>
  <c r="M56" i="19"/>
  <c r="M34" i="19"/>
  <c r="M221" i="19"/>
  <c r="M206" i="19"/>
  <c r="M50" i="19"/>
  <c r="M292" i="19"/>
  <c r="M69" i="19"/>
  <c r="M54" i="19"/>
  <c r="M95" i="19"/>
  <c r="M351" i="19"/>
  <c r="M114" i="19"/>
  <c r="M155" i="19"/>
  <c r="M369" i="19"/>
  <c r="M298" i="19"/>
  <c r="M202" i="19"/>
  <c r="M219" i="19"/>
  <c r="M163" i="19"/>
  <c r="M237" i="19"/>
  <c r="M205" i="19"/>
  <c r="M188" i="19"/>
  <c r="M100" i="19"/>
  <c r="M311" i="19"/>
  <c r="M261" i="19"/>
  <c r="M25" i="19"/>
  <c r="M113" i="19"/>
  <c r="M47" i="19"/>
  <c r="M137" i="19"/>
  <c r="M203" i="19"/>
  <c r="M162" i="19"/>
  <c r="M14" i="19"/>
  <c r="M370" i="19"/>
  <c r="M322" i="19"/>
  <c r="M260" i="19"/>
  <c r="M252" i="19"/>
  <c r="M16" i="19"/>
  <c r="M46" i="19"/>
  <c r="M348" i="19"/>
  <c r="M33" i="19"/>
  <c r="M302" i="19"/>
  <c r="M284" i="19"/>
  <c r="M193" i="19"/>
  <c r="M166" i="19"/>
  <c r="M200" i="19"/>
  <c r="M62" i="19"/>
  <c r="M337" i="19"/>
  <c r="M116" i="19"/>
  <c r="M30" i="19"/>
  <c r="M239" i="19"/>
  <c r="M293" i="19"/>
  <c r="M165" i="19"/>
  <c r="M77" i="19"/>
  <c r="M241" i="19"/>
  <c r="M313" i="19"/>
  <c r="M156" i="19"/>
  <c r="M304" i="19"/>
  <c r="M229" i="19"/>
  <c r="M286" i="19"/>
  <c r="M44" i="19"/>
  <c r="M287" i="19"/>
  <c r="M330" i="19"/>
  <c r="M248" i="19"/>
  <c r="M38" i="19"/>
  <c r="M190" i="19"/>
  <c r="M231" i="19"/>
  <c r="M180" i="19"/>
  <c r="M315" i="19"/>
  <c r="M127" i="19"/>
  <c r="M263" i="19"/>
  <c r="M257" i="19"/>
  <c r="M326" i="19"/>
  <c r="M132" i="19"/>
  <c r="M297" i="19"/>
  <c r="M9" i="19"/>
  <c r="M346" i="19"/>
  <c r="M364" i="19"/>
  <c r="M233" i="19"/>
  <c r="M209" i="19"/>
  <c r="M347" i="19"/>
  <c r="M296" i="19"/>
  <c r="M131" i="19"/>
  <c r="M136" i="19"/>
  <c r="M124" i="19"/>
  <c r="M58" i="19"/>
  <c r="M272" i="19"/>
  <c r="M270" i="19"/>
  <c r="M128" i="19"/>
  <c r="M49" i="19"/>
  <c r="M126" i="19"/>
  <c r="M125" i="19"/>
  <c r="M168" i="19"/>
  <c r="M19" i="19"/>
  <c r="M251" i="19"/>
  <c r="M316" i="19"/>
  <c r="M172" i="19"/>
  <c r="M75" i="19"/>
  <c r="M243" i="19"/>
  <c r="M210" i="19"/>
  <c r="M222" i="19"/>
  <c r="M87" i="19"/>
  <c r="M368" i="19"/>
  <c r="M152" i="19"/>
  <c r="M255" i="19"/>
  <c r="M26" i="19"/>
  <c r="M43" i="19"/>
  <c r="M362" i="19"/>
  <c r="M204" i="19"/>
  <c r="M339" i="19"/>
  <c r="M133" i="19"/>
  <c r="M103" i="19"/>
  <c r="M7" i="19"/>
  <c r="M359" i="19"/>
  <c r="M115" i="19"/>
  <c r="M117" i="19"/>
  <c r="M104" i="19"/>
  <c r="M354" i="19"/>
  <c r="M57" i="19"/>
  <c r="M228" i="19"/>
  <c r="M306" i="19"/>
  <c r="M37" i="19"/>
  <c r="M197" i="19"/>
  <c r="M171" i="19"/>
  <c r="M182" i="19"/>
  <c r="M278" i="19"/>
  <c r="M349" i="19"/>
  <c r="M173" i="19"/>
  <c r="M90" i="19"/>
  <c r="M246" i="19"/>
  <c r="M208" i="19"/>
  <c r="M91" i="19"/>
  <c r="M45" i="19"/>
  <c r="M345" i="19"/>
  <c r="M108" i="19"/>
  <c r="M314" i="19"/>
  <c r="M365" i="19"/>
  <c r="M187" i="19"/>
  <c r="M160" i="19"/>
  <c r="M216" i="19"/>
  <c r="M88" i="19"/>
  <c r="M212" i="19"/>
  <c r="M71" i="19"/>
  <c r="M55" i="19"/>
  <c r="M174" i="19"/>
  <c r="M109" i="19"/>
  <c r="M223" i="19"/>
  <c r="M367" i="19"/>
  <c r="M217" i="19"/>
  <c r="AS56" i="1"/>
  <c r="AQ44" i="1"/>
  <c r="AS217" i="1"/>
  <c r="AQ244" i="1"/>
  <c r="AS78" i="1"/>
  <c r="AS151" i="1"/>
  <c r="AQ79" i="1"/>
  <c r="AS2" i="1"/>
  <c r="AS5" i="1"/>
  <c r="AS294" i="1"/>
  <c r="AS313" i="1"/>
  <c r="AQ319" i="1"/>
  <c r="AS246" i="1"/>
  <c r="AS179" i="1"/>
  <c r="AS150" i="1"/>
  <c r="AQ312" i="1"/>
  <c r="AS75" i="1"/>
  <c r="AS163" i="1"/>
  <c r="AS215" i="1"/>
  <c r="AQ265" i="1"/>
  <c r="AQ285" i="1"/>
  <c r="AQ356" i="1"/>
  <c r="AQ204" i="1"/>
  <c r="AQ3" i="1"/>
  <c r="AS195" i="1"/>
  <c r="AS183" i="1"/>
  <c r="AS279" i="1"/>
  <c r="AQ175" i="1"/>
  <c r="AS104" i="1"/>
  <c r="AS360" i="1"/>
  <c r="AS319" i="1"/>
  <c r="AS277" i="1"/>
  <c r="AS341" i="1"/>
  <c r="AS74" i="1"/>
  <c r="AS273" i="1"/>
  <c r="AS185" i="1"/>
  <c r="AS162" i="1"/>
  <c r="AS303" i="1"/>
  <c r="AS50" i="1"/>
  <c r="AS60" i="1"/>
  <c r="AQ330" i="1"/>
  <c r="AS296" i="1"/>
  <c r="AS312" i="1"/>
  <c r="AS191" i="1"/>
  <c r="AS300" i="1"/>
  <c r="AS267" i="1"/>
  <c r="AS230" i="1"/>
  <c r="AS33" i="1"/>
  <c r="AS216" i="1"/>
  <c r="AS272" i="1"/>
  <c r="AS265" i="1"/>
  <c r="AS155" i="1"/>
  <c r="AS304" i="1"/>
  <c r="AQ118" i="1"/>
  <c r="AS251" i="1"/>
  <c r="AS16" i="1"/>
  <c r="AQ345" i="1"/>
  <c r="AQ333" i="1"/>
  <c r="AS58" i="1"/>
  <c r="AS333" i="1"/>
  <c r="AS41" i="1"/>
  <c r="AS84" i="1"/>
  <c r="AS350" i="1"/>
  <c r="AS178" i="1"/>
  <c r="AS258" i="1"/>
  <c r="AS54" i="1"/>
  <c r="AS109" i="1"/>
  <c r="AS103" i="1"/>
  <c r="AS219" i="1"/>
  <c r="AS38" i="1"/>
  <c r="AS72" i="1"/>
  <c r="AS291" i="1"/>
  <c r="AS351" i="1"/>
  <c r="AQ346" i="1"/>
  <c r="AS157" i="1"/>
  <c r="AS281" i="1"/>
  <c r="AS142" i="1"/>
  <c r="AS325" i="1"/>
  <c r="AS257" i="1"/>
  <c r="AS247" i="1"/>
  <c r="AS35" i="1"/>
  <c r="AS175" i="1"/>
  <c r="AQ26" i="1"/>
  <c r="AS118" i="1"/>
  <c r="AS92" i="1"/>
  <c r="AS12" i="1"/>
  <c r="AS207" i="1"/>
  <c r="AS167" i="1"/>
  <c r="AS340" i="1"/>
  <c r="AS194" i="1"/>
  <c r="AS270" i="1"/>
  <c r="AS100" i="1"/>
  <c r="AS332" i="1"/>
  <c r="AS295" i="1"/>
  <c r="AS213" i="1"/>
  <c r="AS171" i="1"/>
  <c r="AS88" i="1"/>
  <c r="AS114" i="1"/>
  <c r="AS250" i="1"/>
  <c r="AS244" i="1"/>
  <c r="AS210" i="1"/>
  <c r="AS67" i="1"/>
  <c r="AS51" i="1"/>
  <c r="AS228" i="1"/>
  <c r="AS156" i="1"/>
  <c r="AQ64" i="1"/>
  <c r="AS29" i="1"/>
  <c r="AS47" i="1"/>
  <c r="AS65" i="1"/>
  <c r="AS293" i="1"/>
  <c r="AS235" i="1"/>
  <c r="AS49" i="1"/>
  <c r="AS22" i="1"/>
  <c r="AS249" i="1"/>
  <c r="AS169" i="1"/>
  <c r="AS77" i="1"/>
  <c r="AS86" i="1"/>
  <c r="AS358" i="1"/>
  <c r="AS115" i="1"/>
  <c r="AS152" i="1"/>
  <c r="AS3" i="1"/>
  <c r="AS190" i="1"/>
  <c r="AS23" i="1"/>
  <c r="AS24" i="1"/>
  <c r="AS105" i="1"/>
  <c r="AS124" i="1"/>
  <c r="AS298" i="1"/>
  <c r="AS87" i="1"/>
  <c r="AQ182" i="1"/>
  <c r="AS205" i="1"/>
  <c r="AS64" i="1"/>
  <c r="AQ18" i="1"/>
  <c r="AQ206" i="1"/>
  <c r="AS335" i="1"/>
  <c r="AS305" i="1"/>
  <c r="AS70" i="1"/>
  <c r="AS234" i="1"/>
  <c r="AS331" i="1"/>
  <c r="AS130" i="1"/>
  <c r="AS209" i="1"/>
  <c r="AS345" i="1"/>
  <c r="AS337" i="1"/>
  <c r="AS7" i="1"/>
  <c r="AS264" i="1"/>
  <c r="AS145" i="1"/>
  <c r="AS262" i="1"/>
  <c r="AS362" i="1"/>
  <c r="AS9" i="1"/>
  <c r="AS76" i="1"/>
  <c r="AS239" i="1"/>
  <c r="AS138" i="1"/>
  <c r="AS69" i="1"/>
  <c r="AS240" i="1"/>
  <c r="AQ105" i="1"/>
  <c r="AS177" i="1"/>
  <c r="AS121" i="1"/>
  <c r="AS353" i="1"/>
  <c r="AS204" i="1"/>
  <c r="AQ324" i="1"/>
  <c r="AS83" i="1"/>
  <c r="AQ75" i="1"/>
  <c r="AS334" i="1"/>
  <c r="AS229" i="1"/>
  <c r="AS135" i="1"/>
  <c r="AS253" i="1"/>
  <c r="AS263" i="1"/>
  <c r="AQ207" i="1"/>
  <c r="AS197" i="1"/>
  <c r="AS158" i="1"/>
  <c r="AS342" i="1"/>
  <c r="AS232" i="1"/>
  <c r="AS37" i="1"/>
  <c r="AS302" i="1"/>
  <c r="AS172" i="1"/>
  <c r="AS268" i="1"/>
  <c r="AS17" i="1"/>
  <c r="AS79" i="1"/>
  <c r="AS97" i="1"/>
  <c r="AS364" i="1"/>
  <c r="AS359" i="1"/>
  <c r="AS292" i="1"/>
  <c r="AS80" i="1"/>
  <c r="AS27" i="1"/>
  <c r="AS280" i="1"/>
  <c r="AS324" i="1"/>
  <c r="AS297" i="1"/>
  <c r="AQ196" i="1"/>
  <c r="AS21" i="1"/>
  <c r="AS170" i="1"/>
  <c r="AQ232" i="1"/>
  <c r="AS73" i="1"/>
  <c r="AS63" i="1"/>
  <c r="AS248" i="1"/>
  <c r="AS122" i="1"/>
  <c r="AS237" i="1"/>
  <c r="AS127" i="1"/>
  <c r="AS14" i="1"/>
  <c r="AS95" i="1"/>
  <c r="AS176" i="1"/>
  <c r="AQ155" i="1"/>
  <c r="AS212" i="1"/>
  <c r="AS282" i="1"/>
  <c r="AS198" i="1"/>
  <c r="AS53" i="1"/>
  <c r="AS196" i="1"/>
  <c r="AS42" i="1"/>
  <c r="AS98" i="1"/>
  <c r="AS254" i="1"/>
  <c r="AS317" i="1"/>
  <c r="AS269" i="1"/>
  <c r="AS203" i="1"/>
  <c r="AS186" i="1"/>
  <c r="AQ9" i="1"/>
  <c r="AS93" i="1"/>
  <c r="AS160" i="1"/>
  <c r="AS91" i="1"/>
  <c r="AS206" i="1"/>
  <c r="AS309" i="1"/>
  <c r="AS101" i="1"/>
  <c r="AS34" i="1"/>
  <c r="AS289" i="1"/>
  <c r="AS242" i="1"/>
  <c r="AS221" i="1"/>
  <c r="AS316" i="1"/>
  <c r="AS129" i="1"/>
  <c r="AQ113" i="1"/>
  <c r="AS218" i="1"/>
  <c r="AQ15" i="1"/>
  <c r="AS8" i="1"/>
  <c r="AS46" i="1"/>
  <c r="AS116" i="1"/>
  <c r="AS193" i="1"/>
  <c r="AS354" i="1"/>
  <c r="AS202" i="1"/>
  <c r="AS119" i="1"/>
  <c r="AS306" i="1"/>
  <c r="AS227" i="1"/>
  <c r="AS245" i="1"/>
  <c r="AS287" i="1"/>
  <c r="AQ174" i="1"/>
  <c r="AS278" i="1"/>
  <c r="AS356" i="1"/>
  <c r="AS284" i="1"/>
  <c r="AS225" i="1"/>
  <c r="AS36" i="1"/>
  <c r="AS301" i="1"/>
  <c r="AS140" i="1"/>
  <c r="AS346" i="1"/>
  <c r="AQ136" i="1"/>
  <c r="AS299" i="1"/>
  <c r="AS113" i="1"/>
  <c r="AS310" i="1"/>
  <c r="AS323" i="1"/>
  <c r="AS236" i="1"/>
  <c r="AS349" i="1"/>
  <c r="AS154" i="1"/>
  <c r="AS330" i="1"/>
  <c r="AS6" i="1"/>
  <c r="AS182" i="1"/>
  <c r="AQ74" i="1"/>
  <c r="AS48" i="1"/>
  <c r="AS326" i="1"/>
  <c r="AS256" i="1"/>
  <c r="AS89" i="1"/>
  <c r="AS276" i="1"/>
  <c r="AS320" i="1"/>
  <c r="AS59" i="1"/>
  <c r="AS106" i="1"/>
  <c r="AS68" i="1"/>
  <c r="AS40" i="1"/>
  <c r="AS241" i="1"/>
  <c r="AS112" i="1"/>
  <c r="AS141" i="1"/>
  <c r="AS26" i="1"/>
  <c r="AS318" i="1"/>
  <c r="AS308" i="1"/>
  <c r="AS39" i="1"/>
  <c r="AS165" i="1"/>
  <c r="AS81" i="1"/>
  <c r="AS57" i="1"/>
  <c r="AS266" i="1"/>
  <c r="AS252" i="1"/>
  <c r="AQ188" i="1"/>
  <c r="AQ108" i="1"/>
  <c r="AQ261" i="1"/>
  <c r="AS344" i="1"/>
  <c r="AS11" i="1"/>
  <c r="AS328" i="1"/>
  <c r="AQ94" i="1"/>
  <c r="AS348" i="1"/>
  <c r="AS153" i="1"/>
  <c r="AS85" i="1"/>
  <c r="AS283" i="1"/>
  <c r="AS25" i="1"/>
  <c r="AS149" i="1"/>
  <c r="AS10" i="1"/>
  <c r="AS307" i="1"/>
  <c r="AS110" i="1"/>
  <c r="AS275" i="1"/>
  <c r="AS208" i="1"/>
  <c r="AS181" i="1"/>
  <c r="AS365" i="1"/>
  <c r="AQ173" i="1"/>
  <c r="AS61" i="1"/>
  <c r="AS125" i="1"/>
  <c r="AS19" i="1"/>
  <c r="AS123" i="1"/>
  <c r="AS144" i="1"/>
  <c r="AS180" i="1"/>
  <c r="AS28" i="1"/>
  <c r="AQ53" i="1"/>
  <c r="AS174" i="1"/>
  <c r="AS99" i="1"/>
  <c r="AS321" i="1"/>
  <c r="AS231" i="1"/>
  <c r="AS146" i="1"/>
  <c r="AS290" i="1"/>
  <c r="AS352" i="1"/>
  <c r="AS274" i="1"/>
  <c r="AS187" i="1"/>
  <c r="AS136" i="1"/>
  <c r="AS117" i="1"/>
  <c r="AS45" i="1"/>
  <c r="AS357" i="1"/>
  <c r="AQ313" i="1"/>
  <c r="AS43" i="1"/>
  <c r="AS361" i="1"/>
  <c r="AS44" i="1"/>
  <c r="AS168" i="1"/>
  <c r="AS66" i="1"/>
  <c r="AQ6" i="1"/>
  <c r="AQ184" i="1"/>
  <c r="AS201" i="1"/>
  <c r="AS161" i="1"/>
  <c r="AS15" i="1"/>
  <c r="AS148" i="1"/>
  <c r="AS62" i="1"/>
  <c r="AS164" i="1"/>
  <c r="AS131" i="1"/>
  <c r="AS20" i="1"/>
  <c r="AS32" i="1"/>
  <c r="AS243" i="1"/>
  <c r="AS173" i="1"/>
  <c r="AS226" i="1"/>
  <c r="AS260" i="1"/>
  <c r="AS128" i="1"/>
  <c r="AS199" i="1"/>
  <c r="AS322" i="1"/>
  <c r="AS223" i="1"/>
  <c r="AS315" i="1"/>
  <c r="AS200" i="1"/>
  <c r="AS355" i="1"/>
  <c r="AS338" i="1"/>
  <c r="AQ276" i="1"/>
  <c r="AS314" i="1"/>
  <c r="AS102" i="1"/>
  <c r="AS159" i="1"/>
  <c r="AS211" i="1"/>
  <c r="AS82" i="1"/>
  <c r="AS31" i="1"/>
  <c r="AS143" i="1"/>
  <c r="AS126" i="1"/>
  <c r="AS184" i="1"/>
  <c r="AS288" i="1"/>
  <c r="AS52" i="1"/>
  <c r="AS363" i="1"/>
  <c r="AS139" i="1"/>
  <c r="AQ99" i="1"/>
  <c r="AQ181" i="1"/>
  <c r="AQ152" i="1"/>
  <c r="AQ234" i="1"/>
  <c r="AQ27" i="1"/>
  <c r="AQ357" i="1"/>
  <c r="AQ180" i="1"/>
  <c r="AQ241" i="1"/>
  <c r="AQ287" i="1"/>
  <c r="AQ316" i="1"/>
  <c r="AQ66" i="1"/>
  <c r="AQ263" i="1"/>
  <c r="AQ224" i="1"/>
  <c r="AQ245" i="1"/>
  <c r="AQ171" i="1"/>
  <c r="AQ61" i="1"/>
  <c r="AQ225" i="1"/>
  <c r="AQ222" i="1"/>
  <c r="AQ233" i="1"/>
  <c r="AQ103" i="1"/>
  <c r="AQ148" i="1"/>
  <c r="AQ243" i="1"/>
  <c r="AQ56" i="1"/>
  <c r="AQ289" i="1"/>
  <c r="AQ293" i="1"/>
  <c r="AQ318" i="1"/>
  <c r="AQ111" i="1"/>
  <c r="AQ4" i="1"/>
  <c r="AQ71" i="1"/>
  <c r="AQ116" i="1"/>
  <c r="AQ183" i="1"/>
  <c r="AQ130" i="1"/>
  <c r="AQ307" i="1"/>
  <c r="AQ281" i="1"/>
  <c r="AQ16" i="1"/>
  <c r="AQ168" i="1"/>
  <c r="AQ259" i="1"/>
  <c r="AQ227" i="1"/>
  <c r="AQ50" i="1"/>
  <c r="AQ101" i="1"/>
  <c r="AQ69" i="1"/>
  <c r="AQ142" i="1"/>
  <c r="AQ51" i="1"/>
  <c r="AQ292" i="1"/>
  <c r="AQ223" i="1"/>
  <c r="AQ134" i="1"/>
  <c r="AQ78" i="1"/>
  <c r="AQ43" i="1"/>
  <c r="AQ95" i="1"/>
  <c r="AQ236" i="1"/>
  <c r="AQ87" i="1"/>
  <c r="AQ36" i="1"/>
  <c r="AQ104" i="1"/>
  <c r="AQ153" i="1"/>
  <c r="AQ284" i="1"/>
  <c r="AQ268" i="1"/>
  <c r="AQ139" i="1"/>
  <c r="AQ41" i="1"/>
  <c r="AQ131" i="1"/>
  <c r="AQ54" i="1"/>
  <c r="AQ112" i="1"/>
  <c r="AQ255" i="1"/>
  <c r="AQ90" i="1"/>
  <c r="AQ13" i="1"/>
  <c r="AQ83" i="1"/>
  <c r="AQ258" i="1"/>
  <c r="AQ191" i="1"/>
  <c r="AQ315" i="1"/>
  <c r="AQ212" i="1"/>
  <c r="AQ340" i="1"/>
  <c r="AQ341" i="1"/>
  <c r="AQ260" i="1"/>
  <c r="AQ200" i="1"/>
  <c r="AQ77" i="1"/>
  <c r="AQ355" i="1"/>
  <c r="AQ98" i="1"/>
  <c r="AQ76" i="1"/>
  <c r="AQ21" i="1"/>
  <c r="AQ250" i="1"/>
  <c r="AQ308" i="1"/>
  <c r="AQ84" i="1"/>
  <c r="AQ189" i="1"/>
  <c r="AQ353" i="1"/>
  <c r="AQ39" i="1"/>
  <c r="AQ91" i="1"/>
  <c r="AQ350" i="1"/>
  <c r="AQ214" i="1"/>
  <c r="AQ352" i="1"/>
  <c r="AQ253" i="1"/>
  <c r="AQ294" i="1"/>
  <c r="AS166" i="1"/>
  <c r="AQ360" i="1"/>
  <c r="AQ248" i="1"/>
  <c r="AQ129" i="1"/>
  <c r="AQ60" i="1"/>
  <c r="AQ67" i="1"/>
  <c r="AQ23" i="1"/>
  <c r="AQ100" i="1"/>
  <c r="AQ151" i="1"/>
  <c r="AQ154" i="1"/>
  <c r="AQ187" i="1"/>
  <c r="AQ363" i="1"/>
  <c r="AQ342" i="1"/>
  <c r="AQ323" i="1"/>
  <c r="AQ166" i="1"/>
  <c r="AQ325" i="1"/>
  <c r="AQ326" i="1"/>
  <c r="AS271" i="1"/>
  <c r="AS107" i="1"/>
  <c r="AS347" i="1"/>
  <c r="AS55" i="1"/>
  <c r="AS238" i="1"/>
  <c r="AS214" i="1"/>
  <c r="AQ205" i="1"/>
  <c r="AQ12" i="1"/>
  <c r="AQ300" i="1"/>
  <c r="AQ35" i="1"/>
  <c r="AQ11" i="1"/>
  <c r="AQ335" i="1"/>
  <c r="AQ211" i="1"/>
  <c r="AQ331" i="1"/>
  <c r="AQ48" i="1"/>
  <c r="AQ199" i="1"/>
  <c r="AQ106" i="1"/>
  <c r="AQ295" i="1"/>
  <c r="AQ34" i="1"/>
  <c r="AQ68" i="1"/>
  <c r="AQ291" i="1"/>
  <c r="AQ88" i="1"/>
  <c r="AQ235" i="1"/>
  <c r="AQ40" i="1"/>
  <c r="AQ210" i="1"/>
  <c r="AQ82" i="1"/>
  <c r="AQ256" i="1"/>
  <c r="AQ121" i="1"/>
  <c r="AQ286" i="1"/>
  <c r="AQ57" i="1"/>
  <c r="AQ229" i="1"/>
  <c r="AQ266" i="1"/>
  <c r="AQ169" i="1"/>
  <c r="AQ228" i="1"/>
  <c r="AS71" i="1"/>
  <c r="AS134" i="1"/>
  <c r="AS255" i="1"/>
  <c r="AS30" i="1"/>
  <c r="AS343" i="1"/>
  <c r="AQ278" i="1"/>
  <c r="AQ28" i="1"/>
  <c r="AQ254" i="1"/>
  <c r="AQ127" i="1"/>
  <c r="AQ163" i="1"/>
  <c r="AQ47" i="1"/>
  <c r="AQ8" i="1"/>
  <c r="AQ70" i="1"/>
  <c r="AQ31" i="1"/>
  <c r="AQ30" i="1"/>
  <c r="AQ247" i="1"/>
  <c r="AQ339" i="1"/>
  <c r="AQ80" i="1"/>
  <c r="AQ209" i="1"/>
  <c r="AQ159" i="1"/>
  <c r="AQ203" i="1"/>
  <c r="AQ65" i="1"/>
  <c r="AQ231" i="1"/>
  <c r="AQ72" i="1"/>
  <c r="AQ365" i="1"/>
  <c r="AQ115" i="1"/>
  <c r="AQ149" i="1"/>
  <c r="AQ230" i="1"/>
  <c r="AQ190" i="1"/>
  <c r="AQ161" i="1"/>
  <c r="AQ144" i="1"/>
  <c r="AQ52" i="1"/>
  <c r="AQ192" i="1"/>
  <c r="AQ156" i="1"/>
  <c r="AQ288" i="1"/>
  <c r="AQ332" i="1"/>
  <c r="AQ279" i="1"/>
  <c r="AQ327" i="1"/>
  <c r="AQ238" i="1"/>
  <c r="AQ186" i="1"/>
  <c r="AQ164" i="1"/>
  <c r="AQ328" i="1"/>
  <c r="AQ29" i="1"/>
  <c r="AS329" i="1"/>
  <c r="AQ126" i="1"/>
  <c r="AQ267" i="1"/>
  <c r="AQ273" i="1"/>
  <c r="AQ329" i="1"/>
  <c r="AQ336" i="1"/>
  <c r="AQ167" i="1"/>
  <c r="AQ310" i="1"/>
  <c r="AQ22" i="1"/>
  <c r="AQ85" i="1"/>
  <c r="AQ198" i="1"/>
  <c r="AQ89" i="1"/>
  <c r="AQ194" i="1"/>
  <c r="AQ59" i="1"/>
  <c r="AQ10" i="1"/>
  <c r="AQ185" i="1"/>
  <c r="AQ348" i="1"/>
  <c r="AQ63" i="1"/>
  <c r="AQ93" i="1"/>
  <c r="AQ246" i="1"/>
  <c r="AQ137" i="1"/>
  <c r="AQ123" i="1"/>
  <c r="AQ33" i="1"/>
  <c r="AQ122" i="1"/>
  <c r="AQ24" i="1"/>
  <c r="AQ17" i="1"/>
  <c r="AQ141" i="1"/>
  <c r="AS192" i="1"/>
  <c r="AS286" i="1"/>
  <c r="AS18" i="1"/>
  <c r="AS4" i="1"/>
  <c r="AS137" i="1"/>
  <c r="AQ42" i="1"/>
  <c r="AS189" i="1"/>
  <c r="AQ5" i="1"/>
  <c r="AS132" i="1"/>
  <c r="AQ337" i="1"/>
  <c r="AQ309" i="1"/>
  <c r="AQ140" i="1"/>
  <c r="AQ299" i="1"/>
  <c r="AQ272" i="1"/>
  <c r="AQ242" i="1"/>
  <c r="AQ119" i="1"/>
  <c r="AQ96" i="1"/>
  <c r="AQ37" i="1"/>
  <c r="AQ14" i="1"/>
  <c r="AQ270" i="1"/>
  <c r="AQ208" i="1"/>
  <c r="AQ58" i="1"/>
  <c r="AQ216" i="1"/>
  <c r="AQ7" i="1"/>
  <c r="AQ107" i="1"/>
  <c r="AQ45" i="1"/>
  <c r="AQ193" i="1"/>
  <c r="AQ177" i="1"/>
  <c r="AQ143" i="1"/>
  <c r="AQ138" i="1"/>
  <c r="AQ240" i="1"/>
  <c r="AQ361" i="1"/>
  <c r="AQ213" i="1"/>
  <c r="AS108" i="1"/>
  <c r="AS285" i="1"/>
  <c r="AQ298" i="1"/>
  <c r="AS220" i="1"/>
  <c r="AQ2" i="1"/>
  <c r="AS96" i="1"/>
  <c r="AQ362" i="1"/>
  <c r="AQ32" i="1"/>
  <c r="AQ133" i="1"/>
  <c r="AQ320" i="1"/>
  <c r="AQ283" i="1"/>
  <c r="AQ317" i="1"/>
  <c r="AQ128" i="1"/>
  <c r="AQ195" i="1"/>
  <c r="AQ220" i="1"/>
  <c r="AQ135" i="1"/>
  <c r="AQ20" i="1"/>
  <c r="AQ226" i="1"/>
  <c r="AQ179" i="1"/>
  <c r="AQ239" i="1"/>
  <c r="AQ297" i="1"/>
  <c r="AQ170" i="1"/>
  <c r="AQ73" i="1"/>
  <c r="AQ269" i="1"/>
  <c r="AQ304" i="1"/>
  <c r="AQ110" i="1"/>
  <c r="AQ322" i="1"/>
  <c r="AQ146" i="1"/>
  <c r="AQ271" i="1"/>
  <c r="AQ114" i="1"/>
  <c r="AQ359" i="1"/>
  <c r="AQ249" i="1"/>
  <c r="AQ290" i="1"/>
  <c r="AQ264" i="1"/>
  <c r="AQ97" i="1"/>
  <c r="AQ25" i="1"/>
  <c r="AQ364" i="1"/>
  <c r="AQ102" i="1"/>
  <c r="AS133" i="1"/>
  <c r="AQ351" i="1"/>
  <c r="AS90" i="1"/>
  <c r="AQ55" i="1"/>
  <c r="AS259" i="1"/>
  <c r="AQ305" i="1"/>
  <c r="AS339" i="1"/>
  <c r="AS336" i="1"/>
  <c r="AQ92" i="1"/>
  <c r="AQ280" i="1"/>
  <c r="AQ303" i="1"/>
  <c r="AQ302" i="1"/>
  <c r="AQ282" i="1"/>
  <c r="AQ354" i="1"/>
  <c r="AQ109" i="1"/>
  <c r="AQ197" i="1"/>
  <c r="AQ178" i="1"/>
  <c r="AQ165" i="1"/>
  <c r="AQ38" i="1"/>
  <c r="AQ277" i="1"/>
  <c r="AQ344" i="1"/>
  <c r="AQ147" i="1"/>
  <c r="AQ117" i="1"/>
  <c r="AQ321" i="1"/>
  <c r="AQ49" i="1"/>
  <c r="AQ296" i="1"/>
  <c r="AQ120" i="1"/>
  <c r="AQ221" i="1"/>
  <c r="AQ215" i="1"/>
  <c r="AQ358" i="1"/>
  <c r="AQ160" i="1"/>
  <c r="AQ162" i="1"/>
  <c r="AQ125" i="1"/>
  <c r="AQ262" i="1"/>
  <c r="AQ201" i="1"/>
  <c r="AQ124" i="1"/>
  <c r="AQ274" i="1"/>
  <c r="AQ311" i="1"/>
  <c r="AQ19" i="1"/>
  <c r="AQ81" i="1"/>
  <c r="AQ343" i="1"/>
  <c r="AQ132" i="1"/>
  <c r="AQ251" i="1"/>
  <c r="AS147" i="1"/>
  <c r="AS224" i="1"/>
  <c r="AS111" i="1"/>
  <c r="AS261" i="1"/>
  <c r="AQ275" i="1"/>
  <c r="AS188" i="1"/>
  <c r="AS13" i="1"/>
  <c r="AS327" i="1"/>
  <c r="AQ257" i="1"/>
  <c r="AQ219" i="1"/>
  <c r="AQ176" i="1"/>
  <c r="AQ158" i="1"/>
  <c r="AQ202" i="1"/>
  <c r="AQ150" i="1"/>
  <c r="AQ349" i="1"/>
  <c r="AQ338" i="1"/>
  <c r="AQ46" i="1"/>
  <c r="AQ301" i="1"/>
  <c r="AQ347" i="1"/>
  <c r="AQ172" i="1"/>
  <c r="AQ157" i="1"/>
  <c r="AQ86" i="1"/>
  <c r="AQ145" i="1"/>
  <c r="AQ334" i="1"/>
  <c r="AQ306" i="1"/>
  <c r="AQ62" i="1"/>
  <c r="AQ218" i="1"/>
  <c r="AQ252" i="1"/>
  <c r="AQ314" i="1"/>
  <c r="AQ237" i="1"/>
  <c r="AQ217" i="1"/>
  <c r="AS311" i="1"/>
  <c r="AS120" i="1"/>
  <c r="AS222" i="1"/>
  <c r="AS233" i="1"/>
  <c r="AS94" i="1"/>
  <c r="AF367" i="1"/>
  <c r="AF368" i="1" s="1"/>
  <c r="AU308" i="1"/>
  <c r="AX308" i="1" s="1"/>
  <c r="BA308" i="1" s="1"/>
  <c r="AU316" i="1"/>
  <c r="AX316" i="1" s="1"/>
  <c r="BA316" i="1" s="1"/>
  <c r="AU302" i="1"/>
  <c r="AX302" i="1" s="1"/>
  <c r="BA302" i="1" s="1"/>
  <c r="AU90" i="1"/>
  <c r="AX90" i="1" s="1"/>
  <c r="BA90" i="1" s="1"/>
  <c r="AU360" i="1"/>
  <c r="AX360" i="1" s="1"/>
  <c r="BA360" i="1" s="1"/>
  <c r="AU64" i="1"/>
  <c r="AX64" i="1" s="1"/>
  <c r="BA64" i="1" s="1"/>
  <c r="AU363" i="1"/>
  <c r="AX363" i="1" s="1"/>
  <c r="BA363" i="1" s="1"/>
  <c r="AU182" i="1"/>
  <c r="AX182" i="1" s="1"/>
  <c r="BA182" i="1" s="1"/>
  <c r="AU267" i="1"/>
  <c r="AX267" i="1" s="1"/>
  <c r="BA267" i="1" s="1"/>
  <c r="AU32" i="1"/>
  <c r="AX32" i="1" s="1"/>
  <c r="BA32" i="1" s="1"/>
  <c r="AU67" i="1"/>
  <c r="AX67" i="1" s="1"/>
  <c r="BA67" i="1" s="1"/>
  <c r="AU54" i="1"/>
  <c r="AX54" i="1" s="1"/>
  <c r="BA54" i="1" s="1"/>
  <c r="AU294" i="1"/>
  <c r="AX294" i="1" s="1"/>
  <c r="BA294" i="1" s="1"/>
  <c r="AU106" i="1"/>
  <c r="AX106" i="1" s="1"/>
  <c r="BA106" i="1" s="1"/>
  <c r="AU354" i="1"/>
  <c r="AX354" i="1" s="1"/>
  <c r="BA354" i="1" s="1"/>
  <c r="AU23" i="1"/>
  <c r="AX23" i="1" s="1"/>
  <c r="BA23" i="1" s="1"/>
  <c r="AU299" i="1"/>
  <c r="AX299" i="1" s="1"/>
  <c r="BA299" i="1" s="1"/>
  <c r="AU98" i="1"/>
  <c r="AX98" i="1" s="1"/>
  <c r="BA98" i="1" s="1"/>
  <c r="AU309" i="1"/>
  <c r="AX309" i="1" s="1"/>
  <c r="BA309" i="1" s="1"/>
  <c r="AU122" i="1"/>
  <c r="AX122" i="1" s="1"/>
  <c r="BA122" i="1" s="1"/>
  <c r="AU198" i="1"/>
  <c r="AX198" i="1" s="1"/>
  <c r="BA198" i="1" s="1"/>
  <c r="AU41" i="1"/>
  <c r="AX41" i="1" s="1"/>
  <c r="BA41" i="1" s="1"/>
  <c r="AU260" i="1"/>
  <c r="AX260" i="1" s="1"/>
  <c r="BA260" i="1" s="1"/>
  <c r="AU349" i="1"/>
  <c r="AX349" i="1" s="1"/>
  <c r="BA349" i="1" s="1"/>
  <c r="AU161" i="1"/>
  <c r="AX161" i="1" s="1"/>
  <c r="BA161" i="1" s="1"/>
  <c r="AU30" i="1"/>
  <c r="AX30" i="1" s="1"/>
  <c r="BA30" i="1" s="1"/>
  <c r="AU216" i="1"/>
  <c r="AX216" i="1" s="1"/>
  <c r="BA216" i="1" s="1"/>
  <c r="AU343" i="1"/>
  <c r="AX343" i="1" s="1"/>
  <c r="BA343" i="1" s="1"/>
  <c r="AU249" i="1"/>
  <c r="AX249" i="1" s="1"/>
  <c r="BA249" i="1" s="1"/>
  <c r="AU328" i="1"/>
  <c r="AX328" i="1" s="1"/>
  <c r="BA328" i="1" s="1"/>
  <c r="AU80" i="1"/>
  <c r="AX80" i="1" s="1"/>
  <c r="BA80" i="1" s="1"/>
  <c r="AU180" i="1"/>
  <c r="AX180" i="1" s="1"/>
  <c r="BA180" i="1" s="1"/>
  <c r="AU338" i="1"/>
  <c r="AX338" i="1" s="1"/>
  <c r="BA338" i="1" s="1"/>
  <c r="AU212" i="1"/>
  <c r="AX212" i="1" s="1"/>
  <c r="BA212" i="1" s="1"/>
  <c r="AU58" i="1"/>
  <c r="AX58" i="1" s="1"/>
  <c r="BA58" i="1" s="1"/>
  <c r="AU191" i="1"/>
  <c r="AX191" i="1" s="1"/>
  <c r="BA191" i="1" s="1"/>
  <c r="AU20" i="1"/>
  <c r="AX20" i="1" s="1"/>
  <c r="BA20" i="1" s="1"/>
  <c r="AU143" i="1"/>
  <c r="AX143" i="1" s="1"/>
  <c r="BA143" i="1" s="1"/>
  <c r="AU147" i="1"/>
  <c r="AX147" i="1" s="1"/>
  <c r="BA147" i="1" s="1"/>
  <c r="AU346" i="1"/>
  <c r="AX346" i="1" s="1"/>
  <c r="BA346" i="1" s="1"/>
  <c r="AU211" i="1"/>
  <c r="AX211" i="1" s="1"/>
  <c r="BA211" i="1" s="1"/>
  <c r="AU285" i="1"/>
  <c r="AX285" i="1" s="1"/>
  <c r="BA285" i="1" s="1"/>
  <c r="AU281" i="1"/>
  <c r="AX281" i="1" s="1"/>
  <c r="BA281" i="1" s="1"/>
  <c r="AU199" i="1"/>
  <c r="AX199" i="1" s="1"/>
  <c r="BA199" i="1" s="1"/>
  <c r="AU168" i="1"/>
  <c r="AX168" i="1" s="1"/>
  <c r="BA168" i="1" s="1"/>
  <c r="AU48" i="1"/>
  <c r="AX48" i="1" s="1"/>
  <c r="BA48" i="1" s="1"/>
  <c r="AU255" i="1"/>
  <c r="AX255" i="1" s="1"/>
  <c r="BA255" i="1" s="1"/>
  <c r="AU138" i="1"/>
  <c r="AX138" i="1" s="1"/>
  <c r="BA138" i="1" s="1"/>
  <c r="AU318" i="1"/>
  <c r="AX318" i="1" s="1"/>
  <c r="BA318" i="1" s="1"/>
  <c r="AU231" i="1"/>
  <c r="AX231" i="1" s="1"/>
  <c r="BA231" i="1" s="1"/>
  <c r="AU305" i="1"/>
  <c r="AX305" i="1" s="1"/>
  <c r="BA305" i="1" s="1"/>
  <c r="AU38" i="1"/>
  <c r="AX38" i="1" s="1"/>
  <c r="BA38" i="1" s="1"/>
  <c r="AU141" i="1"/>
  <c r="AX141" i="1" s="1"/>
  <c r="BA141" i="1" s="1"/>
  <c r="AU61" i="1"/>
  <c r="AX61" i="1" s="1"/>
  <c r="BA61" i="1" s="1"/>
  <c r="AU93" i="1"/>
  <c r="AX93" i="1" s="1"/>
  <c r="BA93" i="1" s="1"/>
  <c r="AU193" i="1"/>
  <c r="AX193" i="1" s="1"/>
  <c r="BA193" i="1" s="1"/>
  <c r="AU21" i="1"/>
  <c r="AX21" i="1" s="1"/>
  <c r="BA21" i="1" s="1"/>
  <c r="AU223" i="1"/>
  <c r="AX223" i="1" s="1"/>
  <c r="BA223" i="1" s="1"/>
  <c r="AU72" i="1"/>
  <c r="AX72" i="1" s="1"/>
  <c r="BA72" i="1" s="1"/>
  <c r="AU292" i="1"/>
  <c r="AX292" i="1" s="1"/>
  <c r="BA292" i="1" s="1"/>
  <c r="AU276" i="1"/>
  <c r="AX276" i="1" s="1"/>
  <c r="BA276" i="1" s="1"/>
  <c r="AU235" i="1"/>
  <c r="AX235" i="1" s="1"/>
  <c r="BA235" i="1" s="1"/>
  <c r="AU37" i="1"/>
  <c r="AX37" i="1" s="1"/>
  <c r="BA37" i="1" s="1"/>
  <c r="AU119" i="1"/>
  <c r="AX119" i="1" s="1"/>
  <c r="BA119" i="1" s="1"/>
  <c r="AU254" i="1"/>
  <c r="AX254" i="1" s="1"/>
  <c r="BA254" i="1" s="1"/>
  <c r="AU113" i="1"/>
  <c r="AX113" i="1" s="1"/>
  <c r="BA113" i="1" s="1"/>
  <c r="AU136" i="1"/>
  <c r="AX136" i="1" s="1"/>
  <c r="BA136" i="1" s="1"/>
  <c r="AU272" i="1"/>
  <c r="AX272" i="1" s="1"/>
  <c r="BA272" i="1" s="1"/>
  <c r="AU220" i="1"/>
  <c r="AX220" i="1" s="1"/>
  <c r="BA220" i="1" s="1"/>
  <c r="AU326" i="1"/>
  <c r="AX326" i="1" s="1"/>
  <c r="BA326" i="1" s="1"/>
  <c r="AU158" i="1"/>
  <c r="AX158" i="1" s="1"/>
  <c r="BA158" i="1" s="1"/>
  <c r="AU51" i="1"/>
  <c r="AX51" i="1" s="1"/>
  <c r="BA51" i="1" s="1"/>
  <c r="AU209" i="1"/>
  <c r="AX209" i="1" s="1"/>
  <c r="BA209" i="1" s="1"/>
  <c r="AU250" i="1"/>
  <c r="AX250" i="1" s="1"/>
  <c r="BA250" i="1" s="1"/>
  <c r="AU159" i="1"/>
  <c r="AX159" i="1" s="1"/>
  <c r="BA159" i="1" s="1"/>
  <c r="AU81" i="1"/>
  <c r="AX81" i="1" s="1"/>
  <c r="BA81" i="1" s="1"/>
  <c r="AU213" i="1"/>
  <c r="AX213" i="1" s="1"/>
  <c r="BA213" i="1" s="1"/>
  <c r="AU307" i="1"/>
  <c r="AX307" i="1" s="1"/>
  <c r="BA307" i="1" s="1"/>
  <c r="AU126" i="1"/>
  <c r="AX126" i="1" s="1"/>
  <c r="BA126" i="1" s="1"/>
  <c r="AU357" i="1"/>
  <c r="AX357" i="1" s="1"/>
  <c r="BA357" i="1" s="1"/>
  <c r="AU206" i="1"/>
  <c r="AX206" i="1" s="1"/>
  <c r="BA206" i="1" s="1"/>
  <c r="AU236" i="1"/>
  <c r="AX236" i="1" s="1"/>
  <c r="BA236" i="1" s="1"/>
  <c r="AU127" i="1"/>
  <c r="AX127" i="1" s="1"/>
  <c r="BA127" i="1" s="1"/>
  <c r="AU337" i="1"/>
  <c r="AX337" i="1" s="1"/>
  <c r="BA337" i="1" s="1"/>
  <c r="AU99" i="1"/>
  <c r="AX99" i="1" s="1"/>
  <c r="BA99" i="1" s="1"/>
  <c r="AU115" i="1"/>
  <c r="AX115" i="1" s="1"/>
  <c r="BA115" i="1" s="1"/>
  <c r="AU361" i="1"/>
  <c r="AX361" i="1" s="1"/>
  <c r="BA361" i="1" s="1"/>
  <c r="AU303" i="1"/>
  <c r="AX303" i="1" s="1"/>
  <c r="BA303" i="1" s="1"/>
  <c r="AU175" i="1"/>
  <c r="AX175" i="1" s="1"/>
  <c r="BA175" i="1" s="1"/>
  <c r="AU70" i="1"/>
  <c r="AX70" i="1" s="1"/>
  <c r="BA70" i="1" s="1"/>
  <c r="AU105" i="1"/>
  <c r="AX105" i="1" s="1"/>
  <c r="BA105" i="1" s="1"/>
  <c r="AU214" i="1"/>
  <c r="AX214" i="1" s="1"/>
  <c r="BA214" i="1" s="1"/>
  <c r="AU201" i="1"/>
  <c r="AX201" i="1" s="1"/>
  <c r="BA201" i="1" s="1"/>
  <c r="AU63" i="1"/>
  <c r="AX63" i="1" s="1"/>
  <c r="BA63" i="1" s="1"/>
  <c r="AU324" i="1"/>
  <c r="AX324" i="1" s="1"/>
  <c r="BA324" i="1" s="1"/>
  <c r="AU92" i="1"/>
  <c r="AX92" i="1" s="1"/>
  <c r="BA92" i="1" s="1"/>
  <c r="AU169" i="1"/>
  <c r="AX169" i="1" s="1"/>
  <c r="BA169" i="1" s="1"/>
  <c r="AU203" i="1"/>
  <c r="AX203" i="1" s="1"/>
  <c r="BA203" i="1" s="1"/>
  <c r="AU210" i="1"/>
  <c r="AX210" i="1" s="1"/>
  <c r="BA210" i="1" s="1"/>
  <c r="AU296" i="1"/>
  <c r="AX296" i="1" s="1"/>
  <c r="BA296" i="1" s="1"/>
  <c r="AU135" i="1"/>
  <c r="AX135" i="1" s="1"/>
  <c r="BA135" i="1" s="1"/>
  <c r="AU74" i="1"/>
  <c r="AX74" i="1" s="1"/>
  <c r="BA74" i="1" s="1"/>
  <c r="AU12" i="1"/>
  <c r="AX12" i="1" s="1"/>
  <c r="BA12" i="1" s="1"/>
  <c r="AU334" i="1"/>
  <c r="AX334" i="1" s="1"/>
  <c r="BA334" i="1" s="1"/>
  <c r="AU184" i="1"/>
  <c r="AX184" i="1" s="1"/>
  <c r="BA184" i="1" s="1"/>
  <c r="AU95" i="1"/>
  <c r="AX95" i="1" s="1"/>
  <c r="BA95" i="1" s="1"/>
  <c r="AU187" i="1"/>
  <c r="AX187" i="1" s="1"/>
  <c r="BA187" i="1" s="1"/>
  <c r="AU200" i="1"/>
  <c r="AX200" i="1" s="1"/>
  <c r="BA200" i="1" s="1"/>
  <c r="AU345" i="1"/>
  <c r="AX345" i="1" s="1"/>
  <c r="BA345" i="1" s="1"/>
  <c r="AU39" i="1"/>
  <c r="AX39" i="1" s="1"/>
  <c r="BA39" i="1" s="1"/>
  <c r="AU15" i="1"/>
  <c r="AX15" i="1" s="1"/>
  <c r="BA15" i="1" s="1"/>
  <c r="AU150" i="1"/>
  <c r="AX150" i="1" s="1"/>
  <c r="BA150" i="1" s="1"/>
  <c r="AU277" i="1"/>
  <c r="AX277" i="1" s="1"/>
  <c r="BA277" i="1" s="1"/>
  <c r="AU124" i="1"/>
  <c r="AX124" i="1" s="1"/>
  <c r="BA124" i="1" s="1"/>
  <c r="AU103" i="1"/>
  <c r="AX103" i="1" s="1"/>
  <c r="BA103" i="1" s="1"/>
  <c r="AU358" i="1"/>
  <c r="AX358" i="1" s="1"/>
  <c r="BA358" i="1" s="1"/>
  <c r="AU266" i="1"/>
  <c r="AX266" i="1" s="1"/>
  <c r="BA266" i="1" s="1"/>
  <c r="AU75" i="1"/>
  <c r="AX75" i="1" s="1"/>
  <c r="BA75" i="1" s="1"/>
  <c r="AU204" i="1"/>
  <c r="AX204" i="1" s="1"/>
  <c r="BA204" i="1" s="1"/>
  <c r="AU142" i="1"/>
  <c r="AX142" i="1" s="1"/>
  <c r="BA142" i="1" s="1"/>
  <c r="AU132" i="1"/>
  <c r="AX132" i="1" s="1"/>
  <c r="BA132" i="1" s="1"/>
  <c r="AU183" i="1"/>
  <c r="AX183" i="1" s="1"/>
  <c r="BA183" i="1" s="1"/>
  <c r="AU208" i="1"/>
  <c r="AX208" i="1" s="1"/>
  <c r="BA208" i="1" s="1"/>
  <c r="AU333" i="1"/>
  <c r="AX333" i="1" s="1"/>
  <c r="BA333" i="1" s="1"/>
  <c r="AU340" i="1"/>
  <c r="AX340" i="1" s="1"/>
  <c r="BA340" i="1" s="1"/>
  <c r="AU86" i="1"/>
  <c r="AX86" i="1" s="1"/>
  <c r="BA86" i="1" s="1"/>
  <c r="AU149" i="1"/>
  <c r="AX149" i="1" s="1"/>
  <c r="BA149" i="1" s="1"/>
  <c r="AU297" i="1"/>
  <c r="AX297" i="1" s="1"/>
  <c r="BA297" i="1" s="1"/>
  <c r="AU83" i="1"/>
  <c r="AX83" i="1" s="1"/>
  <c r="BA83" i="1" s="1"/>
  <c r="AU62" i="1"/>
  <c r="AX62" i="1" s="1"/>
  <c r="BA62" i="1" s="1"/>
  <c r="AU5" i="1"/>
  <c r="AX5" i="1" s="1"/>
  <c r="BA5" i="1" s="1"/>
  <c r="AU271" i="1"/>
  <c r="AX271" i="1" s="1"/>
  <c r="BA271" i="1" s="1"/>
  <c r="AU263" i="1"/>
  <c r="AX263" i="1" s="1"/>
  <c r="BA263" i="1" s="1"/>
  <c r="AU9" i="1"/>
  <c r="AX9" i="1" s="1"/>
  <c r="BA9" i="1" s="1"/>
  <c r="AU78" i="1"/>
  <c r="AX78" i="1" s="1"/>
  <c r="BA78" i="1" s="1"/>
  <c r="AU232" i="1"/>
  <c r="AX232" i="1" s="1"/>
  <c r="BA232" i="1" s="1"/>
  <c r="AU290" i="1"/>
  <c r="AX290" i="1" s="1"/>
  <c r="BA290" i="1" s="1"/>
  <c r="AU68" i="1"/>
  <c r="AX68" i="1" s="1"/>
  <c r="BA68" i="1" s="1"/>
  <c r="AU27" i="1"/>
  <c r="AX27" i="1" s="1"/>
  <c r="BA27" i="1" s="1"/>
  <c r="AU28" i="1"/>
  <c r="AX28" i="1" s="1"/>
  <c r="BA28" i="1" s="1"/>
  <c r="AU310" i="1"/>
  <c r="AX310" i="1" s="1"/>
  <c r="BA310" i="1" s="1"/>
  <c r="AU146" i="1"/>
  <c r="AX146" i="1" s="1"/>
  <c r="BA146" i="1" s="1"/>
  <c r="AU304" i="1"/>
  <c r="AX304" i="1" s="1"/>
  <c r="BA304" i="1" s="1"/>
  <c r="AU181" i="1"/>
  <c r="AX181" i="1" s="1"/>
  <c r="BA181" i="1" s="1"/>
  <c r="AU344" i="1"/>
  <c r="AX344" i="1" s="1"/>
  <c r="BA344" i="1" s="1"/>
  <c r="AU246" i="1"/>
  <c r="AX246" i="1" s="1"/>
  <c r="BA246" i="1" s="1"/>
  <c r="AU167" i="1"/>
  <c r="AX167" i="1" s="1"/>
  <c r="BA167" i="1" s="1"/>
  <c r="AU118" i="1"/>
  <c r="AX118" i="1" s="1"/>
  <c r="BA118" i="1" s="1"/>
  <c r="AU298" i="1"/>
  <c r="AX298" i="1" s="1"/>
  <c r="BA298" i="1" s="1"/>
  <c r="AU311" i="1"/>
  <c r="AX311" i="1" s="1"/>
  <c r="BA311" i="1" s="1"/>
  <c r="AU114" i="1"/>
  <c r="AX114" i="1" s="1"/>
  <c r="BA114" i="1" s="1"/>
  <c r="AU190" i="1"/>
  <c r="AX190" i="1" s="1"/>
  <c r="BA190" i="1" s="1"/>
  <c r="AU104" i="1"/>
  <c r="AX104" i="1" s="1"/>
  <c r="BA104" i="1" s="1"/>
  <c r="AU87" i="1"/>
  <c r="AX87" i="1" s="1"/>
  <c r="BA87" i="1" s="1"/>
  <c r="AU315" i="1"/>
  <c r="AX315" i="1" s="1"/>
  <c r="BA315" i="1" s="1"/>
  <c r="AU134" i="1"/>
  <c r="AX134" i="1" s="1"/>
  <c r="BA134" i="1" s="1"/>
  <c r="AU258" i="1"/>
  <c r="AX258" i="1" s="1"/>
  <c r="BA258" i="1" s="1"/>
  <c r="AU42" i="1"/>
  <c r="AX42" i="1" s="1"/>
  <c r="BA42" i="1" s="1"/>
  <c r="AU252" i="1"/>
  <c r="AX252" i="1" s="1"/>
  <c r="BA252" i="1" s="1"/>
  <c r="AU325" i="1"/>
  <c r="AX325" i="1" s="1"/>
  <c r="BA325" i="1" s="1"/>
  <c r="AU319" i="1"/>
  <c r="AX319" i="1" s="1"/>
  <c r="BA319" i="1" s="1"/>
  <c r="AU320" i="1"/>
  <c r="AX320" i="1" s="1"/>
  <c r="BA320" i="1" s="1"/>
  <c r="AU215" i="1"/>
  <c r="AX215" i="1" s="1"/>
  <c r="BA215" i="1" s="1"/>
  <c r="AU275" i="1"/>
  <c r="AX275" i="1" s="1"/>
  <c r="BA275" i="1" s="1"/>
  <c r="AU116" i="1"/>
  <c r="AX116" i="1" s="1"/>
  <c r="BA116" i="1" s="1"/>
  <c r="AU248" i="1"/>
  <c r="AX248" i="1" s="1"/>
  <c r="BA248" i="1" s="1"/>
  <c r="AU3" i="1"/>
  <c r="AX3" i="1" s="1"/>
  <c r="BA3" i="1" s="1"/>
  <c r="AU164" i="1"/>
  <c r="AX164" i="1" s="1"/>
  <c r="BA164" i="1" s="1"/>
  <c r="AU172" i="1"/>
  <c r="AX172" i="1" s="1"/>
  <c r="BA172" i="1" s="1"/>
  <c r="AU192" i="1"/>
  <c r="AX192" i="1" s="1"/>
  <c r="BA192" i="1" s="1"/>
  <c r="AU85" i="1"/>
  <c r="AX85" i="1" s="1"/>
  <c r="BA85" i="1" s="1"/>
  <c r="AU179" i="1"/>
  <c r="AX179" i="1" s="1"/>
  <c r="BA179" i="1" s="1"/>
  <c r="AU341" i="1"/>
  <c r="AX341" i="1" s="1"/>
  <c r="BA341" i="1" s="1"/>
  <c r="AU352" i="1"/>
  <c r="AX352" i="1" s="1"/>
  <c r="BA352" i="1" s="1"/>
  <c r="AU151" i="1"/>
  <c r="AX151" i="1" s="1"/>
  <c r="BA151" i="1" s="1"/>
  <c r="AU34" i="1"/>
  <c r="AX34" i="1" s="1"/>
  <c r="BA34" i="1" s="1"/>
  <c r="AU77" i="1"/>
  <c r="AX77" i="1" s="1"/>
  <c r="BA77" i="1" s="1"/>
  <c r="AU125" i="1"/>
  <c r="AX125" i="1" s="1"/>
  <c r="BA125" i="1" s="1"/>
  <c r="AU130" i="1"/>
  <c r="AX130" i="1" s="1"/>
  <c r="BA130" i="1" s="1"/>
  <c r="AU188" i="1"/>
  <c r="AX188" i="1" s="1"/>
  <c r="BA188" i="1" s="1"/>
  <c r="AU45" i="1"/>
  <c r="AX45" i="1" s="1"/>
  <c r="BA45" i="1" s="1"/>
  <c r="AU240" i="1"/>
  <c r="AX240" i="1" s="1"/>
  <c r="BA240" i="1" s="1"/>
  <c r="AU356" i="1"/>
  <c r="AX356" i="1" s="1"/>
  <c r="BA356" i="1" s="1"/>
  <c r="AU53" i="1"/>
  <c r="AX53" i="1" s="1"/>
  <c r="BA53" i="1" s="1"/>
  <c r="AU327" i="1"/>
  <c r="AX327" i="1" s="1"/>
  <c r="BA327" i="1" s="1"/>
  <c r="AU55" i="1"/>
  <c r="AX55" i="1" s="1"/>
  <c r="BA55" i="1" s="1"/>
  <c r="AU152" i="1"/>
  <c r="AX152" i="1" s="1"/>
  <c r="BA152" i="1" s="1"/>
  <c r="AU18" i="1"/>
  <c r="AX18" i="1" s="1"/>
  <c r="BA18" i="1" s="1"/>
  <c r="AU137" i="1"/>
  <c r="AX137" i="1" s="1"/>
  <c r="BA137" i="1" s="1"/>
  <c r="AU247" i="1"/>
  <c r="AX247" i="1" s="1"/>
  <c r="BA247" i="1" s="1"/>
  <c r="AU243" i="1"/>
  <c r="AX243" i="1" s="1"/>
  <c r="BA243" i="1" s="1"/>
  <c r="AU66" i="1"/>
  <c r="AX66" i="1" s="1"/>
  <c r="BA66" i="1" s="1"/>
  <c r="AU335" i="1"/>
  <c r="AX335" i="1" s="1"/>
  <c r="BA335" i="1" s="1"/>
  <c r="AU26" i="1"/>
  <c r="AX26" i="1" s="1"/>
  <c r="BA26" i="1" s="1"/>
  <c r="AU279" i="1"/>
  <c r="AX279" i="1" s="1"/>
  <c r="BA279" i="1" s="1"/>
  <c r="AU278" i="1"/>
  <c r="AX278" i="1" s="1"/>
  <c r="BA278" i="1" s="1"/>
  <c r="AU153" i="1"/>
  <c r="AX153" i="1" s="1"/>
  <c r="BA153" i="1" s="1"/>
  <c r="AU323" i="1"/>
  <c r="AX323" i="1" s="1"/>
  <c r="BA323" i="1" s="1"/>
  <c r="AU300" i="1"/>
  <c r="AX300" i="1" s="1"/>
  <c r="BA300" i="1" s="1"/>
  <c r="AU79" i="1"/>
  <c r="AX79" i="1" s="1"/>
  <c r="BA79" i="1" s="1"/>
  <c r="AU189" i="1"/>
  <c r="AX189" i="1" s="1"/>
  <c r="BA189" i="1" s="1"/>
  <c r="AU97" i="1"/>
  <c r="AX97" i="1" s="1"/>
  <c r="BA97" i="1" s="1"/>
  <c r="AU76" i="1"/>
  <c r="AX76" i="1" s="1"/>
  <c r="BA76" i="1" s="1"/>
  <c r="AU283" i="1"/>
  <c r="AX283" i="1" s="1"/>
  <c r="BA283" i="1" s="1"/>
  <c r="AU321" i="1"/>
  <c r="AX321" i="1" s="1"/>
  <c r="BA321" i="1" s="1"/>
  <c r="AU359" i="1"/>
  <c r="AX359" i="1" s="1"/>
  <c r="BA359" i="1" s="1"/>
  <c r="AU265" i="1"/>
  <c r="AX265" i="1" s="1"/>
  <c r="BA265" i="1" s="1"/>
  <c r="AU109" i="1"/>
  <c r="AX109" i="1" s="1"/>
  <c r="BA109" i="1" s="1"/>
  <c r="AU331" i="1"/>
  <c r="AX331" i="1" s="1"/>
  <c r="BA331" i="1" s="1"/>
  <c r="AU89" i="1"/>
  <c r="AX89" i="1" s="1"/>
  <c r="BA89" i="1" s="1"/>
  <c r="AU25" i="1"/>
  <c r="AX25" i="1" s="1"/>
  <c r="BA25" i="1" s="1"/>
  <c r="AU102" i="1"/>
  <c r="AX102" i="1" s="1"/>
  <c r="BA102" i="1" s="1"/>
  <c r="AU219" i="1"/>
  <c r="AX219" i="1" s="1"/>
  <c r="BA219" i="1" s="1"/>
  <c r="AU100" i="1"/>
  <c r="AX100" i="1" s="1"/>
  <c r="BA100" i="1" s="1"/>
  <c r="AU148" i="1"/>
  <c r="AX148" i="1" s="1"/>
  <c r="BA148" i="1" s="1"/>
  <c r="AU94" i="1"/>
  <c r="AX94" i="1" s="1"/>
  <c r="BA94" i="1" s="1"/>
  <c r="AU40" i="1"/>
  <c r="AX40" i="1" s="1"/>
  <c r="BA40" i="1" s="1"/>
  <c r="AU6" i="1"/>
  <c r="AX6" i="1" s="1"/>
  <c r="BA6" i="1" s="1"/>
  <c r="AU301" i="1"/>
  <c r="AX301" i="1" s="1"/>
  <c r="BA301" i="1" s="1"/>
  <c r="AU205" i="1"/>
  <c r="AX205" i="1" s="1"/>
  <c r="BA205" i="1" s="1"/>
  <c r="AU262" i="1"/>
  <c r="AX262" i="1" s="1"/>
  <c r="BA262" i="1" s="1"/>
  <c r="AU128" i="1"/>
  <c r="AX128" i="1" s="1"/>
  <c r="BA128" i="1" s="1"/>
  <c r="AU217" i="1"/>
  <c r="AX217" i="1" s="1"/>
  <c r="BA217" i="1" s="1"/>
  <c r="AU245" i="1"/>
  <c r="AX245" i="1" s="1"/>
  <c r="BA245" i="1" s="1"/>
  <c r="AU185" i="1"/>
  <c r="AX185" i="1" s="1"/>
  <c r="BA185" i="1" s="1"/>
  <c r="AU24" i="1"/>
  <c r="AX24" i="1" s="1"/>
  <c r="BA24" i="1" s="1"/>
  <c r="AU111" i="1"/>
  <c r="AX111" i="1" s="1"/>
  <c r="BA111" i="1" s="1"/>
  <c r="AU73" i="1"/>
  <c r="AX73" i="1" s="1"/>
  <c r="BA73" i="1" s="1"/>
  <c r="AU322" i="1"/>
  <c r="AX322" i="1" s="1"/>
  <c r="BA322" i="1" s="1"/>
  <c r="AU7" i="1"/>
  <c r="AX7" i="1" s="1"/>
  <c r="BA7" i="1" s="1"/>
  <c r="AU342" i="1"/>
  <c r="AX342" i="1" s="1"/>
  <c r="BA342" i="1" s="1"/>
  <c r="AU160" i="1"/>
  <c r="AX160" i="1" s="1"/>
  <c r="BA160" i="1" s="1"/>
  <c r="AU347" i="1"/>
  <c r="AX347" i="1" s="1"/>
  <c r="BA347" i="1" s="1"/>
  <c r="AU306" i="1"/>
  <c r="AX306" i="1" s="1"/>
  <c r="BA306" i="1" s="1"/>
  <c r="AU46" i="1"/>
  <c r="AX46" i="1" s="1"/>
  <c r="BA46" i="1" s="1"/>
  <c r="AU35" i="1"/>
  <c r="AX35" i="1" s="1"/>
  <c r="BA35" i="1" s="1"/>
  <c r="AU145" i="1"/>
  <c r="AX145" i="1" s="1"/>
  <c r="BA145" i="1" s="1"/>
  <c r="AU295" i="1"/>
  <c r="AX295" i="1" s="1"/>
  <c r="BA295" i="1" s="1"/>
  <c r="AU287" i="1"/>
  <c r="AX287" i="1" s="1"/>
  <c r="BA287" i="1" s="1"/>
  <c r="AU355" i="1"/>
  <c r="AX355" i="1" s="1"/>
  <c r="BA355" i="1" s="1"/>
  <c r="AU60" i="1"/>
  <c r="AX60" i="1" s="1"/>
  <c r="BA60" i="1" s="1"/>
  <c r="AU10" i="1"/>
  <c r="AX10" i="1" s="1"/>
  <c r="BA10" i="1" s="1"/>
  <c r="AU13" i="1"/>
  <c r="AX13" i="1" s="1"/>
  <c r="BA13" i="1" s="1"/>
  <c r="AU101" i="1"/>
  <c r="AX101" i="1" s="1"/>
  <c r="BA101" i="1" s="1"/>
  <c r="AU364" i="1"/>
  <c r="AX364" i="1" s="1"/>
  <c r="BA364" i="1" s="1"/>
  <c r="AU329" i="1"/>
  <c r="AX329" i="1" s="1"/>
  <c r="BA329" i="1" s="1"/>
  <c r="AU274" i="1"/>
  <c r="AX274" i="1" s="1"/>
  <c r="BA274" i="1" s="1"/>
  <c r="AU228" i="1"/>
  <c r="AX228" i="1" s="1"/>
  <c r="BA228" i="1" s="1"/>
  <c r="AU270" i="1"/>
  <c r="AX270" i="1" s="1"/>
  <c r="BA270" i="1" s="1"/>
  <c r="AU4" i="1"/>
  <c r="AX4" i="1" s="1"/>
  <c r="BA4" i="1" s="1"/>
  <c r="AU154" i="1"/>
  <c r="AX154" i="1" s="1"/>
  <c r="BA154" i="1" s="1"/>
  <c r="AU57" i="1"/>
  <c r="AX57" i="1" s="1"/>
  <c r="BA57" i="1" s="1"/>
  <c r="AU256" i="1"/>
  <c r="AX256" i="1" s="1"/>
  <c r="BA256" i="1" s="1"/>
  <c r="AU8" i="1"/>
  <c r="AX8" i="1" s="1"/>
  <c r="BA8" i="1" s="1"/>
  <c r="AU170" i="1"/>
  <c r="AX170" i="1" s="1"/>
  <c r="BA170" i="1" s="1"/>
  <c r="AU121" i="1"/>
  <c r="AX121" i="1" s="1"/>
  <c r="BA121" i="1" s="1"/>
  <c r="AU238" i="1"/>
  <c r="AX238" i="1" s="1"/>
  <c r="BA238" i="1" s="1"/>
  <c r="AU11" i="1"/>
  <c r="AX11" i="1" s="1"/>
  <c r="BA11" i="1" s="1"/>
  <c r="AU56" i="1"/>
  <c r="AX56" i="1" s="1"/>
  <c r="BA56" i="1" s="1"/>
  <c r="AU244" i="1"/>
  <c r="AX244" i="1" s="1"/>
  <c r="BA244" i="1" s="1"/>
  <c r="AU110" i="1"/>
  <c r="AX110" i="1" s="1"/>
  <c r="BA110" i="1" s="1"/>
  <c r="AU362" i="1"/>
  <c r="AX362" i="1" s="1"/>
  <c r="AU268" i="1"/>
  <c r="AX268" i="1" s="1"/>
  <c r="BA268" i="1" s="1"/>
  <c r="AU120" i="1"/>
  <c r="AX120" i="1" s="1"/>
  <c r="BA120" i="1" s="1"/>
  <c r="AU229" i="1"/>
  <c r="AX229" i="1" s="1"/>
  <c r="BA229" i="1" s="1"/>
  <c r="AU165" i="1"/>
  <c r="AX165" i="1" s="1"/>
  <c r="BA165" i="1" s="1"/>
  <c r="AU177" i="1"/>
  <c r="AX177" i="1" s="1"/>
  <c r="BA177" i="1" s="1"/>
  <c r="AU162" i="1"/>
  <c r="AX162" i="1" s="1"/>
  <c r="BA162" i="1" s="1"/>
  <c r="AU108" i="1"/>
  <c r="AX108" i="1" s="1"/>
  <c r="BA108" i="1" s="1"/>
  <c r="AU241" i="1"/>
  <c r="AX241" i="1" s="1"/>
  <c r="BA241" i="1" s="1"/>
  <c r="AU163" i="1"/>
  <c r="AX163" i="1" s="1"/>
  <c r="BA163" i="1" s="1"/>
  <c r="AU196" i="1"/>
  <c r="AX196" i="1" s="1"/>
  <c r="BA196" i="1" s="1"/>
  <c r="AU50" i="1"/>
  <c r="AX50" i="1" s="1"/>
  <c r="BA50" i="1" s="1"/>
  <c r="AU112" i="1"/>
  <c r="AX112" i="1" s="1"/>
  <c r="BA112" i="1" s="1"/>
  <c r="AU197" i="1"/>
  <c r="AX197" i="1" s="1"/>
  <c r="BA197" i="1" s="1"/>
  <c r="AU140" i="1"/>
  <c r="AX140" i="1" s="1"/>
  <c r="BA140" i="1" s="1"/>
  <c r="AU194" i="1"/>
  <c r="AX194" i="1" s="1"/>
  <c r="BA194" i="1" s="1"/>
  <c r="AU22" i="1"/>
  <c r="AX22" i="1" s="1"/>
  <c r="BA22" i="1" s="1"/>
  <c r="AU96" i="1"/>
  <c r="AX96" i="1" s="1"/>
  <c r="BA96" i="1" s="1"/>
  <c r="AU218" i="1"/>
  <c r="AX218" i="1" s="1"/>
  <c r="BA218" i="1" s="1"/>
  <c r="AU350" i="1"/>
  <c r="AX350" i="1" s="1"/>
  <c r="BA350" i="1" s="1"/>
  <c r="AU222" i="1"/>
  <c r="AX222" i="1" s="1"/>
  <c r="BA222" i="1" s="1"/>
  <c r="AU195" i="1"/>
  <c r="AX195" i="1" s="1"/>
  <c r="BA195" i="1" s="1"/>
  <c r="AU36" i="1"/>
  <c r="AX36" i="1" s="1"/>
  <c r="BA36" i="1" s="1"/>
  <c r="AU144" i="1"/>
  <c r="AX144" i="1" s="1"/>
  <c r="BA144" i="1" s="1"/>
  <c r="AU224" i="1"/>
  <c r="AX224" i="1" s="1"/>
  <c r="BA224" i="1" s="1"/>
  <c r="AU19" i="1"/>
  <c r="AX19" i="1" s="1"/>
  <c r="BA19" i="1" s="1"/>
  <c r="AU33" i="1"/>
  <c r="AX33" i="1" s="1"/>
  <c r="BA33" i="1" s="1"/>
  <c r="AU269" i="1"/>
  <c r="AX269" i="1" s="1"/>
  <c r="BA269" i="1" s="1"/>
  <c r="AU280" i="1"/>
  <c r="AX280" i="1" s="1"/>
  <c r="BA280" i="1" s="1"/>
  <c r="AU123" i="1"/>
  <c r="AX123" i="1" s="1"/>
  <c r="BA123" i="1" s="1"/>
  <c r="AU351" i="1"/>
  <c r="AX351" i="1" s="1"/>
  <c r="BA351" i="1" s="1"/>
  <c r="AU313" i="1"/>
  <c r="AX313" i="1" s="1"/>
  <c r="BA313" i="1" s="1"/>
  <c r="AU133" i="1"/>
  <c r="AX133" i="1" s="1"/>
  <c r="BA133" i="1" s="1"/>
  <c r="AU129" i="1"/>
  <c r="AX129" i="1" s="1"/>
  <c r="BA129" i="1" s="1"/>
  <c r="AU242" i="1"/>
  <c r="AX242" i="1" s="1"/>
  <c r="BA242" i="1" s="1"/>
  <c r="AU186" i="1"/>
  <c r="AX186" i="1" s="1"/>
  <c r="BA186" i="1" s="1"/>
  <c r="AU293" i="1"/>
  <c r="AX293" i="1" s="1"/>
  <c r="BA293" i="1" s="1"/>
  <c r="AU43" i="1"/>
  <c r="AX43" i="1" s="1"/>
  <c r="BA43" i="1" s="1"/>
  <c r="AU65" i="1"/>
  <c r="AX65" i="1" s="1"/>
  <c r="BA65" i="1" s="1"/>
  <c r="AU71" i="1"/>
  <c r="AX71" i="1" s="1"/>
  <c r="BA71" i="1" s="1"/>
  <c r="AU107" i="1"/>
  <c r="AX107" i="1" s="1"/>
  <c r="BA107" i="1" s="1"/>
  <c r="AU59" i="1"/>
  <c r="AX59" i="1" s="1"/>
  <c r="BA59" i="1" s="1"/>
  <c r="AU226" i="1"/>
  <c r="AX226" i="1" s="1"/>
  <c r="BA226" i="1" s="1"/>
  <c r="AU253" i="1"/>
  <c r="AX253" i="1" s="1"/>
  <c r="BA253" i="1" s="1"/>
  <c r="AU47" i="1"/>
  <c r="AX47" i="1" s="1"/>
  <c r="BA47" i="1" s="1"/>
  <c r="AU237" i="1"/>
  <c r="AX237" i="1" s="1"/>
  <c r="BA237" i="1" s="1"/>
  <c r="AU289" i="1"/>
  <c r="AX289" i="1" s="1"/>
  <c r="BA289" i="1" s="1"/>
  <c r="AU156" i="1"/>
  <c r="AX156" i="1" s="1"/>
  <c r="BA156" i="1" s="1"/>
  <c r="AU174" i="1"/>
  <c r="AX174" i="1" s="1"/>
  <c r="BA174" i="1" s="1"/>
  <c r="AU314" i="1"/>
  <c r="AX314" i="1" s="1"/>
  <c r="BA314" i="1" s="1"/>
  <c r="AU166" i="1"/>
  <c r="AX166" i="1" s="1"/>
  <c r="BA166" i="1" s="1"/>
  <c r="AU16" i="1"/>
  <c r="AX16" i="1" s="1"/>
  <c r="BA16" i="1" s="1"/>
  <c r="AU176" i="1"/>
  <c r="AX176" i="1" s="1"/>
  <c r="BA176" i="1" s="1"/>
  <c r="AU29" i="1"/>
  <c r="AX29" i="1" s="1"/>
  <c r="BA29" i="1" s="1"/>
  <c r="AU348" i="1"/>
  <c r="AX348" i="1" s="1"/>
  <c r="BA348" i="1" s="1"/>
  <c r="AU317" i="1"/>
  <c r="AX317" i="1" s="1"/>
  <c r="AU221" i="1"/>
  <c r="AX221" i="1" s="1"/>
  <c r="BA221" i="1" s="1"/>
  <c r="AU365" i="1"/>
  <c r="AX365" i="1" s="1"/>
  <c r="BA365" i="1" s="1"/>
  <c r="AU330" i="1"/>
  <c r="AX330" i="1" s="1"/>
  <c r="BA330" i="1" s="1"/>
  <c r="AU2" i="1"/>
  <c r="AX2" i="1" s="1"/>
  <c r="BA2" i="1" s="1"/>
  <c r="AU273" i="1"/>
  <c r="AX273" i="1" s="1"/>
  <c r="BA273" i="1" s="1"/>
  <c r="AU49" i="1"/>
  <c r="AX49" i="1" s="1"/>
  <c r="BA49" i="1" s="1"/>
  <c r="AU336" i="1"/>
  <c r="AX336" i="1" s="1"/>
  <c r="BA336" i="1" s="1"/>
  <c r="AU31" i="1"/>
  <c r="AX31" i="1" s="1"/>
  <c r="BA31" i="1" s="1"/>
  <c r="AU234" i="1"/>
  <c r="AX234" i="1" s="1"/>
  <c r="BA234" i="1" s="1"/>
  <c r="AU251" i="1"/>
  <c r="AX251" i="1" s="1"/>
  <c r="BA251" i="1" s="1"/>
  <c r="AU155" i="1"/>
  <c r="AX155" i="1" s="1"/>
  <c r="BA155" i="1" s="1"/>
  <c r="AU339" i="1"/>
  <c r="AX339" i="1" s="1"/>
  <c r="BA339" i="1" s="1"/>
  <c r="AU291" i="1"/>
  <c r="AX291" i="1" s="1"/>
  <c r="BA291" i="1" s="1"/>
  <c r="AU312" i="1"/>
  <c r="AX312" i="1" s="1"/>
  <c r="BA312" i="1" s="1"/>
  <c r="AU353" i="1"/>
  <c r="AX353" i="1" s="1"/>
  <c r="BA353" i="1" s="1"/>
  <c r="AU233" i="1"/>
  <c r="AX233" i="1" s="1"/>
  <c r="BA233" i="1" s="1"/>
  <c r="AU230" i="1"/>
  <c r="AX230" i="1" s="1"/>
  <c r="BA230" i="1" s="1"/>
  <c r="AU257" i="1"/>
  <c r="AX257" i="1" s="1"/>
  <c r="BA257" i="1" s="1"/>
  <c r="AU284" i="1"/>
  <c r="AX284" i="1" s="1"/>
  <c r="BA284" i="1" s="1"/>
  <c r="AU227" i="1"/>
  <c r="AX227" i="1" s="1"/>
  <c r="BA227" i="1" s="1"/>
  <c r="AU332" i="1"/>
  <c r="AX332" i="1" s="1"/>
  <c r="BA332" i="1" s="1"/>
  <c r="AU157" i="1"/>
  <c r="AX157" i="1" s="1"/>
  <c r="BA157" i="1" s="1"/>
  <c r="AU17" i="1"/>
  <c r="AX17" i="1" s="1"/>
  <c r="BA17" i="1" s="1"/>
  <c r="AU207" i="1"/>
  <c r="AX207" i="1" s="1"/>
  <c r="BA207" i="1" s="1"/>
  <c r="AU173" i="1"/>
  <c r="AX173" i="1" s="1"/>
  <c r="BA173" i="1" s="1"/>
  <c r="AU131" i="1"/>
  <c r="AX131" i="1" s="1"/>
  <c r="BA131" i="1" s="1"/>
  <c r="AU84" i="1"/>
  <c r="AX84" i="1" s="1"/>
  <c r="BA84" i="1" s="1"/>
  <c r="AU259" i="1"/>
  <c r="AX259" i="1" s="1"/>
  <c r="BA259" i="1" s="1"/>
  <c r="AU239" i="1"/>
  <c r="AX239" i="1" s="1"/>
  <c r="BA239" i="1" s="1"/>
  <c r="AU264" i="1"/>
  <c r="AX264" i="1" s="1"/>
  <c r="BA264" i="1" s="1"/>
  <c r="AU91" i="1"/>
  <c r="AX91" i="1" s="1"/>
  <c r="BA91" i="1" s="1"/>
  <c r="AU171" i="1"/>
  <c r="AX171" i="1" s="1"/>
  <c r="BA171" i="1" s="1"/>
  <c r="AU52" i="1"/>
  <c r="AX52" i="1" s="1"/>
  <c r="BA52" i="1" s="1"/>
  <c r="AU202" i="1"/>
  <c r="AX202" i="1" s="1"/>
  <c r="BA202" i="1" s="1"/>
  <c r="AU288" i="1"/>
  <c r="AX288" i="1" s="1"/>
  <c r="BA288" i="1" s="1"/>
  <c r="AU117" i="1"/>
  <c r="AX117" i="1" s="1"/>
  <c r="BA117" i="1" s="1"/>
  <c r="AU139" i="1"/>
  <c r="AX139" i="1" s="1"/>
  <c r="BA139" i="1" s="1"/>
  <c r="AU69" i="1"/>
  <c r="AX69" i="1" s="1"/>
  <c r="BA69" i="1" s="1"/>
  <c r="AU225" i="1"/>
  <c r="AX225" i="1" s="1"/>
  <c r="BA225" i="1" s="1"/>
  <c r="AU261" i="1"/>
  <c r="AX261" i="1" s="1"/>
  <c r="BA261" i="1" s="1"/>
  <c r="AU282" i="1"/>
  <c r="AX282" i="1" s="1"/>
  <c r="BA282" i="1" s="1"/>
  <c r="AU88" i="1"/>
  <c r="AX88" i="1" s="1"/>
  <c r="BA88" i="1" s="1"/>
  <c r="AU178" i="1"/>
  <c r="AX178" i="1" s="1"/>
  <c r="BA178" i="1" s="1"/>
  <c r="AU44" i="1"/>
  <c r="AX44" i="1" s="1"/>
  <c r="BA44" i="1" s="1"/>
  <c r="AU286" i="1"/>
  <c r="AX286" i="1" s="1"/>
  <c r="BA286" i="1" s="1"/>
  <c r="AU82" i="1"/>
  <c r="AX82" i="1" s="1"/>
  <c r="BA82" i="1" s="1"/>
  <c r="AU14" i="1"/>
  <c r="AX14" i="1" s="1"/>
  <c r="BA14" i="1" s="1"/>
  <c r="BA362" i="1" l="1"/>
  <c r="BA317" i="1"/>
  <c r="BB201" i="1" l="1"/>
  <c r="BB196" i="1"/>
  <c r="BB132" i="1"/>
  <c r="BB78" i="1"/>
  <c r="BB198" i="1"/>
  <c r="BB94" i="1"/>
  <c r="BB76" i="1"/>
  <c r="BB33" i="1"/>
  <c r="BB320" i="1"/>
  <c r="BB175" i="1"/>
  <c r="BB213" i="1"/>
  <c r="BB63" i="1"/>
  <c r="BB361" i="1"/>
  <c r="BB232" i="1"/>
  <c r="BB268" i="1"/>
  <c r="BB183" i="1"/>
  <c r="BB122" i="1"/>
  <c r="BB106" i="1"/>
  <c r="BB312" i="1"/>
  <c r="BB269" i="1"/>
  <c r="BB204" i="1"/>
  <c r="BB10" i="1"/>
  <c r="BB240" i="1"/>
  <c r="BB100" i="1"/>
  <c r="BB203" i="1"/>
  <c r="BB38" i="1"/>
  <c r="BB184" i="1"/>
  <c r="BB197" i="1"/>
  <c r="BB15" i="1"/>
  <c r="BB334" i="1"/>
  <c r="BB349" i="1"/>
  <c r="BB303" i="1"/>
  <c r="BB315" i="1"/>
  <c r="BB280" i="1"/>
  <c r="BB160" i="1"/>
  <c r="BB346" i="1"/>
  <c r="BB327" i="1"/>
  <c r="BB309" i="1"/>
  <c r="BB121" i="1"/>
  <c r="BB104" i="1"/>
  <c r="BB139" i="1"/>
  <c r="BB61" i="1"/>
  <c r="BB293" i="1"/>
  <c r="BB4" i="1"/>
  <c r="BB205" i="1"/>
  <c r="BB155" i="1"/>
  <c r="BB270" i="1"/>
  <c r="BB263" i="1"/>
  <c r="BB80" i="1"/>
  <c r="BB30" i="1"/>
  <c r="BB7" i="1"/>
  <c r="BB199" i="1"/>
  <c r="BB238" i="1"/>
  <c r="BB82" i="1"/>
  <c r="BB166" i="1"/>
  <c r="BB239" i="1"/>
  <c r="BB53" i="1"/>
  <c r="BB253" i="1"/>
  <c r="BB24" i="1"/>
  <c r="BB261" i="1"/>
  <c r="BB96" i="1"/>
  <c r="BB342" i="1"/>
  <c r="BB365" i="1"/>
  <c r="BB59" i="1"/>
  <c r="BB8" i="1"/>
  <c r="BB112" i="1"/>
  <c r="BB9" i="1"/>
  <c r="BB85" i="1"/>
  <c r="BB172" i="1"/>
  <c r="BB301" i="1"/>
  <c r="BB287" i="1"/>
  <c r="BB128" i="1"/>
  <c r="BB158" i="1"/>
  <c r="BB68" i="1"/>
  <c r="BB148" i="1"/>
  <c r="BB180" i="1"/>
  <c r="BB77" i="1"/>
  <c r="BB338" i="1"/>
  <c r="BB248" i="1"/>
  <c r="BB29" i="1"/>
  <c r="BB231" i="1"/>
  <c r="BB149" i="1"/>
  <c r="BB108" i="1"/>
  <c r="BB329" i="1"/>
  <c r="BB230" i="1"/>
  <c r="BB326" i="1"/>
  <c r="BB330" i="1"/>
  <c r="BB18" i="1"/>
  <c r="BB151" i="1"/>
  <c r="BB26" i="1"/>
  <c r="BB156" i="1"/>
  <c r="BB210" i="1"/>
  <c r="BB209" i="1"/>
  <c r="BB227" i="1"/>
  <c r="BB165" i="1"/>
  <c r="BB150" i="1"/>
  <c r="BB284" i="1"/>
  <c r="BB335" i="1"/>
  <c r="BB65" i="1"/>
  <c r="BB307" i="1"/>
  <c r="BB267" i="1"/>
  <c r="BB177" i="1"/>
  <c r="BB154" i="1"/>
  <c r="BB64" i="1"/>
  <c r="BB178" i="1"/>
  <c r="BB125" i="1"/>
  <c r="BB66" i="1"/>
  <c r="BB255" i="1"/>
  <c r="BB133" i="1"/>
  <c r="BB123" i="1"/>
  <c r="BB282" i="1"/>
  <c r="BB142" i="1"/>
  <c r="BB110" i="1"/>
  <c r="BB187" i="1"/>
  <c r="BB50" i="1"/>
  <c r="BB161" i="1"/>
  <c r="BB144" i="1"/>
  <c r="BB337" i="1"/>
  <c r="BB16" i="1"/>
  <c r="BB173" i="1"/>
  <c r="BB308" i="1"/>
  <c r="BB141" i="1"/>
  <c r="BB186" i="1"/>
  <c r="BB146" i="1"/>
  <c r="BB47" i="1"/>
  <c r="BB159" i="1"/>
  <c r="BB84" i="1"/>
  <c r="BB229" i="1"/>
  <c r="BB115" i="1"/>
  <c r="BB223" i="1"/>
  <c r="BB318" i="1"/>
  <c r="BB291" i="1"/>
  <c r="BB48" i="1"/>
  <c r="BB331" i="1"/>
  <c r="BB60" i="1"/>
  <c r="BB22" i="1"/>
  <c r="BB190" i="1"/>
  <c r="BB13" i="1"/>
  <c r="BB37" i="1"/>
  <c r="BB89" i="1"/>
  <c r="BB97" i="1"/>
  <c r="BB49" i="1"/>
  <c r="BB355" i="1"/>
  <c r="BB11" i="1"/>
  <c r="BB314" i="1"/>
  <c r="BB118" i="1"/>
  <c r="BB124" i="1"/>
  <c r="BB215" i="1"/>
  <c r="BB109" i="1"/>
  <c r="BB137" i="1"/>
  <c r="BB306" i="1"/>
  <c r="BB297" i="1"/>
  <c r="BB333" i="1"/>
  <c r="BB311" i="1"/>
  <c r="BB2" i="1"/>
  <c r="BB164" i="1"/>
  <c r="BB157" i="1"/>
  <c r="BB88" i="1"/>
  <c r="BB340" i="1"/>
  <c r="BB79" i="1"/>
  <c r="BB35" i="1"/>
  <c r="BB34" i="1"/>
  <c r="BB119" i="1"/>
  <c r="BB43" i="1"/>
  <c r="BB299" i="1"/>
  <c r="BB152" i="1"/>
  <c r="BB249" i="1"/>
  <c r="BB224" i="1"/>
  <c r="BB134" i="1"/>
  <c r="BB363" i="1"/>
  <c r="BB288" i="1"/>
  <c r="BB71" i="1"/>
  <c r="BB14" i="1"/>
  <c r="BB289" i="1"/>
  <c r="BB235" i="1"/>
  <c r="BB352" i="1"/>
  <c r="BB221" i="1"/>
  <c r="BB350" i="1"/>
  <c r="BB294" i="1"/>
  <c r="BB319" i="1"/>
  <c r="BB73" i="1"/>
  <c r="BB251" i="1"/>
  <c r="BB226" i="1"/>
  <c r="BB302" i="1"/>
  <c r="BB256" i="1"/>
  <c r="BB192" i="1"/>
  <c r="BB111" i="1"/>
  <c r="BB131" i="1"/>
  <c r="BB316" i="1"/>
  <c r="BB136" i="1"/>
  <c r="BB345" i="1"/>
  <c r="BB86" i="1"/>
  <c r="BB138" i="1"/>
  <c r="BB347" i="1"/>
  <c r="BB181" i="1"/>
  <c r="BB277" i="1"/>
  <c r="BB272" i="1"/>
  <c r="BB92" i="1"/>
  <c r="BB357" i="1"/>
  <c r="BB116" i="1"/>
  <c r="BB98" i="1"/>
  <c r="BB228" i="1"/>
  <c r="BB252" i="1"/>
  <c r="BB127" i="1"/>
  <c r="BB135" i="1"/>
  <c r="BB168" i="1"/>
  <c r="BB42" i="1"/>
  <c r="BB214" i="1"/>
  <c r="BB3" i="1"/>
  <c r="BB247" i="1"/>
  <c r="BB245" i="1"/>
  <c r="BB194" i="1"/>
  <c r="BB147" i="1"/>
  <c r="BB351" i="1"/>
  <c r="BB274" i="1"/>
  <c r="BB219" i="1"/>
  <c r="BB101" i="1"/>
  <c r="BB193" i="1"/>
  <c r="BB295" i="1"/>
  <c r="BB262" i="1"/>
  <c r="BB285" i="1"/>
  <c r="BB286" i="1"/>
  <c r="BB113" i="1"/>
  <c r="BB322" i="1"/>
  <c r="BB57" i="1"/>
  <c r="BB279" i="1"/>
  <c r="BB90" i="1"/>
  <c r="BB179" i="1"/>
  <c r="BB72" i="1"/>
  <c r="BB75" i="1"/>
  <c r="BB176" i="1"/>
  <c r="BB25" i="1"/>
  <c r="BB207" i="1"/>
  <c r="BB145" i="1"/>
  <c r="BB339" i="1"/>
  <c r="BB120" i="1"/>
  <c r="BB56" i="1"/>
  <c r="BB52" i="1"/>
  <c r="BB107" i="1"/>
  <c r="BB74" i="1"/>
  <c r="BB67" i="1"/>
  <c r="BB191" i="1"/>
  <c r="BB234" i="1"/>
  <c r="BB241" i="1"/>
  <c r="BB296" i="1"/>
  <c r="BB278" i="1"/>
  <c r="BB244" i="1"/>
  <c r="BB28" i="1"/>
  <c r="BB129" i="1"/>
  <c r="BB40" i="1"/>
  <c r="BB81" i="1"/>
  <c r="BB260" i="1"/>
  <c r="BB348" i="1"/>
  <c r="BB91" i="1"/>
  <c r="BB208" i="1"/>
  <c r="BB195" i="1"/>
  <c r="BB51" i="1"/>
  <c r="BB359" i="1"/>
  <c r="BB143" i="1"/>
  <c r="BB41" i="1"/>
  <c r="BB236" i="1"/>
  <c r="BB39" i="1"/>
  <c r="BB54" i="1"/>
  <c r="BB222" i="1"/>
  <c r="BB17" i="1"/>
  <c r="BB250" i="1"/>
  <c r="BB189" i="1"/>
  <c r="BB273" i="1"/>
  <c r="BB171" i="1"/>
  <c r="BB95" i="1"/>
  <c r="BB12" i="1"/>
  <c r="BB325" i="1"/>
  <c r="BB216" i="1"/>
  <c r="BB344" i="1"/>
  <c r="BB343" i="1"/>
  <c r="BB102" i="1"/>
  <c r="BB242" i="1"/>
  <c r="BB87" i="1"/>
  <c r="BB153" i="1"/>
  <c r="BB217" i="1"/>
  <c r="BB70" i="1"/>
  <c r="BB167" i="1"/>
  <c r="BB93" i="1"/>
  <c r="BB21" i="1"/>
  <c r="BB300" i="1"/>
  <c r="BB169" i="1"/>
  <c r="BB265" i="1"/>
  <c r="BB36" i="1"/>
  <c r="BB276" i="1"/>
  <c r="BB341" i="1"/>
  <c r="BB246" i="1"/>
  <c r="BB233" i="1"/>
  <c r="BB264" i="1"/>
  <c r="BB200" i="1"/>
  <c r="BB266" i="1"/>
  <c r="BB324" i="1"/>
  <c r="BB206" i="1"/>
  <c r="BB211" i="1"/>
  <c r="BB243" i="1"/>
  <c r="BB162" i="1"/>
  <c r="BB99" i="1"/>
  <c r="BB328" i="1"/>
  <c r="BB356" i="1"/>
  <c r="BB304" i="1"/>
  <c r="BB237" i="1"/>
  <c r="BB283" i="1"/>
  <c r="BB126" i="1"/>
  <c r="BB281" i="1"/>
  <c r="BB105" i="1"/>
  <c r="BB27" i="1"/>
  <c r="BB130" i="1"/>
  <c r="BB6" i="1"/>
  <c r="BB360" i="1"/>
  <c r="BB114" i="1"/>
  <c r="BB317" i="1"/>
  <c r="BB55" i="1"/>
  <c r="BB69" i="1"/>
  <c r="BB336" i="1"/>
  <c r="BB182" i="1"/>
  <c r="BB20" i="1"/>
  <c r="BB32" i="1"/>
  <c r="BB174" i="1"/>
  <c r="BB310" i="1"/>
  <c r="BB185" i="1"/>
  <c r="BB321" i="1"/>
  <c r="BB218" i="1"/>
  <c r="BB323" i="1"/>
  <c r="BB19" i="1"/>
  <c r="BB313" i="1"/>
  <c r="BB5" i="1"/>
  <c r="BB103" i="1"/>
  <c r="BB23" i="1"/>
  <c r="BB257" i="1"/>
  <c r="BB117" i="1"/>
  <c r="BB31" i="1"/>
  <c r="BB163" i="1"/>
  <c r="BB225" i="1"/>
  <c r="BB58" i="1"/>
  <c r="BB292" i="1"/>
  <c r="BB358" i="1"/>
  <c r="BB354" i="1"/>
  <c r="BB212" i="1"/>
  <c r="BB140" i="1"/>
  <c r="BB45" i="1"/>
  <c r="BB258" i="1"/>
  <c r="BB275" i="1"/>
  <c r="BB170" i="1"/>
  <c r="BB188" i="1"/>
  <c r="BB362" i="1"/>
  <c r="BB259" i="1"/>
  <c r="BB254" i="1"/>
  <c r="BB46" i="1"/>
  <c r="BB298" i="1"/>
  <c r="BB44" i="1"/>
  <c r="BB83" i="1"/>
  <c r="BB271" i="1"/>
  <c r="BB305" i="1"/>
  <c r="BB364" i="1"/>
  <c r="BB220" i="1"/>
  <c r="BB62" i="1"/>
  <c r="BB332" i="1"/>
  <c r="BB353" i="1"/>
  <c r="BB290" i="1"/>
  <c r="BB202" i="1"/>
  <c r="BH2" i="1" l="1"/>
  <c r="AV48" i="1" s="1"/>
  <c r="AT309" i="1"/>
  <c r="AT304" i="1"/>
  <c r="AT33" i="1"/>
  <c r="AT231" i="1"/>
  <c r="AT319" i="1"/>
  <c r="AT209" i="1"/>
  <c r="AT85" i="1"/>
  <c r="AT47" i="1"/>
  <c r="AT218" i="1"/>
  <c r="AT205" i="1"/>
  <c r="AT318" i="1"/>
  <c r="AT168" i="1"/>
  <c r="BG2" i="1"/>
  <c r="AW110" i="1" s="1"/>
  <c r="AT96" i="1" l="1"/>
  <c r="AT211" i="1"/>
  <c r="AT219" i="1"/>
  <c r="AT256" i="1"/>
  <c r="AT17" i="1"/>
  <c r="AT169" i="1"/>
  <c r="AT19" i="1"/>
  <c r="AT292" i="1"/>
  <c r="AT357" i="1"/>
  <c r="AT243" i="1"/>
  <c r="AT13" i="1"/>
  <c r="AT264" i="1"/>
  <c r="AT311" i="1"/>
  <c r="AT299" i="1"/>
  <c r="AT364" i="1"/>
  <c r="AT321" i="1"/>
  <c r="AT3" i="1"/>
  <c r="AT290" i="1"/>
  <c r="AT190" i="1"/>
  <c r="AT148" i="1"/>
  <c r="AT265" i="1"/>
  <c r="AT247" i="1"/>
  <c r="AT296" i="1"/>
  <c r="AT83" i="1"/>
  <c r="AT334" i="1"/>
  <c r="AT295" i="1"/>
  <c r="AT54" i="1"/>
  <c r="AT232" i="1"/>
  <c r="AT214" i="1"/>
  <c r="AT166" i="1"/>
  <c r="AT5" i="1"/>
  <c r="AT70" i="1"/>
  <c r="AT171" i="1"/>
  <c r="AT356" i="1"/>
  <c r="AT119" i="1"/>
  <c r="AT207" i="1"/>
  <c r="AT192" i="1"/>
  <c r="AT170" i="1"/>
  <c r="AT86" i="1"/>
  <c r="AT9" i="1"/>
  <c r="AT73" i="1"/>
  <c r="AT333" i="1"/>
  <c r="AT239" i="1"/>
  <c r="AT188" i="1"/>
  <c r="AT303" i="1"/>
  <c r="AT280" i="1"/>
  <c r="AT75" i="1"/>
  <c r="AT159" i="1"/>
  <c r="AT285" i="1"/>
  <c r="AT4" i="1"/>
  <c r="AT178" i="1"/>
  <c r="AT11" i="1"/>
  <c r="AT191" i="1"/>
  <c r="AT66" i="1"/>
  <c r="AT365" i="1"/>
  <c r="AT337" i="1"/>
  <c r="AT133" i="1"/>
  <c r="AT208" i="1"/>
  <c r="AT287" i="1"/>
  <c r="AT173" i="1"/>
  <c r="AT101" i="1"/>
  <c r="AT106" i="1"/>
  <c r="AT126" i="1"/>
  <c r="AT20" i="1"/>
  <c r="AT344" i="1"/>
  <c r="AT167" i="1"/>
  <c r="AT71" i="1"/>
  <c r="AT275" i="1"/>
  <c r="AT152" i="1"/>
  <c r="AT154" i="1"/>
  <c r="AT26" i="1"/>
  <c r="AT325" i="1"/>
  <c r="AT107" i="1"/>
  <c r="AT329" i="1"/>
  <c r="AT198" i="1"/>
  <c r="AT82" i="1"/>
  <c r="AT317" i="1"/>
  <c r="AT359" i="1"/>
  <c r="AT137" i="1"/>
  <c r="AT354" i="1"/>
  <c r="AT288" i="1"/>
  <c r="AT134" i="1"/>
  <c r="AT316" i="1"/>
  <c r="AT77" i="1"/>
  <c r="AT307" i="1"/>
  <c r="AT248" i="1"/>
  <c r="AT42" i="1"/>
  <c r="AT94" i="1"/>
  <c r="AT127" i="1"/>
  <c r="AT249" i="1"/>
  <c r="AT109" i="1"/>
  <c r="AT234" i="1"/>
  <c r="AT16" i="1"/>
  <c r="AT76" i="1"/>
  <c r="AT260" i="1"/>
  <c r="AT229" i="1"/>
  <c r="AT245" i="1"/>
  <c r="AT156" i="1"/>
  <c r="AT351" i="1"/>
  <c r="AT306" i="1"/>
  <c r="AT180" i="1"/>
  <c r="AT112" i="1"/>
  <c r="AT40" i="1"/>
  <c r="AT237" i="1"/>
  <c r="AT339" i="1"/>
  <c r="AT34" i="1"/>
  <c r="AT79" i="1"/>
  <c r="AT39" i="1"/>
  <c r="AT301" i="1"/>
  <c r="AT100" i="1"/>
  <c r="AT81" i="1"/>
  <c r="AT89" i="1"/>
  <c r="AT165" i="1"/>
  <c r="AT110" i="1"/>
  <c r="AT246" i="1"/>
  <c r="AV323" i="1"/>
  <c r="AT8" i="1"/>
  <c r="AT242" i="1"/>
  <c r="AV22" i="1"/>
  <c r="AV175" i="1"/>
  <c r="AV187" i="1"/>
  <c r="AV99" i="1"/>
  <c r="AT48" i="1"/>
  <c r="AT105" i="1"/>
  <c r="AT250" i="1"/>
  <c r="AT289" i="1"/>
  <c r="AT215" i="1"/>
  <c r="AV357" i="1"/>
  <c r="AV227" i="1"/>
  <c r="AV94" i="1"/>
  <c r="AT228" i="1"/>
  <c r="AT335" i="1"/>
  <c r="AT186" i="1"/>
  <c r="AT212" i="1"/>
  <c r="AV141" i="1"/>
  <c r="AT14" i="1"/>
  <c r="AT298" i="1"/>
  <c r="AV117" i="1"/>
  <c r="AV8" i="1"/>
  <c r="AV128" i="1"/>
  <c r="AV250" i="1"/>
  <c r="AV193" i="1"/>
  <c r="AV155" i="1"/>
  <c r="AT322" i="1"/>
  <c r="AV120" i="1"/>
  <c r="AV332" i="1"/>
  <c r="AV278" i="1"/>
  <c r="AT18" i="1"/>
  <c r="AT203" i="1"/>
  <c r="AV64" i="1"/>
  <c r="AV127" i="1"/>
  <c r="AT37" i="1"/>
  <c r="AT216" i="1"/>
  <c r="AT177" i="1"/>
  <c r="AV90" i="1"/>
  <c r="AV192" i="1"/>
  <c r="AV34" i="1"/>
  <c r="AV307" i="1"/>
  <c r="AT327" i="1"/>
  <c r="AV310" i="1"/>
  <c r="AV328" i="1"/>
  <c r="AT158" i="1"/>
  <c r="AT136" i="1"/>
  <c r="AT72" i="1"/>
  <c r="AT278" i="1"/>
  <c r="AV251" i="1"/>
  <c r="AV77" i="1"/>
  <c r="AV261" i="1"/>
  <c r="AV225" i="1"/>
  <c r="AV142" i="1"/>
  <c r="AV255" i="1"/>
  <c r="AV83" i="1"/>
  <c r="AV75" i="1"/>
  <c r="AV284" i="1"/>
  <c r="AV342" i="1"/>
  <c r="AV46" i="1"/>
  <c r="AV150" i="1"/>
  <c r="AV173" i="1"/>
  <c r="AV124" i="1"/>
  <c r="AV87" i="1"/>
  <c r="AV329" i="1"/>
  <c r="AV359" i="1"/>
  <c r="AV70" i="1"/>
  <c r="AV105" i="1"/>
  <c r="AV176" i="1"/>
  <c r="AV333" i="1"/>
  <c r="AV53" i="1"/>
  <c r="AV97" i="1"/>
  <c r="AV63" i="1"/>
  <c r="AV82" i="1"/>
  <c r="AV298" i="1"/>
  <c r="AV241" i="1"/>
  <c r="AV364" i="1"/>
  <c r="AV163" i="1"/>
  <c r="AV244" i="1"/>
  <c r="AV292" i="1"/>
  <c r="AV118" i="1"/>
  <c r="AV157" i="1"/>
  <c r="AV334" i="1"/>
  <c r="AT293" i="1"/>
  <c r="AT24" i="1"/>
  <c r="AT206" i="1"/>
  <c r="AV122" i="1"/>
  <c r="AT46" i="1"/>
  <c r="AT43" i="1"/>
  <c r="AV205" i="1"/>
  <c r="AV56" i="1"/>
  <c r="AV271" i="1"/>
  <c r="AV233" i="1"/>
  <c r="AV219" i="1"/>
  <c r="AV341" i="1"/>
  <c r="AV242" i="1"/>
  <c r="AV293" i="1"/>
  <c r="AV62" i="1"/>
  <c r="AV123" i="1"/>
  <c r="AV356" i="1"/>
  <c r="AV354" i="1"/>
  <c r="AV80" i="1"/>
  <c r="AV222" i="1"/>
  <c r="AV322" i="1"/>
  <c r="AV108" i="1"/>
  <c r="AV236" i="1"/>
  <c r="AV164" i="1"/>
  <c r="AV245" i="1"/>
  <c r="AV101" i="1"/>
  <c r="AT149" i="1"/>
  <c r="AT80" i="1"/>
  <c r="AV277" i="1"/>
  <c r="AV149" i="1"/>
  <c r="AV81" i="1"/>
  <c r="AV316" i="1"/>
  <c r="AV139" i="1"/>
  <c r="AV125" i="1"/>
  <c r="AV308" i="1"/>
  <c r="AV47" i="1"/>
  <c r="AV327" i="1"/>
  <c r="AV72" i="1"/>
  <c r="AV23" i="1"/>
  <c r="AV30" i="1"/>
  <c r="AV17" i="1"/>
  <c r="AV113" i="1"/>
  <c r="AV126" i="1"/>
  <c r="AV182" i="1"/>
  <c r="AV146" i="1"/>
  <c r="AV184" i="1"/>
  <c r="AV178" i="1"/>
  <c r="AV31" i="1"/>
  <c r="AV349" i="1"/>
  <c r="AV230" i="1"/>
  <c r="AV38" i="1"/>
  <c r="AV239" i="1"/>
  <c r="AV88" i="1"/>
  <c r="AV351" i="1"/>
  <c r="AV177" i="1"/>
  <c r="AV302" i="1"/>
  <c r="AV152" i="1"/>
  <c r="AV217" i="1"/>
  <c r="AV305" i="1"/>
  <c r="AV186" i="1"/>
  <c r="AV58" i="1"/>
  <c r="AV265" i="1"/>
  <c r="AV110" i="1"/>
  <c r="AY110" i="1" s="1"/>
  <c r="R111" i="7" s="1"/>
  <c r="AV270" i="1"/>
  <c r="AV262" i="1"/>
  <c r="AV212" i="1"/>
  <c r="AV203" i="1"/>
  <c r="AV363" i="1"/>
  <c r="AV252" i="1"/>
  <c r="AV314" i="1"/>
  <c r="AV346" i="1"/>
  <c r="AV25" i="1"/>
  <c r="AV269" i="1"/>
  <c r="AV247" i="1"/>
  <c r="AV297" i="1"/>
  <c r="AV275" i="1"/>
  <c r="AV18" i="1"/>
  <c r="AV181" i="1"/>
  <c r="AV287" i="1"/>
  <c r="AV337" i="1"/>
  <c r="AV285" i="1"/>
  <c r="AV224" i="1"/>
  <c r="AV315" i="1"/>
  <c r="AV331" i="1"/>
  <c r="AV35" i="1"/>
  <c r="AV103" i="1"/>
  <c r="AV296" i="1"/>
  <c r="AV109" i="1"/>
  <c r="AV51" i="1"/>
  <c r="AV216" i="1"/>
  <c r="AV100" i="1"/>
  <c r="AV57" i="1"/>
  <c r="AV263" i="1"/>
  <c r="AT59" i="1"/>
  <c r="AT200" i="1"/>
  <c r="AT213" i="1"/>
  <c r="AT202" i="1"/>
  <c r="AT128" i="1"/>
  <c r="AV145" i="1"/>
  <c r="AV340" i="1"/>
  <c r="AV325" i="1"/>
  <c r="AT315" i="1"/>
  <c r="AT131" i="1"/>
  <c r="AV345" i="1"/>
  <c r="AV154" i="1"/>
  <c r="AV73" i="1"/>
  <c r="AV60" i="1"/>
  <c r="AV44" i="1"/>
  <c r="AV312" i="1"/>
  <c r="AV162" i="1"/>
  <c r="AV300" i="1"/>
  <c r="AV361" i="1"/>
  <c r="AV339" i="1"/>
  <c r="AV207" i="1"/>
  <c r="AV214" i="1"/>
  <c r="AV106" i="1"/>
  <c r="AV98" i="1"/>
  <c r="AV362" i="1"/>
  <c r="AV27" i="1"/>
  <c r="AV172" i="1"/>
  <c r="AV41" i="1"/>
  <c r="AV32" i="1"/>
  <c r="AV20" i="1"/>
  <c r="AV102" i="1"/>
  <c r="AV223" i="1"/>
  <c r="AV343" i="1"/>
  <c r="AV129" i="1"/>
  <c r="AV171" i="1"/>
  <c r="AV119" i="1"/>
  <c r="AV280" i="1"/>
  <c r="AV79" i="1"/>
  <c r="AV330" i="1"/>
  <c r="AV313" i="1"/>
  <c r="AV147" i="1"/>
  <c r="AV266" i="1"/>
  <c r="AV42" i="1"/>
  <c r="AV158" i="1"/>
  <c r="AV114" i="1"/>
  <c r="AV132" i="1"/>
  <c r="AV84" i="1"/>
  <c r="AV59" i="1"/>
  <c r="AV5" i="1"/>
  <c r="AV54" i="1"/>
  <c r="AV226" i="1"/>
  <c r="AV74" i="1"/>
  <c r="AT193" i="1"/>
  <c r="AV324" i="1"/>
  <c r="AT135" i="1"/>
  <c r="AV135" i="1"/>
  <c r="AV161" i="1"/>
  <c r="AV264" i="1"/>
  <c r="AV276" i="1"/>
  <c r="AV168" i="1"/>
  <c r="AV238" i="1"/>
  <c r="AV167" i="1"/>
  <c r="AV49" i="1"/>
  <c r="AV267" i="1"/>
  <c r="AV180" i="1"/>
  <c r="AV213" i="1"/>
  <c r="AV235" i="1"/>
  <c r="AV65" i="1"/>
  <c r="AV185" i="1"/>
  <c r="AV14" i="1"/>
  <c r="AV355" i="1"/>
  <c r="AV33" i="1"/>
  <c r="AV66" i="1"/>
  <c r="AV257" i="1"/>
  <c r="AV240" i="1"/>
  <c r="AV208" i="1"/>
  <c r="AV21" i="1"/>
  <c r="AV68" i="1"/>
  <c r="AV350" i="1"/>
  <c r="AV69" i="1"/>
  <c r="AV43" i="1"/>
  <c r="AV95" i="1"/>
  <c r="AV221" i="1"/>
  <c r="AV202" i="1"/>
  <c r="AV256" i="1"/>
  <c r="AV104" i="1"/>
  <c r="AV248" i="1"/>
  <c r="AV294" i="1"/>
  <c r="AV121" i="1"/>
  <c r="AV26" i="1"/>
  <c r="AV272" i="1"/>
  <c r="AV204" i="1"/>
  <c r="AV318" i="1"/>
  <c r="AV39" i="1"/>
  <c r="AV96" i="1"/>
  <c r="AV137" i="1"/>
  <c r="AV254" i="1"/>
  <c r="AV215" i="1"/>
  <c r="AV3" i="1"/>
  <c r="AV353" i="1"/>
  <c r="AV279" i="1"/>
  <c r="AV71" i="1"/>
  <c r="AV360" i="1"/>
  <c r="AV28" i="1"/>
  <c r="AV320" i="1"/>
  <c r="AV348" i="1"/>
  <c r="AV89" i="1"/>
  <c r="AV112" i="1"/>
  <c r="AT302" i="1"/>
  <c r="AT111" i="1"/>
  <c r="AT328" i="1"/>
  <c r="AT262" i="1"/>
  <c r="AV309" i="1"/>
  <c r="AV232" i="1"/>
  <c r="AV16" i="1"/>
  <c r="AV159" i="1"/>
  <c r="AV183" i="1"/>
  <c r="AT336" i="1"/>
  <c r="AV111" i="1"/>
  <c r="AV144" i="1"/>
  <c r="AV358" i="1"/>
  <c r="AV131" i="1"/>
  <c r="AV189" i="1"/>
  <c r="AV197" i="1"/>
  <c r="AV166" i="1"/>
  <c r="AV115" i="1"/>
  <c r="AV365" i="1"/>
  <c r="AV237" i="1"/>
  <c r="AV304" i="1"/>
  <c r="AV40" i="1"/>
  <c r="AV188" i="1"/>
  <c r="AV15" i="1"/>
  <c r="AV201" i="1"/>
  <c r="AV170" i="1"/>
  <c r="AV200" i="1"/>
  <c r="AV326" i="1"/>
  <c r="AV61" i="1"/>
  <c r="AV10" i="1"/>
  <c r="AV209" i="1"/>
  <c r="AV321" i="1"/>
  <c r="AV91" i="1"/>
  <c r="AV160" i="1"/>
  <c r="AV282" i="1"/>
  <c r="AV306" i="1"/>
  <c r="AV260" i="1"/>
  <c r="AV76" i="1"/>
  <c r="AV93" i="1"/>
  <c r="AV234" i="1"/>
  <c r="AV92" i="1"/>
  <c r="AV169" i="1"/>
  <c r="AV138" i="1"/>
  <c r="AV179" i="1"/>
  <c r="AV156" i="1"/>
  <c r="AV190" i="1"/>
  <c r="AV283" i="1"/>
  <c r="AV55" i="1"/>
  <c r="AV289" i="1"/>
  <c r="AV273" i="1"/>
  <c r="AV9" i="1"/>
  <c r="AV253" i="1"/>
  <c r="AV140" i="1"/>
  <c r="AV13" i="1"/>
  <c r="AV286" i="1"/>
  <c r="AV133" i="1"/>
  <c r="AV116" i="1"/>
  <c r="AV134" i="1"/>
  <c r="AV198" i="1"/>
  <c r="AV311" i="1"/>
  <c r="AV258" i="1"/>
  <c r="AT27" i="1"/>
  <c r="AT360" i="1"/>
  <c r="AT22" i="1"/>
  <c r="AT7" i="1"/>
  <c r="AT147" i="1"/>
  <c r="AV274" i="1"/>
  <c r="AV107" i="1"/>
  <c r="AV6" i="1"/>
  <c r="AV347" i="1"/>
  <c r="AV317" i="1"/>
  <c r="AV29" i="1"/>
  <c r="AV195" i="1"/>
  <c r="AV67" i="1"/>
  <c r="AV37" i="1"/>
  <c r="AV7" i="1"/>
  <c r="AV335" i="1"/>
  <c r="AV153" i="1"/>
  <c r="AV12" i="1"/>
  <c r="AV2" i="1"/>
  <c r="AV78" i="1"/>
  <c r="AV86" i="1"/>
  <c r="AV288" i="1"/>
  <c r="AV52" i="1"/>
  <c r="AV220" i="1"/>
  <c r="AV50" i="1"/>
  <c r="AV231" i="1"/>
  <c r="AV336" i="1"/>
  <c r="AV303" i="1"/>
  <c r="AV338" i="1"/>
  <c r="AV229" i="1"/>
  <c r="AV228" i="1"/>
  <c r="AV295" i="1"/>
  <c r="AV165" i="1"/>
  <c r="AV301" i="1"/>
  <c r="AV246" i="1"/>
  <c r="AV24" i="1"/>
  <c r="AT308" i="1"/>
  <c r="AT113" i="1"/>
  <c r="AT172" i="1"/>
  <c r="AV85" i="1"/>
  <c r="AV151" i="1"/>
  <c r="AV352" i="1"/>
  <c r="AV36" i="1"/>
  <c r="AV299" i="1"/>
  <c r="AV344" i="1"/>
  <c r="AV268" i="1"/>
  <c r="AV4" i="1"/>
  <c r="AV206" i="1"/>
  <c r="AV199" i="1"/>
  <c r="AV290" i="1"/>
  <c r="AV210" i="1"/>
  <c r="AV211" i="1"/>
  <c r="AV249" i="1"/>
  <c r="AV143" i="1"/>
  <c r="AV130" i="1"/>
  <c r="AV243" i="1"/>
  <c r="AV148" i="1"/>
  <c r="AV291" i="1"/>
  <c r="AV194" i="1"/>
  <c r="AV11" i="1"/>
  <c r="AV218" i="1"/>
  <c r="AV45" i="1"/>
  <c r="AV319" i="1"/>
  <c r="AV191" i="1"/>
  <c r="AV136" i="1"/>
  <c r="AV196" i="1"/>
  <c r="AV174" i="1"/>
  <c r="AV281" i="1"/>
  <c r="AV259" i="1"/>
  <c r="AV19" i="1"/>
  <c r="AT276" i="1"/>
  <c r="AT164" i="1"/>
  <c r="AT52" i="1"/>
  <c r="AT124" i="1"/>
  <c r="AT274" i="1"/>
  <c r="AT297" i="1"/>
  <c r="AT283" i="1"/>
  <c r="AT266" i="1"/>
  <c r="AT255" i="1"/>
  <c r="AT185" i="1"/>
  <c r="AT342" i="1"/>
  <c r="AT115" i="1"/>
  <c r="AT61" i="1"/>
  <c r="AT313" i="1"/>
  <c r="AT189" i="1"/>
  <c r="AT97" i="1"/>
  <c r="AT236" i="1"/>
  <c r="AT210" i="1"/>
  <c r="AT91" i="1"/>
  <c r="AT326" i="1"/>
  <c r="AT361" i="1"/>
  <c r="AT130" i="1"/>
  <c r="AT25" i="1"/>
  <c r="AT241" i="1"/>
  <c r="AT21" i="1"/>
  <c r="AT195" i="1"/>
  <c r="AT268" i="1"/>
  <c r="AT358" i="1"/>
  <c r="AT259" i="1"/>
  <c r="AT343" i="1"/>
  <c r="AT291" i="1"/>
  <c r="AT31" i="1"/>
  <c r="AT235" i="1"/>
  <c r="AT269" i="1"/>
  <c r="AT92" i="1"/>
  <c r="AT284" i="1"/>
  <c r="AT224" i="1"/>
  <c r="AT314" i="1"/>
  <c r="AT199" i="1"/>
  <c r="AT90" i="1"/>
  <c r="AT88" i="1"/>
  <c r="AT69" i="1"/>
  <c r="AT102" i="1"/>
  <c r="AT62" i="1"/>
  <c r="AT362" i="1"/>
  <c r="AT233" i="1"/>
  <c r="AT294" i="1"/>
  <c r="AT98" i="1"/>
  <c r="AT272" i="1"/>
  <c r="AT118" i="1"/>
  <c r="AT116" i="1"/>
  <c r="AT282" i="1"/>
  <c r="AT121" i="1"/>
  <c r="AT104" i="1"/>
  <c r="AT51" i="1"/>
  <c r="AT226" i="1"/>
  <c r="AT157" i="1"/>
  <c r="AT117" i="1"/>
  <c r="AT244" i="1"/>
  <c r="AT363" i="1"/>
  <c r="AT286" i="1"/>
  <c r="AT251" i="1"/>
  <c r="AT65" i="1"/>
  <c r="AT120" i="1"/>
  <c r="AT312" i="1"/>
  <c r="AT144" i="1"/>
  <c r="AT150" i="1"/>
  <c r="AT257" i="1"/>
  <c r="AT145" i="1"/>
  <c r="AT324" i="1"/>
  <c r="AT10" i="1"/>
  <c r="AT254" i="1"/>
  <c r="AT41" i="1"/>
  <c r="AT225" i="1"/>
  <c r="AT179" i="1"/>
  <c r="AT132" i="1"/>
  <c r="AT29" i="1"/>
  <c r="AT253" i="1"/>
  <c r="AT143" i="1"/>
  <c r="AT271" i="1"/>
  <c r="AT84" i="1"/>
  <c r="AT125" i="1"/>
  <c r="AT273" i="1"/>
  <c r="AT49" i="1"/>
  <c r="AT349" i="1"/>
  <c r="AT50" i="1"/>
  <c r="AT95" i="1"/>
  <c r="AT184" i="1"/>
  <c r="AT56" i="1"/>
  <c r="AT162" i="1"/>
  <c r="AT222" i="1"/>
  <c r="AT163" i="1"/>
  <c r="AT305" i="1"/>
  <c r="AT140" i="1"/>
  <c r="AT123" i="1"/>
  <c r="AT223" i="1"/>
  <c r="AT352" i="1"/>
  <c r="AT350" i="1"/>
  <c r="AT238" i="1"/>
  <c r="AT204" i="1"/>
  <c r="AT60" i="1"/>
  <c r="AT78" i="1"/>
  <c r="AT139" i="1"/>
  <c r="AT201" i="1"/>
  <c r="AT161" i="1"/>
  <c r="AT340" i="1"/>
  <c r="AT38" i="1"/>
  <c r="AT74" i="1"/>
  <c r="AT44" i="1"/>
  <c r="AT129" i="1"/>
  <c r="AT267" i="1"/>
  <c r="AT160" i="1"/>
  <c r="AT142" i="1"/>
  <c r="AT330" i="1"/>
  <c r="AT270" i="1"/>
  <c r="AT221" i="1"/>
  <c r="AT279" i="1"/>
  <c r="AT217" i="1"/>
  <c r="AT196" i="1"/>
  <c r="AT122" i="1"/>
  <c r="AT108" i="1"/>
  <c r="AT138" i="1"/>
  <c r="AT353" i="1"/>
  <c r="AT28" i="1"/>
  <c r="AT23" i="1"/>
  <c r="AT197" i="1"/>
  <c r="AT252" i="1"/>
  <c r="AT182" i="1"/>
  <c r="AT155" i="1"/>
  <c r="AT355" i="1"/>
  <c r="AT230" i="1"/>
  <c r="AT331" i="1"/>
  <c r="AT57" i="1"/>
  <c r="AT175" i="1"/>
  <c r="AT181" i="1"/>
  <c r="AT32" i="1"/>
  <c r="AT341" i="1"/>
  <c r="AT55" i="1"/>
  <c r="AT53" i="1"/>
  <c r="AT36" i="1"/>
  <c r="AT6" i="1"/>
  <c r="AW85" i="1"/>
  <c r="AW352" i="1"/>
  <c r="AW168" i="1"/>
  <c r="AW88" i="1"/>
  <c r="AW112" i="1"/>
  <c r="AT338" i="1"/>
  <c r="AT281" i="1"/>
  <c r="AT153" i="1"/>
  <c r="AT240" i="1"/>
  <c r="AT30" i="1"/>
  <c r="AW31" i="1"/>
  <c r="AW233" i="1"/>
  <c r="AT174" i="1"/>
  <c r="AT15" i="1"/>
  <c r="AT63" i="1"/>
  <c r="AT345" i="1"/>
  <c r="AT346" i="1"/>
  <c r="AW100" i="1"/>
  <c r="AT300" i="1"/>
  <c r="AT64" i="1"/>
  <c r="AW127" i="1"/>
  <c r="AW351" i="1"/>
  <c r="AW97" i="1"/>
  <c r="AW344" i="1"/>
  <c r="AW207" i="1"/>
  <c r="AY207" i="1" s="1"/>
  <c r="R210" i="7" s="1"/>
  <c r="AT323" i="1"/>
  <c r="AT220" i="1"/>
  <c r="AT183" i="1"/>
  <c r="AW11" i="1"/>
  <c r="AW60" i="1"/>
  <c r="AW47" i="1"/>
  <c r="AW24" i="1"/>
  <c r="AW211" i="1"/>
  <c r="AT141" i="1"/>
  <c r="AT35" i="1"/>
  <c r="AW325" i="1"/>
  <c r="AW193" i="1"/>
  <c r="AW359" i="1"/>
  <c r="AY359" i="1" s="1"/>
  <c r="R362" i="7" s="1"/>
  <c r="AW117" i="1"/>
  <c r="AT258" i="1"/>
  <c r="AT194" i="1"/>
  <c r="AW348" i="1"/>
  <c r="AW297" i="1"/>
  <c r="AW8" i="1"/>
  <c r="AW334" i="1"/>
  <c r="AT151" i="1"/>
  <c r="AT114" i="1"/>
  <c r="AT320" i="1"/>
  <c r="AW142" i="1"/>
  <c r="AW250" i="1"/>
  <c r="AT87" i="1"/>
  <c r="AT347" i="1"/>
  <c r="AT227" i="1"/>
  <c r="AT146" i="1"/>
  <c r="AT2" i="1"/>
  <c r="AW99" i="1"/>
  <c r="AW146" i="1"/>
  <c r="AT93" i="1"/>
  <c r="AT310" i="1"/>
  <c r="AT332" i="1"/>
  <c r="AT277" i="1"/>
  <c r="AT348" i="1"/>
  <c r="AT67" i="1"/>
  <c r="AT68" i="1"/>
  <c r="AT263" i="1"/>
  <c r="AW290" i="1"/>
  <c r="AW9" i="1"/>
  <c r="AW287" i="1"/>
  <c r="AW296" i="1"/>
  <c r="AW137" i="1"/>
  <c r="AW279" i="1"/>
  <c r="AW308" i="1"/>
  <c r="AW229" i="1"/>
  <c r="AW134" i="1"/>
  <c r="AW198" i="1"/>
  <c r="AY198" i="1" s="1"/>
  <c r="R199" i="7" s="1"/>
  <c r="AW25" i="1"/>
  <c r="AW61" i="1"/>
  <c r="AW194" i="1"/>
  <c r="AW278" i="1"/>
  <c r="AW37" i="1"/>
  <c r="AW183" i="1"/>
  <c r="AW313" i="1"/>
  <c r="AW270" i="1"/>
  <c r="AY270" i="1" s="1"/>
  <c r="R276" i="7" s="1"/>
  <c r="AW114" i="1"/>
  <c r="AW84" i="1"/>
  <c r="AW252" i="1"/>
  <c r="AW152" i="1"/>
  <c r="AW182" i="1"/>
  <c r="AW154" i="1"/>
  <c r="AW339" i="1"/>
  <c r="AW43" i="1"/>
  <c r="AW340" i="1"/>
  <c r="AW123" i="1"/>
  <c r="AW89" i="1"/>
  <c r="AW91" i="1"/>
  <c r="AW184" i="1"/>
  <c r="AW197" i="1"/>
  <c r="AW318" i="1"/>
  <c r="AW171" i="1"/>
  <c r="AY171" i="1" s="1"/>
  <c r="R175" i="7" s="1"/>
  <c r="AW157" i="1"/>
  <c r="AW199" i="1"/>
  <c r="AW195" i="1"/>
  <c r="AW295" i="1"/>
  <c r="AW172" i="1"/>
  <c r="AW332" i="1"/>
  <c r="AW227" i="1"/>
  <c r="AW220" i="1"/>
  <c r="AW175" i="1"/>
  <c r="AY175" i="1" s="1"/>
  <c r="R176" i="7" s="1"/>
  <c r="AW204" i="1"/>
  <c r="AW21" i="1"/>
  <c r="AW309" i="1"/>
  <c r="AW70" i="1"/>
  <c r="AW317" i="1"/>
  <c r="AW190" i="1"/>
  <c r="AW310" i="1"/>
  <c r="AW241" i="1"/>
  <c r="AW39" i="1"/>
  <c r="AW58" i="1"/>
  <c r="AW104" i="1"/>
  <c r="AW275" i="1"/>
  <c r="AW243" i="1"/>
  <c r="AY243" i="1" s="1"/>
  <c r="R249" i="7" s="1"/>
  <c r="AW329" i="1"/>
  <c r="AW302" i="1"/>
  <c r="AY302" i="1" s="1"/>
  <c r="R310" i="7" s="1"/>
  <c r="AW256" i="1"/>
  <c r="AW140" i="1"/>
  <c r="AW188" i="1"/>
  <c r="AW206" i="1"/>
  <c r="AW57" i="1"/>
  <c r="AT45" i="1"/>
  <c r="AW135" i="1"/>
  <c r="AW312" i="1"/>
  <c r="AW56" i="1"/>
  <c r="AW342" i="1"/>
  <c r="AW232" i="1"/>
  <c r="AW81" i="1"/>
  <c r="AW169" i="1"/>
  <c r="AW139" i="1"/>
  <c r="AW333" i="1"/>
  <c r="AY333" i="1" s="1"/>
  <c r="R338" i="7" s="1"/>
  <c r="AW202" i="1"/>
  <c r="AW346" i="1"/>
  <c r="AW200" i="1"/>
  <c r="AW349" i="1"/>
  <c r="AW167" i="1"/>
  <c r="AW92" i="1"/>
  <c r="AW98" i="1"/>
  <c r="AW244" i="1"/>
  <c r="AW75" i="1"/>
  <c r="AW231" i="1"/>
  <c r="AW189" i="1"/>
  <c r="AW155" i="1"/>
  <c r="AW87" i="1"/>
  <c r="AW264" i="1"/>
  <c r="AW82" i="1"/>
  <c r="AW335" i="1"/>
  <c r="AW173" i="1"/>
  <c r="AW41" i="1"/>
  <c r="AW242" i="1"/>
  <c r="AW144" i="1"/>
  <c r="AW147" i="1"/>
  <c r="AW160" i="1"/>
  <c r="AW32" i="1"/>
  <c r="AW237" i="1"/>
  <c r="AW246" i="1"/>
  <c r="AW111" i="1"/>
  <c r="AW2" i="1"/>
  <c r="AW267" i="1"/>
  <c r="AW71" i="1"/>
  <c r="AW164" i="1"/>
  <c r="AW74" i="1"/>
  <c r="AW63" i="1"/>
  <c r="AW338" i="1"/>
  <c r="AW121" i="1"/>
  <c r="AW271" i="1"/>
  <c r="AW86" i="1"/>
  <c r="AW95" i="1"/>
  <c r="AW306" i="1"/>
  <c r="AW73" i="1"/>
  <c r="AW170" i="1"/>
  <c r="AW174" i="1"/>
  <c r="AW210" i="1"/>
  <c r="AW181" i="1"/>
  <c r="AY181" i="1" s="1"/>
  <c r="R183" i="7" s="1"/>
  <c r="AW153" i="1"/>
  <c r="AW191" i="1"/>
  <c r="AW166" i="1"/>
  <c r="AW128" i="1"/>
  <c r="AW76" i="1"/>
  <c r="AW145" i="1"/>
  <c r="AW336" i="1"/>
  <c r="AW148" i="1"/>
  <c r="AW94" i="1"/>
  <c r="AY94" i="1" s="1"/>
  <c r="R98" i="7" s="1"/>
  <c r="AW33" i="1"/>
  <c r="AW365" i="1"/>
  <c r="AW109" i="1"/>
  <c r="AW16" i="1"/>
  <c r="AW316" i="1"/>
  <c r="AY316" i="1" s="1"/>
  <c r="R315" i="7" s="1"/>
  <c r="AW343" i="1"/>
  <c r="AW83" i="1"/>
  <c r="AW209" i="1"/>
  <c r="AW251" i="1"/>
  <c r="AW161" i="1"/>
  <c r="AW277" i="1"/>
  <c r="AW19" i="1"/>
  <c r="AW14" i="1"/>
  <c r="AW300" i="1"/>
  <c r="AW124" i="1"/>
  <c r="AW319" i="1"/>
  <c r="AW274" i="1"/>
  <c r="AW46" i="1"/>
  <c r="AW358" i="1"/>
  <c r="AY358" i="1" s="1"/>
  <c r="R360" i="7" s="1"/>
  <c r="AW266" i="1"/>
  <c r="AW311" i="1"/>
  <c r="AW337" i="1"/>
  <c r="AW159" i="1"/>
  <c r="AW107" i="1"/>
  <c r="AW314" i="1"/>
  <c r="AW158" i="1"/>
  <c r="AY158" i="1" s="1"/>
  <c r="R143" i="7" s="1"/>
  <c r="AW269" i="1"/>
  <c r="AW96" i="1"/>
  <c r="AW28" i="1"/>
  <c r="AW120" i="1"/>
  <c r="AW119" i="1"/>
  <c r="AW38" i="1"/>
  <c r="AW247" i="1"/>
  <c r="AW49" i="1"/>
  <c r="AW93" i="1"/>
  <c r="AW304" i="1"/>
  <c r="AW45" i="1"/>
  <c r="AW7" i="1"/>
  <c r="AW177" i="1"/>
  <c r="AW27" i="1"/>
  <c r="AW101" i="1"/>
  <c r="AW18" i="1"/>
  <c r="AW162" i="1"/>
  <c r="AW222" i="1"/>
  <c r="AW282" i="1"/>
  <c r="AW255" i="1"/>
  <c r="AW259" i="1"/>
  <c r="AW236" i="1"/>
  <c r="AW299" i="1"/>
  <c r="AW192" i="1"/>
  <c r="AY192" i="1" s="1"/>
  <c r="R192" i="7" s="1"/>
  <c r="AW214" i="1"/>
  <c r="AW6" i="1"/>
  <c r="AW228" i="1"/>
  <c r="AW330" i="1"/>
  <c r="AW176" i="1"/>
  <c r="AY176" i="1" s="1"/>
  <c r="R170" i="7" s="1"/>
  <c r="AW90" i="1"/>
  <c r="AW79" i="1"/>
  <c r="AW322" i="1"/>
  <c r="AW249" i="1"/>
  <c r="AW331" i="1"/>
  <c r="AW138" i="1"/>
  <c r="AW5" i="1"/>
  <c r="AW143" i="1"/>
  <c r="AW102" i="1"/>
  <c r="AW15" i="1"/>
  <c r="AW323" i="1"/>
  <c r="AW122" i="1"/>
  <c r="AW4" i="1"/>
  <c r="AW239" i="1"/>
  <c r="AW54" i="1"/>
  <c r="AW347" i="1"/>
  <c r="AW293" i="1"/>
  <c r="AW69" i="1"/>
  <c r="AW29" i="1"/>
  <c r="AW356" i="1"/>
  <c r="AW224" i="1"/>
  <c r="AW230" i="1"/>
  <c r="AW315" i="1"/>
  <c r="AT176" i="1"/>
  <c r="AW3" i="1"/>
  <c r="AW131" i="1"/>
  <c r="AW248" i="1"/>
  <c r="AW126" i="1"/>
  <c r="AW51" i="1"/>
  <c r="AW261" i="1"/>
  <c r="AW10" i="1"/>
  <c r="AW254" i="1"/>
  <c r="AW136" i="1"/>
  <c r="AW48" i="1"/>
  <c r="AY48" i="1" s="1"/>
  <c r="R49" i="7" s="1"/>
  <c r="AW80" i="1"/>
  <c r="AW201" i="1"/>
  <c r="AW64" i="1"/>
  <c r="AY64" i="1" s="1"/>
  <c r="R65" i="7" s="1"/>
  <c r="AW42" i="1"/>
  <c r="AW36" i="1"/>
  <c r="AW165" i="1"/>
  <c r="AW113" i="1"/>
  <c r="AW163" i="1"/>
  <c r="AW324" i="1"/>
  <c r="AW108" i="1"/>
  <c r="AW353" i="1"/>
  <c r="AW357" i="1"/>
  <c r="AW354" i="1"/>
  <c r="AW66" i="1"/>
  <c r="AY66" i="1" s="1"/>
  <c r="R67" i="7" s="1"/>
  <c r="AW20" i="1"/>
  <c r="AW263" i="1"/>
  <c r="AW301" i="1"/>
  <c r="AW105" i="1"/>
  <c r="AW77" i="1"/>
  <c r="AW203" i="1"/>
  <c r="AW262" i="1"/>
  <c r="AW303" i="1"/>
  <c r="AW178" i="1"/>
  <c r="AW361" i="1"/>
  <c r="AW67" i="1"/>
  <c r="AW345" i="1"/>
  <c r="AW328" i="1"/>
  <c r="AW223" i="1"/>
  <c r="AW72" i="1"/>
  <c r="AW238" i="1"/>
  <c r="AW68" i="1"/>
  <c r="AW130" i="1"/>
  <c r="AW196" i="1"/>
  <c r="AW129" i="1"/>
  <c r="AW125" i="1"/>
  <c r="AW12" i="1"/>
  <c r="AW273" i="1"/>
  <c r="AW103" i="1"/>
  <c r="AW59" i="1"/>
  <c r="AW156" i="1"/>
  <c r="AW218" i="1"/>
  <c r="AT99" i="1"/>
  <c r="AW205" i="1"/>
  <c r="AW294" i="1"/>
  <c r="AW141" i="1"/>
  <c r="AW180" i="1"/>
  <c r="AW50" i="1"/>
  <c r="AW216" i="1"/>
  <c r="AW321" i="1"/>
  <c r="AW272" i="1"/>
  <c r="AW245" i="1"/>
  <c r="AW260" i="1"/>
  <c r="AW62" i="1"/>
  <c r="AW253" i="1"/>
  <c r="AW291" i="1"/>
  <c r="AW235" i="1"/>
  <c r="AY235" i="1" s="1"/>
  <c r="R238" i="7" s="1"/>
  <c r="AW326" i="1"/>
  <c r="AW40" i="1"/>
  <c r="AW276" i="1"/>
  <c r="AW23" i="1"/>
  <c r="AW265" i="1"/>
  <c r="AW286" i="1"/>
  <c r="AW13" i="1"/>
  <c r="AW363" i="1"/>
  <c r="AW362" i="1"/>
  <c r="AW30" i="1"/>
  <c r="AW305" i="1"/>
  <c r="AW284" i="1"/>
  <c r="AW115" i="1"/>
  <c r="AW34" i="1"/>
  <c r="AW281" i="1"/>
  <c r="AW289" i="1"/>
  <c r="AW327" i="1"/>
  <c r="AW240" i="1"/>
  <c r="AW213" i="1"/>
  <c r="AW133" i="1"/>
  <c r="AW132" i="1"/>
  <c r="AW234" i="1"/>
  <c r="AW350" i="1"/>
  <c r="AW116" i="1"/>
  <c r="AW179" i="1"/>
  <c r="AW208" i="1"/>
  <c r="AW258" i="1"/>
  <c r="AW187" i="1"/>
  <c r="AW217" i="1"/>
  <c r="AW364" i="1"/>
  <c r="AW215" i="1"/>
  <c r="AY215" i="1" s="1"/>
  <c r="R216" i="7" s="1"/>
  <c r="AW298" i="1"/>
  <c r="AW118" i="1"/>
  <c r="AW219" i="1"/>
  <c r="AW22" i="1"/>
  <c r="AW283" i="1"/>
  <c r="AW355" i="1"/>
  <c r="AW292" i="1"/>
  <c r="AW65" i="1"/>
  <c r="AW150" i="1"/>
  <c r="AW35" i="1"/>
  <c r="AW307" i="1"/>
  <c r="AW106" i="1"/>
  <c r="AW186" i="1"/>
  <c r="AY186" i="1" s="1"/>
  <c r="R187" i="7" s="1"/>
  <c r="AW226" i="1"/>
  <c r="AW212" i="1"/>
  <c r="AW221" i="1"/>
  <c r="AW320" i="1"/>
  <c r="AW288" i="1"/>
  <c r="AW149" i="1"/>
  <c r="AY149" i="1" s="1"/>
  <c r="R153" i="7" s="1"/>
  <c r="AW185" i="1"/>
  <c r="AW341" i="1"/>
  <c r="AW53" i="1"/>
  <c r="AW268" i="1"/>
  <c r="AW151" i="1"/>
  <c r="AW285" i="1"/>
  <c r="AW17" i="1"/>
  <c r="AW360" i="1"/>
  <c r="AW225" i="1"/>
  <c r="AW257" i="1"/>
  <c r="AW26" i="1"/>
  <c r="AW78" i="1"/>
  <c r="AY78" i="1" s="1"/>
  <c r="R80" i="7" s="1"/>
  <c r="AW55" i="1"/>
  <c r="AW52" i="1"/>
  <c r="AW44" i="1"/>
  <c r="AW280" i="1"/>
  <c r="AY280" i="1" s="1"/>
  <c r="R283" i="7" s="1"/>
  <c r="AT12" i="1"/>
  <c r="AT58" i="1"/>
  <c r="AT261" i="1"/>
  <c r="AT103" i="1"/>
  <c r="AT187" i="1"/>
  <c r="AY201" i="1" l="1"/>
  <c r="R205" i="7" s="1"/>
  <c r="AY68" i="1"/>
  <c r="R68" i="7" s="1"/>
  <c r="AY336" i="1"/>
  <c r="R341" i="7" s="1"/>
  <c r="G113" i="19"/>
  <c r="G194" i="19"/>
  <c r="G100" i="19"/>
  <c r="G189" i="19"/>
  <c r="G145" i="19"/>
  <c r="G240" i="19"/>
  <c r="G218" i="19"/>
  <c r="G340" i="19"/>
  <c r="G278" i="19"/>
  <c r="G285" i="19"/>
  <c r="G69" i="19"/>
  <c r="G172" i="19"/>
  <c r="G362" i="19"/>
  <c r="G178" i="19"/>
  <c r="G67" i="19"/>
  <c r="G51" i="19"/>
  <c r="G317" i="19"/>
  <c r="G312" i="19"/>
  <c r="G177" i="19"/>
  <c r="G201" i="19"/>
  <c r="G364" i="19"/>
  <c r="G82" i="19"/>
  <c r="G155" i="19"/>
  <c r="G185" i="19"/>
  <c r="G251" i="19"/>
  <c r="G212" i="19"/>
  <c r="AY262" i="1"/>
  <c r="R264" i="7" s="1"/>
  <c r="AY211" i="1"/>
  <c r="R217" i="7" s="1"/>
  <c r="AY47" i="1"/>
  <c r="R48" i="7" s="1"/>
  <c r="AY179" i="1"/>
  <c r="R165" i="7" s="1"/>
  <c r="AY34" i="1"/>
  <c r="R35" i="7" s="1"/>
  <c r="AY131" i="1"/>
  <c r="R134" i="7" s="1"/>
  <c r="AY79" i="1"/>
  <c r="R84" i="7" s="1"/>
  <c r="AY119" i="1"/>
  <c r="R118" i="7" s="1"/>
  <c r="AY83" i="1"/>
  <c r="R86" i="7" s="1"/>
  <c r="AY271" i="1"/>
  <c r="R268" i="7" s="1"/>
  <c r="AY139" i="1"/>
  <c r="R145" i="7" s="1"/>
  <c r="AY154" i="1"/>
  <c r="R147" i="7" s="1"/>
  <c r="AY285" i="1"/>
  <c r="R289" i="7" s="1"/>
  <c r="AY263" i="1"/>
  <c r="R260" i="7" s="1"/>
  <c r="AY60" i="1"/>
  <c r="AY81" i="1"/>
  <c r="R82" i="7" s="1"/>
  <c r="AY169" i="1"/>
  <c r="R188" i="7" s="1"/>
  <c r="AY356" i="1"/>
  <c r="R358" i="7" s="1"/>
  <c r="AY100" i="1"/>
  <c r="R101" i="7" s="1"/>
  <c r="AY52" i="1"/>
  <c r="R52" i="7" s="1"/>
  <c r="AY15" i="1"/>
  <c r="R18" i="7" s="1"/>
  <c r="AY152" i="1"/>
  <c r="R155" i="7" s="1"/>
  <c r="AY168" i="1"/>
  <c r="R173" i="7" s="1"/>
  <c r="AY144" i="1"/>
  <c r="R149" i="7" s="1"/>
  <c r="AY252" i="1"/>
  <c r="R258" i="7" s="1"/>
  <c r="AY55" i="1"/>
  <c r="R58" i="7" s="1"/>
  <c r="AY98" i="1"/>
  <c r="R112" i="7" s="1"/>
  <c r="AY233" i="1"/>
  <c r="R233" i="7" s="1"/>
  <c r="AY29" i="1"/>
  <c r="R32" i="7" s="1"/>
  <c r="AY314" i="1"/>
  <c r="R313" i="7" s="1"/>
  <c r="AY33" i="1"/>
  <c r="R37" i="7" s="1"/>
  <c r="AY292" i="1"/>
  <c r="R299" i="7" s="1"/>
  <c r="AY137" i="1"/>
  <c r="R151" i="7" s="1"/>
  <c r="AY146" i="1"/>
  <c r="R160" i="7" s="1"/>
  <c r="AY121" i="1"/>
  <c r="R125" i="7" s="1"/>
  <c r="AY32" i="1"/>
  <c r="R36" i="7" s="1"/>
  <c r="AY265" i="1"/>
  <c r="R257" i="7" s="1"/>
  <c r="AY105" i="1"/>
  <c r="R121" i="7" s="1"/>
  <c r="AY118" i="1"/>
  <c r="R120" i="7" s="1"/>
  <c r="AY322" i="1"/>
  <c r="R326" i="7" s="1"/>
  <c r="AY306" i="1"/>
  <c r="R308" i="7" s="1"/>
  <c r="AY311" i="1"/>
  <c r="R314" i="7" s="1"/>
  <c r="AY246" i="1"/>
  <c r="R250" i="7" s="1"/>
  <c r="AY202" i="1"/>
  <c r="R204" i="7" s="1"/>
  <c r="AY310" i="1"/>
  <c r="R318" i="7" s="1"/>
  <c r="AY330" i="1"/>
  <c r="R329" i="7" s="1"/>
  <c r="AY59" i="1"/>
  <c r="R61" i="7" s="1"/>
  <c r="AY4" i="1"/>
  <c r="R7" i="7" s="1"/>
  <c r="AY195" i="1"/>
  <c r="R197" i="7" s="1"/>
  <c r="AY72" i="1"/>
  <c r="R78" i="7" s="1"/>
  <c r="AY103" i="1"/>
  <c r="R107" i="7" s="1"/>
  <c r="AY150" i="1"/>
  <c r="R156" i="7" s="1"/>
  <c r="AY230" i="1"/>
  <c r="R235" i="7" s="1"/>
  <c r="AY101" i="1"/>
  <c r="AY191" i="1"/>
  <c r="R186" i="7" s="1"/>
  <c r="AY147" i="1"/>
  <c r="R150" i="7" s="1"/>
  <c r="AY309" i="1"/>
  <c r="R317" i="7" s="1"/>
  <c r="AY21" i="1"/>
  <c r="R24" i="7" s="1"/>
  <c r="AY250" i="1"/>
  <c r="AY162" i="1"/>
  <c r="R161" i="7" s="1"/>
  <c r="AY63" i="1"/>
  <c r="R62" i="7" s="1"/>
  <c r="AY180" i="1"/>
  <c r="R181" i="7" s="1"/>
  <c r="AY303" i="1"/>
  <c r="R293" i="7" s="1"/>
  <c r="AY204" i="1"/>
  <c r="R207" i="7" s="1"/>
  <c r="AY85" i="1"/>
  <c r="R91" i="7" s="1"/>
  <c r="AY325" i="1"/>
  <c r="R330" i="7" s="1"/>
  <c r="AY220" i="1"/>
  <c r="R224" i="7" s="1"/>
  <c r="AY293" i="1"/>
  <c r="R296" i="7" s="1"/>
  <c r="AY335" i="1"/>
  <c r="R340" i="7" s="1"/>
  <c r="AY227" i="1"/>
  <c r="R230" i="7" s="1"/>
  <c r="AY279" i="1"/>
  <c r="R284" i="7" s="1"/>
  <c r="AY247" i="1"/>
  <c r="R246" i="7" s="1"/>
  <c r="AY22" i="1"/>
  <c r="R22" i="7" s="1"/>
  <c r="AY317" i="1"/>
  <c r="R320" i="7" s="1"/>
  <c r="AY182" i="1"/>
  <c r="R184" i="7" s="1"/>
  <c r="AY244" i="1"/>
  <c r="R252" i="7" s="1"/>
  <c r="AY70" i="1"/>
  <c r="R75" i="7" s="1"/>
  <c r="AY352" i="1"/>
  <c r="R356" i="7" s="1"/>
  <c r="AY160" i="1"/>
  <c r="R166" i="7" s="1"/>
  <c r="AY39" i="1"/>
  <c r="R43" i="7" s="1"/>
  <c r="AY332" i="1"/>
  <c r="R335" i="7" s="1"/>
  <c r="AY214" i="1"/>
  <c r="R219" i="7" s="1"/>
  <c r="AY142" i="1"/>
  <c r="AY141" i="1"/>
  <c r="R133" i="7" s="1"/>
  <c r="AY56" i="1"/>
  <c r="R59" i="7" s="1"/>
  <c r="AY344" i="1"/>
  <c r="R348" i="7" s="1"/>
  <c r="AY40" i="1"/>
  <c r="R42" i="7" s="1"/>
  <c r="AY177" i="1"/>
  <c r="R178" i="7" s="1"/>
  <c r="AY203" i="1"/>
  <c r="R209" i="7" s="1"/>
  <c r="AY163" i="1"/>
  <c r="R163" i="7" s="1"/>
  <c r="AY14" i="1"/>
  <c r="R15" i="7" s="1"/>
  <c r="AY205" i="1"/>
  <c r="AY129" i="1"/>
  <c r="R132" i="7" s="1"/>
  <c r="AY165" i="1"/>
  <c r="R169" i="7" s="1"/>
  <c r="AY126" i="1"/>
  <c r="AY347" i="1"/>
  <c r="R349" i="7" s="1"/>
  <c r="AY259" i="1"/>
  <c r="R266" i="7" s="1"/>
  <c r="AY148" i="1"/>
  <c r="R152" i="7" s="1"/>
  <c r="AY132" i="1"/>
  <c r="R135" i="7" s="1"/>
  <c r="AY301" i="1"/>
  <c r="R305" i="7" s="1"/>
  <c r="AY255" i="1"/>
  <c r="R259" i="7" s="1"/>
  <c r="AY337" i="1"/>
  <c r="R334" i="7" s="1"/>
  <c r="AY99" i="1"/>
  <c r="R97" i="7" s="1"/>
  <c r="AY282" i="1"/>
  <c r="R292" i="7" s="1"/>
  <c r="AY95" i="1"/>
  <c r="R100" i="7" s="1"/>
  <c r="AY278" i="1"/>
  <c r="R286" i="7" s="1"/>
  <c r="AY290" i="1"/>
  <c r="AY9" i="1"/>
  <c r="R12" i="7" s="1"/>
  <c r="AY200" i="1"/>
  <c r="R202" i="7" s="1"/>
  <c r="AY334" i="1"/>
  <c r="R339" i="7" s="1"/>
  <c r="AY127" i="1"/>
  <c r="R128" i="7" s="1"/>
  <c r="AY106" i="1"/>
  <c r="AY222" i="1"/>
  <c r="R232" i="7" s="1"/>
  <c r="AY86" i="1"/>
  <c r="R92" i="7" s="1"/>
  <c r="AY188" i="1"/>
  <c r="R193" i="7" s="1"/>
  <c r="AY348" i="1"/>
  <c r="R350" i="7" s="1"/>
  <c r="AY67" i="1"/>
  <c r="R70" i="7" s="1"/>
  <c r="AY76" i="1"/>
  <c r="R81" i="7" s="1"/>
  <c r="AY315" i="1"/>
  <c r="R312" i="7" s="1"/>
  <c r="AY305" i="1"/>
  <c r="R304" i="7" s="1"/>
  <c r="AY157" i="1"/>
  <c r="R154" i="7" s="1"/>
  <c r="AY363" i="1"/>
  <c r="AY268" i="1"/>
  <c r="R273" i="7" s="1"/>
  <c r="AY307" i="1"/>
  <c r="R311" i="7" s="1"/>
  <c r="AY345" i="1"/>
  <c r="R346" i="7" s="1"/>
  <c r="AY84" i="1"/>
  <c r="R90" i="7" s="1"/>
  <c r="AY199" i="1"/>
  <c r="R200" i="7" s="1"/>
  <c r="AY273" i="1"/>
  <c r="R277" i="7" s="1"/>
  <c r="AY341" i="1"/>
  <c r="R344" i="7" s="1"/>
  <c r="AY117" i="1"/>
  <c r="R117" i="7" s="1"/>
  <c r="AY50" i="1"/>
  <c r="R53" i="7" s="1"/>
  <c r="AY178" i="1"/>
  <c r="R180" i="7" s="1"/>
  <c r="AY27" i="1"/>
  <c r="R29" i="7" s="1"/>
  <c r="AY342" i="1"/>
  <c r="R345" i="7" s="1"/>
  <c r="AY183" i="1"/>
  <c r="R185" i="7" s="1"/>
  <c r="AY318" i="1"/>
  <c r="AY343" i="1"/>
  <c r="R351" i="7" s="1"/>
  <c r="AY351" i="1"/>
  <c r="R354" i="7" s="1"/>
  <c r="AY354" i="1"/>
  <c r="R357" i="7" s="1"/>
  <c r="AY308" i="1"/>
  <c r="R327" i="7" s="1"/>
  <c r="AY257" i="1"/>
  <c r="R267" i="7" s="1"/>
  <c r="AY284" i="1"/>
  <c r="R288" i="7" s="1"/>
  <c r="AY167" i="1"/>
  <c r="R168" i="7" s="1"/>
  <c r="AY104" i="1"/>
  <c r="R103" i="7" s="1"/>
  <c r="AY236" i="1"/>
  <c r="R245" i="7" s="1"/>
  <c r="AY170" i="1"/>
  <c r="R182" i="7" s="1"/>
  <c r="AY219" i="1"/>
  <c r="R221" i="7" s="1"/>
  <c r="AY226" i="1"/>
  <c r="R228" i="7" s="1"/>
  <c r="AY218" i="1"/>
  <c r="R220" i="7" s="1"/>
  <c r="AY248" i="1"/>
  <c r="R239" i="7" s="1"/>
  <c r="AY54" i="1"/>
  <c r="R56" i="7" s="1"/>
  <c r="AY49" i="1"/>
  <c r="R51" i="7" s="1"/>
  <c r="AY346" i="1"/>
  <c r="R347" i="7" s="1"/>
  <c r="AY8" i="1"/>
  <c r="R14" i="7" s="1"/>
  <c r="AY319" i="1"/>
  <c r="AY353" i="1"/>
  <c r="R353" i="7" s="1"/>
  <c r="AY245" i="1"/>
  <c r="R247" i="7" s="1"/>
  <c r="AY46" i="1"/>
  <c r="R46" i="7" s="1"/>
  <c r="AY323" i="1"/>
  <c r="R324" i="7" s="1"/>
  <c r="AY3" i="1"/>
  <c r="R6" i="7" s="1"/>
  <c r="S283" i="7" s="1"/>
  <c r="AY128" i="1"/>
  <c r="R142" i="7" s="1"/>
  <c r="AY189" i="1"/>
  <c r="R191" i="7" s="1"/>
  <c r="AY240" i="1"/>
  <c r="R241" i="7" s="1"/>
  <c r="AY44" i="1"/>
  <c r="R45" i="7" s="1"/>
  <c r="AY53" i="1"/>
  <c r="R57" i="7" s="1"/>
  <c r="AY35" i="1"/>
  <c r="R38" i="7" s="1"/>
  <c r="AY327" i="1"/>
  <c r="R328" i="7" s="1"/>
  <c r="AY357" i="1"/>
  <c r="R361" i="7" s="1"/>
  <c r="AY276" i="1"/>
  <c r="R280" i="7" s="1"/>
  <c r="AY96" i="1"/>
  <c r="AY120" i="1"/>
  <c r="R123" i="7" s="1"/>
  <c r="AY208" i="1"/>
  <c r="R211" i="7" s="1"/>
  <c r="AY269" i="1"/>
  <c r="R274" i="7" s="1"/>
  <c r="AY355" i="1"/>
  <c r="R359" i="7" s="1"/>
  <c r="AY326" i="1"/>
  <c r="R331" i="7" s="1"/>
  <c r="AY7" i="1"/>
  <c r="R10" i="7" s="1"/>
  <c r="AY210" i="1"/>
  <c r="R213" i="7" s="1"/>
  <c r="AY164" i="1"/>
  <c r="R172" i="7" s="1"/>
  <c r="AY41" i="1"/>
  <c r="R39" i="7" s="1"/>
  <c r="AY321" i="1"/>
  <c r="R323" i="7" s="1"/>
  <c r="AY339" i="1"/>
  <c r="R342" i="7" s="1"/>
  <c r="AY18" i="1"/>
  <c r="R20" i="7" s="1"/>
  <c r="AY88" i="1"/>
  <c r="R88" i="7" s="1"/>
  <c r="AY74" i="1"/>
  <c r="AY242" i="1"/>
  <c r="R248" i="7" s="1"/>
  <c r="AY197" i="1"/>
  <c r="R201" i="7" s="1"/>
  <c r="AY283" i="1"/>
  <c r="R285" i="7" s="1"/>
  <c r="AY294" i="1"/>
  <c r="R295" i="7" s="1"/>
  <c r="AY45" i="1"/>
  <c r="R47" i="7" s="1"/>
  <c r="AY312" i="1"/>
  <c r="R319" i="7" s="1"/>
  <c r="AY97" i="1"/>
  <c r="R108" i="7" s="1"/>
  <c r="AY31" i="1"/>
  <c r="R34" i="7" s="1"/>
  <c r="AY288" i="1"/>
  <c r="R287" i="7" s="1"/>
  <c r="AY221" i="1"/>
  <c r="R225" i="7" s="1"/>
  <c r="AY291" i="1"/>
  <c r="R294" i="7" s="1"/>
  <c r="AY331" i="1"/>
  <c r="R336" i="7" s="1"/>
  <c r="AY267" i="1"/>
  <c r="R272" i="7" s="1"/>
  <c r="AY349" i="1"/>
  <c r="R355" i="7" s="1"/>
  <c r="AY58" i="1"/>
  <c r="R63" i="7" s="1"/>
  <c r="AY313" i="1"/>
  <c r="R309" i="7" s="1"/>
  <c r="AY234" i="1"/>
  <c r="AY253" i="1"/>
  <c r="R262" i="7" s="1"/>
  <c r="AY93" i="1"/>
  <c r="R95" i="7" s="1"/>
  <c r="AY187" i="1"/>
  <c r="R196" i="7" s="1"/>
  <c r="AY216" i="1"/>
  <c r="R218" i="7" s="1"/>
  <c r="AY228" i="1"/>
  <c r="R231" i="7" s="1"/>
  <c r="AY28" i="1"/>
  <c r="AY156" i="1"/>
  <c r="R158" i="7" s="1"/>
  <c r="AY185" i="1"/>
  <c r="R177" i="7" s="1"/>
  <c r="AY65" i="1"/>
  <c r="R66" i="7" s="1"/>
  <c r="AY281" i="1"/>
  <c r="R282" i="7" s="1"/>
  <c r="AY329" i="1"/>
  <c r="R333" i="7" s="1"/>
  <c r="AY320" i="1"/>
  <c r="R321" i="7" s="1"/>
  <c r="AY116" i="1"/>
  <c r="R119" i="7" s="1"/>
  <c r="AY130" i="1"/>
  <c r="R131" i="7" s="1"/>
  <c r="AY261" i="1"/>
  <c r="R261" i="7" s="1"/>
  <c r="AY69" i="1"/>
  <c r="R71" i="7" s="1"/>
  <c r="AY299" i="1"/>
  <c r="R306" i="7" s="1"/>
  <c r="AY174" i="1"/>
  <c r="R179" i="7" s="1"/>
  <c r="AY91" i="1"/>
  <c r="R93" i="7" s="1"/>
  <c r="AY138" i="1"/>
  <c r="R140" i="7" s="1"/>
  <c r="AY350" i="1"/>
  <c r="R352" i="7" s="1"/>
  <c r="AY155" i="1"/>
  <c r="AY225" i="1"/>
  <c r="R226" i="7" s="1"/>
  <c r="AY51" i="1"/>
  <c r="R54" i="7" s="1"/>
  <c r="AY107" i="1"/>
  <c r="R110" i="7" s="1"/>
  <c r="AY135" i="1"/>
  <c r="AY232" i="1"/>
  <c r="R236" i="7" s="1"/>
  <c r="AY71" i="1"/>
  <c r="R73" i="7" s="1"/>
  <c r="AY266" i="1"/>
  <c r="R269" i="7" s="1"/>
  <c r="AY296" i="1"/>
  <c r="R300" i="7" s="1"/>
  <c r="AY297" i="1"/>
  <c r="R302" i="7" s="1"/>
  <c r="AY173" i="1"/>
  <c r="R167" i="7" s="1"/>
  <c r="AY212" i="1"/>
  <c r="R215" i="7" s="1"/>
  <c r="AY159" i="1"/>
  <c r="R189" i="7" s="1"/>
  <c r="AY277" i="1"/>
  <c r="R290" i="7" s="1"/>
  <c r="AY2" i="1"/>
  <c r="R5" i="7" s="1"/>
  <c r="AY17" i="1"/>
  <c r="R21" i="7" s="1"/>
  <c r="AY36" i="1"/>
  <c r="AY241" i="1"/>
  <c r="R244" i="7" s="1"/>
  <c r="AY87" i="1"/>
  <c r="R87" i="7" s="1"/>
  <c r="AY223" i="1"/>
  <c r="R227" i="7" s="1"/>
  <c r="AY237" i="1"/>
  <c r="R243" i="7" s="1"/>
  <c r="AY194" i="1"/>
  <c r="R198" i="7" s="1"/>
  <c r="AY133" i="1"/>
  <c r="R136" i="7" s="1"/>
  <c r="AY364" i="1"/>
  <c r="R367" i="7" s="1"/>
  <c r="AY112" i="1"/>
  <c r="R109" i="7" s="1"/>
  <c r="AY11" i="1"/>
  <c r="R16" i="7" s="1"/>
  <c r="AY256" i="1"/>
  <c r="R255" i="7" s="1"/>
  <c r="AY217" i="1"/>
  <c r="R222" i="7" s="1"/>
  <c r="AY360" i="1"/>
  <c r="R364" i="7" s="1"/>
  <c r="AY30" i="1"/>
  <c r="R33" i="7" s="1"/>
  <c r="AY238" i="1"/>
  <c r="AY249" i="1"/>
  <c r="R254" i="7" s="1"/>
  <c r="AY73" i="1"/>
  <c r="AY82" i="1"/>
  <c r="R89" i="7" s="1"/>
  <c r="AY362" i="1"/>
  <c r="R365" i="7" s="1"/>
  <c r="AY62" i="1"/>
  <c r="R69" i="7" s="1"/>
  <c r="AY24" i="1"/>
  <c r="R26" i="7" s="1"/>
  <c r="AY298" i="1"/>
  <c r="R303" i="7" s="1"/>
  <c r="AY42" i="1"/>
  <c r="R50" i="7" s="1"/>
  <c r="AY239" i="1"/>
  <c r="AY251" i="1"/>
  <c r="R253" i="7" s="1"/>
  <c r="AY206" i="1"/>
  <c r="R208" i="7" s="1"/>
  <c r="AY77" i="1"/>
  <c r="R76" i="7" s="1"/>
  <c r="AY260" i="1"/>
  <c r="AY145" i="1"/>
  <c r="R148" i="7" s="1"/>
  <c r="AY151" i="1"/>
  <c r="R164" i="7" s="1"/>
  <c r="AY213" i="1"/>
  <c r="R212" i="7" s="1"/>
  <c r="AY13" i="1"/>
  <c r="R17" i="7" s="1"/>
  <c r="AY328" i="1"/>
  <c r="R332" i="7" s="1"/>
  <c r="AY20" i="1"/>
  <c r="R31" i="7" s="1"/>
  <c r="AY90" i="1"/>
  <c r="R94" i="7" s="1"/>
  <c r="AY38" i="1"/>
  <c r="R40" i="7" s="1"/>
  <c r="AY289" i="1"/>
  <c r="R279" i="7" s="1"/>
  <c r="AY23" i="1"/>
  <c r="R23" i="7" s="1"/>
  <c r="AY12" i="1"/>
  <c r="AY361" i="1"/>
  <c r="R363" i="7" s="1"/>
  <c r="AY338" i="1"/>
  <c r="R343" i="7" s="1"/>
  <c r="AY75" i="1"/>
  <c r="R79" i="7" s="1"/>
  <c r="AY258" i="1"/>
  <c r="R270" i="7" s="1"/>
  <c r="AY125" i="1"/>
  <c r="R127" i="7" s="1"/>
  <c r="AY136" i="1"/>
  <c r="R139" i="7" s="1"/>
  <c r="AY224" i="1"/>
  <c r="AY102" i="1"/>
  <c r="R104" i="7" s="1"/>
  <c r="AY153" i="1"/>
  <c r="R157" i="7" s="1"/>
  <c r="AY134" i="1"/>
  <c r="R137" i="7" s="1"/>
  <c r="AY108" i="1"/>
  <c r="R106" i="7" s="1"/>
  <c r="AY254" i="1"/>
  <c r="R256" i="7" s="1"/>
  <c r="AY143" i="1"/>
  <c r="R146" i="7" s="1"/>
  <c r="AY124" i="1"/>
  <c r="R129" i="7" s="1"/>
  <c r="AY109" i="1"/>
  <c r="R115" i="7" s="1"/>
  <c r="AY229" i="1"/>
  <c r="R229" i="7" s="1"/>
  <c r="AY193" i="1"/>
  <c r="R194" i="7" s="1"/>
  <c r="AY43" i="1"/>
  <c r="R55" i="7" s="1"/>
  <c r="AY26" i="1"/>
  <c r="R28" i="7" s="1"/>
  <c r="AY115" i="1"/>
  <c r="R130" i="7" s="1"/>
  <c r="AY196" i="1"/>
  <c r="R195" i="7" s="1"/>
  <c r="AY324" i="1"/>
  <c r="AY10" i="1"/>
  <c r="R11" i="7" s="1"/>
  <c r="AY5" i="1"/>
  <c r="AY300" i="1"/>
  <c r="R297" i="7" s="1"/>
  <c r="AY184" i="1"/>
  <c r="R206" i="7" s="1"/>
  <c r="AY365" i="1"/>
  <c r="R368" i="7" s="1"/>
  <c r="AY92" i="1"/>
  <c r="R96" i="7" s="1"/>
  <c r="AY275" i="1"/>
  <c r="R281" i="7" s="1"/>
  <c r="AY114" i="1"/>
  <c r="R114" i="7" s="1"/>
  <c r="AY113" i="1"/>
  <c r="R116" i="7" s="1"/>
  <c r="AY304" i="1"/>
  <c r="R298" i="7" s="1"/>
  <c r="AY19" i="1"/>
  <c r="R27" i="7" s="1"/>
  <c r="AY89" i="1"/>
  <c r="R83" i="7" s="1"/>
  <c r="AY123" i="1"/>
  <c r="R124" i="7" s="1"/>
  <c r="AY161" i="1"/>
  <c r="R162" i="7" s="1"/>
  <c r="AY111" i="1"/>
  <c r="R113" i="7" s="1"/>
  <c r="AY264" i="1"/>
  <c r="R263" i="7" s="1"/>
  <c r="AY57" i="1"/>
  <c r="R60" i="7" s="1"/>
  <c r="AY172" i="1"/>
  <c r="R174" i="7" s="1"/>
  <c r="AY340" i="1"/>
  <c r="R337" i="7" s="1"/>
  <c r="AY37" i="1"/>
  <c r="R41" i="7" s="1"/>
  <c r="AY287" i="1"/>
  <c r="R291" i="7" s="1"/>
  <c r="AY295" i="1"/>
  <c r="R301" i="7" s="1"/>
  <c r="AY209" i="1"/>
  <c r="AY190" i="1"/>
  <c r="R190" i="7" s="1"/>
  <c r="AY140" i="1"/>
  <c r="R138" i="7" s="1"/>
  <c r="AY61" i="1"/>
  <c r="R72" i="7" s="1"/>
  <c r="AY286" i="1"/>
  <c r="R307" i="7" s="1"/>
  <c r="AY272" i="1"/>
  <c r="R278" i="7" s="1"/>
  <c r="AY122" i="1"/>
  <c r="R126" i="7" s="1"/>
  <c r="AY80" i="1"/>
  <c r="R85" i="7" s="1"/>
  <c r="AY166" i="1"/>
  <c r="R171" i="7" s="1"/>
  <c r="AY231" i="1"/>
  <c r="R234" i="7" s="1"/>
  <c r="AY25" i="1"/>
  <c r="R25" i="7" s="1"/>
  <c r="AY274" i="1"/>
  <c r="R275" i="7" s="1"/>
  <c r="AY6" i="1"/>
  <c r="R8" i="7" s="1"/>
  <c r="AY16" i="1"/>
  <c r="R19" i="7" s="1"/>
  <c r="F344" i="10"/>
  <c r="I63" i="10"/>
  <c r="I160" i="10"/>
  <c r="I272" i="10"/>
  <c r="I266" i="10"/>
  <c r="I257" i="10"/>
  <c r="I15" i="10"/>
  <c r="I158" i="10"/>
  <c r="I39" i="10"/>
  <c r="I142" i="10"/>
  <c r="I332" i="10"/>
  <c r="I265" i="10"/>
  <c r="I343" i="10"/>
  <c r="I281" i="10"/>
  <c r="I280" i="10"/>
  <c r="I232" i="10"/>
  <c r="I133" i="10"/>
  <c r="I14" i="10"/>
  <c r="I16" i="10"/>
  <c r="I154" i="10"/>
  <c r="I365" i="10"/>
  <c r="I147" i="10"/>
  <c r="I98" i="10"/>
  <c r="I99" i="10"/>
  <c r="I263" i="10"/>
  <c r="I211" i="10"/>
  <c r="I268" i="10"/>
  <c r="I82" i="10"/>
  <c r="I136" i="10"/>
  <c r="I218" i="10"/>
  <c r="I85" i="10"/>
  <c r="I251" i="10"/>
  <c r="I195" i="10"/>
  <c r="I26" i="10"/>
  <c r="I235" i="10"/>
  <c r="I345" i="10"/>
  <c r="I344" i="10"/>
  <c r="I105" i="10"/>
  <c r="I24" i="10"/>
  <c r="I252" i="10"/>
  <c r="I35" i="10"/>
  <c r="I71" i="10"/>
  <c r="I90" i="10"/>
  <c r="I247" i="10"/>
  <c r="I309" i="10"/>
  <c r="I88" i="10"/>
  <c r="I73" i="10"/>
  <c r="I151" i="10"/>
  <c r="I182" i="10"/>
  <c r="I348" i="10"/>
  <c r="I283" i="10"/>
  <c r="I150" i="10"/>
  <c r="I188" i="10"/>
  <c r="I116" i="10"/>
  <c r="I273" i="10"/>
  <c r="I75" i="10"/>
  <c r="I28" i="10"/>
  <c r="I3" i="10"/>
  <c r="I32" i="10"/>
  <c r="I275" i="10"/>
  <c r="I92" i="10"/>
  <c r="I292" i="10"/>
  <c r="I254" i="10"/>
  <c r="I231" i="10"/>
  <c r="I362" i="10"/>
  <c r="I153" i="10"/>
  <c r="I37" i="10"/>
  <c r="I93" i="10"/>
  <c r="I248" i="10"/>
  <c r="I53" i="10"/>
  <c r="I349" i="10"/>
  <c r="I17" i="10"/>
  <c r="I302" i="10"/>
  <c r="I55" i="10"/>
  <c r="I334" i="10"/>
  <c r="I47" i="10"/>
  <c r="I161" i="10"/>
  <c r="I239" i="10"/>
  <c r="I228" i="10"/>
  <c r="I107" i="10"/>
  <c r="I329" i="10"/>
  <c r="I249" i="10"/>
  <c r="I110" i="10"/>
  <c r="I171" i="10"/>
  <c r="I318" i="10"/>
  <c r="I4" i="10"/>
  <c r="I42" i="10"/>
  <c r="I360" i="10"/>
  <c r="I27" i="10"/>
  <c r="I152" i="10"/>
  <c r="I50" i="10"/>
  <c r="I79" i="10"/>
  <c r="I113" i="10"/>
  <c r="I123" i="10"/>
  <c r="I366" i="10"/>
  <c r="I308" i="10"/>
  <c r="I187" i="10"/>
  <c r="I72" i="10"/>
  <c r="I294" i="10"/>
  <c r="I38" i="10"/>
  <c r="I9" i="10"/>
  <c r="I48" i="10"/>
  <c r="I320" i="10"/>
  <c r="I243" i="10"/>
  <c r="I129" i="10"/>
  <c r="I212" i="10"/>
  <c r="I233" i="10"/>
  <c r="I137" i="10"/>
  <c r="I215" i="10"/>
  <c r="I186" i="10"/>
  <c r="I19" i="10"/>
  <c r="I312" i="10"/>
  <c r="I193" i="10"/>
  <c r="I299" i="10"/>
  <c r="I190" i="10"/>
  <c r="I166" i="10"/>
  <c r="I94" i="10"/>
  <c r="I44" i="10"/>
  <c r="I359" i="10"/>
  <c r="I304" i="10"/>
  <c r="I132" i="10"/>
  <c r="I170" i="10"/>
  <c r="I18" i="10"/>
  <c r="I77" i="10"/>
  <c r="I220" i="10"/>
  <c r="I340" i="10"/>
  <c r="I109" i="10"/>
  <c r="I293" i="10"/>
  <c r="I208" i="10"/>
  <c r="I174" i="10"/>
  <c r="I321" i="10"/>
  <c r="I46" i="10"/>
  <c r="I13" i="10"/>
  <c r="I210" i="10"/>
  <c r="I267" i="10"/>
  <c r="I175" i="10"/>
  <c r="I183" i="10"/>
  <c r="I146" i="10"/>
  <c r="I192" i="10"/>
  <c r="I245" i="10"/>
  <c r="I87" i="10"/>
  <c r="I178" i="10"/>
  <c r="I206" i="10"/>
  <c r="I201" i="10"/>
  <c r="I333" i="10"/>
  <c r="I291" i="10"/>
  <c r="I277" i="10"/>
  <c r="I6" i="10"/>
  <c r="I227" i="10"/>
  <c r="I130" i="10"/>
  <c r="I286" i="10"/>
  <c r="I56" i="10"/>
  <c r="I203" i="10"/>
  <c r="I256" i="10"/>
  <c r="I246" i="10"/>
  <c r="I156" i="10"/>
  <c r="I64" i="10"/>
  <c r="I103" i="10"/>
  <c r="I131" i="10"/>
  <c r="I45" i="10"/>
  <c r="I234" i="10"/>
  <c r="I337" i="10"/>
  <c r="I173" i="10"/>
  <c r="I301" i="10"/>
  <c r="I297" i="10"/>
  <c r="I179" i="10"/>
  <c r="I356" i="10"/>
  <c r="I76" i="10"/>
  <c r="I81" i="10"/>
  <c r="I189" i="10"/>
  <c r="I260" i="10"/>
  <c r="I342" i="10"/>
  <c r="I216" i="10"/>
  <c r="I80" i="10"/>
  <c r="I111" i="10"/>
  <c r="I303" i="10"/>
  <c r="I34" i="10"/>
  <c r="I205" i="10"/>
  <c r="I364" i="10"/>
  <c r="I287" i="10"/>
  <c r="I22" i="10"/>
  <c r="I194" i="10"/>
  <c r="I95" i="10"/>
  <c r="I213" i="10"/>
  <c r="I196" i="10"/>
  <c r="I264" i="10"/>
  <c r="I298" i="10"/>
  <c r="I163" i="10"/>
  <c r="I96" i="10"/>
  <c r="I313" i="10"/>
  <c r="I191" i="10"/>
  <c r="I10" i="10"/>
  <c r="I100" i="10"/>
  <c r="I140" i="10"/>
  <c r="I172" i="10"/>
  <c r="I141" i="10"/>
  <c r="I226" i="10"/>
  <c r="I276" i="10"/>
  <c r="I120" i="10"/>
  <c r="I224" i="10"/>
  <c r="I127" i="10"/>
  <c r="I295" i="10"/>
  <c r="I122" i="10"/>
  <c r="I240" i="10"/>
  <c r="I258" i="10"/>
  <c r="I104" i="10"/>
  <c r="I207" i="10"/>
  <c r="I97" i="10"/>
  <c r="I236" i="10"/>
  <c r="I68" i="10"/>
  <c r="I355" i="10"/>
  <c r="I49" i="10"/>
  <c r="I198" i="10"/>
  <c r="I296" i="10"/>
  <c r="I274" i="10"/>
  <c r="I155" i="10"/>
  <c r="I58" i="10"/>
  <c r="I61" i="10"/>
  <c r="I336" i="10"/>
  <c r="I219" i="10"/>
  <c r="I30" i="10"/>
  <c r="I138" i="10"/>
  <c r="I59" i="10"/>
  <c r="I341" i="10"/>
  <c r="I176" i="10"/>
  <c r="I78" i="10"/>
  <c r="I7" i="10"/>
  <c r="I326" i="10"/>
  <c r="I338" i="10"/>
  <c r="I363" i="10"/>
  <c r="I353" i="10"/>
  <c r="I84" i="10"/>
  <c r="I261" i="10"/>
  <c r="I217" i="10"/>
  <c r="I350" i="10"/>
  <c r="I102" i="10"/>
  <c r="I314" i="10"/>
  <c r="I128" i="10"/>
  <c r="I214" i="10"/>
  <c r="I162" i="10"/>
  <c r="I319" i="10"/>
  <c r="I114" i="10"/>
  <c r="I306" i="10"/>
  <c r="I89" i="10"/>
  <c r="I112" i="10"/>
  <c r="I181" i="10"/>
  <c r="I289" i="10"/>
  <c r="I41" i="10"/>
  <c r="I250" i="10"/>
  <c r="I282" i="10"/>
  <c r="I177" i="10"/>
  <c r="I40" i="10"/>
  <c r="I184" i="10"/>
  <c r="I259" i="10"/>
  <c r="I307" i="10"/>
  <c r="I185" i="10"/>
  <c r="I115" i="10"/>
  <c r="I148" i="10"/>
  <c r="I43" i="10"/>
  <c r="I222" i="10"/>
  <c r="I145" i="10"/>
  <c r="I165" i="10"/>
  <c r="I361" i="10"/>
  <c r="I279" i="10"/>
  <c r="I52" i="10"/>
  <c r="I310" i="10"/>
  <c r="I117" i="10"/>
  <c r="I300" i="10"/>
  <c r="I124" i="10"/>
  <c r="I164" i="10"/>
  <c r="I200" i="10"/>
  <c r="I108" i="10"/>
  <c r="I230" i="10"/>
  <c r="I197" i="10"/>
  <c r="I106" i="10"/>
  <c r="I29" i="10"/>
  <c r="I223" i="10"/>
  <c r="I12" i="10"/>
  <c r="I125" i="10"/>
  <c r="I331" i="10"/>
  <c r="I316" i="10"/>
  <c r="I229" i="10"/>
  <c r="I144" i="10"/>
  <c r="I51" i="10"/>
  <c r="I242" i="10"/>
  <c r="I5" i="10"/>
  <c r="I91" i="10"/>
  <c r="I269" i="10"/>
  <c r="I180" i="10"/>
  <c r="I21" i="10"/>
  <c r="I67" i="10"/>
  <c r="I237" i="10"/>
  <c r="I327" i="10"/>
  <c r="I202" i="10"/>
  <c r="I358" i="10"/>
  <c r="I324" i="10"/>
  <c r="I278" i="10"/>
  <c r="I354" i="10"/>
  <c r="I139" i="10"/>
  <c r="I126" i="10"/>
  <c r="I209" i="10"/>
  <c r="I143" i="10"/>
  <c r="I8" i="10"/>
  <c r="I36" i="10"/>
  <c r="I244" i="10"/>
  <c r="I118" i="10"/>
  <c r="I69" i="10"/>
  <c r="I241" i="10"/>
  <c r="I57" i="10"/>
  <c r="I121" i="10"/>
  <c r="I33" i="10"/>
  <c r="I199" i="10"/>
  <c r="I328" i="10"/>
  <c r="I238" i="10"/>
  <c r="I169" i="10"/>
  <c r="I339" i="10"/>
  <c r="I31" i="10"/>
  <c r="I346" i="10"/>
  <c r="I135" i="10"/>
  <c r="I167" i="10"/>
  <c r="I83" i="10"/>
  <c r="I357" i="10"/>
  <c r="I335" i="10"/>
  <c r="I315" i="10"/>
  <c r="I221" i="10"/>
  <c r="I322" i="10"/>
  <c r="I23" i="10"/>
  <c r="I86" i="10"/>
  <c r="I65" i="10"/>
  <c r="I347" i="10"/>
  <c r="I159" i="10"/>
  <c r="I317" i="10"/>
  <c r="I253" i="10"/>
  <c r="I351" i="10"/>
  <c r="I11" i="10"/>
  <c r="I271" i="10"/>
  <c r="I284" i="10"/>
  <c r="I352" i="10"/>
  <c r="I311" i="10"/>
  <c r="I119" i="10"/>
  <c r="I270" i="10"/>
  <c r="I204" i="10"/>
  <c r="I225" i="10"/>
  <c r="I290" i="10"/>
  <c r="I323" i="10"/>
  <c r="I325" i="10"/>
  <c r="I101" i="10"/>
  <c r="I20" i="10"/>
  <c r="I74" i="10"/>
  <c r="I66" i="10"/>
  <c r="I285" i="10"/>
  <c r="I288" i="10"/>
  <c r="I262" i="10"/>
  <c r="I62" i="10"/>
  <c r="I330" i="10"/>
  <c r="I70" i="10"/>
  <c r="I168" i="10"/>
  <c r="I255" i="10"/>
  <c r="I60" i="10"/>
  <c r="I149" i="10"/>
  <c r="I25" i="10"/>
  <c r="I157" i="10"/>
  <c r="I305" i="10"/>
  <c r="I134" i="10"/>
  <c r="I54" i="10"/>
  <c r="L171" i="8"/>
  <c r="L311" i="8"/>
  <c r="L316" i="8"/>
  <c r="L277" i="8"/>
  <c r="L205" i="8"/>
  <c r="G207" i="19" l="1"/>
  <c r="G70" i="19"/>
  <c r="S210" i="7"/>
  <c r="S80" i="7"/>
  <c r="S310" i="7"/>
  <c r="S315" i="7"/>
  <c r="S170" i="7"/>
  <c r="S205" i="7"/>
  <c r="S187" i="7"/>
  <c r="S111" i="7"/>
  <c r="S301" i="7"/>
  <c r="S130" i="7"/>
  <c r="S94" i="7"/>
  <c r="S50" i="7"/>
  <c r="S321" i="7"/>
  <c r="G239" i="19"/>
  <c r="R237" i="7"/>
  <c r="S47" i="7"/>
  <c r="S57" i="7"/>
  <c r="S344" i="7"/>
  <c r="S335" i="7"/>
  <c r="S317" i="7"/>
  <c r="S143" i="7"/>
  <c r="S169" i="7"/>
  <c r="S219" i="7"/>
  <c r="S230" i="7"/>
  <c r="S24" i="7"/>
  <c r="S329" i="7"/>
  <c r="S160" i="7"/>
  <c r="S155" i="7"/>
  <c r="S268" i="7"/>
  <c r="S275" i="7"/>
  <c r="S298" i="7"/>
  <c r="S104" i="7"/>
  <c r="S255" i="7"/>
  <c r="S5" i="7"/>
  <c r="S54" i="7"/>
  <c r="S213" i="7"/>
  <c r="S347" i="7"/>
  <c r="S267" i="7"/>
  <c r="S70" i="7"/>
  <c r="S100" i="7"/>
  <c r="S132" i="7"/>
  <c r="S340" i="7"/>
  <c r="S318" i="7"/>
  <c r="S151" i="7"/>
  <c r="S18" i="7"/>
  <c r="S86" i="7"/>
  <c r="S25" i="7"/>
  <c r="S291" i="7"/>
  <c r="S116" i="7"/>
  <c r="S28" i="7"/>
  <c r="G225" i="19"/>
  <c r="R223" i="7"/>
  <c r="S31" i="7"/>
  <c r="S303" i="7"/>
  <c r="S16" i="7"/>
  <c r="S290" i="7"/>
  <c r="S226" i="7"/>
  <c r="S333" i="7"/>
  <c r="S309" i="7"/>
  <c r="S295" i="7"/>
  <c r="S10" i="7"/>
  <c r="S45" i="7"/>
  <c r="S51" i="7"/>
  <c r="S327" i="7"/>
  <c r="S277" i="7"/>
  <c r="S350" i="7"/>
  <c r="S292" i="7"/>
  <c r="G205" i="19"/>
  <c r="R203" i="7"/>
  <c r="S43" i="7"/>
  <c r="S296" i="7"/>
  <c r="S150" i="7"/>
  <c r="S204" i="7"/>
  <c r="S299" i="7"/>
  <c r="S52" i="7"/>
  <c r="S118" i="7"/>
  <c r="S175" i="7"/>
  <c r="S192" i="7"/>
  <c r="S216" i="7"/>
  <c r="S8" i="7"/>
  <c r="G216" i="19"/>
  <c r="R214" i="7"/>
  <c r="S262" i="7"/>
  <c r="S14" i="7"/>
  <c r="S114" i="7"/>
  <c r="S109" i="7"/>
  <c r="S357" i="7"/>
  <c r="S97" i="7"/>
  <c r="S15" i="7"/>
  <c r="S186" i="7"/>
  <c r="S101" i="7"/>
  <c r="S337" i="7"/>
  <c r="S352" i="7"/>
  <c r="S354" i="7"/>
  <c r="S92" i="7"/>
  <c r="S313" i="7"/>
  <c r="S96" i="7"/>
  <c r="S136" i="7"/>
  <c r="S346" i="7"/>
  <c r="S98" i="7"/>
  <c r="S157" i="7"/>
  <c r="S40" i="7"/>
  <c r="G244" i="19"/>
  <c r="R242" i="7"/>
  <c r="S21" i="7"/>
  <c r="S172" i="7"/>
  <c r="S286" i="7"/>
  <c r="S139" i="7"/>
  <c r="S26" i="7"/>
  <c r="S285" i="7"/>
  <c r="S193" i="7"/>
  <c r="S194" i="7"/>
  <c r="S69" i="7"/>
  <c r="S359" i="7"/>
  <c r="S356" i="7"/>
  <c r="S134" i="7"/>
  <c r="S270" i="7"/>
  <c r="S140" i="7"/>
  <c r="S274" i="7"/>
  <c r="S259" i="7"/>
  <c r="S235" i="7"/>
  <c r="S32" i="7"/>
  <c r="S35" i="7"/>
  <c r="S60" i="7"/>
  <c r="S164" i="7"/>
  <c r="S158" i="7"/>
  <c r="S228" i="7"/>
  <c r="S305" i="7"/>
  <c r="S178" i="7"/>
  <c r="S252" i="7"/>
  <c r="S207" i="7"/>
  <c r="S156" i="7"/>
  <c r="S326" i="7"/>
  <c r="S233" i="7"/>
  <c r="S82" i="7"/>
  <c r="S165" i="7"/>
  <c r="S249" i="7"/>
  <c r="S49" i="7"/>
  <c r="S67" i="7"/>
  <c r="S195" i="7"/>
  <c r="S119" i="7"/>
  <c r="S55" i="7"/>
  <c r="S189" i="7"/>
  <c r="G161" i="19"/>
  <c r="R159" i="7"/>
  <c r="S63" i="7"/>
  <c r="S200" i="7"/>
  <c r="S281" i="7"/>
  <c r="S17" i="7"/>
  <c r="S215" i="7"/>
  <c r="S66" i="7"/>
  <c r="S239" i="7"/>
  <c r="S163" i="7"/>
  <c r="S358" i="7"/>
  <c r="S174" i="7"/>
  <c r="S167" i="7"/>
  <c r="S341" i="7"/>
  <c r="S302" i="7"/>
  <c r="S278" i="7"/>
  <c r="S206" i="7"/>
  <c r="S129" i="7"/>
  <c r="S343" i="7"/>
  <c r="S148" i="7"/>
  <c r="G79" i="19"/>
  <c r="R77" i="7"/>
  <c r="S243" i="7"/>
  <c r="S300" i="7"/>
  <c r="S179" i="7"/>
  <c r="G32" i="19"/>
  <c r="R30" i="7"/>
  <c r="S294" i="7"/>
  <c r="S88" i="7"/>
  <c r="S123" i="7"/>
  <c r="S324" i="7"/>
  <c r="S221" i="7"/>
  <c r="S185" i="7"/>
  <c r="S273" i="7"/>
  <c r="S128" i="7"/>
  <c r="S135" i="7"/>
  <c r="S42" i="7"/>
  <c r="S184" i="7"/>
  <c r="S293" i="7"/>
  <c r="S107" i="7"/>
  <c r="S120" i="7"/>
  <c r="S112" i="7"/>
  <c r="G66" i="19"/>
  <c r="R64" i="7"/>
  <c r="S48" i="7"/>
  <c r="S176" i="7"/>
  <c r="S68" i="7"/>
  <c r="S363" i="7"/>
  <c r="S254" i="7"/>
  <c r="S227" i="7"/>
  <c r="S269" i="7"/>
  <c r="S306" i="7"/>
  <c r="S231" i="7"/>
  <c r="S225" i="7"/>
  <c r="S20" i="7"/>
  <c r="G101" i="19"/>
  <c r="R99" i="7"/>
  <c r="S46" i="7"/>
  <c r="S182" i="7"/>
  <c r="S345" i="7"/>
  <c r="G368" i="19"/>
  <c r="R366" i="7"/>
  <c r="S339" i="7"/>
  <c r="S152" i="7"/>
  <c r="S348" i="7"/>
  <c r="S320" i="7"/>
  <c r="S181" i="7"/>
  <c r="S78" i="7"/>
  <c r="S121" i="7"/>
  <c r="S58" i="7"/>
  <c r="S260" i="7"/>
  <c r="S217" i="7"/>
  <c r="S183" i="7"/>
  <c r="S362" i="7"/>
  <c r="S27" i="7"/>
  <c r="S319" i="7"/>
  <c r="S38" i="7"/>
  <c r="S117" i="7"/>
  <c r="S234" i="7"/>
  <c r="S41" i="7"/>
  <c r="S282" i="7"/>
  <c r="S241" i="7"/>
  <c r="S224" i="7"/>
  <c r="S367" i="7"/>
  <c r="S201" i="7"/>
  <c r="S334" i="7"/>
  <c r="S314" i="7"/>
  <c r="S365" i="7"/>
  <c r="S248" i="7"/>
  <c r="S142" i="7"/>
  <c r="S232" i="7"/>
  <c r="S308" i="7"/>
  <c r="S368" i="7"/>
  <c r="S79" i="7"/>
  <c r="S89" i="7"/>
  <c r="S336" i="7"/>
  <c r="G76" i="19"/>
  <c r="R74" i="7"/>
  <c r="S6" i="7"/>
  <c r="S311" i="7"/>
  <c r="G104" i="19"/>
  <c r="R102" i="7"/>
  <c r="L342" i="8"/>
  <c r="S297" i="7"/>
  <c r="S146" i="7"/>
  <c r="G273" i="19"/>
  <c r="R271" i="7"/>
  <c r="S72" i="7"/>
  <c r="S162" i="7"/>
  <c r="G11" i="19"/>
  <c r="R9" i="7"/>
  <c r="S256" i="7"/>
  <c r="G15" i="19"/>
  <c r="R13" i="7"/>
  <c r="S76" i="7"/>
  <c r="G242" i="19"/>
  <c r="R240" i="7"/>
  <c r="S87" i="7"/>
  <c r="S73" i="7"/>
  <c r="S71" i="7"/>
  <c r="S218" i="7"/>
  <c r="S287" i="7"/>
  <c r="S342" i="7"/>
  <c r="S280" i="7"/>
  <c r="S247" i="7"/>
  <c r="S245" i="7"/>
  <c r="S29" i="7"/>
  <c r="S154" i="7"/>
  <c r="S202" i="7"/>
  <c r="S266" i="7"/>
  <c r="S59" i="7"/>
  <c r="S22" i="7"/>
  <c r="S62" i="7"/>
  <c r="S197" i="7"/>
  <c r="S257" i="7"/>
  <c r="S258" i="7"/>
  <c r="S289" i="7"/>
  <c r="S264" i="7"/>
  <c r="S338" i="7"/>
  <c r="S276" i="7"/>
  <c r="S222" i="7"/>
  <c r="S110" i="7"/>
  <c r="S288" i="7"/>
  <c r="S81" i="7"/>
  <c r="S332" i="7"/>
  <c r="S331" i="7"/>
  <c r="S56" i="7"/>
  <c r="S166" i="7"/>
  <c r="S250" i="7"/>
  <c r="S37" i="7"/>
  <c r="S84" i="7"/>
  <c r="S171" i="7"/>
  <c r="S127" i="7"/>
  <c r="S355" i="7"/>
  <c r="S191" i="7"/>
  <c r="S90" i="7"/>
  <c r="S330" i="7"/>
  <c r="G107" i="19"/>
  <c r="R105" i="7"/>
  <c r="S85" i="7"/>
  <c r="S212" i="7"/>
  <c r="S272" i="7"/>
  <c r="S351" i="7"/>
  <c r="S209" i="7"/>
  <c r="S91" i="7"/>
  <c r="S188" i="7"/>
  <c r="S126" i="7"/>
  <c r="S115" i="7"/>
  <c r="S198" i="7"/>
  <c r="S93" i="7"/>
  <c r="S211" i="7"/>
  <c r="G318" i="19"/>
  <c r="R316" i="7"/>
  <c r="S263" i="7"/>
  <c r="S307" i="7"/>
  <c r="S113" i="7"/>
  <c r="S138" i="7"/>
  <c r="S208" i="7"/>
  <c r="S244" i="7"/>
  <c r="S261" i="7"/>
  <c r="S34" i="7"/>
  <c r="S323" i="7"/>
  <c r="S361" i="7"/>
  <c r="S353" i="7"/>
  <c r="S103" i="7"/>
  <c r="S180" i="7"/>
  <c r="S304" i="7"/>
  <c r="S12" i="7"/>
  <c r="S349" i="7"/>
  <c r="S133" i="7"/>
  <c r="S246" i="7"/>
  <c r="S161" i="7"/>
  <c r="S7" i="7"/>
  <c r="S36" i="7"/>
  <c r="S149" i="7"/>
  <c r="S147" i="7"/>
  <c r="S153" i="7"/>
  <c r="S199" i="7"/>
  <c r="S360" i="7"/>
  <c r="S229" i="7"/>
  <c r="S177" i="7"/>
  <c r="S220" i="7"/>
  <c r="S75" i="7"/>
  <c r="S124" i="7"/>
  <c r="S11" i="7"/>
  <c r="S106" i="7"/>
  <c r="S23" i="7"/>
  <c r="S33" i="7"/>
  <c r="S236" i="7"/>
  <c r="S196" i="7"/>
  <c r="S19" i="7"/>
  <c r="S190" i="7"/>
  <c r="S83" i="7"/>
  <c r="G327" i="19"/>
  <c r="R325" i="7"/>
  <c r="S137" i="7"/>
  <c r="S279" i="7"/>
  <c r="S253" i="7"/>
  <c r="S364" i="7"/>
  <c r="G46" i="19"/>
  <c r="R44" i="7"/>
  <c r="G143" i="19"/>
  <c r="R141" i="7"/>
  <c r="S131" i="7"/>
  <c r="S95" i="7"/>
  <c r="S108" i="7"/>
  <c r="S39" i="7"/>
  <c r="S328" i="7"/>
  <c r="G324" i="19"/>
  <c r="R322" i="7"/>
  <c r="S168" i="7"/>
  <c r="S53" i="7"/>
  <c r="S312" i="7"/>
  <c r="G267" i="19"/>
  <c r="R265" i="7"/>
  <c r="G124" i="19"/>
  <c r="R122" i="7"/>
  <c r="G146" i="19"/>
  <c r="R144" i="7"/>
  <c r="S284" i="7"/>
  <c r="G253" i="19"/>
  <c r="R251" i="7"/>
  <c r="S61" i="7"/>
  <c r="S125" i="7"/>
  <c r="S173" i="7"/>
  <c r="S145" i="7"/>
  <c r="G343" i="19"/>
  <c r="S65" i="7"/>
  <c r="S238" i="7"/>
  <c r="G115" i="19"/>
  <c r="G309" i="19"/>
  <c r="G365" i="19"/>
  <c r="G229" i="19"/>
  <c r="G233" i="19"/>
  <c r="G48" i="19"/>
  <c r="G341" i="19"/>
  <c r="G183" i="19"/>
  <c r="G219" i="19"/>
  <c r="G164" i="19"/>
  <c r="G13" i="19"/>
  <c r="G210" i="19"/>
  <c r="G263" i="19"/>
  <c r="G325" i="19"/>
  <c r="G182" i="19"/>
  <c r="G14" i="19"/>
  <c r="G163" i="19"/>
  <c r="G151" i="19"/>
  <c r="G97" i="19"/>
  <c r="G110" i="19"/>
  <c r="G41" i="19"/>
  <c r="G330" i="19"/>
  <c r="G170" i="19"/>
  <c r="G55" i="19"/>
  <c r="G314" i="19"/>
  <c r="G286" i="19"/>
  <c r="G63" i="19"/>
  <c r="G127" i="19"/>
  <c r="G175" i="19"/>
  <c r="G147" i="19"/>
  <c r="G299" i="19"/>
  <c r="G22" i="19"/>
  <c r="G140" i="19"/>
  <c r="G108" i="19"/>
  <c r="G246" i="19"/>
  <c r="G355" i="19"/>
  <c r="G21" i="19"/>
  <c r="G192" i="19"/>
  <c r="G85" i="19"/>
  <c r="G366" i="19"/>
  <c r="G29" i="19"/>
  <c r="G197" i="19"/>
  <c r="G159" i="19"/>
  <c r="G42" i="19"/>
  <c r="G224" i="19"/>
  <c r="G23" i="19"/>
  <c r="G112" i="19"/>
  <c r="G121" i="19"/>
  <c r="G264" i="19"/>
  <c r="G321" i="19"/>
  <c r="G174" i="19"/>
  <c r="G40" i="19"/>
  <c r="G16" i="19"/>
  <c r="G290" i="19"/>
  <c r="G119" i="19"/>
  <c r="G83" i="19"/>
  <c r="G288" i="19"/>
  <c r="G171" i="19"/>
  <c r="G221" i="19"/>
  <c r="G232" i="19"/>
  <c r="G26" i="19"/>
  <c r="G331" i="19"/>
  <c r="G162" i="19"/>
  <c r="G157" i="19"/>
  <c r="G270" i="19"/>
  <c r="G322" i="19"/>
  <c r="G156" i="19"/>
  <c r="G277" i="19"/>
  <c r="G303" i="19"/>
  <c r="G300" i="19"/>
  <c r="G132" i="19"/>
  <c r="G106" i="19"/>
  <c r="G96" i="19"/>
  <c r="G52" i="19"/>
  <c r="G257" i="19"/>
  <c r="G7" i="19"/>
  <c r="G56" i="19"/>
  <c r="G323" i="19"/>
  <c r="G49" i="19"/>
  <c r="G215" i="19"/>
  <c r="G59" i="19"/>
  <c r="G349" i="19"/>
  <c r="G269" i="19"/>
  <c r="G346" i="19"/>
  <c r="G72" i="19"/>
  <c r="G102" i="19"/>
  <c r="G134" i="19"/>
  <c r="G337" i="19"/>
  <c r="G342" i="19"/>
  <c r="G319" i="19"/>
  <c r="G320" i="19"/>
  <c r="G153" i="19"/>
  <c r="G20" i="19"/>
  <c r="G88" i="19"/>
  <c r="G139" i="19"/>
  <c r="G255" i="19"/>
  <c r="G133" i="19"/>
  <c r="G27" i="19"/>
  <c r="G30" i="19"/>
  <c r="G33" i="19"/>
  <c r="G305" i="19"/>
  <c r="G18" i="19"/>
  <c r="G292" i="19"/>
  <c r="G228" i="19"/>
  <c r="G335" i="19"/>
  <c r="G311" i="19"/>
  <c r="G297" i="19"/>
  <c r="G12" i="19"/>
  <c r="G47" i="19"/>
  <c r="G53" i="19"/>
  <c r="G329" i="19"/>
  <c r="G279" i="19"/>
  <c r="G352" i="19"/>
  <c r="G294" i="19"/>
  <c r="G45" i="19"/>
  <c r="G298" i="19"/>
  <c r="G152" i="19"/>
  <c r="G206" i="19"/>
  <c r="G301" i="19"/>
  <c r="G54" i="19"/>
  <c r="G120" i="19"/>
  <c r="G347" i="19"/>
  <c r="G154" i="19"/>
  <c r="G80" i="19"/>
  <c r="G262" i="19"/>
  <c r="G74" i="19"/>
  <c r="G258" i="19"/>
  <c r="G78" i="19"/>
  <c r="G89" i="19"/>
  <c r="G220" i="19"/>
  <c r="G344" i="19"/>
  <c r="G249" i="19"/>
  <c r="G31" i="19"/>
  <c r="G268" i="19"/>
  <c r="G24" i="19"/>
  <c r="G291" i="19"/>
  <c r="G236" i="19"/>
  <c r="G43" i="19"/>
  <c r="G116" i="19"/>
  <c r="G57" i="19"/>
  <c r="G141" i="19"/>
  <c r="G334" i="19"/>
  <c r="G28" i="19"/>
  <c r="G111" i="19"/>
  <c r="G191" i="19"/>
  <c r="G284" i="19"/>
  <c r="G65" i="19"/>
  <c r="G287" i="19"/>
  <c r="G333" i="19"/>
  <c r="G243" i="19"/>
  <c r="G58" i="19"/>
  <c r="G359" i="19"/>
  <c r="G202" i="19"/>
  <c r="G195" i="19"/>
  <c r="G99" i="19"/>
  <c r="G17" i="19"/>
  <c r="G168" i="19"/>
  <c r="G226" i="19"/>
  <c r="G188" i="19"/>
  <c r="G252" i="19"/>
  <c r="G39" i="19"/>
  <c r="G103" i="19"/>
  <c r="G86" i="19"/>
  <c r="G350" i="19"/>
  <c r="G60" i="19"/>
  <c r="G75" i="19"/>
  <c r="G126" i="19"/>
  <c r="G25" i="19"/>
  <c r="G35" i="19"/>
  <c r="G238" i="19"/>
  <c r="G36" i="19"/>
  <c r="G363" i="19"/>
  <c r="G105" i="19"/>
  <c r="G306" i="19"/>
  <c r="G135" i="19"/>
  <c r="G248" i="19"/>
  <c r="G9" i="19"/>
  <c r="G38" i="19"/>
  <c r="G149" i="19"/>
  <c r="G118" i="19"/>
  <c r="G173" i="19"/>
  <c r="G196" i="19"/>
  <c r="G71" i="19"/>
  <c r="G369" i="19"/>
  <c r="G217" i="19"/>
  <c r="G68" i="19"/>
  <c r="G357" i="19"/>
  <c r="G203" i="19"/>
  <c r="G361" i="19"/>
  <c r="G193" i="19"/>
  <c r="G241" i="19"/>
  <c r="G356" i="19"/>
  <c r="G92" i="19"/>
  <c r="G94" i="19"/>
  <c r="G336" i="19"/>
  <c r="G165" i="19"/>
  <c r="G358" i="19"/>
  <c r="G332" i="19"/>
  <c r="G316" i="19"/>
  <c r="G315" i="19"/>
  <c r="G360" i="19"/>
  <c r="G136" i="19"/>
  <c r="G351" i="19"/>
  <c r="G19" i="19"/>
  <c r="G87" i="19"/>
  <c r="G176" i="19"/>
  <c r="G98" i="19"/>
  <c r="G231" i="19"/>
  <c r="G272" i="19"/>
  <c r="G214" i="19"/>
  <c r="G367" i="19"/>
  <c r="G138" i="19"/>
  <c r="G169" i="19"/>
  <c r="G142" i="19"/>
  <c r="G179" i="19"/>
  <c r="G274" i="19"/>
  <c r="G250" i="19"/>
  <c r="G276" i="19"/>
  <c r="G144" i="19"/>
  <c r="G222" i="19"/>
  <c r="G353" i="19"/>
  <c r="G348" i="19"/>
  <c r="G234" i="19"/>
  <c r="G261" i="19"/>
  <c r="G211" i="19"/>
  <c r="G77" i="19"/>
  <c r="G93" i="19"/>
  <c r="G237" i="19"/>
  <c r="G310" i="19"/>
  <c r="G34" i="19"/>
  <c r="G190" i="19"/>
  <c r="G37" i="19"/>
  <c r="G73" i="19"/>
  <c r="G289" i="19"/>
  <c r="G282" i="19"/>
  <c r="G247" i="19"/>
  <c r="G204" i="19"/>
  <c r="G61" i="19"/>
  <c r="G64" i="19"/>
  <c r="G199" i="19"/>
  <c r="G259" i="19"/>
  <c r="G260" i="19"/>
  <c r="G266" i="19"/>
  <c r="G10" i="19"/>
  <c r="G293" i="19"/>
  <c r="G283" i="19"/>
  <c r="G128" i="19"/>
  <c r="G370" i="19"/>
  <c r="G81" i="19"/>
  <c r="G166" i="19"/>
  <c r="G91" i="19"/>
  <c r="G200" i="19"/>
  <c r="G304" i="19"/>
  <c r="G95" i="19"/>
  <c r="G160" i="19"/>
  <c r="G213" i="19"/>
  <c r="G8" i="19"/>
  <c r="G230" i="19"/>
  <c r="G313" i="19"/>
  <c r="G307" i="19"/>
  <c r="G180" i="19"/>
  <c r="G254" i="19"/>
  <c r="G209" i="19"/>
  <c r="G158" i="19"/>
  <c r="G328" i="19"/>
  <c r="G235" i="19"/>
  <c r="G84" i="19"/>
  <c r="G167" i="19"/>
  <c r="G148" i="19"/>
  <c r="G256" i="19"/>
  <c r="G271" i="19"/>
  <c r="G308" i="19"/>
  <c r="G227" i="19"/>
  <c r="G184" i="19"/>
  <c r="G123" i="19"/>
  <c r="G198" i="19"/>
  <c r="G281" i="19"/>
  <c r="G339" i="19"/>
  <c r="G129" i="19"/>
  <c r="G354" i="19"/>
  <c r="G62" i="19"/>
  <c r="G117" i="19"/>
  <c r="G338" i="19"/>
  <c r="G280" i="19"/>
  <c r="G265" i="19"/>
  <c r="G208" i="19"/>
  <c r="G131" i="19"/>
  <c r="G345" i="19"/>
  <c r="G150" i="19"/>
  <c r="G245" i="19"/>
  <c r="G302" i="19"/>
  <c r="G181" i="19"/>
  <c r="G296" i="19"/>
  <c r="G90" i="19"/>
  <c r="G125" i="19"/>
  <c r="G326" i="19"/>
  <c r="G223" i="19"/>
  <c r="G187" i="19"/>
  <c r="G275" i="19"/>
  <c r="G130" i="19"/>
  <c r="G137" i="19"/>
  <c r="G44" i="19"/>
  <c r="G186" i="19"/>
  <c r="G295" i="19"/>
  <c r="G109" i="19"/>
  <c r="G122" i="19"/>
  <c r="G114" i="19"/>
  <c r="G50" i="19"/>
  <c r="L287" i="8"/>
  <c r="H236" i="16" s="1"/>
  <c r="F177" i="10"/>
  <c r="H177" i="10" s="1"/>
  <c r="L106" i="8"/>
  <c r="F72" i="10"/>
  <c r="H72" i="10" s="1"/>
  <c r="L317" i="8"/>
  <c r="L103" i="8"/>
  <c r="L78" i="8"/>
  <c r="L31" i="8"/>
  <c r="L65" i="8"/>
  <c r="F53" i="10"/>
  <c r="H53" i="10" s="1"/>
  <c r="L79" i="8"/>
  <c r="L367" i="8"/>
  <c r="L10" i="8"/>
  <c r="L14" i="8"/>
  <c r="L241" i="8"/>
  <c r="L326" i="8"/>
  <c r="L45" i="8"/>
  <c r="F250" i="10"/>
  <c r="H250" i="10" s="1"/>
  <c r="L323" i="8"/>
  <c r="L266" i="8"/>
  <c r="L123" i="8"/>
  <c r="L145" i="8"/>
  <c r="L252" i="8"/>
  <c r="F215" i="10"/>
  <c r="H215" i="10" s="1"/>
  <c r="F157" i="10"/>
  <c r="H157" i="10" s="1"/>
  <c r="L238" i="8"/>
  <c r="L224" i="8"/>
  <c r="L204" i="8"/>
  <c r="F327" i="10"/>
  <c r="H327" i="10" s="1"/>
  <c r="L296" i="8"/>
  <c r="L223" i="8"/>
  <c r="H242" i="16"/>
  <c r="H70" i="16"/>
  <c r="H185" i="16"/>
  <c r="H79" i="16"/>
  <c r="H218" i="16"/>
  <c r="H286" i="16"/>
  <c r="F192" i="10"/>
  <c r="H192" i="10" s="1"/>
  <c r="L181" i="8"/>
  <c r="L163" i="8"/>
  <c r="F123" i="10"/>
  <c r="H123" i="10" s="1"/>
  <c r="L268" i="8"/>
  <c r="F274" i="10"/>
  <c r="H274" i="10" s="1"/>
  <c r="L131" i="8"/>
  <c r="H344" i="10"/>
  <c r="L166" i="8"/>
  <c r="L183" i="8"/>
  <c r="L339" i="8"/>
  <c r="L331" i="8"/>
  <c r="F142" i="10"/>
  <c r="F75" i="10"/>
  <c r="L274" i="8"/>
  <c r="F71" i="10"/>
  <c r="L355" i="8"/>
  <c r="L236" i="8"/>
  <c r="L306" i="8"/>
  <c r="L250" i="8"/>
  <c r="L111" i="8"/>
  <c r="F345" i="10"/>
  <c r="F278" i="10"/>
  <c r="L347" i="8"/>
  <c r="L336" i="8"/>
  <c r="L87" i="8"/>
  <c r="F287" i="10"/>
  <c r="L153" i="8"/>
  <c r="L349" i="8"/>
  <c r="L182" i="8"/>
  <c r="L288" i="8"/>
  <c r="F325" i="10"/>
  <c r="F356" i="10"/>
  <c r="L196" i="8"/>
  <c r="L348" i="8"/>
  <c r="L361" i="8"/>
  <c r="F357" i="10"/>
  <c r="F217" i="10"/>
  <c r="L57" i="8"/>
  <c r="L160" i="8"/>
  <c r="L86" i="8"/>
  <c r="F97" i="10"/>
  <c r="F73" i="10"/>
  <c r="F94" i="10"/>
  <c r="F194" i="10"/>
  <c r="L36" i="8"/>
  <c r="F342" i="10"/>
  <c r="L310" i="8"/>
  <c r="F277" i="10"/>
  <c r="L98" i="8"/>
  <c r="L118" i="8"/>
  <c r="L156" i="8"/>
  <c r="F136" i="10"/>
  <c r="L210" i="8"/>
  <c r="L168" i="8"/>
  <c r="L242" i="8"/>
  <c r="F263" i="10"/>
  <c r="F174" i="10"/>
  <c r="L80" i="8"/>
  <c r="F180" i="10"/>
  <c r="L92" i="8"/>
  <c r="L282" i="8"/>
  <c r="F167" i="10"/>
  <c r="F112" i="10"/>
  <c r="F351" i="10"/>
  <c r="F81" i="10"/>
  <c r="F340" i="10"/>
  <c r="F233" i="10"/>
  <c r="L322" i="8"/>
  <c r="L124" i="8"/>
  <c r="L272" i="8"/>
  <c r="L113" i="8"/>
  <c r="L9" i="8"/>
  <c r="F35" i="10"/>
  <c r="F47" i="10"/>
  <c r="F282" i="10"/>
  <c r="F100" i="10"/>
  <c r="F149" i="10"/>
  <c r="F316" i="10"/>
  <c r="F362" i="10"/>
  <c r="F153" i="10"/>
  <c r="L212" i="8"/>
  <c r="F222" i="10"/>
  <c r="F14" i="10"/>
  <c r="L207" i="8"/>
  <c r="L127" i="8"/>
  <c r="L259" i="8"/>
  <c r="L324" i="8"/>
  <c r="L149" i="8"/>
  <c r="F33" i="10"/>
  <c r="F189" i="10"/>
  <c r="L262" i="8"/>
  <c r="F190" i="10"/>
  <c r="F78" i="10"/>
  <c r="F114" i="10"/>
  <c r="F125" i="10"/>
  <c r="L90" i="8"/>
  <c r="F77" i="10"/>
  <c r="L354" i="8"/>
  <c r="L233" i="8"/>
  <c r="L215" i="8"/>
  <c r="L148" i="8"/>
  <c r="F300" i="10"/>
  <c r="L12" i="8"/>
  <c r="F85" i="10"/>
  <c r="L222" i="8"/>
  <c r="F18" i="10"/>
  <c r="F22" i="10"/>
  <c r="F338" i="10"/>
  <c r="F161" i="10"/>
  <c r="L150" i="8"/>
  <c r="F6" i="10"/>
  <c r="F244" i="10"/>
  <c r="F254" i="10"/>
  <c r="F292" i="10"/>
  <c r="F298" i="10"/>
  <c r="F267" i="10"/>
  <c r="F334" i="10"/>
  <c r="L227" i="8"/>
  <c r="L352" i="8"/>
  <c r="F122" i="10"/>
  <c r="F52" i="10"/>
  <c r="F83" i="10"/>
  <c r="F352" i="10"/>
  <c r="F51" i="10"/>
  <c r="F283" i="10"/>
  <c r="L15" i="8"/>
  <c r="L172" i="8"/>
  <c r="L29" i="8"/>
  <c r="L49" i="8"/>
  <c r="F117" i="10"/>
  <c r="F229" i="10"/>
  <c r="L276" i="8"/>
  <c r="L67" i="8"/>
  <c r="F40" i="10"/>
  <c r="F187" i="10"/>
  <c r="L97" i="8"/>
  <c r="F227" i="10"/>
  <c r="F99" i="10"/>
  <c r="L17" i="8"/>
  <c r="F116" i="10"/>
  <c r="L315" i="8"/>
  <c r="L68" i="8"/>
  <c r="L232" i="8"/>
  <c r="F29" i="10"/>
  <c r="L54" i="8"/>
  <c r="L249" i="8"/>
  <c r="L21" i="8"/>
  <c r="F212" i="10"/>
  <c r="F238" i="10"/>
  <c r="F96" i="10"/>
  <c r="L27" i="8"/>
  <c r="F171" i="10"/>
  <c r="F319" i="10"/>
  <c r="F17" i="10"/>
  <c r="L39" i="8"/>
  <c r="L213" i="8"/>
  <c r="L26" i="8"/>
  <c r="L81" i="8"/>
  <c r="L304" i="8"/>
  <c r="F102" i="10"/>
  <c r="F137" i="10"/>
  <c r="F139" i="10"/>
  <c r="L137" i="8"/>
  <c r="L240" i="8"/>
  <c r="F32" i="10"/>
  <c r="F284" i="10"/>
  <c r="F19" i="10"/>
  <c r="L301" i="8"/>
  <c r="L52" i="8"/>
  <c r="F44" i="10"/>
  <c r="L286" i="8"/>
  <c r="F60" i="10"/>
  <c r="F320" i="10"/>
  <c r="L216" i="8"/>
  <c r="F295" i="10"/>
  <c r="F15" i="10"/>
  <c r="L141" i="8"/>
  <c r="F310" i="10"/>
  <c r="L129" i="8"/>
  <c r="L303" i="8"/>
  <c r="L72" i="8"/>
  <c r="F58" i="10"/>
  <c r="F260" i="10"/>
  <c r="F156" i="10"/>
  <c r="L62" i="8"/>
  <c r="F289" i="10"/>
  <c r="L365" i="8"/>
  <c r="F243" i="10"/>
  <c r="F218" i="10"/>
  <c r="F354" i="10"/>
  <c r="L313" i="8"/>
  <c r="F247" i="10"/>
  <c r="F50" i="10"/>
  <c r="F302" i="10"/>
  <c r="F26" i="10"/>
  <c r="F182" i="10"/>
  <c r="F339" i="10"/>
  <c r="F195" i="10"/>
  <c r="F255" i="10"/>
  <c r="L265" i="8"/>
  <c r="F39" i="10"/>
  <c r="L246" i="8"/>
  <c r="F366" i="10"/>
  <c r="F152" i="10"/>
  <c r="L230" i="8"/>
  <c r="L164" i="8"/>
  <c r="L82" i="8"/>
  <c r="F45" i="10"/>
  <c r="F188" i="10"/>
  <c r="F54" i="10"/>
  <c r="F82" i="10"/>
  <c r="F120" i="10"/>
  <c r="F80" i="10"/>
  <c r="F36" i="10"/>
  <c r="L32" i="8"/>
  <c r="L332" i="8"/>
  <c r="L76" i="8"/>
  <c r="F160" i="10"/>
  <c r="L261" i="8"/>
  <c r="L260" i="8"/>
  <c r="L151" i="8"/>
  <c r="F332" i="10"/>
  <c r="F306" i="10"/>
  <c r="F268" i="10"/>
  <c r="L158" i="8"/>
  <c r="F11" i="10"/>
  <c r="F59" i="10"/>
  <c r="F176" i="10"/>
  <c r="F337" i="10"/>
  <c r="F232" i="10"/>
  <c r="F341" i="10"/>
  <c r="F225" i="10"/>
  <c r="F124" i="10"/>
  <c r="F265" i="10"/>
  <c r="L107" i="8"/>
  <c r="F261" i="10"/>
  <c r="L6" i="8"/>
  <c r="F143" i="10"/>
  <c r="F172" i="10"/>
  <c r="F48" i="10"/>
  <c r="F62" i="10"/>
  <c r="L175" i="8"/>
  <c r="F3" i="10"/>
  <c r="F336" i="10"/>
  <c r="L73" i="8"/>
  <c r="F197" i="10"/>
  <c r="F69" i="10"/>
  <c r="L293" i="8"/>
  <c r="L319" i="8"/>
  <c r="L120" i="8"/>
  <c r="F27" i="10"/>
  <c r="F347" i="10"/>
  <c r="F105" i="10"/>
  <c r="F322" i="10"/>
  <c r="F89" i="10"/>
  <c r="F301" i="10"/>
  <c r="F224" i="10"/>
  <c r="F364" i="10"/>
  <c r="L248" i="8"/>
  <c r="F24" i="10"/>
  <c r="L179" i="8"/>
  <c r="F76" i="10"/>
  <c r="F185" i="10"/>
  <c r="F239" i="10"/>
  <c r="F313" i="10"/>
  <c r="L19" i="8"/>
  <c r="L273" i="8"/>
  <c r="L94" i="8"/>
  <c r="F10" i="10"/>
  <c r="L100" i="8"/>
  <c r="L360" i="8"/>
  <c r="F74" i="10"/>
  <c r="F291" i="10"/>
  <c r="F196" i="10"/>
  <c r="L43" i="8"/>
  <c r="F30" i="10"/>
  <c r="F235" i="10"/>
  <c r="L143" i="8"/>
  <c r="F262" i="10"/>
  <c r="L208" i="8"/>
  <c r="F158" i="10"/>
  <c r="F49" i="10"/>
  <c r="L299" i="8"/>
  <c r="L117" i="8"/>
  <c r="L16" i="8"/>
  <c r="F309" i="10"/>
  <c r="F106" i="10"/>
  <c r="F138" i="10"/>
  <c r="L109" i="8"/>
  <c r="L295" i="8"/>
  <c r="F285" i="10"/>
  <c r="F269" i="10"/>
  <c r="L291" i="8"/>
  <c r="L83" i="8"/>
  <c r="F42" i="10"/>
  <c r="L283" i="8"/>
  <c r="L255" i="8"/>
  <c r="F150" i="10"/>
  <c r="F281" i="10"/>
  <c r="F104" i="10"/>
  <c r="L254" i="8"/>
  <c r="L93" i="8"/>
  <c r="L307" i="8"/>
  <c r="F115" i="10"/>
  <c r="F129" i="10"/>
  <c r="F141" i="10"/>
  <c r="F68" i="10"/>
  <c r="F326" i="10"/>
  <c r="L159" i="8"/>
  <c r="L357" i="8"/>
  <c r="L64" i="8"/>
  <c r="L142" i="8"/>
  <c r="F140" i="10"/>
  <c r="L104" i="8"/>
  <c r="L184" i="8"/>
  <c r="F279" i="10"/>
  <c r="L318" i="8"/>
  <c r="F211" i="10"/>
  <c r="F198" i="10"/>
  <c r="L35" i="8"/>
  <c r="F103" i="10"/>
  <c r="F324" i="10"/>
  <c r="L125" i="8"/>
  <c r="L206" i="8"/>
  <c r="F90" i="10"/>
  <c r="L366" i="8"/>
  <c r="L320" i="8"/>
  <c r="F213" i="10"/>
  <c r="F206" i="10"/>
  <c r="L105" i="8"/>
  <c r="F159" i="10"/>
  <c r="L202" i="8"/>
  <c r="L297" i="8"/>
  <c r="F353" i="10"/>
  <c r="L305" i="8"/>
  <c r="F178" i="10"/>
  <c r="F65" i="10"/>
  <c r="L186" i="8"/>
  <c r="L146" i="8"/>
  <c r="L327" i="8"/>
  <c r="F184" i="10"/>
  <c r="L136" i="8"/>
  <c r="L363" i="8"/>
  <c r="L237" i="8"/>
  <c r="L194" i="8"/>
  <c r="L95" i="8"/>
  <c r="L200" i="8"/>
  <c r="F242" i="10"/>
  <c r="F304" i="10"/>
  <c r="F210" i="10"/>
  <c r="L325" i="8"/>
  <c r="L112" i="8"/>
  <c r="F93" i="10"/>
  <c r="F173" i="10"/>
  <c r="F92" i="10"/>
  <c r="F236" i="10"/>
  <c r="F248" i="10"/>
  <c r="F20" i="10"/>
  <c r="F37" i="10"/>
  <c r="F297" i="10"/>
  <c r="F79" i="10"/>
  <c r="L140" i="8"/>
  <c r="L258" i="8"/>
  <c r="F253" i="10"/>
  <c r="L96" i="8"/>
  <c r="F121" i="10"/>
  <c r="F204" i="10"/>
  <c r="L56" i="8"/>
  <c r="L130" i="8"/>
  <c r="F219" i="10"/>
  <c r="L321" i="8"/>
  <c r="L314" i="8"/>
  <c r="F28" i="10"/>
  <c r="F251" i="10"/>
  <c r="F315" i="10"/>
  <c r="L300" i="8"/>
  <c r="F98" i="10"/>
  <c r="L234" i="8"/>
  <c r="F209" i="10"/>
  <c r="F151" i="10"/>
  <c r="L38" i="8"/>
  <c r="F252" i="10"/>
  <c r="L119" i="8"/>
  <c r="F31" i="10"/>
  <c r="L281" i="8"/>
  <c r="F230" i="10"/>
  <c r="F311" i="10"/>
  <c r="L264" i="8"/>
  <c r="F126" i="10"/>
  <c r="F286" i="10"/>
  <c r="F57" i="10"/>
  <c r="L152" i="8"/>
  <c r="F165" i="10"/>
  <c r="L263" i="8"/>
  <c r="F234" i="10"/>
  <c r="L46" i="8"/>
  <c r="L199" i="8"/>
  <c r="F249" i="10"/>
  <c r="F193" i="10"/>
  <c r="L8" i="8"/>
  <c r="F246" i="10"/>
  <c r="L85" i="8"/>
  <c r="F101" i="10"/>
  <c r="L197" i="8"/>
  <c r="L167" i="8"/>
  <c r="L353" i="8"/>
  <c r="F296" i="10"/>
  <c r="L91" i="8"/>
  <c r="F34" i="10"/>
  <c r="L335" i="8"/>
  <c r="L155" i="8"/>
  <c r="L122" i="8"/>
  <c r="F241" i="10"/>
  <c r="L18" i="8"/>
  <c r="L70" i="8"/>
  <c r="L285" i="8"/>
  <c r="F365" i="10"/>
  <c r="L203" i="8"/>
  <c r="F119" i="10"/>
  <c r="L185" i="8"/>
  <c r="F331" i="10"/>
  <c r="F207" i="10"/>
  <c r="F43" i="10"/>
  <c r="L267" i="8"/>
  <c r="F155" i="10"/>
  <c r="L162" i="8"/>
  <c r="L211" i="8"/>
  <c r="L341" i="8"/>
  <c r="F288" i="10"/>
  <c r="F16" i="10"/>
  <c r="F256" i="10"/>
  <c r="F23" i="10"/>
  <c r="L11" i="8"/>
  <c r="F169" i="10"/>
  <c r="F305" i="10"/>
  <c r="F5" i="10"/>
  <c r="F110" i="10"/>
  <c r="F294" i="10"/>
  <c r="F355" i="10"/>
  <c r="F214" i="10"/>
  <c r="L231" i="8"/>
  <c r="F25" i="10"/>
  <c r="F113" i="10"/>
  <c r="L53" i="8"/>
  <c r="L154" i="8"/>
  <c r="F107" i="10"/>
  <c r="F226" i="10"/>
  <c r="F201" i="10"/>
  <c r="F179" i="10"/>
  <c r="F350" i="10"/>
  <c r="L108" i="8"/>
  <c r="F272" i="10"/>
  <c r="F223" i="10"/>
  <c r="L351" i="8"/>
  <c r="F95" i="10"/>
  <c r="L247" i="8"/>
  <c r="F216" i="10"/>
  <c r="L75" i="8"/>
  <c r="L190" i="8"/>
  <c r="L219" i="8"/>
  <c r="L44" i="8"/>
  <c r="L89" i="8"/>
  <c r="L221" i="8"/>
  <c r="F170" i="10"/>
  <c r="L298" i="8"/>
  <c r="F346" i="10"/>
  <c r="L251" i="8"/>
  <c r="L34" i="8"/>
  <c r="F259" i="10"/>
  <c r="F221" i="10"/>
  <c r="F220" i="10"/>
  <c r="F228" i="10"/>
  <c r="L239" i="8"/>
  <c r="L116" i="8"/>
  <c r="L121" i="8"/>
  <c r="L270" i="8"/>
  <c r="L47" i="8"/>
  <c r="L114" i="8"/>
  <c r="L225" i="8"/>
  <c r="L77" i="8"/>
  <c r="L329" i="8"/>
  <c r="F111" i="10"/>
  <c r="F91" i="10"/>
  <c r="F363" i="10"/>
  <c r="F61" i="10"/>
  <c r="L110" i="8"/>
  <c r="L7" i="8"/>
  <c r="L50" i="8"/>
  <c r="F168" i="10"/>
  <c r="L279" i="8"/>
  <c r="L161" i="8"/>
  <c r="F290" i="10"/>
  <c r="F191" i="10"/>
  <c r="L312" i="8"/>
  <c r="L309" i="8"/>
  <c r="L139" i="8"/>
  <c r="L269" i="8"/>
  <c r="L157" i="8"/>
  <c r="L133" i="8"/>
  <c r="L88" i="8"/>
  <c r="F183" i="10"/>
  <c r="L226" i="8"/>
  <c r="L253" i="8"/>
  <c r="F318" i="10"/>
  <c r="L256" i="8"/>
  <c r="L356" i="8"/>
  <c r="L63" i="8"/>
  <c r="L228" i="8"/>
  <c r="F203" i="10"/>
  <c r="L245" i="8"/>
  <c r="L55" i="8"/>
  <c r="L209" i="8"/>
  <c r="L176" i="8"/>
  <c r="L364" i="8"/>
  <c r="F270" i="10"/>
  <c r="L138" i="8"/>
  <c r="F164" i="10"/>
  <c r="L69" i="8"/>
  <c r="L51" i="8"/>
  <c r="L308" i="8"/>
  <c r="L59" i="8"/>
  <c r="L132" i="8"/>
  <c r="L350" i="8"/>
  <c r="L344" i="8"/>
  <c r="L284" i="8"/>
  <c r="L23" i="8"/>
  <c r="L177" i="8"/>
  <c r="L346" i="8"/>
  <c r="L66" i="8"/>
  <c r="L20" i="8"/>
  <c r="F175" i="10"/>
  <c r="F145" i="10"/>
  <c r="F245" i="10"/>
  <c r="AZ144" i="1"/>
  <c r="AZ330" i="1"/>
  <c r="L369" i="8"/>
  <c r="F21" i="10"/>
  <c r="L187" i="8"/>
  <c r="L358" i="8"/>
  <c r="F147" i="10"/>
  <c r="AZ123" i="1"/>
  <c r="L290" i="8"/>
  <c r="L334" i="8"/>
  <c r="L244" i="8"/>
  <c r="L33" i="8"/>
  <c r="F258" i="10"/>
  <c r="F118" i="10"/>
  <c r="L22" i="8"/>
  <c r="L134" i="8"/>
  <c r="L101" i="8"/>
  <c r="F144" i="10"/>
  <c r="F348" i="10"/>
  <c r="F66" i="10"/>
  <c r="F7" i="10"/>
  <c r="F88" i="10"/>
  <c r="L294" i="8"/>
  <c r="L193" i="8"/>
  <c r="F231" i="10"/>
  <c r="F208" i="10"/>
  <c r="F335" i="10"/>
  <c r="L41" i="8"/>
  <c r="AZ240" i="1"/>
  <c r="L170" i="8"/>
  <c r="F41" i="10"/>
  <c r="L84" i="8"/>
  <c r="F4" i="10"/>
  <c r="F146" i="10"/>
  <c r="F200" i="10"/>
  <c r="L229" i="8"/>
  <c r="F166" i="10"/>
  <c r="L30" i="8"/>
  <c r="F148" i="10"/>
  <c r="L345" i="8"/>
  <c r="AZ291" i="1"/>
  <c r="AZ319" i="1"/>
  <c r="L102" i="8"/>
  <c r="F293" i="10"/>
  <c r="F132" i="10"/>
  <c r="F360" i="10"/>
  <c r="F308" i="10"/>
  <c r="F63" i="10"/>
  <c r="F264" i="10"/>
  <c r="F266" i="10"/>
  <c r="F127" i="10"/>
  <c r="L292" i="8"/>
  <c r="L60" i="8"/>
  <c r="F205" i="10"/>
  <c r="F8" i="10"/>
  <c r="F276" i="10"/>
  <c r="AZ132" i="1"/>
  <c r="AZ180" i="1"/>
  <c r="L180" i="8"/>
  <c r="F108" i="10"/>
  <c r="F257" i="10"/>
  <c r="F317" i="10"/>
  <c r="F56" i="10"/>
  <c r="F86" i="10"/>
  <c r="AZ262" i="1"/>
  <c r="AZ32" i="1"/>
  <c r="AZ272" i="1"/>
  <c r="L128" i="8"/>
  <c r="F135" i="10"/>
  <c r="AZ326" i="1"/>
  <c r="AZ54" i="1"/>
  <c r="AZ3" i="1"/>
  <c r="AZ99" i="1"/>
  <c r="F84" i="10"/>
  <c r="AZ41" i="1"/>
  <c r="AZ178" i="1"/>
  <c r="L25" i="8"/>
  <c r="F237" i="10"/>
  <c r="F333" i="10"/>
  <c r="F109" i="10"/>
  <c r="AZ23" i="1"/>
  <c r="AZ39" i="1"/>
  <c r="AZ88" i="1"/>
  <c r="AZ138" i="1"/>
  <c r="F199" i="10"/>
  <c r="AZ349" i="1"/>
  <c r="AZ59" i="1"/>
  <c r="AZ293" i="1"/>
  <c r="AZ161" i="1"/>
  <c r="AZ344" i="1"/>
  <c r="AZ331" i="1"/>
  <c r="F307" i="10"/>
  <c r="F128" i="10"/>
  <c r="L191" i="8"/>
  <c r="L340" i="8"/>
  <c r="L135" i="8"/>
  <c r="L243" i="8"/>
  <c r="L337" i="8"/>
  <c r="L343" i="8"/>
  <c r="L37" i="8"/>
  <c r="L28" i="8"/>
  <c r="L147" i="8"/>
  <c r="L280" i="8"/>
  <c r="L257" i="8"/>
  <c r="F275" i="10"/>
  <c r="L188" i="8"/>
  <c r="F303" i="10"/>
  <c r="L40" i="8"/>
  <c r="F55" i="10"/>
  <c r="F163" i="10"/>
  <c r="L61" i="8"/>
  <c r="L359" i="8"/>
  <c r="L99" i="8"/>
  <c r="L144" i="8"/>
  <c r="L289" i="8"/>
  <c r="F181" i="10"/>
  <c r="F133" i="10"/>
  <c r="L220" i="8"/>
  <c r="F358" i="10"/>
  <c r="F271" i="10"/>
  <c r="L178" i="8"/>
  <c r="F154" i="10"/>
  <c r="F38" i="10"/>
  <c r="F240" i="10"/>
  <c r="L275" i="8"/>
  <c r="L278" i="8"/>
  <c r="F299" i="10"/>
  <c r="F349" i="10"/>
  <c r="L217" i="8"/>
  <c r="L214" i="8"/>
  <c r="L235" i="8"/>
  <c r="L42" i="8"/>
  <c r="L126" i="8"/>
  <c r="L174" i="8"/>
  <c r="F314" i="10"/>
  <c r="L13" i="8"/>
  <c r="L24" i="8"/>
  <c r="L115" i="8"/>
  <c r="L271" i="8"/>
  <c r="F131" i="10"/>
  <c r="F321" i="10"/>
  <c r="L368" i="8"/>
  <c r="L195" i="8"/>
  <c r="F12" i="10"/>
  <c r="AZ194" i="1"/>
  <c r="L192" i="8"/>
  <c r="L328" i="8"/>
  <c r="L71" i="8"/>
  <c r="F13" i="10"/>
  <c r="F64" i="10"/>
  <c r="F130" i="10"/>
  <c r="F202" i="10"/>
  <c r="F329" i="10"/>
  <c r="F280" i="10"/>
  <c r="L218" i="8"/>
  <c r="L173" i="8"/>
  <c r="F87" i="10"/>
  <c r="L302" i="8"/>
  <c r="F186" i="10"/>
  <c r="F273" i="10"/>
  <c r="F70" i="10"/>
  <c r="L165" i="8"/>
  <c r="F9" i="10"/>
  <c r="L338" i="8"/>
  <c r="L330" i="8"/>
  <c r="L74" i="8"/>
  <c r="L169" i="8"/>
  <c r="F343" i="10"/>
  <c r="F312" i="10"/>
  <c r="F134" i="10"/>
  <c r="F328" i="10"/>
  <c r="F162" i="10"/>
  <c r="F67" i="10"/>
  <c r="F330" i="10"/>
  <c r="L198" i="8"/>
  <c r="L58" i="8"/>
  <c r="L333" i="8"/>
  <c r="F46" i="10"/>
  <c r="F361" i="10"/>
  <c r="AZ193" i="1"/>
  <c r="L201" i="8"/>
  <c r="AZ361" i="1"/>
  <c r="AZ111" i="1"/>
  <c r="AZ275" i="1"/>
  <c r="AZ158" i="1"/>
  <c r="AZ108" i="1"/>
  <c r="AZ195" i="1"/>
  <c r="AZ335" i="1"/>
  <c r="AZ91" i="1"/>
  <c r="AZ329" i="1"/>
  <c r="AZ167" i="1"/>
  <c r="AZ42" i="1"/>
  <c r="AZ259" i="1"/>
  <c r="AZ57" i="1"/>
  <c r="AZ332" i="1"/>
  <c r="AZ287" i="1"/>
  <c r="AZ131" i="1"/>
  <c r="AZ64" i="1"/>
  <c r="AZ182" i="1"/>
  <c r="AZ104" i="1"/>
  <c r="AZ90" i="1"/>
  <c r="AZ101" i="1"/>
  <c r="AZ76" i="1"/>
  <c r="AZ333" i="1"/>
  <c r="AZ334" i="1"/>
  <c r="AZ294" i="1"/>
  <c r="AZ225" i="1"/>
  <c r="AZ355" i="1"/>
  <c r="AZ323" i="1"/>
  <c r="AZ184" i="1"/>
  <c r="AZ26" i="1"/>
  <c r="AZ155" i="1"/>
  <c r="AZ164" i="1"/>
  <c r="AZ15" i="1"/>
  <c r="AZ173" i="1"/>
  <c r="AZ80" i="1"/>
  <c r="AZ78" i="1"/>
  <c r="AZ235" i="1"/>
  <c r="F323" i="10"/>
  <c r="AZ348" i="1"/>
  <c r="AZ263" i="1"/>
  <c r="AZ315" i="1"/>
  <c r="AZ322" i="1"/>
  <c r="AZ239" i="1"/>
  <c r="AZ188" i="1"/>
  <c r="AZ107" i="1"/>
  <c r="AZ325" i="1"/>
  <c r="AZ22" i="1"/>
  <c r="AZ71" i="1"/>
  <c r="AZ40" i="1"/>
  <c r="AZ169" i="1"/>
  <c r="AZ82" i="1"/>
  <c r="AZ318" i="1"/>
  <c r="AZ227" i="1"/>
  <c r="AZ176" i="1"/>
  <c r="L362" i="8"/>
  <c r="AZ141" i="1"/>
  <c r="AZ48" i="1"/>
  <c r="AZ171" i="1"/>
  <c r="AZ360" i="1"/>
  <c r="AZ156" i="1"/>
  <c r="AZ34" i="1"/>
  <c r="AZ256" i="1"/>
  <c r="AZ103" i="1"/>
  <c r="AZ273" i="1"/>
  <c r="AZ157" i="1"/>
  <c r="AZ353" i="1"/>
  <c r="AZ121" i="1"/>
  <c r="AZ177" i="1"/>
  <c r="AZ152" i="1"/>
  <c r="AZ116" i="1"/>
  <c r="AZ304" i="1"/>
  <c r="AZ358" i="1"/>
  <c r="AZ221" i="1"/>
  <c r="AZ77" i="1"/>
  <c r="AZ137" i="1"/>
  <c r="AZ314" i="1"/>
  <c r="AZ38" i="1"/>
  <c r="AZ254" i="1"/>
  <c r="AZ337" i="1"/>
  <c r="AZ110" i="1"/>
  <c r="AZ224" i="1"/>
  <c r="AZ75" i="1"/>
  <c r="AZ196" i="1"/>
  <c r="AZ297" i="1"/>
  <c r="AZ345" i="1"/>
  <c r="AZ277" i="1"/>
  <c r="AZ166" i="1"/>
  <c r="AZ342" i="1"/>
  <c r="AZ279" i="1"/>
  <c r="AZ343" i="1"/>
  <c r="AZ302" i="1"/>
  <c r="AZ65" i="1"/>
  <c r="AZ150" i="1"/>
  <c r="AZ94" i="1"/>
  <c r="AZ13" i="1"/>
  <c r="AZ296" i="1"/>
  <c r="AZ117" i="1"/>
  <c r="AZ285" i="1"/>
  <c r="AZ212" i="1"/>
  <c r="AZ186" i="1"/>
  <c r="AZ109" i="1"/>
  <c r="AZ261" i="1"/>
  <c r="AZ192" i="1"/>
  <c r="AZ364" i="1"/>
  <c r="AZ202" i="1"/>
  <c r="AZ127" i="1"/>
  <c r="AZ288" i="1"/>
  <c r="AZ252" i="1"/>
  <c r="AZ120" i="1"/>
  <c r="AZ255" i="1"/>
  <c r="AZ25" i="1"/>
  <c r="AZ295" i="1"/>
  <c r="AZ118" i="1"/>
  <c r="AZ336" i="1"/>
  <c r="AZ72" i="1"/>
  <c r="AZ309" i="1"/>
  <c r="AZ12" i="1"/>
  <c r="AZ63" i="1"/>
  <c r="AZ264" i="1"/>
  <c r="AZ151" i="1"/>
  <c r="AZ66" i="1"/>
  <c r="AZ321" i="1"/>
  <c r="AZ115" i="1"/>
  <c r="L189" i="8"/>
  <c r="AZ148" i="1"/>
  <c r="AZ5" i="1"/>
  <c r="AZ271" i="1"/>
  <c r="AZ278" i="1"/>
  <c r="AZ215" i="1"/>
  <c r="AZ205" i="1"/>
  <c r="AZ96" i="1"/>
  <c r="AZ112" i="1"/>
  <c r="AZ265" i="1"/>
  <c r="AZ83" i="1"/>
  <c r="AZ260" i="1"/>
  <c r="AZ362" i="1"/>
  <c r="AZ60" i="1"/>
  <c r="AZ93" i="1"/>
  <c r="AZ267" i="1"/>
  <c r="AZ46" i="1"/>
  <c r="AZ92" i="1"/>
  <c r="AZ324" i="1"/>
  <c r="AZ301" i="1"/>
  <c r="AZ300" i="1"/>
  <c r="AZ126" i="1"/>
  <c r="AZ89" i="1"/>
  <c r="AZ142" i="1"/>
  <c r="AZ282" i="1"/>
  <c r="AZ70" i="1"/>
  <c r="AZ236" i="1"/>
  <c r="AZ306" i="1"/>
  <c r="AZ105" i="1"/>
  <c r="AZ298" i="1"/>
  <c r="AZ289" i="1"/>
  <c r="AZ274" i="1"/>
  <c r="AZ320" i="1"/>
  <c r="AZ216" i="1"/>
  <c r="AZ207" i="1"/>
  <c r="AZ143" i="1"/>
  <c r="AZ9" i="1"/>
  <c r="AZ214" i="1"/>
  <c r="AZ234" i="1"/>
  <c r="AZ97" i="1"/>
  <c r="AZ124" i="1"/>
  <c r="AZ140" i="1"/>
  <c r="AZ18" i="1"/>
  <c r="AZ179" i="1"/>
  <c r="AZ228" i="1"/>
  <c r="AZ159" i="1"/>
  <c r="AZ147" i="1"/>
  <c r="AZ36" i="1"/>
  <c r="AZ305" i="1"/>
  <c r="AZ47" i="1"/>
  <c r="AZ284" i="1"/>
  <c r="AZ350" i="1"/>
  <c r="AZ317" i="1"/>
  <c r="AZ162" i="1"/>
  <c r="AZ276" i="1"/>
  <c r="AZ244" i="1"/>
  <c r="AZ258" i="1"/>
  <c r="AZ125" i="1"/>
  <c r="AZ347" i="1"/>
  <c r="L48" i="8"/>
  <c r="AZ114" i="1"/>
  <c r="AZ53" i="1"/>
  <c r="AZ153" i="1"/>
  <c r="AZ203" i="1"/>
  <c r="AZ160" i="1"/>
  <c r="AZ55" i="1"/>
  <c r="AZ122" i="1"/>
  <c r="AZ312" i="1"/>
  <c r="AZ31" i="1"/>
  <c r="AZ130" i="1"/>
  <c r="AZ135" i="1"/>
  <c r="AZ149" i="1"/>
  <c r="AZ30" i="1"/>
  <c r="AZ102" i="1"/>
  <c r="AZ359" i="1"/>
  <c r="AZ174" i="1"/>
  <c r="AZ257" i="1"/>
  <c r="AZ58" i="1"/>
  <c r="AZ198" i="1"/>
  <c r="AZ352" i="1"/>
  <c r="AZ339" i="1"/>
  <c r="AZ233" i="1"/>
  <c r="AZ351" i="1"/>
  <c r="AZ133" i="1"/>
  <c r="AZ170" i="1"/>
  <c r="AZ340" i="1"/>
  <c r="AZ241" i="1"/>
  <c r="AZ266" i="1"/>
  <c r="AZ242" i="1"/>
  <c r="AZ134" i="1"/>
  <c r="AZ220" i="1"/>
  <c r="AZ43" i="1"/>
  <c r="AZ16" i="1"/>
  <c r="AZ181" i="1"/>
  <c r="AZ84" i="1"/>
  <c r="AZ62" i="1"/>
  <c r="AZ189" i="1"/>
  <c r="AZ338" i="1"/>
  <c r="AZ357" i="1"/>
  <c r="AZ98" i="1"/>
  <c r="AZ136" i="1"/>
  <c r="AZ308" i="1"/>
  <c r="AZ354" i="1"/>
  <c r="AZ113" i="1"/>
  <c r="AZ280" i="1"/>
  <c r="AZ307" i="1"/>
  <c r="AZ20" i="1"/>
  <c r="AZ286" i="1"/>
  <c r="AZ230" i="1"/>
  <c r="AZ37" i="1"/>
  <c r="AZ217" i="1"/>
  <c r="AZ2" i="1"/>
  <c r="AZ253" i="1"/>
  <c r="AZ213" i="1"/>
  <c r="AZ346" i="1"/>
  <c r="AZ139" i="1"/>
  <c r="AZ163" i="1"/>
  <c r="AZ311" i="1"/>
  <c r="AZ231" i="1"/>
  <c r="AZ218" i="1"/>
  <c r="AZ303" i="1"/>
  <c r="AZ81" i="1"/>
  <c r="AZ44" i="1"/>
  <c r="AZ249" i="1"/>
  <c r="AZ69" i="1"/>
  <c r="AZ172" i="1"/>
  <c r="AZ281" i="1"/>
  <c r="AZ232" i="1"/>
  <c r="AZ29" i="1"/>
  <c r="AZ145" i="1"/>
  <c r="AZ50" i="1"/>
  <c r="AZ87" i="1"/>
  <c r="AZ6" i="1"/>
  <c r="AZ247" i="1"/>
  <c r="AZ165" i="1"/>
  <c r="AZ168" i="1"/>
  <c r="AZ106" i="1"/>
  <c r="AZ185" i="1"/>
  <c r="AZ68" i="1"/>
  <c r="AZ204" i="1"/>
  <c r="AZ269" i="1"/>
  <c r="AZ128" i="1"/>
  <c r="AZ17" i="1"/>
  <c r="AZ200" i="1"/>
  <c r="AZ52" i="1"/>
  <c r="AZ73" i="1"/>
  <c r="AZ24" i="1"/>
  <c r="AZ183" i="1"/>
  <c r="AZ8" i="1"/>
  <c r="AZ363" i="1"/>
  <c r="AZ316" i="1"/>
  <c r="AZ49" i="1"/>
  <c r="AZ206" i="1"/>
  <c r="AZ27" i="1"/>
  <c r="AZ237" i="1"/>
  <c r="AZ310" i="1"/>
  <c r="AZ365" i="1"/>
  <c r="AZ201" i="1"/>
  <c r="AZ290" i="1"/>
  <c r="AZ270" i="1"/>
  <c r="AZ223" i="1"/>
  <c r="AZ33" i="1"/>
  <c r="AZ211" i="1"/>
  <c r="AZ56" i="1"/>
  <c r="AZ226" i="1"/>
  <c r="AZ67" i="1"/>
  <c r="AZ356" i="1"/>
  <c r="AZ28" i="1"/>
  <c r="AZ51" i="1"/>
  <c r="AZ245" i="1"/>
  <c r="F359" i="10"/>
  <c r="AZ19" i="1"/>
  <c r="AZ299" i="1"/>
  <c r="AZ283" i="1"/>
  <c r="AZ292" i="1"/>
  <c r="AZ199" i="1"/>
  <c r="AZ100" i="1"/>
  <c r="AZ85" i="1"/>
  <c r="AZ154" i="1"/>
  <c r="AZ74" i="1"/>
  <c r="AZ243" i="1"/>
  <c r="AZ190" i="1"/>
  <c r="AZ7" i="1"/>
  <c r="AZ86" i="1"/>
  <c r="AZ79" i="1"/>
  <c r="AZ61" i="1"/>
  <c r="AZ238" i="1"/>
  <c r="AZ229" i="1"/>
  <c r="AZ95" i="1"/>
  <c r="AZ250" i="1"/>
  <c r="AZ222" i="1"/>
  <c r="AZ251" i="1"/>
  <c r="AZ246" i="1"/>
  <c r="AZ35" i="1"/>
  <c r="AZ268" i="1"/>
  <c r="AZ129" i="1"/>
  <c r="AZ197" i="1"/>
  <c r="AZ4" i="1"/>
  <c r="AZ14" i="1"/>
  <c r="AZ208" i="1"/>
  <c r="AZ11" i="1"/>
  <c r="AZ327" i="1"/>
  <c r="AZ248" i="1"/>
  <c r="AZ328" i="1"/>
  <c r="AZ146" i="1"/>
  <c r="AZ21" i="1"/>
  <c r="AZ45" i="1"/>
  <c r="AZ119" i="1"/>
  <c r="AZ210" i="1"/>
  <c r="AZ219" i="1"/>
  <c r="AZ313" i="1"/>
  <c r="AZ191" i="1"/>
  <c r="AZ341" i="1"/>
  <c r="AZ10" i="1"/>
  <c r="AZ187" i="1"/>
  <c r="AZ175" i="1"/>
  <c r="AZ209" i="1"/>
  <c r="T173" i="7" l="1"/>
  <c r="T175" i="7"/>
  <c r="T213" i="7"/>
  <c r="T94" i="7"/>
  <c r="T259" i="7"/>
  <c r="T328" i="7"/>
  <c r="T83" i="7"/>
  <c r="T177" i="7"/>
  <c r="T84" i="7"/>
  <c r="T360" i="7"/>
  <c r="S77" i="7"/>
  <c r="T77" i="7"/>
  <c r="T68" i="7"/>
  <c r="T26" i="7"/>
  <c r="T125" i="7"/>
  <c r="T190" i="7"/>
  <c r="T81" i="7"/>
  <c r="T153" i="7"/>
  <c r="T273" i="7"/>
  <c r="T148" i="7"/>
  <c r="T341" i="7"/>
  <c r="T139" i="7"/>
  <c r="T149" i="7"/>
  <c r="T349" i="7"/>
  <c r="T361" i="7"/>
  <c r="T138" i="7"/>
  <c r="T93" i="7"/>
  <c r="T197" i="7"/>
  <c r="T154" i="7"/>
  <c r="T287" i="7"/>
  <c r="T76" i="7"/>
  <c r="S271" i="7"/>
  <c r="T271" i="7"/>
  <c r="T308" i="7"/>
  <c r="T334" i="7"/>
  <c r="T41" i="7"/>
  <c r="T276" i="7"/>
  <c r="T78" i="7"/>
  <c r="S366" i="7"/>
  <c r="T366" i="7"/>
  <c r="T225" i="7"/>
  <c r="T363" i="7"/>
  <c r="T326" i="7"/>
  <c r="T228" i="7"/>
  <c r="T313" i="7"/>
  <c r="T186" i="7"/>
  <c r="T118" i="7"/>
  <c r="T43" i="7"/>
  <c r="T51" i="7"/>
  <c r="T226" i="7"/>
  <c r="T28" i="7"/>
  <c r="T151" i="7"/>
  <c r="T267" i="7"/>
  <c r="T104" i="7"/>
  <c r="T329" i="7"/>
  <c r="T36" i="7"/>
  <c r="T12" i="7"/>
  <c r="T323" i="7"/>
  <c r="T113" i="7"/>
  <c r="T198" i="7"/>
  <c r="T199" i="7"/>
  <c r="T62" i="7"/>
  <c r="T29" i="7"/>
  <c r="T218" i="7"/>
  <c r="S13" i="7"/>
  <c r="T13" i="7"/>
  <c r="T146" i="7"/>
  <c r="T232" i="7"/>
  <c r="T201" i="7"/>
  <c r="T234" i="7"/>
  <c r="T181" i="7"/>
  <c r="T345" i="7"/>
  <c r="T231" i="7"/>
  <c r="T176" i="7"/>
  <c r="T156" i="7"/>
  <c r="T158" i="7"/>
  <c r="T92" i="7"/>
  <c r="T15" i="7"/>
  <c r="T262" i="7"/>
  <c r="T52" i="7"/>
  <c r="S203" i="7"/>
  <c r="T203" i="7"/>
  <c r="T45" i="7"/>
  <c r="T290" i="7"/>
  <c r="T116" i="7"/>
  <c r="T318" i="7"/>
  <c r="T347" i="7"/>
  <c r="T298" i="7"/>
  <c r="T24" i="7"/>
  <c r="T61" i="7"/>
  <c r="T312" i="7"/>
  <c r="T108" i="7"/>
  <c r="T253" i="7"/>
  <c r="T19" i="7"/>
  <c r="T11" i="7"/>
  <c r="T238" i="7"/>
  <c r="T272" i="7"/>
  <c r="T191" i="7"/>
  <c r="T250" i="7"/>
  <c r="T288" i="7"/>
  <c r="T89" i="7"/>
  <c r="T362" i="7"/>
  <c r="T293" i="7"/>
  <c r="T185" i="7"/>
  <c r="T30" i="7"/>
  <c r="S30" i="7"/>
  <c r="T343" i="7"/>
  <c r="T167" i="7"/>
  <c r="T215" i="7"/>
  <c r="T189" i="7"/>
  <c r="T274" i="7"/>
  <c r="T69" i="7"/>
  <c r="T286" i="7"/>
  <c r="T344" i="7"/>
  <c r="T338" i="7"/>
  <c r="T88" i="7"/>
  <c r="T63" i="7"/>
  <c r="T317" i="7"/>
  <c r="S265" i="7"/>
  <c r="T265" i="7"/>
  <c r="T229" i="7"/>
  <c r="T351" i="7"/>
  <c r="T107" i="7"/>
  <c r="T294" i="7"/>
  <c r="T66" i="7"/>
  <c r="T359" i="7"/>
  <c r="T34" i="7"/>
  <c r="T245" i="7"/>
  <c r="T297" i="7"/>
  <c r="T117" i="7"/>
  <c r="T217" i="7"/>
  <c r="T182" i="7"/>
  <c r="T306" i="7"/>
  <c r="T207" i="7"/>
  <c r="T354" i="7"/>
  <c r="T97" i="7"/>
  <c r="T10" i="7"/>
  <c r="T340" i="7"/>
  <c r="T65" i="7"/>
  <c r="T161" i="7"/>
  <c r="T180" i="7"/>
  <c r="T261" i="7"/>
  <c r="T263" i="7"/>
  <c r="T126" i="7"/>
  <c r="T289" i="7"/>
  <c r="T59" i="7"/>
  <c r="T247" i="7"/>
  <c r="T73" i="7"/>
  <c r="S9" i="7"/>
  <c r="T9" i="7"/>
  <c r="T187" i="7"/>
  <c r="T170" i="7"/>
  <c r="T310" i="7"/>
  <c r="T98" i="7"/>
  <c r="T210" i="7"/>
  <c r="T143" i="7"/>
  <c r="T248" i="7"/>
  <c r="T224" i="7"/>
  <c r="T38" i="7"/>
  <c r="T260" i="7"/>
  <c r="T348" i="7"/>
  <c r="T46" i="7"/>
  <c r="T269" i="7"/>
  <c r="T183" i="7"/>
  <c r="T165" i="7"/>
  <c r="T252" i="7"/>
  <c r="T60" i="7"/>
  <c r="T346" i="7"/>
  <c r="T352" i="7"/>
  <c r="T357" i="7"/>
  <c r="T8" i="7"/>
  <c r="T204" i="7"/>
  <c r="T350" i="7"/>
  <c r="T295" i="7"/>
  <c r="T303" i="7"/>
  <c r="T25" i="7"/>
  <c r="T132" i="7"/>
  <c r="T54" i="7"/>
  <c r="T268" i="7"/>
  <c r="T219" i="7"/>
  <c r="S122" i="7"/>
  <c r="T122" i="7"/>
  <c r="T209" i="7"/>
  <c r="T39" i="7"/>
  <c r="T320" i="7"/>
  <c r="T283" i="7"/>
  <c r="T275" i="7"/>
  <c r="T205" i="7"/>
  <c r="S251" i="7"/>
  <c r="T251" i="7"/>
  <c r="T53" i="7"/>
  <c r="T95" i="7"/>
  <c r="T279" i="7"/>
  <c r="T196" i="7"/>
  <c r="T124" i="7"/>
  <c r="T212" i="7"/>
  <c r="T355" i="7"/>
  <c r="T166" i="7"/>
  <c r="T110" i="7"/>
  <c r="S102" i="7"/>
  <c r="T102" i="7"/>
  <c r="T79" i="7"/>
  <c r="T48" i="7"/>
  <c r="T184" i="7"/>
  <c r="T221" i="7"/>
  <c r="T179" i="7"/>
  <c r="T129" i="7"/>
  <c r="T174" i="7"/>
  <c r="T17" i="7"/>
  <c r="T55" i="7"/>
  <c r="T140" i="7"/>
  <c r="T194" i="7"/>
  <c r="T172" i="7"/>
  <c r="T57" i="7"/>
  <c r="T130" i="7"/>
  <c r="T315" i="7"/>
  <c r="T246" i="7"/>
  <c r="T103" i="7"/>
  <c r="T244" i="7"/>
  <c r="S316" i="7"/>
  <c r="T316" i="7"/>
  <c r="T67" i="7"/>
  <c r="T258" i="7"/>
  <c r="T266" i="7"/>
  <c r="T280" i="7"/>
  <c r="T87" i="7"/>
  <c r="T162" i="7"/>
  <c r="T365" i="7"/>
  <c r="T241" i="7"/>
  <c r="T319" i="7"/>
  <c r="T58" i="7"/>
  <c r="T152" i="7"/>
  <c r="S99" i="7"/>
  <c r="T99" i="7"/>
  <c r="T227" i="7"/>
  <c r="T82" i="7"/>
  <c r="T178" i="7"/>
  <c r="T249" i="7"/>
  <c r="T136" i="7"/>
  <c r="T337" i="7"/>
  <c r="T109" i="7"/>
  <c r="T111" i="7"/>
  <c r="T150" i="7"/>
  <c r="T277" i="7"/>
  <c r="T309" i="7"/>
  <c r="T31" i="7"/>
  <c r="T86" i="7"/>
  <c r="T100" i="7"/>
  <c r="T5" i="7"/>
  <c r="T155" i="7"/>
  <c r="T169" i="7"/>
  <c r="T128" i="7"/>
  <c r="T239" i="7"/>
  <c r="T356" i="7"/>
  <c r="T14" i="7"/>
  <c r="T321" i="7"/>
  <c r="T106" i="7"/>
  <c r="T90" i="7"/>
  <c r="T336" i="7"/>
  <c r="S159" i="7"/>
  <c r="T159" i="7"/>
  <c r="T157" i="7"/>
  <c r="T335" i="7"/>
  <c r="T7" i="7"/>
  <c r="T307" i="7"/>
  <c r="T22" i="7"/>
  <c r="T256" i="7"/>
  <c r="T367" i="7"/>
  <c r="T164" i="7"/>
  <c r="T299" i="7"/>
  <c r="T291" i="7"/>
  <c r="T80" i="7"/>
  <c r="T284" i="7"/>
  <c r="T168" i="7"/>
  <c r="T131" i="7"/>
  <c r="T137" i="7"/>
  <c r="T236" i="7"/>
  <c r="T75" i="7"/>
  <c r="T188" i="7"/>
  <c r="T85" i="7"/>
  <c r="T127" i="7"/>
  <c r="T56" i="7"/>
  <c r="T222" i="7"/>
  <c r="T311" i="7"/>
  <c r="T368" i="7"/>
  <c r="S64" i="7"/>
  <c r="T64" i="7"/>
  <c r="T42" i="7"/>
  <c r="T324" i="7"/>
  <c r="T300" i="7"/>
  <c r="T206" i="7"/>
  <c r="T358" i="7"/>
  <c r="T281" i="7"/>
  <c r="T119" i="7"/>
  <c r="T35" i="7"/>
  <c r="T270" i="7"/>
  <c r="T193" i="7"/>
  <c r="T21" i="7"/>
  <c r="T47" i="7"/>
  <c r="T301" i="7"/>
  <c r="S44" i="7"/>
  <c r="T44" i="7"/>
  <c r="T23" i="7"/>
  <c r="T330" i="7"/>
  <c r="T332" i="7"/>
  <c r="S74" i="7"/>
  <c r="T74" i="7"/>
  <c r="T120" i="7"/>
  <c r="T302" i="7"/>
  <c r="T235" i="7"/>
  <c r="T40" i="7"/>
  <c r="T364" i="7"/>
  <c r="T37" i="7"/>
  <c r="T50" i="7"/>
  <c r="T304" i="7"/>
  <c r="T115" i="7"/>
  <c r="T264" i="7"/>
  <c r="T71" i="7"/>
  <c r="T142" i="7"/>
  <c r="S214" i="7"/>
  <c r="T214" i="7"/>
  <c r="T292" i="7"/>
  <c r="T16" i="7"/>
  <c r="T230" i="7"/>
  <c r="T147" i="7"/>
  <c r="T133" i="7"/>
  <c r="T353" i="7"/>
  <c r="T208" i="7"/>
  <c r="T211" i="7"/>
  <c r="T257" i="7"/>
  <c r="T202" i="7"/>
  <c r="T342" i="7"/>
  <c r="S240" i="7"/>
  <c r="T240" i="7"/>
  <c r="T72" i="7"/>
  <c r="T314" i="7"/>
  <c r="T282" i="7"/>
  <c r="T27" i="7"/>
  <c r="T121" i="7"/>
  <c r="T339" i="7"/>
  <c r="T254" i="7"/>
  <c r="T233" i="7"/>
  <c r="T305" i="7"/>
  <c r="T96" i="7"/>
  <c r="T101" i="7"/>
  <c r="T114" i="7"/>
  <c r="T296" i="7"/>
  <c r="T327" i="7"/>
  <c r="T333" i="7"/>
  <c r="S223" i="7"/>
  <c r="T223" i="7"/>
  <c r="T18" i="7"/>
  <c r="T70" i="7"/>
  <c r="T255" i="7"/>
  <c r="T160" i="7"/>
  <c r="T145" i="7"/>
  <c r="S144" i="7"/>
  <c r="T144" i="7"/>
  <c r="S322" i="7"/>
  <c r="T322" i="7"/>
  <c r="S141" i="7"/>
  <c r="T141" i="7"/>
  <c r="S325" i="7"/>
  <c r="T325" i="7"/>
  <c r="T33" i="7"/>
  <c r="T220" i="7"/>
  <c r="T91" i="7"/>
  <c r="S105" i="7"/>
  <c r="T105" i="7"/>
  <c r="T171" i="7"/>
  <c r="T331" i="7"/>
  <c r="T6" i="7"/>
  <c r="T49" i="7"/>
  <c r="T20" i="7"/>
  <c r="T112" i="7"/>
  <c r="T135" i="7"/>
  <c r="T123" i="7"/>
  <c r="T243" i="7"/>
  <c r="T278" i="7"/>
  <c r="T163" i="7"/>
  <c r="T200" i="7"/>
  <c r="T195" i="7"/>
  <c r="T32" i="7"/>
  <c r="T134" i="7"/>
  <c r="T285" i="7"/>
  <c r="S242" i="7"/>
  <c r="T242" i="7"/>
  <c r="T192" i="7"/>
  <c r="S237" i="7"/>
  <c r="T237" i="7"/>
  <c r="T216" i="7"/>
  <c r="H50" i="19"/>
  <c r="H302" i="19"/>
  <c r="H328" i="19"/>
  <c r="H189" i="19"/>
  <c r="H370" i="19"/>
  <c r="H98" i="19"/>
  <c r="H191" i="19"/>
  <c r="H270" i="19"/>
  <c r="H221" i="19"/>
  <c r="H16" i="19"/>
  <c r="H112" i="19"/>
  <c r="H67" i="19"/>
  <c r="H146" i="19"/>
  <c r="H41" i="19"/>
  <c r="H66" i="19"/>
  <c r="H245" i="19"/>
  <c r="H145" i="19"/>
  <c r="H158" i="19"/>
  <c r="H260" i="19"/>
  <c r="H247" i="19"/>
  <c r="H317" i="19"/>
  <c r="H103" i="19"/>
  <c r="H17" i="19"/>
  <c r="H243" i="19"/>
  <c r="H31" i="19"/>
  <c r="H258" i="19"/>
  <c r="H101" i="19"/>
  <c r="H206" i="19"/>
  <c r="H139" i="19"/>
  <c r="H323" i="19"/>
  <c r="H106" i="19"/>
  <c r="H156" i="19"/>
  <c r="H29" i="19"/>
  <c r="H355" i="19"/>
  <c r="H147" i="19"/>
  <c r="H124" i="19"/>
  <c r="H182" i="19"/>
  <c r="H219" i="19"/>
  <c r="H365" i="19"/>
  <c r="H240" i="19"/>
  <c r="H107" i="19"/>
  <c r="H86" i="19"/>
  <c r="H265" i="19"/>
  <c r="H169" i="19"/>
  <c r="H305" i="19"/>
  <c r="H114" i="19"/>
  <c r="H137" i="19"/>
  <c r="H125" i="19"/>
  <c r="H280" i="19"/>
  <c r="H339" i="19"/>
  <c r="H227" i="19"/>
  <c r="H69" i="19"/>
  <c r="H318" i="19"/>
  <c r="H304" i="19"/>
  <c r="H128" i="19"/>
  <c r="H34" i="19"/>
  <c r="H261" i="19"/>
  <c r="H276" i="19"/>
  <c r="H138" i="19"/>
  <c r="H176" i="19"/>
  <c r="H155" i="19"/>
  <c r="H358" i="19"/>
  <c r="H241" i="19"/>
  <c r="H217" i="19"/>
  <c r="H149" i="19"/>
  <c r="H105" i="19"/>
  <c r="H126" i="19"/>
  <c r="H111" i="19"/>
  <c r="H43" i="19"/>
  <c r="H70" i="19"/>
  <c r="H279" i="19"/>
  <c r="H311" i="19"/>
  <c r="H33" i="19"/>
  <c r="H342" i="19"/>
  <c r="H269" i="19"/>
  <c r="H157" i="19"/>
  <c r="H171" i="19"/>
  <c r="H40" i="19"/>
  <c r="H23" i="19"/>
  <c r="H267" i="19"/>
  <c r="H110" i="19"/>
  <c r="H104" i="19"/>
  <c r="H347" i="19"/>
  <c r="H96" i="19"/>
  <c r="H197" i="19"/>
  <c r="H184" i="19"/>
  <c r="H332" i="19"/>
  <c r="H25" i="19"/>
  <c r="H79" i="19"/>
  <c r="H51" i="19"/>
  <c r="H209" i="19"/>
  <c r="H230" i="19"/>
  <c r="H259" i="19"/>
  <c r="H282" i="19"/>
  <c r="H136" i="19"/>
  <c r="H39" i="19"/>
  <c r="H99" i="19"/>
  <c r="H333" i="19"/>
  <c r="H249" i="19"/>
  <c r="H74" i="19"/>
  <c r="H218" i="19"/>
  <c r="H152" i="19"/>
  <c r="H327" i="19"/>
  <c r="H56" i="19"/>
  <c r="H132" i="19"/>
  <c r="H11" i="19"/>
  <c r="H216" i="19"/>
  <c r="H246" i="19"/>
  <c r="H175" i="19"/>
  <c r="H314" i="19"/>
  <c r="H325" i="19"/>
  <c r="H183" i="19"/>
  <c r="H309" i="19"/>
  <c r="H168" i="19"/>
  <c r="H326" i="19"/>
  <c r="H113" i="19"/>
  <c r="H306" i="19"/>
  <c r="H116" i="19"/>
  <c r="H212" i="19"/>
  <c r="H122" i="19"/>
  <c r="H130" i="19"/>
  <c r="H90" i="19"/>
  <c r="H150" i="19"/>
  <c r="H338" i="19"/>
  <c r="H281" i="19"/>
  <c r="H308" i="19"/>
  <c r="H82" i="19"/>
  <c r="H200" i="19"/>
  <c r="H283" i="19"/>
  <c r="H310" i="19"/>
  <c r="H234" i="19"/>
  <c r="H250" i="19"/>
  <c r="H367" i="19"/>
  <c r="H87" i="19"/>
  <c r="H165" i="19"/>
  <c r="H193" i="19"/>
  <c r="H369" i="19"/>
  <c r="H38" i="19"/>
  <c r="H363" i="19"/>
  <c r="H75" i="19"/>
  <c r="H28" i="19"/>
  <c r="H236" i="19"/>
  <c r="H362" i="19"/>
  <c r="H329" i="19"/>
  <c r="H335" i="19"/>
  <c r="H225" i="19"/>
  <c r="H88" i="19"/>
  <c r="H337" i="19"/>
  <c r="H349" i="19"/>
  <c r="H322" i="19"/>
  <c r="H162" i="19"/>
  <c r="H288" i="19"/>
  <c r="H174" i="19"/>
  <c r="H224" i="19"/>
  <c r="H366" i="19"/>
  <c r="H97" i="19"/>
  <c r="H204" i="19"/>
  <c r="H255" i="19"/>
  <c r="H46" i="19"/>
  <c r="H251" i="19"/>
  <c r="H164" i="19"/>
  <c r="H313" i="19"/>
  <c r="H190" i="19"/>
  <c r="H167" i="19"/>
  <c r="H254" i="19"/>
  <c r="H8" i="19"/>
  <c r="H199" i="19"/>
  <c r="H289" i="19"/>
  <c r="H360" i="19"/>
  <c r="H252" i="19"/>
  <c r="H195" i="19"/>
  <c r="H287" i="19"/>
  <c r="H344" i="19"/>
  <c r="H262" i="19"/>
  <c r="H312" i="19"/>
  <c r="H298" i="19"/>
  <c r="H30" i="19"/>
  <c r="H7" i="19"/>
  <c r="H300" i="19"/>
  <c r="H108" i="19"/>
  <c r="H127" i="19"/>
  <c r="H55" i="19"/>
  <c r="H263" i="19"/>
  <c r="H341" i="19"/>
  <c r="H14" i="19"/>
  <c r="H95" i="19"/>
  <c r="H118" i="19"/>
  <c r="H319" i="19"/>
  <c r="H109" i="19"/>
  <c r="H275" i="19"/>
  <c r="H296" i="19"/>
  <c r="H345" i="19"/>
  <c r="H117" i="19"/>
  <c r="H100" i="19"/>
  <c r="H271" i="19"/>
  <c r="H91" i="19"/>
  <c r="H293" i="19"/>
  <c r="H237" i="19"/>
  <c r="H348" i="19"/>
  <c r="H274" i="19"/>
  <c r="H214" i="19"/>
  <c r="H19" i="19"/>
  <c r="H336" i="19"/>
  <c r="H361" i="19"/>
  <c r="H71" i="19"/>
  <c r="H9" i="19"/>
  <c r="H36" i="19"/>
  <c r="H60" i="19"/>
  <c r="H334" i="19"/>
  <c r="H278" i="19"/>
  <c r="H185" i="19"/>
  <c r="H53" i="19"/>
  <c r="H228" i="19"/>
  <c r="H20" i="19"/>
  <c r="H134" i="19"/>
  <c r="H59" i="19"/>
  <c r="H273" i="19"/>
  <c r="H331" i="19"/>
  <c r="H83" i="19"/>
  <c r="H321" i="19"/>
  <c r="H244" i="19"/>
  <c r="H85" i="19"/>
  <c r="H143" i="19"/>
  <c r="H285" i="19"/>
  <c r="H211" i="19"/>
  <c r="H352" i="19"/>
  <c r="H198" i="19"/>
  <c r="H84" i="19"/>
  <c r="H180" i="19"/>
  <c r="H213" i="19"/>
  <c r="H64" i="19"/>
  <c r="H73" i="19"/>
  <c r="H315" i="19"/>
  <c r="H188" i="19"/>
  <c r="H202" i="19"/>
  <c r="H65" i="19"/>
  <c r="H291" i="19"/>
  <c r="H220" i="19"/>
  <c r="H80" i="19"/>
  <c r="H120" i="19"/>
  <c r="H45" i="19"/>
  <c r="H27" i="19"/>
  <c r="H257" i="19"/>
  <c r="H303" i="19"/>
  <c r="H343" i="19"/>
  <c r="H42" i="19"/>
  <c r="H140" i="19"/>
  <c r="H63" i="19"/>
  <c r="H170" i="19"/>
  <c r="H151" i="19"/>
  <c r="H210" i="19"/>
  <c r="H48" i="19"/>
  <c r="H207" i="19"/>
  <c r="H301" i="19"/>
  <c r="H299" i="19"/>
  <c r="H44" i="19"/>
  <c r="H356" i="19"/>
  <c r="H346" i="19"/>
  <c r="H295" i="19"/>
  <c r="H187" i="19"/>
  <c r="H32" i="19"/>
  <c r="H131" i="19"/>
  <c r="H62" i="19"/>
  <c r="H256" i="19"/>
  <c r="H166" i="19"/>
  <c r="H10" i="19"/>
  <c r="H93" i="19"/>
  <c r="H353" i="19"/>
  <c r="H179" i="19"/>
  <c r="H272" i="19"/>
  <c r="H351" i="19"/>
  <c r="H94" i="19"/>
  <c r="H203" i="19"/>
  <c r="H196" i="19"/>
  <c r="H248" i="19"/>
  <c r="H238" i="19"/>
  <c r="H350" i="19"/>
  <c r="H141" i="19"/>
  <c r="H47" i="19"/>
  <c r="H292" i="19"/>
  <c r="H153" i="19"/>
  <c r="H102" i="19"/>
  <c r="H215" i="19"/>
  <c r="H340" i="19"/>
  <c r="H26" i="19"/>
  <c r="H119" i="19"/>
  <c r="H264" i="19"/>
  <c r="H192" i="19"/>
  <c r="H364" i="19"/>
  <c r="H58" i="19"/>
  <c r="H161" i="19"/>
  <c r="H78" i="19"/>
  <c r="H144" i="19"/>
  <c r="H172" i="19"/>
  <c r="H239" i="19"/>
  <c r="H181" i="19"/>
  <c r="H15" i="19"/>
  <c r="H235" i="19"/>
  <c r="H307" i="19"/>
  <c r="H76" i="19"/>
  <c r="H61" i="19"/>
  <c r="H242" i="19"/>
  <c r="H316" i="19"/>
  <c r="H226" i="19"/>
  <c r="H359" i="19"/>
  <c r="H284" i="19"/>
  <c r="H24" i="19"/>
  <c r="H89" i="19"/>
  <c r="H154" i="19"/>
  <c r="H54" i="19"/>
  <c r="H205" i="19"/>
  <c r="H133" i="19"/>
  <c r="H52" i="19"/>
  <c r="H277" i="19"/>
  <c r="H178" i="19"/>
  <c r="H159" i="19"/>
  <c r="H22" i="19"/>
  <c r="H253" i="19"/>
  <c r="H324" i="19"/>
  <c r="H163" i="19"/>
  <c r="H13" i="19"/>
  <c r="H233" i="19"/>
  <c r="H115" i="19"/>
  <c r="H266" i="19"/>
  <c r="H268" i="19"/>
  <c r="H229" i="19"/>
  <c r="H129" i="19"/>
  <c r="H68" i="19"/>
  <c r="H297" i="19"/>
  <c r="H186" i="19"/>
  <c r="H223" i="19"/>
  <c r="H208" i="19"/>
  <c r="H354" i="19"/>
  <c r="H123" i="19"/>
  <c r="H148" i="19"/>
  <c r="H160" i="19"/>
  <c r="H81" i="19"/>
  <c r="H201" i="19"/>
  <c r="H37" i="19"/>
  <c r="H77" i="19"/>
  <c r="H222" i="19"/>
  <c r="H142" i="19"/>
  <c r="H231" i="19"/>
  <c r="H194" i="19"/>
  <c r="H92" i="19"/>
  <c r="H357" i="19"/>
  <c r="H173" i="19"/>
  <c r="H135" i="19"/>
  <c r="H35" i="19"/>
  <c r="H368" i="19"/>
  <c r="H57" i="19"/>
  <c r="H294" i="19"/>
  <c r="H12" i="19"/>
  <c r="H18" i="19"/>
  <c r="H320" i="19"/>
  <c r="H72" i="19"/>
  <c r="H49" i="19"/>
  <c r="H177" i="19"/>
  <c r="H232" i="19"/>
  <c r="H290" i="19"/>
  <c r="H121" i="19"/>
  <c r="H21" i="19"/>
  <c r="H286" i="19"/>
  <c r="H330" i="19"/>
  <c r="H119" i="16"/>
  <c r="H245" i="16"/>
  <c r="H262" i="16"/>
  <c r="H63" i="16"/>
  <c r="H176" i="16"/>
  <c r="D46" i="16"/>
  <c r="D8" i="16"/>
  <c r="H104" i="16"/>
  <c r="H171" i="16"/>
  <c r="H107" i="16"/>
  <c r="H7" i="16"/>
  <c r="H83" i="16"/>
  <c r="H308" i="16"/>
  <c r="D19" i="16"/>
  <c r="H338" i="16"/>
  <c r="H255" i="16"/>
  <c r="D92" i="16"/>
  <c r="D39" i="16"/>
  <c r="H91" i="16"/>
  <c r="H232" i="16"/>
  <c r="H294" i="16"/>
  <c r="H58" i="16"/>
  <c r="H335" i="16"/>
  <c r="D59" i="16"/>
  <c r="H38" i="16"/>
  <c r="H53" i="16"/>
  <c r="H140" i="16"/>
  <c r="H82" i="16"/>
  <c r="H108" i="16"/>
  <c r="H192" i="16"/>
  <c r="H154" i="16"/>
  <c r="H49" i="16"/>
  <c r="H12" i="16"/>
  <c r="H52" i="16"/>
  <c r="H186" i="16"/>
  <c r="H297" i="16"/>
  <c r="D14" i="16"/>
  <c r="D80" i="16"/>
  <c r="H244" i="16"/>
  <c r="H249" i="16"/>
  <c r="H44" i="16"/>
  <c r="H247" i="16"/>
  <c r="H45" i="16"/>
  <c r="D21" i="16"/>
  <c r="H34" i="16"/>
  <c r="H253" i="16"/>
  <c r="H102" i="16"/>
  <c r="H131" i="16"/>
  <c r="H229" i="16"/>
  <c r="H135" i="16"/>
  <c r="H112" i="16"/>
  <c r="D11" i="16"/>
  <c r="H306" i="16"/>
  <c r="H179" i="16"/>
  <c r="H78" i="16"/>
  <c r="H288" i="16"/>
  <c r="H227" i="16"/>
  <c r="D87" i="16"/>
  <c r="D73" i="16"/>
  <c r="H157" i="16"/>
  <c r="H172" i="16"/>
  <c r="H198" i="16"/>
  <c r="H166" i="16"/>
  <c r="H222" i="16"/>
  <c r="D67" i="16"/>
  <c r="H248" i="16"/>
  <c r="H110" i="16"/>
  <c r="H220" i="16"/>
  <c r="H206" i="16"/>
  <c r="H30" i="16"/>
  <c r="D28" i="16"/>
  <c r="H87" i="16"/>
  <c r="H263" i="16"/>
  <c r="D72" i="16"/>
  <c r="H195" i="16"/>
  <c r="H159" i="16"/>
  <c r="D10" i="16"/>
  <c r="H128" i="16"/>
  <c r="H50" i="16"/>
  <c r="D18" i="16"/>
  <c r="D47" i="16"/>
  <c r="H270" i="16"/>
  <c r="H81" i="16"/>
  <c r="H264" i="16"/>
  <c r="H285" i="16"/>
  <c r="H106" i="16"/>
  <c r="D23" i="16"/>
  <c r="H316" i="16"/>
  <c r="D83" i="16"/>
  <c r="H310" i="16"/>
  <c r="H210" i="16"/>
  <c r="H66" i="16"/>
  <c r="H273" i="16"/>
  <c r="H211" i="16"/>
  <c r="H55" i="16"/>
  <c r="H161" i="16"/>
  <c r="H193" i="16"/>
  <c r="D86" i="16"/>
  <c r="H322" i="16"/>
  <c r="H39" i="16"/>
  <c r="D17" i="16"/>
  <c r="H31" i="16"/>
  <c r="H142" i="16"/>
  <c r="H183" i="16"/>
  <c r="H153" i="16"/>
  <c r="H134" i="16"/>
  <c r="H257" i="16"/>
  <c r="H327" i="16"/>
  <c r="H101" i="16"/>
  <c r="H326" i="16"/>
  <c r="H260" i="16"/>
  <c r="H17" i="16"/>
  <c r="H105" i="16"/>
  <c r="H311" i="16"/>
  <c r="H9" i="16"/>
  <c r="D30" i="16"/>
  <c r="H259" i="16"/>
  <c r="H150" i="16"/>
  <c r="D41" i="16"/>
  <c r="H276" i="16"/>
  <c r="H68" i="16"/>
  <c r="H252" i="16"/>
  <c r="D32" i="16"/>
  <c r="D27" i="16"/>
  <c r="H281" i="16"/>
  <c r="H130" i="16"/>
  <c r="H197" i="16"/>
  <c r="D58" i="16"/>
  <c r="H155" i="16"/>
  <c r="H23" i="16"/>
  <c r="H300" i="16"/>
  <c r="D88" i="16"/>
  <c r="D34" i="16"/>
  <c r="H333" i="16"/>
  <c r="H204" i="16"/>
  <c r="D15" i="16"/>
  <c r="D84" i="16"/>
  <c r="H95" i="16"/>
  <c r="D55" i="16"/>
  <c r="H116" i="16"/>
  <c r="D51" i="16"/>
  <c r="H191" i="16"/>
  <c r="H162" i="16"/>
  <c r="H299" i="16"/>
  <c r="H40" i="16"/>
  <c r="H184" i="16"/>
  <c r="H158" i="16"/>
  <c r="H295" i="16"/>
  <c r="H132" i="16"/>
  <c r="H312" i="16"/>
  <c r="H321" i="16"/>
  <c r="H237" i="16"/>
  <c r="H96" i="16"/>
  <c r="D37" i="16"/>
  <c r="D35" i="16"/>
  <c r="H282" i="16"/>
  <c r="D50" i="16"/>
  <c r="H199" i="16"/>
  <c r="H340" i="16"/>
  <c r="H20" i="16"/>
  <c r="H180" i="16"/>
  <c r="H175" i="16"/>
  <c r="H8" i="16"/>
  <c r="H129" i="16"/>
  <c r="H258" i="16"/>
  <c r="H167" i="16"/>
  <c r="H169" i="16"/>
  <c r="H115" i="16"/>
  <c r="D16" i="16"/>
  <c r="H14" i="16"/>
  <c r="H271" i="16"/>
  <c r="H298" i="16"/>
  <c r="D57" i="16"/>
  <c r="H325" i="16"/>
  <c r="H28" i="16"/>
  <c r="D56" i="16"/>
  <c r="H246" i="16"/>
  <c r="H213" i="16"/>
  <c r="H181" i="16"/>
  <c r="H194" i="16"/>
  <c r="H10" i="16"/>
  <c r="D48" i="16"/>
  <c r="D54" i="16"/>
  <c r="H24" i="16"/>
  <c r="H89" i="16"/>
  <c r="D66" i="16"/>
  <c r="H231" i="16"/>
  <c r="H314" i="16"/>
  <c r="D52" i="16"/>
  <c r="H190" i="16"/>
  <c r="H109" i="16"/>
  <c r="H133" i="16"/>
  <c r="D61" i="16"/>
  <c r="H274" i="16"/>
  <c r="H43" i="16"/>
  <c r="H123" i="16"/>
  <c r="H336" i="16"/>
  <c r="H27" i="16"/>
  <c r="H26" i="16"/>
  <c r="H241" i="16"/>
  <c r="H272" i="16"/>
  <c r="H219" i="16"/>
  <c r="H136" i="16"/>
  <c r="H71" i="16"/>
  <c r="H256" i="16"/>
  <c r="H165" i="16"/>
  <c r="H59" i="16"/>
  <c r="H111" i="16"/>
  <c r="H76" i="16"/>
  <c r="H284" i="16"/>
  <c r="H92" i="16"/>
  <c r="D70" i="16"/>
  <c r="H324" i="16"/>
  <c r="H305" i="16"/>
  <c r="H221" i="16"/>
  <c r="H254" i="16"/>
  <c r="D22" i="16"/>
  <c r="H117" i="16"/>
  <c r="H277" i="16"/>
  <c r="H315" i="16"/>
  <c r="D6" i="16"/>
  <c r="H147" i="16"/>
  <c r="D89" i="16"/>
  <c r="H60" i="16"/>
  <c r="D49" i="16"/>
  <c r="H13" i="16"/>
  <c r="H144" i="16"/>
  <c r="H103" i="16"/>
  <c r="D78" i="16"/>
  <c r="H170" i="16"/>
  <c r="H143" i="16"/>
  <c r="H15" i="16"/>
  <c r="D65" i="16"/>
  <c r="H56" i="16"/>
  <c r="H174" i="16"/>
  <c r="H145" i="16"/>
  <c r="H283" i="16"/>
  <c r="H289" i="16"/>
  <c r="D43" i="16"/>
  <c r="H127" i="16"/>
  <c r="H307" i="16"/>
  <c r="D79" i="16"/>
  <c r="H124" i="16"/>
  <c r="H18" i="16"/>
  <c r="H230" i="16"/>
  <c r="H209" i="16"/>
  <c r="H196" i="16"/>
  <c r="H86" i="16"/>
  <c r="H234" i="16"/>
  <c r="H93" i="16"/>
  <c r="H151" i="16"/>
  <c r="H233" i="16"/>
  <c r="H216" i="16"/>
  <c r="D42" i="16"/>
  <c r="D7" i="16"/>
  <c r="H331" i="16"/>
  <c r="H35" i="16"/>
  <c r="H54" i="16"/>
  <c r="D91" i="16"/>
  <c r="H118" i="16"/>
  <c r="D31" i="16"/>
  <c r="H275" i="16"/>
  <c r="H313" i="16"/>
  <c r="H99" i="16"/>
  <c r="H205" i="16"/>
  <c r="D74" i="16"/>
  <c r="H323" i="16"/>
  <c r="H280" i="16"/>
  <c r="H152" i="16"/>
  <c r="D71" i="16"/>
  <c r="H41" i="16"/>
  <c r="D33" i="16"/>
  <c r="H65" i="16"/>
  <c r="H291" i="16"/>
  <c r="D90" i="16"/>
  <c r="H337" i="16"/>
  <c r="H265" i="16"/>
  <c r="H75" i="16"/>
  <c r="H240" i="16"/>
  <c r="H235" i="16"/>
  <c r="D85" i="16"/>
  <c r="D77" i="16"/>
  <c r="H11" i="16"/>
  <c r="D36" i="16"/>
  <c r="H137" i="16"/>
  <c r="H290" i="16"/>
  <c r="H160" i="16"/>
  <c r="H212" i="16"/>
  <c r="D40" i="16"/>
  <c r="H141" i="16"/>
  <c r="H146" i="16"/>
  <c r="H29" i="16"/>
  <c r="H173" i="16"/>
  <c r="H208" i="16"/>
  <c r="H88" i="16"/>
  <c r="D38" i="16"/>
  <c r="H223" i="16"/>
  <c r="H168" i="16"/>
  <c r="D82" i="16"/>
  <c r="H224" i="16"/>
  <c r="D81" i="16"/>
  <c r="H121" i="16"/>
  <c r="D9" i="16"/>
  <c r="H268" i="16"/>
  <c r="H334" i="16"/>
  <c r="H302" i="16"/>
  <c r="H67" i="16"/>
  <c r="D64" i="16"/>
  <c r="H217" i="16"/>
  <c r="H203" i="16"/>
  <c r="H51" i="16"/>
  <c r="H243" i="16"/>
  <c r="H120" i="16"/>
  <c r="H182" i="16"/>
  <c r="H320" i="16"/>
  <c r="D12" i="16"/>
  <c r="D53" i="16"/>
  <c r="H122" i="16"/>
  <c r="H330" i="16"/>
  <c r="H200" i="16"/>
  <c r="H261" i="16"/>
  <c r="H301" i="16"/>
  <c r="H296" i="16"/>
  <c r="H309" i="16"/>
  <c r="H46" i="16"/>
  <c r="H156" i="16"/>
  <c r="D69" i="16"/>
  <c r="H36" i="16"/>
  <c r="H37" i="16"/>
  <c r="H72" i="16"/>
  <c r="H339" i="16"/>
  <c r="H228" i="16"/>
  <c r="H80" i="16"/>
  <c r="H42" i="16"/>
  <c r="H269" i="16"/>
  <c r="H69" i="16"/>
  <c r="D13" i="16"/>
  <c r="H90" i="16"/>
  <c r="D20" i="16"/>
  <c r="H64" i="16"/>
  <c r="H25" i="16"/>
  <c r="H332" i="16"/>
  <c r="H6" i="16"/>
  <c r="H207" i="16"/>
  <c r="H94" i="16"/>
  <c r="D29" i="16"/>
  <c r="H19" i="16"/>
  <c r="H16" i="16"/>
  <c r="H189" i="16"/>
  <c r="H77" i="16"/>
  <c r="D68" i="16"/>
  <c r="D60" i="16"/>
  <c r="H319" i="16"/>
  <c r="D26" i="16"/>
  <c r="H57" i="16"/>
  <c r="H287" i="16"/>
  <c r="H100" i="16"/>
  <c r="H134" i="10"/>
  <c r="H118" i="10"/>
  <c r="H255" i="10"/>
  <c r="H350" i="10"/>
  <c r="H121" i="10"/>
  <c r="H49" i="10"/>
  <c r="H195" i="10"/>
  <c r="H99" i="10"/>
  <c r="H94" i="10"/>
  <c r="H323" i="10"/>
  <c r="H328" i="10"/>
  <c r="H186" i="10"/>
  <c r="H314" i="10"/>
  <c r="H38" i="10"/>
  <c r="H56" i="10"/>
  <c r="H127" i="10"/>
  <c r="H148" i="10"/>
  <c r="H335" i="10"/>
  <c r="H170" i="10"/>
  <c r="H272" i="10"/>
  <c r="H214" i="10"/>
  <c r="H151" i="10"/>
  <c r="H236" i="10"/>
  <c r="H326" i="10"/>
  <c r="H74" i="10"/>
  <c r="H24" i="10"/>
  <c r="H261" i="10"/>
  <c r="H268" i="10"/>
  <c r="H120" i="10"/>
  <c r="H243" i="10"/>
  <c r="H15" i="10"/>
  <c r="H171" i="10"/>
  <c r="H116" i="10"/>
  <c r="H267" i="10"/>
  <c r="H85" i="10"/>
  <c r="H190" i="10"/>
  <c r="H174" i="10"/>
  <c r="H345" i="10"/>
  <c r="H84" i="10"/>
  <c r="H198" i="10"/>
  <c r="H153" i="10"/>
  <c r="H55" i="10"/>
  <c r="H231" i="10"/>
  <c r="H265" i="10"/>
  <c r="H54" i="10"/>
  <c r="H96" i="10"/>
  <c r="H271" i="10"/>
  <c r="H108" i="10"/>
  <c r="H63" i="10"/>
  <c r="H245" i="10"/>
  <c r="H203" i="10"/>
  <c r="H61" i="10"/>
  <c r="H179" i="10"/>
  <c r="H110" i="10"/>
  <c r="H155" i="10"/>
  <c r="H241" i="10"/>
  <c r="H246" i="10"/>
  <c r="H126" i="10"/>
  <c r="H98" i="10"/>
  <c r="H93" i="10"/>
  <c r="H184" i="10"/>
  <c r="H206" i="10"/>
  <c r="H129" i="10"/>
  <c r="H158" i="10"/>
  <c r="H10" i="10"/>
  <c r="H224" i="10"/>
  <c r="H124" i="10"/>
  <c r="H188" i="10"/>
  <c r="H339" i="10"/>
  <c r="H320" i="10"/>
  <c r="H137" i="10"/>
  <c r="H238" i="10"/>
  <c r="H227" i="10"/>
  <c r="H283" i="10"/>
  <c r="H254" i="10"/>
  <c r="H33" i="10"/>
  <c r="H316" i="10"/>
  <c r="H340" i="10"/>
  <c r="H73" i="10"/>
  <c r="H355" i="10"/>
  <c r="H356" i="10"/>
  <c r="H258" i="10"/>
  <c r="H141" i="10"/>
  <c r="H325" i="10"/>
  <c r="H12" i="10"/>
  <c r="H361" i="10"/>
  <c r="H358" i="10"/>
  <c r="H303" i="10"/>
  <c r="H308" i="10"/>
  <c r="H200" i="10"/>
  <c r="H145" i="10"/>
  <c r="H363" i="10"/>
  <c r="H228" i="10"/>
  <c r="H201" i="10"/>
  <c r="H5" i="10"/>
  <c r="H253" i="10"/>
  <c r="H213" i="10"/>
  <c r="H279" i="10"/>
  <c r="H115" i="10"/>
  <c r="H269" i="10"/>
  <c r="H301" i="10"/>
  <c r="H336" i="10"/>
  <c r="H225" i="10"/>
  <c r="H45" i="10"/>
  <c r="H182" i="10"/>
  <c r="H156" i="10"/>
  <c r="H60" i="10"/>
  <c r="H102" i="10"/>
  <c r="H212" i="10"/>
  <c r="H51" i="10"/>
  <c r="H244" i="10"/>
  <c r="H149" i="10"/>
  <c r="H81" i="10"/>
  <c r="H97" i="10"/>
  <c r="H306" i="10"/>
  <c r="H257" i="10"/>
  <c r="H173" i="10"/>
  <c r="H189" i="10"/>
  <c r="H360" i="10"/>
  <c r="H146" i="10"/>
  <c r="H88" i="10"/>
  <c r="H175" i="10"/>
  <c r="H91" i="10"/>
  <c r="H220" i="10"/>
  <c r="H226" i="10"/>
  <c r="H305" i="10"/>
  <c r="H43" i="10"/>
  <c r="H193" i="10"/>
  <c r="H311" i="10"/>
  <c r="H315" i="10"/>
  <c r="H285" i="10"/>
  <c r="H262" i="10"/>
  <c r="H89" i="10"/>
  <c r="H3" i="10"/>
  <c r="H341" i="10"/>
  <c r="H26" i="10"/>
  <c r="H260" i="10"/>
  <c r="H187" i="10"/>
  <c r="H352" i="10"/>
  <c r="H6" i="10"/>
  <c r="H100" i="10"/>
  <c r="H351" i="10"/>
  <c r="H136" i="10"/>
  <c r="H163" i="10"/>
  <c r="H101" i="10"/>
  <c r="H295" i="10"/>
  <c r="H87" i="10"/>
  <c r="H332" i="10"/>
  <c r="H233" i="10"/>
  <c r="H46" i="10"/>
  <c r="H321" i="10"/>
  <c r="H133" i="10"/>
  <c r="H275" i="10"/>
  <c r="H128" i="10"/>
  <c r="H135" i="10"/>
  <c r="H132" i="10"/>
  <c r="H4" i="10"/>
  <c r="H7" i="10"/>
  <c r="H111" i="10"/>
  <c r="H221" i="10"/>
  <c r="H107" i="10"/>
  <c r="H169" i="10"/>
  <c r="H207" i="10"/>
  <c r="H249" i="10"/>
  <c r="H230" i="10"/>
  <c r="H251" i="10"/>
  <c r="H210" i="10"/>
  <c r="H322" i="10"/>
  <c r="H232" i="10"/>
  <c r="H160" i="10"/>
  <c r="H302" i="10"/>
  <c r="H58" i="10"/>
  <c r="H44" i="10"/>
  <c r="H40" i="10"/>
  <c r="H83" i="10"/>
  <c r="H282" i="10"/>
  <c r="H112" i="10"/>
  <c r="H71" i="10"/>
  <c r="H266" i="10"/>
  <c r="H159" i="10"/>
  <c r="H194" i="10"/>
  <c r="H264" i="10"/>
  <c r="H289" i="10"/>
  <c r="H329" i="10"/>
  <c r="H131" i="10"/>
  <c r="H307" i="10"/>
  <c r="H109" i="10"/>
  <c r="H276" i="10"/>
  <c r="H293" i="10"/>
  <c r="H66" i="10"/>
  <c r="H164" i="10"/>
  <c r="H191" i="10"/>
  <c r="H259" i="10"/>
  <c r="H216" i="10"/>
  <c r="H331" i="10"/>
  <c r="H34" i="10"/>
  <c r="H28" i="10"/>
  <c r="H79" i="10"/>
  <c r="H304" i="10"/>
  <c r="H65" i="10"/>
  <c r="H90" i="10"/>
  <c r="H140" i="10"/>
  <c r="H235" i="10"/>
  <c r="H313" i="10"/>
  <c r="H105" i="10"/>
  <c r="H62" i="10"/>
  <c r="H337" i="10"/>
  <c r="H50" i="10"/>
  <c r="H52" i="10"/>
  <c r="H161" i="10"/>
  <c r="H77" i="10"/>
  <c r="H47" i="10"/>
  <c r="H167" i="10"/>
  <c r="H287" i="10"/>
  <c r="H208" i="10"/>
  <c r="H92" i="10"/>
  <c r="H42" i="10"/>
  <c r="H69" i="10"/>
  <c r="H199" i="10"/>
  <c r="H364" i="10"/>
  <c r="H292" i="10"/>
  <c r="H359" i="10"/>
  <c r="H9" i="10"/>
  <c r="H299" i="10"/>
  <c r="H333" i="10"/>
  <c r="H8" i="10"/>
  <c r="H41" i="10"/>
  <c r="H348" i="10"/>
  <c r="H147" i="10"/>
  <c r="H318" i="10"/>
  <c r="H290" i="10"/>
  <c r="H23" i="10"/>
  <c r="H31" i="10"/>
  <c r="H297" i="10"/>
  <c r="H242" i="10"/>
  <c r="H178" i="10"/>
  <c r="H104" i="10"/>
  <c r="H138" i="10"/>
  <c r="H30" i="10"/>
  <c r="H239" i="10"/>
  <c r="H347" i="10"/>
  <c r="H48" i="10"/>
  <c r="H176" i="10"/>
  <c r="H152" i="10"/>
  <c r="H247" i="10"/>
  <c r="H29" i="10"/>
  <c r="H122" i="10"/>
  <c r="H338" i="10"/>
  <c r="H35" i="10"/>
  <c r="H217" i="10"/>
  <c r="H75" i="10"/>
  <c r="H317" i="10"/>
  <c r="H57" i="10"/>
  <c r="H298" i="10"/>
  <c r="H166" i="10"/>
  <c r="H211" i="10"/>
  <c r="H139" i="10"/>
  <c r="H343" i="10"/>
  <c r="H349" i="10"/>
  <c r="H130" i="10"/>
  <c r="H237" i="10"/>
  <c r="H144" i="10"/>
  <c r="H270" i="10"/>
  <c r="H95" i="10"/>
  <c r="H113" i="10"/>
  <c r="H256" i="10"/>
  <c r="H119" i="10"/>
  <c r="H296" i="10"/>
  <c r="H234" i="10"/>
  <c r="H37" i="10"/>
  <c r="H281" i="10"/>
  <c r="H106" i="10"/>
  <c r="H185" i="10"/>
  <c r="H27" i="10"/>
  <c r="H172" i="10"/>
  <c r="H59" i="10"/>
  <c r="H366" i="10"/>
  <c r="H19" i="10"/>
  <c r="H229" i="10"/>
  <c r="H22" i="10"/>
  <c r="H125" i="10"/>
  <c r="H14" i="10"/>
  <c r="H277" i="10"/>
  <c r="H357" i="10"/>
  <c r="H142" i="10"/>
  <c r="H154" i="10"/>
  <c r="H209" i="10"/>
  <c r="H263" i="10"/>
  <c r="H294" i="10"/>
  <c r="H362" i="10"/>
  <c r="H280" i="10"/>
  <c r="H181" i="10"/>
  <c r="H330" i="10"/>
  <c r="H64" i="10"/>
  <c r="H205" i="10"/>
  <c r="H67" i="10"/>
  <c r="H70" i="10"/>
  <c r="H13" i="10"/>
  <c r="H346" i="10"/>
  <c r="H25" i="10"/>
  <c r="H16" i="10"/>
  <c r="H252" i="10"/>
  <c r="H219" i="10"/>
  <c r="H20" i="10"/>
  <c r="H353" i="10"/>
  <c r="H324" i="10"/>
  <c r="H150" i="10"/>
  <c r="H309" i="10"/>
  <c r="H196" i="10"/>
  <c r="H76" i="10"/>
  <c r="H143" i="10"/>
  <c r="H11" i="10"/>
  <c r="H36" i="10"/>
  <c r="H354" i="10"/>
  <c r="H310" i="10"/>
  <c r="H284" i="10"/>
  <c r="H17" i="10"/>
  <c r="H117" i="10"/>
  <c r="H18" i="10"/>
  <c r="H114" i="10"/>
  <c r="H222" i="10"/>
  <c r="H180" i="10"/>
  <c r="H204" i="10"/>
  <c r="H68" i="10"/>
  <c r="H82" i="10"/>
  <c r="H312" i="10"/>
  <c r="H286" i="10"/>
  <c r="H197" i="10"/>
  <c r="H300" i="10"/>
  <c r="H202" i="10"/>
  <c r="H162" i="10"/>
  <c r="H273" i="10"/>
  <c r="H240" i="10"/>
  <c r="H86" i="10"/>
  <c r="H21" i="10"/>
  <c r="H183" i="10"/>
  <c r="H168" i="10"/>
  <c r="H223" i="10"/>
  <c r="H288" i="10"/>
  <c r="H365" i="10"/>
  <c r="H165" i="10"/>
  <c r="H248" i="10"/>
  <c r="H103" i="10"/>
  <c r="H291" i="10"/>
  <c r="H80" i="10"/>
  <c r="H39" i="10"/>
  <c r="H218" i="10"/>
  <c r="H32" i="10"/>
  <c r="H319" i="10"/>
  <c r="H334" i="10"/>
  <c r="H78" i="10"/>
  <c r="H342" i="10"/>
  <c r="H278" i="10"/>
  <c r="Q7" i="8"/>
  <c r="Q8" i="8"/>
  <c r="M177" i="8"/>
  <c r="M222" i="8"/>
  <c r="M274" i="8"/>
  <c r="M293" i="8"/>
  <c r="M98" i="8"/>
  <c r="M342" i="8"/>
  <c r="M216" i="8"/>
  <c r="M86" i="8"/>
  <c r="M64" i="8"/>
  <c r="M138" i="8"/>
  <c r="M197" i="8"/>
  <c r="M308" i="8"/>
  <c r="M218" i="8"/>
  <c r="M195" i="8"/>
  <c r="M368" i="8"/>
  <c r="M286" i="8"/>
  <c r="M262" i="8"/>
  <c r="M282" i="8"/>
  <c r="M95" i="8"/>
  <c r="M89" i="8"/>
  <c r="M240" i="8"/>
  <c r="M356" i="8"/>
  <c r="M260" i="8"/>
  <c r="M244" i="8"/>
  <c r="M58" i="8"/>
  <c r="M340" i="8"/>
  <c r="M320" i="8"/>
  <c r="M196" i="8"/>
  <c r="M143" i="8"/>
  <c r="M29" i="8"/>
  <c r="M101" i="8"/>
  <c r="M358" i="8"/>
  <c r="M364" i="8"/>
  <c r="M79" i="8"/>
  <c r="M85" i="8"/>
  <c r="M151" i="8"/>
  <c r="M92" i="8"/>
  <c r="M239" i="8"/>
  <c r="M298" i="8"/>
  <c r="M9" i="8"/>
  <c r="M167" i="8"/>
  <c r="M142" i="8"/>
  <c r="M278" i="8"/>
  <c r="M264" i="8"/>
  <c r="M205" i="8"/>
  <c r="M14" i="8"/>
  <c r="M51" i="8"/>
  <c r="M100" i="8"/>
  <c r="M54" i="8"/>
  <c r="M257" i="8"/>
  <c r="M119" i="8"/>
  <c r="M180" i="8"/>
  <c r="M288" i="8"/>
  <c r="M33" i="8"/>
  <c r="M254" i="8"/>
  <c r="M346" i="8"/>
  <c r="M145" i="8"/>
  <c r="M135" i="8"/>
  <c r="M285" i="8"/>
  <c r="M44" i="8"/>
  <c r="M155" i="8"/>
  <c r="M183" i="8"/>
  <c r="M303" i="8"/>
  <c r="M73" i="8"/>
  <c r="M360" i="8"/>
  <c r="M139" i="8"/>
  <c r="M102" i="8"/>
  <c r="M265" i="8"/>
  <c r="M302" i="8"/>
  <c r="M17" i="8"/>
  <c r="M43" i="8"/>
  <c r="M344" i="8"/>
  <c r="M206" i="8"/>
  <c r="M157" i="8"/>
  <c r="M121" i="8"/>
  <c r="M316" i="8"/>
  <c r="M77" i="8"/>
  <c r="M40" i="8"/>
  <c r="M175" i="8"/>
  <c r="M108" i="8"/>
  <c r="M225" i="8"/>
  <c r="M330" i="8"/>
  <c r="M352" i="8"/>
  <c r="M228" i="8"/>
  <c r="M96" i="8"/>
  <c r="M263" i="8"/>
  <c r="M186" i="8"/>
  <c r="M292" i="8"/>
  <c r="M194" i="8"/>
  <c r="M211" i="8"/>
  <c r="M273" i="8"/>
  <c r="M179" i="8"/>
  <c r="M116" i="8"/>
  <c r="M107" i="8"/>
  <c r="M88" i="8"/>
  <c r="M120" i="8"/>
  <c r="M277" i="8"/>
  <c r="M324" i="8"/>
  <c r="M201" i="8"/>
  <c r="M249" i="8"/>
  <c r="M144" i="8"/>
  <c r="M213" i="8"/>
  <c r="M160" i="8"/>
  <c r="M52" i="8"/>
  <c r="M202" i="8"/>
  <c r="M337" i="8"/>
  <c r="M331" i="8"/>
  <c r="M50" i="8"/>
  <c r="M347" i="8"/>
  <c r="M115" i="8"/>
  <c r="M112" i="8"/>
  <c r="M311" i="8"/>
  <c r="M45" i="8"/>
  <c r="M208" i="8"/>
  <c r="M6" i="8"/>
  <c r="M65" i="8"/>
  <c r="M317" i="8"/>
  <c r="M173" i="8"/>
  <c r="M176" i="8"/>
  <c r="M315" i="8"/>
  <c r="M326" i="8"/>
  <c r="M105" i="8"/>
  <c r="M53" i="8"/>
  <c r="M13" i="8"/>
  <c r="M359" i="8"/>
  <c r="M67" i="8"/>
  <c r="M299" i="8"/>
  <c r="M353" i="8"/>
  <c r="M148" i="8"/>
  <c r="M279" i="8"/>
  <c r="M247" i="8"/>
  <c r="M114" i="8"/>
  <c r="M223" i="8"/>
  <c r="M166" i="8"/>
  <c r="M266" i="8"/>
  <c r="M20" i="8"/>
  <c r="M66" i="8"/>
  <c r="M355" i="8"/>
  <c r="M365" i="8"/>
  <c r="M199" i="8"/>
  <c r="M184" i="8"/>
  <c r="M256" i="8"/>
  <c r="M42" i="8"/>
  <c r="M104" i="8"/>
  <c r="M190" i="8"/>
  <c r="M210" i="8"/>
  <c r="M63" i="8"/>
  <c r="M269" i="8"/>
  <c r="M234" i="8"/>
  <c r="M32" i="8"/>
  <c r="M339" i="8"/>
  <c r="M238" i="8"/>
  <c r="M37" i="8"/>
  <c r="M289" i="8"/>
  <c r="M94" i="8"/>
  <c r="M178" i="8"/>
  <c r="M21" i="8"/>
  <c r="M7" i="8"/>
  <c r="M241" i="8"/>
  <c r="M69" i="8"/>
  <c r="M76" i="8"/>
  <c r="M106" i="8"/>
  <c r="M31" i="8"/>
  <c r="M122" i="8"/>
  <c r="M350" i="8"/>
  <c r="M203" i="8"/>
  <c r="M332" i="8"/>
  <c r="M82" i="8"/>
  <c r="M28" i="8"/>
  <c r="M38" i="8"/>
  <c r="M362" i="8"/>
  <c r="M207" i="8"/>
  <c r="M270" i="8"/>
  <c r="M162" i="8"/>
  <c r="M154" i="8"/>
  <c r="M229" i="8"/>
  <c r="M215" i="8"/>
  <c r="M221" i="8"/>
  <c r="M343" i="8"/>
  <c r="M158" i="8"/>
  <c r="M140" i="8"/>
  <c r="M68" i="8"/>
  <c r="M26" i="8"/>
  <c r="M55" i="8"/>
  <c r="M291" i="8"/>
  <c r="M168" i="8"/>
  <c r="M319" i="8"/>
  <c r="M245" i="8"/>
  <c r="M209" i="8"/>
  <c r="M187" i="8"/>
  <c r="M369" i="8"/>
  <c r="M91" i="8"/>
  <c r="M124" i="8"/>
  <c r="M126" i="8"/>
  <c r="M103" i="8"/>
  <c r="M258" i="8"/>
  <c r="M354" i="8"/>
  <c r="M164" i="8"/>
  <c r="M312" i="8"/>
  <c r="M169" i="8"/>
  <c r="M35" i="8"/>
  <c r="M170" i="8"/>
  <c r="M224" i="8"/>
  <c r="M323" i="8"/>
  <c r="M36" i="8"/>
  <c r="M219" i="8"/>
  <c r="M110" i="8"/>
  <c r="M236" i="8"/>
  <c r="M267" i="8"/>
  <c r="M294" i="8"/>
  <c r="M78" i="8"/>
  <c r="M159" i="8"/>
  <c r="M16" i="8"/>
  <c r="M295" i="8"/>
  <c r="M133" i="8"/>
  <c r="M11" i="8"/>
  <c r="M276" i="8"/>
  <c r="M130" i="8"/>
  <c r="M301" i="8"/>
  <c r="M56" i="8"/>
  <c r="M147" i="8"/>
  <c r="M41" i="8"/>
  <c r="M61" i="8"/>
  <c r="M23" i="8"/>
  <c r="M290" i="8"/>
  <c r="M296" i="8"/>
  <c r="M322" i="8"/>
  <c r="M198" i="8"/>
  <c r="M242" i="8"/>
  <c r="M34" i="8"/>
  <c r="M280" i="8"/>
  <c r="M15" i="8"/>
  <c r="M182" i="8"/>
  <c r="M248" i="8"/>
  <c r="M181" i="8"/>
  <c r="M306" i="8"/>
  <c r="M24" i="8"/>
  <c r="M271" i="8"/>
  <c r="M125" i="8"/>
  <c r="M220" i="8"/>
  <c r="M109" i="8"/>
  <c r="M113" i="8"/>
  <c r="M259" i="8"/>
  <c r="M305" i="8"/>
  <c r="M134" i="8"/>
  <c r="M243" i="8"/>
  <c r="M283" i="8"/>
  <c r="M318" i="8"/>
  <c r="M60" i="8"/>
  <c r="M12" i="8"/>
  <c r="M84" i="8"/>
  <c r="M137" i="8"/>
  <c r="M300" i="8"/>
  <c r="M313" i="8"/>
  <c r="M366" i="8"/>
  <c r="M117" i="8"/>
  <c r="M226" i="8"/>
  <c r="M235" i="8"/>
  <c r="M118" i="8"/>
  <c r="M348" i="8"/>
  <c r="M345" i="8"/>
  <c r="M150" i="8"/>
  <c r="M237" i="8"/>
  <c r="M252" i="8"/>
  <c r="M48" i="8"/>
  <c r="M10" i="8"/>
  <c r="M328" i="8"/>
  <c r="M327" i="8"/>
  <c r="M321" i="8"/>
  <c r="M334" i="8"/>
  <c r="M131" i="8"/>
  <c r="M212" i="8"/>
  <c r="M59" i="8"/>
  <c r="M161" i="8"/>
  <c r="M8" i="8"/>
  <c r="M81" i="8"/>
  <c r="M349" i="8"/>
  <c r="M367" i="8"/>
  <c r="M338" i="8"/>
  <c r="M246" i="8"/>
  <c r="M192" i="8"/>
  <c r="M314" i="8"/>
  <c r="M83" i="8"/>
  <c r="M217" i="8"/>
  <c r="M141" i="8"/>
  <c r="M200" i="8"/>
  <c r="M62" i="8"/>
  <c r="M189" i="8"/>
  <c r="M47" i="8"/>
  <c r="M71" i="8"/>
  <c r="M361" i="8"/>
  <c r="M156" i="8"/>
  <c r="M172" i="8"/>
  <c r="M25" i="8"/>
  <c r="M49" i="8"/>
  <c r="M309" i="8"/>
  <c r="M253" i="8"/>
  <c r="M174" i="8"/>
  <c r="M284" i="8"/>
  <c r="M127" i="8"/>
  <c r="M335" i="8"/>
  <c r="M250" i="8"/>
  <c r="M232" i="8"/>
  <c r="M75" i="8"/>
  <c r="M27" i="8"/>
  <c r="M268" i="8"/>
  <c r="M227" i="8"/>
  <c r="M341" i="8"/>
  <c r="M255" i="8"/>
  <c r="M46" i="8"/>
  <c r="M111" i="8"/>
  <c r="M74" i="8"/>
  <c r="M251" i="8"/>
  <c r="M128" i="8"/>
  <c r="M231" i="8"/>
  <c r="M70" i="8"/>
  <c r="M193" i="8"/>
  <c r="M363" i="8"/>
  <c r="M87" i="8"/>
  <c r="M97" i="8"/>
  <c r="M233" i="8"/>
  <c r="M185" i="8"/>
  <c r="M261" i="8"/>
  <c r="M214" i="8"/>
  <c r="M165" i="8"/>
  <c r="M357" i="8"/>
  <c r="M57" i="8"/>
  <c r="M123" i="8"/>
  <c r="M18" i="8"/>
  <c r="M297" i="8"/>
  <c r="M146" i="8"/>
  <c r="M136" i="8"/>
  <c r="M129" i="8"/>
  <c r="M171" i="8"/>
  <c r="M22" i="8"/>
  <c r="M325" i="8"/>
  <c r="M204" i="8"/>
  <c r="M351" i="8"/>
  <c r="M272" i="8"/>
  <c r="M281" i="8"/>
  <c r="M333" i="8"/>
  <c r="M153" i="8"/>
  <c r="M93" i="8"/>
  <c r="M152" i="8"/>
  <c r="M39" i="8"/>
  <c r="M149" i="8"/>
  <c r="M30" i="8"/>
  <c r="M275" i="8"/>
  <c r="M230" i="8"/>
  <c r="M307" i="8"/>
  <c r="M188" i="8"/>
  <c r="M90" i="8"/>
  <c r="M304" i="8"/>
  <c r="M19" i="8"/>
  <c r="M80" i="8"/>
  <c r="M99" i="8"/>
  <c r="M191" i="8"/>
  <c r="M310" i="8"/>
  <c r="M336" i="8"/>
  <c r="M287" i="8"/>
  <c r="M329" i="8"/>
  <c r="M72" i="8"/>
  <c r="M132" i="8"/>
  <c r="M163" i="8"/>
  <c r="H278" i="16" l="1"/>
  <c r="S32" i="16" s="1"/>
  <c r="H32" i="16"/>
  <c r="S13" i="16" s="1"/>
  <c r="D75" i="16"/>
  <c r="S7" i="16" s="1"/>
  <c r="H148" i="16"/>
  <c r="S22" i="16" s="1"/>
  <c r="H201" i="16"/>
  <c r="S26" i="16" s="1"/>
  <c r="D44" i="16"/>
  <c r="D62" i="16" s="1"/>
  <c r="S6" i="16" s="1"/>
  <c r="H138" i="16"/>
  <c r="S21" i="16" s="1"/>
  <c r="D93" i="16"/>
  <c r="S8" i="16" s="1"/>
  <c r="H113" i="16"/>
  <c r="S19" i="16" s="1"/>
  <c r="H73" i="16"/>
  <c r="S16" i="16" s="1"/>
  <c r="H214" i="16"/>
  <c r="S27" i="16" s="1"/>
  <c r="H225" i="16"/>
  <c r="S28" i="16" s="1"/>
  <c r="H125" i="16"/>
  <c r="S20" i="16" s="1"/>
  <c r="H303" i="16"/>
  <c r="S34" i="16" s="1"/>
  <c r="D24" i="16"/>
  <c r="S4" i="16" s="1"/>
  <c r="H47" i="16"/>
  <c r="S14" i="16" s="1"/>
  <c r="H84" i="16"/>
  <c r="S17" i="16" s="1"/>
  <c r="H21" i="16"/>
  <c r="S12" i="16" s="1"/>
  <c r="H187" i="16"/>
  <c r="S25" i="16" s="1"/>
  <c r="H266" i="16"/>
  <c r="S31" i="16" s="1"/>
  <c r="H97" i="16"/>
  <c r="S18" i="16" s="1"/>
  <c r="H163" i="16"/>
  <c r="S23" i="16" s="1"/>
  <c r="H177" i="16"/>
  <c r="S24" i="16" s="1"/>
  <c r="H238" i="16"/>
  <c r="S29" i="16" s="1"/>
  <c r="H341" i="16"/>
  <c r="S37" i="16" s="1"/>
  <c r="H292" i="16"/>
  <c r="S33" i="16" s="1"/>
  <c r="H250" i="16"/>
  <c r="S30" i="16" s="1"/>
  <c r="H328" i="16"/>
  <c r="S36" i="16" s="1"/>
  <c r="H317" i="16"/>
  <c r="S35" i="16" s="1"/>
  <c r="H61" i="16"/>
  <c r="S15" i="16" s="1"/>
  <c r="R2" i="10"/>
  <c r="J262" i="10" s="1"/>
  <c r="AC6" i="8"/>
  <c r="AC7" i="8"/>
  <c r="P13" i="8" s="1"/>
  <c r="O8" i="8"/>
  <c r="O7" i="8"/>
  <c r="S5" i="16" l="1"/>
  <c r="AB7" i="8"/>
  <c r="O25" i="8" s="1"/>
  <c r="X7" i="8"/>
  <c r="T30" i="8"/>
  <c r="P12" i="8"/>
  <c r="AB6" i="8" s="1"/>
  <c r="O24" i="8" s="1"/>
  <c r="J227" i="10"/>
  <c r="J271" i="10"/>
  <c r="J309" i="10"/>
  <c r="J192" i="10"/>
  <c r="J129" i="10"/>
  <c r="J226" i="10"/>
  <c r="J231" i="10"/>
  <c r="J344" i="10"/>
  <c r="J127" i="10"/>
  <c r="J8" i="10"/>
  <c r="J170" i="10"/>
  <c r="J97" i="10"/>
  <c r="J57" i="10"/>
  <c r="J228" i="10"/>
  <c r="J189" i="10"/>
  <c r="J26" i="10"/>
  <c r="J340" i="10"/>
  <c r="J289" i="10"/>
  <c r="J16" i="10"/>
  <c r="J292" i="10"/>
  <c r="J331" i="10"/>
  <c r="J75" i="10"/>
  <c r="J233" i="10"/>
  <c r="J60" i="10"/>
  <c r="J151" i="10"/>
  <c r="J325" i="10"/>
  <c r="J336" i="10"/>
  <c r="J66" i="10"/>
  <c r="J337" i="10"/>
  <c r="J363" i="10"/>
  <c r="J204" i="10"/>
  <c r="J299" i="10"/>
  <c r="J254" i="10"/>
  <c r="J124" i="10"/>
  <c r="J235" i="10"/>
  <c r="J14" i="10"/>
  <c r="J350" i="10"/>
  <c r="J40" i="10"/>
  <c r="J308" i="10"/>
  <c r="J362" i="10"/>
  <c r="J291" i="10"/>
  <c r="J351" i="10"/>
  <c r="J234" i="10"/>
  <c r="J98" i="10"/>
  <c r="J297" i="10"/>
  <c r="J178" i="10"/>
  <c r="J239" i="10"/>
  <c r="J181" i="10"/>
  <c r="J314" i="10"/>
  <c r="J259" i="10"/>
  <c r="J6" i="10"/>
  <c r="J35" i="10"/>
  <c r="J145" i="10"/>
  <c r="J125" i="10"/>
  <c r="J339" i="10"/>
  <c r="J188" i="10"/>
  <c r="J265" i="10"/>
  <c r="J86" i="10"/>
  <c r="J223" i="10"/>
  <c r="J201" i="10"/>
  <c r="J49" i="10"/>
  <c r="J73" i="10"/>
  <c r="J52" i="10"/>
  <c r="J251" i="10"/>
  <c r="J315" i="10"/>
  <c r="J106" i="10"/>
  <c r="J82" i="10"/>
  <c r="J341" i="10"/>
  <c r="J347" i="10"/>
  <c r="J200" i="10"/>
  <c r="J99" i="10"/>
  <c r="J113" i="10"/>
  <c r="R3" i="10"/>
  <c r="J17" i="10"/>
  <c r="J46" i="10"/>
  <c r="J358" i="10"/>
  <c r="J131" i="10"/>
  <c r="J56" i="10"/>
  <c r="J176" i="10"/>
  <c r="J295" i="10"/>
  <c r="J146" i="10"/>
  <c r="J167" i="10"/>
  <c r="J74" i="10"/>
  <c r="J108" i="10"/>
  <c r="J270" i="10"/>
  <c r="J356" i="10"/>
  <c r="J19" i="10"/>
  <c r="J31" i="10"/>
  <c r="J88" i="10"/>
  <c r="J54" i="10"/>
  <c r="J23" i="10"/>
  <c r="J348" i="10"/>
  <c r="J93" i="10"/>
  <c r="J11" i="10"/>
  <c r="J311" i="10"/>
  <c r="J4" i="10"/>
  <c r="J285" i="10"/>
  <c r="J333" i="10"/>
  <c r="J244" i="10"/>
  <c r="J334" i="10"/>
  <c r="J366" i="10"/>
  <c r="J78" i="10"/>
  <c r="J179" i="10"/>
  <c r="J139" i="10"/>
  <c r="J202" i="10"/>
  <c r="J162" i="10"/>
  <c r="J9" i="10"/>
  <c r="J269" i="10"/>
  <c r="J137" i="10"/>
  <c r="J3" i="10"/>
  <c r="J278" i="10"/>
  <c r="J18" i="10"/>
  <c r="J360" i="10"/>
  <c r="J104" i="10"/>
  <c r="J126" i="10"/>
  <c r="J182" i="10"/>
  <c r="J147" i="10"/>
  <c r="J161" i="10"/>
  <c r="J50" i="10"/>
  <c r="J12" i="10"/>
  <c r="J123" i="10"/>
  <c r="J132" i="10"/>
  <c r="J286" i="10"/>
  <c r="J21" i="10"/>
  <c r="J361" i="10"/>
  <c r="J232" i="10"/>
  <c r="J198" i="10"/>
  <c r="J140" i="10"/>
  <c r="J159" i="10"/>
  <c r="J346" i="10"/>
  <c r="J150" i="10"/>
  <c r="J267" i="10"/>
  <c r="J114" i="10"/>
  <c r="J263" i="10"/>
  <c r="J72" i="10"/>
  <c r="J302" i="10"/>
  <c r="J48" i="10"/>
  <c r="J121" i="10"/>
  <c r="J203" i="10"/>
  <c r="J357" i="10"/>
  <c r="J63" i="10"/>
  <c r="J208" i="10"/>
  <c r="J27" i="10"/>
  <c r="J76" i="10"/>
  <c r="J342" i="10"/>
  <c r="J77" i="10"/>
  <c r="J221" i="10"/>
  <c r="J214" i="10"/>
  <c r="J229" i="10"/>
  <c r="J13" i="10"/>
  <c r="J38" i="10"/>
  <c r="J136" i="10"/>
  <c r="J81" i="10"/>
  <c r="J84" i="10"/>
  <c r="J94" i="10"/>
  <c r="J210" i="10"/>
  <c r="J20" i="10"/>
  <c r="J294" i="10"/>
  <c r="J219" i="10"/>
  <c r="J24" i="10"/>
  <c r="J154" i="10"/>
  <c r="J281" i="10"/>
  <c r="J105" i="10"/>
  <c r="J47" i="10"/>
  <c r="J22" i="10"/>
  <c r="J284" i="10"/>
  <c r="J199" i="10"/>
  <c r="J320" i="10"/>
  <c r="J30" i="10"/>
  <c r="J61" i="10"/>
  <c r="J25" i="10"/>
  <c r="J353" i="10"/>
  <c r="J257" i="10"/>
  <c r="J312" i="10"/>
  <c r="J304" i="10"/>
  <c r="J103" i="10"/>
  <c r="J247" i="10"/>
  <c r="J5" i="10"/>
  <c r="J193" i="10"/>
  <c r="J253" i="10"/>
  <c r="J211" i="10"/>
  <c r="J287" i="10"/>
  <c r="J183" i="10"/>
  <c r="J83" i="10"/>
  <c r="J107" i="10"/>
  <c r="J282" i="10"/>
  <c r="J217" i="10"/>
  <c r="J130" i="10"/>
  <c r="J51" i="10"/>
  <c r="J313" i="10"/>
  <c r="J250" i="10"/>
  <c r="J329" i="10"/>
  <c r="J144" i="10"/>
  <c r="J184" i="10"/>
  <c r="J279" i="10"/>
  <c r="J206" i="10"/>
  <c r="J64" i="10"/>
  <c r="J280" i="10"/>
  <c r="J119" i="10"/>
  <c r="J55" i="10"/>
  <c r="J165" i="10"/>
  <c r="J246" i="10"/>
  <c r="J91" i="10"/>
  <c r="J166" i="10"/>
  <c r="J303" i="10"/>
  <c r="J321" i="10"/>
  <c r="J216" i="10"/>
  <c r="J345" i="10"/>
  <c r="J343" i="10"/>
  <c r="J316" i="10"/>
  <c r="J277" i="10"/>
  <c r="J32" i="10"/>
  <c r="J15" i="10"/>
  <c r="J298" i="10"/>
  <c r="J85" i="10"/>
  <c r="J324" i="10"/>
  <c r="J174" i="10"/>
  <c r="J318" i="10"/>
  <c r="J135" i="10"/>
  <c r="J238" i="10"/>
  <c r="J34" i="10"/>
  <c r="J261" i="10"/>
  <c r="J42" i="10"/>
  <c r="J245" i="10"/>
  <c r="J310" i="10"/>
  <c r="J96" i="10"/>
  <c r="J53" i="10"/>
  <c r="J149" i="10"/>
  <c r="J29" i="10"/>
  <c r="J133" i="10"/>
  <c r="J169" i="10"/>
  <c r="J349" i="10"/>
  <c r="J58" i="10"/>
  <c r="J326" i="10"/>
  <c r="J290" i="10"/>
  <c r="J260" i="10"/>
  <c r="J225" i="10"/>
  <c r="J110" i="10"/>
  <c r="J67" i="10"/>
  <c r="J102" i="10"/>
  <c r="J175" i="10"/>
  <c r="J177" i="10"/>
  <c r="J71" i="10"/>
  <c r="J207" i="10"/>
  <c r="J190" i="10"/>
  <c r="J354" i="10"/>
  <c r="J275" i="10"/>
  <c r="J248" i="10"/>
  <c r="J153" i="10"/>
  <c r="J79" i="10"/>
  <c r="J283" i="10"/>
  <c r="J322" i="10"/>
  <c r="J301" i="10"/>
  <c r="J252" i="10"/>
  <c r="J194" i="10"/>
  <c r="J68" i="10"/>
  <c r="J187" i="10"/>
  <c r="J152" i="10"/>
  <c r="J148" i="10"/>
  <c r="J243" i="10"/>
  <c r="J213" i="10"/>
  <c r="J100" i="10"/>
  <c r="J319" i="10"/>
  <c r="J164" i="10"/>
  <c r="J305" i="10"/>
  <c r="J28" i="10"/>
  <c r="J36" i="10"/>
  <c r="J70" i="10"/>
  <c r="J335" i="10"/>
  <c r="J274" i="10"/>
  <c r="J171" i="10"/>
  <c r="J168" i="10"/>
  <c r="J258" i="10"/>
  <c r="J195" i="10"/>
  <c r="J157" i="10"/>
  <c r="J90" i="10"/>
  <c r="J273" i="10"/>
  <c r="J62" i="10"/>
  <c r="J89" i="10"/>
  <c r="J215" i="10"/>
  <c r="J116" i="10"/>
  <c r="J111" i="10"/>
  <c r="J101" i="10"/>
  <c r="J307" i="10"/>
  <c r="J327" i="10"/>
  <c r="J191" i="10"/>
  <c r="J95" i="10"/>
  <c r="J39" i="10"/>
  <c r="J33" i="10"/>
  <c r="J224" i="10"/>
  <c r="J241" i="10"/>
  <c r="J138" i="10"/>
  <c r="J87" i="10"/>
  <c r="J328" i="10"/>
  <c r="J338" i="10"/>
  <c r="J236" i="10"/>
  <c r="J352" i="10"/>
  <c r="J306" i="10"/>
  <c r="J249" i="10"/>
  <c r="J197" i="10"/>
  <c r="J69" i="10"/>
  <c r="J109" i="10"/>
  <c r="J180" i="10"/>
  <c r="J143" i="10"/>
  <c r="J196" i="10"/>
  <c r="J45" i="10"/>
  <c r="J237" i="10"/>
  <c r="J65" i="10"/>
  <c r="J118" i="10"/>
  <c r="J10" i="10"/>
  <c r="J160" i="10"/>
  <c r="J212" i="10"/>
  <c r="J355" i="10"/>
  <c r="J332" i="10"/>
  <c r="J364" i="10"/>
  <c r="J115" i="10"/>
  <c r="J218" i="10"/>
  <c r="J92" i="10"/>
  <c r="J173" i="10"/>
  <c r="J323" i="10"/>
  <c r="J359" i="10"/>
  <c r="J230" i="10"/>
  <c r="J256" i="10"/>
  <c r="J156" i="10"/>
  <c r="J186" i="10"/>
  <c r="J365" i="10"/>
  <c r="J293" i="10"/>
  <c r="J296" i="10"/>
  <c r="J266" i="10"/>
  <c r="J134" i="10"/>
  <c r="J276" i="10"/>
  <c r="J142" i="10"/>
  <c r="J222" i="10"/>
  <c r="J117" i="10"/>
  <c r="J288" i="10"/>
  <c r="J268" i="10"/>
  <c r="J141" i="10"/>
  <c r="J330" i="10"/>
  <c r="J272" i="10"/>
  <c r="J43" i="10"/>
  <c r="J59" i="10"/>
  <c r="J128" i="10"/>
  <c r="J122" i="10"/>
  <c r="J155" i="10"/>
  <c r="J37" i="10"/>
  <c r="J220" i="10"/>
  <c r="J41" i="10"/>
  <c r="J264" i="10"/>
  <c r="J317" i="10"/>
  <c r="J120" i="10"/>
  <c r="J209" i="10"/>
  <c r="J240" i="10"/>
  <c r="J242" i="10"/>
  <c r="J172" i="10"/>
  <c r="J158" i="10"/>
  <c r="J205" i="10"/>
  <c r="J185" i="10"/>
  <c r="J255" i="10"/>
  <c r="J112" i="10"/>
  <c r="J300" i="10"/>
  <c r="J80" i="10"/>
  <c r="J7" i="10"/>
  <c r="J44" i="10"/>
  <c r="J163" i="10"/>
  <c r="S52" i="8"/>
  <c r="Q52" i="8" s="1"/>
  <c r="P30" i="8"/>
  <c r="P40" i="8"/>
  <c r="P38" i="8"/>
  <c r="T40" i="8"/>
  <c r="P46" i="8"/>
  <c r="P28" i="8"/>
  <c r="AD6" i="8"/>
  <c r="P24" i="8"/>
  <c r="T24" i="8" s="1"/>
  <c r="T39" i="8"/>
  <c r="T29" i="8"/>
  <c r="X6" i="8"/>
  <c r="P44" i="8"/>
  <c r="P18" i="8"/>
  <c r="P16" i="8"/>
  <c r="T38" i="8"/>
  <c r="P45" i="8"/>
  <c r="T28" i="8"/>
  <c r="S53" i="8"/>
  <c r="Q53" i="8" s="1"/>
  <c r="P39" i="8"/>
  <c r="P25" i="8"/>
  <c r="T25" i="8" s="1"/>
  <c r="AD7" i="8"/>
  <c r="P47" i="8"/>
  <c r="T31" i="8"/>
  <c r="P31" i="8"/>
  <c r="T41" i="8"/>
  <c r="P19" i="8"/>
  <c r="P41" i="8"/>
  <c r="P29" i="8"/>
  <c r="P17" i="8"/>
  <c r="Y7" i="8" l="1"/>
  <c r="Y6" i="8"/>
  <c r="X21" i="8"/>
  <c r="X26" i="8" s="1"/>
  <c r="X34" i="8" s="1"/>
  <c r="X54" i="8" s="1"/>
  <c r="X12" i="8"/>
  <c r="S2" i="10"/>
  <c r="K315" i="10" s="1"/>
  <c r="M315" i="10" s="1"/>
  <c r="P52" i="8"/>
  <c r="R52" i="8" s="1"/>
  <c r="Z6" i="8"/>
  <c r="X11" i="8"/>
  <c r="P53" i="8"/>
  <c r="R53" i="8" s="1"/>
  <c r="X16" i="8"/>
  <c r="X22" i="8"/>
  <c r="X27" i="8" s="1"/>
  <c r="X35" i="8" s="1"/>
  <c r="Z35" i="8" s="1"/>
  <c r="X17" i="8"/>
  <c r="Z7" i="8"/>
  <c r="Y21" i="8" l="1"/>
  <c r="Y22" i="8"/>
  <c r="R24" i="8"/>
  <c r="R25" i="8"/>
  <c r="X59" i="8"/>
  <c r="X44" i="8"/>
  <c r="X49" i="8" s="1"/>
  <c r="Z26" i="8"/>
  <c r="X39" i="8"/>
  <c r="Z39" i="8" s="1"/>
  <c r="Z34" i="8"/>
  <c r="Z54" i="8" s="1"/>
  <c r="Z17" i="8"/>
  <c r="K359" i="10"/>
  <c r="M359" i="10" s="1"/>
  <c r="K142" i="10"/>
  <c r="M142" i="10" s="1"/>
  <c r="H145" i="8" s="1"/>
  <c r="P277" i="16" s="1"/>
  <c r="K135" i="10"/>
  <c r="M135" i="10" s="1"/>
  <c r="H138" i="8" s="1"/>
  <c r="P193" i="16" s="1"/>
  <c r="K257" i="10"/>
  <c r="M257" i="10" s="1"/>
  <c r="H260" i="8" s="1"/>
  <c r="K363" i="10"/>
  <c r="M363" i="10" s="1"/>
  <c r="K320" i="10"/>
  <c r="M320" i="10" s="1"/>
  <c r="K146" i="10"/>
  <c r="M146" i="10" s="1"/>
  <c r="H149" i="8" s="1"/>
  <c r="L22" i="16" s="1"/>
  <c r="K166" i="10"/>
  <c r="M166" i="10" s="1"/>
  <c r="H169" i="8" s="1"/>
  <c r="P94" i="16" s="1"/>
  <c r="K324" i="10"/>
  <c r="M324" i="10" s="1"/>
  <c r="K106" i="10"/>
  <c r="M106" i="10" s="1"/>
  <c r="K99" i="10"/>
  <c r="M99" i="10" s="1"/>
  <c r="H102" i="8" s="1"/>
  <c r="P69" i="16" s="1"/>
  <c r="K73" i="10"/>
  <c r="M73" i="10" s="1"/>
  <c r="K347" i="10"/>
  <c r="M347" i="10" s="1"/>
  <c r="H350" i="8" s="1"/>
  <c r="P88" i="16" s="1"/>
  <c r="K159" i="10"/>
  <c r="M159" i="10" s="1"/>
  <c r="K316" i="10"/>
  <c r="M316" i="10" s="1"/>
  <c r="H319" i="8" s="1"/>
  <c r="P91" i="16" s="1"/>
  <c r="K170" i="10"/>
  <c r="M170" i="10" s="1"/>
  <c r="K43" i="10"/>
  <c r="M43" i="10" s="1"/>
  <c r="H46" i="8" s="1"/>
  <c r="P20" i="16" s="1"/>
  <c r="K57" i="10"/>
  <c r="M57" i="10" s="1"/>
  <c r="K110" i="10"/>
  <c r="M110" i="10" s="1"/>
  <c r="K85" i="10"/>
  <c r="M85" i="10" s="1"/>
  <c r="K185" i="10"/>
  <c r="M185" i="10" s="1"/>
  <c r="H188" i="8" s="1"/>
  <c r="P100" i="16" s="1"/>
  <c r="K101" i="10"/>
  <c r="M101" i="10" s="1"/>
  <c r="H104" i="8" s="1"/>
  <c r="P36" i="16" s="1"/>
  <c r="K340" i="10"/>
  <c r="M340" i="10" s="1"/>
  <c r="H343" i="8" s="1"/>
  <c r="P128" i="16" s="1"/>
  <c r="K349" i="10"/>
  <c r="M349" i="10" s="1"/>
  <c r="K147" i="10"/>
  <c r="M147" i="10" s="1"/>
  <c r="H150" i="8" s="1"/>
  <c r="P134" i="16" s="1"/>
  <c r="K356" i="10"/>
  <c r="M356" i="10" s="1"/>
  <c r="K249" i="10"/>
  <c r="M249" i="10" s="1"/>
  <c r="H252" i="8" s="1"/>
  <c r="P64" i="16" s="1"/>
  <c r="K83" i="10"/>
  <c r="M83" i="10" s="1"/>
  <c r="K191" i="10"/>
  <c r="M191" i="10" s="1"/>
  <c r="K176" i="10"/>
  <c r="M176" i="10" s="1"/>
  <c r="H179" i="8" s="1"/>
  <c r="P46" i="16" s="1"/>
  <c r="K140" i="10"/>
  <c r="M140" i="10" s="1"/>
  <c r="H143" i="8" s="1"/>
  <c r="K271" i="10"/>
  <c r="M271" i="10" s="1"/>
  <c r="H274" i="8" s="1"/>
  <c r="P244" i="16" s="1"/>
  <c r="K292" i="10"/>
  <c r="M292" i="10" s="1"/>
  <c r="K125" i="10"/>
  <c r="M125" i="10" s="1"/>
  <c r="K300" i="10"/>
  <c r="M300" i="10" s="1"/>
  <c r="H303" i="8" s="1"/>
  <c r="K265" i="10"/>
  <c r="M265" i="10" s="1"/>
  <c r="K3" i="10"/>
  <c r="M3" i="10" s="1"/>
  <c r="K243" i="10"/>
  <c r="M243" i="10" s="1"/>
  <c r="K352" i="10"/>
  <c r="M352" i="10" s="1"/>
  <c r="H355" i="8" s="1"/>
  <c r="P28" i="16" s="1"/>
  <c r="K251" i="10"/>
  <c r="M251" i="10" s="1"/>
  <c r="H254" i="8" s="1"/>
  <c r="P68" i="16" s="1"/>
  <c r="K343" i="10"/>
  <c r="M343" i="10" s="1"/>
  <c r="H346" i="8" s="1"/>
  <c r="P276" i="16" s="1"/>
  <c r="K234" i="10"/>
  <c r="M234" i="10" s="1"/>
  <c r="K103" i="10"/>
  <c r="M103" i="10" s="1"/>
  <c r="H106" i="8" s="1"/>
  <c r="P332" i="16" s="1"/>
  <c r="K259" i="10"/>
  <c r="M259" i="10" s="1"/>
  <c r="H262" i="8" s="1"/>
  <c r="P200" i="16" s="1"/>
  <c r="K19" i="10"/>
  <c r="M19" i="10" s="1"/>
  <c r="K353" i="10"/>
  <c r="M353" i="10" s="1"/>
  <c r="K201" i="10"/>
  <c r="M201" i="10" s="1"/>
  <c r="H204" i="8" s="1"/>
  <c r="P67" i="16" s="1"/>
  <c r="K216" i="10"/>
  <c r="M216" i="10" s="1"/>
  <c r="K54" i="10"/>
  <c r="M54" i="10" s="1"/>
  <c r="K164" i="10"/>
  <c r="M164" i="10" s="1"/>
  <c r="K155" i="10"/>
  <c r="M155" i="10" s="1"/>
  <c r="K17" i="10"/>
  <c r="M17" i="10" s="1"/>
  <c r="H20" i="8" s="1"/>
  <c r="L12" i="16" s="1"/>
  <c r="K250" i="10"/>
  <c r="M250" i="10" s="1"/>
  <c r="K114" i="10"/>
  <c r="M114" i="10" s="1"/>
  <c r="H117" i="8" s="1"/>
  <c r="P194" i="16" s="1"/>
  <c r="K32" i="10"/>
  <c r="M32" i="10" s="1"/>
  <c r="H35" i="8" s="1"/>
  <c r="L61" i="16" s="1"/>
  <c r="K217" i="10"/>
  <c r="M217" i="10" s="1"/>
  <c r="K23" i="10"/>
  <c r="M23" i="10" s="1"/>
  <c r="K14" i="10"/>
  <c r="M14" i="10" s="1"/>
  <c r="K26" i="10"/>
  <c r="M26" i="10" s="1"/>
  <c r="K33" i="10"/>
  <c r="M33" i="10" s="1"/>
  <c r="K168" i="10"/>
  <c r="M168" i="10" s="1"/>
  <c r="K161" i="10"/>
  <c r="M161" i="10" s="1"/>
  <c r="K303" i="10"/>
  <c r="M303" i="10" s="1"/>
  <c r="K348" i="10"/>
  <c r="M348" i="10" s="1"/>
  <c r="H351" i="8" s="1"/>
  <c r="P71" i="16" s="1"/>
  <c r="K318" i="10"/>
  <c r="M318" i="10" s="1"/>
  <c r="K56" i="10"/>
  <c r="M56" i="10" s="1"/>
  <c r="H59" i="8" s="1"/>
  <c r="K232" i="10"/>
  <c r="M232" i="10" s="1"/>
  <c r="K247" i="10"/>
  <c r="M247" i="10" s="1"/>
  <c r="H250" i="8" s="1"/>
  <c r="P12" i="16" s="1"/>
  <c r="K77" i="10"/>
  <c r="M77" i="10" s="1"/>
  <c r="K338" i="10"/>
  <c r="M338" i="10" s="1"/>
  <c r="K21" i="10"/>
  <c r="M21" i="10" s="1"/>
  <c r="H24" i="8" s="1"/>
  <c r="L53" i="16" s="1"/>
  <c r="K9" i="10"/>
  <c r="M9" i="10" s="1"/>
  <c r="K100" i="10"/>
  <c r="M100" i="10" s="1"/>
  <c r="H103" i="8" s="1"/>
  <c r="P262" i="16" s="1"/>
  <c r="K273" i="10"/>
  <c r="M273" i="10" s="1"/>
  <c r="K285" i="10"/>
  <c r="M285" i="10" s="1"/>
  <c r="H288" i="8" s="1"/>
  <c r="P75" i="16" s="1"/>
  <c r="K193" i="10"/>
  <c r="M193" i="10" s="1"/>
  <c r="H196" i="8" s="1"/>
  <c r="P232" i="16" s="1"/>
  <c r="K50" i="10"/>
  <c r="M50" i="10" s="1"/>
  <c r="H53" i="8" s="1"/>
  <c r="L87" i="16" s="1"/>
  <c r="K314" i="10"/>
  <c r="M314" i="10" s="1"/>
  <c r="H317" i="8" s="1"/>
  <c r="P181" i="16" s="1"/>
  <c r="K291" i="10"/>
  <c r="M291" i="10" s="1"/>
  <c r="K237" i="10"/>
  <c r="M237" i="10" s="1"/>
  <c r="K287" i="10"/>
  <c r="M287" i="10" s="1"/>
  <c r="H290" i="8" s="1"/>
  <c r="P218" i="16" s="1"/>
  <c r="K122" i="10"/>
  <c r="M122" i="10" s="1"/>
  <c r="H125" i="8" s="1"/>
  <c r="L51" i="16" s="1"/>
  <c r="K329" i="10"/>
  <c r="M329" i="10" s="1"/>
  <c r="K87" i="10"/>
  <c r="M87" i="10" s="1"/>
  <c r="K239" i="10"/>
  <c r="M239" i="10" s="1"/>
  <c r="K253" i="10"/>
  <c r="M253" i="10" s="1"/>
  <c r="K94" i="10"/>
  <c r="M94" i="10" s="1"/>
  <c r="K345" i="10"/>
  <c r="M345" i="10" s="1"/>
  <c r="K306" i="10"/>
  <c r="M306" i="10" s="1"/>
  <c r="H309" i="8" s="1"/>
  <c r="P245" i="16" s="1"/>
  <c r="K132" i="10"/>
  <c r="M132" i="10" s="1"/>
  <c r="H135" i="8" s="1"/>
  <c r="P210" i="16" s="1"/>
  <c r="K68" i="10"/>
  <c r="M68" i="10" s="1"/>
  <c r="K246" i="10"/>
  <c r="M246" i="10" s="1"/>
  <c r="H249" i="8" s="1"/>
  <c r="P154" i="16" s="1"/>
  <c r="K130" i="10"/>
  <c r="M130" i="10" s="1"/>
  <c r="K206" i="10"/>
  <c r="M206" i="10" s="1"/>
  <c r="H209" i="8" s="1"/>
  <c r="P110" i="16" s="1"/>
  <c r="K119" i="10"/>
  <c r="M119" i="10" s="1"/>
  <c r="H122" i="8" s="1"/>
  <c r="L7" i="16" s="1"/>
  <c r="K66" i="10"/>
  <c r="M66" i="10" s="1"/>
  <c r="K51" i="10"/>
  <c r="M51" i="10" s="1"/>
  <c r="K366" i="10"/>
  <c r="M366" i="10" s="1"/>
  <c r="K210" i="10"/>
  <c r="M210" i="10" s="1"/>
  <c r="H213" i="8" s="1"/>
  <c r="P143" i="16" s="1"/>
  <c r="K317" i="10"/>
  <c r="M317" i="10" s="1"/>
  <c r="K65" i="10"/>
  <c r="M65" i="10" s="1"/>
  <c r="K344" i="10"/>
  <c r="M344" i="10" s="1"/>
  <c r="H347" i="8" s="1"/>
  <c r="K175" i="10"/>
  <c r="M175" i="10" s="1"/>
  <c r="H178" i="8" s="1"/>
  <c r="P198" i="16" s="1"/>
  <c r="K173" i="10"/>
  <c r="M173" i="10" s="1"/>
  <c r="K296" i="10"/>
  <c r="M296" i="10" s="1"/>
  <c r="K90" i="10"/>
  <c r="M90" i="10" s="1"/>
  <c r="K45" i="10"/>
  <c r="M45" i="10" s="1"/>
  <c r="H48" i="8" s="1"/>
  <c r="L66" i="16" s="1"/>
  <c r="K293" i="10"/>
  <c r="M293" i="10" s="1"/>
  <c r="K134" i="10"/>
  <c r="M134" i="10" s="1"/>
  <c r="K280" i="10"/>
  <c r="M280" i="10" s="1"/>
  <c r="H283" i="8" s="1"/>
  <c r="P152" i="16" s="1"/>
  <c r="K13" i="10"/>
  <c r="M13" i="10" s="1"/>
  <c r="K129" i="10"/>
  <c r="M129" i="10" s="1"/>
  <c r="K184" i="10"/>
  <c r="M184" i="10" s="1"/>
  <c r="K52" i="10"/>
  <c r="M52" i="10" s="1"/>
  <c r="H55" i="8" s="1"/>
  <c r="P339" i="16" s="1"/>
  <c r="K260" i="10"/>
  <c r="M260" i="10" s="1"/>
  <c r="K123" i="10"/>
  <c r="M123" i="10" s="1"/>
  <c r="K120" i="10"/>
  <c r="M120" i="10" s="1"/>
  <c r="K107" i="10"/>
  <c r="M107" i="10" s="1"/>
  <c r="K326" i="10"/>
  <c r="M326" i="10" s="1"/>
  <c r="H329" i="8" s="1"/>
  <c r="P82" i="16" s="1"/>
  <c r="K47" i="10"/>
  <c r="M47" i="10" s="1"/>
  <c r="H50" i="8" s="1"/>
  <c r="L78" i="16" s="1"/>
  <c r="K53" i="10"/>
  <c r="M53" i="10" s="1"/>
  <c r="K362" i="10"/>
  <c r="M362" i="10" s="1"/>
  <c r="K62" i="10"/>
  <c r="M62" i="10" s="1"/>
  <c r="H65" i="8" s="1"/>
  <c r="P284" i="16" s="1"/>
  <c r="K25" i="10"/>
  <c r="M25" i="10" s="1"/>
  <c r="K172" i="10"/>
  <c r="M172" i="10" s="1"/>
  <c r="K171" i="10"/>
  <c r="M171" i="10" s="1"/>
  <c r="H174" i="8" s="1"/>
  <c r="P42" i="16" s="1"/>
  <c r="K80" i="10"/>
  <c r="M80" i="10" s="1"/>
  <c r="H83" i="8" s="1"/>
  <c r="L34" i="16" s="1"/>
  <c r="K278" i="10"/>
  <c r="M278" i="10" s="1"/>
  <c r="H281" i="8" s="1"/>
  <c r="P306" i="16" s="1"/>
  <c r="K145" i="10"/>
  <c r="M145" i="10" s="1"/>
  <c r="K177" i="10"/>
  <c r="M177" i="10" s="1"/>
  <c r="K245" i="10"/>
  <c r="M245" i="10" s="1"/>
  <c r="H248" i="8" s="1"/>
  <c r="P76" i="16" s="1"/>
  <c r="K213" i="10"/>
  <c r="M213" i="10" s="1"/>
  <c r="H216" i="8" s="1"/>
  <c r="P63" i="16" s="1"/>
  <c r="K115" i="10"/>
  <c r="M115" i="10" s="1"/>
  <c r="K199" i="10"/>
  <c r="M199" i="10" s="1"/>
  <c r="H202" i="8" s="1"/>
  <c r="P65" i="16" s="1"/>
  <c r="K233" i="10"/>
  <c r="M233" i="10" s="1"/>
  <c r="K222" i="10"/>
  <c r="M222" i="10" s="1"/>
  <c r="K136" i="10"/>
  <c r="M136" i="10" s="1"/>
  <c r="K240" i="10"/>
  <c r="M240" i="10" s="1"/>
  <c r="H243" i="8" s="1"/>
  <c r="P195" i="16" s="1"/>
  <c r="K24" i="10"/>
  <c r="M24" i="10" s="1"/>
  <c r="H27" i="8" s="1"/>
  <c r="L69" i="16" s="1"/>
  <c r="K312" i="10"/>
  <c r="M312" i="10" s="1"/>
  <c r="H315" i="8" s="1"/>
  <c r="P263" i="16" s="1"/>
  <c r="K188" i="10"/>
  <c r="M188" i="10" s="1"/>
  <c r="K12" i="10"/>
  <c r="M12" i="10" s="1"/>
  <c r="K186" i="10"/>
  <c r="M186" i="10" s="1"/>
  <c r="H189" i="8" s="1"/>
  <c r="P291" i="16" s="1"/>
  <c r="K138" i="10"/>
  <c r="M138" i="10" s="1"/>
  <c r="H141" i="8" s="1"/>
  <c r="P135" i="16" s="1"/>
  <c r="K325" i="10"/>
  <c r="M325" i="10" s="1"/>
  <c r="K152" i="10"/>
  <c r="M152" i="10" s="1"/>
  <c r="H155" i="8" s="1"/>
  <c r="K118" i="10"/>
  <c r="M118" i="10" s="1"/>
  <c r="H121" i="8" s="1"/>
  <c r="P265" i="16" s="1"/>
  <c r="K328" i="10"/>
  <c r="M328" i="10" s="1"/>
  <c r="K355" i="10"/>
  <c r="M355" i="10" s="1"/>
  <c r="H358" i="8" s="1"/>
  <c r="P224" i="16" s="1"/>
  <c r="K229" i="10"/>
  <c r="M229" i="10" s="1"/>
  <c r="H232" i="8" s="1"/>
  <c r="K267" i="10"/>
  <c r="M267" i="10" s="1"/>
  <c r="K286" i="10"/>
  <c r="M286" i="10" s="1"/>
  <c r="H289" i="8" s="1"/>
  <c r="P141" i="16" s="1"/>
  <c r="K28" i="10"/>
  <c r="M28" i="10" s="1"/>
  <c r="K109" i="10"/>
  <c r="M109" i="10" s="1"/>
  <c r="K244" i="10"/>
  <c r="M244" i="10" s="1"/>
  <c r="H247" i="8" s="1"/>
  <c r="P234" i="16" s="1"/>
  <c r="K209" i="10"/>
  <c r="M209" i="10" s="1"/>
  <c r="H212" i="8" s="1"/>
  <c r="K335" i="10"/>
  <c r="M335" i="10" s="1"/>
  <c r="H338" i="8" s="1"/>
  <c r="P261" i="16" s="1"/>
  <c r="K10" i="10"/>
  <c r="M10" i="10" s="1"/>
  <c r="H13" i="8" s="1"/>
  <c r="L43" i="16" s="1"/>
  <c r="K342" i="10"/>
  <c r="M342" i="10" s="1"/>
  <c r="K108" i="10"/>
  <c r="M108" i="10" s="1"/>
  <c r="K59" i="10"/>
  <c r="M59" i="10" s="1"/>
  <c r="H62" i="8" s="1"/>
  <c r="L41" i="16" s="1"/>
  <c r="K341" i="10"/>
  <c r="M341" i="10" s="1"/>
  <c r="K327" i="10"/>
  <c r="M327" i="10" s="1"/>
  <c r="K357" i="10"/>
  <c r="M357" i="10" s="1"/>
  <c r="K121" i="10"/>
  <c r="M121" i="10" s="1"/>
  <c r="K354" i="10"/>
  <c r="M354" i="10" s="1"/>
  <c r="K297" i="10"/>
  <c r="M297" i="10" s="1"/>
  <c r="K42" i="10"/>
  <c r="M42" i="10" s="1"/>
  <c r="K223" i="10"/>
  <c r="M223" i="10" s="1"/>
  <c r="K262" i="10"/>
  <c r="M262" i="10" s="1"/>
  <c r="H265" i="8" s="1"/>
  <c r="P255" i="16" s="1"/>
  <c r="K169" i="10"/>
  <c r="M169" i="10" s="1"/>
  <c r="K266" i="10"/>
  <c r="M266" i="10" s="1"/>
  <c r="H269" i="8" s="1"/>
  <c r="P30" i="16" s="1"/>
  <c r="K337" i="10"/>
  <c r="M337" i="10" s="1"/>
  <c r="H340" i="8" s="1"/>
  <c r="P233" i="16" s="1"/>
  <c r="K264" i="10"/>
  <c r="M264" i="10" s="1"/>
  <c r="H267" i="8" s="1"/>
  <c r="P206" i="16" s="1"/>
  <c r="K69" i="10"/>
  <c r="M69" i="10" s="1"/>
  <c r="K235" i="10"/>
  <c r="M235" i="10" s="1"/>
  <c r="K272" i="10"/>
  <c r="M272" i="10" s="1"/>
  <c r="K310" i="10"/>
  <c r="M310" i="10" s="1"/>
  <c r="K96" i="10"/>
  <c r="M96" i="10" s="1"/>
  <c r="H99" i="8" s="1"/>
  <c r="L57" i="16" s="1"/>
  <c r="K143" i="10"/>
  <c r="M143" i="10" s="1"/>
  <c r="H146" i="8" s="1"/>
  <c r="K60" i="10"/>
  <c r="M60" i="10" s="1"/>
  <c r="K144" i="10"/>
  <c r="M144" i="10" s="1"/>
  <c r="K226" i="10"/>
  <c r="M226" i="10" s="1"/>
  <c r="K332" i="10"/>
  <c r="M332" i="10" s="1"/>
  <c r="K215" i="10"/>
  <c r="M215" i="10" s="1"/>
  <c r="H218" i="8" s="1"/>
  <c r="P102" i="16" s="1"/>
  <c r="K333" i="10"/>
  <c r="M333" i="10" s="1"/>
  <c r="K261" i="10"/>
  <c r="M261" i="10" s="1"/>
  <c r="K313" i="10"/>
  <c r="M313" i="10" s="1"/>
  <c r="H316" i="8" s="1"/>
  <c r="P72" i="16" s="1"/>
  <c r="K158" i="10"/>
  <c r="M158" i="10" s="1"/>
  <c r="H161" i="8" s="1"/>
  <c r="L20" i="16" s="1"/>
  <c r="K221" i="10"/>
  <c r="M221" i="10" s="1"/>
  <c r="K275" i="10"/>
  <c r="M275" i="10" s="1"/>
  <c r="K364" i="10"/>
  <c r="M364" i="10" s="1"/>
  <c r="H318" i="8" s="1"/>
  <c r="P168" i="16" s="1"/>
  <c r="K361" i="10"/>
  <c r="M361" i="10" s="1"/>
  <c r="K200" i="10"/>
  <c r="M200" i="10" s="1"/>
  <c r="H203" i="8" s="1"/>
  <c r="P199" i="16" s="1"/>
  <c r="K84" i="10"/>
  <c r="M84" i="10" s="1"/>
  <c r="H87" i="8" s="1"/>
  <c r="P165" i="16" s="1"/>
  <c r="K183" i="10"/>
  <c r="M183" i="10" s="1"/>
  <c r="H186" i="8" s="1"/>
  <c r="P66" i="16" s="1"/>
  <c r="K74" i="10"/>
  <c r="M74" i="10" s="1"/>
  <c r="K214" i="10"/>
  <c r="M214" i="10" s="1"/>
  <c r="H217" i="8" s="1"/>
  <c r="P146" i="16" s="1"/>
  <c r="K78" i="10"/>
  <c r="M78" i="10" s="1"/>
  <c r="K255" i="10"/>
  <c r="M255" i="10" s="1"/>
  <c r="H258" i="8" s="1"/>
  <c r="P325" i="16" s="1"/>
  <c r="K79" i="10"/>
  <c r="M79" i="10" s="1"/>
  <c r="K311" i="10"/>
  <c r="M311" i="10" s="1"/>
  <c r="K241" i="10"/>
  <c r="M241" i="10" s="1"/>
  <c r="K4" i="10"/>
  <c r="M4" i="10" s="1"/>
  <c r="K309" i="10"/>
  <c r="M309" i="10" s="1"/>
  <c r="H312" i="8" s="1"/>
  <c r="P161" i="16" s="1"/>
  <c r="K336" i="10"/>
  <c r="M336" i="10" s="1"/>
  <c r="K137" i="10"/>
  <c r="M137" i="10" s="1"/>
  <c r="H140" i="8" s="1"/>
  <c r="P216" i="16" s="1"/>
  <c r="K258" i="10"/>
  <c r="M258" i="10" s="1"/>
  <c r="H261" i="8" s="1"/>
  <c r="P297" i="16" s="1"/>
  <c r="K283" i="10"/>
  <c r="M283" i="10" s="1"/>
  <c r="H286" i="8" s="1"/>
  <c r="P295" i="16" s="1"/>
  <c r="K301" i="10"/>
  <c r="M301" i="10" s="1"/>
  <c r="K5" i="10"/>
  <c r="M5" i="10" s="1"/>
  <c r="H8" i="8" s="1"/>
  <c r="K150" i="10"/>
  <c r="M150" i="10" s="1"/>
  <c r="K208" i="10"/>
  <c r="M208" i="10" s="1"/>
  <c r="H295" i="8" s="1"/>
  <c r="P106" i="16" s="1"/>
  <c r="K97" i="10"/>
  <c r="M97" i="10" s="1"/>
  <c r="K154" i="10"/>
  <c r="M154" i="10" s="1"/>
  <c r="H157" i="8" s="1"/>
  <c r="P8" i="16" s="1"/>
  <c r="K167" i="10"/>
  <c r="M167" i="10" s="1"/>
  <c r="K218" i="10"/>
  <c r="M218" i="10" s="1"/>
  <c r="K157" i="10"/>
  <c r="M157" i="10" s="1"/>
  <c r="H160" i="8" s="1"/>
  <c r="P286" i="16" s="1"/>
  <c r="K204" i="10"/>
  <c r="M204" i="10" s="1"/>
  <c r="H207" i="8" s="1"/>
  <c r="P231" i="16" s="1"/>
  <c r="K187" i="10"/>
  <c r="M187" i="10" s="1"/>
  <c r="K149" i="10"/>
  <c r="M149" i="10" s="1"/>
  <c r="K321" i="10"/>
  <c r="M321" i="10" s="1"/>
  <c r="H324" i="8" s="1"/>
  <c r="P310" i="16" s="1"/>
  <c r="K350" i="10"/>
  <c r="M350" i="10" s="1"/>
  <c r="K40" i="10"/>
  <c r="M40" i="10" s="1"/>
  <c r="H43" i="8" s="1"/>
  <c r="K290" i="10"/>
  <c r="M290" i="10" s="1"/>
  <c r="H80" i="8" s="1"/>
  <c r="K67" i="10"/>
  <c r="M67" i="10" s="1"/>
  <c r="K75" i="10"/>
  <c r="M75" i="10" s="1"/>
  <c r="H78" i="8" s="1"/>
  <c r="L23" i="16" s="1"/>
  <c r="K163" i="10"/>
  <c r="M163" i="10" s="1"/>
  <c r="K236" i="10"/>
  <c r="M236" i="10" s="1"/>
  <c r="H239" i="8" s="1"/>
  <c r="P112" i="16" s="1"/>
  <c r="K305" i="10"/>
  <c r="M305" i="10" s="1"/>
  <c r="H308" i="8" s="1"/>
  <c r="P130" i="16" s="1"/>
  <c r="K263" i="10"/>
  <c r="M263" i="10" s="1"/>
  <c r="H266" i="8" s="1"/>
  <c r="P236" i="16" s="1"/>
  <c r="K220" i="10"/>
  <c r="M220" i="10" s="1"/>
  <c r="K331" i="10"/>
  <c r="M331" i="10" s="1"/>
  <c r="K269" i="10"/>
  <c r="M269" i="10" s="1"/>
  <c r="K64" i="10"/>
  <c r="M64" i="10" s="1"/>
  <c r="K95" i="10"/>
  <c r="M95" i="10" s="1"/>
  <c r="K46" i="10"/>
  <c r="M46" i="10" s="1"/>
  <c r="K104" i="10"/>
  <c r="M104" i="10" s="1"/>
  <c r="K360" i="10"/>
  <c r="M360" i="10" s="1"/>
  <c r="H363" i="8" s="1"/>
  <c r="P217" i="16" s="1"/>
  <c r="K128" i="10"/>
  <c r="M128" i="10" s="1"/>
  <c r="K203" i="10"/>
  <c r="M203" i="10" s="1"/>
  <c r="K308" i="10"/>
  <c r="M308" i="10" s="1"/>
  <c r="K182" i="10"/>
  <c r="M182" i="10" s="1"/>
  <c r="H185" i="8" s="1"/>
  <c r="P331" i="16" s="1"/>
  <c r="K61" i="10"/>
  <c r="M61" i="10" s="1"/>
  <c r="H64" i="8" s="1"/>
  <c r="L50" i="16" s="1"/>
  <c r="K37" i="10"/>
  <c r="M37" i="10" s="1"/>
  <c r="K194" i="10"/>
  <c r="M194" i="10" s="1"/>
  <c r="H197" i="8" s="1"/>
  <c r="P229" i="16" s="1"/>
  <c r="K365" i="10"/>
  <c r="M365" i="10" s="1"/>
  <c r="K31" i="10"/>
  <c r="M31" i="10" s="1"/>
  <c r="K179" i="10"/>
  <c r="M179" i="10" s="1"/>
  <c r="H182" i="8" s="1"/>
  <c r="P35" i="16" s="1"/>
  <c r="K111" i="10"/>
  <c r="M111" i="10" s="1"/>
  <c r="H114" i="8" s="1"/>
  <c r="P116" i="16" s="1"/>
  <c r="K219" i="10"/>
  <c r="M219" i="10" s="1"/>
  <c r="H222" i="8" s="1"/>
  <c r="P104" i="16" s="1"/>
  <c r="K230" i="10"/>
  <c r="M230" i="10" s="1"/>
  <c r="H233" i="8" s="1"/>
  <c r="P105" i="16" s="1"/>
  <c r="K288" i="10"/>
  <c r="M288" i="10" s="1"/>
  <c r="K195" i="10"/>
  <c r="M195" i="10" s="1"/>
  <c r="K248" i="10"/>
  <c r="M248" i="10" s="1"/>
  <c r="H251" i="8" s="1"/>
  <c r="P162" i="16" s="1"/>
  <c r="K93" i="10"/>
  <c r="M93" i="10" s="1"/>
  <c r="K323" i="10"/>
  <c r="M323" i="10" s="1"/>
  <c r="H326" i="8" s="1"/>
  <c r="K117" i="10"/>
  <c r="M117" i="10" s="1"/>
  <c r="H120" i="8" s="1"/>
  <c r="P52" i="16" s="1"/>
  <c r="K148" i="10"/>
  <c r="M148" i="10" s="1"/>
  <c r="K98" i="10"/>
  <c r="M98" i="10" s="1"/>
  <c r="K192" i="10"/>
  <c r="M192" i="10" s="1"/>
  <c r="H195" i="8" s="1"/>
  <c r="P124" i="16" s="1"/>
  <c r="K18" i="10"/>
  <c r="M18" i="10" s="1"/>
  <c r="K294" i="10"/>
  <c r="M294" i="10" s="1"/>
  <c r="H297" i="8" s="1"/>
  <c r="P157" i="16" s="1"/>
  <c r="K190" i="10"/>
  <c r="M190" i="10" s="1"/>
  <c r="H193" i="8" s="1"/>
  <c r="P137" i="16" s="1"/>
  <c r="K302" i="10"/>
  <c r="M302" i="10" s="1"/>
  <c r="K279" i="10"/>
  <c r="M279" i="10" s="1"/>
  <c r="K281" i="10"/>
  <c r="M281" i="10" s="1"/>
  <c r="K225" i="10"/>
  <c r="M225" i="10" s="1"/>
  <c r="K92" i="10"/>
  <c r="M92" i="10" s="1"/>
  <c r="K284" i="10"/>
  <c r="M284" i="10" s="1"/>
  <c r="H287" i="8" s="1"/>
  <c r="P43" i="16" s="1"/>
  <c r="K126" i="10"/>
  <c r="M126" i="10" s="1"/>
  <c r="K211" i="10"/>
  <c r="M211" i="10" s="1"/>
  <c r="K270" i="10"/>
  <c r="M270" i="10" s="1"/>
  <c r="K178" i="10"/>
  <c r="M178" i="10" s="1"/>
  <c r="H181" i="8" s="1"/>
  <c r="P158" i="16" s="1"/>
  <c r="K29" i="10"/>
  <c r="M29" i="10" s="1"/>
  <c r="H32" i="8" s="1"/>
  <c r="P212" i="16" s="1"/>
  <c r="K6" i="10"/>
  <c r="M6" i="10" s="1"/>
  <c r="H9" i="8" s="1"/>
  <c r="L77" i="16" s="1"/>
  <c r="K196" i="10"/>
  <c r="M196" i="10" s="1"/>
  <c r="K16" i="10"/>
  <c r="M16" i="10" s="1"/>
  <c r="H19" i="8" s="1"/>
  <c r="L30" i="16" s="1"/>
  <c r="K113" i="10"/>
  <c r="M113" i="10" s="1"/>
  <c r="H116" i="8" s="1"/>
  <c r="P77" i="16" s="1"/>
  <c r="K20" i="10"/>
  <c r="M20" i="10" s="1"/>
  <c r="H23" i="8" s="1"/>
  <c r="L84" i="16" s="1"/>
  <c r="K72" i="10"/>
  <c r="M72" i="10" s="1"/>
  <c r="K105" i="10"/>
  <c r="M105" i="10" s="1"/>
  <c r="K139" i="10"/>
  <c r="M139" i="10" s="1"/>
  <c r="K76" i="10"/>
  <c r="M76" i="10" s="1"/>
  <c r="H79" i="8" s="1"/>
  <c r="L37" i="16" s="1"/>
  <c r="K86" i="10"/>
  <c r="M86" i="10" s="1"/>
  <c r="H89" i="8" s="1"/>
  <c r="L28" i="16" s="1"/>
  <c r="K156" i="10"/>
  <c r="M156" i="10" s="1"/>
  <c r="K339" i="10"/>
  <c r="M339" i="10" s="1"/>
  <c r="H342" i="8" s="1"/>
  <c r="K71" i="10"/>
  <c r="M71" i="10" s="1"/>
  <c r="H74" i="8" s="1"/>
  <c r="L55" i="16" s="1"/>
  <c r="K299" i="10"/>
  <c r="M299" i="10" s="1"/>
  <c r="K330" i="10"/>
  <c r="M330" i="10" s="1"/>
  <c r="H333" i="8" s="1"/>
  <c r="K55" i="10"/>
  <c r="M55" i="10" s="1"/>
  <c r="H58" i="8" s="1"/>
  <c r="P38" i="16" s="1"/>
  <c r="K22" i="10"/>
  <c r="M22" i="10" s="1"/>
  <c r="K205" i="10"/>
  <c r="M205" i="10" s="1"/>
  <c r="H208" i="8" s="1"/>
  <c r="P213" i="16" s="1"/>
  <c r="K197" i="10"/>
  <c r="M197" i="10" s="1"/>
  <c r="K238" i="10"/>
  <c r="M238" i="10" s="1"/>
  <c r="K358" i="10"/>
  <c r="M358" i="10" s="1"/>
  <c r="K116" i="10"/>
  <c r="M116" i="10" s="1"/>
  <c r="K307" i="10"/>
  <c r="M307" i="10" s="1"/>
  <c r="K282" i="10"/>
  <c r="M282" i="10" s="1"/>
  <c r="H285" i="8" s="1"/>
  <c r="P289" i="16" s="1"/>
  <c r="K39" i="10"/>
  <c r="M39" i="10" s="1"/>
  <c r="H42" i="8" s="1"/>
  <c r="L54" i="16" s="1"/>
  <c r="K160" i="10"/>
  <c r="M160" i="10" s="1"/>
  <c r="K81" i="10"/>
  <c r="M81" i="10" s="1"/>
  <c r="H306" i="8" s="1"/>
  <c r="P180" i="16" s="1"/>
  <c r="K319" i="10"/>
  <c r="M319" i="10" s="1"/>
  <c r="K70" i="10"/>
  <c r="M70" i="10" s="1"/>
  <c r="H73" i="8" s="1"/>
  <c r="L59" i="16" s="1"/>
  <c r="K127" i="10"/>
  <c r="M127" i="10" s="1"/>
  <c r="H130" i="8" s="1"/>
  <c r="P189" i="16" s="1"/>
  <c r="K351" i="10"/>
  <c r="M351" i="10" s="1"/>
  <c r="H354" i="8" s="1"/>
  <c r="P50" i="16" s="1"/>
  <c r="K141" i="10"/>
  <c r="M141" i="10" s="1"/>
  <c r="H144" i="8" s="1"/>
  <c r="K112" i="10"/>
  <c r="M112" i="10" s="1"/>
  <c r="H115" i="8" s="1"/>
  <c r="L19" i="16" s="1"/>
  <c r="K268" i="10"/>
  <c r="M268" i="10" s="1"/>
  <c r="K162" i="10"/>
  <c r="M162" i="10" s="1"/>
  <c r="K34" i="10"/>
  <c r="M34" i="10" s="1"/>
  <c r="K48" i="10"/>
  <c r="M48" i="10" s="1"/>
  <c r="H51" i="8" s="1"/>
  <c r="K8" i="10"/>
  <c r="M8" i="10" s="1"/>
  <c r="K298" i="10"/>
  <c r="M298" i="10" s="1"/>
  <c r="H301" i="8" s="1"/>
  <c r="P192" i="16" s="1"/>
  <c r="K15" i="10"/>
  <c r="M15" i="10" s="1"/>
  <c r="K27" i="10"/>
  <c r="M27" i="10" s="1"/>
  <c r="K189" i="10"/>
  <c r="M189" i="10" s="1"/>
  <c r="K242" i="10"/>
  <c r="M242" i="10" s="1"/>
  <c r="H245" i="8" s="1"/>
  <c r="P156" i="16" s="1"/>
  <c r="K252" i="10"/>
  <c r="M252" i="10" s="1"/>
  <c r="H255" i="8" s="1"/>
  <c r="K227" i="10"/>
  <c r="M227" i="10" s="1"/>
  <c r="K41" i="10"/>
  <c r="M41" i="10" s="1"/>
  <c r="K304" i="10"/>
  <c r="M304" i="10" s="1"/>
  <c r="H307" i="8" s="1"/>
  <c r="P170" i="16" s="1"/>
  <c r="K224" i="10"/>
  <c r="M224" i="10" s="1"/>
  <c r="K276" i="10"/>
  <c r="M276" i="10" s="1"/>
  <c r="H279" i="8" s="1"/>
  <c r="P87" i="16" s="1"/>
  <c r="K49" i="10"/>
  <c r="M49" i="10" s="1"/>
  <c r="H52" i="8" s="1"/>
  <c r="L48" i="16" s="1"/>
  <c r="K102" i="10"/>
  <c r="M102" i="10" s="1"/>
  <c r="H105" i="8" s="1"/>
  <c r="P6" i="16" s="1"/>
  <c r="K231" i="10"/>
  <c r="M231" i="10" s="1"/>
  <c r="H234" i="8" s="1"/>
  <c r="L71" i="16" s="1"/>
  <c r="K212" i="10"/>
  <c r="M212" i="10" s="1"/>
  <c r="K153" i="10"/>
  <c r="M153" i="10" s="1"/>
  <c r="H156" i="8" s="1"/>
  <c r="K181" i="10"/>
  <c r="M181" i="10" s="1"/>
  <c r="K256" i="10"/>
  <c r="M256" i="10" s="1"/>
  <c r="K36" i="10"/>
  <c r="M36" i="10" s="1"/>
  <c r="H39" i="8" s="1"/>
  <c r="L36" i="16" s="1"/>
  <c r="K133" i="10"/>
  <c r="M133" i="10" s="1"/>
  <c r="K58" i="10"/>
  <c r="M58" i="10" s="1"/>
  <c r="K174" i="10"/>
  <c r="M174" i="10" s="1"/>
  <c r="H177" i="8" s="1"/>
  <c r="P58" i="16" s="1"/>
  <c r="K35" i="10"/>
  <c r="M35" i="10" s="1"/>
  <c r="K63" i="10"/>
  <c r="M63" i="10" s="1"/>
  <c r="K322" i="10"/>
  <c r="M322" i="10" s="1"/>
  <c r="H325" i="8" s="1"/>
  <c r="P285" i="16" s="1"/>
  <c r="K7" i="10"/>
  <c r="M7" i="10" s="1"/>
  <c r="K151" i="10"/>
  <c r="M151" i="10" s="1"/>
  <c r="K82" i="10"/>
  <c r="M82" i="10" s="1"/>
  <c r="H85" i="8" s="1"/>
  <c r="K274" i="10"/>
  <c r="M274" i="10" s="1"/>
  <c r="K295" i="10"/>
  <c r="M295" i="10" s="1"/>
  <c r="K277" i="10"/>
  <c r="M277" i="10" s="1"/>
  <c r="K30" i="10"/>
  <c r="M30" i="10" s="1"/>
  <c r="K165" i="10"/>
  <c r="M165" i="10" s="1"/>
  <c r="K124" i="10"/>
  <c r="M124" i="10" s="1"/>
  <c r="H127" i="8" s="1"/>
  <c r="P321" i="16" s="1"/>
  <c r="K334" i="10"/>
  <c r="M334" i="10" s="1"/>
  <c r="H337" i="8" s="1"/>
  <c r="P247" i="16" s="1"/>
  <c r="K202" i="10"/>
  <c r="M202" i="10" s="1"/>
  <c r="H205" i="8" s="1"/>
  <c r="P136" i="16" s="1"/>
  <c r="K131" i="10"/>
  <c r="M131" i="10" s="1"/>
  <c r="H134" i="8" s="1"/>
  <c r="L70" i="16" s="1"/>
  <c r="K207" i="10"/>
  <c r="M207" i="10" s="1"/>
  <c r="K38" i="10"/>
  <c r="M38" i="10" s="1"/>
  <c r="H41" i="8" s="1"/>
  <c r="K289" i="10"/>
  <c r="M289" i="10" s="1"/>
  <c r="H292" i="8" s="1"/>
  <c r="P24" i="16" s="1"/>
  <c r="K180" i="10"/>
  <c r="M180" i="10" s="1"/>
  <c r="K198" i="10"/>
  <c r="M198" i="10" s="1"/>
  <c r="K11" i="10"/>
  <c r="M11" i="10" s="1"/>
  <c r="K254" i="10"/>
  <c r="M254" i="10" s="1"/>
  <c r="K44" i="10"/>
  <c r="M44" i="10" s="1"/>
  <c r="H47" i="8" s="1"/>
  <c r="P118" i="16" s="1"/>
  <c r="K91" i="10"/>
  <c r="M91" i="10" s="1"/>
  <c r="H94" i="8" s="1"/>
  <c r="P302" i="16" s="1"/>
  <c r="K89" i="10"/>
  <c r="M89" i="10" s="1"/>
  <c r="H92" i="8" s="1"/>
  <c r="P123" i="16" s="1"/>
  <c r="K88" i="10"/>
  <c r="M88" i="10" s="1"/>
  <c r="K228" i="10"/>
  <c r="M228" i="10" s="1"/>
  <c r="H231" i="8" s="1"/>
  <c r="P282" i="16" s="1"/>
  <c r="K346" i="10"/>
  <c r="M346" i="10" s="1"/>
  <c r="Z11" i="8"/>
  <c r="Z21" i="8"/>
  <c r="Z16" i="8"/>
  <c r="Z27" i="8"/>
  <c r="Z12" i="8"/>
  <c r="Z22" i="8"/>
  <c r="X45" i="8"/>
  <c r="X50" i="8" s="1"/>
  <c r="X40" i="8"/>
  <c r="Z40" i="8" s="1"/>
  <c r="X55" i="8"/>
  <c r="Y35" i="8"/>
  <c r="Y34" i="8"/>
  <c r="X60" i="8"/>
  <c r="R54" i="8"/>
  <c r="Z45" i="8"/>
  <c r="Z50" i="8"/>
  <c r="Z60" i="8"/>
  <c r="Z55" i="8"/>
  <c r="H323" i="8"/>
  <c r="P230" i="16" s="1"/>
  <c r="H194" i="8"/>
  <c r="P322" i="16" s="1"/>
  <c r="H237" i="8"/>
  <c r="P260" i="16" s="1"/>
  <c r="H60" i="8"/>
  <c r="L47" i="16" s="1"/>
  <c r="H97" i="8" l="1"/>
  <c r="L16" i="16" s="1"/>
  <c r="Y40" i="8"/>
  <c r="Y39" i="8"/>
  <c r="H345" i="8"/>
  <c r="P314" i="16" s="1"/>
  <c r="H229" i="8"/>
  <c r="I26" i="7"/>
  <c r="Y27" i="8"/>
  <c r="Y12" i="8"/>
  <c r="R39" i="8" s="1"/>
  <c r="Z49" i="8"/>
  <c r="Z59" i="8"/>
  <c r="Z44" i="8"/>
  <c r="AA34" i="8"/>
  <c r="AA35" i="8"/>
  <c r="H320" i="8"/>
  <c r="P246" i="16" s="1"/>
  <c r="I27" i="7"/>
  <c r="L22" i="7"/>
  <c r="H238" i="8"/>
  <c r="D252" i="8" s="1"/>
  <c r="L13" i="7"/>
  <c r="L7" i="7"/>
  <c r="I15" i="7"/>
  <c r="H96" i="8"/>
  <c r="P301" i="16" s="1"/>
  <c r="L19" i="7"/>
  <c r="L11" i="7"/>
  <c r="I7" i="7"/>
  <c r="I5" i="7"/>
  <c r="I10" i="7"/>
  <c r="H14" i="8"/>
  <c r="L29" i="16" s="1"/>
  <c r="H126" i="8"/>
  <c r="P121" i="16" s="1"/>
  <c r="L4" i="7"/>
  <c r="H349" i="8"/>
  <c r="P219" i="16" s="1"/>
  <c r="H18" i="8"/>
  <c r="I18" i="7"/>
  <c r="H223" i="8"/>
  <c r="P174" i="16" s="1"/>
  <c r="H335" i="8"/>
  <c r="P221" i="16" s="1"/>
  <c r="H111" i="8"/>
  <c r="P56" i="16" s="1"/>
  <c r="L12" i="7"/>
  <c r="H220" i="8"/>
  <c r="P287" i="16" s="1"/>
  <c r="H280" i="8"/>
  <c r="P275" i="16" s="1"/>
  <c r="I16" i="7"/>
  <c r="L15" i="7"/>
  <c r="H170" i="8"/>
  <c r="P119" i="16" s="1"/>
  <c r="H296" i="8"/>
  <c r="P167" i="16" s="1"/>
  <c r="H219" i="8"/>
  <c r="P334" i="16" s="1"/>
  <c r="H352" i="8"/>
  <c r="D352" i="8" s="1"/>
  <c r="H165" i="8"/>
  <c r="P53" i="16" s="1"/>
  <c r="H159" i="8"/>
  <c r="L11" i="16" s="1"/>
  <c r="H15" i="8"/>
  <c r="L89" i="16" s="1"/>
  <c r="H110" i="8"/>
  <c r="L42" i="16" s="1"/>
  <c r="H31" i="8"/>
  <c r="L91" i="16" s="1"/>
  <c r="H98" i="8"/>
  <c r="P207" i="16" s="1"/>
  <c r="H264" i="8"/>
  <c r="P335" i="16" s="1"/>
  <c r="H29" i="8"/>
  <c r="L82" i="16" s="1"/>
  <c r="H259" i="8"/>
  <c r="P241" i="16" s="1"/>
  <c r="H240" i="8"/>
  <c r="P92" i="16" s="1"/>
  <c r="H368" i="8"/>
  <c r="D368" i="8" s="1"/>
  <c r="H81" i="8"/>
  <c r="P7" i="16" s="1"/>
  <c r="H34" i="8"/>
  <c r="P208" i="16" s="1"/>
  <c r="H214" i="8"/>
  <c r="P81" i="16" s="1"/>
  <c r="H153" i="8"/>
  <c r="P39" i="16" s="1"/>
  <c r="H322" i="8"/>
  <c r="P29" i="16" s="1"/>
  <c r="H75" i="8"/>
  <c r="L27" i="16" s="1"/>
  <c r="H152" i="8"/>
  <c r="P327" i="16" s="1"/>
  <c r="H30" i="8"/>
  <c r="L85" i="16" s="1"/>
  <c r="H348" i="8"/>
  <c r="P237" i="16" s="1"/>
  <c r="H10" i="8"/>
  <c r="D11" i="8" s="1"/>
  <c r="H230" i="8"/>
  <c r="P14" i="16" s="1"/>
  <c r="H158" i="8"/>
  <c r="D141" i="8" s="1"/>
  <c r="H210" i="8"/>
  <c r="D209" i="8" s="1"/>
  <c r="H284" i="8"/>
  <c r="D287" i="8" s="1"/>
  <c r="H84" i="8"/>
  <c r="P55" i="16" s="1"/>
  <c r="H147" i="8"/>
  <c r="P270" i="16" s="1"/>
  <c r="H365" i="8"/>
  <c r="P308" i="16" s="1"/>
  <c r="H276" i="8"/>
  <c r="P115" i="16" s="1"/>
  <c r="H167" i="8"/>
  <c r="D152" i="8" s="1"/>
  <c r="H173" i="8"/>
  <c r="P172" i="16" s="1"/>
  <c r="H132" i="8"/>
  <c r="L88" i="16" s="1"/>
  <c r="H190" i="8"/>
  <c r="P78" i="16" s="1"/>
  <c r="H199" i="8"/>
  <c r="P45" i="16" s="1"/>
  <c r="H364" i="8"/>
  <c r="P182" i="16" s="1"/>
  <c r="H328" i="8"/>
  <c r="P185" i="16" s="1"/>
  <c r="H131" i="8"/>
  <c r="L56" i="16" s="1"/>
  <c r="H7" i="8"/>
  <c r="H90" i="8"/>
  <c r="L39" i="16" s="1"/>
  <c r="H268" i="8"/>
  <c r="P79" i="16" s="1"/>
  <c r="H76" i="8"/>
  <c r="P93" i="16" s="1"/>
  <c r="H172" i="8"/>
  <c r="P25" i="16" s="1"/>
  <c r="H61" i="8"/>
  <c r="P10" i="16" s="1"/>
  <c r="H21" i="8"/>
  <c r="L72" i="16" s="1"/>
  <c r="H107" i="8"/>
  <c r="L21" i="16" s="1"/>
  <c r="H224" i="8"/>
  <c r="D234" i="8" s="1"/>
  <c r="H112" i="8"/>
  <c r="P89" i="16" s="1"/>
  <c r="H180" i="8"/>
  <c r="P257" i="16" s="1"/>
  <c r="H93" i="8"/>
  <c r="D89" i="8" s="1"/>
  <c r="H341" i="8"/>
  <c r="P228" i="16" s="1"/>
  <c r="H17" i="8"/>
  <c r="P330" i="16" s="1"/>
  <c r="H128" i="8"/>
  <c r="P11" i="16" s="1"/>
  <c r="H109" i="8"/>
  <c r="D103" i="8" s="1"/>
  <c r="H273" i="8"/>
  <c r="P256" i="16" s="1"/>
  <c r="H49" i="8"/>
  <c r="L65" i="16" s="1"/>
  <c r="H82" i="8"/>
  <c r="L10" i="16" s="1"/>
  <c r="H275" i="8"/>
  <c r="P294" i="16" s="1"/>
  <c r="H124" i="8"/>
  <c r="P252" i="16" s="1"/>
  <c r="H22" i="8"/>
  <c r="P336" i="16" s="1"/>
  <c r="H327" i="8"/>
  <c r="P316" i="16" s="1"/>
  <c r="H304" i="8"/>
  <c r="P307" i="16" s="1"/>
  <c r="H26" i="8"/>
  <c r="L38" i="16" s="1"/>
  <c r="H151" i="8"/>
  <c r="P127" i="16" s="1"/>
  <c r="H277" i="8"/>
  <c r="P223" i="16" s="1"/>
  <c r="H176" i="8"/>
  <c r="P70" i="16" s="1"/>
  <c r="P73" i="16" s="1"/>
  <c r="V16" i="16" s="1"/>
  <c r="Y16" i="16" s="1"/>
  <c r="H330" i="8"/>
  <c r="P254" i="16" s="1"/>
  <c r="H263" i="8"/>
  <c r="P312" i="16" s="1"/>
  <c r="H294" i="8"/>
  <c r="D271" i="8" s="1"/>
  <c r="H235" i="8"/>
  <c r="D226" i="8" s="1"/>
  <c r="H108" i="8"/>
  <c r="P111" i="16" s="1"/>
  <c r="H86" i="8"/>
  <c r="L32" i="16" s="1"/>
  <c r="H344" i="8"/>
  <c r="P109" i="16" s="1"/>
  <c r="H77" i="8"/>
  <c r="L68" i="16" s="1"/>
  <c r="H95" i="8"/>
  <c r="P190" i="16" s="1"/>
  <c r="H334" i="8"/>
  <c r="D336" i="8" s="1"/>
  <c r="H175" i="8"/>
  <c r="P54" i="16" s="1"/>
  <c r="H321" i="8"/>
  <c r="P145" i="16" s="1"/>
  <c r="H253" i="8"/>
  <c r="P176" i="16" s="1"/>
  <c r="H88" i="8"/>
  <c r="P120" i="16" s="1"/>
  <c r="H228" i="8"/>
  <c r="P281" i="16" s="1"/>
  <c r="H184" i="8"/>
  <c r="P155" i="16" s="1"/>
  <c r="H331" i="8"/>
  <c r="P129" i="16" s="1"/>
  <c r="H225" i="8"/>
  <c r="P319" i="16" s="1"/>
  <c r="H28" i="8"/>
  <c r="D31" i="8" s="1"/>
  <c r="H68" i="8"/>
  <c r="L73" i="16" s="1"/>
  <c r="H360" i="8"/>
  <c r="P173" i="16" s="1"/>
  <c r="H236" i="8"/>
  <c r="P83" i="16" s="1"/>
  <c r="H361" i="8"/>
  <c r="P305" i="16" s="1"/>
  <c r="H16" i="8"/>
  <c r="D16" i="8" s="1"/>
  <c r="H339" i="8"/>
  <c r="P311" i="16" s="1"/>
  <c r="H256" i="8"/>
  <c r="P16" i="16" s="1"/>
  <c r="H359" i="8"/>
  <c r="P151" i="16" s="1"/>
  <c r="H162" i="8"/>
  <c r="P274" i="16" s="1"/>
  <c r="H362" i="8"/>
  <c r="P150" i="16" s="1"/>
  <c r="H91" i="8"/>
  <c r="P340" i="16" s="1"/>
  <c r="H305" i="8"/>
  <c r="P49" i="16" s="1"/>
  <c r="H291" i="8"/>
  <c r="P144" i="16" s="1"/>
  <c r="H221" i="8"/>
  <c r="P264" i="16" s="1"/>
  <c r="H63" i="8"/>
  <c r="P338" i="16" s="1"/>
  <c r="H226" i="8"/>
  <c r="P140" i="16" s="1"/>
  <c r="H118" i="8"/>
  <c r="P211" i="16" s="1"/>
  <c r="H56" i="8"/>
  <c r="D53" i="8" s="1"/>
  <c r="H54" i="8"/>
  <c r="D64" i="8" s="1"/>
  <c r="H242" i="8"/>
  <c r="P101" i="16" s="1"/>
  <c r="H57" i="8"/>
  <c r="L81" i="16" s="1"/>
  <c r="H183" i="8"/>
  <c r="P15" i="16" s="1"/>
  <c r="H201" i="8"/>
  <c r="P133" i="16" s="1"/>
  <c r="L10" i="7"/>
  <c r="L26" i="7"/>
  <c r="I25" i="7"/>
  <c r="H25" i="8"/>
  <c r="L31" i="16" s="1"/>
  <c r="H139" i="8"/>
  <c r="P96" i="16" s="1"/>
  <c r="L27" i="7"/>
  <c r="H187" i="8"/>
  <c r="D183" i="8" s="1"/>
  <c r="H12" i="8"/>
  <c r="L52" i="16" s="1"/>
  <c r="H40" i="8"/>
  <c r="L92" i="16" s="1"/>
  <c r="L20" i="7"/>
  <c r="H192" i="8"/>
  <c r="P186" i="16" s="1"/>
  <c r="H366" i="8"/>
  <c r="D366" i="8" s="1"/>
  <c r="L9" i="7"/>
  <c r="L21" i="7"/>
  <c r="I22" i="7"/>
  <c r="I12" i="7"/>
  <c r="L23" i="7"/>
  <c r="L24" i="7"/>
  <c r="L16" i="7"/>
  <c r="I8" i="7"/>
  <c r="H367" i="8"/>
  <c r="P27" i="16" s="1"/>
  <c r="I9" i="7"/>
  <c r="H69" i="8"/>
  <c r="P19" i="16" s="1"/>
  <c r="I28" i="7"/>
  <c r="I24" i="7"/>
  <c r="H45" i="8"/>
  <c r="D48" i="8" s="1"/>
  <c r="I11" i="7"/>
  <c r="L5" i="7"/>
  <c r="H142" i="8"/>
  <c r="P184" i="16" s="1"/>
  <c r="H36" i="8"/>
  <c r="L35" i="16" s="1"/>
  <c r="I14" i="7"/>
  <c r="H38" i="8"/>
  <c r="L18" i="16" s="1"/>
  <c r="I6" i="7"/>
  <c r="L25" i="7"/>
  <c r="L6" i="7"/>
  <c r="L14" i="7"/>
  <c r="I20" i="7"/>
  <c r="L17" i="7"/>
  <c r="H168" i="8"/>
  <c r="P99" i="16" s="1"/>
  <c r="H313" i="8"/>
  <c r="D321" i="8" s="1"/>
  <c r="H278" i="8"/>
  <c r="P23" i="16" s="1"/>
  <c r="H310" i="8"/>
  <c r="P249" i="16" s="1"/>
  <c r="H100" i="8"/>
  <c r="P171" i="16" s="1"/>
  <c r="H244" i="8"/>
  <c r="P243" i="16" s="1"/>
  <c r="H314" i="8"/>
  <c r="P132" i="16" s="1"/>
  <c r="H356" i="8"/>
  <c r="D359" i="8" s="1"/>
  <c r="H357" i="8"/>
  <c r="P259" i="16" s="1"/>
  <c r="L18" i="7"/>
  <c r="H70" i="8"/>
  <c r="P298" i="16" s="1"/>
  <c r="I17" i="7"/>
  <c r="L28" i="7"/>
  <c r="H300" i="8"/>
  <c r="P34" i="16" s="1"/>
  <c r="H293" i="8"/>
  <c r="P248" i="16" s="1"/>
  <c r="H123" i="8"/>
  <c r="H299" i="8"/>
  <c r="P222" i="16" s="1"/>
  <c r="H33" i="8"/>
  <c r="P95" i="16" s="1"/>
  <c r="H257" i="8"/>
  <c r="P300" i="16" s="1"/>
  <c r="H133" i="8"/>
  <c r="P296" i="16" s="1"/>
  <c r="H113" i="8"/>
  <c r="P272" i="16" s="1"/>
  <c r="H44" i="8"/>
  <c r="L90" i="16" s="1"/>
  <c r="H37" i="8"/>
  <c r="L40" i="16" s="1"/>
  <c r="H353" i="8"/>
  <c r="P59" i="16" s="1"/>
  <c r="H211" i="8"/>
  <c r="P196" i="16" s="1"/>
  <c r="H198" i="8"/>
  <c r="L6" i="16" s="1"/>
  <c r="H311" i="8"/>
  <c r="P324" i="16" s="1"/>
  <c r="H129" i="8"/>
  <c r="P44" i="16" s="1"/>
  <c r="H164" i="8"/>
  <c r="P18" i="16" s="1"/>
  <c r="H246" i="8"/>
  <c r="L13" i="16" s="1"/>
  <c r="H282" i="8"/>
  <c r="P220" i="16" s="1"/>
  <c r="H369" i="8"/>
  <c r="P313" i="16" s="1"/>
  <c r="H270" i="8"/>
  <c r="P323" i="16" s="1"/>
  <c r="I21" i="7"/>
  <c r="H137" i="8"/>
  <c r="P320" i="16" s="1"/>
  <c r="H302" i="8"/>
  <c r="P203" i="16" s="1"/>
  <c r="H72" i="8"/>
  <c r="P17" i="16" s="1"/>
  <c r="L8" i="7"/>
  <c r="H206" i="8"/>
  <c r="D221" i="8" s="1"/>
  <c r="H171" i="8"/>
  <c r="P197" i="16" s="1"/>
  <c r="H6" i="8"/>
  <c r="L79" i="16" s="1"/>
  <c r="H298" i="8"/>
  <c r="P271" i="16" s="1"/>
  <c r="H200" i="8"/>
  <c r="D185" i="8" s="1"/>
  <c r="I23" i="7"/>
  <c r="H215" i="8"/>
  <c r="P40" i="16" s="1"/>
  <c r="H336" i="8"/>
  <c r="P258" i="16" s="1"/>
  <c r="H66" i="8"/>
  <c r="L15" i="16" s="1"/>
  <c r="H136" i="8"/>
  <c r="P283" i="16" s="1"/>
  <c r="H154" i="8"/>
  <c r="P288" i="16" s="1"/>
  <c r="H241" i="8"/>
  <c r="P160" i="16" s="1"/>
  <c r="H11" i="8"/>
  <c r="L86" i="16" s="1"/>
  <c r="H163" i="8"/>
  <c r="D171" i="8" s="1"/>
  <c r="H148" i="8"/>
  <c r="D132" i="8" s="1"/>
  <c r="D318" i="8"/>
  <c r="H67" i="8"/>
  <c r="L64" i="16" s="1"/>
  <c r="I19" i="7"/>
  <c r="H71" i="8"/>
  <c r="P204" i="16" s="1"/>
  <c r="H191" i="8"/>
  <c r="P169" i="16" s="1"/>
  <c r="I4" i="7"/>
  <c r="P269" i="16"/>
  <c r="D207" i="8"/>
  <c r="H271" i="8"/>
  <c r="P240" i="16" s="1"/>
  <c r="H101" i="8"/>
  <c r="I13" i="7"/>
  <c r="H119" i="8"/>
  <c r="P268" i="16" s="1"/>
  <c r="D224" i="8"/>
  <c r="N254" i="10"/>
  <c r="H272" i="8"/>
  <c r="D277" i="8" s="1"/>
  <c r="D173" i="8"/>
  <c r="D294" i="8"/>
  <c r="D232" i="8"/>
  <c r="N95" i="10"/>
  <c r="N32" i="10"/>
  <c r="N309" i="10"/>
  <c r="N98" i="10"/>
  <c r="N203" i="10"/>
  <c r="N160" i="10"/>
  <c r="H166" i="8"/>
  <c r="P41" i="16" s="1"/>
  <c r="N356" i="10"/>
  <c r="H332" i="8"/>
  <c r="P299" i="16" s="1"/>
  <c r="N281" i="10"/>
  <c r="N176" i="10"/>
  <c r="N44" i="10"/>
  <c r="N133" i="10"/>
  <c r="N180" i="10"/>
  <c r="N286" i="10"/>
  <c r="N55" i="10"/>
  <c r="N290" i="10"/>
  <c r="N216" i="10"/>
  <c r="N112" i="10"/>
  <c r="N178" i="10"/>
  <c r="N326" i="10"/>
  <c r="N305" i="10"/>
  <c r="N169" i="10"/>
  <c r="N130" i="10"/>
  <c r="N6" i="10"/>
  <c r="N170" i="10"/>
  <c r="N82" i="10"/>
  <c r="N172" i="10"/>
  <c r="N324" i="10"/>
  <c r="N146" i="10"/>
  <c r="N140" i="10"/>
  <c r="N320" i="10"/>
  <c r="N108" i="10"/>
  <c r="N366" i="10"/>
  <c r="N150" i="10"/>
  <c r="N365" i="10"/>
  <c r="N333" i="10"/>
  <c r="N259" i="10"/>
  <c r="N48" i="10"/>
  <c r="N125" i="10"/>
  <c r="N218" i="10"/>
  <c r="N213" i="10"/>
  <c r="N284" i="10"/>
  <c r="N43" i="10"/>
  <c r="N274" i="10"/>
  <c r="N126" i="10"/>
  <c r="N325" i="10"/>
  <c r="N255" i="10"/>
  <c r="N23" i="10"/>
  <c r="H227" i="8"/>
  <c r="P26" i="16" s="1"/>
  <c r="N256" i="10"/>
  <c r="N183" i="10"/>
  <c r="N350" i="10"/>
  <c r="N349" i="10"/>
  <c r="N312" i="10"/>
  <c r="N124" i="10"/>
  <c r="N21" i="10"/>
  <c r="N190" i="10"/>
  <c r="N20" i="10"/>
  <c r="N322" i="10"/>
  <c r="N109" i="10"/>
  <c r="N165" i="10"/>
  <c r="N276" i="10"/>
  <c r="N3" i="10"/>
  <c r="N49" i="10"/>
  <c r="N132" i="10"/>
  <c r="N343" i="10"/>
  <c r="N303" i="10"/>
  <c r="N235" i="10"/>
  <c r="N129" i="10"/>
  <c r="N232" i="10"/>
  <c r="N230" i="10"/>
  <c r="N222" i="10"/>
  <c r="N167" i="10"/>
  <c r="N280" i="10"/>
  <c r="N162" i="10"/>
  <c r="N57" i="10"/>
  <c r="N79" i="10"/>
  <c r="N192" i="10"/>
  <c r="N72" i="10"/>
  <c r="N186" i="10"/>
  <c r="N253" i="10"/>
  <c r="N359" i="10"/>
  <c r="N139" i="10"/>
  <c r="N101" i="10"/>
  <c r="N47" i="10"/>
  <c r="N102" i="10"/>
  <c r="N75" i="10"/>
  <c r="N231" i="10"/>
  <c r="N147" i="10"/>
  <c r="N196" i="10"/>
  <c r="N289" i="10"/>
  <c r="N361" i="10"/>
  <c r="N18" i="10"/>
  <c r="N219" i="10"/>
  <c r="N103" i="10"/>
  <c r="N157" i="10"/>
  <c r="N120" i="10"/>
  <c r="N272" i="10"/>
  <c r="N273" i="10"/>
  <c r="N153" i="10"/>
  <c r="N84" i="10"/>
  <c r="N52" i="10"/>
  <c r="N334" i="10"/>
  <c r="N184" i="10"/>
  <c r="N351" i="10"/>
  <c r="N300" i="10"/>
  <c r="N311" i="10"/>
  <c r="N200" i="10"/>
  <c r="N262" i="10"/>
  <c r="N110" i="10"/>
  <c r="N89" i="10"/>
  <c r="N352" i="10"/>
  <c r="N328" i="10"/>
  <c r="N113" i="10"/>
  <c r="N243" i="10"/>
  <c r="N117" i="10"/>
  <c r="N69" i="10"/>
  <c r="N152" i="10"/>
  <c r="N11" i="10"/>
  <c r="N64" i="10"/>
  <c r="N212" i="10"/>
  <c r="N315" i="10"/>
  <c r="N115" i="10"/>
  <c r="N148" i="10"/>
  <c r="N163" i="10"/>
  <c r="N136" i="10"/>
  <c r="N88" i="10"/>
  <c r="N179" i="10"/>
  <c r="N252" i="10"/>
  <c r="N358" i="10"/>
  <c r="N242" i="10"/>
  <c r="N260" i="10"/>
  <c r="N239" i="10"/>
  <c r="N30" i="10"/>
  <c r="N134" i="10"/>
  <c r="N99" i="10"/>
  <c r="N191" i="10"/>
  <c r="N10" i="10"/>
  <c r="N17" i="10"/>
  <c r="N197" i="10"/>
  <c r="D319" i="8"/>
  <c r="N210" i="10"/>
  <c r="N265" i="10"/>
  <c r="N229" i="10"/>
  <c r="N355" i="10"/>
  <c r="N135" i="10"/>
  <c r="N37" i="10"/>
  <c r="N268" i="10"/>
  <c r="N42" i="10"/>
  <c r="N214" i="10"/>
  <c r="N308" i="10"/>
  <c r="N58" i="10"/>
  <c r="N267" i="10"/>
  <c r="N145" i="10"/>
  <c r="N323" i="10"/>
  <c r="N339" i="10"/>
  <c r="N295" i="10"/>
  <c r="N357" i="10"/>
  <c r="N215" i="10"/>
  <c r="N142" i="10"/>
  <c r="N51" i="10"/>
  <c r="N158" i="10"/>
  <c r="N61" i="10"/>
  <c r="N336" i="10"/>
  <c r="N277" i="10"/>
  <c r="N293" i="10"/>
  <c r="N282" i="10"/>
  <c r="N149" i="10"/>
  <c r="N249" i="10"/>
  <c r="N348" i="10"/>
  <c r="N241" i="10"/>
  <c r="N4" i="10"/>
  <c r="N234" i="10"/>
  <c r="N46" i="10"/>
  <c r="N264" i="10"/>
  <c r="N116" i="10"/>
  <c r="N248" i="10"/>
  <c r="N238" i="10"/>
  <c r="N364" i="10"/>
  <c r="N220" i="10"/>
  <c r="N332" i="10"/>
  <c r="N78" i="10"/>
  <c r="N237" i="10"/>
  <c r="N258" i="10"/>
  <c r="N297" i="10"/>
  <c r="N39" i="10"/>
  <c r="N269" i="10"/>
  <c r="N45" i="10"/>
  <c r="N127" i="10"/>
  <c r="N159" i="10"/>
  <c r="N270" i="10"/>
  <c r="N287" i="10"/>
  <c r="N93" i="10"/>
  <c r="N13" i="10"/>
  <c r="N50" i="10"/>
  <c r="N318" i="10"/>
  <c r="N168" i="10"/>
  <c r="N283" i="10"/>
  <c r="N342" i="10"/>
  <c r="N114" i="10"/>
  <c r="N164" i="10"/>
  <c r="N338" i="10"/>
  <c r="N24" i="10"/>
  <c r="N138" i="10"/>
  <c r="N306" i="10"/>
  <c r="N35" i="10"/>
  <c r="N66" i="10"/>
  <c r="N346" i="10"/>
  <c r="N195" i="10"/>
  <c r="N211" i="10"/>
  <c r="N250" i="10"/>
  <c r="N171" i="10"/>
  <c r="N226" i="10"/>
  <c r="N263" i="10"/>
  <c r="N182" i="10"/>
  <c r="N15" i="10"/>
  <c r="N345" i="10"/>
  <c r="N27" i="10"/>
  <c r="N225" i="10"/>
  <c r="N90" i="10"/>
  <c r="N85" i="10"/>
  <c r="N199" i="10"/>
  <c r="N223" i="10"/>
  <c r="N123" i="10"/>
  <c r="N9" i="10"/>
  <c r="N74" i="10"/>
  <c r="N246" i="10"/>
  <c r="N341" i="10"/>
  <c r="N301" i="10"/>
  <c r="N185" i="10"/>
  <c r="N54" i="10"/>
  <c r="N154" i="10"/>
  <c r="N7" i="10"/>
  <c r="N111" i="10"/>
  <c r="N347" i="10"/>
  <c r="N251" i="10"/>
  <c r="N40" i="10"/>
  <c r="N194" i="10"/>
  <c r="N288" i="10"/>
  <c r="N16" i="10"/>
  <c r="N244" i="10"/>
  <c r="N271" i="10"/>
  <c r="N144" i="10"/>
  <c r="N313" i="10"/>
  <c r="N53" i="10"/>
  <c r="N97" i="10"/>
  <c r="N34" i="10"/>
  <c r="N189" i="10"/>
  <c r="N22" i="10"/>
  <c r="N296" i="10"/>
  <c r="N100" i="10"/>
  <c r="N278" i="10"/>
  <c r="N240" i="10"/>
  <c r="N28" i="10"/>
  <c r="N65" i="10"/>
  <c r="N321" i="10"/>
  <c r="N33" i="10"/>
  <c r="N181" i="10"/>
  <c r="N275" i="10"/>
  <c r="N25" i="10"/>
  <c r="N77" i="10"/>
  <c r="N29" i="10"/>
  <c r="N221" i="10"/>
  <c r="N233" i="10"/>
  <c r="N294" i="10"/>
  <c r="N63" i="10"/>
  <c r="N87" i="10"/>
  <c r="N121" i="10"/>
  <c r="N81" i="10"/>
  <c r="N261" i="10"/>
  <c r="N62" i="10"/>
  <c r="N60" i="10"/>
  <c r="N5" i="10"/>
  <c r="N71" i="10"/>
  <c r="N36" i="10"/>
  <c r="N107" i="10"/>
  <c r="N224" i="10"/>
  <c r="N257" i="10"/>
  <c r="N173" i="10"/>
  <c r="N91" i="10"/>
  <c r="N128" i="10"/>
  <c r="N206" i="10"/>
  <c r="N31" i="10"/>
  <c r="N340" i="10"/>
  <c r="N327" i="10"/>
  <c r="N68" i="10"/>
  <c r="N14" i="10"/>
  <c r="N279" i="10"/>
  <c r="N363" i="10"/>
  <c r="N151" i="10"/>
  <c r="N292" i="10"/>
  <c r="N302" i="10"/>
  <c r="N177" i="10"/>
  <c r="N353" i="10"/>
  <c r="N298" i="10"/>
  <c r="N12" i="10"/>
  <c r="N247" i="10"/>
  <c r="N8" i="10"/>
  <c r="N67" i="10"/>
  <c r="N316" i="10"/>
  <c r="N143" i="10"/>
  <c r="N228" i="10"/>
  <c r="N291" i="10"/>
  <c r="N285" i="10"/>
  <c r="N227" i="10"/>
  <c r="N207" i="10"/>
  <c r="N73" i="10"/>
  <c r="N175" i="10"/>
  <c r="N331" i="10"/>
  <c r="N156" i="10"/>
  <c r="N307" i="10"/>
  <c r="N266" i="10"/>
  <c r="N335" i="10"/>
  <c r="N70" i="10"/>
  <c r="N26" i="10"/>
  <c r="N86" i="10"/>
  <c r="N330" i="10"/>
  <c r="N360" i="10"/>
  <c r="N329" i="10"/>
  <c r="N205" i="10"/>
  <c r="N299" i="10"/>
  <c r="N83" i="10"/>
  <c r="N141" i="10"/>
  <c r="N319" i="10"/>
  <c r="N209" i="10"/>
  <c r="N208" i="10"/>
  <c r="N304" i="10"/>
  <c r="N187" i="10"/>
  <c r="N119" i="10"/>
  <c r="N96" i="10"/>
  <c r="N106" i="10"/>
  <c r="N80" i="10"/>
  <c r="N193" i="10"/>
  <c r="N104" i="10"/>
  <c r="N131" i="10"/>
  <c r="N161" i="10"/>
  <c r="N344" i="10"/>
  <c r="N317" i="10"/>
  <c r="N201" i="10"/>
  <c r="N94" i="10"/>
  <c r="N41" i="10"/>
  <c r="N155" i="10"/>
  <c r="N174" i="10"/>
  <c r="N198" i="10"/>
  <c r="N337" i="10"/>
  <c r="N245" i="10"/>
  <c r="N217" i="10"/>
  <c r="N105" i="10"/>
  <c r="N19" i="10"/>
  <c r="N362" i="10"/>
  <c r="N236" i="10"/>
  <c r="N56" i="10"/>
  <c r="N354" i="10"/>
  <c r="N204" i="10"/>
  <c r="N122" i="10"/>
  <c r="N310" i="10"/>
  <c r="N137" i="10"/>
  <c r="N38" i="10"/>
  <c r="N76" i="10"/>
  <c r="N92" i="10"/>
  <c r="N202" i="10"/>
  <c r="N314" i="10"/>
  <c r="N118" i="10"/>
  <c r="N188" i="10"/>
  <c r="N166" i="10"/>
  <c r="N59" i="10"/>
  <c r="P153" i="16"/>
  <c r="D344" i="8"/>
  <c r="P60" i="16"/>
  <c r="D50" i="8"/>
  <c r="P37" i="16"/>
  <c r="D240" i="8"/>
  <c r="P57" i="16"/>
  <c r="D251" i="8"/>
  <c r="P90" i="16"/>
  <c r="D147" i="8"/>
  <c r="P131" i="16"/>
  <c r="D187" i="8"/>
  <c r="P86" i="16"/>
  <c r="D7" i="8"/>
  <c r="L9" i="16"/>
  <c r="D301" i="8"/>
  <c r="P326" i="16"/>
  <c r="D82" i="8"/>
  <c r="L17" i="16"/>
  <c r="D159" i="8"/>
  <c r="P103" i="16"/>
  <c r="D228" i="8"/>
  <c r="P315" i="16"/>
  <c r="D146" i="8"/>
  <c r="P142" i="16"/>
  <c r="D335" i="8"/>
  <c r="P280" i="16"/>
  <c r="D51" i="8"/>
  <c r="P191" i="16"/>
  <c r="D327" i="8"/>
  <c r="P159" i="16"/>
  <c r="D259" i="8"/>
  <c r="P166" i="16"/>
  <c r="D178" i="8"/>
  <c r="P80" i="16"/>
  <c r="D346" i="8"/>
  <c r="P242" i="16"/>
  <c r="D56" i="8"/>
  <c r="L33" i="16"/>
  <c r="D76" i="8"/>
  <c r="L83" i="16"/>
  <c r="D42" i="8"/>
  <c r="L49" i="16"/>
  <c r="Y11" i="8"/>
  <c r="Y17" i="8" s="1"/>
  <c r="R41" i="8" s="1"/>
  <c r="R30" i="8"/>
  <c r="R29" i="8"/>
  <c r="Y26" i="8"/>
  <c r="D184" i="8"/>
  <c r="D317" i="8"/>
  <c r="D109" i="8"/>
  <c r="D61" i="8"/>
  <c r="D280" i="8"/>
  <c r="D236" i="8"/>
  <c r="D27" i="8"/>
  <c r="D243" i="8"/>
  <c r="D245" i="8"/>
  <c r="D210" i="8"/>
  <c r="D282" i="8"/>
  <c r="D230" i="8"/>
  <c r="D102" i="8"/>
  <c r="D15" i="8"/>
  <c r="D49" i="8"/>
  <c r="D179" i="8"/>
  <c r="D172" i="8"/>
  <c r="D345" i="8"/>
  <c r="D304" i="8"/>
  <c r="D201" i="8"/>
  <c r="D311" i="8"/>
  <c r="D95" i="8"/>
  <c r="D237" i="8"/>
  <c r="D320" i="8"/>
  <c r="D114" i="8"/>
  <c r="D106" i="8"/>
  <c r="D167" i="8"/>
  <c r="D227" i="8"/>
  <c r="D154" i="8"/>
  <c r="D137" i="8"/>
  <c r="D22" i="8"/>
  <c r="D270" i="8"/>
  <c r="D57" i="8"/>
  <c r="D73" i="8"/>
  <c r="D191" i="8"/>
  <c r="D122" i="8"/>
  <c r="D52" i="8"/>
  <c r="D190" i="8"/>
  <c r="D292" i="8"/>
  <c r="D62" i="8"/>
  <c r="D343" i="8"/>
  <c r="D348" i="8"/>
  <c r="D261" i="8"/>
  <c r="D258" i="8"/>
  <c r="D197" i="8"/>
  <c r="D256" i="8"/>
  <c r="D332" i="8"/>
  <c r="D115" i="8"/>
  <c r="D216" i="8"/>
  <c r="D37" i="8"/>
  <c r="D131" i="8"/>
  <c r="D305" i="8"/>
  <c r="D338" i="8"/>
  <c r="D116" i="8"/>
  <c r="D140" i="8"/>
  <c r="D239" i="8"/>
  <c r="D26" i="8"/>
  <c r="D143" i="8"/>
  <c r="D133" i="8"/>
  <c r="D291" i="8"/>
  <c r="D330" i="8"/>
  <c r="D124" i="8"/>
  <c r="D284" i="8"/>
  <c r="D121" i="8"/>
  <c r="D310" i="8"/>
  <c r="D84" i="8"/>
  <c r="D299" i="8"/>
  <c r="D358" i="8"/>
  <c r="D223" i="8"/>
  <c r="D206" i="8"/>
  <c r="D156" i="8"/>
  <c r="D175" i="8"/>
  <c r="D215" i="8"/>
  <c r="D202" i="8"/>
  <c r="D260" i="8"/>
  <c r="D351" i="8"/>
  <c r="D111" i="8"/>
  <c r="D275" i="8"/>
  <c r="D123" i="8"/>
  <c r="D90" i="8"/>
  <c r="D182" i="8"/>
  <c r="D19" i="8"/>
  <c r="D117" i="8"/>
  <c r="D39" i="8"/>
  <c r="D145" i="8"/>
  <c r="D276" i="8"/>
  <c r="D200" i="8"/>
  <c r="D153" i="8"/>
  <c r="D59" i="8"/>
  <c r="D354" i="8"/>
  <c r="D77" i="8"/>
  <c r="D96" i="8"/>
  <c r="D163" i="8"/>
  <c r="D9" i="8"/>
  <c r="D238" i="8"/>
  <c r="D302" i="8"/>
  <c r="D285" i="8"/>
  <c r="D166" i="8"/>
  <c r="D262" i="8"/>
  <c r="D80" i="8"/>
  <c r="D60" i="8"/>
  <c r="D33" i="8"/>
  <c r="D333" i="8"/>
  <c r="D213" i="8"/>
  <c r="D160" i="8"/>
  <c r="D164" i="8"/>
  <c r="D36" i="8"/>
  <c r="D108" i="8"/>
  <c r="D307" i="8"/>
  <c r="D241" i="8"/>
  <c r="D268" i="8"/>
  <c r="D99" i="8"/>
  <c r="D339" i="8"/>
  <c r="D263" i="8"/>
  <c r="D47" i="8"/>
  <c r="D353" i="8"/>
  <c r="D195" i="8"/>
  <c r="D92" i="8"/>
  <c r="D250" i="8"/>
  <c r="D329" i="8"/>
  <c r="D20" i="8"/>
  <c r="D54" i="8"/>
  <c r="D194" i="8"/>
  <c r="D300" i="8"/>
  <c r="D347" i="8"/>
  <c r="D363" i="8"/>
  <c r="D196" i="8"/>
  <c r="D269" i="8"/>
  <c r="D273" i="8"/>
  <c r="D255" i="8"/>
  <c r="D43" i="8"/>
  <c r="D107" i="8"/>
  <c r="D328" i="8"/>
  <c r="D249" i="8"/>
  <c r="D136" i="8"/>
  <c r="D225" i="8"/>
  <c r="D247" i="8"/>
  <c r="D72" i="8"/>
  <c r="D314" i="8"/>
  <c r="D174" i="8"/>
  <c r="D70" i="8"/>
  <c r="D45" i="8"/>
  <c r="D139" i="8"/>
  <c r="D67" i="8"/>
  <c r="D283" i="8"/>
  <c r="D8" i="8" l="1"/>
  <c r="AA7" i="8"/>
  <c r="AA22" i="8" s="1"/>
  <c r="AA6" i="8"/>
  <c r="AA21" i="8" s="1"/>
  <c r="Y45" i="8"/>
  <c r="Y50" i="8"/>
  <c r="Y60" i="8" s="1"/>
  <c r="Y44" i="8"/>
  <c r="Y49" i="8"/>
  <c r="D286" i="8"/>
  <c r="D98" i="8"/>
  <c r="D193" i="8"/>
  <c r="D55" i="8"/>
  <c r="D186" i="8"/>
  <c r="D105" i="8"/>
  <c r="D218" i="8"/>
  <c r="D23" i="8"/>
  <c r="R7" i="8"/>
  <c r="M8" i="7"/>
  <c r="L46" i="16"/>
  <c r="D323" i="8"/>
  <c r="L58" i="16"/>
  <c r="Y16" i="8"/>
  <c r="R38" i="8" s="1"/>
  <c r="R28" i="8"/>
  <c r="R31" i="8"/>
  <c r="D162" i="8"/>
  <c r="D125" i="8"/>
  <c r="D130" i="8"/>
  <c r="D18" i="8"/>
  <c r="D205" i="8"/>
  <c r="D14" i="8"/>
  <c r="M4" i="7"/>
  <c r="D350" i="8"/>
  <c r="D308" i="8"/>
  <c r="L8" i="16"/>
  <c r="M26" i="7"/>
  <c r="D81" i="8"/>
  <c r="D324" i="8"/>
  <c r="D313" i="8"/>
  <c r="D322" i="8"/>
  <c r="P183" i="16"/>
  <c r="D127" i="8"/>
  <c r="P175" i="16"/>
  <c r="P177" i="16" s="1"/>
  <c r="V24" i="16" s="1"/>
  <c r="Y24" i="16" s="1"/>
  <c r="D66" i="8"/>
  <c r="P309" i="16"/>
  <c r="P317" i="16" s="1"/>
  <c r="V35" i="16" s="1"/>
  <c r="Y35" i="16" s="1"/>
  <c r="D288" i="8"/>
  <c r="D78" i="8"/>
  <c r="P205" i="16"/>
  <c r="D340" i="8"/>
  <c r="D355" i="8"/>
  <c r="D208" i="8"/>
  <c r="D168" i="8"/>
  <c r="D170" i="8"/>
  <c r="D35" i="8"/>
  <c r="P209" i="16"/>
  <c r="D83" i="8"/>
  <c r="D235" i="8"/>
  <c r="D155" i="8"/>
  <c r="D303" i="8"/>
  <c r="D342" i="8"/>
  <c r="D149" i="8"/>
  <c r="D326" i="8"/>
  <c r="D297" i="8"/>
  <c r="D204" i="8"/>
  <c r="D233" i="8"/>
  <c r="D217" i="8"/>
  <c r="P51" i="16"/>
  <c r="P61" i="16" s="1"/>
  <c r="V15" i="16" s="1"/>
  <c r="Y15" i="16" s="1"/>
  <c r="D369" i="8"/>
  <c r="P9" i="16"/>
  <c r="D128" i="8"/>
  <c r="D176" i="8"/>
  <c r="D165" i="8"/>
  <c r="D362" i="8"/>
  <c r="D242" i="8"/>
  <c r="D349" i="8"/>
  <c r="D41" i="8"/>
  <c r="D365" i="8"/>
  <c r="D246" i="8"/>
  <c r="D28" i="8"/>
  <c r="D357" i="8"/>
  <c r="D119" i="8"/>
  <c r="D21" i="8"/>
  <c r="D244" i="8"/>
  <c r="P31" i="16"/>
  <c r="P32" i="16" s="1"/>
  <c r="V13" i="16" s="1"/>
  <c r="Y13" i="16" s="1"/>
  <c r="D254" i="8"/>
  <c r="D85" i="8"/>
  <c r="D296" i="8"/>
  <c r="D29" i="8"/>
  <c r="D126" i="8"/>
  <c r="D220" i="8"/>
  <c r="P13" i="16"/>
  <c r="P179" i="16"/>
  <c r="D364" i="8"/>
  <c r="L60" i="16"/>
  <c r="I65" i="8"/>
  <c r="AH69" i="8" s="1"/>
  <c r="D361" i="8"/>
  <c r="D148" i="8"/>
  <c r="D65" i="8"/>
  <c r="D24" i="8"/>
  <c r="D231" i="8"/>
  <c r="D13" i="8"/>
  <c r="D169" i="8"/>
  <c r="P227" i="16"/>
  <c r="D12" i="8"/>
  <c r="I160" i="8"/>
  <c r="AH167" i="8" s="1"/>
  <c r="D293" i="8"/>
  <c r="I196" i="8"/>
  <c r="AH210" i="8" s="1"/>
  <c r="D341" i="8"/>
  <c r="D279" i="8"/>
  <c r="D367" i="8"/>
  <c r="D203" i="8"/>
  <c r="L80" i="16"/>
  <c r="L93" i="16" s="1"/>
  <c r="V8" i="16" s="1"/>
  <c r="Y8" i="16" s="1"/>
  <c r="D177" i="8"/>
  <c r="D188" i="8"/>
  <c r="D94" i="8"/>
  <c r="D142" i="8"/>
  <c r="D91" i="8"/>
  <c r="D295" i="8"/>
  <c r="D222" i="8"/>
  <c r="D316" i="8"/>
  <c r="D138" i="8"/>
  <c r="D101" i="8"/>
  <c r="D74" i="8"/>
  <c r="D214" i="8"/>
  <c r="D360" i="8"/>
  <c r="D118" i="8"/>
  <c r="D158" i="8"/>
  <c r="D110" i="8"/>
  <c r="I207" i="8"/>
  <c r="AH219" i="8" s="1"/>
  <c r="I308" i="8"/>
  <c r="AH327" i="8" s="1"/>
  <c r="D120" i="8"/>
  <c r="P333" i="16"/>
  <c r="D181" i="8"/>
  <c r="D129" i="8"/>
  <c r="D274" i="8"/>
  <c r="D17" i="8"/>
  <c r="D289" i="8"/>
  <c r="D309" i="8"/>
  <c r="D157" i="8"/>
  <c r="P84" i="16"/>
  <c r="V17" i="16" s="1"/>
  <c r="Y17" i="16" s="1"/>
  <c r="M11" i="7"/>
  <c r="D331" i="8"/>
  <c r="D312" i="8"/>
  <c r="D266" i="8"/>
  <c r="P225" i="16"/>
  <c r="V28" i="16" s="1"/>
  <c r="Y28" i="16" s="1"/>
  <c r="D6" i="8"/>
  <c r="D192" i="8"/>
  <c r="D161" i="8"/>
  <c r="D104" i="8"/>
  <c r="D257" i="8"/>
  <c r="D278" i="8"/>
  <c r="D34" i="8"/>
  <c r="L26" i="16"/>
  <c r="L44" i="16" s="1"/>
  <c r="L74" i="16"/>
  <c r="D30" i="8"/>
  <c r="P290" i="16"/>
  <c r="P292" i="16" s="1"/>
  <c r="V33" i="16" s="1"/>
  <c r="Y33" i="16" s="1"/>
  <c r="D315" i="8"/>
  <c r="L67" i="16"/>
  <c r="D150" i="8"/>
  <c r="P108" i="16"/>
  <c r="D93" i="8"/>
  <c r="D75" i="8"/>
  <c r="D337" i="8"/>
  <c r="D151" i="8"/>
  <c r="L14" i="16"/>
  <c r="P201" i="16"/>
  <c r="V26" i="16" s="1"/>
  <c r="Y26" i="16" s="1"/>
  <c r="D306" i="8"/>
  <c r="D69" i="8"/>
  <c r="R8" i="8"/>
  <c r="D180" i="8"/>
  <c r="M10" i="7"/>
  <c r="D100" i="8"/>
  <c r="D44" i="8"/>
  <c r="D272" i="8"/>
  <c r="D290" i="8"/>
  <c r="D264" i="8"/>
  <c r="D10" i="8"/>
  <c r="D248" i="8"/>
  <c r="D38" i="8"/>
  <c r="P147" i="16"/>
  <c r="P148" i="16" s="1"/>
  <c r="V22" i="16" s="1"/>
  <c r="Y22" i="16" s="1"/>
  <c r="D63" i="8"/>
  <c r="D46" i="8"/>
  <c r="D198" i="8"/>
  <c r="D219" i="8"/>
  <c r="P235" i="16"/>
  <c r="D113" i="8"/>
  <c r="P138" i="16"/>
  <c r="V21" i="16" s="1"/>
  <c r="Y21" i="16" s="1"/>
  <c r="D86" i="8"/>
  <c r="D25" i="8"/>
  <c r="D334" i="8"/>
  <c r="P273" i="16"/>
  <c r="P278" i="16" s="1"/>
  <c r="V32" i="16" s="1"/>
  <c r="Y32" i="16" s="1"/>
  <c r="M20" i="7"/>
  <c r="D88" i="8"/>
  <c r="M28" i="7"/>
  <c r="D79" i="8"/>
  <c r="D211" i="8"/>
  <c r="D356" i="8"/>
  <c r="I341" i="8"/>
  <c r="AH342" i="8" s="1"/>
  <c r="D71" i="8"/>
  <c r="J25" i="7"/>
  <c r="D253" i="8"/>
  <c r="P107" i="16"/>
  <c r="J13" i="7"/>
  <c r="M16" i="7"/>
  <c r="D281" i="8"/>
  <c r="D189" i="8"/>
  <c r="D267" i="8"/>
  <c r="M25" i="7"/>
  <c r="J21" i="7"/>
  <c r="J12" i="7"/>
  <c r="M15" i="7"/>
  <c r="J15" i="7"/>
  <c r="J23" i="7"/>
  <c r="M5" i="7"/>
  <c r="M19" i="7"/>
  <c r="D212" i="8"/>
  <c r="M24" i="7"/>
  <c r="M12" i="7"/>
  <c r="J7" i="7"/>
  <c r="M6" i="7"/>
  <c r="M9" i="7"/>
  <c r="J17" i="7"/>
  <c r="M13" i="7"/>
  <c r="J24" i="7"/>
  <c r="J26" i="7"/>
  <c r="J10" i="7"/>
  <c r="M17" i="7"/>
  <c r="J27" i="7"/>
  <c r="D112" i="8"/>
  <c r="D199" i="8"/>
  <c r="M21" i="7"/>
  <c r="M18" i="7"/>
  <c r="I161" i="8"/>
  <c r="AH145" i="8" s="1"/>
  <c r="I273" i="8"/>
  <c r="AH265" i="8" s="1"/>
  <c r="I195" i="8"/>
  <c r="AH178" i="8" s="1"/>
  <c r="I366" i="8"/>
  <c r="AH368" i="8" s="1"/>
  <c r="I25" i="8"/>
  <c r="AH26" i="8" s="1"/>
  <c r="I312" i="8"/>
  <c r="AH301" i="8" s="1"/>
  <c r="I143" i="8"/>
  <c r="AH157" i="8" s="1"/>
  <c r="I77" i="8"/>
  <c r="AH83" i="8" s="1"/>
  <c r="D87" i="8"/>
  <c r="I260" i="8"/>
  <c r="AH258" i="8" s="1"/>
  <c r="I53" i="8"/>
  <c r="AH52" i="8" s="1"/>
  <c r="I191" i="8"/>
  <c r="AH204" i="8" s="1"/>
  <c r="I106" i="8"/>
  <c r="AH108" i="8" s="1"/>
  <c r="I90" i="8"/>
  <c r="AH85" i="8" s="1"/>
  <c r="I285" i="8"/>
  <c r="AH273" i="8" s="1"/>
  <c r="I109" i="8"/>
  <c r="AH105" i="8" s="1"/>
  <c r="I83" i="8"/>
  <c r="AH80" i="8" s="1"/>
  <c r="I184" i="8"/>
  <c r="AH191" i="8" s="1"/>
  <c r="I121" i="8"/>
  <c r="AH119" i="8" s="1"/>
  <c r="I171" i="8"/>
  <c r="AH160" i="8" s="1"/>
  <c r="I111" i="8"/>
  <c r="AH120" i="8" s="1"/>
  <c r="I24" i="8"/>
  <c r="AH21" i="8" s="1"/>
  <c r="I354" i="8"/>
  <c r="AH359" i="8" s="1"/>
  <c r="I54" i="8"/>
  <c r="AH64" i="8" s="1"/>
  <c r="I340" i="8"/>
  <c r="AH340" i="8" s="1"/>
  <c r="I202" i="8"/>
  <c r="AH217" i="8" s="1"/>
  <c r="I125" i="8"/>
  <c r="AH128" i="8" s="1"/>
  <c r="P303" i="16"/>
  <c r="V34" i="16" s="1"/>
  <c r="Y34" i="16" s="1"/>
  <c r="I331" i="8"/>
  <c r="AH334" i="8" s="1"/>
  <c r="D40" i="8"/>
  <c r="I91" i="8"/>
  <c r="AH87" i="8" s="1"/>
  <c r="I151" i="8"/>
  <c r="AH166" i="8" s="1"/>
  <c r="I251" i="8"/>
  <c r="AH263" i="8" s="1"/>
  <c r="I276" i="8"/>
  <c r="AH279" i="8" s="1"/>
  <c r="I336" i="8"/>
  <c r="AH322" i="8" s="1"/>
  <c r="I148" i="8"/>
  <c r="AH122" i="8" s="1"/>
  <c r="I73" i="8"/>
  <c r="AH67" i="8" s="1"/>
  <c r="I294" i="8"/>
  <c r="AH272" i="8" s="1"/>
  <c r="I287" i="8"/>
  <c r="AH264" i="8" s="1"/>
  <c r="I117" i="8"/>
  <c r="AH127" i="8" s="1"/>
  <c r="I74" i="8"/>
  <c r="AH72" i="8" s="1"/>
  <c r="I317" i="8"/>
  <c r="AH314" i="8" s="1"/>
  <c r="I213" i="8"/>
  <c r="AH225" i="8" s="1"/>
  <c r="I116" i="8"/>
  <c r="AH109" i="8" s="1"/>
  <c r="I6" i="8"/>
  <c r="AH7" i="8" s="1"/>
  <c r="I365" i="8"/>
  <c r="AH367" i="8" s="1"/>
  <c r="I231" i="8"/>
  <c r="AH242" i="8" s="1"/>
  <c r="I313" i="8"/>
  <c r="AH318" i="8" s="1"/>
  <c r="I113" i="8"/>
  <c r="AH111" i="8" s="1"/>
  <c r="I9" i="8"/>
  <c r="AH10" i="8" s="1"/>
  <c r="I225" i="8"/>
  <c r="AH224" i="8" s="1"/>
  <c r="I170" i="8"/>
  <c r="AH156" i="8" s="1"/>
  <c r="I268" i="8"/>
  <c r="AH271" i="8" s="1"/>
  <c r="I180" i="8"/>
  <c r="AH170" i="8" s="1"/>
  <c r="I351" i="8"/>
  <c r="AH352" i="8" s="1"/>
  <c r="I307" i="8"/>
  <c r="AH302" i="8" s="1"/>
  <c r="I22" i="8"/>
  <c r="AH23" i="8" s="1"/>
  <c r="I201" i="8"/>
  <c r="AH199" i="8" s="1"/>
  <c r="I222" i="8"/>
  <c r="AH233" i="8" s="1"/>
  <c r="I123" i="8"/>
  <c r="AH136" i="8" s="1"/>
  <c r="I61" i="8"/>
  <c r="AH63" i="8" s="1"/>
  <c r="I49" i="8"/>
  <c r="AH44" i="8" s="1"/>
  <c r="I217" i="8"/>
  <c r="AH201" i="8" s="1"/>
  <c r="I58" i="8"/>
  <c r="AH65" i="8" s="1"/>
  <c r="I64" i="8"/>
  <c r="AH60" i="8" s="1"/>
  <c r="I342" i="8"/>
  <c r="AH345" i="8" s="1"/>
  <c r="I118" i="8"/>
  <c r="AH110" i="8" s="1"/>
  <c r="I219" i="8"/>
  <c r="AH222" i="8" s="1"/>
  <c r="I369" i="8"/>
  <c r="AH370" i="8" s="1"/>
  <c r="I50" i="8"/>
  <c r="AH55" i="8" s="1"/>
  <c r="I230" i="8"/>
  <c r="AH202" i="8" s="1"/>
  <c r="I105" i="8"/>
  <c r="AH107" i="8" s="1"/>
  <c r="I326" i="8"/>
  <c r="AH336" i="8" s="1"/>
  <c r="I101" i="8"/>
  <c r="AH97" i="8" s="1"/>
  <c r="I199" i="8"/>
  <c r="AH205" i="8" s="1"/>
  <c r="I23" i="8"/>
  <c r="AH27" i="8" s="1"/>
  <c r="I240" i="8"/>
  <c r="AH234" i="8" s="1"/>
  <c r="I163" i="8"/>
  <c r="AH172" i="8" s="1"/>
  <c r="I87" i="8"/>
  <c r="AH93" i="8" s="1"/>
  <c r="I274" i="8"/>
  <c r="AH277" i="8" s="1"/>
  <c r="I8" i="8"/>
  <c r="AH8" i="8" s="1"/>
  <c r="I167" i="8"/>
  <c r="AH151" i="8" s="1"/>
  <c r="I15" i="8"/>
  <c r="AH15" i="8" s="1"/>
  <c r="I129" i="8"/>
  <c r="AH126" i="8" s="1"/>
  <c r="I84" i="8"/>
  <c r="AH90" i="8" s="1"/>
  <c r="I92" i="8"/>
  <c r="AH98" i="8" s="1"/>
  <c r="I79" i="8"/>
  <c r="AH81" i="8" s="1"/>
  <c r="I188" i="8"/>
  <c r="AH179" i="8" s="1"/>
  <c r="I355" i="8"/>
  <c r="AH358" i="8" s="1"/>
  <c r="I153" i="8"/>
  <c r="AH165" i="8" s="1"/>
  <c r="I85" i="8"/>
  <c r="AH86" i="8" s="1"/>
  <c r="I40" i="8"/>
  <c r="AH39" i="8" s="1"/>
  <c r="I337" i="8"/>
  <c r="AH335" i="8" s="1"/>
  <c r="I295" i="8"/>
  <c r="AH294" i="8" s="1"/>
  <c r="I114" i="8"/>
  <c r="AH121" i="8" s="1"/>
  <c r="I150" i="8"/>
  <c r="AH152" i="8" s="1"/>
  <c r="I34" i="8"/>
  <c r="AH33" i="8" s="1"/>
  <c r="I27" i="8"/>
  <c r="AH28" i="8" s="1"/>
  <c r="I107" i="8"/>
  <c r="AH102" i="8" s="1"/>
  <c r="I301" i="8"/>
  <c r="AH317" i="8" s="1"/>
  <c r="I39" i="8"/>
  <c r="AH40" i="8" s="1"/>
  <c r="I261" i="8"/>
  <c r="AH262" i="8" s="1"/>
  <c r="I333" i="8"/>
  <c r="AH329" i="8" s="1"/>
  <c r="I19" i="8"/>
  <c r="AH20" i="8" s="1"/>
  <c r="I183" i="8"/>
  <c r="AH173" i="8" s="1"/>
  <c r="I119" i="8"/>
  <c r="AH118" i="8" s="1"/>
  <c r="I41" i="8"/>
  <c r="AH53" i="8" s="1"/>
  <c r="I254" i="8"/>
  <c r="AH256" i="8" s="1"/>
  <c r="I93" i="8"/>
  <c r="AH95" i="8" s="1"/>
  <c r="I203" i="8"/>
  <c r="AH195" i="8" s="1"/>
  <c r="I245" i="8"/>
  <c r="AH253" i="8" s="1"/>
  <c r="I104" i="8"/>
  <c r="AH101" i="8" s="1"/>
  <c r="I356" i="8"/>
  <c r="AH360" i="8" s="1"/>
  <c r="I76" i="8"/>
  <c r="AH78" i="8" s="1"/>
  <c r="I17" i="8"/>
  <c r="AH19" i="8" s="1"/>
  <c r="I352" i="8"/>
  <c r="AH353" i="8" s="1"/>
  <c r="I320" i="8"/>
  <c r="AH321" i="8" s="1"/>
  <c r="I232" i="8"/>
  <c r="AH238" i="8" s="1"/>
  <c r="I228" i="8"/>
  <c r="AH245" i="8" s="1"/>
  <c r="I134" i="8"/>
  <c r="AH112" i="8" s="1"/>
  <c r="I205" i="8"/>
  <c r="AH206" i="8" s="1"/>
  <c r="I89" i="8"/>
  <c r="AH84" i="8" s="1"/>
  <c r="I283" i="8"/>
  <c r="AH285" i="8" s="1"/>
  <c r="I130" i="8"/>
  <c r="AH135" i="8" s="1"/>
  <c r="I59" i="8"/>
  <c r="AH47" i="8" s="1"/>
  <c r="I173" i="8"/>
  <c r="AH181" i="8" s="1"/>
  <c r="I329" i="8"/>
  <c r="AH339" i="8" s="1"/>
  <c r="I32" i="8"/>
  <c r="AH41" i="8" s="1"/>
  <c r="I253" i="8"/>
  <c r="AH259" i="8" s="1"/>
  <c r="I346" i="8"/>
  <c r="AH350" i="8" s="1"/>
  <c r="I259" i="8"/>
  <c r="AH268" i="8" s="1"/>
  <c r="I334" i="8"/>
  <c r="AH337" i="8" s="1"/>
  <c r="I315" i="8"/>
  <c r="AH310" i="8" s="1"/>
  <c r="I182" i="8"/>
  <c r="AH159" i="8" s="1"/>
  <c r="I280" i="8"/>
  <c r="AH290" i="8" s="1"/>
  <c r="I81" i="8"/>
  <c r="AH79" i="8" s="1"/>
  <c r="I309" i="8"/>
  <c r="AH319" i="8" s="1"/>
  <c r="I96" i="8"/>
  <c r="AH100" i="8" s="1"/>
  <c r="I169" i="8"/>
  <c r="AH168" i="8" s="1"/>
  <c r="I324" i="8"/>
  <c r="AH332" i="8" s="1"/>
  <c r="I367" i="8"/>
  <c r="AH366" i="8" s="1"/>
  <c r="I51" i="8"/>
  <c r="AH51" i="8" s="1"/>
  <c r="I247" i="8"/>
  <c r="AH257" i="8" s="1"/>
  <c r="I164" i="8"/>
  <c r="AH153" i="8" s="1"/>
  <c r="I103" i="8"/>
  <c r="AH117" i="8" s="1"/>
  <c r="I327" i="8"/>
  <c r="AH324" i="8" s="1"/>
  <c r="I158" i="8"/>
  <c r="AH141" i="8" s="1"/>
  <c r="I63" i="8"/>
  <c r="AH66" i="8" s="1"/>
  <c r="I318" i="8"/>
  <c r="AH328" i="8" s="1"/>
  <c r="I52" i="8"/>
  <c r="AH50" i="8" s="1"/>
  <c r="I155" i="8"/>
  <c r="AH177" i="8" s="1"/>
  <c r="I278" i="8"/>
  <c r="AH281" i="8" s="1"/>
  <c r="I179" i="8"/>
  <c r="AH164" i="8" s="1"/>
  <c r="I178" i="8"/>
  <c r="AH175" i="8" s="1"/>
  <c r="I144" i="8"/>
  <c r="AH144" i="8" s="1"/>
  <c r="I11" i="8"/>
  <c r="AH18" i="8" s="1"/>
  <c r="I299" i="8"/>
  <c r="AH316" i="8" s="1"/>
  <c r="I347" i="8"/>
  <c r="AH344" i="8" s="1"/>
  <c r="I322" i="8"/>
  <c r="AH296" i="8" s="1"/>
  <c r="I339" i="8"/>
  <c r="AH338" i="8" s="1"/>
  <c r="I44" i="8"/>
  <c r="AH38" i="8" s="1"/>
  <c r="I140" i="8"/>
  <c r="AH154" i="8" s="1"/>
  <c r="I224" i="8"/>
  <c r="AH235" i="8" s="1"/>
  <c r="I304" i="8"/>
  <c r="AH315" i="8" s="1"/>
  <c r="I18" i="8"/>
  <c r="AH16" i="8" s="1"/>
  <c r="I181" i="8"/>
  <c r="AH189" i="8" s="1"/>
  <c r="I177" i="8"/>
  <c r="AH188" i="8" s="1"/>
  <c r="I21" i="8"/>
  <c r="AH22" i="8" s="1"/>
  <c r="I221" i="8"/>
  <c r="AH220" i="8" s="1"/>
  <c r="I323" i="8"/>
  <c r="AH320" i="8" s="1"/>
  <c r="I192" i="8"/>
  <c r="AH208" i="8" s="1"/>
  <c r="I237" i="8"/>
  <c r="AH236" i="8" s="1"/>
  <c r="I112" i="8"/>
  <c r="AH124" i="8" s="1"/>
  <c r="I174" i="8"/>
  <c r="AH176" i="8" s="1"/>
  <c r="I209" i="8"/>
  <c r="AH198" i="8" s="1"/>
  <c r="I241" i="8"/>
  <c r="AH254" i="8" s="1"/>
  <c r="I297" i="8"/>
  <c r="AH305" i="8" s="1"/>
  <c r="I29" i="8"/>
  <c r="AH31" i="8" s="1"/>
  <c r="I353" i="8"/>
  <c r="AH356" i="8" s="1"/>
  <c r="I122" i="8"/>
  <c r="AH123" i="8" s="1"/>
  <c r="I290" i="8"/>
  <c r="AH308" i="8" s="1"/>
  <c r="I37" i="8"/>
  <c r="AH35" i="8" s="1"/>
  <c r="I262" i="8"/>
  <c r="AH261" i="8" s="1"/>
  <c r="I298" i="8"/>
  <c r="AH293" i="8" s="1"/>
  <c r="I20" i="8"/>
  <c r="AH25" i="8" s="1"/>
  <c r="I197" i="8"/>
  <c r="AH203" i="8" s="1"/>
  <c r="I7" i="8"/>
  <c r="AH9" i="8" s="1"/>
  <c r="I146" i="8"/>
  <c r="AH147" i="8" s="1"/>
  <c r="I206" i="8"/>
  <c r="AH221" i="8" s="1"/>
  <c r="I186" i="8"/>
  <c r="AH186" i="8" s="1"/>
  <c r="I360" i="8"/>
  <c r="AH361" i="8" s="1"/>
  <c r="I97" i="8"/>
  <c r="AH92" i="8" s="1"/>
  <c r="I218" i="8"/>
  <c r="AH216" i="8" s="1"/>
  <c r="I321" i="8"/>
  <c r="AH312" i="8" s="1"/>
  <c r="I257" i="8"/>
  <c r="AH255" i="8" s="1"/>
  <c r="I31" i="8"/>
  <c r="AH29" i="8" s="1"/>
  <c r="I157" i="8"/>
  <c r="AH143" i="8" s="1"/>
  <c r="I368" i="8"/>
  <c r="AH369" i="8" s="1"/>
  <c r="I165" i="8"/>
  <c r="AH169" i="8" s="1"/>
  <c r="I250" i="8"/>
  <c r="AH239" i="8" s="1"/>
  <c r="D32" i="8"/>
  <c r="I265" i="8"/>
  <c r="AH260" i="8" s="1"/>
  <c r="I108" i="8"/>
  <c r="AH114" i="8" s="1"/>
  <c r="I78" i="8"/>
  <c r="AH74" i="8" s="1"/>
  <c r="I214" i="8"/>
  <c r="AH207" i="8" s="1"/>
  <c r="I75" i="8"/>
  <c r="AH71" i="8" s="1"/>
  <c r="I33" i="8"/>
  <c r="AH46" i="8" s="1"/>
  <c r="I305" i="8"/>
  <c r="AH306" i="8" s="1"/>
  <c r="I13" i="8"/>
  <c r="AH13" i="8" s="1"/>
  <c r="I162" i="8"/>
  <c r="AH149" i="8" s="1"/>
  <c r="I26" i="8"/>
  <c r="AH24" i="8" s="1"/>
  <c r="I286" i="8"/>
  <c r="AH274" i="8" s="1"/>
  <c r="I266" i="8"/>
  <c r="AH276" i="8" s="1"/>
  <c r="I362" i="8"/>
  <c r="AH363" i="8" s="1"/>
  <c r="I358" i="8"/>
  <c r="AH354" i="8" s="1"/>
  <c r="I350" i="8"/>
  <c r="AH347" i="8" s="1"/>
  <c r="I70" i="8"/>
  <c r="AH91" i="8" s="1"/>
  <c r="I238" i="8"/>
  <c r="AH249" i="8" s="1"/>
  <c r="I110" i="8"/>
  <c r="AH106" i="8" s="1"/>
  <c r="I176" i="8"/>
  <c r="AH193" i="8" s="1"/>
  <c r="I293" i="8"/>
  <c r="AH303" i="8" s="1"/>
  <c r="I46" i="8"/>
  <c r="AH49" i="8" s="1"/>
  <c r="I126" i="8"/>
  <c r="AH134" i="8" s="1"/>
  <c r="I248" i="8"/>
  <c r="AH244" i="8" s="1"/>
  <c r="I154" i="8"/>
  <c r="AH174" i="8" s="1"/>
  <c r="I43" i="8"/>
  <c r="AH42" i="8" s="1"/>
  <c r="I47" i="8"/>
  <c r="AH54" i="8" s="1"/>
  <c r="I235" i="8"/>
  <c r="AH232" i="8" s="1"/>
  <c r="I267" i="8"/>
  <c r="AH267" i="8" s="1"/>
  <c r="I236" i="8"/>
  <c r="AH241" i="8" s="1"/>
  <c r="I255" i="8"/>
  <c r="AH251" i="8" s="1"/>
  <c r="I139" i="8"/>
  <c r="AH139" i="8" s="1"/>
  <c r="I42" i="8"/>
  <c r="AH34" i="8" s="1"/>
  <c r="I215" i="8"/>
  <c r="AH200" i="8" s="1"/>
  <c r="I38" i="8"/>
  <c r="AH45" i="8" s="1"/>
  <c r="I348" i="8"/>
  <c r="AH348" i="8" s="1"/>
  <c r="I194" i="8"/>
  <c r="AH184" i="8" s="1"/>
  <c r="I328" i="8"/>
  <c r="AH326" i="8" s="1"/>
  <c r="I137" i="8"/>
  <c r="AH138" i="8" s="1"/>
  <c r="I359" i="8"/>
  <c r="AH357" i="8" s="1"/>
  <c r="I156" i="8"/>
  <c r="AH185" i="8" s="1"/>
  <c r="I325" i="8"/>
  <c r="AH330" i="8" s="1"/>
  <c r="I131" i="8"/>
  <c r="AH131" i="8" s="1"/>
  <c r="I88" i="8"/>
  <c r="AH103" i="8" s="1"/>
  <c r="I120" i="8"/>
  <c r="AH133" i="8" s="1"/>
  <c r="I234" i="8"/>
  <c r="AH215" i="8" s="1"/>
  <c r="I284" i="8"/>
  <c r="AH292" i="8" s="1"/>
  <c r="I152" i="8"/>
  <c r="AH150" i="8" s="1"/>
  <c r="I220" i="8"/>
  <c r="AH237" i="8" s="1"/>
  <c r="I292" i="8"/>
  <c r="AH309" i="8" s="1"/>
  <c r="I14" i="8"/>
  <c r="AH17" i="8" s="1"/>
  <c r="M27" i="7"/>
  <c r="P117" i="16"/>
  <c r="D134" i="8"/>
  <c r="I275" i="8"/>
  <c r="AH289" i="8" s="1"/>
  <c r="I149" i="8"/>
  <c r="AH140" i="8" s="1"/>
  <c r="I252" i="8"/>
  <c r="AH250" i="8" s="1"/>
  <c r="I306" i="8"/>
  <c r="AH311" i="8" s="1"/>
  <c r="I100" i="8"/>
  <c r="AH104" i="8" s="1"/>
  <c r="I69" i="8"/>
  <c r="AH77" i="8" s="1"/>
  <c r="I242" i="8"/>
  <c r="AH243" i="8" s="1"/>
  <c r="I166" i="8"/>
  <c r="AH142" i="8" s="1"/>
  <c r="I10" i="8"/>
  <c r="AH12" i="8" s="1"/>
  <c r="I316" i="8"/>
  <c r="AH304" i="8" s="1"/>
  <c r="I314" i="8"/>
  <c r="AH298" i="8" s="1"/>
  <c r="I244" i="8"/>
  <c r="AH247" i="8" s="1"/>
  <c r="I269" i="8"/>
  <c r="AH266" i="8" s="1"/>
  <c r="I190" i="8"/>
  <c r="AH197" i="8" s="1"/>
  <c r="I159" i="8"/>
  <c r="AH146" i="8" s="1"/>
  <c r="I289" i="8"/>
  <c r="AH283" i="8" s="1"/>
  <c r="I296" i="8"/>
  <c r="AH297" i="8" s="1"/>
  <c r="I223" i="8"/>
  <c r="AH213" i="8" s="1"/>
  <c r="I189" i="8"/>
  <c r="AH194" i="8" s="1"/>
  <c r="I175" i="8"/>
  <c r="AH182" i="8" s="1"/>
  <c r="D135" i="8"/>
  <c r="I282" i="8"/>
  <c r="AH295" i="8" s="1"/>
  <c r="I300" i="8"/>
  <c r="AH282" i="8" s="1"/>
  <c r="I168" i="8"/>
  <c r="AH190" i="8" s="1"/>
  <c r="I229" i="8"/>
  <c r="AH228" i="8" s="1"/>
  <c r="I349" i="8"/>
  <c r="AH351" i="8" s="1"/>
  <c r="I71" i="8"/>
  <c r="AH73" i="8" s="1"/>
  <c r="I277" i="8"/>
  <c r="AH286" i="8" s="1"/>
  <c r="I95" i="8"/>
  <c r="AH88" i="8" s="1"/>
  <c r="I133" i="8"/>
  <c r="AH158" i="8" s="1"/>
  <c r="I45" i="8"/>
  <c r="AH48" i="8" s="1"/>
  <c r="I128" i="8"/>
  <c r="AH129" i="8" s="1"/>
  <c r="I94" i="8"/>
  <c r="AH99" i="8" s="1"/>
  <c r="I279" i="8"/>
  <c r="AH284" i="8" s="1"/>
  <c r="I249" i="8"/>
  <c r="AH248" i="8" s="1"/>
  <c r="I80" i="8"/>
  <c r="AH76" i="8" s="1"/>
  <c r="I198" i="8"/>
  <c r="AH192" i="8" s="1"/>
  <c r="D325" i="8"/>
  <c r="I361" i="8"/>
  <c r="AH362" i="8" s="1"/>
  <c r="I345" i="8"/>
  <c r="AH349" i="8" s="1"/>
  <c r="I138" i="8"/>
  <c r="AH132" i="8" s="1"/>
  <c r="I311" i="8"/>
  <c r="AH313" i="8" s="1"/>
  <c r="I246" i="8"/>
  <c r="AH223" i="8" s="1"/>
  <c r="I30" i="8"/>
  <c r="AH30" i="8" s="1"/>
  <c r="I303" i="8"/>
  <c r="AH307" i="8" s="1"/>
  <c r="I55" i="8"/>
  <c r="AH59" i="8" s="1"/>
  <c r="I35" i="8"/>
  <c r="AH37" i="8" s="1"/>
  <c r="I99" i="8"/>
  <c r="AH94" i="8" s="1"/>
  <c r="I127" i="8"/>
  <c r="AH116" i="8" s="1"/>
  <c r="I332" i="8"/>
  <c r="AH323" i="8" s="1"/>
  <c r="I172" i="8"/>
  <c r="AH162" i="8" s="1"/>
  <c r="I72" i="8"/>
  <c r="AH75" i="8" s="1"/>
  <c r="I145" i="8"/>
  <c r="AH171" i="8" s="1"/>
  <c r="I263" i="8"/>
  <c r="AH275" i="8" s="1"/>
  <c r="I36" i="8"/>
  <c r="AH36" i="8" s="1"/>
  <c r="I102" i="8"/>
  <c r="AH115" i="8" s="1"/>
  <c r="I330" i="8"/>
  <c r="AH331" i="8" s="1"/>
  <c r="I310" i="8"/>
  <c r="AH299" i="8" s="1"/>
  <c r="I135" i="8"/>
  <c r="AH137" i="8" s="1"/>
  <c r="I115" i="8"/>
  <c r="AH113" i="8" s="1"/>
  <c r="I239" i="8"/>
  <c r="AH240" i="8" s="1"/>
  <c r="I142" i="8"/>
  <c r="AH155" i="8" s="1"/>
  <c r="I185" i="8"/>
  <c r="AH180" i="8" s="1"/>
  <c r="I60" i="8"/>
  <c r="AH61" i="8" s="1"/>
  <c r="I226" i="8"/>
  <c r="AH226" i="8" s="1"/>
  <c r="I48" i="8"/>
  <c r="AH43" i="8" s="1"/>
  <c r="I288" i="8"/>
  <c r="AH288" i="8" s="1"/>
  <c r="I212" i="8"/>
  <c r="AH214" i="8" s="1"/>
  <c r="I343" i="8"/>
  <c r="AH346" i="8" s="1"/>
  <c r="I216" i="8"/>
  <c r="AH229" i="8" s="1"/>
  <c r="I344" i="8"/>
  <c r="AH341" i="8" s="1"/>
  <c r="I270" i="8"/>
  <c r="AH270" i="8" s="1"/>
  <c r="I243" i="8"/>
  <c r="AH231" i="8" s="1"/>
  <c r="I364" i="8"/>
  <c r="AH365" i="8" s="1"/>
  <c r="I98" i="8"/>
  <c r="AH96" i="8" s="1"/>
  <c r="I357" i="8"/>
  <c r="AH355" i="8" s="1"/>
  <c r="I338" i="8"/>
  <c r="AH333" i="8" s="1"/>
  <c r="I264" i="8"/>
  <c r="AH278" i="8" s="1"/>
  <c r="I141" i="8"/>
  <c r="AH161" i="8" s="1"/>
  <c r="I281" i="8"/>
  <c r="AH287" i="8" s="1"/>
  <c r="I86" i="8"/>
  <c r="AH89" i="8" s="1"/>
  <c r="I363" i="8"/>
  <c r="AH364" i="8" s="1"/>
  <c r="I132" i="8"/>
  <c r="AH125" i="8" s="1"/>
  <c r="I335" i="8"/>
  <c r="AH343" i="8" s="1"/>
  <c r="I193" i="8"/>
  <c r="AH196" i="8" s="1"/>
  <c r="I211" i="8"/>
  <c r="AH218" i="8" s="1"/>
  <c r="I319" i="8"/>
  <c r="AH325" i="8" s="1"/>
  <c r="I124" i="8"/>
  <c r="AH130" i="8" s="1"/>
  <c r="I56" i="8"/>
  <c r="AH56" i="8" s="1"/>
  <c r="I62" i="8"/>
  <c r="AH58" i="8" s="1"/>
  <c r="I291" i="8"/>
  <c r="AH291" i="8" s="1"/>
  <c r="I82" i="8"/>
  <c r="AH82" i="8" s="1"/>
  <c r="I147" i="8"/>
  <c r="AH163" i="8" s="1"/>
  <c r="I12" i="8"/>
  <c r="AH11" i="8" s="1"/>
  <c r="I208" i="8"/>
  <c r="AH209" i="8" s="1"/>
  <c r="I68" i="8"/>
  <c r="AH68" i="8" s="1"/>
  <c r="I16" i="8"/>
  <c r="AH14" i="8" s="1"/>
  <c r="I57" i="8"/>
  <c r="AH57" i="8" s="1"/>
  <c r="I256" i="8"/>
  <c r="AH252" i="8" s="1"/>
  <c r="I28" i="8"/>
  <c r="AH32" i="8" s="1"/>
  <c r="I233" i="8"/>
  <c r="AH227" i="8" s="1"/>
  <c r="I210" i="8"/>
  <c r="AH211" i="8" s="1"/>
  <c r="I204" i="8"/>
  <c r="AH212" i="8" s="1"/>
  <c r="I258" i="8"/>
  <c r="AH246" i="8" s="1"/>
  <c r="I187" i="8"/>
  <c r="AH183" i="8" s="1"/>
  <c r="D229" i="8"/>
  <c r="I66" i="8"/>
  <c r="AH62" i="8" s="1"/>
  <c r="I67" i="8"/>
  <c r="AH70" i="8" s="1"/>
  <c r="I271" i="8"/>
  <c r="AH269" i="8" s="1"/>
  <c r="I136" i="8"/>
  <c r="AH148" i="8" s="1"/>
  <c r="D58" i="8"/>
  <c r="D68" i="8"/>
  <c r="D265" i="8"/>
  <c r="D144" i="8"/>
  <c r="D97" i="8"/>
  <c r="I302" i="8"/>
  <c r="AH300" i="8" s="1"/>
  <c r="D298" i="8"/>
  <c r="P328" i="16"/>
  <c r="V36" i="16" s="1"/>
  <c r="Y36" i="16" s="1"/>
  <c r="J11" i="7"/>
  <c r="P250" i="16"/>
  <c r="V30" i="16" s="1"/>
  <c r="Y30" i="16" s="1"/>
  <c r="J16" i="7"/>
  <c r="I227" i="8"/>
  <c r="AH230" i="8" s="1"/>
  <c r="J6" i="7"/>
  <c r="I200" i="8"/>
  <c r="AH187" i="8" s="1"/>
  <c r="P122" i="16"/>
  <c r="P337" i="16"/>
  <c r="I272" i="8"/>
  <c r="AH280" i="8" s="1"/>
  <c r="P253" i="16"/>
  <c r="P266" i="16" s="1"/>
  <c r="V31" i="16" s="1"/>
  <c r="Y31" i="16" s="1"/>
  <c r="J19" i="7"/>
  <c r="M7" i="7"/>
  <c r="J20" i="7"/>
  <c r="M14" i="7"/>
  <c r="J18" i="7"/>
  <c r="J5" i="7"/>
  <c r="J14" i="7"/>
  <c r="J22" i="7"/>
  <c r="M22" i="7"/>
  <c r="M23" i="7"/>
  <c r="J4" i="7"/>
  <c r="J8" i="7"/>
  <c r="J28" i="7"/>
  <c r="J9" i="7"/>
  <c r="P163" i="16"/>
  <c r="V23" i="16" s="1"/>
  <c r="Y23" i="16" s="1"/>
  <c r="P47" i="16"/>
  <c r="V14" i="16" s="1"/>
  <c r="Y14" i="16" s="1"/>
  <c r="P97" i="16"/>
  <c r="V18" i="16" s="1"/>
  <c r="Y18" i="16" s="1"/>
  <c r="R40" i="8"/>
  <c r="Q25" i="8"/>
  <c r="AA40" i="8" l="1"/>
  <c r="AA39" i="8"/>
  <c r="AE6" i="8"/>
  <c r="Q41" i="8"/>
  <c r="Y55" i="8"/>
  <c r="L24" i="16"/>
  <c r="V4" i="16" s="1"/>
  <c r="Y4" i="16" s="1"/>
  <c r="V24" i="8"/>
  <c r="R12" i="8" s="1"/>
  <c r="P214" i="16"/>
  <c r="V27" i="16" s="1"/>
  <c r="Y27" i="16" s="1"/>
  <c r="P187" i="16"/>
  <c r="V25" i="16" s="1"/>
  <c r="Y25" i="16" s="1"/>
  <c r="AE7" i="8"/>
  <c r="P238" i="16"/>
  <c r="V29" i="16" s="1"/>
  <c r="Y29" i="16" s="1"/>
  <c r="P21" i="16"/>
  <c r="V12" i="16" s="1"/>
  <c r="Y12" i="16" s="1"/>
  <c r="L75" i="16"/>
  <c r="V7" i="16" s="1"/>
  <c r="Y7" i="16" s="1"/>
  <c r="P341" i="16"/>
  <c r="V37" i="16" s="1"/>
  <c r="Y37" i="16" s="1"/>
  <c r="P113" i="16"/>
  <c r="V19" i="16" s="1"/>
  <c r="Y19" i="16" s="1"/>
  <c r="E167" i="8"/>
  <c r="AK255" i="8"/>
  <c r="AK152" i="8"/>
  <c r="AK146" i="8"/>
  <c r="AK221" i="8"/>
  <c r="AK170" i="8"/>
  <c r="AK259" i="8"/>
  <c r="AK211" i="8"/>
  <c r="AK131" i="8"/>
  <c r="AK260" i="8"/>
  <c r="AK122" i="8"/>
  <c r="AK84" i="8"/>
  <c r="AK186" i="8"/>
  <c r="AK69" i="8"/>
  <c r="AK63" i="8"/>
  <c r="AK353" i="8"/>
  <c r="AK246" i="8"/>
  <c r="AK80" i="8"/>
  <c r="AK99" i="8"/>
  <c r="AK70" i="8"/>
  <c r="AK206" i="8"/>
  <c r="AK284" i="8"/>
  <c r="AK316" i="8"/>
  <c r="AK253" i="8"/>
  <c r="AK272" i="8"/>
  <c r="AK90" i="8"/>
  <c r="AK325" i="8"/>
  <c r="AK36" i="8"/>
  <c r="AK286" i="8"/>
  <c r="AK344" i="8"/>
  <c r="AK311" i="8"/>
  <c r="AK161" i="8"/>
  <c r="AK93" i="8"/>
  <c r="AK216" i="8"/>
  <c r="AK105" i="8"/>
  <c r="AK97" i="8"/>
  <c r="AK38" i="8"/>
  <c r="AK9" i="8"/>
  <c r="AK296" i="8"/>
  <c r="AK196" i="8"/>
  <c r="AK368" i="8"/>
  <c r="AK242" i="8"/>
  <c r="AK208" i="8"/>
  <c r="AK112" i="8"/>
  <c r="AK348" i="8"/>
  <c r="AK130" i="8"/>
  <c r="AK43" i="8"/>
  <c r="AK245" i="8"/>
  <c r="AK275" i="8"/>
  <c r="AK341" i="8"/>
  <c r="AK178" i="8"/>
  <c r="AK252" i="8"/>
  <c r="AK71" i="8"/>
  <c r="AK209" i="8"/>
  <c r="AK205" i="8"/>
  <c r="AK300" i="8"/>
  <c r="AK327" i="8"/>
  <c r="AK127" i="8"/>
  <c r="AK317" i="8"/>
  <c r="AK181" i="8"/>
  <c r="AK94" i="8"/>
  <c r="AK37" i="8"/>
  <c r="AK85" i="8"/>
  <c r="AK343" i="8"/>
  <c r="AK66" i="8"/>
  <c r="AK111" i="8"/>
  <c r="AK52" i="8"/>
  <c r="AK318" i="8"/>
  <c r="AK89" i="8"/>
  <c r="AK158" i="8"/>
  <c r="AK54" i="8"/>
  <c r="AK29" i="8"/>
  <c r="AK226" i="8"/>
  <c r="AK189" i="8"/>
  <c r="AK342" i="8"/>
  <c r="AK184" i="8"/>
  <c r="AK356" i="8"/>
  <c r="AK118" i="8"/>
  <c r="AK53" i="8"/>
  <c r="AK333" i="8"/>
  <c r="AK81" i="8"/>
  <c r="AK213" i="8"/>
  <c r="AK48" i="8"/>
  <c r="AK49" i="8"/>
  <c r="AK148" i="8"/>
  <c r="AK12" i="8"/>
  <c r="AK359" i="8"/>
  <c r="AK241" i="8"/>
  <c r="AK263" i="8"/>
  <c r="AK68" i="8"/>
  <c r="AK273" i="8"/>
  <c r="AK303" i="8"/>
  <c r="AK288" i="8"/>
  <c r="AK351" i="8"/>
  <c r="AK232" i="8"/>
  <c r="AK280" i="8"/>
  <c r="AK96" i="8"/>
  <c r="AK109" i="8"/>
  <c r="AK22" i="8"/>
  <c r="AK28" i="8"/>
  <c r="AK159" i="8"/>
  <c r="AK328" i="8"/>
  <c r="AK123" i="8"/>
  <c r="AK224" i="8"/>
  <c r="AK142" i="8"/>
  <c r="AK121" i="8"/>
  <c r="AK183" i="8"/>
  <c r="AK338" i="8"/>
  <c r="AK116" i="8"/>
  <c r="AK76" i="8"/>
  <c r="AK204" i="8"/>
  <c r="AK198" i="8"/>
  <c r="AK290" i="8"/>
  <c r="AK153" i="8"/>
  <c r="AK107" i="8"/>
  <c r="AK347" i="8"/>
  <c r="AK314" i="8"/>
  <c r="AK307" i="8"/>
  <c r="AK101" i="8"/>
  <c r="AK20" i="8"/>
  <c r="AK17" i="8"/>
  <c r="AK55" i="8"/>
  <c r="AK354" i="8"/>
  <c r="AK110" i="8"/>
  <c r="AK362" i="8"/>
  <c r="AK340" i="8"/>
  <c r="AK203" i="8"/>
  <c r="AK98" i="8"/>
  <c r="AK254" i="8"/>
  <c r="AK271" i="8"/>
  <c r="AK228" i="8"/>
  <c r="AK57" i="8"/>
  <c r="AK136" i="8"/>
  <c r="AK16" i="8"/>
  <c r="AK222" i="8"/>
  <c r="AK256" i="8"/>
  <c r="AK250" i="8"/>
  <c r="AK323" i="8"/>
  <c r="AK366" i="8"/>
  <c r="AK41" i="8"/>
  <c r="AK334" i="8"/>
  <c r="AK95" i="8"/>
  <c r="AK108" i="8"/>
  <c r="AK247" i="8"/>
  <c r="AK262" i="8"/>
  <c r="AK155" i="8"/>
  <c r="AK330" i="8"/>
  <c r="AK188" i="8"/>
  <c r="AK270" i="8"/>
  <c r="AK220" i="8"/>
  <c r="AK78" i="8"/>
  <c r="AK293" i="8"/>
  <c r="AK201" i="8"/>
  <c r="AK113" i="8"/>
  <c r="AK30" i="8"/>
  <c r="AK149" i="8"/>
  <c r="AK157" i="8"/>
  <c r="AK134" i="8"/>
  <c r="AK322" i="8"/>
  <c r="AK320" i="8"/>
  <c r="AK39" i="8"/>
  <c r="AK363" i="8"/>
  <c r="AK268" i="8"/>
  <c r="AK229" i="8"/>
  <c r="AK21" i="8"/>
  <c r="AK177" i="8"/>
  <c r="AK195" i="8"/>
  <c r="AK45" i="8"/>
  <c r="AK361" i="8"/>
  <c r="AK243" i="8"/>
  <c r="AK143" i="8"/>
  <c r="AK281" i="8"/>
  <c r="AK144" i="8"/>
  <c r="AK86" i="8"/>
  <c r="AK364" i="8"/>
  <c r="AK257" i="8"/>
  <c r="AK15" i="8"/>
  <c r="AK292" i="8"/>
  <c r="AK324" i="8"/>
  <c r="AK106" i="8"/>
  <c r="AK240" i="8"/>
  <c r="AK190" i="8"/>
  <c r="AK147" i="8"/>
  <c r="AK140" i="8"/>
  <c r="AK83" i="8"/>
  <c r="AK265" i="8"/>
  <c r="AK31" i="8"/>
  <c r="AK145" i="8"/>
  <c r="AK102" i="8"/>
  <c r="AK120" i="8"/>
  <c r="AK360" i="8"/>
  <c r="AK315" i="8"/>
  <c r="AK168" i="8"/>
  <c r="AK18" i="8"/>
  <c r="AK103" i="8"/>
  <c r="AK349" i="8"/>
  <c r="AK217" i="8"/>
  <c r="AK88" i="8"/>
  <c r="AK212" i="8"/>
  <c r="AK310" i="8"/>
  <c r="AK176" i="8"/>
  <c r="AK299" i="8"/>
  <c r="AK40" i="8"/>
  <c r="AK249" i="8"/>
  <c r="AK44" i="8"/>
  <c r="AK151" i="8"/>
  <c r="AK234" i="8"/>
  <c r="AK218" i="8"/>
  <c r="AK163" i="8"/>
  <c r="AK193" i="8"/>
  <c r="AK266" i="8"/>
  <c r="AK225" i="8"/>
  <c r="AK319" i="8"/>
  <c r="AK24" i="8"/>
  <c r="AK185" i="8"/>
  <c r="AK367" i="8"/>
  <c r="AK276" i="8"/>
  <c r="AK335" i="8"/>
  <c r="AK167" i="8"/>
  <c r="AK337" i="8"/>
  <c r="AK8" i="8"/>
  <c r="AK370" i="8"/>
  <c r="AK32" i="8"/>
  <c r="AK277" i="8"/>
  <c r="AK133" i="8"/>
  <c r="AK258" i="8"/>
  <c r="AK207" i="8"/>
  <c r="AK230" i="8"/>
  <c r="AK82" i="8"/>
  <c r="AK279" i="8"/>
  <c r="AK67" i="8"/>
  <c r="AK126" i="8"/>
  <c r="AK346" i="8"/>
  <c r="AK194" i="8"/>
  <c r="AK50" i="8"/>
  <c r="AK306" i="8"/>
  <c r="AK47" i="8"/>
  <c r="AK294" i="8"/>
  <c r="AK308" i="8"/>
  <c r="AK160" i="8"/>
  <c r="AK65" i="8"/>
  <c r="AK141" i="8"/>
  <c r="AK350" i="8"/>
  <c r="AK237" i="8"/>
  <c r="AK264" i="8"/>
  <c r="AK210" i="8"/>
  <c r="AK128" i="8"/>
  <c r="AK244" i="8"/>
  <c r="AK345" i="8"/>
  <c r="AK289" i="8"/>
  <c r="AK355" i="8"/>
  <c r="AK35" i="8"/>
  <c r="AK358" i="8"/>
  <c r="AK23" i="8"/>
  <c r="AK42" i="8"/>
  <c r="AK251" i="8"/>
  <c r="AK202" i="8"/>
  <c r="AK298" i="8"/>
  <c r="AK132" i="8"/>
  <c r="AK156" i="8"/>
  <c r="AK87" i="8"/>
  <c r="AK238" i="8"/>
  <c r="AK10" i="8"/>
  <c r="AK64" i="8"/>
  <c r="AK282" i="8"/>
  <c r="AK11" i="8"/>
  <c r="AK302" i="8"/>
  <c r="AK119" i="8"/>
  <c r="AK214" i="8"/>
  <c r="AK191" i="8"/>
  <c r="AK182" i="8"/>
  <c r="E213" i="8"/>
  <c r="AK125" i="8"/>
  <c r="AK332" i="8"/>
  <c r="AK59" i="8"/>
  <c r="AK72" i="8"/>
  <c r="AK331" i="8"/>
  <c r="AK287" i="8"/>
  <c r="AK236" i="8"/>
  <c r="AK336" i="8"/>
  <c r="AK180" i="8"/>
  <c r="AK60" i="8"/>
  <c r="AK164" i="8"/>
  <c r="AK369" i="8"/>
  <c r="AK219" i="8"/>
  <c r="AK173" i="8"/>
  <c r="AK165" i="8"/>
  <c r="AK51" i="8"/>
  <c r="AK91" i="8"/>
  <c r="AK179" i="8"/>
  <c r="AK74" i="8"/>
  <c r="AK267" i="8"/>
  <c r="AK192" i="8"/>
  <c r="AK162" i="8"/>
  <c r="AK305" i="8"/>
  <c r="AK199" i="8"/>
  <c r="AK200" i="8"/>
  <c r="AK233" i="8"/>
  <c r="AK291" i="8"/>
  <c r="AK104" i="8"/>
  <c r="AK171" i="8"/>
  <c r="AK154" i="8"/>
  <c r="AK365" i="8"/>
  <c r="AK77" i="8"/>
  <c r="AK174" i="8"/>
  <c r="AK223" i="8"/>
  <c r="AK175" i="8"/>
  <c r="AK19" i="8"/>
  <c r="AK309" i="8"/>
  <c r="AK14" i="8"/>
  <c r="AK139" i="8"/>
  <c r="AK27" i="8"/>
  <c r="AK129" i="8"/>
  <c r="AK46" i="8"/>
  <c r="AK312" i="8"/>
  <c r="AK61" i="8"/>
  <c r="AK352" i="8"/>
  <c r="AK33" i="8"/>
  <c r="AK357" i="8"/>
  <c r="AK239" i="8"/>
  <c r="AK75" i="8"/>
  <c r="AK285" i="8"/>
  <c r="AK92" i="8"/>
  <c r="AK329" i="8"/>
  <c r="AK73" i="8"/>
  <c r="AK25" i="8"/>
  <c r="AK135" i="8"/>
  <c r="AK274" i="8"/>
  <c r="AK114" i="8"/>
  <c r="AK326" i="8"/>
  <c r="AK124" i="8"/>
  <c r="AK297" i="8"/>
  <c r="AK115" i="8"/>
  <c r="AK34" i="8"/>
  <c r="AK26" i="8"/>
  <c r="AK100" i="8"/>
  <c r="AK215" i="8"/>
  <c r="AK150" i="8"/>
  <c r="AK339" i="8"/>
  <c r="AK13" i="8"/>
  <c r="AK321" i="8"/>
  <c r="E67" i="8"/>
  <c r="AK304" i="8"/>
  <c r="AK138" i="8"/>
  <c r="AK172" i="8"/>
  <c r="AK117" i="8"/>
  <c r="AK56" i="8"/>
  <c r="AK79" i="8"/>
  <c r="AK166" i="8"/>
  <c r="AK58" i="8"/>
  <c r="AK235" i="8"/>
  <c r="AK197" i="8"/>
  <c r="AK269" i="8"/>
  <c r="AK248" i="8"/>
  <c r="AK231" i="8"/>
  <c r="AK295" i="8"/>
  <c r="AK187" i="8"/>
  <c r="AK278" i="8"/>
  <c r="AK283" i="8"/>
  <c r="AK301" i="8"/>
  <c r="AK137" i="8"/>
  <c r="AK62" i="8"/>
  <c r="AK227" i="8"/>
  <c r="AK169" i="8"/>
  <c r="AK261" i="8"/>
  <c r="AK313" i="8"/>
  <c r="E318" i="8"/>
  <c r="E224" i="8"/>
  <c r="V25" i="8"/>
  <c r="R13" i="8" s="1"/>
  <c r="P125" i="16"/>
  <c r="V20" i="16" s="1"/>
  <c r="Y20" i="16" s="1"/>
  <c r="E45" i="8"/>
  <c r="E231" i="8"/>
  <c r="E238" i="8"/>
  <c r="E30" i="8"/>
  <c r="E267" i="8"/>
  <c r="E161" i="8"/>
  <c r="E340" i="8"/>
  <c r="E210" i="8"/>
  <c r="E281" i="8"/>
  <c r="E297" i="8"/>
  <c r="E184" i="8"/>
  <c r="E70" i="8"/>
  <c r="E321" i="8"/>
  <c r="E359" i="8"/>
  <c r="E128" i="8"/>
  <c r="E114" i="8"/>
  <c r="E331" i="8"/>
  <c r="E141" i="8"/>
  <c r="E346" i="8"/>
  <c r="E11" i="8"/>
  <c r="E244" i="8"/>
  <c r="E276" i="8"/>
  <c r="E288" i="8"/>
  <c r="E187" i="8"/>
  <c r="E10" i="8"/>
  <c r="E343" i="8"/>
  <c r="E369" i="8"/>
  <c r="E280" i="8"/>
  <c r="E333" i="8"/>
  <c r="E40" i="8"/>
  <c r="S24" i="8"/>
  <c r="O12" i="8" s="1"/>
  <c r="E356" i="8"/>
  <c r="E87" i="8"/>
  <c r="E112" i="8"/>
  <c r="E257" i="8"/>
  <c r="E60" i="8"/>
  <c r="E227" i="8"/>
  <c r="E268" i="8"/>
  <c r="E357" i="8"/>
  <c r="E174" i="8"/>
  <c r="E26" i="8"/>
  <c r="E330" i="8"/>
  <c r="E350" i="8"/>
  <c r="E191" i="8"/>
  <c r="E270" i="8"/>
  <c r="E9" i="8"/>
  <c r="E342" i="8"/>
  <c r="E349" i="8"/>
  <c r="E249" i="8"/>
  <c r="E95" i="8"/>
  <c r="E145" i="8"/>
  <c r="E207" i="8"/>
  <c r="E192" i="8"/>
  <c r="E127" i="8"/>
  <c r="E49" i="8"/>
  <c r="E156" i="8"/>
  <c r="E58" i="8"/>
  <c r="E61" i="8"/>
  <c r="E142" i="8"/>
  <c r="E159" i="8"/>
  <c r="E306" i="8"/>
  <c r="E362" i="8"/>
  <c r="E368" i="8"/>
  <c r="E169" i="8"/>
  <c r="E323" i="8"/>
  <c r="E18" i="8"/>
  <c r="E28" i="8"/>
  <c r="E183" i="8"/>
  <c r="E188" i="8"/>
  <c r="E86" i="8"/>
  <c r="E327" i="8"/>
  <c r="E239" i="8"/>
  <c r="E300" i="8"/>
  <c r="E97" i="8"/>
  <c r="E150" i="8"/>
  <c r="E304" i="8"/>
  <c r="E56" i="8"/>
  <c r="E51" i="8"/>
  <c r="E37" i="8"/>
  <c r="E221" i="8"/>
  <c r="E110" i="8"/>
  <c r="E248" i="8"/>
  <c r="E34" i="8"/>
  <c r="E91" i="8"/>
  <c r="E165" i="8"/>
  <c r="E352" i="8"/>
  <c r="E329" i="8"/>
  <c r="E348" i="8"/>
  <c r="E108" i="8"/>
  <c r="E295" i="8"/>
  <c r="E195" i="8"/>
  <c r="E138" i="8"/>
  <c r="E225" i="8"/>
  <c r="E107" i="8"/>
  <c r="E132" i="8"/>
  <c r="E111" i="8"/>
  <c r="E99" i="8"/>
  <c r="E16" i="8"/>
  <c r="E229" i="8"/>
  <c r="E177" i="8"/>
  <c r="E154" i="8"/>
  <c r="E83" i="8"/>
  <c r="E171" i="8"/>
  <c r="E258" i="8"/>
  <c r="E264" i="8"/>
  <c r="E109" i="8"/>
  <c r="E339" i="8"/>
  <c r="E129" i="8"/>
  <c r="E57" i="8"/>
  <c r="E315" i="8"/>
  <c r="E290" i="8"/>
  <c r="E55" i="8"/>
  <c r="E367" i="8"/>
  <c r="E8" i="8"/>
  <c r="E198" i="8"/>
  <c r="E316" i="8"/>
  <c r="E282" i="8"/>
  <c r="E101" i="8"/>
  <c r="E261" i="8"/>
  <c r="E151" i="8"/>
  <c r="E15" i="8"/>
  <c r="E153" i="8"/>
  <c r="E126" i="8"/>
  <c r="E317" i="8"/>
  <c r="E90" i="8"/>
  <c r="E250" i="8"/>
  <c r="E341" i="8"/>
  <c r="E80" i="8"/>
  <c r="E163" i="8"/>
  <c r="E79" i="8"/>
  <c r="E22" i="8"/>
  <c r="E344" i="8"/>
  <c r="E232" i="8"/>
  <c r="E235" i="8"/>
  <c r="E170" i="8"/>
  <c r="E76" i="8"/>
  <c r="E178" i="8"/>
  <c r="E116" i="8"/>
  <c r="E130" i="8"/>
  <c r="E122" i="8"/>
  <c r="E36" i="8"/>
  <c r="E319" i="8"/>
  <c r="E233" i="8"/>
  <c r="E334" i="8"/>
  <c r="E353" i="8"/>
  <c r="E82" i="8"/>
  <c r="E62" i="8"/>
  <c r="E38" i="8"/>
  <c r="E307" i="8"/>
  <c r="E158" i="8"/>
  <c r="E269" i="8"/>
  <c r="E189" i="8"/>
  <c r="E25" i="8"/>
  <c r="E139" i="8"/>
  <c r="E102" i="8"/>
  <c r="E186" i="8"/>
  <c r="E13" i="8"/>
  <c r="E216" i="8"/>
  <c r="E305" i="8"/>
  <c r="E308" i="8"/>
  <c r="E193" i="8"/>
  <c r="E162" i="8"/>
  <c r="E211" i="8"/>
  <c r="E39" i="8"/>
  <c r="E360" i="8"/>
  <c r="E146" i="8"/>
  <c r="E41" i="8"/>
  <c r="E286" i="8"/>
  <c r="E103" i="8"/>
  <c r="E23" i="8"/>
  <c r="E155" i="8"/>
  <c r="E240" i="8"/>
  <c r="E104" i="8"/>
  <c r="E72" i="8"/>
  <c r="E292" i="8"/>
  <c r="E98" i="8"/>
  <c r="E181" i="8"/>
  <c r="E338" i="8"/>
  <c r="E265" i="8"/>
  <c r="E205" i="8"/>
  <c r="E204" i="8"/>
  <c r="E53" i="8"/>
  <c r="E197" i="8"/>
  <c r="E199" i="8"/>
  <c r="E251" i="8"/>
  <c r="E140" i="8"/>
  <c r="E43" i="8"/>
  <c r="E245" i="8"/>
  <c r="E299" i="8"/>
  <c r="E201" i="8"/>
  <c r="E94" i="8"/>
  <c r="E263" i="8"/>
  <c r="E253" i="8"/>
  <c r="E131" i="8"/>
  <c r="E365" i="8"/>
  <c r="E46" i="8"/>
  <c r="E166" i="8"/>
  <c r="E236" i="8"/>
  <c r="E320" i="8"/>
  <c r="E59" i="8"/>
  <c r="E247" i="8"/>
  <c r="E124" i="8"/>
  <c r="E332" i="8"/>
  <c r="E252" i="8"/>
  <c r="E12" i="8"/>
  <c r="E65" i="8"/>
  <c r="E44" i="8"/>
  <c r="E152" i="8"/>
  <c r="E121" i="8"/>
  <c r="E179" i="8"/>
  <c r="E148" i="8"/>
  <c r="E246" i="8"/>
  <c r="E173" i="8"/>
  <c r="E160" i="8"/>
  <c r="E214" i="8"/>
  <c r="E164" i="8"/>
  <c r="E144" i="8"/>
  <c r="E27" i="8"/>
  <c r="E7" i="8"/>
  <c r="E347" i="8"/>
  <c r="E180" i="8"/>
  <c r="E52" i="8"/>
  <c r="E64" i="8"/>
  <c r="E29" i="8"/>
  <c r="E136" i="8"/>
  <c r="E358" i="8"/>
  <c r="E289" i="8"/>
  <c r="E277" i="8"/>
  <c r="E272" i="8"/>
  <c r="E69" i="8"/>
  <c r="E100" i="8"/>
  <c r="E85" i="8"/>
  <c r="E364" i="8"/>
  <c r="E78" i="8"/>
  <c r="E310" i="8"/>
  <c r="E234" i="8"/>
  <c r="E313" i="8"/>
  <c r="E312" i="8"/>
  <c r="E81" i="8"/>
  <c r="E133" i="8"/>
  <c r="E196" i="8"/>
  <c r="E355" i="8"/>
  <c r="E242" i="8"/>
  <c r="E274" i="8"/>
  <c r="E63" i="8"/>
  <c r="E241" i="8"/>
  <c r="E89" i="8"/>
  <c r="E202" i="8"/>
  <c r="E314" i="8"/>
  <c r="E157" i="8"/>
  <c r="E175" i="8"/>
  <c r="E75" i="8"/>
  <c r="E71" i="8"/>
  <c r="E125" i="8"/>
  <c r="E143" i="8"/>
  <c r="E48" i="8"/>
  <c r="E203" i="8"/>
  <c r="E254" i="8"/>
  <c r="E206" i="8"/>
  <c r="E21" i="8"/>
  <c r="E262" i="8"/>
  <c r="E361" i="8"/>
  <c r="E309" i="8"/>
  <c r="E337" i="8"/>
  <c r="E115" i="8"/>
  <c r="E296" i="8"/>
  <c r="E212" i="8"/>
  <c r="E120" i="8"/>
  <c r="E284" i="8"/>
  <c r="E31" i="8"/>
  <c r="E123" i="8"/>
  <c r="E54" i="8"/>
  <c r="E74" i="8"/>
  <c r="E73" i="8"/>
  <c r="E118" i="8"/>
  <c r="E302" i="8"/>
  <c r="E220" i="8"/>
  <c r="E33" i="8"/>
  <c r="E351" i="8"/>
  <c r="E293" i="8"/>
  <c r="E283" i="8"/>
  <c r="E215" i="8"/>
  <c r="E20" i="8"/>
  <c r="E237" i="8"/>
  <c r="E273" i="8"/>
  <c r="E294" i="8"/>
  <c r="E328" i="8"/>
  <c r="E172" i="8"/>
  <c r="E200" i="8"/>
  <c r="E259" i="8"/>
  <c r="E324" i="8"/>
  <c r="E105" i="8"/>
  <c r="E322" i="8"/>
  <c r="E84" i="8"/>
  <c r="E147" i="8"/>
  <c r="E275" i="8"/>
  <c r="E222" i="8"/>
  <c r="E243" i="8"/>
  <c r="E291" i="8"/>
  <c r="E68" i="8"/>
  <c r="E134" i="8"/>
  <c r="E17" i="8"/>
  <c r="E93" i="8"/>
  <c r="E106" i="8"/>
  <c r="E77" i="8"/>
  <c r="E271" i="8"/>
  <c r="E66" i="8"/>
  <c r="E24" i="8"/>
  <c r="E42" i="8"/>
  <c r="E223" i="8"/>
  <c r="E113" i="8"/>
  <c r="E119" i="8"/>
  <c r="E366" i="8"/>
  <c r="E190" i="8"/>
  <c r="E279" i="8"/>
  <c r="E336" i="8"/>
  <c r="E298" i="8"/>
  <c r="E35" i="8"/>
  <c r="E219" i="8"/>
  <c r="E218" i="8"/>
  <c r="E88" i="8"/>
  <c r="E326" i="8"/>
  <c r="E303" i="8"/>
  <c r="E230" i="8"/>
  <c r="E176" i="8"/>
  <c r="E287" i="8"/>
  <c r="E19" i="8"/>
  <c r="E335" i="8"/>
  <c r="E92" i="8"/>
  <c r="E311" i="8"/>
  <c r="E208" i="8"/>
  <c r="E149" i="8"/>
  <c r="E182" i="8"/>
  <c r="E194" i="8"/>
  <c r="E345" i="8"/>
  <c r="E168" i="8"/>
  <c r="E301" i="8"/>
  <c r="E354" i="8"/>
  <c r="E32" i="8"/>
  <c r="E217" i="8"/>
  <c r="E278" i="8"/>
  <c r="E255" i="8"/>
  <c r="E325" i="8"/>
  <c r="E285" i="8"/>
  <c r="E209" i="8"/>
  <c r="E137" i="8"/>
  <c r="E96" i="8"/>
  <c r="E185" i="8"/>
  <c r="E260" i="8"/>
  <c r="E117" i="8"/>
  <c r="E226" i="8"/>
  <c r="E266" i="8"/>
  <c r="E50" i="8"/>
  <c r="E256" i="8"/>
  <c r="E363" i="8"/>
  <c r="E228" i="8"/>
  <c r="E14" i="8"/>
  <c r="E47" i="8"/>
  <c r="E135" i="8"/>
  <c r="S25" i="8"/>
  <c r="O13" i="8" s="1"/>
  <c r="L62" i="16"/>
  <c r="V6" i="16" s="1"/>
  <c r="Y6" i="16" s="1"/>
  <c r="V5" i="16"/>
  <c r="Y5" i="16" s="1"/>
  <c r="AK7" i="8"/>
  <c r="AA11" i="8"/>
  <c r="AA27" i="8"/>
  <c r="V30" i="8"/>
  <c r="R18" i="8" s="1"/>
  <c r="E6" i="8"/>
  <c r="AA12" i="8"/>
  <c r="V29" i="8"/>
  <c r="R17" i="8" s="1"/>
  <c r="AA26" i="8"/>
  <c r="AA50" i="8" l="1"/>
  <c r="AA45" i="8"/>
  <c r="AA44" i="8"/>
  <c r="AA49" i="8"/>
  <c r="D35" i="9"/>
  <c r="D37" i="9"/>
  <c r="D38" i="9"/>
  <c r="V31" i="8"/>
  <c r="R19" i="8" s="1"/>
  <c r="O19" i="8" s="1"/>
  <c r="O31" i="8" s="1"/>
  <c r="V28" i="8"/>
  <c r="R16" i="8" s="1"/>
  <c r="O16" i="8" s="1"/>
  <c r="O28" i="8" s="1"/>
  <c r="D27" i="9"/>
  <c r="D45" i="9"/>
  <c r="D32" i="9"/>
  <c r="D41" i="9"/>
  <c r="D24" i="9"/>
  <c r="D31" i="9"/>
  <c r="D30" i="9"/>
  <c r="D28" i="9"/>
  <c r="D43" i="9"/>
  <c r="D25" i="9"/>
  <c r="D36" i="9"/>
  <c r="D44" i="9"/>
  <c r="D40" i="9"/>
  <c r="D39" i="9"/>
  <c r="D29" i="9"/>
  <c r="D42" i="9"/>
  <c r="D34" i="9"/>
  <c r="D46" i="9"/>
  <c r="D26" i="9"/>
  <c r="D23" i="9"/>
  <c r="D33" i="9"/>
  <c r="AA17" i="8"/>
  <c r="V41" i="8" s="1"/>
  <c r="R47" i="8" s="1"/>
  <c r="V40" i="8"/>
  <c r="R46" i="8" s="1"/>
  <c r="AA16" i="8"/>
  <c r="V38" i="8" s="1"/>
  <c r="R44" i="8" s="1"/>
  <c r="V39" i="8"/>
  <c r="R45" i="8" s="1"/>
  <c r="W8" i="9" l="1"/>
  <c r="W7" i="9"/>
  <c r="I35" i="9"/>
  <c r="C35" i="9" s="1"/>
  <c r="I37" i="9"/>
  <c r="C37" i="9" s="1"/>
  <c r="U31" i="8"/>
  <c r="AA59" i="8"/>
  <c r="AA54" i="8"/>
  <c r="AA55" i="8"/>
  <c r="O17" i="8"/>
  <c r="O29" i="8" s="1"/>
  <c r="Q29" i="8" s="1"/>
  <c r="O18" i="8"/>
  <c r="O30" i="8" s="1"/>
  <c r="S30" i="8" s="1"/>
  <c r="U24" i="8"/>
  <c r="U25" i="8"/>
  <c r="C27" i="9"/>
  <c r="I45" i="9"/>
  <c r="I31" i="9"/>
  <c r="C31" i="9" s="1"/>
  <c r="C41" i="9"/>
  <c r="I25" i="9"/>
  <c r="C25" i="9" s="1"/>
  <c r="C29" i="9"/>
  <c r="C43" i="9"/>
  <c r="C23" i="9"/>
  <c r="I33" i="9"/>
  <c r="C33" i="9" s="1"/>
  <c r="C39" i="9"/>
  <c r="S31" i="8"/>
  <c r="Q31" i="8"/>
  <c r="S28" i="8"/>
  <c r="O45" i="8"/>
  <c r="O39" i="8" s="1"/>
  <c r="O47" i="8"/>
  <c r="O41" i="8" s="1"/>
  <c r="S41" i="8" s="1"/>
  <c r="O44" i="8"/>
  <c r="O38" i="8" s="1"/>
  <c r="O46" i="8"/>
  <c r="O40" i="8" s="1"/>
  <c r="S40" i="8" s="1"/>
  <c r="C45" i="9" l="1"/>
  <c r="W4" i="9"/>
  <c r="S29" i="8"/>
  <c r="U29" i="8"/>
  <c r="U39" i="8"/>
  <c r="AA60" i="8"/>
  <c r="U41" i="8" s="1"/>
  <c r="Q47" i="8" s="1"/>
  <c r="U28" i="8"/>
  <c r="U30" i="8"/>
  <c r="S38" i="8"/>
  <c r="S39" i="8"/>
  <c r="Q39" i="8"/>
  <c r="U38" i="8"/>
  <c r="U40" i="8"/>
  <c r="Q45" i="8" l="1"/>
  <c r="Y54" i="8" l="1"/>
  <c r="Q40" i="8" s="1"/>
  <c r="Q46" i="8" s="1"/>
  <c r="Y59" i="8"/>
  <c r="Q38" i="8" s="1"/>
  <c r="Q44" i="8" s="1"/>
  <c r="Q24" i="8"/>
  <c r="Q12" i="8" s="1"/>
  <c r="Q30" i="8" l="1"/>
  <c r="Q18" i="8" s="1"/>
  <c r="Q13" i="8"/>
  <c r="Q28" i="8"/>
  <c r="Q16" i="8" s="1"/>
  <c r="Q19" i="8" l="1"/>
  <c r="Q17" i="8"/>
  <c r="B41" i="9"/>
  <c r="B42" i="9" s="1"/>
  <c r="B25" i="9"/>
  <c r="B26" i="9" s="1"/>
  <c r="B31" i="9"/>
  <c r="B32" i="9" s="1"/>
  <c r="B33" i="9"/>
  <c r="B34" i="9" s="1"/>
  <c r="B39" i="9"/>
  <c r="B40" i="9" s="1"/>
  <c r="B27" i="9"/>
  <c r="B28" i="9" s="1"/>
  <c r="B43" i="9"/>
  <c r="B44" i="9" s="1"/>
  <c r="B29" i="9"/>
  <c r="B30" i="9" s="1"/>
  <c r="B35" i="9"/>
  <c r="B36" i="9" s="1"/>
  <c r="B37" i="9"/>
  <c r="B38" i="9" s="1"/>
  <c r="B23" i="9"/>
  <c r="B45" i="9"/>
  <c r="B46" i="9" s="1"/>
  <c r="B24" i="9" l="1"/>
</calcChain>
</file>

<file path=xl/sharedStrings.xml><?xml version="1.0" encoding="utf-8"?>
<sst xmlns="http://schemas.openxmlformats.org/spreadsheetml/2006/main" count="9712" uniqueCount="602">
  <si>
    <t>TeamName</t>
  </si>
  <si>
    <t>Tempo</t>
  </si>
  <si>
    <t>RankTempo</t>
  </si>
  <si>
    <t>AdjTempo</t>
  </si>
  <si>
    <t>RankAdjTempo</t>
  </si>
  <si>
    <t>OE</t>
  </si>
  <si>
    <t>RankOE</t>
  </si>
  <si>
    <t>AdjOE</t>
  </si>
  <si>
    <t>RankAdjOE</t>
  </si>
  <si>
    <t>DE</t>
  </si>
  <si>
    <t>RankDE</t>
  </si>
  <si>
    <t>AdjDE</t>
  </si>
  <si>
    <t>RankAdjDE</t>
  </si>
  <si>
    <t>AdjEM</t>
  </si>
  <si>
    <t>RankAdjEM</t>
  </si>
  <si>
    <t>A-N</t>
  </si>
  <si>
    <t>H</t>
  </si>
  <si>
    <t>AN-H AVG</t>
  </si>
  <si>
    <t>Rank AN-H</t>
  </si>
  <si>
    <t>Champ Filter</t>
  </si>
  <si>
    <t xml:space="preserve">Champ Filter Rank </t>
  </si>
  <si>
    <t>Power Filter</t>
  </si>
  <si>
    <t>Power Filter Rank</t>
  </si>
  <si>
    <t>TEAM</t>
  </si>
  <si>
    <t>DAVIS VALUE</t>
  </si>
  <si>
    <t>Power 9?</t>
  </si>
  <si>
    <t>Power 7?</t>
  </si>
  <si>
    <t>power</t>
  </si>
  <si>
    <t>Top 30?</t>
  </si>
  <si>
    <t>DAVIS VALUE 2</t>
  </si>
  <si>
    <t>AVG DV</t>
  </si>
  <si>
    <t>DV RANK</t>
  </si>
  <si>
    <t>champ</t>
  </si>
  <si>
    <t>MIN</t>
  </si>
  <si>
    <t>Team</t>
  </si>
  <si>
    <t>16 ind</t>
  </si>
  <si>
    <t>INDEX Rk</t>
  </si>
  <si>
    <t>Abilene Christian</t>
  </si>
  <si>
    <t>Air Force</t>
  </si>
  <si>
    <t>Akron</t>
  </si>
  <si>
    <t>Alabama</t>
  </si>
  <si>
    <t>Alabama A&amp;M</t>
  </si>
  <si>
    <t>Alabama St.</t>
  </si>
  <si>
    <t>Albany</t>
  </si>
  <si>
    <t>Alcorn St.</t>
  </si>
  <si>
    <t>American</t>
  </si>
  <si>
    <t>Appalachian St.</t>
  </si>
  <si>
    <t>Arizona</t>
  </si>
  <si>
    <t>Arizona St.</t>
  </si>
  <si>
    <t>Arkansas</t>
  </si>
  <si>
    <t>Arkansas Pine Bluff</t>
  </si>
  <si>
    <t>Arkansas St.</t>
  </si>
  <si>
    <t>Army</t>
  </si>
  <si>
    <t>Auburn</t>
  </si>
  <si>
    <t>Austin Peay</t>
  </si>
  <si>
    <t>Ball St.</t>
  </si>
  <si>
    <t>Baylor</t>
  </si>
  <si>
    <t>Bellarmine</t>
  </si>
  <si>
    <t>Belmont</t>
  </si>
  <si>
    <t>Bethune Cookman</t>
  </si>
  <si>
    <t>Binghamton</t>
  </si>
  <si>
    <t>Boise St.</t>
  </si>
  <si>
    <t>Boston College</t>
  </si>
  <si>
    <t>Boston University</t>
  </si>
  <si>
    <t>Bowling Green</t>
  </si>
  <si>
    <t>Bradley</t>
  </si>
  <si>
    <t>Brown</t>
  </si>
  <si>
    <t>Bryant</t>
  </si>
  <si>
    <t>Bucknell</t>
  </si>
  <si>
    <t>Buffalo</t>
  </si>
  <si>
    <t>Butler</t>
  </si>
  <si>
    <t>BYU</t>
  </si>
  <si>
    <t>Cal Baptist</t>
  </si>
  <si>
    <t>Cal Poly</t>
  </si>
  <si>
    <t>Cal St. Bakersfield</t>
  </si>
  <si>
    <t>Cal St. Fullerton</t>
  </si>
  <si>
    <t>California</t>
  </si>
  <si>
    <t>Campbell</t>
  </si>
  <si>
    <t>Canisius</t>
  </si>
  <si>
    <t>Central Arkansas</t>
  </si>
  <si>
    <t>Central Connecticut</t>
  </si>
  <si>
    <t>Central Michigan</t>
  </si>
  <si>
    <t>Charleston</t>
  </si>
  <si>
    <t>Charleston Southern</t>
  </si>
  <si>
    <t>Charlotte</t>
  </si>
  <si>
    <t>Chattanooga</t>
  </si>
  <si>
    <t>Chicago St.</t>
  </si>
  <si>
    <t>Cincinnati</t>
  </si>
  <si>
    <t>Clemson</t>
  </si>
  <si>
    <t>Cleveland St.</t>
  </si>
  <si>
    <t>Coastal Carolina</t>
  </si>
  <si>
    <t>Colgate</t>
  </si>
  <si>
    <t>Colorado</t>
  </si>
  <si>
    <t>Colorado St.</t>
  </si>
  <si>
    <t>Columbia</t>
  </si>
  <si>
    <t>Connecticut</t>
  </si>
  <si>
    <t>Coppin St.</t>
  </si>
  <si>
    <t>Cornell</t>
  </si>
  <si>
    <t>Creighton</t>
  </si>
  <si>
    <t>Dartmouth</t>
  </si>
  <si>
    <t>Davidson</t>
  </si>
  <si>
    <t>Dayton</t>
  </si>
  <si>
    <t>Delaware</t>
  </si>
  <si>
    <t>Delaware St.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</si>
  <si>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</si>
  <si>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</si>
  <si>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</si>
  <si>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</si>
  <si>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</si>
  <si>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</si>
  <si>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</si>
  <si>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</si>
  <si>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St.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</si>
  <si>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</si>
  <si>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</si>
  <si>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</si>
  <si>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</si>
  <si>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</si>
  <si>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</si>
  <si>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</si>
  <si>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</si>
  <si>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FIU</t>
  </si>
  <si>
    <t>Florida</t>
  </si>
  <si>
    <t>Florida A&amp;M</t>
  </si>
  <si>
    <t>Florida Atlantic</t>
  </si>
  <si>
    <t>Florida Gulf Coast</t>
  </si>
  <si>
    <t>Florida St.</t>
  </si>
  <si>
    <t>Fordham</t>
  </si>
  <si>
    <t>Fresno St.</t>
  </si>
  <si>
    <t>Furman</t>
  </si>
  <si>
    <t>Gardner Webb</t>
  </si>
  <si>
    <t>George Mason</t>
  </si>
  <si>
    <t>George Washington</t>
  </si>
  <si>
    <t>Georgetown</t>
  </si>
  <si>
    <t>Georgia</t>
  </si>
  <si>
    <t>Georgia Southern</t>
  </si>
  <si>
    <t>Georgia St.</t>
  </si>
  <si>
    <t>Georgia Tech</t>
  </si>
  <si>
    <t>Gonzaga</t>
  </si>
  <si>
    <t>Grambling St.</t>
  </si>
  <si>
    <t>Grand Canyon</t>
  </si>
  <si>
    <t>Green Bay</t>
  </si>
  <si>
    <t>Hampton</t>
  </si>
  <si>
    <t>Harvard</t>
  </si>
  <si>
    <t>Hawaii</t>
  </si>
  <si>
    <t>High Point</t>
  </si>
  <si>
    <t>Hofstra</t>
  </si>
  <si>
    <t>Holy Cross</t>
  </si>
  <si>
    <t>Houston</t>
  </si>
  <si>
    <t>Houston Christian</t>
  </si>
  <si>
    <t>Howard</t>
  </si>
  <si>
    <t>Idaho</t>
  </si>
  <si>
    <t>Idaho St.</t>
  </si>
  <si>
    <t>Illinois</t>
  </si>
  <si>
    <t>Illinois Chicago</t>
  </si>
  <si>
    <t>Illinois St.</t>
  </si>
  <si>
    <t>Incarnate Word</t>
  </si>
  <si>
    <t>Indiana</t>
  </si>
  <si>
    <t>Indiana St.</t>
  </si>
  <si>
    <t>Iona</t>
  </si>
  <si>
    <t>Iowa</t>
  </si>
  <si>
    <t>Iowa St.</t>
  </si>
  <si>
    <t>Jackson St.</t>
  </si>
  <si>
    <t>Jacksonville</t>
  </si>
  <si>
    <t>Jacksonville St.</t>
  </si>
  <si>
    <t>James Madison</t>
  </si>
  <si>
    <t>Kansas</t>
  </si>
  <si>
    <t>Kansas St.</t>
  </si>
  <si>
    <t>Kennesaw St.</t>
  </si>
  <si>
    <t>Kent St.</t>
  </si>
  <si>
    <t>Kentucky</t>
  </si>
  <si>
    <t>La Salle</t>
  </si>
  <si>
    <t>Lafayette</t>
  </si>
  <si>
    <t>Lamar</t>
  </si>
  <si>
    <t>Le Moyne</t>
  </si>
  <si>
    <t>Lehigh</t>
  </si>
  <si>
    <t>Liberty</t>
  </si>
  <si>
    <t>Lindenwood</t>
  </si>
  <si>
    <t>Lipscomb</t>
  </si>
  <si>
    <t>Little Rock</t>
  </si>
  <si>
    <t>LIU</t>
  </si>
  <si>
    <t>Long Beach St.</t>
  </si>
  <si>
    <t>Longwood</t>
  </si>
  <si>
    <t>Louisiana</t>
  </si>
  <si>
    <t>Louisiana Monroe</t>
  </si>
  <si>
    <t>Louisiana Tech</t>
  </si>
  <si>
    <t>Louisville</t>
  </si>
  <si>
    <t>Loyola Chicago</t>
  </si>
  <si>
    <t>Loyola Marymount</t>
  </si>
  <si>
    <t>Loyola MD</t>
  </si>
  <si>
    <t>LSU</t>
  </si>
  <si>
    <t>Maine</t>
  </si>
  <si>
    <t>Manhattan</t>
  </si>
  <si>
    <t>Marist</t>
  </si>
  <si>
    <t>Marquette</t>
  </si>
  <si>
    <t>Marshall</t>
  </si>
  <si>
    <t>Maryland</t>
  </si>
  <si>
    <t>Maryland Eastern Shore</t>
  </si>
  <si>
    <t>Massachusetts</t>
  </si>
  <si>
    <t>Memphis</t>
  </si>
  <si>
    <t>Mercer</t>
  </si>
  <si>
    <t>Merrimack</t>
  </si>
  <si>
    <t>Miami FL</t>
  </si>
  <si>
    <t>Miami OH</t>
  </si>
  <si>
    <t>Michigan</t>
  </si>
  <si>
    <t>Michigan St.</t>
  </si>
  <si>
    <t>Middle Tennessee</t>
  </si>
  <si>
    <t>Milwaukee</t>
  </si>
  <si>
    <t>Minnesota</t>
  </si>
  <si>
    <t>Mississippi</t>
  </si>
  <si>
    <t>Mississippi St.</t>
  </si>
  <si>
    <t>Mississippi Valley St.</t>
  </si>
  <si>
    <t>Missouri</t>
  </si>
  <si>
    <t>Missouri St.</t>
  </si>
  <si>
    <t>Monmouth</t>
  </si>
  <si>
    <t>Montana</t>
  </si>
  <si>
    <t>Montana St.</t>
  </si>
  <si>
    <t>Morehead St.</t>
  </si>
  <si>
    <t>Morgan St.</t>
  </si>
  <si>
    <t>Mount St. Mary's</t>
  </si>
  <si>
    <t>Murray St.</t>
  </si>
  <si>
    <t>N.C. State</t>
  </si>
  <si>
    <t>Navy</t>
  </si>
  <si>
    <t>Nebraska</t>
  </si>
  <si>
    <t>Nebraska Omaha</t>
  </si>
  <si>
    <t>Nevada</t>
  </si>
  <si>
    <t>New Hampshire</t>
  </si>
  <si>
    <t>New Mexico</t>
  </si>
  <si>
    <t>New Mexico St.</t>
  </si>
  <si>
    <t>New Orleans</t>
  </si>
  <si>
    <t>Niagara</t>
  </si>
  <si>
    <t>NJIT</t>
  </si>
  <si>
    <t>Norfolk St.</t>
  </si>
  <si>
    <t>North Alabama</t>
  </si>
  <si>
    <t>North Carolina</t>
  </si>
  <si>
    <t>North Carolina A&amp;T</t>
  </si>
  <si>
    <t>North Carolina Central</t>
  </si>
  <si>
    <t>North Dakota</t>
  </si>
  <si>
    <t>North Dakota St.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</si>
  <si>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</si>
  <si>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</si>
  <si>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</si>
  <si>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</si>
  <si>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</si>
  <si>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</si>
  <si>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</si>
  <si>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</si>
  <si>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</t>
  </si>
  <si>
    <t>Northwestern St.</t>
  </si>
  <si>
    <t>Notre Dame</t>
  </si>
  <si>
    <t>Oakland</t>
  </si>
  <si>
    <t>Ohio</t>
  </si>
  <si>
    <t>Ohio St.</t>
  </si>
  <si>
    <t>Oklahoma</t>
  </si>
  <si>
    <t>Oklahoma St.</t>
  </si>
  <si>
    <t>Old Dominion</t>
  </si>
  <si>
    <t>Oral Roberts</t>
  </si>
  <si>
    <t>Oregon</t>
  </si>
  <si>
    <t>Oregon St.</t>
  </si>
  <si>
    <t>Pacific</t>
  </si>
  <si>
    <t>Penn</t>
  </si>
  <si>
    <t>Penn St.</t>
  </si>
  <si>
    <t>Pepperdine</t>
  </si>
  <si>
    <t>Pittsburgh</t>
  </si>
  <si>
    <t>Portland</t>
  </si>
  <si>
    <t>Portland St.</t>
  </si>
  <si>
    <t>Prairie View A&amp;M</t>
  </si>
  <si>
    <t>Presbyterian</t>
  </si>
  <si>
    <t>Princeton</t>
  </si>
  <si>
    <t>Providence</t>
  </si>
  <si>
    <t>Purdue</t>
  </si>
  <si>
    <t>Purdue Fort Wayne</t>
  </si>
  <si>
    <t>Queens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</si>
  <si>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</si>
  <si>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</si>
  <si>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</si>
  <si>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</si>
  <si>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</si>
  <si>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</si>
  <si>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</si>
  <si>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</si>
  <si>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St.</t>
  </si>
  <si>
    <t>Sacred Heart</t>
  </si>
  <si>
    <t>Saint Francis</t>
  </si>
  <si>
    <t>Saint Joseph's</t>
  </si>
  <si>
    <t>Saint Louis</t>
  </si>
  <si>
    <t>Saint Mary's</t>
  </si>
  <si>
    <t>Saint Peter's</t>
  </si>
  <si>
    <t>Sam Houston St.</t>
  </si>
  <si>
    <t>Samford</t>
  </si>
  <si>
    <t>San Diego</t>
  </si>
  <si>
    <t>San Diego St.</t>
  </si>
  <si>
    <t>San Francisco</t>
  </si>
  <si>
    <t>San Jose St.</t>
  </si>
  <si>
    <t>Santa Clara</t>
  </si>
  <si>
    <t>Seattle</t>
  </si>
  <si>
    <t>Seton Hall</t>
  </si>
  <si>
    <t>Siena</t>
  </si>
  <si>
    <t>SMU</t>
  </si>
  <si>
    <t>South Alabama</t>
  </si>
  <si>
    <t>South Carolina</t>
  </si>
  <si>
    <t>South Carolina St.</t>
  </si>
  <si>
    <t>South Dakota</t>
  </si>
  <si>
    <t>South Dakota St.</t>
  </si>
  <si>
    <t>South Florida</t>
  </si>
  <si>
    <t>Southeastern Louisiana</t>
  </si>
  <si>
    <t>Southern</t>
  </si>
  <si>
    <t>Southern Illinois</t>
  </si>
  <si>
    <t>Southern Indiana</t>
  </si>
  <si>
    <t>Southern Miss</t>
  </si>
  <si>
    <t>Southern Utah</t>
  </si>
  <si>
    <t>St. Bonaventure</t>
  </si>
  <si>
    <t>St. John's</t>
  </si>
  <si>
    <t>St. Thomas</t>
  </si>
  <si>
    <t>Stanford</t>
  </si>
  <si>
    <t>Stephen F. Austin</t>
  </si>
  <si>
    <t>Stetson</t>
  </si>
  <si>
    <t>Stonehill</t>
  </si>
  <si>
    <t>Stony Brook</t>
  </si>
  <si>
    <t>Syracuse</t>
  </si>
  <si>
    <t>Tarleton St.</t>
  </si>
  <si>
    <t>TCU</t>
  </si>
  <si>
    <t>Temple</t>
  </si>
  <si>
    <t>Tennessee</t>
  </si>
  <si>
    <t>Tennessee Martin</t>
  </si>
  <si>
    <t>Tennessee St.</t>
  </si>
  <si>
    <t>Tennessee Tech</t>
  </si>
  <si>
    <t>Texas</t>
  </si>
  <si>
    <t>Texas A&amp;M</t>
  </si>
  <si>
    <t>Texas A&amp;M Corpus Chris</t>
  </si>
  <si>
    <t>Texas Southern</t>
  </si>
  <si>
    <t>Texas St.</t>
  </si>
  <si>
    <t>Texas Tech</t>
  </si>
  <si>
    <t>The Citadel</t>
  </si>
  <si>
    <t>Toledo</t>
  </si>
  <si>
    <t>Towson</t>
  </si>
  <si>
    <t>Troy</t>
  </si>
  <si>
    <t>Tulane</t>
  </si>
  <si>
    <t>Tulsa</t>
  </si>
  <si>
    <t>UAB</t>
  </si>
  <si>
    <t>UC Davis</t>
  </si>
  <si>
    <t>UC Irvine</t>
  </si>
  <si>
    <t>UC Riverside</t>
  </si>
  <si>
    <t>UC San Diego</t>
  </si>
  <si>
    <t>UC Santa Barbara</t>
  </si>
  <si>
    <t>UCF</t>
  </si>
  <si>
    <t>UCLA</t>
  </si>
  <si>
    <t>UMass Lowell</t>
  </si>
  <si>
    <t>UMBC</t>
  </si>
  <si>
    <t>UNC Asheville</t>
  </si>
  <si>
    <t>UNC Greensboro</t>
  </si>
  <si>
    <t>UNC Wilmington</t>
  </si>
  <si>
    <t>UNLV</t>
  </si>
  <si>
    <t>USC</t>
  </si>
  <si>
    <t>USC Upstate</t>
  </si>
  <si>
    <t>UT Arlington</t>
  </si>
  <si>
    <t>UT Rio Grande Valley</t>
  </si>
  <si>
    <t>Utah</t>
  </si>
  <si>
    <t>Utah St.</t>
  </si>
  <si>
    <t>Utah Tech</t>
  </si>
  <si>
    <t>Utah Valley</t>
  </si>
  <si>
    <t>UTEP</t>
  </si>
  <si>
    <t>UTSA</t>
  </si>
  <si>
    <t>Valparaiso</t>
  </si>
  <si>
    <t>Vanderbilt</t>
  </si>
  <si>
    <t>VCU</t>
  </si>
  <si>
    <t>Vermont</t>
  </si>
  <si>
    <t>Villanova</t>
  </si>
  <si>
    <t>Virginia</t>
  </si>
  <si>
    <t>Virginia Tech</t>
  </si>
  <si>
    <t>VMI</t>
  </si>
  <si>
    <t>Wagner</t>
  </si>
  <si>
    <t>Wake Forest</t>
  </si>
  <si>
    <t>Washington</t>
  </si>
  <si>
    <t>Washington St.</t>
  </si>
  <si>
    <t>Weber St.</t>
  </si>
  <si>
    <t>West Virginia</t>
  </si>
  <si>
    <t>Western Carolina</t>
  </si>
  <si>
    <t>Western Illinois</t>
  </si>
  <si>
    <t>Western Kentucky</t>
  </si>
  <si>
    <t>Western Michigan</t>
  </si>
  <si>
    <t>Wichita St.</t>
  </si>
  <si>
    <t>William &amp; Mary</t>
  </si>
  <si>
    <t>Winthrop</t>
  </si>
  <si>
    <t>Wisconsin</t>
  </si>
  <si>
    <t>Wofford</t>
  </si>
  <si>
    <t>Wright St.</t>
  </si>
  <si>
    <t>Wyoming</t>
  </si>
  <si>
    <t>Xavier</t>
  </si>
  <si>
    <t>Yale</t>
  </si>
  <si>
    <t>Youngstown St.</t>
  </si>
  <si>
    <t>West Georgia</t>
  </si>
  <si>
    <t>Mercyhurst</t>
  </si>
  <si>
    <t>TEMPO EF</t>
  </si>
  <si>
    <t>CSUN</t>
  </si>
  <si>
    <t>IU Indy</t>
  </si>
  <si>
    <t>Kansas City</t>
  </si>
  <si>
    <t>McNeese</t>
  </si>
  <si>
    <t>Nicholls</t>
  </si>
  <si>
    <t>SIUE</t>
  </si>
  <si>
    <t>Southeast Missouri</t>
  </si>
  <si>
    <t>East Texas A&amp;M</t>
  </si>
  <si>
    <t>A-N Rk</t>
  </si>
  <si>
    <t>H Rk</t>
  </si>
  <si>
    <t>Preseason</t>
  </si>
  <si>
    <t>Rating Diff</t>
  </si>
  <si>
    <t>Rank Diff</t>
  </si>
  <si>
    <t>Preseason Eraser</t>
  </si>
  <si>
    <t>Improvement Index</t>
  </si>
  <si>
    <t>True Performance Rank</t>
  </si>
  <si>
    <t>TPR DV Rating</t>
  </si>
  <si>
    <t>NPB Rating</t>
  </si>
  <si>
    <t>NPB Rk</t>
  </si>
  <si>
    <t>Rating</t>
  </si>
  <si>
    <t>Rank</t>
  </si>
  <si>
    <t>NPB Ratings</t>
  </si>
  <si>
    <t>RPPF Ratings</t>
  </si>
  <si>
    <t>rtgdf</t>
  </si>
  <si>
    <t>max imp</t>
  </si>
  <si>
    <t>TOP RANK (P/C/AN)</t>
  </si>
  <si>
    <t>Averages</t>
  </si>
  <si>
    <t>Avg Rtg Rk</t>
  </si>
  <si>
    <t>Avg RANK</t>
  </si>
  <si>
    <t>RPPF Semi-Away Neutral Site Win Prob</t>
  </si>
  <si>
    <t>RPPF Semi-HOME Neutral Site Win Prob</t>
  </si>
  <si>
    <t>RPPF Away Win Prob</t>
  </si>
  <si>
    <t>RPPF Home Win Prob</t>
  </si>
  <si>
    <t>NPB Semi-Away Neutral Site Win Prob</t>
  </si>
  <si>
    <t>NPB Semi-HOME Neutral Site Win Prob</t>
  </si>
  <si>
    <t>NPB Away Win Prob</t>
  </si>
  <si>
    <t>NPB Home Win Prob</t>
  </si>
  <si>
    <t xml:space="preserve">Win Percentage </t>
  </si>
  <si>
    <t>MATCHUP</t>
  </si>
  <si>
    <t>RPPF TRUE NEUTRAL SITE WIN PROB</t>
  </si>
  <si>
    <t>NPB TRUE NEUTRAL SITE WIN PROB</t>
  </si>
  <si>
    <t>Base Eqn:</t>
  </si>
  <si>
    <t>Score</t>
  </si>
  <si>
    <t>SQRT OFF FACTOR</t>
  </si>
  <si>
    <t>SUM</t>
  </si>
  <si>
    <t>EF*OFF</t>
  </si>
  <si>
    <t>RPPF Semi-Away Neutral Site Expected Points</t>
  </si>
  <si>
    <t>NPB Semi-Away Neutral Site Expected Points</t>
  </si>
  <si>
    <t>RPPF Semi-Home Neutral Site Expected Points</t>
  </si>
  <si>
    <t>NPB Semi-Home Neutral Site Expected Points</t>
  </si>
  <si>
    <t>RPPF Away Expected Points</t>
  </si>
  <si>
    <t>NPB Away Expected Points</t>
  </si>
  <si>
    <t>RPPF Home Expected Points</t>
  </si>
  <si>
    <t>NPB Home Expected Points</t>
  </si>
  <si>
    <t>RPPF MODEL RESULTS</t>
  </si>
  <si>
    <t>NPB MODEL RESULTS</t>
  </si>
  <si>
    <t>SCORE</t>
  </si>
  <si>
    <t>WIN%</t>
  </si>
  <si>
    <t>True Neutral Site Game</t>
  </si>
  <si>
    <t>Semi-Home and Semi-Away Neutral Site Games</t>
  </si>
  <si>
    <t>Enter Teams Below</t>
  </si>
  <si>
    <t>W%</t>
  </si>
  <si>
    <t>Composite Model Results</t>
  </si>
  <si>
    <t>Rk</t>
  </si>
  <si>
    <t>Expected Points</t>
  </si>
  <si>
    <t>TYP.</t>
  </si>
  <si>
    <t>RPPF Rk</t>
  </si>
  <si>
    <t>RPPF Neutral Site Expected Points</t>
  </si>
  <si>
    <t>NPB TRUE NEUTRAL SITE Expected Points</t>
  </si>
  <si>
    <t>RAW SCORE KP</t>
  </si>
  <si>
    <t>TEAMS ordered</t>
  </si>
  <si>
    <t>RPPF Rating</t>
  </si>
  <si>
    <t>Home and Away Games</t>
  </si>
  <si>
    <t>Neutral Site Game</t>
  </si>
  <si>
    <t>PA​=1+10000^(−ΔR) where ΔR changes for venue</t>
  </si>
  <si>
    <t>RPPF</t>
  </si>
  <si>
    <t>RPPF RK</t>
  </si>
  <si>
    <t>p - (q)/b</t>
  </si>
  <si>
    <t>f =</t>
  </si>
  <si>
    <t>Kelly Criterion</t>
  </si>
  <si>
    <t>noncon</t>
  </si>
  <si>
    <t>nonconrk</t>
  </si>
  <si>
    <t>AB RK</t>
  </si>
  <si>
    <t>SITE</t>
  </si>
  <si>
    <t>NPB TOP 50</t>
  </si>
  <si>
    <t>Conf</t>
  </si>
  <si>
    <t>ACC</t>
  </si>
  <si>
    <t>SEC</t>
  </si>
  <si>
    <t>B12</t>
  </si>
  <si>
    <t>B10</t>
  </si>
  <si>
    <t>BE</t>
  </si>
  <si>
    <t>WCC</t>
  </si>
  <si>
    <t>A10</t>
  </si>
  <si>
    <t>Amer</t>
  </si>
  <si>
    <t>MWC</t>
  </si>
  <si>
    <t>BW</t>
  </si>
  <si>
    <t>Slnd</t>
  </si>
  <si>
    <t>MVC</t>
  </si>
  <si>
    <t>Ivy</t>
  </si>
  <si>
    <t>CUSA</t>
  </si>
  <si>
    <t>ASun</t>
  </si>
  <si>
    <t>WAC</t>
  </si>
  <si>
    <t>SB</t>
  </si>
  <si>
    <t>Sum</t>
  </si>
  <si>
    <t>BSth</t>
  </si>
  <si>
    <t>MAC</t>
  </si>
  <si>
    <t>SC</t>
  </si>
  <si>
    <t>CAA</t>
  </si>
  <si>
    <t>Horz</t>
  </si>
  <si>
    <t>AE</t>
  </si>
  <si>
    <t>BSky</t>
  </si>
  <si>
    <t>MEAC</t>
  </si>
  <si>
    <t>MAAC</t>
  </si>
  <si>
    <t>PL</t>
  </si>
  <si>
    <t>OVC</t>
  </si>
  <si>
    <t>NEC</t>
  </si>
  <si>
    <t>SWAC</t>
  </si>
  <si>
    <t>Average</t>
  </si>
  <si>
    <t>NPB</t>
  </si>
  <si>
    <t>Avgs</t>
  </si>
  <si>
    <t>PROJ. SCORE</t>
  </si>
  <si>
    <t>Avg Rtg</t>
  </si>
  <si>
    <t>RPPF (High Major)</t>
  </si>
  <si>
    <t>High Majors</t>
  </si>
  <si>
    <t>Mid Majors</t>
  </si>
  <si>
    <t>NPB (High Major)</t>
  </si>
  <si>
    <t>RPPF (Mid Major)</t>
  </si>
  <si>
    <t>NPB (Mid Major)</t>
  </si>
  <si>
    <t>AVG (Mid Major)</t>
  </si>
  <si>
    <t>AVG (High Major)</t>
  </si>
  <si>
    <t xml:space="preserve">Thru </t>
  </si>
  <si>
    <t>11:00 AM ET NPB and RPPF Ratings With Avg</t>
  </si>
  <si>
    <t>WEEK () AB POLL</t>
  </si>
  <si>
    <t>T44</t>
  </si>
  <si>
    <t>mom</t>
  </si>
  <si>
    <t>momrk</t>
  </si>
  <si>
    <t>STREM RK</t>
  </si>
  <si>
    <t>StREM</t>
  </si>
  <si>
    <t>StROE</t>
  </si>
  <si>
    <t>StROE Rk</t>
  </si>
  <si>
    <t>StRDE</t>
  </si>
  <si>
    <t>StRDE Rk</t>
  </si>
  <si>
    <t>StRDE+ RK</t>
  </si>
  <si>
    <t>AVG RANK BIG 6</t>
  </si>
  <si>
    <t>StROE Rank</t>
  </si>
  <si>
    <t>StRDE Rank</t>
  </si>
  <si>
    <t>StREM Rank</t>
  </si>
  <si>
    <t>RPPF Rank</t>
  </si>
  <si>
    <t>Style-Relative Efficiency Rankings</t>
  </si>
  <si>
    <t>T26</t>
  </si>
  <si>
    <t>(A)</t>
  </si>
  <si>
    <t>(H)</t>
  </si>
  <si>
    <t>% 2nd</t>
  </si>
  <si>
    <t>Index Rk</t>
  </si>
  <si>
    <t>Avg</t>
  </si>
  <si>
    <t>AVG MINUS 2014 (92%)</t>
  </si>
  <si>
    <t>Pre-Tournament RPPF Ratings</t>
  </si>
  <si>
    <t>2021 (covid-skewed)</t>
  </si>
  <si>
    <t>Year</t>
  </si>
  <si>
    <t>Champion</t>
  </si>
  <si>
    <t>North Carolina St.</t>
  </si>
  <si>
    <t>Arkansas Little Rock</t>
  </si>
  <si>
    <t>Louisiana Lafayette</t>
  </si>
  <si>
    <t>McNeese St.</t>
  </si>
  <si>
    <t>Detroit</t>
  </si>
  <si>
    <t>College of Charleston</t>
  </si>
  <si>
    <t>IPFW</t>
  </si>
  <si>
    <t>LIU Brooklyn</t>
  </si>
  <si>
    <t>Fort Wayne</t>
  </si>
  <si>
    <t>Savannah St.</t>
  </si>
  <si>
    <t>St. Francis NY</t>
  </si>
  <si>
    <t>Nicholls St.</t>
  </si>
  <si>
    <t>IUPUI</t>
  </si>
  <si>
    <t>Cal St. Northridge</t>
  </si>
  <si>
    <t>Hartford</t>
  </si>
  <si>
    <t>Southeast Missouri St.</t>
  </si>
  <si>
    <t>UMKC</t>
  </si>
  <si>
    <t>St. Francis PA</t>
  </si>
  <si>
    <t>Houston Baptist</t>
  </si>
  <si>
    <t>SIU Edwardsville</t>
  </si>
  <si>
    <t>Texas Pan American</t>
  </si>
  <si>
    <t>Texas A&amp;M Commerce</t>
  </si>
  <si>
    <t xml:space="preserve">Utah Tech </t>
  </si>
  <si>
    <t>StREM Rk</t>
  </si>
  <si>
    <t>FULL CHAMPION AVGS</t>
  </si>
  <si>
    <t>FULL CHAMP Minimums</t>
  </si>
  <si>
    <t>FULL CHAMP Maximums</t>
  </si>
  <si>
    <t>ALL DATA IS PRE-TOURNAMENT</t>
  </si>
  <si>
    <t>StRT+</t>
  </si>
  <si>
    <t>MIN MINUS 2014 (92%)</t>
  </si>
  <si>
    <t>MINIMUMS (100%)</t>
  </si>
  <si>
    <t>MAXIMUMS (100%)</t>
  </si>
  <si>
    <t>MAX MINUS 2014 (92%)</t>
  </si>
  <si>
    <t>%2nd</t>
  </si>
  <si>
    <t>WEEK 16 AB POLL</t>
  </si>
  <si>
    <t>(N)</t>
  </si>
  <si>
    <t>(Data: Feb  17th) Top 12 Matchups: Tuesday Feb 18th - Monday Feb 24th</t>
  </si>
  <si>
    <t>T8</t>
  </si>
  <si>
    <t>T10</t>
  </si>
  <si>
    <t>T12</t>
  </si>
  <si>
    <t>T23</t>
  </si>
  <si>
    <t>T32</t>
  </si>
  <si>
    <t>T38</t>
  </si>
  <si>
    <t>In order</t>
  </si>
  <si>
    <t>StRT+ Rank</t>
  </si>
  <si>
    <t>DATA AS OF:</t>
  </si>
  <si>
    <t>Sort by Game Rank</t>
  </si>
  <si>
    <t>Current 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</si>
</sst>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"/>
    <numFmt numFmtId="166" formatCode="0.000000"/>
    <numFmt numFmtId="167" formatCode="0.000"/>
    <numFmt numFmtId="168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mbria"/>
      <family val="1"/>
    </font>
    <font>
      <b/>
      <sz val="11"/>
      <color rgb="FFFFFF00"/>
      <name val="Cambria"/>
      <family val="1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3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0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9E6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21FF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9D9D9"/>
        <bgColor indexed="64"/>
      </patternFill>
    </fill>
  </fills>
  <borders count="6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9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5" borderId="0" xfId="0" applyFont="1" applyFill="1"/>
    <xf numFmtId="0" fontId="0" fillId="0" borderId="7" xfId="0" applyBorder="1"/>
    <xf numFmtId="0" fontId="0" fillId="0" borderId="0" xfId="0" applyAlignment="1">
      <alignment horizontal="center"/>
    </xf>
    <xf numFmtId="0" fontId="0" fillId="0" borderId="12" xfId="0" applyBorder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7" borderId="25" xfId="0" applyFill="1" applyBorder="1"/>
    <xf numFmtId="0" fontId="0" fillId="7" borderId="26" xfId="0" applyFill="1" applyBorder="1"/>
    <xf numFmtId="0" fontId="0" fillId="7" borderId="8" xfId="0" applyFill="1" applyBorder="1"/>
    <xf numFmtId="0" fontId="2" fillId="8" borderId="22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9" borderId="33" xfId="0" applyFont="1" applyFill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13" borderId="11" xfId="0" applyFont="1" applyFill="1" applyBorder="1" applyAlignment="1">
      <alignment horizontal="center"/>
    </xf>
    <xf numFmtId="0" fontId="5" fillId="14" borderId="28" xfId="0" applyFont="1" applyFill="1" applyBorder="1" applyAlignment="1">
      <alignment horizontal="center"/>
    </xf>
    <xf numFmtId="0" fontId="4" fillId="13" borderId="28" xfId="0" applyFont="1" applyFill="1" applyBorder="1" applyAlignment="1">
      <alignment horizontal="center"/>
    </xf>
    <xf numFmtId="0" fontId="5" fillId="14" borderId="35" xfId="0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164" fontId="4" fillId="11" borderId="11" xfId="0" applyNumberFormat="1" applyFont="1" applyFill="1" applyBorder="1" applyAlignment="1">
      <alignment horizontal="center"/>
    </xf>
    <xf numFmtId="164" fontId="5" fillId="14" borderId="28" xfId="0" applyNumberFormat="1" applyFont="1" applyFill="1" applyBorder="1" applyAlignment="1">
      <alignment horizontal="center"/>
    </xf>
    <xf numFmtId="164" fontId="4" fillId="11" borderId="33" xfId="0" applyNumberFormat="1" applyFont="1" applyFill="1" applyBorder="1" applyAlignment="1">
      <alignment horizontal="center"/>
    </xf>
    <xf numFmtId="164" fontId="4" fillId="11" borderId="28" xfId="0" applyNumberFormat="1" applyFont="1" applyFill="1" applyBorder="1" applyAlignment="1">
      <alignment horizontal="center"/>
    </xf>
    <xf numFmtId="164" fontId="4" fillId="11" borderId="34" xfId="0" applyNumberFormat="1" applyFont="1" applyFill="1" applyBorder="1" applyAlignment="1">
      <alignment horizontal="center"/>
    </xf>
    <xf numFmtId="164" fontId="4" fillId="11" borderId="32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4" fillId="13" borderId="11" xfId="0" applyNumberFormat="1" applyFont="1" applyFill="1" applyBorder="1" applyAlignment="1">
      <alignment horizontal="center"/>
    </xf>
    <xf numFmtId="164" fontId="4" fillId="13" borderId="33" xfId="0" applyNumberFormat="1" applyFont="1" applyFill="1" applyBorder="1" applyAlignment="1">
      <alignment horizontal="center"/>
    </xf>
    <xf numFmtId="164" fontId="4" fillId="13" borderId="28" xfId="0" applyNumberFormat="1" applyFont="1" applyFill="1" applyBorder="1" applyAlignment="1">
      <alignment horizontal="center"/>
    </xf>
    <xf numFmtId="164" fontId="4" fillId="13" borderId="34" xfId="0" applyNumberFormat="1" applyFont="1" applyFill="1" applyBorder="1" applyAlignment="1">
      <alignment horizontal="center"/>
    </xf>
    <xf numFmtId="164" fontId="4" fillId="13" borderId="32" xfId="0" applyNumberFormat="1" applyFont="1" applyFill="1" applyBorder="1" applyAlignment="1">
      <alignment horizontal="center"/>
    </xf>
    <xf numFmtId="0" fontId="4" fillId="9" borderId="29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center"/>
    </xf>
    <xf numFmtId="0" fontId="4" fillId="9" borderId="30" xfId="0" applyFont="1" applyFill="1" applyBorder="1" applyAlignment="1">
      <alignment horizontal="center"/>
    </xf>
    <xf numFmtId="0" fontId="4" fillId="9" borderId="27" xfId="0" applyFont="1" applyFill="1" applyBorder="1" applyAlignment="1">
      <alignment horizontal="center"/>
    </xf>
    <xf numFmtId="164" fontId="4" fillId="12" borderId="33" xfId="0" applyNumberFormat="1" applyFont="1" applyFill="1" applyBorder="1" applyAlignment="1">
      <alignment horizontal="center"/>
    </xf>
    <xf numFmtId="164" fontId="4" fillId="12" borderId="28" xfId="0" applyNumberFormat="1" applyFont="1" applyFill="1" applyBorder="1" applyAlignment="1">
      <alignment horizontal="center"/>
    </xf>
    <xf numFmtId="164" fontId="4" fillId="12" borderId="34" xfId="0" applyNumberFormat="1" applyFont="1" applyFill="1" applyBorder="1" applyAlignment="1">
      <alignment horizontal="center"/>
    </xf>
    <xf numFmtId="164" fontId="4" fillId="12" borderId="32" xfId="0" applyNumberFormat="1" applyFont="1" applyFill="1" applyBorder="1" applyAlignment="1">
      <alignment horizontal="center"/>
    </xf>
    <xf numFmtId="1" fontId="0" fillId="0" borderId="0" xfId="0" applyNumberFormat="1"/>
    <xf numFmtId="1" fontId="2" fillId="8" borderId="24" xfId="0" applyNumberFormat="1" applyFont="1" applyFill="1" applyBorder="1" applyAlignment="1">
      <alignment horizontal="center"/>
    </xf>
    <xf numFmtId="0" fontId="2" fillId="15" borderId="19" xfId="0" applyFont="1" applyFill="1" applyBorder="1" applyAlignment="1">
      <alignment horizontal="center"/>
    </xf>
    <xf numFmtId="164" fontId="0" fillId="0" borderId="0" xfId="0" applyNumberFormat="1"/>
    <xf numFmtId="164" fontId="2" fillId="8" borderId="23" xfId="0" applyNumberFormat="1" applyFont="1" applyFill="1" applyBorder="1" applyAlignment="1">
      <alignment horizontal="center"/>
    </xf>
    <xf numFmtId="1" fontId="3" fillId="14" borderId="21" xfId="0" applyNumberFormat="1" applyFont="1" applyFill="1" applyBorder="1" applyAlignment="1">
      <alignment horizontal="center"/>
    </xf>
    <xf numFmtId="0" fontId="3" fillId="14" borderId="19" xfId="0" applyFont="1" applyFill="1" applyBorder="1" applyAlignment="1">
      <alignment horizontal="center"/>
    </xf>
    <xf numFmtId="164" fontId="3" fillId="14" borderId="20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17" borderId="0" xfId="0" applyFill="1" applyAlignment="1">
      <alignment horizontal="center"/>
    </xf>
    <xf numFmtId="1" fontId="4" fillId="18" borderId="29" xfId="0" applyNumberFormat="1" applyFont="1" applyFill="1" applyBorder="1" applyAlignment="1">
      <alignment horizontal="center"/>
    </xf>
    <xf numFmtId="1" fontId="4" fillId="13" borderId="29" xfId="0" applyNumberFormat="1" applyFont="1" applyFill="1" applyBorder="1" applyAlignment="1">
      <alignment horizontal="center"/>
    </xf>
    <xf numFmtId="1" fontId="4" fillId="18" borderId="30" xfId="0" applyNumberFormat="1" applyFont="1" applyFill="1" applyBorder="1" applyAlignment="1">
      <alignment horizontal="center"/>
    </xf>
    <xf numFmtId="1" fontId="4" fillId="13" borderId="27" xfId="0" applyNumberFormat="1" applyFont="1" applyFill="1" applyBorder="1" applyAlignment="1">
      <alignment horizontal="center"/>
    </xf>
    <xf numFmtId="1" fontId="4" fillId="13" borderId="30" xfId="0" applyNumberFormat="1" applyFont="1" applyFill="1" applyBorder="1" applyAlignment="1">
      <alignment horizontal="center"/>
    </xf>
    <xf numFmtId="0" fontId="5" fillId="14" borderId="39" xfId="0" applyFont="1" applyFill="1" applyBorder="1" applyAlignment="1">
      <alignment horizontal="center"/>
    </xf>
    <xf numFmtId="0" fontId="0" fillId="20" borderId="0" xfId="0" applyFill="1"/>
    <xf numFmtId="0" fontId="4" fillId="15" borderId="9" xfId="0" applyFont="1" applyFill="1" applyBorder="1" applyAlignment="1">
      <alignment horizontal="center"/>
    </xf>
    <xf numFmtId="1" fontId="4" fillId="15" borderId="8" xfId="0" applyNumberFormat="1" applyFont="1" applyFill="1" applyBorder="1" applyAlignment="1">
      <alignment horizontal="center"/>
    </xf>
    <xf numFmtId="0" fontId="4" fillId="15" borderId="36" xfId="0" applyFont="1" applyFill="1" applyBorder="1" applyAlignment="1">
      <alignment horizontal="center"/>
    </xf>
    <xf numFmtId="0" fontId="4" fillId="15" borderId="37" xfId="0" applyFont="1" applyFill="1" applyBorder="1" applyAlignment="1">
      <alignment horizontal="center"/>
    </xf>
    <xf numFmtId="0" fontId="4" fillId="15" borderId="39" xfId="0" applyFont="1" applyFill="1" applyBorder="1" applyAlignment="1">
      <alignment horizontal="center"/>
    </xf>
    <xf numFmtId="0" fontId="0" fillId="11" borderId="19" xfId="0" applyFill="1" applyBorder="1" applyAlignment="1">
      <alignment horizontal="center"/>
    </xf>
    <xf numFmtId="0" fontId="0" fillId="13" borderId="21" xfId="0" applyFill="1" applyBorder="1" applyAlignment="1">
      <alignment horizontal="center"/>
    </xf>
    <xf numFmtId="0" fontId="0" fillId="13" borderId="41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19" borderId="13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14" xfId="0" applyFill="1" applyBorder="1" applyAlignment="1">
      <alignment horizontal="center"/>
    </xf>
    <xf numFmtId="0" fontId="0" fillId="19" borderId="16" xfId="0" applyFill="1" applyBorder="1" applyAlignment="1">
      <alignment horizontal="center"/>
    </xf>
    <xf numFmtId="0" fontId="0" fillId="19" borderId="17" xfId="0" applyFill="1" applyBorder="1" applyAlignment="1">
      <alignment horizontal="center"/>
    </xf>
    <xf numFmtId="0" fontId="0" fillId="19" borderId="50" xfId="0" applyFill="1" applyBorder="1" applyAlignment="1">
      <alignment horizontal="center"/>
    </xf>
    <xf numFmtId="0" fontId="0" fillId="19" borderId="51" xfId="0" applyFill="1" applyBorder="1" applyAlignment="1">
      <alignment horizontal="center"/>
    </xf>
    <xf numFmtId="0" fontId="0" fillId="19" borderId="20" xfId="0" applyFill="1" applyBorder="1" applyAlignment="1">
      <alignment horizontal="center"/>
    </xf>
    <xf numFmtId="0" fontId="0" fillId="19" borderId="53" xfId="0" applyFill="1" applyBorder="1" applyAlignment="1">
      <alignment horizontal="center"/>
    </xf>
    <xf numFmtId="0" fontId="0" fillId="19" borderId="19" xfId="0" applyFill="1" applyBorder="1" applyAlignment="1">
      <alignment horizontal="center"/>
    </xf>
    <xf numFmtId="166" fontId="0" fillId="11" borderId="15" xfId="0" applyNumberFormat="1" applyFill="1" applyBorder="1" applyAlignment="1">
      <alignment horizontal="center"/>
    </xf>
    <xf numFmtId="166" fontId="0" fillId="13" borderId="42" xfId="0" applyNumberFormat="1" applyFill="1" applyBorder="1" applyAlignment="1">
      <alignment horizontal="center"/>
    </xf>
    <xf numFmtId="166" fontId="0" fillId="13" borderId="15" xfId="0" applyNumberFormat="1" applyFill="1" applyBorder="1" applyAlignment="1">
      <alignment horizontal="center"/>
    </xf>
    <xf numFmtId="166" fontId="0" fillId="11" borderId="18" xfId="0" applyNumberFormat="1" applyFill="1" applyBorder="1" applyAlignment="1">
      <alignment horizontal="center"/>
    </xf>
    <xf numFmtId="166" fontId="0" fillId="13" borderId="43" xfId="0" applyNumberFormat="1" applyFill="1" applyBorder="1" applyAlignment="1">
      <alignment horizontal="center"/>
    </xf>
    <xf numFmtId="166" fontId="0" fillId="13" borderId="18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11" borderId="19" xfId="0" applyNumberFormat="1" applyFill="1" applyBorder="1" applyAlignment="1">
      <alignment horizontal="center"/>
    </xf>
    <xf numFmtId="166" fontId="0" fillId="11" borderId="21" xfId="0" applyNumberFormat="1" applyFill="1" applyBorder="1" applyAlignment="1">
      <alignment horizontal="center"/>
    </xf>
    <xf numFmtId="166" fontId="0" fillId="13" borderId="19" xfId="0" applyNumberFormat="1" applyFill="1" applyBorder="1" applyAlignment="1">
      <alignment horizontal="center"/>
    </xf>
    <xf numFmtId="166" fontId="0" fillId="13" borderId="21" xfId="0" applyNumberFormat="1" applyFill="1" applyBorder="1" applyAlignment="1">
      <alignment horizontal="center"/>
    </xf>
    <xf numFmtId="166" fontId="0" fillId="11" borderId="14" xfId="0" applyNumberFormat="1" applyFill="1" applyBorder="1" applyAlignment="1">
      <alignment horizontal="center"/>
    </xf>
    <xf numFmtId="166" fontId="0" fillId="13" borderId="14" xfId="0" applyNumberFormat="1" applyFill="1" applyBorder="1" applyAlignment="1">
      <alignment horizontal="center"/>
    </xf>
    <xf numFmtId="166" fontId="0" fillId="11" borderId="16" xfId="0" applyNumberFormat="1" applyFill="1" applyBorder="1" applyAlignment="1">
      <alignment horizontal="center"/>
    </xf>
    <xf numFmtId="166" fontId="0" fillId="13" borderId="16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7" fontId="0" fillId="13" borderId="21" xfId="0" applyNumberFormat="1" applyFill="1" applyBorder="1" applyAlignment="1">
      <alignment horizontal="center"/>
    </xf>
    <xf numFmtId="167" fontId="0" fillId="19" borderId="13" xfId="0" applyNumberForma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13" borderId="19" xfId="0" applyNumberFormat="1" applyFill="1" applyBorder="1" applyAlignment="1">
      <alignment horizontal="center"/>
    </xf>
    <xf numFmtId="167" fontId="0" fillId="13" borderId="14" xfId="0" applyNumberFormat="1" applyFill="1" applyBorder="1" applyAlignment="1">
      <alignment horizontal="center"/>
    </xf>
    <xf numFmtId="167" fontId="0" fillId="13" borderId="16" xfId="0" applyNumberFormat="1" applyFill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0" fontId="5" fillId="0" borderId="0" xfId="0" applyFont="1" applyAlignment="1">
      <alignment horizontal="center"/>
    </xf>
    <xf numFmtId="164" fontId="4" fillId="11" borderId="10" xfId="0" applyNumberFormat="1" applyFont="1" applyFill="1" applyBorder="1" applyAlignment="1">
      <alignment horizontal="center"/>
    </xf>
    <xf numFmtId="0" fontId="4" fillId="11" borderId="8" xfId="0" applyFont="1" applyFill="1" applyBorder="1" applyAlignment="1">
      <alignment horizontal="center"/>
    </xf>
    <xf numFmtId="0" fontId="4" fillId="11" borderId="29" xfId="0" applyFont="1" applyFill="1" applyBorder="1" applyAlignment="1">
      <alignment horizontal="center"/>
    </xf>
    <xf numFmtId="0" fontId="4" fillId="11" borderId="30" xfId="0" applyFont="1" applyFill="1" applyBorder="1" applyAlignment="1">
      <alignment horizontal="center"/>
    </xf>
    <xf numFmtId="0" fontId="4" fillId="11" borderId="27" xfId="0" applyFont="1" applyFill="1" applyBorder="1" applyAlignment="1">
      <alignment horizontal="center"/>
    </xf>
    <xf numFmtId="165" fontId="4" fillId="13" borderId="6" xfId="0" applyNumberFormat="1" applyFont="1" applyFill="1" applyBorder="1" applyAlignment="1">
      <alignment horizontal="center"/>
    </xf>
    <xf numFmtId="0" fontId="4" fillId="1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4" fillId="9" borderId="0" xfId="0" applyFont="1" applyFill="1" applyAlignment="1">
      <alignment horizontal="left"/>
    </xf>
    <xf numFmtId="1" fontId="4" fillId="16" borderId="0" xfId="0" applyNumberFormat="1" applyFont="1" applyFill="1" applyAlignment="1">
      <alignment horizontal="left"/>
    </xf>
    <xf numFmtId="1" fontId="4" fillId="16" borderId="55" xfId="0" applyNumberFormat="1" applyFont="1" applyFill="1" applyBorder="1" applyAlignment="1">
      <alignment horizontal="left"/>
    </xf>
    <xf numFmtId="0" fontId="4" fillId="17" borderId="12" xfId="0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1" fontId="8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0" fontId="0" fillId="21" borderId="54" xfId="0" applyFill="1" applyBorder="1" applyAlignment="1">
      <alignment horizontal="left"/>
    </xf>
    <xf numFmtId="0" fontId="0" fillId="21" borderId="43" xfId="0" applyFill="1" applyBorder="1" applyAlignment="1">
      <alignment horizontal="left"/>
    </xf>
    <xf numFmtId="0" fontId="0" fillId="9" borderId="54" xfId="0" applyFill="1" applyBorder="1" applyAlignment="1">
      <alignment horizontal="left"/>
    </xf>
    <xf numFmtId="0" fontId="0" fillId="9" borderId="43" xfId="0" applyFill="1" applyBorder="1" applyAlignment="1">
      <alignment horizontal="left"/>
    </xf>
    <xf numFmtId="0" fontId="0" fillId="9" borderId="41" xfId="0" applyFill="1" applyBorder="1" applyAlignment="1">
      <alignment horizontal="left"/>
    </xf>
    <xf numFmtId="0" fontId="4" fillId="11" borderId="25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5" borderId="31" xfId="0" applyFont="1" applyFill="1" applyBorder="1" applyAlignment="1">
      <alignment horizontal="center"/>
    </xf>
    <xf numFmtId="0" fontId="4" fillId="5" borderId="25" xfId="0" applyFont="1" applyFill="1" applyBorder="1" applyAlignment="1">
      <alignment horizontal="center"/>
    </xf>
    <xf numFmtId="0" fontId="4" fillId="16" borderId="12" xfId="0" applyFont="1" applyFill="1" applyBorder="1" applyAlignment="1">
      <alignment horizontal="center"/>
    </xf>
    <xf numFmtId="1" fontId="0" fillId="9" borderId="47" xfId="0" applyNumberFormat="1" applyFill="1" applyBorder="1" applyAlignment="1">
      <alignment horizontal="left"/>
    </xf>
    <xf numFmtId="1" fontId="0" fillId="9" borderId="18" xfId="0" applyNumberFormat="1" applyFill="1" applyBorder="1" applyAlignment="1">
      <alignment horizontal="left"/>
    </xf>
    <xf numFmtId="0" fontId="0" fillId="13" borderId="47" xfId="0" applyFill="1" applyBorder="1" applyAlignment="1">
      <alignment horizontal="left"/>
    </xf>
    <xf numFmtId="0" fontId="0" fillId="13" borderId="18" xfId="0" applyFill="1" applyBorder="1" applyAlignment="1">
      <alignment horizontal="left"/>
    </xf>
    <xf numFmtId="0" fontId="4" fillId="13" borderId="51" xfId="0" applyFont="1" applyFill="1" applyBorder="1" applyAlignment="1">
      <alignment horizontal="right"/>
    </xf>
    <xf numFmtId="0" fontId="4" fillId="13" borderId="16" xfId="0" applyFont="1" applyFill="1" applyBorder="1" applyAlignment="1">
      <alignment horizontal="right"/>
    </xf>
    <xf numFmtId="0" fontId="4" fillId="17" borderId="51" xfId="0" applyFont="1" applyFill="1" applyBorder="1" applyAlignment="1">
      <alignment horizontal="right"/>
    </xf>
    <xf numFmtId="0" fontId="4" fillId="17" borderId="16" xfId="0" applyFont="1" applyFill="1" applyBorder="1" applyAlignment="1">
      <alignment horizontal="right"/>
    </xf>
    <xf numFmtId="0" fontId="4" fillId="8" borderId="25" xfId="0" applyFont="1" applyFill="1" applyBorder="1" applyAlignment="1">
      <alignment horizontal="right"/>
    </xf>
    <xf numFmtId="0" fontId="4" fillId="8" borderId="26" xfId="0" applyFont="1" applyFill="1" applyBorder="1" applyAlignment="1">
      <alignment horizontal="right"/>
    </xf>
    <xf numFmtId="0" fontId="4" fillId="19" borderId="8" xfId="0" applyFont="1" applyFill="1" applyBorder="1" applyAlignment="1">
      <alignment horizontal="center"/>
    </xf>
    <xf numFmtId="0" fontId="4" fillId="17" borderId="0" xfId="0" applyFont="1" applyFill="1" applyAlignment="1">
      <alignment horizontal="left"/>
    </xf>
    <xf numFmtId="0" fontId="4" fillId="17" borderId="7" xfId="0" applyFont="1" applyFill="1" applyBorder="1" applyAlignment="1">
      <alignment horizontal="left"/>
    </xf>
    <xf numFmtId="0" fontId="4" fillId="13" borderId="5" xfId="0" applyFont="1" applyFill="1" applyBorder="1" applyAlignment="1">
      <alignment horizontal="left"/>
    </xf>
    <xf numFmtId="0" fontId="4" fillId="13" borderId="6" xfId="0" applyFont="1" applyFill="1" applyBorder="1" applyAlignment="1">
      <alignment horizontal="left"/>
    </xf>
    <xf numFmtId="0" fontId="4" fillId="9" borderId="7" xfId="0" applyFont="1" applyFill="1" applyBorder="1" applyAlignment="1">
      <alignment horizontal="left"/>
    </xf>
    <xf numFmtId="0" fontId="4" fillId="17" borderId="57" xfId="0" applyFont="1" applyFill="1" applyBorder="1" applyAlignment="1">
      <alignment horizontal="left"/>
    </xf>
    <xf numFmtId="0" fontId="4" fillId="13" borderId="57" xfId="0" applyFont="1" applyFill="1" applyBorder="1" applyAlignment="1">
      <alignment horizontal="left"/>
    </xf>
    <xf numFmtId="1" fontId="0" fillId="13" borderId="32" xfId="0" applyNumberFormat="1" applyFill="1" applyBorder="1" applyAlignment="1">
      <alignment horizontal="left"/>
    </xf>
    <xf numFmtId="165" fontId="0" fillId="13" borderId="32" xfId="0" applyNumberFormat="1" applyFill="1" applyBorder="1" applyAlignment="1">
      <alignment horizontal="left"/>
    </xf>
    <xf numFmtId="1" fontId="0" fillId="13" borderId="34" xfId="0" applyNumberFormat="1" applyFill="1" applyBorder="1" applyAlignment="1">
      <alignment horizontal="left"/>
    </xf>
    <xf numFmtId="165" fontId="0" fillId="13" borderId="34" xfId="0" applyNumberFormat="1" applyFill="1" applyBorder="1" applyAlignment="1">
      <alignment horizontal="left"/>
    </xf>
    <xf numFmtId="1" fontId="0" fillId="21" borderId="47" xfId="0" applyNumberFormat="1" applyFill="1" applyBorder="1" applyAlignment="1">
      <alignment horizontal="left"/>
    </xf>
    <xf numFmtId="1" fontId="0" fillId="21" borderId="18" xfId="0" applyNumberFormat="1" applyFill="1" applyBorder="1" applyAlignment="1">
      <alignment horizontal="left"/>
    </xf>
    <xf numFmtId="165" fontId="0" fillId="9" borderId="32" xfId="0" applyNumberFormat="1" applyFill="1" applyBorder="1" applyAlignment="1">
      <alignment horizontal="left"/>
    </xf>
    <xf numFmtId="165" fontId="0" fillId="9" borderId="34" xfId="0" applyNumberFormat="1" applyFill="1" applyBorder="1" applyAlignment="1">
      <alignment horizontal="left"/>
    </xf>
    <xf numFmtId="1" fontId="0" fillId="9" borderId="21" xfId="0" applyNumberFormat="1" applyFill="1" applyBorder="1" applyAlignment="1">
      <alignment horizontal="left"/>
    </xf>
    <xf numFmtId="165" fontId="0" fillId="9" borderId="28" xfId="0" applyNumberFormat="1" applyFill="1" applyBorder="1" applyAlignment="1">
      <alignment horizontal="left"/>
    </xf>
    <xf numFmtId="0" fontId="0" fillId="3" borderId="8" xfId="0" applyFill="1" applyBorder="1" applyAlignment="1">
      <alignment horizontal="center"/>
    </xf>
    <xf numFmtId="165" fontId="4" fillId="18" borderId="25" xfId="0" applyNumberFormat="1" applyFont="1" applyFill="1" applyBorder="1" applyAlignment="1">
      <alignment horizontal="center"/>
    </xf>
    <xf numFmtId="165" fontId="0" fillId="18" borderId="25" xfId="0" applyNumberFormat="1" applyFill="1" applyBorder="1" applyAlignment="1">
      <alignment horizontal="center"/>
    </xf>
    <xf numFmtId="165" fontId="4" fillId="18" borderId="27" xfId="0" applyNumberFormat="1" applyFont="1" applyFill="1" applyBorder="1" applyAlignment="1">
      <alignment horizontal="center"/>
    </xf>
    <xf numFmtId="165" fontId="4" fillId="18" borderId="29" xfId="0" applyNumberFormat="1" applyFont="1" applyFill="1" applyBorder="1" applyAlignment="1">
      <alignment horizontal="center"/>
    </xf>
    <xf numFmtId="165" fontId="4" fillId="18" borderId="30" xfId="0" applyNumberFormat="1" applyFont="1" applyFill="1" applyBorder="1" applyAlignment="1">
      <alignment horizontal="center"/>
    </xf>
    <xf numFmtId="0" fontId="4" fillId="16" borderId="58" xfId="0" applyFont="1" applyFill="1" applyBorder="1" applyAlignment="1">
      <alignment horizontal="left"/>
    </xf>
    <xf numFmtId="0" fontId="4" fillId="16" borderId="55" xfId="0" applyFont="1" applyFill="1" applyBorder="1" applyAlignment="1">
      <alignment horizontal="left"/>
    </xf>
    <xf numFmtId="0" fontId="0" fillId="17" borderId="49" xfId="0" applyFill="1" applyBorder="1" applyAlignment="1">
      <alignment horizontal="left"/>
    </xf>
    <xf numFmtId="0" fontId="0" fillId="17" borderId="50" xfId="0" applyFill="1" applyBorder="1" applyAlignment="1">
      <alignment horizontal="left"/>
    </xf>
    <xf numFmtId="1" fontId="0" fillId="17" borderId="51" xfId="0" applyNumberFormat="1" applyFill="1" applyBorder="1" applyAlignment="1">
      <alignment horizontal="left"/>
    </xf>
    <xf numFmtId="165" fontId="0" fillId="17" borderId="47" xfId="0" applyNumberFormat="1" applyFill="1" applyBorder="1" applyAlignment="1">
      <alignment horizontal="left"/>
    </xf>
    <xf numFmtId="1" fontId="0" fillId="17" borderId="16" xfId="0" applyNumberFormat="1" applyFill="1" applyBorder="1" applyAlignment="1">
      <alignment horizontal="left"/>
    </xf>
    <xf numFmtId="165" fontId="0" fillId="17" borderId="18" xfId="0" applyNumberFormat="1" applyFill="1" applyBorder="1" applyAlignment="1">
      <alignment horizontal="left"/>
    </xf>
    <xf numFmtId="0" fontId="4" fillId="5" borderId="38" xfId="0" applyFont="1" applyFill="1" applyBorder="1" applyAlignment="1">
      <alignment horizontal="center"/>
    </xf>
    <xf numFmtId="1" fontId="0" fillId="9" borderId="39" xfId="0" applyNumberFormat="1" applyFill="1" applyBorder="1" applyAlignment="1">
      <alignment horizontal="left"/>
    </xf>
    <xf numFmtId="1" fontId="0" fillId="9" borderId="37" xfId="0" applyNumberFormat="1" applyFill="1" applyBorder="1" applyAlignment="1">
      <alignment horizontal="left"/>
    </xf>
    <xf numFmtId="0" fontId="10" fillId="17" borderId="1" xfId="0" applyFont="1" applyFill="1" applyBorder="1"/>
    <xf numFmtId="0" fontId="10" fillId="13" borderId="1" xfId="0" applyFont="1" applyFill="1" applyBorder="1"/>
    <xf numFmtId="0" fontId="11" fillId="8" borderId="8" xfId="0" applyFont="1" applyFill="1" applyBorder="1" applyAlignment="1">
      <alignment horizontal="center"/>
    </xf>
    <xf numFmtId="0" fontId="4" fillId="19" borderId="10" xfId="0" applyFont="1" applyFill="1" applyBorder="1" applyAlignment="1">
      <alignment horizontal="center"/>
    </xf>
    <xf numFmtId="0" fontId="4" fillId="5" borderId="37" xfId="0" applyFont="1" applyFill="1" applyBorder="1" applyAlignment="1">
      <alignment horizontal="center"/>
    </xf>
    <xf numFmtId="1" fontId="0" fillId="2" borderId="37" xfId="0" applyNumberFormat="1" applyFill="1" applyBorder="1" applyAlignment="1">
      <alignment horizontal="left"/>
    </xf>
    <xf numFmtId="1" fontId="0" fillId="2" borderId="38" xfId="0" applyNumberFormat="1" applyFill="1" applyBorder="1" applyAlignment="1">
      <alignment horizontal="left"/>
    </xf>
    <xf numFmtId="0" fontId="4" fillId="5" borderId="39" xfId="0" applyFont="1" applyFill="1" applyBorder="1" applyAlignment="1">
      <alignment horizontal="center"/>
    </xf>
    <xf numFmtId="0" fontId="4" fillId="9" borderId="39" xfId="0" applyFont="1" applyFill="1" applyBorder="1" applyAlignment="1">
      <alignment horizontal="right"/>
    </xf>
    <xf numFmtId="0" fontId="4" fillId="9" borderId="37" xfId="0" applyFont="1" applyFill="1" applyBorder="1" applyAlignment="1">
      <alignment horizontal="right"/>
    </xf>
    <xf numFmtId="165" fontId="4" fillId="13" borderId="11" xfId="0" applyNumberFormat="1" applyFont="1" applyFill="1" applyBorder="1" applyAlignment="1">
      <alignment horizontal="center"/>
    </xf>
    <xf numFmtId="165" fontId="0" fillId="13" borderId="28" xfId="0" applyNumberFormat="1" applyFill="1" applyBorder="1" applyAlignment="1">
      <alignment horizontal="center"/>
    </xf>
    <xf numFmtId="165" fontId="0" fillId="13" borderId="34" xfId="0" applyNumberFormat="1" applyFill="1" applyBorder="1" applyAlignment="1">
      <alignment horizontal="center"/>
    </xf>
    <xf numFmtId="165" fontId="0" fillId="13" borderId="21" xfId="0" applyNumberFormat="1" applyFill="1" applyBorder="1" applyAlignment="1">
      <alignment horizontal="center"/>
    </xf>
    <xf numFmtId="165" fontId="0" fillId="13" borderId="18" xfId="0" applyNumberForma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19" borderId="19" xfId="0" applyNumberFormat="1" applyFill="1" applyBorder="1" applyAlignment="1">
      <alignment horizontal="center"/>
    </xf>
    <xf numFmtId="168" fontId="0" fillId="19" borderId="21" xfId="0" applyNumberFormat="1" applyFill="1" applyBorder="1" applyAlignment="1">
      <alignment horizontal="center"/>
    </xf>
    <xf numFmtId="168" fontId="0" fillId="19" borderId="16" xfId="0" applyNumberFormat="1" applyFill="1" applyBorder="1" applyAlignment="1">
      <alignment horizontal="center"/>
    </xf>
    <xf numFmtId="168" fontId="0" fillId="19" borderId="18" xfId="0" applyNumberForma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4" fillId="8" borderId="35" xfId="0" applyFont="1" applyFill="1" applyBorder="1" applyAlignment="1">
      <alignment horizontal="right"/>
    </xf>
    <xf numFmtId="0" fontId="4" fillId="3" borderId="8" xfId="0" applyFont="1" applyFill="1" applyBorder="1" applyAlignment="1">
      <alignment horizontal="center"/>
    </xf>
    <xf numFmtId="0" fontId="4" fillId="19" borderId="22" xfId="0" applyFont="1" applyFill="1" applyBorder="1" applyAlignment="1">
      <alignment horizontal="center"/>
    </xf>
    <xf numFmtId="0" fontId="4" fillId="19" borderId="24" xfId="0" applyFont="1" applyFill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5" fontId="4" fillId="11" borderId="22" xfId="0" applyNumberFormat="1" applyFont="1" applyFill="1" applyBorder="1" applyAlignment="1">
      <alignment horizontal="center"/>
    </xf>
    <xf numFmtId="165" fontId="4" fillId="11" borderId="24" xfId="0" applyNumberFormat="1" applyFont="1" applyFill="1" applyBorder="1" applyAlignment="1">
      <alignment horizontal="center"/>
    </xf>
    <xf numFmtId="165" fontId="0" fillId="11" borderId="19" xfId="0" applyNumberFormat="1" applyFill="1" applyBorder="1" applyAlignment="1">
      <alignment horizontal="center"/>
    </xf>
    <xf numFmtId="165" fontId="0" fillId="11" borderId="21" xfId="0" applyNumberFormat="1" applyFill="1" applyBorder="1" applyAlignment="1">
      <alignment horizontal="center"/>
    </xf>
    <xf numFmtId="165" fontId="0" fillId="11" borderId="16" xfId="0" applyNumberFormat="1" applyFill="1" applyBorder="1" applyAlignment="1">
      <alignment horizontal="center"/>
    </xf>
    <xf numFmtId="165" fontId="0" fillId="11" borderId="18" xfId="0" applyNumberFormat="1" applyFill="1" applyBorder="1" applyAlignment="1">
      <alignment horizontal="center"/>
    </xf>
    <xf numFmtId="165" fontId="0" fillId="11" borderId="61" xfId="0" applyNumberFormat="1" applyFill="1" applyBorder="1" applyAlignment="1">
      <alignment horizontal="center"/>
    </xf>
    <xf numFmtId="167" fontId="0" fillId="11" borderId="19" xfId="0" applyNumberFormat="1" applyFill="1" applyBorder="1" applyAlignment="1">
      <alignment horizontal="center"/>
    </xf>
    <xf numFmtId="167" fontId="0" fillId="11" borderId="21" xfId="0" applyNumberFormat="1" applyFill="1" applyBorder="1" applyAlignment="1">
      <alignment horizontal="center"/>
    </xf>
    <xf numFmtId="167" fontId="0" fillId="11" borderId="14" xfId="0" applyNumberFormat="1" applyFill="1" applyBorder="1" applyAlignment="1">
      <alignment horizontal="center"/>
    </xf>
    <xf numFmtId="167" fontId="0" fillId="11" borderId="13" xfId="0" applyNumberFormat="1" applyFill="1" applyBorder="1" applyAlignment="1">
      <alignment horizontal="center"/>
    </xf>
    <xf numFmtId="167" fontId="0" fillId="11" borderId="16" xfId="0" applyNumberFormat="1" applyFill="1" applyBorder="1" applyAlignment="1">
      <alignment horizontal="center"/>
    </xf>
    <xf numFmtId="167" fontId="0" fillId="11" borderId="0" xfId="0" applyNumberFormat="1" applyFill="1" applyAlignment="1">
      <alignment horizontal="center"/>
    </xf>
    <xf numFmtId="167" fontId="0" fillId="11" borderId="7" xfId="0" applyNumberFormat="1" applyFill="1" applyBorder="1" applyAlignment="1">
      <alignment horizontal="center"/>
    </xf>
    <xf numFmtId="1" fontId="4" fillId="10" borderId="27" xfId="0" applyNumberFormat="1" applyFont="1" applyFill="1" applyBorder="1" applyAlignment="1">
      <alignment horizontal="left"/>
    </xf>
    <xf numFmtId="1" fontId="4" fillId="10" borderId="30" xfId="0" applyNumberFormat="1" applyFont="1" applyFill="1" applyBorder="1" applyAlignment="1">
      <alignment horizontal="left"/>
    </xf>
    <xf numFmtId="1" fontId="4" fillId="10" borderId="31" xfId="0" applyNumberFormat="1" applyFont="1" applyFill="1" applyBorder="1" applyAlignment="1">
      <alignment horizontal="left"/>
    </xf>
    <xf numFmtId="1" fontId="4" fillId="10" borderId="8" xfId="0" applyNumberFormat="1" applyFont="1" applyFill="1" applyBorder="1" applyAlignment="1">
      <alignment horizontal="left"/>
    </xf>
    <xf numFmtId="0" fontId="0" fillId="3" borderId="38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1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1" fontId="4" fillId="0" borderId="0" xfId="0" applyNumberFormat="1" applyFont="1" applyAlignment="1">
      <alignment horizontal="center"/>
    </xf>
    <xf numFmtId="1" fontId="4" fillId="0" borderId="20" xfId="0" applyNumberFormat="1" applyFont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1" fontId="5" fillId="14" borderId="27" xfId="0" applyNumberFormat="1" applyFont="1" applyFill="1" applyBorder="1" applyAlignment="1">
      <alignment horizontal="center"/>
    </xf>
    <xf numFmtId="0" fontId="4" fillId="21" borderId="12" xfId="0" applyFont="1" applyFill="1" applyBorder="1" applyAlignment="1">
      <alignment horizontal="left"/>
    </xf>
    <xf numFmtId="0" fontId="4" fillId="21" borderId="0" xfId="0" applyFont="1" applyFill="1" applyAlignment="1">
      <alignment horizontal="left"/>
    </xf>
    <xf numFmtId="165" fontId="0" fillId="21" borderId="45" xfId="0" applyNumberFormat="1" applyFill="1" applyBorder="1" applyAlignment="1">
      <alignment horizontal="left"/>
    </xf>
    <xf numFmtId="165" fontId="0" fillId="21" borderId="52" xfId="0" applyNumberFormat="1" applyFill="1" applyBorder="1" applyAlignment="1">
      <alignment horizontal="left"/>
    </xf>
    <xf numFmtId="0" fontId="4" fillId="22" borderId="31" xfId="0" applyFont="1" applyFill="1" applyBorder="1" applyAlignment="1">
      <alignment horizontal="center"/>
    </xf>
    <xf numFmtId="0" fontId="7" fillId="22" borderId="31" xfId="0" applyFont="1" applyFill="1" applyBorder="1" applyAlignment="1">
      <alignment horizontal="center"/>
    </xf>
    <xf numFmtId="0" fontId="4" fillId="22" borderId="25" xfId="0" applyFont="1" applyFill="1" applyBorder="1" applyAlignment="1">
      <alignment horizontal="center"/>
    </xf>
    <xf numFmtId="0" fontId="4" fillId="22" borderId="12" xfId="0" applyFont="1" applyFill="1" applyBorder="1" applyAlignment="1">
      <alignment horizontal="left"/>
    </xf>
    <xf numFmtId="0" fontId="4" fillId="22" borderId="0" xfId="0" applyFont="1" applyFill="1" applyAlignment="1">
      <alignment horizontal="left"/>
    </xf>
    <xf numFmtId="0" fontId="4" fillId="22" borderId="5" xfId="0" applyFont="1" applyFill="1" applyBorder="1" applyAlignment="1">
      <alignment horizontal="left"/>
    </xf>
    <xf numFmtId="0" fontId="4" fillId="22" borderId="6" xfId="0" applyFont="1" applyFill="1" applyBorder="1" applyAlignment="1">
      <alignment horizontal="left"/>
    </xf>
    <xf numFmtId="0" fontId="4" fillId="22" borderId="39" xfId="0" applyFont="1" applyFill="1" applyBorder="1" applyAlignment="1">
      <alignment horizontal="center"/>
    </xf>
    <xf numFmtId="0" fontId="0" fillId="22" borderId="51" xfId="0" applyFill="1" applyBorder="1" applyAlignment="1">
      <alignment horizontal="left"/>
    </xf>
    <xf numFmtId="1" fontId="0" fillId="22" borderId="47" xfId="0" applyNumberFormat="1" applyFill="1" applyBorder="1" applyAlignment="1">
      <alignment horizontal="left"/>
    </xf>
    <xf numFmtId="165" fontId="0" fillId="22" borderId="48" xfId="0" applyNumberFormat="1" applyFill="1" applyBorder="1" applyAlignment="1">
      <alignment horizontal="left"/>
    </xf>
    <xf numFmtId="165" fontId="4" fillId="22" borderId="27" xfId="0" applyNumberFormat="1" applyFont="1" applyFill="1" applyBorder="1" applyAlignment="1">
      <alignment horizontal="center"/>
    </xf>
    <xf numFmtId="0" fontId="0" fillId="22" borderId="54" xfId="0" applyFill="1" applyBorder="1" applyAlignment="1">
      <alignment horizontal="left"/>
    </xf>
    <xf numFmtId="165" fontId="0" fillId="22" borderId="32" xfId="0" applyNumberFormat="1" applyFill="1" applyBorder="1" applyAlignment="1">
      <alignment horizontal="left"/>
    </xf>
    <xf numFmtId="0" fontId="4" fillId="22" borderId="36" xfId="0" applyFont="1" applyFill="1" applyBorder="1" applyAlignment="1">
      <alignment horizontal="center"/>
    </xf>
    <xf numFmtId="0" fontId="0" fillId="22" borderId="44" xfId="0" applyFill="1" applyBorder="1" applyAlignment="1">
      <alignment horizontal="left"/>
    </xf>
    <xf numFmtId="1" fontId="0" fillId="22" borderId="56" xfId="0" applyNumberFormat="1" applyFill="1" applyBorder="1" applyAlignment="1">
      <alignment horizontal="left"/>
    </xf>
    <xf numFmtId="165" fontId="0" fillId="22" borderId="52" xfId="0" applyNumberFormat="1" applyFill="1" applyBorder="1" applyAlignment="1">
      <alignment horizontal="left"/>
    </xf>
    <xf numFmtId="165" fontId="4" fillId="22" borderId="29" xfId="0" applyNumberFormat="1" applyFont="1" applyFill="1" applyBorder="1" applyAlignment="1">
      <alignment horizontal="center"/>
    </xf>
    <xf numFmtId="0" fontId="0" fillId="22" borderId="43" xfId="0" applyFill="1" applyBorder="1" applyAlignment="1">
      <alignment horizontal="left"/>
    </xf>
    <xf numFmtId="1" fontId="0" fillId="22" borderId="18" xfId="0" applyNumberFormat="1" applyFill="1" applyBorder="1" applyAlignment="1">
      <alignment horizontal="left"/>
    </xf>
    <xf numFmtId="165" fontId="0" fillId="22" borderId="34" xfId="0" applyNumberFormat="1" applyFill="1" applyBorder="1" applyAlignment="1">
      <alignment horizontal="left"/>
    </xf>
    <xf numFmtId="167" fontId="0" fillId="22" borderId="51" xfId="0" applyNumberFormat="1" applyFill="1" applyBorder="1" applyAlignment="1">
      <alignment horizontal="left"/>
    </xf>
    <xf numFmtId="0" fontId="0" fillId="22" borderId="41" xfId="0" applyFill="1" applyBorder="1" applyAlignment="1">
      <alignment horizontal="left"/>
    </xf>
    <xf numFmtId="1" fontId="0" fillId="22" borderId="21" xfId="0" applyNumberFormat="1" applyFill="1" applyBorder="1" applyAlignment="1">
      <alignment horizontal="left"/>
    </xf>
    <xf numFmtId="165" fontId="0" fillId="22" borderId="28" xfId="0" applyNumberFormat="1" applyFill="1" applyBorder="1" applyAlignment="1">
      <alignment horizontal="left"/>
    </xf>
    <xf numFmtId="0" fontId="4" fillId="22" borderId="37" xfId="0" applyFont="1" applyFill="1" applyBorder="1" applyAlignment="1">
      <alignment horizontal="center"/>
    </xf>
    <xf numFmtId="0" fontId="0" fillId="22" borderId="16" xfId="0" applyFill="1" applyBorder="1" applyAlignment="1">
      <alignment horizontal="left"/>
    </xf>
    <xf numFmtId="165" fontId="4" fillId="22" borderId="30" xfId="0" applyNumberFormat="1" applyFont="1" applyFill="1" applyBorder="1" applyAlignment="1">
      <alignment horizontal="center"/>
    </xf>
    <xf numFmtId="1" fontId="4" fillId="22" borderId="12" xfId="0" applyNumberFormat="1" applyFont="1" applyFill="1" applyBorder="1" applyAlignment="1">
      <alignment horizontal="left"/>
    </xf>
    <xf numFmtId="1" fontId="4" fillId="22" borderId="0" xfId="0" applyNumberFormat="1" applyFont="1" applyFill="1" applyAlignment="1">
      <alignment horizontal="left"/>
    </xf>
    <xf numFmtId="1" fontId="4" fillId="22" borderId="55" xfId="0" applyNumberFormat="1" applyFont="1" applyFill="1" applyBorder="1" applyAlignment="1">
      <alignment horizontal="left"/>
    </xf>
    <xf numFmtId="0" fontId="4" fillId="22" borderId="27" xfId="0" applyFont="1" applyFill="1" applyBorder="1" applyAlignment="1">
      <alignment horizontal="center"/>
    </xf>
    <xf numFmtId="1" fontId="0" fillId="22" borderId="39" xfId="0" applyNumberFormat="1" applyFill="1" applyBorder="1" applyAlignment="1">
      <alignment horizontal="left"/>
    </xf>
    <xf numFmtId="1" fontId="4" fillId="22" borderId="27" xfId="0" applyNumberFormat="1" applyFont="1" applyFill="1" applyBorder="1" applyAlignment="1">
      <alignment horizontal="left"/>
    </xf>
    <xf numFmtId="1" fontId="0" fillId="22" borderId="27" xfId="0" applyNumberFormat="1" applyFill="1" applyBorder="1" applyAlignment="1">
      <alignment horizontal="left"/>
    </xf>
    <xf numFmtId="0" fontId="4" fillId="22" borderId="29" xfId="0" applyFont="1" applyFill="1" applyBorder="1" applyAlignment="1">
      <alignment horizontal="center"/>
    </xf>
    <xf numFmtId="1" fontId="0" fillId="22" borderId="37" xfId="0" applyNumberFormat="1" applyFill="1" applyBorder="1" applyAlignment="1">
      <alignment horizontal="left"/>
    </xf>
    <xf numFmtId="1" fontId="4" fillId="22" borderId="30" xfId="0" applyNumberFormat="1" applyFont="1" applyFill="1" applyBorder="1" applyAlignment="1">
      <alignment horizontal="left"/>
    </xf>
    <xf numFmtId="1" fontId="0" fillId="22" borderId="29" xfId="0" applyNumberFormat="1" applyFill="1" applyBorder="1" applyAlignment="1">
      <alignment horizontal="left"/>
    </xf>
    <xf numFmtId="1" fontId="0" fillId="22" borderId="38" xfId="0" applyNumberFormat="1" applyFill="1" applyBorder="1" applyAlignment="1">
      <alignment horizontal="left"/>
    </xf>
    <xf numFmtId="0" fontId="4" fillId="22" borderId="30" xfId="0" applyFont="1" applyFill="1" applyBorder="1" applyAlignment="1">
      <alignment horizontal="center"/>
    </xf>
    <xf numFmtId="1" fontId="0" fillId="22" borderId="30" xfId="0" applyNumberFormat="1" applyFill="1" applyBorder="1" applyAlignment="1">
      <alignment horizontal="left"/>
    </xf>
    <xf numFmtId="164" fontId="0" fillId="0" borderId="0" xfId="0" applyNumberFormat="1" applyAlignment="1">
      <alignment horizontal="center"/>
    </xf>
    <xf numFmtId="164" fontId="4" fillId="14" borderId="28" xfId="0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4" fillId="20" borderId="10" xfId="0" applyFont="1" applyFill="1" applyBorder="1" applyAlignment="1">
      <alignment horizontal="center"/>
    </xf>
    <xf numFmtId="0" fontId="4" fillId="20" borderId="11" xfId="0" applyFont="1" applyFill="1" applyBorder="1" applyAlignment="1">
      <alignment horizontal="center"/>
    </xf>
    <xf numFmtId="0" fontId="5" fillId="20" borderId="28" xfId="0" applyFont="1" applyFill="1" applyBorder="1" applyAlignment="1">
      <alignment horizontal="center"/>
    </xf>
    <xf numFmtId="0" fontId="4" fillId="20" borderId="33" xfId="0" applyFont="1" applyFill="1" applyBorder="1" applyAlignment="1">
      <alignment horizontal="center"/>
    </xf>
    <xf numFmtId="0" fontId="4" fillId="20" borderId="28" xfId="0" applyFont="1" applyFill="1" applyBorder="1" applyAlignment="1">
      <alignment horizontal="center"/>
    </xf>
    <xf numFmtId="0" fontId="4" fillId="20" borderId="34" xfId="0" applyFont="1" applyFill="1" applyBorder="1" applyAlignment="1">
      <alignment horizontal="center"/>
    </xf>
    <xf numFmtId="0" fontId="4" fillId="20" borderId="32" xfId="0" applyFont="1" applyFill="1" applyBorder="1" applyAlignment="1">
      <alignment horizontal="center"/>
    </xf>
    <xf numFmtId="0" fontId="4" fillId="20" borderId="7" xfId="0" applyFont="1" applyFill="1" applyBorder="1" applyAlignment="1">
      <alignment horizontal="center"/>
    </xf>
    <xf numFmtId="164" fontId="4" fillId="0" borderId="48" xfId="0" applyNumberFormat="1" applyFont="1" applyBorder="1" applyAlignment="1">
      <alignment horizontal="center"/>
    </xf>
    <xf numFmtId="164" fontId="5" fillId="0" borderId="48" xfId="0" applyNumberFormat="1" applyFont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4" fillId="20" borderId="0" xfId="0" applyFont="1" applyFill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9" borderId="27" xfId="0" applyNumberFormat="1" applyFill="1" applyBorder="1" applyAlignment="1">
      <alignment horizontal="left"/>
    </xf>
    <xf numFmtId="165" fontId="0" fillId="9" borderId="30" xfId="0" applyNumberFormat="1" applyFill="1" applyBorder="1" applyAlignment="1">
      <alignment horizontal="left"/>
    </xf>
    <xf numFmtId="165" fontId="0" fillId="2" borderId="35" xfId="0" applyNumberFormat="1" applyFill="1" applyBorder="1" applyAlignment="1">
      <alignment horizontal="left"/>
    </xf>
    <xf numFmtId="165" fontId="0" fillId="2" borderId="30" xfId="0" applyNumberFormat="1" applyFill="1" applyBorder="1" applyAlignment="1">
      <alignment horizontal="left"/>
    </xf>
    <xf numFmtId="0" fontId="0" fillId="23" borderId="25" xfId="0" applyFill="1" applyBorder="1" applyAlignment="1">
      <alignment horizontal="center" vertical="center"/>
    </xf>
    <xf numFmtId="1" fontId="0" fillId="23" borderId="25" xfId="0" applyNumberFormat="1" applyFill="1" applyBorder="1" applyAlignment="1">
      <alignment horizontal="center"/>
    </xf>
    <xf numFmtId="165" fontId="0" fillId="23" borderId="25" xfId="0" applyNumberFormat="1" applyFill="1" applyBorder="1" applyAlignment="1">
      <alignment horizontal="center"/>
    </xf>
    <xf numFmtId="0" fontId="0" fillId="17" borderId="51" xfId="0" applyFill="1" applyBorder="1" applyAlignment="1">
      <alignment horizontal="center"/>
    </xf>
    <xf numFmtId="1" fontId="4" fillId="18" borderId="47" xfId="0" applyNumberFormat="1" applyFont="1" applyFill="1" applyBorder="1" applyAlignment="1">
      <alignment horizontal="center"/>
    </xf>
    <xf numFmtId="0" fontId="1" fillId="0" borderId="8" xfId="0" applyFont="1" applyBorder="1"/>
    <xf numFmtId="0" fontId="5" fillId="14" borderId="27" xfId="0" applyFont="1" applyFill="1" applyBorder="1" applyAlignment="1">
      <alignment horizontal="center"/>
    </xf>
    <xf numFmtId="0" fontId="4" fillId="11" borderId="35" xfId="0" applyFont="1" applyFill="1" applyBorder="1" applyAlignment="1">
      <alignment horizontal="center"/>
    </xf>
    <xf numFmtId="0" fontId="4" fillId="11" borderId="26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3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65" fontId="0" fillId="0" borderId="26" xfId="0" applyNumberFormat="1" applyBorder="1" applyAlignment="1">
      <alignment horizontal="center"/>
    </xf>
    <xf numFmtId="0" fontId="0" fillId="0" borderId="25" xfId="0" applyBorder="1" applyAlignment="1">
      <alignment horizontal="center" vertical="center"/>
    </xf>
    <xf numFmtId="1" fontId="0" fillId="0" borderId="25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0" fontId="0" fillId="7" borderId="10" xfId="0" applyFill="1" applyBorder="1"/>
    <xf numFmtId="0" fontId="0" fillId="0" borderId="31" xfId="0" applyBorder="1" applyAlignment="1">
      <alignment horizontal="center"/>
    </xf>
    <xf numFmtId="0" fontId="4" fillId="25" borderId="10" xfId="0" applyFont="1" applyFill="1" applyBorder="1" applyAlignment="1">
      <alignment horizontal="center" vertical="center"/>
    </xf>
    <xf numFmtId="165" fontId="4" fillId="25" borderId="8" xfId="0" applyNumberFormat="1" applyFont="1" applyFill="1" applyBorder="1" applyAlignment="1">
      <alignment horizontal="center"/>
    </xf>
    <xf numFmtId="0" fontId="0" fillId="7" borderId="0" xfId="0" applyFill="1"/>
    <xf numFmtId="0" fontId="0" fillId="7" borderId="5" xfId="0" applyFill="1" applyBorder="1"/>
    <xf numFmtId="0" fontId="0" fillId="23" borderId="8" xfId="0" applyFill="1" applyBorder="1" applyAlignment="1">
      <alignment horizontal="center" vertical="center"/>
    </xf>
    <xf numFmtId="0" fontId="0" fillId="23" borderId="10" xfId="0" applyFill="1" applyBorder="1" applyAlignment="1">
      <alignment horizontal="center"/>
    </xf>
    <xf numFmtId="1" fontId="0" fillId="23" borderId="8" xfId="0" applyNumberFormat="1" applyFill="1" applyBorder="1" applyAlignment="1">
      <alignment horizontal="center"/>
    </xf>
    <xf numFmtId="165" fontId="0" fillId="23" borderId="8" xfId="0" applyNumberForma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2" fillId="15" borderId="63" xfId="0" applyFont="1" applyFill="1" applyBorder="1" applyAlignment="1">
      <alignment horizontal="center"/>
    </xf>
    <xf numFmtId="0" fontId="2" fillId="15" borderId="26" xfId="0" applyFont="1" applyFill="1" applyBorder="1" applyAlignment="1">
      <alignment horizontal="center"/>
    </xf>
    <xf numFmtId="164" fontId="2" fillId="15" borderId="20" xfId="0" applyNumberFormat="1" applyFont="1" applyFill="1" applyBorder="1" applyAlignment="1">
      <alignment horizontal="center"/>
    </xf>
    <xf numFmtId="1" fontId="2" fillId="15" borderId="21" xfId="0" applyNumberFormat="1" applyFont="1" applyFill="1" applyBorder="1" applyAlignment="1">
      <alignment horizontal="center"/>
    </xf>
    <xf numFmtId="164" fontId="2" fillId="15" borderId="64" xfId="0" applyNumberFormat="1" applyFont="1" applyFill="1" applyBorder="1" applyAlignment="1">
      <alignment horizontal="center"/>
    </xf>
    <xf numFmtId="1" fontId="2" fillId="15" borderId="61" xfId="0" applyNumberFormat="1" applyFont="1" applyFill="1" applyBorder="1" applyAlignment="1">
      <alignment horizontal="center"/>
    </xf>
    <xf numFmtId="0" fontId="14" fillId="0" borderId="0" xfId="0" applyFont="1" applyAlignment="1">
      <alignment horizontal="center" wrapText="1"/>
    </xf>
    <xf numFmtId="0" fontId="14" fillId="0" borderId="1" xfId="0" applyFont="1" applyBorder="1" applyAlignment="1">
      <alignment horizontal="center" wrapText="1"/>
    </xf>
    <xf numFmtId="0" fontId="14" fillId="0" borderId="2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14" fillId="0" borderId="12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left"/>
    </xf>
    <xf numFmtId="0" fontId="14" fillId="0" borderId="8" xfId="0" applyFont="1" applyBorder="1" applyAlignment="1">
      <alignment horizontal="left" wrapText="1"/>
    </xf>
    <xf numFmtId="0" fontId="0" fillId="0" borderId="12" xfId="0" applyBorder="1" applyAlignment="1">
      <alignment horizontal="center"/>
    </xf>
    <xf numFmtId="0" fontId="4" fillId="25" borderId="1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19" borderId="8" xfId="0" applyFill="1" applyBorder="1"/>
    <xf numFmtId="0" fontId="0" fillId="19" borderId="35" xfId="0" applyFill="1" applyBorder="1"/>
    <xf numFmtId="0" fontId="0" fillId="19" borderId="30" xfId="0" applyFill="1" applyBorder="1"/>
    <xf numFmtId="0" fontId="0" fillId="0" borderId="25" xfId="0" applyBorder="1"/>
    <xf numFmtId="0" fontId="0" fillId="0" borderId="26" xfId="0" applyBorder="1"/>
    <xf numFmtId="1" fontId="4" fillId="25" borderId="11" xfId="0" applyNumberFormat="1" applyFont="1" applyFill="1" applyBorder="1" applyAlignment="1">
      <alignment horizontal="center"/>
    </xf>
    <xf numFmtId="0" fontId="4" fillId="25" borderId="8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0" fillId="19" borderId="9" xfId="0" applyFill="1" applyBorder="1" applyAlignment="1">
      <alignment horizontal="center"/>
    </xf>
    <xf numFmtId="0" fontId="0" fillId="19" borderId="11" xfId="0" applyFill="1" applyBorder="1" applyAlignment="1">
      <alignment horizontal="center"/>
    </xf>
    <xf numFmtId="0" fontId="0" fillId="19" borderId="8" xfId="0" applyFill="1" applyBorder="1" applyAlignment="1">
      <alignment horizontal="center"/>
    </xf>
    <xf numFmtId="164" fontId="0" fillId="0" borderId="47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4" fontId="0" fillId="6" borderId="5" xfId="0" applyNumberFormat="1" applyFill="1" applyBorder="1" applyAlignment="1">
      <alignment horizontal="center"/>
    </xf>
    <xf numFmtId="0" fontId="12" fillId="6" borderId="2" xfId="0" applyFont="1" applyFill="1" applyBorder="1"/>
    <xf numFmtId="0" fontId="12" fillId="6" borderId="3" xfId="0" applyFont="1" applyFill="1" applyBorder="1"/>
    <xf numFmtId="0" fontId="15" fillId="6" borderId="2" xfId="0" applyFont="1" applyFill="1" applyBorder="1"/>
    <xf numFmtId="18" fontId="15" fillId="6" borderId="2" xfId="0" applyNumberFormat="1" applyFont="1" applyFill="1" applyBorder="1" applyAlignment="1">
      <alignment horizontal="left"/>
    </xf>
    <xf numFmtId="0" fontId="0" fillId="6" borderId="9" xfId="0" applyFill="1" applyBorder="1" applyAlignment="1">
      <alignment horizontal="right"/>
    </xf>
    <xf numFmtId="0" fontId="4" fillId="19" borderId="9" xfId="0" applyFont="1" applyFill="1" applyBorder="1"/>
    <xf numFmtId="0" fontId="4" fillId="19" borderId="10" xfId="0" applyFont="1" applyFill="1" applyBorder="1"/>
    <xf numFmtId="0" fontId="4" fillId="19" borderId="11" xfId="0" applyFont="1" applyFill="1" applyBorder="1"/>
    <xf numFmtId="14" fontId="4" fillId="19" borderId="10" xfId="0" applyNumberFormat="1" applyFont="1" applyFill="1" applyBorder="1"/>
    <xf numFmtId="0" fontId="4" fillId="11" borderId="9" xfId="0" applyFont="1" applyFill="1" applyBorder="1" applyAlignment="1">
      <alignment horizontal="center"/>
    </xf>
    <xf numFmtId="164" fontId="4" fillId="11" borderId="8" xfId="0" applyNumberFormat="1" applyFont="1" applyFill="1" applyBorder="1" applyAlignment="1">
      <alignment horizontal="center"/>
    </xf>
    <xf numFmtId="164" fontId="5" fillId="14" borderId="35" xfId="0" applyNumberFormat="1" applyFont="1" applyFill="1" applyBorder="1" applyAlignment="1">
      <alignment horizontal="center"/>
    </xf>
    <xf numFmtId="164" fontId="4" fillId="11" borderId="29" xfId="0" applyNumberFormat="1" applyFont="1" applyFill="1" applyBorder="1" applyAlignment="1">
      <alignment horizontal="center"/>
    </xf>
    <xf numFmtId="164" fontId="4" fillId="11" borderId="35" xfId="0" applyNumberFormat="1" applyFont="1" applyFill="1" applyBorder="1" applyAlignment="1">
      <alignment horizontal="center"/>
    </xf>
    <xf numFmtId="164" fontId="4" fillId="11" borderId="30" xfId="0" applyNumberFormat="1" applyFont="1" applyFill="1" applyBorder="1" applyAlignment="1">
      <alignment horizontal="center"/>
    </xf>
    <xf numFmtId="164" fontId="4" fillId="11" borderId="27" xfId="0" applyNumberFormat="1" applyFont="1" applyFill="1" applyBorder="1" applyAlignment="1">
      <alignment horizontal="center"/>
    </xf>
    <xf numFmtId="0" fontId="4" fillId="11" borderId="4" xfId="0" applyFont="1" applyFill="1" applyBorder="1" applyAlignment="1">
      <alignment horizontal="center"/>
    </xf>
    <xf numFmtId="164" fontId="4" fillId="11" borderId="48" xfId="0" applyNumberFormat="1" applyFont="1" applyFill="1" applyBorder="1" applyAlignment="1">
      <alignment horizontal="center"/>
    </xf>
    <xf numFmtId="164" fontId="4" fillId="11" borderId="5" xfId="0" applyNumberFormat="1" applyFont="1" applyFill="1" applyBorder="1" applyAlignment="1">
      <alignment horizontal="center"/>
    </xf>
    <xf numFmtId="0" fontId="4" fillId="11" borderId="38" xfId="0" applyFont="1" applyFill="1" applyBorder="1" applyAlignment="1">
      <alignment horizontal="center"/>
    </xf>
    <xf numFmtId="164" fontId="5" fillId="14" borderId="48" xfId="0" applyNumberFormat="1" applyFont="1" applyFill="1" applyBorder="1" applyAlignment="1">
      <alignment horizontal="center"/>
    </xf>
    <xf numFmtId="0" fontId="5" fillId="14" borderId="38" xfId="0" applyFont="1" applyFill="1" applyBorder="1" applyAlignment="1">
      <alignment horizontal="center"/>
    </xf>
    <xf numFmtId="0" fontId="4" fillId="21" borderId="39" xfId="0" applyFont="1" applyFill="1" applyBorder="1" applyAlignment="1">
      <alignment horizontal="center"/>
    </xf>
    <xf numFmtId="0" fontId="4" fillId="21" borderId="36" xfId="0" applyFont="1" applyFill="1" applyBorder="1" applyAlignment="1">
      <alignment horizontal="center"/>
    </xf>
    <xf numFmtId="0" fontId="4" fillId="21" borderId="37" xfId="0" applyFont="1" applyFill="1" applyBorder="1" applyAlignment="1">
      <alignment horizontal="center"/>
    </xf>
    <xf numFmtId="0" fontId="4" fillId="21" borderId="8" xfId="0" applyFont="1" applyFill="1" applyBorder="1" applyAlignment="1">
      <alignment horizontal="center"/>
    </xf>
    <xf numFmtId="0" fontId="0" fillId="16" borderId="8" xfId="0" applyFill="1" applyBorder="1"/>
    <xf numFmtId="0" fontId="0" fillId="16" borderId="8" xfId="0" applyFill="1" applyBorder="1" applyAlignment="1">
      <alignment horizontal="right"/>
    </xf>
    <xf numFmtId="0" fontId="4" fillId="16" borderId="9" xfId="0" applyFont="1" applyFill="1" applyBorder="1" applyAlignment="1">
      <alignment horizontal="center"/>
    </xf>
    <xf numFmtId="0" fontId="4" fillId="16" borderId="11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0" fillId="16" borderId="38" xfId="0" applyFill="1" applyBorder="1" applyAlignment="1">
      <alignment horizontal="center"/>
    </xf>
    <xf numFmtId="0" fontId="0" fillId="13" borderId="35" xfId="0" applyFill="1" applyBorder="1" applyAlignment="1">
      <alignment horizontal="center"/>
    </xf>
    <xf numFmtId="0" fontId="0" fillId="13" borderId="28" xfId="0" applyFill="1" applyBorder="1" applyAlignment="1">
      <alignment horizontal="center"/>
    </xf>
    <xf numFmtId="10" fontId="5" fillId="14" borderId="0" xfId="0" applyNumberFormat="1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16" borderId="36" xfId="0" applyFill="1" applyBorder="1" applyAlignment="1">
      <alignment horizontal="center"/>
    </xf>
    <xf numFmtId="0" fontId="0" fillId="13" borderId="29" xfId="0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10" fontId="0" fillId="13" borderId="29" xfId="0" applyNumberFormat="1" applyFill="1" applyBorder="1" applyAlignment="1">
      <alignment horizontal="center"/>
    </xf>
    <xf numFmtId="1" fontId="0" fillId="13" borderId="33" xfId="0" applyNumberFormat="1" applyFill="1" applyBorder="1" applyAlignment="1">
      <alignment horizontal="center"/>
    </xf>
    <xf numFmtId="0" fontId="0" fillId="28" borderId="29" xfId="0" applyFill="1" applyBorder="1" applyAlignment="1">
      <alignment horizontal="center"/>
    </xf>
    <xf numFmtId="0" fontId="0" fillId="28" borderId="33" xfId="0" applyFill="1" applyBorder="1" applyAlignment="1">
      <alignment horizontal="center"/>
    </xf>
    <xf numFmtId="0" fontId="0" fillId="16" borderId="37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13" borderId="34" xfId="0" applyFill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0" fontId="0" fillId="19" borderId="12" xfId="0" applyFill="1" applyBorder="1" applyAlignment="1">
      <alignment horizontal="center"/>
    </xf>
    <xf numFmtId="0" fontId="0" fillId="19" borderId="0" xfId="0" applyFill="1" applyAlignment="1">
      <alignment horizontal="center"/>
    </xf>
    <xf numFmtId="10" fontId="0" fillId="19" borderId="0" xfId="0" applyNumberFormat="1" applyFill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19" borderId="5" xfId="0" applyFill="1" applyBorder="1" applyAlignment="1">
      <alignment horizontal="center"/>
    </xf>
    <xf numFmtId="10" fontId="0" fillId="19" borderId="5" xfId="0" applyNumberFormat="1" applyFill="1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30" borderId="10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30" borderId="9" xfId="0" applyFill="1" applyBorder="1" applyAlignment="1">
      <alignment horizontal="center"/>
    </xf>
    <xf numFmtId="2" fontId="0" fillId="13" borderId="8" xfId="0" applyNumberFormat="1" applyFill="1" applyBorder="1" applyAlignment="1">
      <alignment horizontal="center"/>
    </xf>
    <xf numFmtId="168" fontId="0" fillId="13" borderId="9" xfId="0" applyNumberFormat="1" applyFill="1" applyBorder="1" applyAlignment="1">
      <alignment horizontal="center"/>
    </xf>
    <xf numFmtId="0" fontId="0" fillId="16" borderId="26" xfId="0" applyFill="1" applyBorder="1"/>
    <xf numFmtId="0" fontId="0" fillId="25" borderId="1" xfId="0" applyFill="1" applyBorder="1" applyAlignment="1">
      <alignment horizontal="center"/>
    </xf>
    <xf numFmtId="0" fontId="0" fillId="25" borderId="2" xfId="0" applyFill="1" applyBorder="1" applyAlignment="1">
      <alignment horizontal="center"/>
    </xf>
    <xf numFmtId="0" fontId="0" fillId="25" borderId="3" xfId="0" applyFill="1" applyBorder="1" applyAlignment="1">
      <alignment horizontal="center"/>
    </xf>
    <xf numFmtId="0" fontId="0" fillId="25" borderId="12" xfId="0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7" xfId="0" applyFill="1" applyBorder="1" applyAlignment="1">
      <alignment horizontal="center"/>
    </xf>
    <xf numFmtId="0" fontId="0" fillId="25" borderId="4" xfId="0" applyFill="1" applyBorder="1" applyAlignment="1">
      <alignment horizontal="center"/>
    </xf>
    <xf numFmtId="0" fontId="0" fillId="25" borderId="5" xfId="0" applyFill="1" applyBorder="1" applyAlignment="1">
      <alignment horizontal="center"/>
    </xf>
    <xf numFmtId="0" fontId="0" fillId="25" borderId="6" xfId="0" applyFill="1" applyBorder="1" applyAlignment="1">
      <alignment horizontal="center"/>
    </xf>
    <xf numFmtId="0" fontId="4" fillId="13" borderId="39" xfId="0" applyFont="1" applyFill="1" applyBorder="1" applyAlignment="1">
      <alignment horizontal="center"/>
    </xf>
    <xf numFmtId="0" fontId="4" fillId="13" borderId="36" xfId="0" applyFont="1" applyFill="1" applyBorder="1" applyAlignment="1">
      <alignment horizontal="center"/>
    </xf>
    <xf numFmtId="0" fontId="4" fillId="13" borderId="37" xfId="0" applyFont="1" applyFill="1" applyBorder="1" applyAlignment="1">
      <alignment horizontal="center"/>
    </xf>
    <xf numFmtId="0" fontId="4" fillId="17" borderId="29" xfId="0" applyFont="1" applyFill="1" applyBorder="1" applyAlignment="1">
      <alignment horizontal="center"/>
    </xf>
    <xf numFmtId="0" fontId="4" fillId="17" borderId="30" xfId="0" applyFont="1" applyFill="1" applyBorder="1" applyAlignment="1">
      <alignment horizontal="center"/>
    </xf>
    <xf numFmtId="2" fontId="0" fillId="0" borderId="0" xfId="0" applyNumberFormat="1"/>
    <xf numFmtId="0" fontId="4" fillId="17" borderId="8" xfId="0" applyFont="1" applyFill="1" applyBorder="1" applyAlignment="1">
      <alignment horizontal="center"/>
    </xf>
    <xf numFmtId="0" fontId="4" fillId="8" borderId="8" xfId="0" applyFont="1" applyFill="1" applyBorder="1"/>
    <xf numFmtId="0" fontId="4" fillId="31" borderId="8" xfId="0" applyFont="1" applyFill="1" applyBorder="1"/>
    <xf numFmtId="0" fontId="4" fillId="32" borderId="8" xfId="0" applyFont="1" applyFill="1" applyBorder="1"/>
    <xf numFmtId="0" fontId="0" fillId="30" borderId="8" xfId="0" applyFill="1" applyBorder="1" applyAlignment="1">
      <alignment horizontal="center"/>
    </xf>
    <xf numFmtId="0" fontId="0" fillId="13" borderId="9" xfId="0" applyFill="1" applyBorder="1"/>
    <xf numFmtId="168" fontId="0" fillId="28" borderId="11" xfId="0" applyNumberFormat="1" applyFill="1" applyBorder="1" applyAlignment="1">
      <alignment horizontal="center"/>
    </xf>
    <xf numFmtId="168" fontId="0" fillId="28" borderId="8" xfId="0" applyNumberFormat="1" applyFill="1" applyBorder="1" applyAlignment="1">
      <alignment horizontal="center"/>
    </xf>
    <xf numFmtId="0" fontId="0" fillId="13" borderId="4" xfId="0" applyFill="1" applyBorder="1"/>
    <xf numFmtId="0" fontId="0" fillId="20" borderId="9" xfId="0" applyFill="1" applyBorder="1"/>
    <xf numFmtId="0" fontId="0" fillId="20" borderId="10" xfId="0" applyFill="1" applyBorder="1"/>
    <xf numFmtId="0" fontId="0" fillId="20" borderId="11" xfId="0" applyFill="1" applyBorder="1"/>
    <xf numFmtId="10" fontId="0" fillId="13" borderId="8" xfId="0" applyNumberFormat="1" applyFill="1" applyBorder="1" applyAlignment="1">
      <alignment horizontal="center"/>
    </xf>
    <xf numFmtId="10" fontId="0" fillId="28" borderId="8" xfId="0" applyNumberFormat="1" applyFill="1" applyBorder="1" applyAlignment="1">
      <alignment horizontal="center"/>
    </xf>
    <xf numFmtId="10" fontId="0" fillId="13" borderId="8" xfId="0" applyNumberFormat="1" applyFill="1" applyBorder="1"/>
    <xf numFmtId="10" fontId="0" fillId="13" borderId="26" xfId="0" applyNumberFormat="1" applyFill="1" applyBorder="1"/>
    <xf numFmtId="164" fontId="4" fillId="9" borderId="10" xfId="0" applyNumberFormat="1" applyFont="1" applyFill="1" applyBorder="1" applyAlignment="1">
      <alignment horizontal="center"/>
    </xf>
    <xf numFmtId="164" fontId="4" fillId="9" borderId="8" xfId="0" applyNumberFormat="1" applyFont="1" applyFill="1" applyBorder="1" applyAlignment="1">
      <alignment horizontal="center"/>
    </xf>
    <xf numFmtId="14" fontId="4" fillId="9" borderId="9" xfId="0" applyNumberFormat="1" applyFont="1" applyFill="1" applyBorder="1"/>
    <xf numFmtId="164" fontId="4" fillId="0" borderId="5" xfId="0" applyNumberFormat="1" applyFont="1" applyBorder="1" applyAlignment="1">
      <alignment horizontal="center"/>
    </xf>
    <xf numFmtId="10" fontId="5" fillId="0" borderId="27" xfId="0" applyNumberFormat="1" applyFont="1" applyBorder="1" applyAlignment="1">
      <alignment horizontal="center"/>
    </xf>
    <xf numFmtId="10" fontId="4" fillId="11" borderId="35" xfId="0" applyNumberFormat="1" applyFont="1" applyFill="1" applyBorder="1" applyAlignment="1">
      <alignment horizontal="center"/>
    </xf>
    <xf numFmtId="10" fontId="4" fillId="11" borderId="26" xfId="0" applyNumberFormat="1" applyFont="1" applyFill="1" applyBorder="1" applyAlignment="1">
      <alignment horizontal="center"/>
    </xf>
    <xf numFmtId="0" fontId="17" fillId="22" borderId="9" xfId="0" applyFont="1" applyFill="1" applyBorder="1"/>
    <xf numFmtId="0" fontId="17" fillId="22" borderId="10" xfId="0" applyFont="1" applyFill="1" applyBorder="1"/>
    <xf numFmtId="14" fontId="17" fillId="22" borderId="10" xfId="0" applyNumberFormat="1" applyFont="1" applyFill="1" applyBorder="1"/>
    <xf numFmtId="0" fontId="0" fillId="23" borderId="0" xfId="0" applyFill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4" fillId="25" borderId="5" xfId="0" applyFont="1" applyFill="1" applyBorder="1" applyAlignment="1">
      <alignment horizontal="center" vertical="center"/>
    </xf>
    <xf numFmtId="0" fontId="4" fillId="25" borderId="26" xfId="0" applyFont="1" applyFill="1" applyBorder="1" applyAlignment="1">
      <alignment horizontal="center"/>
    </xf>
    <xf numFmtId="1" fontId="4" fillId="25" borderId="6" xfId="0" applyNumberFormat="1" applyFont="1" applyFill="1" applyBorder="1" applyAlignment="1">
      <alignment horizontal="center"/>
    </xf>
    <xf numFmtId="165" fontId="4" fillId="25" borderId="26" xfId="0" applyNumberFormat="1" applyFont="1" applyFill="1" applyBorder="1" applyAlignment="1">
      <alignment horizontal="center"/>
    </xf>
    <xf numFmtId="0" fontId="4" fillId="25" borderId="4" xfId="0" applyFont="1" applyFill="1" applyBorder="1" applyAlignment="1">
      <alignment horizontal="center" vertical="center"/>
    </xf>
    <xf numFmtId="0" fontId="0" fillId="19" borderId="0" xfId="0" applyFill="1"/>
    <xf numFmtId="0" fontId="0" fillId="0" borderId="30" xfId="0" applyBorder="1"/>
    <xf numFmtId="0" fontId="0" fillId="19" borderId="5" xfId="0" applyFill="1" applyBorder="1"/>
    <xf numFmtId="0" fontId="0" fillId="19" borderId="68" xfId="0" applyFill="1" applyBorder="1"/>
    <xf numFmtId="0" fontId="0" fillId="0" borderId="31" xfId="0" applyBorder="1"/>
    <xf numFmtId="0" fontId="0" fillId="0" borderId="27" xfId="0" applyBorder="1"/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19" borderId="6" xfId="0" applyFill="1" applyBorder="1"/>
    <xf numFmtId="0" fontId="0" fillId="19" borderId="27" xfId="0" applyFill="1" applyBorder="1"/>
    <xf numFmtId="0" fontId="0" fillId="0" borderId="25" xfId="0" applyBorder="1" applyAlignment="1">
      <alignment horizontal="center"/>
    </xf>
    <xf numFmtId="0" fontId="0" fillId="19" borderId="2" xfId="0" applyFill="1" applyBorder="1"/>
    <xf numFmtId="165" fontId="0" fillId="0" borderId="25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center" vertical="center"/>
    </xf>
    <xf numFmtId="165" fontId="0" fillId="0" borderId="26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0" fontId="4" fillId="17" borderId="39" xfId="0" applyFont="1" applyFill="1" applyBorder="1" applyAlignment="1">
      <alignment horizontal="center"/>
    </xf>
    <xf numFmtId="0" fontId="4" fillId="17" borderId="36" xfId="0" applyFont="1" applyFill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17" borderId="9" xfId="0" applyFont="1" applyFill="1" applyBorder="1" applyAlignment="1">
      <alignment horizontal="center"/>
    </xf>
    <xf numFmtId="0" fontId="0" fillId="20" borderId="25" xfId="0" applyFill="1" applyBorder="1"/>
    <xf numFmtId="0" fontId="18" fillId="22" borderId="10" xfId="0" applyFont="1" applyFill="1" applyBorder="1"/>
    <xf numFmtId="0" fontId="18" fillId="22" borderId="11" xfId="0" applyFont="1" applyFill="1" applyBorder="1"/>
    <xf numFmtId="0" fontId="0" fillId="20" borderId="4" xfId="0" applyFill="1" applyBorder="1"/>
    <xf numFmtId="0" fontId="0" fillId="20" borderId="5" xfId="0" applyFill="1" applyBorder="1"/>
    <xf numFmtId="0" fontId="4" fillId="17" borderId="35" xfId="0" applyFont="1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2" fontId="0" fillId="13" borderId="26" xfId="0" applyNumberFormat="1" applyFill="1" applyBorder="1" applyAlignment="1">
      <alignment horizontal="center"/>
    </xf>
    <xf numFmtId="0" fontId="0" fillId="16" borderId="26" xfId="0" applyFill="1" applyBorder="1" applyAlignment="1">
      <alignment horizontal="right"/>
    </xf>
    <xf numFmtId="168" fontId="0" fillId="13" borderId="4" xfId="0" applyNumberFormat="1" applyFill="1" applyBorder="1" applyAlignment="1">
      <alignment horizontal="center"/>
    </xf>
    <xf numFmtId="10" fontId="0" fillId="13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168" fontId="0" fillId="28" borderId="6" xfId="0" applyNumberFormat="1" applyFill="1" applyBorder="1" applyAlignment="1">
      <alignment horizontal="center"/>
    </xf>
    <xf numFmtId="10" fontId="0" fillId="28" borderId="26" xfId="0" applyNumberFormat="1" applyFill="1" applyBorder="1" applyAlignment="1">
      <alignment horizontal="center"/>
    </xf>
    <xf numFmtId="168" fontId="0" fillId="28" borderId="26" xfId="0" applyNumberFormat="1" applyFill="1" applyBorder="1" applyAlignment="1">
      <alignment horizontal="center"/>
    </xf>
    <xf numFmtId="2" fontId="0" fillId="13" borderId="10" xfId="0" applyNumberFormat="1" applyFill="1" applyBorder="1" applyAlignment="1">
      <alignment horizontal="center"/>
    </xf>
    <xf numFmtId="168" fontId="0" fillId="17" borderId="26" xfId="0" applyNumberFormat="1" applyFill="1" applyBorder="1" applyAlignment="1">
      <alignment horizontal="center"/>
    </xf>
    <xf numFmtId="168" fontId="0" fillId="13" borderId="8" xfId="0" applyNumberFormat="1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10" fontId="0" fillId="19" borderId="2" xfId="0" applyNumberFormat="1" applyFill="1" applyBorder="1" applyAlignment="1">
      <alignment horizontal="center"/>
    </xf>
    <xf numFmtId="0" fontId="5" fillId="14" borderId="12" xfId="0" applyFont="1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27" borderId="0" xfId="0" applyFill="1" applyAlignment="1">
      <alignment horizontal="center"/>
    </xf>
    <xf numFmtId="0" fontId="0" fillId="27" borderId="12" xfId="0" applyFill="1" applyBorder="1" applyAlignment="1">
      <alignment horizontal="center"/>
    </xf>
    <xf numFmtId="0" fontId="0" fillId="29" borderId="12" xfId="0" applyFill="1" applyBorder="1" applyAlignment="1">
      <alignment horizontal="center"/>
    </xf>
    <xf numFmtId="0" fontId="0" fillId="25" borderId="9" xfId="0" applyFill="1" applyBorder="1"/>
    <xf numFmtId="0" fontId="0" fillId="25" borderId="10" xfId="0" applyFill="1" applyBorder="1"/>
    <xf numFmtId="0" fontId="0" fillId="25" borderId="11" xfId="0" applyFill="1" applyBorder="1"/>
    <xf numFmtId="0" fontId="0" fillId="7" borderId="31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13" fillId="16" borderId="0" xfId="0" applyFont="1" applyFill="1" applyAlignment="1">
      <alignment wrapText="1"/>
    </xf>
    <xf numFmtId="0" fontId="0" fillId="16" borderId="0" xfId="0" applyFill="1"/>
    <xf numFmtId="0" fontId="0" fillId="16" borderId="0" xfId="0" applyFill="1" applyAlignment="1">
      <alignment horizontal="center" vertical="center"/>
    </xf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6" borderId="0" xfId="0" applyFill="1" applyAlignment="1">
      <alignment horizontal="left"/>
    </xf>
    <xf numFmtId="165" fontId="0" fillId="0" borderId="7" xfId="0" applyNumberFormat="1" applyBorder="1" applyAlignment="1">
      <alignment horizontal="center"/>
    </xf>
    <xf numFmtId="0" fontId="0" fillId="16" borderId="0" xfId="0" applyFill="1" applyAlignment="1">
      <alignment horizontal="right"/>
    </xf>
    <xf numFmtId="167" fontId="6" fillId="3" borderId="22" xfId="0" applyNumberFormat="1" applyFont="1" applyFill="1" applyBorder="1" applyAlignment="1">
      <alignment horizontal="center"/>
    </xf>
    <xf numFmtId="167" fontId="6" fillId="3" borderId="24" xfId="0" applyNumberFormat="1" applyFont="1" applyFill="1" applyBorder="1" applyAlignment="1">
      <alignment horizontal="center"/>
    </xf>
    <xf numFmtId="166" fontId="4" fillId="11" borderId="22" xfId="0" applyNumberFormat="1" applyFont="1" applyFill="1" applyBorder="1" applyAlignment="1">
      <alignment horizontal="center"/>
    </xf>
    <xf numFmtId="166" fontId="4" fillId="11" borderId="24" xfId="0" applyNumberFormat="1" applyFont="1" applyFill="1" applyBorder="1" applyAlignment="1">
      <alignment horizontal="center"/>
    </xf>
    <xf numFmtId="0" fontId="10" fillId="13" borderId="62" xfId="0" applyFont="1" applyFill="1" applyBorder="1" applyAlignment="1">
      <alignment horizontal="left"/>
    </xf>
    <xf numFmtId="0" fontId="10" fillId="13" borderId="2" xfId="0" applyFont="1" applyFill="1" applyBorder="1" applyAlignment="1">
      <alignment horizontal="left"/>
    </xf>
    <xf numFmtId="0" fontId="10" fillId="13" borderId="3" xfId="0" applyFont="1" applyFill="1" applyBorder="1" applyAlignment="1">
      <alignment horizontal="left"/>
    </xf>
    <xf numFmtId="167" fontId="6" fillId="3" borderId="59" xfId="0" applyNumberFormat="1" applyFont="1" applyFill="1" applyBorder="1" applyAlignment="1">
      <alignment horizontal="center"/>
    </xf>
    <xf numFmtId="167" fontId="6" fillId="3" borderId="60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7" fontId="4" fillId="3" borderId="22" xfId="0" applyNumberFormat="1" applyFont="1" applyFill="1" applyBorder="1" applyAlignment="1">
      <alignment horizontal="center"/>
    </xf>
    <xf numFmtId="167" fontId="4" fillId="3" borderId="24" xfId="0" applyNumberFormat="1" applyFont="1" applyFill="1" applyBorder="1" applyAlignment="1">
      <alignment horizontal="center"/>
    </xf>
    <xf numFmtId="0" fontId="6" fillId="18" borderId="9" xfId="0" applyFont="1" applyFill="1" applyBorder="1" applyAlignment="1">
      <alignment horizontal="center"/>
    </xf>
    <xf numFmtId="0" fontId="6" fillId="18" borderId="10" xfId="0" applyFont="1" applyFill="1" applyBorder="1" applyAlignment="1">
      <alignment horizontal="center"/>
    </xf>
    <xf numFmtId="0" fontId="6" fillId="18" borderId="11" xfId="0" applyFont="1" applyFill="1" applyBorder="1" applyAlignment="1">
      <alignment horizontal="center"/>
    </xf>
    <xf numFmtId="166" fontId="4" fillId="13" borderId="22" xfId="0" applyNumberFormat="1" applyFont="1" applyFill="1" applyBorder="1" applyAlignment="1">
      <alignment horizontal="center"/>
    </xf>
    <xf numFmtId="166" fontId="4" fillId="13" borderId="24" xfId="0" applyNumberFormat="1" applyFont="1" applyFill="1" applyBorder="1" applyAlignment="1">
      <alignment horizontal="center"/>
    </xf>
    <xf numFmtId="0" fontId="10" fillId="22" borderId="2" xfId="0" applyFont="1" applyFill="1" applyBorder="1" applyAlignment="1">
      <alignment horizontal="left"/>
    </xf>
    <xf numFmtId="0" fontId="10" fillId="22" borderId="3" xfId="0" applyFont="1" applyFill="1" applyBorder="1" applyAlignment="1">
      <alignment horizontal="left"/>
    </xf>
    <xf numFmtId="0" fontId="10" fillId="9" borderId="0" xfId="0" applyFont="1" applyFill="1" applyAlignment="1">
      <alignment horizontal="left"/>
    </xf>
    <xf numFmtId="0" fontId="10" fillId="9" borderId="7" xfId="0" applyFont="1" applyFill="1" applyBorder="1" applyAlignment="1">
      <alignment horizontal="left"/>
    </xf>
    <xf numFmtId="0" fontId="0" fillId="19" borderId="1" xfId="0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1" fontId="9" fillId="16" borderId="0" xfId="0" applyNumberFormat="1" applyFont="1" applyFill="1" applyAlignment="1">
      <alignment horizontal="left"/>
    </xf>
    <xf numFmtId="1" fontId="9" fillId="16" borderId="7" xfId="0" applyNumberFormat="1" applyFont="1" applyFill="1" applyBorder="1" applyAlignment="1">
      <alignment horizontal="left"/>
    </xf>
    <xf numFmtId="0" fontId="6" fillId="5" borderId="1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left"/>
    </xf>
    <xf numFmtId="0" fontId="10" fillId="21" borderId="12" xfId="0" applyFont="1" applyFill="1" applyBorder="1" applyAlignment="1">
      <alignment horizontal="left"/>
    </xf>
    <xf numFmtId="0" fontId="10" fillId="21" borderId="0" xfId="0" applyFont="1" applyFill="1" applyAlignment="1">
      <alignment horizontal="left"/>
    </xf>
    <xf numFmtId="0" fontId="10" fillId="21" borderId="2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center"/>
    </xf>
    <xf numFmtId="0" fontId="6" fillId="11" borderId="2" xfId="0" applyFont="1" applyFill="1" applyBorder="1" applyAlignment="1">
      <alignment horizontal="center"/>
    </xf>
    <xf numFmtId="0" fontId="6" fillId="11" borderId="3" xfId="0" applyFont="1" applyFill="1" applyBorder="1" applyAlignment="1">
      <alignment horizontal="center"/>
    </xf>
    <xf numFmtId="1" fontId="9" fillId="22" borderId="1" xfId="0" applyNumberFormat="1" applyFont="1" applyFill="1" applyBorder="1" applyAlignment="1">
      <alignment horizontal="center"/>
    </xf>
    <xf numFmtId="1" fontId="9" fillId="22" borderId="2" xfId="0" applyNumberFormat="1" applyFont="1" applyFill="1" applyBorder="1" applyAlignment="1">
      <alignment horizontal="center"/>
    </xf>
    <xf numFmtId="1" fontId="9" fillId="22" borderId="3" xfId="0" applyNumberFormat="1" applyFont="1" applyFill="1" applyBorder="1" applyAlignment="1">
      <alignment horizontal="center"/>
    </xf>
    <xf numFmtId="0" fontId="10" fillId="17" borderId="62" xfId="0" applyFont="1" applyFill="1" applyBorder="1" applyAlignment="1">
      <alignment horizontal="left"/>
    </xf>
    <xf numFmtId="0" fontId="10" fillId="17" borderId="2" xfId="0" applyFont="1" applyFill="1" applyBorder="1" applyAlignment="1">
      <alignment horizontal="left"/>
    </xf>
    <xf numFmtId="0" fontId="10" fillId="17" borderId="3" xfId="0" applyFont="1" applyFill="1" applyBorder="1" applyAlignment="1">
      <alignment horizontal="left"/>
    </xf>
    <xf numFmtId="0" fontId="4" fillId="9" borderId="9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13" borderId="10" xfId="0" applyFont="1" applyFill="1" applyBorder="1" applyAlignment="1">
      <alignment horizontal="center"/>
    </xf>
    <xf numFmtId="0" fontId="4" fillId="13" borderId="11" xfId="0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/>
    </xf>
    <xf numFmtId="0" fontId="4" fillId="11" borderId="10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center"/>
    </xf>
    <xf numFmtId="0" fontId="9" fillId="16" borderId="62" xfId="0" applyFont="1" applyFill="1" applyBorder="1" applyAlignment="1">
      <alignment horizontal="left"/>
    </xf>
    <xf numFmtId="0" fontId="9" fillId="16" borderId="2" xfId="0" applyFont="1" applyFill="1" applyBorder="1" applyAlignment="1">
      <alignment horizontal="left"/>
    </xf>
    <xf numFmtId="0" fontId="9" fillId="16" borderId="3" xfId="0" applyFont="1" applyFill="1" applyBorder="1" applyAlignment="1">
      <alignment horizontal="left"/>
    </xf>
    <xf numFmtId="14" fontId="15" fillId="6" borderId="1" xfId="0" applyNumberFormat="1" applyFont="1" applyFill="1" applyBorder="1" applyAlignment="1">
      <alignment horizontal="right"/>
    </xf>
    <xf numFmtId="14" fontId="15" fillId="6" borderId="2" xfId="0" applyNumberFormat="1" applyFont="1" applyFill="1" applyBorder="1" applyAlignment="1">
      <alignment horizontal="right"/>
    </xf>
    <xf numFmtId="0" fontId="4" fillId="8" borderId="9" xfId="0" applyFont="1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6" fillId="11" borderId="22" xfId="0" applyFont="1" applyFill="1" applyBorder="1" applyAlignment="1">
      <alignment horizontal="center"/>
    </xf>
    <xf numFmtId="0" fontId="6" fillId="11" borderId="24" xfId="0" applyFont="1" applyFill="1" applyBorder="1" applyAlignment="1">
      <alignment horizontal="center"/>
    </xf>
    <xf numFmtId="0" fontId="6" fillId="13" borderId="40" xfId="0" applyFont="1" applyFill="1" applyBorder="1" applyAlignment="1">
      <alignment horizontal="center"/>
    </xf>
    <xf numFmtId="0" fontId="6" fillId="13" borderId="24" xfId="0" applyFont="1" applyFill="1" applyBorder="1" applyAlignment="1">
      <alignment horizontal="center"/>
    </xf>
    <xf numFmtId="166" fontId="6" fillId="11" borderId="9" xfId="0" applyNumberFormat="1" applyFont="1" applyFill="1" applyBorder="1" applyAlignment="1">
      <alignment horizontal="center"/>
    </xf>
    <xf numFmtId="166" fontId="6" fillId="11" borderId="11" xfId="0" applyNumberFormat="1" applyFont="1" applyFill="1" applyBorder="1" applyAlignment="1">
      <alignment horizontal="center"/>
    </xf>
    <xf numFmtId="166" fontId="6" fillId="11" borderId="22" xfId="0" applyNumberFormat="1" applyFont="1" applyFill="1" applyBorder="1" applyAlignment="1">
      <alignment horizontal="center"/>
    </xf>
    <xf numFmtId="166" fontId="6" fillId="11" borderId="24" xfId="0" applyNumberFormat="1" applyFont="1" applyFill="1" applyBorder="1" applyAlignment="1">
      <alignment horizontal="center"/>
    </xf>
    <xf numFmtId="166" fontId="6" fillId="13" borderId="9" xfId="0" applyNumberFormat="1" applyFont="1" applyFill="1" applyBorder="1" applyAlignment="1">
      <alignment horizontal="center"/>
    </xf>
    <xf numFmtId="166" fontId="6" fillId="13" borderId="11" xfId="0" applyNumberFormat="1" applyFont="1" applyFill="1" applyBorder="1" applyAlignment="1">
      <alignment horizontal="center"/>
    </xf>
    <xf numFmtId="166" fontId="6" fillId="13" borderId="22" xfId="0" applyNumberFormat="1" applyFont="1" applyFill="1" applyBorder="1" applyAlignment="1">
      <alignment horizontal="center"/>
    </xf>
    <xf numFmtId="166" fontId="6" fillId="13" borderId="24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3" xfId="0" applyFont="1" applyFill="1" applyBorder="1" applyAlignment="1">
      <alignment horizontal="center"/>
    </xf>
    <xf numFmtId="0" fontId="4" fillId="16" borderId="2" xfId="0" applyFont="1" applyFill="1" applyBorder="1" applyAlignment="1">
      <alignment horizontal="center"/>
    </xf>
    <xf numFmtId="0" fontId="4" fillId="16" borderId="9" xfId="0" applyFont="1" applyFill="1" applyBorder="1" applyAlignment="1">
      <alignment horizontal="center"/>
    </xf>
    <xf numFmtId="0" fontId="4" fillId="16" borderId="10" xfId="0" applyFont="1" applyFill="1" applyBorder="1" applyAlignment="1">
      <alignment horizontal="center"/>
    </xf>
    <xf numFmtId="0" fontId="4" fillId="16" borderId="11" xfId="0" applyFont="1" applyFill="1" applyBorder="1" applyAlignment="1">
      <alignment horizontal="center"/>
    </xf>
    <xf numFmtId="0" fontId="16" fillId="33" borderId="65" xfId="0" applyFont="1" applyFill="1" applyBorder="1" applyAlignment="1">
      <alignment horizontal="center" wrapText="1"/>
    </xf>
    <xf numFmtId="0" fontId="16" fillId="33" borderId="66" xfId="0" applyFont="1" applyFill="1" applyBorder="1" applyAlignment="1">
      <alignment horizontal="center" wrapText="1"/>
    </xf>
    <xf numFmtId="0" fontId="16" fillId="33" borderId="67" xfId="0" applyFont="1" applyFill="1" applyBorder="1" applyAlignment="1">
      <alignment horizontal="center" wrapText="1"/>
    </xf>
    <xf numFmtId="0" fontId="4" fillId="11" borderId="4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16" fillId="26" borderId="9" xfId="0" applyFont="1" applyFill="1" applyBorder="1" applyAlignment="1">
      <alignment horizontal="center" wrapText="1"/>
    </xf>
    <xf numFmtId="0" fontId="16" fillId="26" borderId="10" xfId="0" applyFont="1" applyFill="1" applyBorder="1" applyAlignment="1">
      <alignment horizontal="center" wrapText="1"/>
    </xf>
    <xf numFmtId="0" fontId="16" fillId="26" borderId="11" xfId="0" applyFont="1" applyFill="1" applyBorder="1" applyAlignment="1">
      <alignment horizontal="center" wrapText="1"/>
    </xf>
    <xf numFmtId="14" fontId="17" fillId="22" borderId="10" xfId="0" applyNumberFormat="1" applyFont="1" applyFill="1" applyBorder="1" applyAlignment="1">
      <alignment horizontal="right"/>
    </xf>
    <xf numFmtId="0" fontId="4" fillId="9" borderId="1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left"/>
    </xf>
    <xf numFmtId="0" fontId="4" fillId="9" borderId="11" xfId="0" applyFont="1" applyFill="1" applyBorder="1" applyAlignment="1">
      <alignment horizontal="left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10" borderId="9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13" fillId="24" borderId="39" xfId="0" applyFont="1" applyFill="1" applyBorder="1" applyAlignment="1">
      <alignment horizontal="center" wrapText="1"/>
    </xf>
    <xf numFmtId="0" fontId="13" fillId="24" borderId="45" xfId="0" applyFont="1" applyFill="1" applyBorder="1" applyAlignment="1">
      <alignment horizontal="center" wrapText="1"/>
    </xf>
    <xf numFmtId="0" fontId="13" fillId="24" borderId="32" xfId="0" applyFont="1" applyFill="1" applyBorder="1" applyAlignment="1">
      <alignment horizontal="center" wrapText="1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4" fontId="0" fillId="6" borderId="10" xfId="0" applyNumberFormat="1" applyFill="1" applyBorder="1" applyAlignment="1">
      <alignment horizontal="left"/>
    </xf>
    <xf numFmtId="0" fontId="0" fillId="6" borderId="11" xfId="0" applyFill="1" applyBorder="1" applyAlignment="1">
      <alignment horizontal="left"/>
    </xf>
  </cellXfs>
  <cellStyles count="1">
    <cellStyle name="Normal" xfId="0" builtinId="0"/>
  </cellStyles>
  <dxfs count="10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numFmt numFmtId="0" formatCode="General"/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numFmt numFmtId="0" formatCode="General"/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numFmt numFmtId="0" formatCode="General"/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F9E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47626</xdr:rowOff>
    </xdr:from>
    <xdr:to>
      <xdr:col>11</xdr:col>
      <xdr:colOff>676275</xdr:colOff>
      <xdr:row>18</xdr:row>
      <xdr:rowOff>136328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CC647-B241-0424-4F0B-2778107C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71" y="326572"/>
          <a:ext cx="5143500" cy="2891774"/>
        </a:xfrm>
        <a:prstGeom prst="rect">
          <a:avLst/>
        </a:prstGeom>
      </xdr:spPr>
    </xdr:pic>
    <xdr:clientData/>
  </xdr:twoCellAnchor>
  <xdr:twoCellAnchor editAs="oneCell">
    <xdr:from>
      <xdr:col>9</xdr:col>
      <xdr:colOff>20737</xdr:colOff>
      <xdr:row>1</xdr:row>
      <xdr:rowOff>48467</xdr:rowOff>
    </xdr:from>
    <xdr:to>
      <xdr:col>16</xdr:col>
      <xdr:colOff>547417</xdr:colOff>
      <xdr:row>18</xdr:row>
      <xdr:rowOff>138545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985AE-8031-F68F-3007-6FB67223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192" y="325558"/>
          <a:ext cx="4302043" cy="291294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j\OneDrive\Desktop\RW4%20Script\RPPF_UPDATED_RW4.csv" TargetMode="External"/><Relationship Id="rId1" Type="http://schemas.openxmlformats.org/officeDocument/2006/relationships/externalLinkPath" Target="/Users/adamj/OneDrive/Desktop/RW4%20Script/RPPF_UPDATED_RW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PPF_UPDATED_RW4"/>
    </sheetNames>
    <sheetDataSet>
      <sheetData sheetId="0">
        <row r="1">
          <cell r="B1" t="str">
            <v>Season</v>
          </cell>
          <cell r="C1" t="str">
            <v>TeamName</v>
          </cell>
          <cell r="D1" t="str">
            <v>Tempo</v>
          </cell>
          <cell r="E1" t="str">
            <v>RankTempo</v>
          </cell>
          <cell r="F1" t="str">
            <v>AdjTempo</v>
          </cell>
          <cell r="G1" t="str">
            <v>RankAdjTempo</v>
          </cell>
          <cell r="H1" t="str">
            <v>OE</v>
          </cell>
          <cell r="I1" t="str">
            <v>RankOE</v>
          </cell>
          <cell r="J1" t="str">
            <v>AdjOE</v>
          </cell>
          <cell r="K1" t="str">
            <v>RankAdjOE</v>
          </cell>
          <cell r="L1" t="str">
            <v>DE</v>
          </cell>
          <cell r="M1" t="str">
            <v>RankDE</v>
          </cell>
          <cell r="N1" t="str">
            <v>AdjDE</v>
          </cell>
          <cell r="O1" t="str">
            <v>RankAdjDE</v>
          </cell>
          <cell r="P1" t="str">
            <v>AdjEM</v>
          </cell>
          <cell r="Q1" t="str">
            <v>RankAdjEM</v>
          </cell>
          <cell r="R1" t="str">
            <v>Barthag-H</v>
          </cell>
          <cell r="S1" t="str">
            <v>Barthag-AN</v>
          </cell>
          <cell r="T1" t="str">
            <v>Barthag-N</v>
          </cell>
          <cell r="U1" t="str">
            <v>Barthag-Mom</v>
          </cell>
          <cell r="V1" t="str">
            <v>Barthag-H Rank</v>
          </cell>
          <cell r="W1" t="str">
            <v>Barthag-AN Rank</v>
          </cell>
          <cell r="X1" t="str">
            <v>Barthag-N Rank</v>
          </cell>
          <cell r="Y1" t="str">
            <v>Barthag-Mom Rank</v>
          </cell>
          <cell r="Z1" t="str">
            <v>StREM</v>
          </cell>
          <cell r="AA1" t="str">
            <v>StREM Rank</v>
          </cell>
          <cell r="AB1" t="str">
            <v>StROE</v>
          </cell>
          <cell r="AC1" t="str">
            <v>StROE Rank</v>
          </cell>
          <cell r="AD1" t="str">
            <v>StRDE</v>
          </cell>
          <cell r="AE1" t="str">
            <v>StRDE Rank</v>
          </cell>
          <cell r="AF1" t="str">
            <v>StRT+</v>
          </cell>
          <cell r="AG1" t="str">
            <v>ANH</v>
          </cell>
          <cell r="AH1" t="str">
            <v>ANH Rank</v>
          </cell>
          <cell r="AI1" t="str">
            <v>AN Rank</v>
          </cell>
          <cell r="AJ1" t="str">
            <v>NonCon Rank</v>
          </cell>
          <cell r="AK1" t="str">
            <v>Mom Rank</v>
          </cell>
          <cell r="AL1" t="str">
            <v>AB6R</v>
          </cell>
          <cell r="AM1" t="str">
            <v>champfilter</v>
          </cell>
          <cell r="AN1" t="str">
            <v>champfilter rank</v>
          </cell>
          <cell r="AO1" t="str">
            <v>powerfilter</v>
          </cell>
          <cell r="AP1" t="str">
            <v>powerfilter rank</v>
          </cell>
          <cell r="AQ1" t="str">
            <v>DV1</v>
          </cell>
          <cell r="AR1" t="str">
            <v>DV2</v>
          </cell>
          <cell r="AS1" t="str">
            <v>RPPF</v>
          </cell>
          <cell r="AT1" t="str">
            <v>RPPF Rank</v>
          </cell>
        </row>
        <row r="2">
          <cell r="A2">
            <v>0</v>
          </cell>
          <cell r="B2">
            <v>2025</v>
          </cell>
          <cell r="C2" t="str">
            <v>Auburn</v>
          </cell>
          <cell r="D2">
            <v>69.183199999999999</v>
          </cell>
          <cell r="E2">
            <v>123</v>
          </cell>
          <cell r="F2">
            <v>68.3202</v>
          </cell>
          <cell r="G2">
            <v>129</v>
          </cell>
          <cell r="H2">
            <v>121.81699999999999</v>
          </cell>
          <cell r="I2">
            <v>3</v>
          </cell>
          <cell r="J2">
            <v>129.77099999999999</v>
          </cell>
          <cell r="K2">
            <v>1</v>
          </cell>
          <cell r="L2">
            <v>98.516300000000001</v>
          </cell>
          <cell r="M2">
            <v>34</v>
          </cell>
          <cell r="N2">
            <v>93.623199999999997</v>
          </cell>
          <cell r="O2">
            <v>11</v>
          </cell>
          <cell r="P2">
            <v>36.148000000000003</v>
          </cell>
          <cell r="Q2">
            <v>2</v>
          </cell>
          <cell r="R2">
            <v>0.97843000000000002</v>
          </cell>
          <cell r="S2">
            <v>0.97990999999999995</v>
          </cell>
          <cell r="T2">
            <v>0.98570999999999998</v>
          </cell>
          <cell r="U2">
            <v>0.97433000000000003</v>
          </cell>
          <cell r="V2">
            <v>3</v>
          </cell>
          <cell r="W2">
            <v>1</v>
          </cell>
          <cell r="X2">
            <v>1</v>
          </cell>
          <cell r="Y2">
            <v>3</v>
          </cell>
          <cell r="Z2">
            <v>0.52249390025324005</v>
          </cell>
          <cell r="AA2">
            <v>3</v>
          </cell>
          <cell r="AB2">
            <v>1165080.54030819</v>
          </cell>
          <cell r="AC2">
            <v>2</v>
          </cell>
          <cell r="AD2">
            <v>20.6164043599371</v>
          </cell>
          <cell r="AE2">
            <v>10</v>
          </cell>
          <cell r="AF2">
            <v>6.5</v>
          </cell>
          <cell r="AG2">
            <v>0.97916999999999998</v>
          </cell>
          <cell r="AH2">
            <v>1</v>
          </cell>
          <cell r="AI2">
            <v>1</v>
          </cell>
          <cell r="AJ2">
            <v>1</v>
          </cell>
          <cell r="AK2">
            <v>3</v>
          </cell>
          <cell r="AL2">
            <v>2.75</v>
          </cell>
          <cell r="AM2">
            <v>2.8063801777714201</v>
          </cell>
          <cell r="AN2">
            <v>1</v>
          </cell>
          <cell r="AO2">
            <v>2.80850107744314</v>
          </cell>
          <cell r="AP2">
            <v>1</v>
          </cell>
          <cell r="AQ2">
            <v>0.97990999999999995</v>
          </cell>
          <cell r="AR2">
            <v>0.97916999999999998</v>
          </cell>
          <cell r="AS2">
            <v>0.99176521106232196</v>
          </cell>
          <cell r="AT2">
            <v>1</v>
          </cell>
        </row>
        <row r="3">
          <cell r="A3">
            <v>1</v>
          </cell>
          <cell r="B3">
            <v>2025</v>
          </cell>
          <cell r="C3" t="str">
            <v>Duke</v>
          </cell>
          <cell r="D3">
            <v>65.782700000000006</v>
          </cell>
          <cell r="E3">
            <v>304</v>
          </cell>
          <cell r="F3">
            <v>65.555400000000006</v>
          </cell>
          <cell r="G3">
            <v>278</v>
          </cell>
          <cell r="H3">
            <v>123.35299999999999</v>
          </cell>
          <cell r="I3">
            <v>1</v>
          </cell>
          <cell r="J3">
            <v>127.407</v>
          </cell>
          <cell r="K3">
            <v>2</v>
          </cell>
          <cell r="L3">
            <v>92.504300000000001</v>
          </cell>
          <cell r="M3">
            <v>5</v>
          </cell>
          <cell r="N3">
            <v>90.932100000000005</v>
          </cell>
          <cell r="O3">
            <v>4</v>
          </cell>
          <cell r="P3">
            <v>36.474699999999999</v>
          </cell>
          <cell r="Q3">
            <v>1</v>
          </cell>
          <cell r="R3">
            <v>0.98141999999999996</v>
          </cell>
          <cell r="S3">
            <v>0.97221999999999997</v>
          </cell>
          <cell r="T3">
            <v>0.98272000000000004</v>
          </cell>
          <cell r="U3">
            <v>0.97850999999999999</v>
          </cell>
          <cell r="V3">
            <v>2</v>
          </cell>
          <cell r="W3">
            <v>2</v>
          </cell>
          <cell r="X3">
            <v>2</v>
          </cell>
          <cell r="Y3">
            <v>1</v>
          </cell>
          <cell r="Z3">
            <v>0.55447556880456395</v>
          </cell>
          <cell r="AA3">
            <v>2</v>
          </cell>
          <cell r="AB3">
            <v>1067820.54909907</v>
          </cell>
          <cell r="AC3">
            <v>8</v>
          </cell>
          <cell r="AD3">
            <v>20.693590876277799</v>
          </cell>
          <cell r="AE3">
            <v>11</v>
          </cell>
          <cell r="AF3">
            <v>6.5</v>
          </cell>
          <cell r="AG3">
            <v>0.97682000000000002</v>
          </cell>
          <cell r="AH3">
            <v>3</v>
          </cell>
          <cell r="AI3">
            <v>2</v>
          </cell>
          <cell r="AJ3">
            <v>2</v>
          </cell>
          <cell r="AK3">
            <v>1</v>
          </cell>
          <cell r="AL3">
            <v>3.75</v>
          </cell>
          <cell r="AM3">
            <v>3.8571516734895299</v>
          </cell>
          <cell r="AN3">
            <v>2</v>
          </cell>
          <cell r="AO3">
            <v>3.83898773571384</v>
          </cell>
          <cell r="AP3">
            <v>2</v>
          </cell>
          <cell r="AQ3">
            <v>0.94178664934247303</v>
          </cell>
          <cell r="AR3">
            <v>0.93939182577429603</v>
          </cell>
          <cell r="AS3">
            <v>0.97579817617758002</v>
          </cell>
          <cell r="AT3">
            <v>2</v>
          </cell>
        </row>
        <row r="4">
          <cell r="A4">
            <v>2</v>
          </cell>
          <cell r="B4">
            <v>2025</v>
          </cell>
          <cell r="C4" t="str">
            <v>Florida</v>
          </cell>
          <cell r="D4">
            <v>70.238900000000001</v>
          </cell>
          <cell r="E4">
            <v>71</v>
          </cell>
          <cell r="F4">
            <v>69.253600000000006</v>
          </cell>
          <cell r="G4">
            <v>77</v>
          </cell>
          <cell r="H4">
            <v>119.16500000000001</v>
          </cell>
          <cell r="I4">
            <v>9</v>
          </cell>
          <cell r="J4">
            <v>126.65300000000001</v>
          </cell>
          <cell r="K4">
            <v>4</v>
          </cell>
          <cell r="L4">
            <v>94.604399999999998</v>
          </cell>
          <cell r="M4">
            <v>9</v>
          </cell>
          <cell r="N4">
            <v>92.981999999999999</v>
          </cell>
          <cell r="O4">
            <v>8</v>
          </cell>
          <cell r="P4">
            <v>33.6708</v>
          </cell>
          <cell r="Q4">
            <v>4</v>
          </cell>
          <cell r="R4">
            <v>0.97524</v>
          </cell>
          <cell r="S4">
            <v>0.94781000000000004</v>
          </cell>
          <cell r="T4">
            <v>0.95367000000000002</v>
          </cell>
          <cell r="U4">
            <v>0.94131399999999998</v>
          </cell>
          <cell r="V4">
            <v>4</v>
          </cell>
          <cell r="W4">
            <v>10</v>
          </cell>
          <cell r="X4">
            <v>7</v>
          </cell>
          <cell r="Y4">
            <v>14</v>
          </cell>
          <cell r="Z4">
            <v>0.47937823627647902</v>
          </cell>
          <cell r="AA4">
            <v>4</v>
          </cell>
          <cell r="AB4">
            <v>1126700.9593275101</v>
          </cell>
          <cell r="AC4">
            <v>4</v>
          </cell>
          <cell r="AD4">
            <v>20.084476295071902</v>
          </cell>
          <cell r="AE4">
            <v>3</v>
          </cell>
          <cell r="AF4">
            <v>3.5</v>
          </cell>
          <cell r="AG4">
            <v>0.96152499999999996</v>
          </cell>
          <cell r="AH4">
            <v>4</v>
          </cell>
          <cell r="AI4">
            <v>10</v>
          </cell>
          <cell r="AJ4">
            <v>7</v>
          </cell>
          <cell r="AK4">
            <v>14</v>
          </cell>
          <cell r="AL4">
            <v>6.0833333333333304</v>
          </cell>
          <cell r="AM4">
            <v>6.4183046531829504</v>
          </cell>
          <cell r="AN4">
            <v>3</v>
          </cell>
          <cell r="AO4">
            <v>6.3267552412400399</v>
          </cell>
          <cell r="AP4">
            <v>3</v>
          </cell>
          <cell r="AQ4">
            <v>0.87255719523863795</v>
          </cell>
          <cell r="AR4">
            <v>0.86870490900878905</v>
          </cell>
          <cell r="AS4">
            <v>0.94609263376116803</v>
          </cell>
          <cell r="AT4">
            <v>3</v>
          </cell>
        </row>
        <row r="5">
          <cell r="A5">
            <v>3</v>
          </cell>
          <cell r="B5">
            <v>2025</v>
          </cell>
          <cell r="C5" t="str">
            <v>Houston</v>
          </cell>
          <cell r="D5">
            <v>62.090800000000002</v>
          </cell>
          <cell r="E5">
            <v>360</v>
          </cell>
          <cell r="F5">
            <v>60.7864</v>
          </cell>
          <cell r="G5">
            <v>361</v>
          </cell>
          <cell r="H5">
            <v>118.73699999999999</v>
          </cell>
          <cell r="I5">
            <v>13</v>
          </cell>
          <cell r="J5">
            <v>125.196</v>
          </cell>
          <cell r="K5">
            <v>7</v>
          </cell>
          <cell r="L5">
            <v>90.485799999999998</v>
          </cell>
          <cell r="M5">
            <v>1</v>
          </cell>
          <cell r="N5">
            <v>90.078199999999995</v>
          </cell>
          <cell r="O5">
            <v>3</v>
          </cell>
          <cell r="P5">
            <v>35.117600000000003</v>
          </cell>
          <cell r="Q5">
            <v>3</v>
          </cell>
          <cell r="R5">
            <v>0.99100999999999995</v>
          </cell>
          <cell r="S5">
            <v>0.96562999999999999</v>
          </cell>
          <cell r="T5">
            <v>0.98112999999999995</v>
          </cell>
          <cell r="U5">
            <v>0.97652000000000005</v>
          </cell>
          <cell r="V5">
            <v>1</v>
          </cell>
          <cell r="W5">
            <v>3</v>
          </cell>
          <cell r="X5">
            <v>3</v>
          </cell>
          <cell r="Y5">
            <v>2</v>
          </cell>
          <cell r="Z5">
            <v>0.56558781655253199</v>
          </cell>
          <cell r="AA5">
            <v>1</v>
          </cell>
          <cell r="AB5">
            <v>973213.58448017202</v>
          </cell>
          <cell r="AC5">
            <v>27</v>
          </cell>
          <cell r="AD5">
            <v>21.5955497054976</v>
          </cell>
          <cell r="AE5">
            <v>20</v>
          </cell>
          <cell r="AF5">
            <v>10.5</v>
          </cell>
          <cell r="AG5">
            <v>0.97831999999999997</v>
          </cell>
          <cell r="AH5">
            <v>2</v>
          </cell>
          <cell r="AI5">
            <v>3</v>
          </cell>
          <cell r="AJ5">
            <v>3</v>
          </cell>
          <cell r="AK5">
            <v>2</v>
          </cell>
          <cell r="AL5">
            <v>7.5833333333333304</v>
          </cell>
          <cell r="AM5">
            <v>7.8532495193120804</v>
          </cell>
          <cell r="AN5">
            <v>4</v>
          </cell>
          <cell r="AO5">
            <v>7.75138332379316</v>
          </cell>
          <cell r="AP5">
            <v>4</v>
          </cell>
          <cell r="AQ5">
            <v>0.87120520341243801</v>
          </cell>
          <cell r="AR5">
            <v>0.86172333697019898</v>
          </cell>
          <cell r="AS5">
            <v>0.944278852250795</v>
          </cell>
          <cell r="AT5">
            <v>4</v>
          </cell>
        </row>
        <row r="6">
          <cell r="A6">
            <v>4</v>
          </cell>
          <cell r="B6">
            <v>2025</v>
          </cell>
          <cell r="C6" t="str">
            <v>Alabama</v>
          </cell>
          <cell r="D6">
            <v>75.811599999999999</v>
          </cell>
          <cell r="E6">
            <v>1</v>
          </cell>
          <cell r="F6">
            <v>74.6721</v>
          </cell>
          <cell r="G6">
            <v>1</v>
          </cell>
          <cell r="H6">
            <v>119.078</v>
          </cell>
          <cell r="I6">
            <v>10</v>
          </cell>
          <cell r="J6">
            <v>127.371</v>
          </cell>
          <cell r="K6">
            <v>3</v>
          </cell>
          <cell r="L6">
            <v>105.57299999999999</v>
          </cell>
          <cell r="M6">
            <v>169</v>
          </cell>
          <cell r="N6">
            <v>99.4833</v>
          </cell>
          <cell r="O6">
            <v>46</v>
          </cell>
          <cell r="P6">
            <v>27.887599999999999</v>
          </cell>
          <cell r="Q6">
            <v>6</v>
          </cell>
          <cell r="R6">
            <v>0.95881000000000005</v>
          </cell>
          <cell r="S6">
            <v>0.95087999999999995</v>
          </cell>
          <cell r="T6">
            <v>0.95059000000000005</v>
          </cell>
          <cell r="U6">
            <v>0.96525000000000005</v>
          </cell>
          <cell r="V6">
            <v>10</v>
          </cell>
          <cell r="W6">
            <v>8</v>
          </cell>
          <cell r="X6">
            <v>9</v>
          </cell>
          <cell r="Y6">
            <v>5</v>
          </cell>
          <cell r="Z6">
            <v>0.36785531501775398</v>
          </cell>
          <cell r="AA6">
            <v>13</v>
          </cell>
          <cell r="AB6">
            <v>1229919.76149883</v>
          </cell>
          <cell r="AC6">
            <v>1</v>
          </cell>
          <cell r="AD6">
            <v>20.733118518320101</v>
          </cell>
          <cell r="AE6">
            <v>12</v>
          </cell>
          <cell r="AF6">
            <v>12.5</v>
          </cell>
          <cell r="AG6">
            <v>0.95484499999999894</v>
          </cell>
          <cell r="AH6">
            <v>6</v>
          </cell>
          <cell r="AI6">
            <v>8</v>
          </cell>
          <cell r="AJ6">
            <v>9</v>
          </cell>
          <cell r="AK6">
            <v>5</v>
          </cell>
          <cell r="AL6">
            <v>7.75</v>
          </cell>
          <cell r="AM6">
            <v>8.1503449436311595</v>
          </cell>
          <cell r="AN6">
            <v>5</v>
          </cell>
          <cell r="AO6">
            <v>8.11650058386439</v>
          </cell>
          <cell r="AP6">
            <v>5</v>
          </cell>
          <cell r="AQ6">
            <v>0.85471783125215905</v>
          </cell>
          <cell r="AR6">
            <v>0.83622105742091701</v>
          </cell>
          <cell r="AS6">
            <v>0.93505932717312201</v>
          </cell>
          <cell r="AT6">
            <v>5</v>
          </cell>
        </row>
        <row r="7">
          <cell r="A7">
            <v>5</v>
          </cell>
          <cell r="B7">
            <v>2025</v>
          </cell>
          <cell r="C7" t="str">
            <v>Texas Tech</v>
          </cell>
          <cell r="D7">
            <v>66.880499999999998</v>
          </cell>
          <cell r="E7">
            <v>246</v>
          </cell>
          <cell r="F7">
            <v>65.581599999999995</v>
          </cell>
          <cell r="G7">
            <v>276</v>
          </cell>
          <cell r="H7">
            <v>119.82</v>
          </cell>
          <cell r="I7">
            <v>7</v>
          </cell>
          <cell r="J7">
            <v>124.623</v>
          </cell>
          <cell r="K7">
            <v>11</v>
          </cell>
          <cell r="L7">
            <v>98.112399999999994</v>
          </cell>
          <cell r="M7">
            <v>29</v>
          </cell>
          <cell r="N7">
            <v>97.7072</v>
          </cell>
          <cell r="O7">
            <v>35</v>
          </cell>
          <cell r="P7">
            <v>26.915900000000001</v>
          </cell>
          <cell r="Q7">
            <v>8</v>
          </cell>
          <cell r="R7">
            <v>0.950214</v>
          </cell>
          <cell r="S7">
            <v>0.93781099999999995</v>
          </cell>
          <cell r="T7">
            <v>0.93241600000000002</v>
          </cell>
          <cell r="U7">
            <v>0.96604000000000001</v>
          </cell>
          <cell r="V7">
            <v>14</v>
          </cell>
          <cell r="W7">
            <v>11</v>
          </cell>
          <cell r="X7">
            <v>16</v>
          </cell>
          <cell r="Y7">
            <v>4</v>
          </cell>
          <cell r="Z7">
            <v>0.40244615396116901</v>
          </cell>
          <cell r="AA7">
            <v>6</v>
          </cell>
          <cell r="AB7">
            <v>1038713.83103358</v>
          </cell>
          <cell r="AC7">
            <v>11</v>
          </cell>
          <cell r="AD7">
            <v>22.834052610274199</v>
          </cell>
          <cell r="AE7">
            <v>49</v>
          </cell>
          <cell r="AF7">
            <v>27.5</v>
          </cell>
          <cell r="AG7">
            <v>0.94401249999999903</v>
          </cell>
          <cell r="AH7">
            <v>7</v>
          </cell>
          <cell r="AI7">
            <v>11</v>
          </cell>
          <cell r="AJ7">
            <v>16</v>
          </cell>
          <cell r="AK7">
            <v>4</v>
          </cell>
          <cell r="AL7">
            <v>11.9166666666666</v>
          </cell>
          <cell r="AM7">
            <v>12.7068958102076</v>
          </cell>
          <cell r="AN7">
            <v>7</v>
          </cell>
          <cell r="AO7">
            <v>12.623420417279</v>
          </cell>
          <cell r="AP7">
            <v>7</v>
          </cell>
          <cell r="AQ7">
            <v>0.80635452235092697</v>
          </cell>
          <cell r="AR7">
            <v>0.78232991727825596</v>
          </cell>
          <cell r="AS7">
            <v>0.91201726213482004</v>
          </cell>
          <cell r="AT7">
            <v>6</v>
          </cell>
        </row>
        <row r="8">
          <cell r="A8">
            <v>6</v>
          </cell>
          <cell r="B8">
            <v>2025</v>
          </cell>
          <cell r="C8" t="str">
            <v>Gonzaga</v>
          </cell>
          <cell r="D8">
            <v>70.624099999999999</v>
          </cell>
          <cell r="E8">
            <v>56</v>
          </cell>
          <cell r="F8">
            <v>70.070400000000006</v>
          </cell>
          <cell r="G8">
            <v>52</v>
          </cell>
          <cell r="H8">
            <v>122.613</v>
          </cell>
          <cell r="I8">
            <v>2</v>
          </cell>
          <cell r="J8">
            <v>124.998</v>
          </cell>
          <cell r="K8">
            <v>9</v>
          </cell>
          <cell r="L8">
            <v>96.943200000000004</v>
          </cell>
          <cell r="M8">
            <v>22</v>
          </cell>
          <cell r="N8">
            <v>98.304100000000005</v>
          </cell>
          <cell r="O8">
            <v>39</v>
          </cell>
          <cell r="P8">
            <v>26.694299999999998</v>
          </cell>
          <cell r="Q8">
            <v>10</v>
          </cell>
          <cell r="R8">
            <v>0.94731699999999996</v>
          </cell>
          <cell r="S8">
            <v>0.93271400000000004</v>
          </cell>
          <cell r="T8">
            <v>0.95138</v>
          </cell>
          <cell r="U8">
            <v>0.92272100000000001</v>
          </cell>
          <cell r="V8">
            <v>17</v>
          </cell>
          <cell r="W8">
            <v>14</v>
          </cell>
          <cell r="X8">
            <v>8</v>
          </cell>
          <cell r="Y8">
            <v>21</v>
          </cell>
          <cell r="Z8">
            <v>0.37797154229222002</v>
          </cell>
          <cell r="AA8">
            <v>10</v>
          </cell>
          <cell r="AB8">
            <v>1103466.2507324901</v>
          </cell>
          <cell r="AC8">
            <v>5</v>
          </cell>
          <cell r="AD8">
            <v>21.835426738227898</v>
          </cell>
          <cell r="AE8">
            <v>23</v>
          </cell>
          <cell r="AF8">
            <v>16.5</v>
          </cell>
          <cell r="AG8">
            <v>0.9400155</v>
          </cell>
          <cell r="AH8">
            <v>9</v>
          </cell>
          <cell r="AI8">
            <v>14</v>
          </cell>
          <cell r="AJ8">
            <v>8</v>
          </cell>
          <cell r="AK8">
            <v>21</v>
          </cell>
          <cell r="AL8">
            <v>11.5833333333333</v>
          </cell>
          <cell r="AM8">
            <v>12.4189551495242</v>
          </cell>
          <cell r="AN8">
            <v>6</v>
          </cell>
          <cell r="AO8">
            <v>12.322491845435801</v>
          </cell>
          <cell r="AP8">
            <v>6</v>
          </cell>
          <cell r="AQ8">
            <v>0.80381228628414503</v>
          </cell>
          <cell r="AR8">
            <v>0.78137051967641602</v>
          </cell>
          <cell r="AS8">
            <v>0.911212655647199</v>
          </cell>
          <cell r="AT8">
            <v>7</v>
          </cell>
        </row>
        <row r="9">
          <cell r="A9">
            <v>7</v>
          </cell>
          <cell r="B9">
            <v>2025</v>
          </cell>
          <cell r="C9" t="str">
            <v>Tennessee</v>
          </cell>
          <cell r="D9">
            <v>65.517300000000006</v>
          </cell>
          <cell r="E9">
            <v>310</v>
          </cell>
          <cell r="F9">
            <v>63.804000000000002</v>
          </cell>
          <cell r="G9">
            <v>344</v>
          </cell>
          <cell r="H9">
            <v>113.666</v>
          </cell>
          <cell r="I9">
            <v>50</v>
          </cell>
          <cell r="J9">
            <v>118.452</v>
          </cell>
          <cell r="K9">
            <v>30</v>
          </cell>
          <cell r="L9">
            <v>92.400700000000001</v>
          </cell>
          <cell r="M9">
            <v>4</v>
          </cell>
          <cell r="N9">
            <v>87.340299999999999</v>
          </cell>
          <cell r="O9">
            <v>1</v>
          </cell>
          <cell r="P9">
            <v>31.111799999999999</v>
          </cell>
          <cell r="Q9">
            <v>5</v>
          </cell>
          <cell r="R9">
            <v>0.95979000000000003</v>
          </cell>
          <cell r="S9">
            <v>0.96033999999999997</v>
          </cell>
          <cell r="T9">
            <v>0.97284000000000004</v>
          </cell>
          <cell r="U9">
            <v>0.89712800000000004</v>
          </cell>
          <cell r="V9">
            <v>9</v>
          </cell>
          <cell r="W9">
            <v>4</v>
          </cell>
          <cell r="X9">
            <v>4</v>
          </cell>
          <cell r="Y9">
            <v>28</v>
          </cell>
          <cell r="Z9">
            <v>0.47486236459683101</v>
          </cell>
          <cell r="AA9">
            <v>5</v>
          </cell>
          <cell r="AB9">
            <v>919265.13207205897</v>
          </cell>
          <cell r="AC9">
            <v>52</v>
          </cell>
          <cell r="AD9">
            <v>19.479934635499799</v>
          </cell>
          <cell r="AE9">
            <v>2</v>
          </cell>
          <cell r="AF9">
            <v>3.5</v>
          </cell>
          <cell r="AG9">
            <v>0.96006499999999995</v>
          </cell>
          <cell r="AH9">
            <v>5</v>
          </cell>
          <cell r="AI9">
            <v>4</v>
          </cell>
          <cell r="AJ9">
            <v>4</v>
          </cell>
          <cell r="AK9">
            <v>28</v>
          </cell>
          <cell r="AL9">
            <v>16.25</v>
          </cell>
          <cell r="AM9">
            <v>16.921090447133299</v>
          </cell>
          <cell r="AN9">
            <v>11</v>
          </cell>
          <cell r="AO9">
            <v>16.925937306328201</v>
          </cell>
          <cell r="AP9">
            <v>11</v>
          </cell>
          <cell r="AQ9">
            <v>0.80241092702941996</v>
          </cell>
          <cell r="AR9">
            <v>0.76699206470304004</v>
          </cell>
          <cell r="AS9">
            <v>0.90757347001674404</v>
          </cell>
          <cell r="AT9">
            <v>8</v>
          </cell>
        </row>
        <row r="10">
          <cell r="A10">
            <v>8</v>
          </cell>
          <cell r="B10">
            <v>2025</v>
          </cell>
          <cell r="C10" t="str">
            <v>Arizona</v>
          </cell>
          <cell r="D10">
            <v>70.451700000000002</v>
          </cell>
          <cell r="E10">
            <v>63</v>
          </cell>
          <cell r="F10">
            <v>70.396000000000001</v>
          </cell>
          <cell r="G10">
            <v>43</v>
          </cell>
          <cell r="H10">
            <v>113.74</v>
          </cell>
          <cell r="I10">
            <v>47</v>
          </cell>
          <cell r="J10">
            <v>119.551</v>
          </cell>
          <cell r="K10">
            <v>22</v>
          </cell>
          <cell r="L10">
            <v>97.652600000000007</v>
          </cell>
          <cell r="M10">
            <v>27</v>
          </cell>
          <cell r="N10">
            <v>93.445599999999999</v>
          </cell>
          <cell r="O10">
            <v>9</v>
          </cell>
          <cell r="P10">
            <v>26.1051</v>
          </cell>
          <cell r="Q10">
            <v>11</v>
          </cell>
          <cell r="R10">
            <v>0.96447000000000005</v>
          </cell>
          <cell r="S10">
            <v>0.92161700000000002</v>
          </cell>
          <cell r="T10">
            <v>0.923319</v>
          </cell>
          <cell r="U10">
            <v>0.95211000000000001</v>
          </cell>
          <cell r="V10">
            <v>7</v>
          </cell>
          <cell r="W10">
            <v>17</v>
          </cell>
          <cell r="X10">
            <v>19</v>
          </cell>
          <cell r="Y10">
            <v>10</v>
          </cell>
          <cell r="Z10">
            <v>0.37054322322953098</v>
          </cell>
          <cell r="AA10">
            <v>12</v>
          </cell>
          <cell r="AB10">
            <v>1006926.8079411699</v>
          </cell>
          <cell r="AC10">
            <v>16</v>
          </cell>
          <cell r="AD10">
            <v>20.183788837794701</v>
          </cell>
          <cell r="AE10">
            <v>5</v>
          </cell>
          <cell r="AF10">
            <v>8.5</v>
          </cell>
          <cell r="AG10">
            <v>0.94304350000000003</v>
          </cell>
          <cell r="AH10">
            <v>8</v>
          </cell>
          <cell r="AI10">
            <v>17</v>
          </cell>
          <cell r="AJ10">
            <v>19</v>
          </cell>
          <cell r="AK10">
            <v>10</v>
          </cell>
          <cell r="AL10">
            <v>12.25</v>
          </cell>
          <cell r="AM10">
            <v>13.291855510477699</v>
          </cell>
          <cell r="AN10">
            <v>8</v>
          </cell>
          <cell r="AO10">
            <v>12.9898567775505</v>
          </cell>
          <cell r="AP10">
            <v>8</v>
          </cell>
          <cell r="AQ10">
            <v>0.78887204491162499</v>
          </cell>
          <cell r="AR10">
            <v>0.77873645359953503</v>
          </cell>
          <cell r="AS10">
            <v>0.90715823098501902</v>
          </cell>
          <cell r="AT10">
            <v>9</v>
          </cell>
        </row>
        <row r="11">
          <cell r="A11">
            <v>9</v>
          </cell>
          <cell r="B11">
            <v>2025</v>
          </cell>
          <cell r="C11" t="str">
            <v>Illinois</v>
          </cell>
          <cell r="D11">
            <v>72.585800000000006</v>
          </cell>
          <cell r="E11">
            <v>17</v>
          </cell>
          <cell r="F11">
            <v>71.898099999999999</v>
          </cell>
          <cell r="G11">
            <v>15</v>
          </cell>
          <cell r="H11">
            <v>114.782</v>
          </cell>
          <cell r="I11">
            <v>32</v>
          </cell>
          <cell r="J11">
            <v>120.837</v>
          </cell>
          <cell r="K11">
            <v>16</v>
          </cell>
          <cell r="L11">
            <v>99.160700000000006</v>
          </cell>
          <cell r="M11">
            <v>45</v>
          </cell>
          <cell r="N11">
            <v>97.430400000000006</v>
          </cell>
          <cell r="O11">
            <v>31</v>
          </cell>
          <cell r="P11">
            <v>23.406500000000001</v>
          </cell>
          <cell r="Q11">
            <v>21</v>
          </cell>
          <cell r="R11">
            <v>0.94621999999999995</v>
          </cell>
          <cell r="S11">
            <v>0.93241499999999999</v>
          </cell>
          <cell r="T11">
            <v>0.96394999999999997</v>
          </cell>
          <cell r="U11">
            <v>0.93901500000000004</v>
          </cell>
          <cell r="V11">
            <v>20</v>
          </cell>
          <cell r="W11">
            <v>15</v>
          </cell>
          <cell r="X11">
            <v>5</v>
          </cell>
          <cell r="Y11">
            <v>15</v>
          </cell>
          <cell r="Z11">
            <v>0.32246803093718002</v>
          </cell>
          <cell r="AA11">
            <v>27</v>
          </cell>
          <cell r="AB11">
            <v>1059867.4068653199</v>
          </cell>
          <cell r="AC11">
            <v>9</v>
          </cell>
          <cell r="AD11">
            <v>20.943994209479602</v>
          </cell>
          <cell r="AE11">
            <v>16</v>
          </cell>
          <cell r="AF11">
            <v>21.5</v>
          </cell>
          <cell r="AG11">
            <v>0.93931750000000003</v>
          </cell>
          <cell r="AH11">
            <v>11</v>
          </cell>
          <cell r="AI11">
            <v>15</v>
          </cell>
          <cell r="AJ11">
            <v>5</v>
          </cell>
          <cell r="AK11">
            <v>15</v>
          </cell>
          <cell r="AL11">
            <v>14.75</v>
          </cell>
          <cell r="AM11">
            <v>15.819136328780599</v>
          </cell>
          <cell r="AN11">
            <v>9</v>
          </cell>
          <cell r="AO11">
            <v>15.7028906626353</v>
          </cell>
          <cell r="AP11">
            <v>10</v>
          </cell>
          <cell r="AQ11">
            <v>0.78434227773488496</v>
          </cell>
          <cell r="AR11">
            <v>0.75748543580975403</v>
          </cell>
          <cell r="AS11">
            <v>0.90116090144998395</v>
          </cell>
          <cell r="AT11">
            <v>10</v>
          </cell>
        </row>
        <row r="12">
          <cell r="A12">
            <v>10</v>
          </cell>
          <cell r="B12">
            <v>2025</v>
          </cell>
          <cell r="C12" t="str">
            <v>Wisconsin</v>
          </cell>
          <cell r="D12">
            <v>68.875</v>
          </cell>
          <cell r="E12">
            <v>141</v>
          </cell>
          <cell r="F12">
            <v>67.377099999999999</v>
          </cell>
          <cell r="G12">
            <v>186</v>
          </cell>
          <cell r="H12">
            <v>118.934</v>
          </cell>
          <cell r="I12">
            <v>12</v>
          </cell>
          <cell r="J12">
            <v>126.099</v>
          </cell>
          <cell r="K12">
            <v>6</v>
          </cell>
          <cell r="L12">
            <v>102.575</v>
          </cell>
          <cell r="M12">
            <v>96</v>
          </cell>
          <cell r="N12">
            <v>98.493300000000005</v>
          </cell>
          <cell r="O12">
            <v>40</v>
          </cell>
          <cell r="P12">
            <v>27.6052</v>
          </cell>
          <cell r="Q12">
            <v>7</v>
          </cell>
          <cell r="R12">
            <v>0.94012200000000001</v>
          </cell>
          <cell r="S12">
            <v>0.93451300000000004</v>
          </cell>
          <cell r="T12">
            <v>0.86863699999999999</v>
          </cell>
          <cell r="U12">
            <v>0.95051099999999999</v>
          </cell>
          <cell r="V12">
            <v>22</v>
          </cell>
          <cell r="W12">
            <v>13</v>
          </cell>
          <cell r="X12">
            <v>37</v>
          </cell>
          <cell r="Y12">
            <v>11</v>
          </cell>
          <cell r="Z12">
            <v>0.40080871143375602</v>
          </cell>
          <cell r="AA12">
            <v>7</v>
          </cell>
          <cell r="AB12">
            <v>1095178.4685438699</v>
          </cell>
          <cell r="AC12">
            <v>6</v>
          </cell>
          <cell r="AD12">
            <v>22.458931470987402</v>
          </cell>
          <cell r="AE12">
            <v>39</v>
          </cell>
          <cell r="AF12">
            <v>23</v>
          </cell>
          <cell r="AG12">
            <v>0.93731750000000003</v>
          </cell>
          <cell r="AH12">
            <v>12</v>
          </cell>
          <cell r="AI12">
            <v>13</v>
          </cell>
          <cell r="AJ12">
            <v>37</v>
          </cell>
          <cell r="AK12">
            <v>11</v>
          </cell>
          <cell r="AL12">
            <v>16</v>
          </cell>
          <cell r="AM12">
            <v>17.121217147326998</v>
          </cell>
          <cell r="AN12">
            <v>12</v>
          </cell>
          <cell r="AO12">
            <v>17.069989624646901</v>
          </cell>
          <cell r="AP12">
            <v>12</v>
          </cell>
          <cell r="AQ12">
            <v>0.77991367279287804</v>
          </cell>
          <cell r="AR12">
            <v>0.74802634330908302</v>
          </cell>
          <cell r="AS12">
            <v>0.89790527664139796</v>
          </cell>
          <cell r="AT12">
            <v>11</v>
          </cell>
        </row>
        <row r="13">
          <cell r="A13">
            <v>11</v>
          </cell>
          <cell r="B13">
            <v>2025</v>
          </cell>
          <cell r="C13" t="str">
            <v>Iowa St.</v>
          </cell>
          <cell r="D13">
            <v>69.8018</v>
          </cell>
          <cell r="E13">
            <v>93</v>
          </cell>
          <cell r="F13">
            <v>68.788200000000003</v>
          </cell>
          <cell r="G13">
            <v>102</v>
          </cell>
          <cell r="H13">
            <v>115.191</v>
          </cell>
          <cell r="I13">
            <v>26</v>
          </cell>
          <cell r="J13">
            <v>120.40900000000001</v>
          </cell>
          <cell r="K13">
            <v>18</v>
          </cell>
          <cell r="L13">
            <v>94.908600000000007</v>
          </cell>
          <cell r="M13">
            <v>11</v>
          </cell>
          <cell r="N13">
            <v>93.627200000000002</v>
          </cell>
          <cell r="O13">
            <v>12</v>
          </cell>
          <cell r="P13">
            <v>26.7822</v>
          </cell>
          <cell r="Q13">
            <v>9</v>
          </cell>
          <cell r="R13">
            <v>0.96604999999999996</v>
          </cell>
          <cell r="S13">
            <v>0.90662299999999996</v>
          </cell>
          <cell r="T13">
            <v>0.94850999999999996</v>
          </cell>
          <cell r="U13">
            <v>0.88683100000000004</v>
          </cell>
          <cell r="V13">
            <v>5</v>
          </cell>
          <cell r="W13">
            <v>23</v>
          </cell>
          <cell r="X13">
            <v>10</v>
          </cell>
          <cell r="Y13">
            <v>31</v>
          </cell>
          <cell r="Z13">
            <v>0.38368351532481898</v>
          </cell>
          <cell r="AA13">
            <v>9</v>
          </cell>
          <cell r="AB13">
            <v>1012009.3412029</v>
          </cell>
          <cell r="AC13">
            <v>15</v>
          </cell>
          <cell r="AD13">
            <v>20.435093773899101</v>
          </cell>
          <cell r="AE13">
            <v>8</v>
          </cell>
          <cell r="AF13">
            <v>8.5</v>
          </cell>
          <cell r="AG13">
            <v>0.93633649999999902</v>
          </cell>
          <cell r="AH13">
            <v>13</v>
          </cell>
          <cell r="AI13">
            <v>23</v>
          </cell>
          <cell r="AJ13">
            <v>10</v>
          </cell>
          <cell r="AK13">
            <v>31</v>
          </cell>
          <cell r="AL13">
            <v>14.4166666666666</v>
          </cell>
          <cell r="AM13">
            <v>15.9015011384739</v>
          </cell>
          <cell r="AN13">
            <v>10</v>
          </cell>
          <cell r="AO13">
            <v>15.396886340185</v>
          </cell>
          <cell r="AP13">
            <v>9</v>
          </cell>
          <cell r="AQ13">
            <v>0.76225024104208094</v>
          </cell>
          <cell r="AR13">
            <v>0.75694123534786395</v>
          </cell>
          <cell r="AS13">
            <v>0.89584527572587103</v>
          </cell>
          <cell r="AT13">
            <v>12</v>
          </cell>
        </row>
        <row r="14">
          <cell r="A14">
            <v>12</v>
          </cell>
          <cell r="B14">
            <v>2025</v>
          </cell>
          <cell r="C14" t="str">
            <v>Maryland</v>
          </cell>
          <cell r="D14">
            <v>70.599800000000002</v>
          </cell>
          <cell r="E14">
            <v>57</v>
          </cell>
          <cell r="F14">
            <v>69.857500000000002</v>
          </cell>
          <cell r="G14">
            <v>58</v>
          </cell>
          <cell r="H14">
            <v>117.675</v>
          </cell>
          <cell r="I14">
            <v>18</v>
          </cell>
          <cell r="J14">
            <v>120.764</v>
          </cell>
          <cell r="K14">
            <v>17</v>
          </cell>
          <cell r="L14">
            <v>95.337699999999998</v>
          </cell>
          <cell r="M14">
            <v>13</v>
          </cell>
          <cell r="N14">
            <v>95.678700000000006</v>
          </cell>
          <cell r="O14">
            <v>21</v>
          </cell>
          <cell r="P14">
            <v>25.085100000000001</v>
          </cell>
          <cell r="Q14">
            <v>15</v>
          </cell>
          <cell r="R14">
            <v>0.94791599999999998</v>
          </cell>
          <cell r="S14">
            <v>0.92121799999999998</v>
          </cell>
          <cell r="T14">
            <v>0.93071700000000002</v>
          </cell>
          <cell r="U14">
            <v>0.92981899999999995</v>
          </cell>
          <cell r="V14">
            <v>16</v>
          </cell>
          <cell r="W14">
            <v>18</v>
          </cell>
          <cell r="X14">
            <v>17</v>
          </cell>
          <cell r="Y14">
            <v>19</v>
          </cell>
          <cell r="Z14">
            <v>0.35531687058603501</v>
          </cell>
          <cell r="AA14">
            <v>19</v>
          </cell>
          <cell r="AB14">
            <v>1029623.50814886</v>
          </cell>
          <cell r="AC14">
            <v>12</v>
          </cell>
          <cell r="AD14">
            <v>20.917075049071801</v>
          </cell>
          <cell r="AE14">
            <v>15</v>
          </cell>
          <cell r="AF14">
            <v>17</v>
          </cell>
          <cell r="AG14">
            <v>0.93456699999999904</v>
          </cell>
          <cell r="AH14">
            <v>14</v>
          </cell>
          <cell r="AI14">
            <v>18</v>
          </cell>
          <cell r="AJ14">
            <v>17</v>
          </cell>
          <cell r="AK14">
            <v>19</v>
          </cell>
          <cell r="AL14">
            <v>16.3333333333333</v>
          </cell>
          <cell r="AM14">
            <v>17.730150011542602</v>
          </cell>
          <cell r="AN14">
            <v>13</v>
          </cell>
          <cell r="AO14">
            <v>17.476899284196101</v>
          </cell>
          <cell r="AP14">
            <v>13</v>
          </cell>
          <cell r="AQ14">
            <v>0.76613592010294596</v>
          </cell>
          <cell r="AR14">
            <v>0.74363824667404499</v>
          </cell>
          <cell r="AS14">
            <v>0.89361983053511995</v>
          </cell>
          <cell r="AT14">
            <v>13</v>
          </cell>
        </row>
        <row r="15">
          <cell r="A15">
            <v>13</v>
          </cell>
          <cell r="B15">
            <v>2025</v>
          </cell>
          <cell r="C15" t="str">
            <v>Missouri</v>
          </cell>
          <cell r="D15">
            <v>69.5274</v>
          </cell>
          <cell r="E15">
            <v>108</v>
          </cell>
          <cell r="F15">
            <v>67.930099999999996</v>
          </cell>
          <cell r="G15">
            <v>152</v>
          </cell>
          <cell r="H15">
            <v>120.33199999999999</v>
          </cell>
          <cell r="I15">
            <v>5</v>
          </cell>
          <cell r="J15">
            <v>125.072</v>
          </cell>
          <cell r="K15">
            <v>8</v>
          </cell>
          <cell r="L15">
            <v>100.822</v>
          </cell>
          <cell r="M15">
            <v>66</v>
          </cell>
          <cell r="N15">
            <v>99.255200000000002</v>
          </cell>
          <cell r="O15">
            <v>45</v>
          </cell>
          <cell r="P15">
            <v>25.816400000000002</v>
          </cell>
          <cell r="Q15">
            <v>12</v>
          </cell>
          <cell r="R15">
            <v>0.92712300000000003</v>
          </cell>
          <cell r="S15">
            <v>0.95196999999999998</v>
          </cell>
          <cell r="T15">
            <v>0.82786000000000004</v>
          </cell>
          <cell r="U15">
            <v>0.96057999999999999</v>
          </cell>
          <cell r="V15">
            <v>23</v>
          </cell>
          <cell r="W15">
            <v>7</v>
          </cell>
          <cell r="X15">
            <v>60</v>
          </cell>
          <cell r="Y15">
            <v>8</v>
          </cell>
          <cell r="Z15">
            <v>0.37131835794233597</v>
          </cell>
          <cell r="AA15">
            <v>11</v>
          </cell>
          <cell r="AB15">
            <v>1087617.4786300401</v>
          </cell>
          <cell r="AC15">
            <v>7</v>
          </cell>
          <cell r="AD15">
            <v>22.5241930529874</v>
          </cell>
          <cell r="AE15">
            <v>43</v>
          </cell>
          <cell r="AF15">
            <v>27</v>
          </cell>
          <cell r="AG15">
            <v>0.93954649999999995</v>
          </cell>
          <cell r="AH15">
            <v>10</v>
          </cell>
          <cell r="AI15">
            <v>7</v>
          </cell>
          <cell r="AJ15">
            <v>60</v>
          </cell>
          <cell r="AK15">
            <v>8</v>
          </cell>
          <cell r="AL15">
            <v>20.5</v>
          </cell>
          <cell r="AM15">
            <v>21.534292047018202</v>
          </cell>
          <cell r="AN15">
            <v>16</v>
          </cell>
          <cell r="AO15">
            <v>21.819037163141999</v>
          </cell>
          <cell r="AP15">
            <v>16</v>
          </cell>
          <cell r="AQ15">
            <v>0.77647030779176895</v>
          </cell>
          <cell r="AR15">
            <v>0.72714857214023298</v>
          </cell>
          <cell r="AS15">
            <v>0.892160743804842</v>
          </cell>
          <cell r="AT15">
            <v>14</v>
          </cell>
        </row>
        <row r="16">
          <cell r="A16">
            <v>14</v>
          </cell>
          <cell r="B16">
            <v>2025</v>
          </cell>
          <cell r="C16" t="str">
            <v>Michigan</v>
          </cell>
          <cell r="D16">
            <v>70.947199999999995</v>
          </cell>
          <cell r="E16">
            <v>41</v>
          </cell>
          <cell r="F16">
            <v>70.058899999999994</v>
          </cell>
          <cell r="G16">
            <v>53</v>
          </cell>
          <cell r="H16">
            <v>113.714</v>
          </cell>
          <cell r="I16">
            <v>49</v>
          </cell>
          <cell r="J16">
            <v>119.93300000000001</v>
          </cell>
          <cell r="K16">
            <v>20</v>
          </cell>
          <cell r="L16">
            <v>99.262900000000002</v>
          </cell>
          <cell r="M16">
            <v>47</v>
          </cell>
          <cell r="N16">
            <v>96.149500000000003</v>
          </cell>
          <cell r="O16">
            <v>22</v>
          </cell>
          <cell r="P16">
            <v>23.783200000000001</v>
          </cell>
          <cell r="Q16">
            <v>19</v>
          </cell>
          <cell r="R16">
            <v>0.947218</v>
          </cell>
          <cell r="S16">
            <v>0.90822099999999995</v>
          </cell>
          <cell r="T16">
            <v>0.95396000000000003</v>
          </cell>
          <cell r="U16">
            <v>0.91192499999999999</v>
          </cell>
          <cell r="V16">
            <v>18</v>
          </cell>
          <cell r="W16">
            <v>21</v>
          </cell>
          <cell r="X16">
            <v>6</v>
          </cell>
          <cell r="Y16">
            <v>25</v>
          </cell>
          <cell r="Z16">
            <v>0.33522816968111502</v>
          </cell>
          <cell r="AA16">
            <v>21</v>
          </cell>
          <cell r="AB16">
            <v>1020499.16750598</v>
          </cell>
          <cell r="AC16">
            <v>14</v>
          </cell>
          <cell r="AD16">
            <v>20.978768374145702</v>
          </cell>
          <cell r="AE16">
            <v>17</v>
          </cell>
          <cell r="AF16">
            <v>19</v>
          </cell>
          <cell r="AG16">
            <v>0.92771950000000003</v>
          </cell>
          <cell r="AH16">
            <v>15</v>
          </cell>
          <cell r="AI16">
            <v>21</v>
          </cell>
          <cell r="AJ16">
            <v>6</v>
          </cell>
          <cell r="AK16">
            <v>25</v>
          </cell>
          <cell r="AL16">
            <v>16.6666666666666</v>
          </cell>
          <cell r="AM16">
            <v>18.350893303135098</v>
          </cell>
          <cell r="AN16">
            <v>14</v>
          </cell>
          <cell r="AO16">
            <v>17.965200329050599</v>
          </cell>
          <cell r="AP16">
            <v>14</v>
          </cell>
          <cell r="AQ16">
            <v>0.75273215568647001</v>
          </cell>
          <cell r="AR16">
            <v>0.73565129117848405</v>
          </cell>
          <cell r="AS16">
            <v>0.888533761476339</v>
          </cell>
          <cell r="AT16">
            <v>15</v>
          </cell>
        </row>
        <row r="17">
          <cell r="A17">
            <v>15</v>
          </cell>
          <cell r="B17">
            <v>2025</v>
          </cell>
          <cell r="C17" t="str">
            <v>St. John's</v>
          </cell>
          <cell r="D17">
            <v>70.365899999999996</v>
          </cell>
          <cell r="E17">
            <v>66</v>
          </cell>
          <cell r="F17">
            <v>69.792699999999996</v>
          </cell>
          <cell r="G17">
            <v>60</v>
          </cell>
          <cell r="H17">
            <v>109.727</v>
          </cell>
          <cell r="I17">
            <v>96</v>
          </cell>
          <cell r="J17">
            <v>113.794</v>
          </cell>
          <cell r="K17">
            <v>76</v>
          </cell>
          <cell r="L17">
            <v>91.425399999999996</v>
          </cell>
          <cell r="M17">
            <v>2</v>
          </cell>
          <cell r="N17">
            <v>88.744200000000006</v>
          </cell>
          <cell r="O17">
            <v>2</v>
          </cell>
          <cell r="P17">
            <v>25.0501</v>
          </cell>
          <cell r="Q17">
            <v>16</v>
          </cell>
          <cell r="R17">
            <v>0.88823300000000005</v>
          </cell>
          <cell r="S17">
            <v>0.95774999999999999</v>
          </cell>
          <cell r="T17">
            <v>0.91412199999999999</v>
          </cell>
          <cell r="U17">
            <v>0.96226999999999996</v>
          </cell>
          <cell r="V17">
            <v>33</v>
          </cell>
          <cell r="W17">
            <v>5</v>
          </cell>
          <cell r="X17">
            <v>22</v>
          </cell>
          <cell r="Y17">
            <v>7</v>
          </cell>
          <cell r="Z17">
            <v>0.35599345705803498</v>
          </cell>
          <cell r="AA17">
            <v>17</v>
          </cell>
          <cell r="AB17">
            <v>911173.27685613197</v>
          </cell>
          <cell r="AC17">
            <v>60</v>
          </cell>
          <cell r="AD17">
            <v>18.606372838369499</v>
          </cell>
          <cell r="AE17">
            <v>1</v>
          </cell>
          <cell r="AF17">
            <v>9</v>
          </cell>
          <cell r="AG17">
            <v>0.92299149999999996</v>
          </cell>
          <cell r="AH17">
            <v>18</v>
          </cell>
          <cell r="AI17">
            <v>5</v>
          </cell>
          <cell r="AJ17">
            <v>22</v>
          </cell>
          <cell r="AK17">
            <v>7</v>
          </cell>
          <cell r="AL17">
            <v>22.1666666666666</v>
          </cell>
          <cell r="AM17">
            <v>23.144522752979999</v>
          </cell>
          <cell r="AN17">
            <v>17</v>
          </cell>
          <cell r="AO17">
            <v>24.016111379862799</v>
          </cell>
          <cell r="AP17">
            <v>17</v>
          </cell>
          <cell r="AQ17">
            <v>0.77557176151338403</v>
          </cell>
          <cell r="AR17">
            <v>0.70582037294271704</v>
          </cell>
          <cell r="AS17">
            <v>0.88686193612892095</v>
          </cell>
          <cell r="AT17">
            <v>16</v>
          </cell>
        </row>
        <row r="18">
          <cell r="A18">
            <v>16</v>
          </cell>
          <cell r="B18">
            <v>2025</v>
          </cell>
          <cell r="C18" t="str">
            <v>Purdue</v>
          </cell>
          <cell r="D18">
            <v>66.933800000000005</v>
          </cell>
          <cell r="E18">
            <v>242</v>
          </cell>
          <cell r="F18">
            <v>65.392600000000002</v>
          </cell>
          <cell r="G18">
            <v>287</v>
          </cell>
          <cell r="H18">
            <v>116.85899999999999</v>
          </cell>
          <cell r="I18">
            <v>21</v>
          </cell>
          <cell r="J18">
            <v>124.777</v>
          </cell>
          <cell r="K18">
            <v>10</v>
          </cell>
          <cell r="L18">
            <v>104.67100000000001</v>
          </cell>
          <cell r="M18">
            <v>147</v>
          </cell>
          <cell r="N18">
            <v>99.009</v>
          </cell>
          <cell r="O18">
            <v>43</v>
          </cell>
          <cell r="P18">
            <v>25.7681</v>
          </cell>
          <cell r="Q18">
            <v>13</v>
          </cell>
          <cell r="R18">
            <v>0.96197999999999995</v>
          </cell>
          <cell r="S18">
            <v>0.89222599999999996</v>
          </cell>
          <cell r="T18">
            <v>0.90162699999999996</v>
          </cell>
          <cell r="U18">
            <v>0.93221799999999999</v>
          </cell>
          <cell r="V18">
            <v>8</v>
          </cell>
          <cell r="W18">
            <v>26</v>
          </cell>
          <cell r="X18">
            <v>27</v>
          </cell>
          <cell r="Y18">
            <v>18</v>
          </cell>
          <cell r="Z18">
            <v>0.38497739557592697</v>
          </cell>
          <cell r="AA18">
            <v>8</v>
          </cell>
          <cell r="AB18">
            <v>1042112.39420094</v>
          </cell>
          <cell r="AC18">
            <v>10</v>
          </cell>
          <cell r="AD18">
            <v>23.304189165296499</v>
          </cell>
          <cell r="AE18">
            <v>59</v>
          </cell>
          <cell r="AF18">
            <v>33.5</v>
          </cell>
          <cell r="AG18">
            <v>0.92710300000000001</v>
          </cell>
          <cell r="AH18">
            <v>16</v>
          </cell>
          <cell r="AI18">
            <v>26</v>
          </cell>
          <cell r="AJ18">
            <v>27</v>
          </cell>
          <cell r="AK18">
            <v>18</v>
          </cell>
          <cell r="AL18">
            <v>18.75</v>
          </cell>
          <cell r="AM18">
            <v>21.0148549806887</v>
          </cell>
          <cell r="AN18">
            <v>15</v>
          </cell>
          <cell r="AO18">
            <v>20.224290073486898</v>
          </cell>
          <cell r="AP18">
            <v>15</v>
          </cell>
          <cell r="AQ18">
            <v>0.72951946695376302</v>
          </cell>
          <cell r="AR18">
            <v>0.72435781504237395</v>
          </cell>
          <cell r="AS18">
            <v>0.88023595029369595</v>
          </cell>
          <cell r="AT18">
            <v>17</v>
          </cell>
        </row>
        <row r="19">
          <cell r="A19">
            <v>17</v>
          </cell>
          <cell r="B19">
            <v>2025</v>
          </cell>
          <cell r="C19" t="str">
            <v>Michigan St.</v>
          </cell>
          <cell r="D19">
            <v>69.0261</v>
          </cell>
          <cell r="E19">
            <v>132</v>
          </cell>
          <cell r="F19">
            <v>67.692300000000003</v>
          </cell>
          <cell r="G19">
            <v>166</v>
          </cell>
          <cell r="H19">
            <v>114.154</v>
          </cell>
          <cell r="I19">
            <v>39</v>
          </cell>
          <cell r="J19">
            <v>119.483</v>
          </cell>
          <cell r="K19">
            <v>24</v>
          </cell>
          <cell r="L19">
            <v>97.251000000000005</v>
          </cell>
          <cell r="M19">
            <v>25</v>
          </cell>
          <cell r="N19">
            <v>94.301199999999994</v>
          </cell>
          <cell r="O19">
            <v>14</v>
          </cell>
          <cell r="P19">
            <v>25.1815</v>
          </cell>
          <cell r="Q19">
            <v>14</v>
          </cell>
          <cell r="R19">
            <v>0.92212499999999997</v>
          </cell>
          <cell r="S19">
            <v>0.92421600000000004</v>
          </cell>
          <cell r="T19">
            <v>0.81546600000000002</v>
          </cell>
          <cell r="U19">
            <v>0.94181300000000001</v>
          </cell>
          <cell r="V19">
            <v>25</v>
          </cell>
          <cell r="W19">
            <v>16</v>
          </cell>
          <cell r="X19">
            <v>66</v>
          </cell>
          <cell r="Y19">
            <v>13</v>
          </cell>
          <cell r="Z19">
            <v>0.36481562771183601</v>
          </cell>
          <cell r="AA19">
            <v>15</v>
          </cell>
          <cell r="AB19">
            <v>985429.53142924304</v>
          </cell>
          <cell r="AC19">
            <v>23</v>
          </cell>
          <cell r="AD19">
            <v>20.903269244102201</v>
          </cell>
          <cell r="AE19">
            <v>14</v>
          </cell>
          <cell r="AF19">
            <v>14.5</v>
          </cell>
          <cell r="AG19">
            <v>0.9231705</v>
          </cell>
          <cell r="AH19">
            <v>17</v>
          </cell>
          <cell r="AI19">
            <v>16</v>
          </cell>
          <cell r="AJ19">
            <v>66</v>
          </cell>
          <cell r="AK19">
            <v>13</v>
          </cell>
          <cell r="AL19">
            <v>24.75</v>
          </cell>
          <cell r="AM19">
            <v>26.779454153574399</v>
          </cell>
          <cell r="AN19">
            <v>20</v>
          </cell>
          <cell r="AO19">
            <v>26.8097821583337</v>
          </cell>
          <cell r="AP19">
            <v>20</v>
          </cell>
          <cell r="AQ19">
            <v>0.73757801141311397</v>
          </cell>
          <cell r="AR19">
            <v>0.69631312568999804</v>
          </cell>
          <cell r="AS19">
            <v>0.87537567428521901</v>
          </cell>
          <cell r="AT19">
            <v>18</v>
          </cell>
        </row>
        <row r="20">
          <cell r="A20">
            <v>18</v>
          </cell>
          <cell r="B20">
            <v>2025</v>
          </cell>
          <cell r="C20" t="str">
            <v>Marquette</v>
          </cell>
          <cell r="D20">
            <v>68.195899999999995</v>
          </cell>
          <cell r="E20">
            <v>182</v>
          </cell>
          <cell r="F20">
            <v>67.633099999999999</v>
          </cell>
          <cell r="G20">
            <v>169</v>
          </cell>
          <cell r="H20">
            <v>113.012</v>
          </cell>
          <cell r="I20">
            <v>57</v>
          </cell>
          <cell r="J20">
            <v>118.211</v>
          </cell>
          <cell r="K20">
            <v>32</v>
          </cell>
          <cell r="L20">
            <v>98.287199999999999</v>
          </cell>
          <cell r="M20">
            <v>32</v>
          </cell>
          <cell r="N20">
            <v>95.610900000000001</v>
          </cell>
          <cell r="O20">
            <v>20</v>
          </cell>
          <cell r="P20">
            <v>22.600100000000001</v>
          </cell>
          <cell r="Q20">
            <v>26</v>
          </cell>
          <cell r="R20">
            <v>0.89952900000000002</v>
          </cell>
          <cell r="S20">
            <v>0.91291999999999995</v>
          </cell>
          <cell r="T20">
            <v>0.93731399999999998</v>
          </cell>
          <cell r="U20">
            <v>0.91932199999999997</v>
          </cell>
          <cell r="V20">
            <v>29</v>
          </cell>
          <cell r="W20">
            <v>20</v>
          </cell>
          <cell r="X20">
            <v>14</v>
          </cell>
          <cell r="Y20">
            <v>22</v>
          </cell>
          <cell r="Z20">
            <v>0.33139968825105298</v>
          </cell>
          <cell r="AA20">
            <v>24</v>
          </cell>
          <cell r="AB20">
            <v>952958.63078606303</v>
          </cell>
          <cell r="AC20">
            <v>34</v>
          </cell>
          <cell r="AD20">
            <v>21.629853841516599</v>
          </cell>
          <cell r="AE20">
            <v>21</v>
          </cell>
          <cell r="AF20">
            <v>22.5</v>
          </cell>
          <cell r="AG20">
            <v>0.90622449999999999</v>
          </cell>
          <cell r="AH20">
            <v>25</v>
          </cell>
          <cell r="AI20">
            <v>20</v>
          </cell>
          <cell r="AJ20">
            <v>14</v>
          </cell>
          <cell r="AK20">
            <v>22</v>
          </cell>
          <cell r="AL20">
            <v>23.5833333333333</v>
          </cell>
          <cell r="AM20">
            <v>25.832858665965599</v>
          </cell>
          <cell r="AN20">
            <v>19</v>
          </cell>
          <cell r="AO20">
            <v>26.023720759407102</v>
          </cell>
          <cell r="AP20">
            <v>19</v>
          </cell>
          <cell r="AQ20">
            <v>0.73118980133766098</v>
          </cell>
          <cell r="AR20">
            <v>0.68607872117796098</v>
          </cell>
          <cell r="AS20">
            <v>0.87130229579996299</v>
          </cell>
          <cell r="AT20">
            <v>19</v>
          </cell>
        </row>
        <row r="21">
          <cell r="A21">
            <v>19</v>
          </cell>
          <cell r="B21">
            <v>2025</v>
          </cell>
          <cell r="C21" t="str">
            <v>Saint Mary's</v>
          </cell>
          <cell r="D21">
            <v>63.999099999999999</v>
          </cell>
          <cell r="E21">
            <v>351</v>
          </cell>
          <cell r="F21">
            <v>62.343400000000003</v>
          </cell>
          <cell r="G21">
            <v>358</v>
          </cell>
          <cell r="H21">
            <v>115.827</v>
          </cell>
          <cell r="I21">
            <v>25</v>
          </cell>
          <cell r="J21">
            <v>117.279</v>
          </cell>
          <cell r="K21">
            <v>41</v>
          </cell>
          <cell r="L21">
            <v>95.099900000000005</v>
          </cell>
          <cell r="M21">
            <v>12</v>
          </cell>
          <cell r="N21">
            <v>93.767799999999994</v>
          </cell>
          <cell r="O21">
            <v>13</v>
          </cell>
          <cell r="P21">
            <v>23.5108</v>
          </cell>
          <cell r="Q21">
            <v>20</v>
          </cell>
          <cell r="R21">
            <v>0.882934</v>
          </cell>
          <cell r="S21">
            <v>0.94899</v>
          </cell>
          <cell r="T21">
            <v>0.86243899999999996</v>
          </cell>
          <cell r="U21">
            <v>0.95348999999999995</v>
          </cell>
          <cell r="V21">
            <v>34</v>
          </cell>
          <cell r="W21">
            <v>9</v>
          </cell>
          <cell r="X21">
            <v>39</v>
          </cell>
          <cell r="Y21">
            <v>9</v>
          </cell>
          <cell r="Z21">
            <v>0.36736766610780403</v>
          </cell>
          <cell r="AA21">
            <v>14</v>
          </cell>
          <cell r="AB21">
            <v>880266.90689654299</v>
          </cell>
          <cell r="AC21">
            <v>80</v>
          </cell>
          <cell r="AD21">
            <v>22.3414880541775</v>
          </cell>
          <cell r="AE21">
            <v>35</v>
          </cell>
          <cell r="AF21">
            <v>24.5</v>
          </cell>
          <cell r="AG21">
            <v>0.91596199999999905</v>
          </cell>
          <cell r="AH21">
            <v>20</v>
          </cell>
          <cell r="AI21">
            <v>9</v>
          </cell>
          <cell r="AJ21">
            <v>39</v>
          </cell>
          <cell r="AK21">
            <v>9</v>
          </cell>
          <cell r="AL21">
            <v>31.0833333333333</v>
          </cell>
          <cell r="AM21">
            <v>32.754121047991298</v>
          </cell>
          <cell r="AN21">
            <v>27</v>
          </cell>
          <cell r="AO21">
            <v>33.935177805774998</v>
          </cell>
          <cell r="AP21">
            <v>28</v>
          </cell>
          <cell r="AQ21">
            <v>0.74224912023267797</v>
          </cell>
          <cell r="AR21">
            <v>0.67081924721128905</v>
          </cell>
          <cell r="AS21">
            <v>0.87026851469655497</v>
          </cell>
          <cell r="AT21">
            <v>20</v>
          </cell>
        </row>
        <row r="22">
          <cell r="A22">
            <v>20</v>
          </cell>
          <cell r="B22">
            <v>2025</v>
          </cell>
          <cell r="C22" t="str">
            <v>Mississippi</v>
          </cell>
          <cell r="D22">
            <v>69.407200000000003</v>
          </cell>
          <cell r="E22">
            <v>114</v>
          </cell>
          <cell r="F22">
            <v>68.280299999999997</v>
          </cell>
          <cell r="G22">
            <v>131</v>
          </cell>
          <cell r="H22">
            <v>111.327</v>
          </cell>
          <cell r="I22">
            <v>69</v>
          </cell>
          <cell r="J22">
            <v>118.07899999999999</v>
          </cell>
          <cell r="K22">
            <v>35</v>
          </cell>
          <cell r="L22">
            <v>98.265299999999996</v>
          </cell>
          <cell r="M22">
            <v>31</v>
          </cell>
          <cell r="N22">
            <v>94.8887</v>
          </cell>
          <cell r="O22">
            <v>16</v>
          </cell>
          <cell r="P22">
            <v>23.190300000000001</v>
          </cell>
          <cell r="Q22">
            <v>22</v>
          </cell>
          <cell r="R22">
            <v>0.87343800000000005</v>
          </cell>
          <cell r="S22">
            <v>0.93641200000000002</v>
          </cell>
          <cell r="T22">
            <v>0.89712800000000004</v>
          </cell>
          <cell r="U22">
            <v>0.86833700000000003</v>
          </cell>
          <cell r="V22">
            <v>38</v>
          </cell>
          <cell r="W22">
            <v>12</v>
          </cell>
          <cell r="X22">
            <v>28</v>
          </cell>
          <cell r="Y22">
            <v>37</v>
          </cell>
          <cell r="Z22">
            <v>0.33411951497827302</v>
          </cell>
          <cell r="AA22">
            <v>23</v>
          </cell>
          <cell r="AB22">
            <v>967720.31380713498</v>
          </cell>
          <cell r="AC22">
            <v>30</v>
          </cell>
          <cell r="AD22">
            <v>20.996101818032098</v>
          </cell>
          <cell r="AE22">
            <v>18</v>
          </cell>
          <cell r="AF22">
            <v>20.5</v>
          </cell>
          <cell r="AG22">
            <v>0.90492499999999998</v>
          </cell>
          <cell r="AH22">
            <v>26</v>
          </cell>
          <cell r="AI22">
            <v>12</v>
          </cell>
          <cell r="AJ22">
            <v>28</v>
          </cell>
          <cell r="AK22">
            <v>37</v>
          </cell>
          <cell r="AL22">
            <v>27.4166666666666</v>
          </cell>
          <cell r="AM22">
            <v>29.2784230303185</v>
          </cell>
          <cell r="AN22">
            <v>22</v>
          </cell>
          <cell r="AO22">
            <v>30.297170115387001</v>
          </cell>
          <cell r="AP22">
            <v>25</v>
          </cell>
          <cell r="AQ22">
            <v>0.74067357867092998</v>
          </cell>
          <cell r="AR22">
            <v>0.67219712806336396</v>
          </cell>
          <cell r="AS22">
            <v>0.87021981921505998</v>
          </cell>
          <cell r="AT22">
            <v>21</v>
          </cell>
        </row>
        <row r="23">
          <cell r="A23">
            <v>21</v>
          </cell>
          <cell r="B23">
            <v>2025</v>
          </cell>
          <cell r="C23" t="str">
            <v>Louisville</v>
          </cell>
          <cell r="D23">
            <v>69.123999999999995</v>
          </cell>
          <cell r="E23">
            <v>125</v>
          </cell>
          <cell r="F23">
            <v>68.715599999999995</v>
          </cell>
          <cell r="G23">
            <v>107</v>
          </cell>
          <cell r="H23">
            <v>114.447</v>
          </cell>
          <cell r="I23">
            <v>34</v>
          </cell>
          <cell r="J23">
            <v>119.88800000000001</v>
          </cell>
          <cell r="K23">
            <v>21</v>
          </cell>
          <cell r="L23">
            <v>99.554000000000002</v>
          </cell>
          <cell r="M23">
            <v>54</v>
          </cell>
          <cell r="N23">
            <v>96.990499999999997</v>
          </cell>
          <cell r="O23">
            <v>29</v>
          </cell>
          <cell r="P23">
            <v>22.897300000000001</v>
          </cell>
          <cell r="Q23">
            <v>25</v>
          </cell>
          <cell r="R23">
            <v>0.84515300000000004</v>
          </cell>
          <cell r="S23">
            <v>0.95296000000000003</v>
          </cell>
          <cell r="T23">
            <v>0.772374</v>
          </cell>
          <cell r="U23">
            <v>0.96445999999999998</v>
          </cell>
          <cell r="V23">
            <v>53</v>
          </cell>
          <cell r="W23">
            <v>6</v>
          </cell>
          <cell r="X23">
            <v>74</v>
          </cell>
          <cell r="Y23">
            <v>6</v>
          </cell>
          <cell r="Z23">
            <v>0.33125253168219398</v>
          </cell>
          <cell r="AA23">
            <v>25</v>
          </cell>
          <cell r="AB23">
            <v>993528.413971456</v>
          </cell>
          <cell r="AC23">
            <v>19</v>
          </cell>
          <cell r="AD23">
            <v>21.8342287309213</v>
          </cell>
          <cell r="AE23">
            <v>22</v>
          </cell>
          <cell r="AF23">
            <v>23.5</v>
          </cell>
          <cell r="AG23">
            <v>0.89905650000000004</v>
          </cell>
          <cell r="AH23">
            <v>28</v>
          </cell>
          <cell r="AI23">
            <v>6</v>
          </cell>
          <cell r="AJ23">
            <v>74</v>
          </cell>
          <cell r="AK23">
            <v>6</v>
          </cell>
          <cell r="AL23">
            <v>29.25</v>
          </cell>
          <cell r="AM23">
            <v>30.6938381464069</v>
          </cell>
          <cell r="AN23">
            <v>24</v>
          </cell>
          <cell r="AO23">
            <v>32.5341065884068</v>
          </cell>
          <cell r="AP23">
            <v>26</v>
          </cell>
          <cell r="AQ23">
            <v>0.75021233799730103</v>
          </cell>
          <cell r="AR23">
            <v>0.66191763059616804</v>
          </cell>
          <cell r="AS23">
            <v>0.87003729538691399</v>
          </cell>
          <cell r="AT23">
            <v>22</v>
          </cell>
        </row>
        <row r="24">
          <cell r="A24">
            <v>22</v>
          </cell>
          <cell r="B24">
            <v>2025</v>
          </cell>
          <cell r="C24" t="str">
            <v>Texas A&amp;M</v>
          </cell>
          <cell r="D24">
            <v>67.496600000000001</v>
          </cell>
          <cell r="E24">
            <v>210</v>
          </cell>
          <cell r="F24">
            <v>66.264300000000006</v>
          </cell>
          <cell r="G24">
            <v>238</v>
          </cell>
          <cell r="H24">
            <v>109.304</v>
          </cell>
          <cell r="I24">
            <v>107</v>
          </cell>
          <cell r="J24">
            <v>116.176</v>
          </cell>
          <cell r="K24">
            <v>52</v>
          </cell>
          <cell r="L24">
            <v>96.878900000000002</v>
          </cell>
          <cell r="M24">
            <v>20</v>
          </cell>
          <cell r="N24">
            <v>91.629099999999994</v>
          </cell>
          <cell r="O24">
            <v>5</v>
          </cell>
          <cell r="P24">
            <v>24.547000000000001</v>
          </cell>
          <cell r="Q24">
            <v>18</v>
          </cell>
          <cell r="R24">
            <v>0.94122099999999997</v>
          </cell>
          <cell r="S24">
            <v>0.90202400000000005</v>
          </cell>
          <cell r="T24">
            <v>0.937612</v>
          </cell>
          <cell r="U24">
            <v>0.89363000000000004</v>
          </cell>
          <cell r="V24">
            <v>21</v>
          </cell>
          <cell r="W24">
            <v>24</v>
          </cell>
          <cell r="X24">
            <v>12</v>
          </cell>
          <cell r="Y24">
            <v>30</v>
          </cell>
          <cell r="Z24">
            <v>0.36367609627744202</v>
          </cell>
          <cell r="AA24">
            <v>16</v>
          </cell>
          <cell r="AB24">
            <v>910992.36154588102</v>
          </cell>
          <cell r="AC24">
            <v>62</v>
          </cell>
          <cell r="AD24">
            <v>20.4160432310746</v>
          </cell>
          <cell r="AE24">
            <v>7</v>
          </cell>
          <cell r="AF24">
            <v>11.5</v>
          </cell>
          <cell r="AG24">
            <v>0.92162250000000001</v>
          </cell>
          <cell r="AH24">
            <v>19</v>
          </cell>
          <cell r="AI24">
            <v>24</v>
          </cell>
          <cell r="AJ24">
            <v>12</v>
          </cell>
          <cell r="AK24">
            <v>30</v>
          </cell>
          <cell r="AL24">
            <v>25.0833333333333</v>
          </cell>
          <cell r="AM24">
            <v>27.8078336422682</v>
          </cell>
          <cell r="AN24">
            <v>21</v>
          </cell>
          <cell r="AO24">
            <v>27.2164940996268</v>
          </cell>
          <cell r="AP24">
            <v>21</v>
          </cell>
          <cell r="AQ24">
            <v>0.71715994897081403</v>
          </cell>
          <cell r="AR24">
            <v>0.69383846184768205</v>
          </cell>
          <cell r="AS24">
            <v>0.86975835952227598</v>
          </cell>
          <cell r="AT24">
            <v>23</v>
          </cell>
        </row>
        <row r="25">
          <cell r="A25">
            <v>23</v>
          </cell>
          <cell r="B25">
            <v>2025</v>
          </cell>
          <cell r="C25" t="str">
            <v>Mississippi St.</v>
          </cell>
          <cell r="D25">
            <v>69.032200000000003</v>
          </cell>
          <cell r="E25">
            <v>131</v>
          </cell>
          <cell r="F25">
            <v>67.587900000000005</v>
          </cell>
          <cell r="G25">
            <v>173</v>
          </cell>
          <cell r="H25">
            <v>113.258</v>
          </cell>
          <cell r="I25">
            <v>54</v>
          </cell>
          <cell r="J25">
            <v>119.06</v>
          </cell>
          <cell r="K25">
            <v>27</v>
          </cell>
          <cell r="L25">
            <v>102.03400000000001</v>
          </cell>
          <cell r="M25">
            <v>82</v>
          </cell>
          <cell r="N25">
            <v>97.703199999999995</v>
          </cell>
          <cell r="O25">
            <v>34</v>
          </cell>
          <cell r="P25">
            <v>21.356999999999999</v>
          </cell>
          <cell r="Q25">
            <v>29</v>
          </cell>
          <cell r="R25">
            <v>0.890432</v>
          </cell>
          <cell r="S25">
            <v>0.91891900000000004</v>
          </cell>
          <cell r="T25">
            <v>0.89153199999999999</v>
          </cell>
          <cell r="U25">
            <v>0.93821600000000005</v>
          </cell>
          <cell r="V25">
            <v>32</v>
          </cell>
          <cell r="W25">
            <v>19</v>
          </cell>
          <cell r="X25">
            <v>32</v>
          </cell>
          <cell r="Y25">
            <v>16</v>
          </cell>
          <cell r="Z25">
            <v>0.30937446582898998</v>
          </cell>
          <cell r="AA25">
            <v>31</v>
          </cell>
          <cell r="AB25">
            <v>978551.01253191999</v>
          </cell>
          <cell r="AC25">
            <v>26</v>
          </cell>
          <cell r="AD25">
            <v>22.1208772939234</v>
          </cell>
          <cell r="AE25">
            <v>29</v>
          </cell>
          <cell r="AF25">
            <v>30</v>
          </cell>
          <cell r="AG25">
            <v>0.90467549999999997</v>
          </cell>
          <cell r="AH25">
            <v>27</v>
          </cell>
          <cell r="AI25">
            <v>19</v>
          </cell>
          <cell r="AJ25">
            <v>32</v>
          </cell>
          <cell r="AK25">
            <v>16</v>
          </cell>
          <cell r="AL25">
            <v>27</v>
          </cell>
          <cell r="AM25">
            <v>29.3823503486161</v>
          </cell>
          <cell r="AN25">
            <v>23</v>
          </cell>
          <cell r="AO25">
            <v>29.844955456403898</v>
          </cell>
          <cell r="AP25">
            <v>24</v>
          </cell>
          <cell r="AQ25">
            <v>0.72657964735973601</v>
          </cell>
          <cell r="AR25">
            <v>0.67327623713856899</v>
          </cell>
          <cell r="AS25">
            <v>0.86700446215617899</v>
          </cell>
          <cell r="AT25">
            <v>24</v>
          </cell>
        </row>
        <row r="26">
          <cell r="A26">
            <v>24</v>
          </cell>
          <cell r="B26">
            <v>2025</v>
          </cell>
          <cell r="C26" t="str">
            <v>Kentucky</v>
          </cell>
          <cell r="D26">
            <v>71.814599999999999</v>
          </cell>
          <cell r="E26">
            <v>26</v>
          </cell>
          <cell r="F26">
            <v>70.527799999999999</v>
          </cell>
          <cell r="G26">
            <v>39</v>
          </cell>
          <cell r="H26">
            <v>118.685</v>
          </cell>
          <cell r="I26">
            <v>14</v>
          </cell>
          <cell r="J26">
            <v>126.55200000000001</v>
          </cell>
          <cell r="K26">
            <v>5</v>
          </cell>
          <cell r="L26">
            <v>105.074</v>
          </cell>
          <cell r="M26">
            <v>159</v>
          </cell>
          <cell r="N26">
            <v>101.51900000000001</v>
          </cell>
          <cell r="O26">
            <v>68</v>
          </cell>
          <cell r="P26">
            <v>25.033000000000001</v>
          </cell>
          <cell r="Q26">
            <v>17</v>
          </cell>
          <cell r="R26">
            <v>0.95411199999999996</v>
          </cell>
          <cell r="S26">
            <v>0.87573100000000004</v>
          </cell>
          <cell r="T26">
            <v>0.93741300000000005</v>
          </cell>
          <cell r="U26">
            <v>0.83734500000000001</v>
          </cell>
          <cell r="V26">
            <v>12</v>
          </cell>
          <cell r="W26">
            <v>31</v>
          </cell>
          <cell r="X26">
            <v>13</v>
          </cell>
          <cell r="Y26">
            <v>45</v>
          </cell>
          <cell r="Z26">
            <v>0.34857814427706901</v>
          </cell>
          <cell r="AA26">
            <v>20</v>
          </cell>
          <cell r="AB26">
            <v>1150140.1699142701</v>
          </cell>
          <cell r="AC26">
            <v>3</v>
          </cell>
          <cell r="AD26">
            <v>22.608043701022901</v>
          </cell>
          <cell r="AE26">
            <v>46</v>
          </cell>
          <cell r="AF26">
            <v>33</v>
          </cell>
          <cell r="AG26">
            <v>0.91492149999999905</v>
          </cell>
          <cell r="AH26">
            <v>21</v>
          </cell>
          <cell r="AI26">
            <v>31</v>
          </cell>
          <cell r="AJ26">
            <v>13</v>
          </cell>
          <cell r="AK26">
            <v>45</v>
          </cell>
          <cell r="AL26">
            <v>22.5</v>
          </cell>
          <cell r="AM26">
            <v>25.692821197376801</v>
          </cell>
          <cell r="AN26">
            <v>18</v>
          </cell>
          <cell r="AO26">
            <v>24.592273763377499</v>
          </cell>
          <cell r="AP26">
            <v>18</v>
          </cell>
          <cell r="AQ26">
            <v>0.70178518290882896</v>
          </cell>
          <cell r="AR26">
            <v>0.69757887794093798</v>
          </cell>
          <cell r="AS26">
            <v>0.86688260439762499</v>
          </cell>
          <cell r="AT26">
            <v>25</v>
          </cell>
        </row>
        <row r="27">
          <cell r="A27">
            <v>25</v>
          </cell>
          <cell r="B27">
            <v>2025</v>
          </cell>
          <cell r="C27" t="str">
            <v>Clemson</v>
          </cell>
          <cell r="D27">
            <v>65.108400000000003</v>
          </cell>
          <cell r="E27">
            <v>324</v>
          </cell>
          <cell r="F27">
            <v>63.828600000000002</v>
          </cell>
          <cell r="G27">
            <v>342</v>
          </cell>
          <cell r="H27">
            <v>116.003</v>
          </cell>
          <cell r="I27">
            <v>24</v>
          </cell>
          <cell r="J27">
            <v>120.008</v>
          </cell>
          <cell r="K27">
            <v>19</v>
          </cell>
          <cell r="L27">
            <v>98.977900000000005</v>
          </cell>
          <cell r="M27">
            <v>43</v>
          </cell>
          <cell r="N27">
            <v>96.862300000000005</v>
          </cell>
          <cell r="O27">
            <v>26</v>
          </cell>
          <cell r="P27">
            <v>23.145299999999999</v>
          </cell>
          <cell r="Q27">
            <v>23</v>
          </cell>
          <cell r="R27">
            <v>0.90832800000000002</v>
          </cell>
          <cell r="S27">
            <v>0.90702199999999999</v>
          </cell>
          <cell r="T27">
            <v>0.85184800000000005</v>
          </cell>
          <cell r="U27">
            <v>0.94911199999999996</v>
          </cell>
          <cell r="V27">
            <v>28</v>
          </cell>
          <cell r="W27">
            <v>22</v>
          </cell>
          <cell r="X27">
            <v>48</v>
          </cell>
          <cell r="Y27">
            <v>12</v>
          </cell>
          <cell r="Z27">
            <v>0.35549483630376399</v>
          </cell>
          <cell r="AA27">
            <v>18</v>
          </cell>
          <cell r="AB27">
            <v>937685.972294937</v>
          </cell>
          <cell r="AC27">
            <v>43</v>
          </cell>
          <cell r="AD27">
            <v>23.131863480983</v>
          </cell>
          <cell r="AE27">
            <v>55</v>
          </cell>
          <cell r="AF27">
            <v>36.5</v>
          </cell>
          <cell r="AG27">
            <v>0.90767500000000001</v>
          </cell>
          <cell r="AH27">
            <v>24</v>
          </cell>
          <cell r="AI27">
            <v>22</v>
          </cell>
          <cell r="AJ27">
            <v>48</v>
          </cell>
          <cell r="AK27">
            <v>12</v>
          </cell>
          <cell r="AL27">
            <v>30.25</v>
          </cell>
          <cell r="AM27">
            <v>33.350899978170297</v>
          </cell>
          <cell r="AN27">
            <v>28</v>
          </cell>
          <cell r="AO27">
            <v>33.3269066571184</v>
          </cell>
          <cell r="AP27">
            <v>27</v>
          </cell>
          <cell r="AQ27">
            <v>0.708144221631959</v>
          </cell>
          <cell r="AR27">
            <v>0.66625475657991096</v>
          </cell>
          <cell r="AS27">
            <v>0.86066299639720201</v>
          </cell>
          <cell r="AT27">
            <v>26</v>
          </cell>
        </row>
        <row r="28">
          <cell r="A28">
            <v>26</v>
          </cell>
          <cell r="B28">
            <v>2025</v>
          </cell>
          <cell r="C28" t="str">
            <v>Kansas</v>
          </cell>
          <cell r="D28">
            <v>69.001000000000005</v>
          </cell>
          <cell r="E28">
            <v>134</v>
          </cell>
          <cell r="F28">
            <v>68.564400000000006</v>
          </cell>
          <cell r="G28">
            <v>117</v>
          </cell>
          <cell r="H28">
            <v>108.324</v>
          </cell>
          <cell r="I28">
            <v>128</v>
          </cell>
          <cell r="J28">
            <v>115.29300000000001</v>
          </cell>
          <cell r="K28">
            <v>58</v>
          </cell>
          <cell r="L28">
            <v>96.723799999999997</v>
          </cell>
          <cell r="M28">
            <v>19</v>
          </cell>
          <cell r="N28">
            <v>92.230900000000005</v>
          </cell>
          <cell r="O28">
            <v>6</v>
          </cell>
          <cell r="P28">
            <v>23.0624</v>
          </cell>
          <cell r="Q28">
            <v>24</v>
          </cell>
          <cell r="R28">
            <v>0.946519</v>
          </cell>
          <cell r="S28">
            <v>0.87783</v>
          </cell>
          <cell r="T28">
            <v>0.94051099999999999</v>
          </cell>
          <cell r="U28">
            <v>0.85583900000000002</v>
          </cell>
          <cell r="V28">
            <v>19</v>
          </cell>
          <cell r="W28">
            <v>30</v>
          </cell>
          <cell r="X28">
            <v>11</v>
          </cell>
          <cell r="Y28">
            <v>39</v>
          </cell>
          <cell r="Z28">
            <v>0.33422848944218198</v>
          </cell>
          <cell r="AA28">
            <v>22</v>
          </cell>
          <cell r="AB28">
            <v>917194.12605684903</v>
          </cell>
          <cell r="AC28">
            <v>55</v>
          </cell>
          <cell r="AD28">
            <v>20.181197365164302</v>
          </cell>
          <cell r="AE28">
            <v>4</v>
          </cell>
          <cell r="AF28">
            <v>13</v>
          </cell>
          <cell r="AG28">
            <v>0.9121745</v>
          </cell>
          <cell r="AH28">
            <v>22</v>
          </cell>
          <cell r="AI28">
            <v>30</v>
          </cell>
          <cell r="AJ28">
            <v>11</v>
          </cell>
          <cell r="AK28">
            <v>39</v>
          </cell>
          <cell r="AL28">
            <v>27</v>
          </cell>
          <cell r="AM28">
            <v>30.7576637845596</v>
          </cell>
          <cell r="AN28">
            <v>25</v>
          </cell>
          <cell r="AO28">
            <v>29.599599638007799</v>
          </cell>
          <cell r="AP28">
            <v>22</v>
          </cell>
          <cell r="AQ28">
            <v>0.69092313470643496</v>
          </cell>
          <cell r="AR28">
            <v>0.67955798831414305</v>
          </cell>
          <cell r="AS28">
            <v>0.85968079514240103</v>
          </cell>
          <cell r="AT28">
            <v>27</v>
          </cell>
        </row>
        <row r="29">
          <cell r="A29">
            <v>27</v>
          </cell>
          <cell r="B29">
            <v>2025</v>
          </cell>
          <cell r="C29" t="str">
            <v>UCLA</v>
          </cell>
          <cell r="D29">
            <v>66.833799999999997</v>
          </cell>
          <cell r="E29">
            <v>252</v>
          </cell>
          <cell r="F29">
            <v>64.839699999999993</v>
          </cell>
          <cell r="G29">
            <v>313</v>
          </cell>
          <cell r="H29">
            <v>112.316</v>
          </cell>
          <cell r="I29">
            <v>64</v>
          </cell>
          <cell r="J29">
            <v>116.626</v>
          </cell>
          <cell r="K29">
            <v>46</v>
          </cell>
          <cell r="L29">
            <v>96.945499999999996</v>
          </cell>
          <cell r="M29">
            <v>23</v>
          </cell>
          <cell r="N29">
            <v>95.047799999999995</v>
          </cell>
          <cell r="O29">
            <v>18</v>
          </cell>
          <cell r="P29">
            <v>21.578600000000002</v>
          </cell>
          <cell r="Q29">
            <v>28</v>
          </cell>
          <cell r="R29">
            <v>0.95001500000000005</v>
          </cell>
          <cell r="S29">
            <v>0.868336</v>
          </cell>
          <cell r="T29">
            <v>0.91891999999999996</v>
          </cell>
          <cell r="U29">
            <v>0.86893600000000004</v>
          </cell>
          <cell r="V29">
            <v>15</v>
          </cell>
          <cell r="W29">
            <v>36</v>
          </cell>
          <cell r="X29">
            <v>20</v>
          </cell>
          <cell r="Y29">
            <v>36</v>
          </cell>
          <cell r="Z29">
            <v>0.32286358100242701</v>
          </cell>
          <cell r="AA29">
            <v>26</v>
          </cell>
          <cell r="AB29">
            <v>909048.20980380801</v>
          </cell>
          <cell r="AC29">
            <v>63</v>
          </cell>
          <cell r="AD29">
            <v>21.863070526512299</v>
          </cell>
          <cell r="AE29">
            <v>25</v>
          </cell>
          <cell r="AF29">
            <v>25.5</v>
          </cell>
          <cell r="AG29">
            <v>0.90917550000000003</v>
          </cell>
          <cell r="AH29">
            <v>23</v>
          </cell>
          <cell r="AI29">
            <v>36</v>
          </cell>
          <cell r="AJ29">
            <v>20</v>
          </cell>
          <cell r="AK29">
            <v>36</v>
          </cell>
          <cell r="AL29">
            <v>32.25</v>
          </cell>
          <cell r="AM29">
            <v>37.140001105562803</v>
          </cell>
          <cell r="AN29">
            <v>29</v>
          </cell>
          <cell r="AO29">
            <v>35.4716993583747</v>
          </cell>
          <cell r="AP29">
            <v>29</v>
          </cell>
          <cell r="AQ29">
            <v>0.67068449416655596</v>
          </cell>
          <cell r="AR29">
            <v>0.66217350401569697</v>
          </cell>
          <cell r="AS29">
            <v>0.85016173662736305</v>
          </cell>
          <cell r="AT29">
            <v>28</v>
          </cell>
        </row>
        <row r="30">
          <cell r="A30">
            <v>28</v>
          </cell>
          <cell r="B30">
            <v>2025</v>
          </cell>
          <cell r="C30" t="str">
            <v>Ohio St.</v>
          </cell>
          <cell r="D30">
            <v>69.238699999999994</v>
          </cell>
          <cell r="E30">
            <v>122</v>
          </cell>
          <cell r="F30">
            <v>67.518299999999996</v>
          </cell>
          <cell r="G30">
            <v>177</v>
          </cell>
          <cell r="H30">
            <v>113.244</v>
          </cell>
          <cell r="I30">
            <v>55</v>
          </cell>
          <cell r="J30">
            <v>119.23</v>
          </cell>
          <cell r="K30">
            <v>25</v>
          </cell>
          <cell r="L30">
            <v>102.276</v>
          </cell>
          <cell r="M30">
            <v>91</v>
          </cell>
          <cell r="N30">
            <v>97.621399999999994</v>
          </cell>
          <cell r="O30">
            <v>32</v>
          </cell>
          <cell r="P30">
            <v>21.6084</v>
          </cell>
          <cell r="Q30">
            <v>27</v>
          </cell>
          <cell r="R30">
            <v>0.91062600000000005</v>
          </cell>
          <cell r="S30">
            <v>0.84624200000000005</v>
          </cell>
          <cell r="T30">
            <v>0.90542599999999995</v>
          </cell>
          <cell r="U30">
            <v>0.93231699999999995</v>
          </cell>
          <cell r="V30">
            <v>26</v>
          </cell>
          <cell r="W30">
            <v>42</v>
          </cell>
          <cell r="X30">
            <v>26</v>
          </cell>
          <cell r="Y30">
            <v>17</v>
          </cell>
          <cell r="Z30">
            <v>0.31208847075407198</v>
          </cell>
          <cell r="AA30">
            <v>29</v>
          </cell>
          <cell r="AB30">
            <v>984283.01986522996</v>
          </cell>
          <cell r="AC30">
            <v>24</v>
          </cell>
          <cell r="AD30">
            <v>22.0253665873242</v>
          </cell>
          <cell r="AE30">
            <v>27</v>
          </cell>
          <cell r="AF30">
            <v>28</v>
          </cell>
          <cell r="AG30">
            <v>0.87843400000000005</v>
          </cell>
          <cell r="AH30">
            <v>33</v>
          </cell>
          <cell r="AI30">
            <v>42</v>
          </cell>
          <cell r="AJ30">
            <v>26</v>
          </cell>
          <cell r="AK30">
            <v>17</v>
          </cell>
          <cell r="AL30">
            <v>26.1666666666666</v>
          </cell>
          <cell r="AM30">
            <v>30.921021016052901</v>
          </cell>
          <cell r="AN30">
            <v>26</v>
          </cell>
          <cell r="AO30">
            <v>29.7878573309624</v>
          </cell>
          <cell r="AP30">
            <v>23</v>
          </cell>
          <cell r="AQ30">
            <v>0.66570810405449798</v>
          </cell>
          <cell r="AR30">
            <v>0.653903336181618</v>
          </cell>
          <cell r="AS30">
            <v>0.84677188621588995</v>
          </cell>
          <cell r="AT30">
            <v>29</v>
          </cell>
        </row>
        <row r="31">
          <cell r="A31">
            <v>29</v>
          </cell>
          <cell r="B31">
            <v>2025</v>
          </cell>
          <cell r="C31" t="str">
            <v>Texas</v>
          </cell>
          <cell r="D31">
            <v>68.308199999999999</v>
          </cell>
          <cell r="E31">
            <v>170</v>
          </cell>
          <cell r="F31">
            <v>66.929199999999994</v>
          </cell>
          <cell r="G31">
            <v>202</v>
          </cell>
          <cell r="H31">
            <v>115.004</v>
          </cell>
          <cell r="I31">
            <v>30</v>
          </cell>
          <cell r="J31">
            <v>118.02200000000001</v>
          </cell>
          <cell r="K31">
            <v>36</v>
          </cell>
          <cell r="L31">
            <v>101.473</v>
          </cell>
          <cell r="M31">
            <v>75</v>
          </cell>
          <cell r="N31">
            <v>99.8215</v>
          </cell>
          <cell r="O31">
            <v>50</v>
          </cell>
          <cell r="P31">
            <v>18.201000000000001</v>
          </cell>
          <cell r="Q31">
            <v>35</v>
          </cell>
          <cell r="R31">
            <v>0.86604300000000001</v>
          </cell>
          <cell r="S31">
            <v>0.88042799999999999</v>
          </cell>
          <cell r="T31">
            <v>0.86943599999999999</v>
          </cell>
          <cell r="U31">
            <v>0.91462399999999999</v>
          </cell>
          <cell r="V31">
            <v>43</v>
          </cell>
          <cell r="W31">
            <v>28</v>
          </cell>
          <cell r="X31">
            <v>36</v>
          </cell>
          <cell r="Y31">
            <v>24</v>
          </cell>
          <cell r="Z31">
            <v>0.266446780913565</v>
          </cell>
          <cell r="AA31">
            <v>35</v>
          </cell>
          <cell r="AB31">
            <v>951478.06603556802</v>
          </cell>
          <cell r="AC31">
            <v>36</v>
          </cell>
          <cell r="AD31">
            <v>23.135863073501099</v>
          </cell>
          <cell r="AE31">
            <v>56</v>
          </cell>
          <cell r="AF31">
            <v>45.5</v>
          </cell>
          <cell r="AG31">
            <v>0.87323550000000005</v>
          </cell>
          <cell r="AH31">
            <v>35</v>
          </cell>
          <cell r="AI31">
            <v>28</v>
          </cell>
          <cell r="AJ31">
            <v>36</v>
          </cell>
          <cell r="AK31">
            <v>24</v>
          </cell>
          <cell r="AL31">
            <v>35.25</v>
          </cell>
          <cell r="AM31">
            <v>40.037345472883601</v>
          </cell>
          <cell r="AN31">
            <v>32</v>
          </cell>
          <cell r="AO31">
            <v>40.367117461440799</v>
          </cell>
          <cell r="AP31">
            <v>34</v>
          </cell>
          <cell r="AQ31">
            <v>0.674935029285888</v>
          </cell>
          <cell r="AR31">
            <v>0.62580242253196905</v>
          </cell>
          <cell r="AS31">
            <v>0.84190649454126398</v>
          </cell>
          <cell r="AT31">
            <v>30</v>
          </cell>
        </row>
        <row r="32">
          <cell r="A32">
            <v>30</v>
          </cell>
          <cell r="B32">
            <v>2025</v>
          </cell>
          <cell r="C32" t="str">
            <v>Oregon</v>
          </cell>
          <cell r="D32">
            <v>68.809100000000001</v>
          </cell>
          <cell r="E32">
            <v>145</v>
          </cell>
          <cell r="F32">
            <v>67.92</v>
          </cell>
          <cell r="G32">
            <v>154</v>
          </cell>
          <cell r="H32">
            <v>110.876</v>
          </cell>
          <cell r="I32">
            <v>76</v>
          </cell>
          <cell r="J32">
            <v>118.119</v>
          </cell>
          <cell r="K32">
            <v>33</v>
          </cell>
          <cell r="L32">
            <v>103.87</v>
          </cell>
          <cell r="M32">
            <v>121</v>
          </cell>
          <cell r="N32">
            <v>99.914299999999997</v>
          </cell>
          <cell r="O32">
            <v>51</v>
          </cell>
          <cell r="P32">
            <v>18.204499999999999</v>
          </cell>
          <cell r="Q32">
            <v>34</v>
          </cell>
          <cell r="R32">
            <v>0.86184499999999997</v>
          </cell>
          <cell r="S32">
            <v>0.87503299999999995</v>
          </cell>
          <cell r="T32">
            <v>0.93371499999999996</v>
          </cell>
          <cell r="U32">
            <v>0.83274599999999999</v>
          </cell>
          <cell r="V32">
            <v>45</v>
          </cell>
          <cell r="W32">
            <v>33</v>
          </cell>
          <cell r="X32">
            <v>15</v>
          </cell>
          <cell r="Y32">
            <v>46</v>
          </cell>
          <cell r="Z32">
            <v>0.264568203914889</v>
          </cell>
          <cell r="AA32">
            <v>36</v>
          </cell>
          <cell r="AB32">
            <v>960031.31757006503</v>
          </cell>
          <cell r="AC32">
            <v>32</v>
          </cell>
          <cell r="AD32">
            <v>23.0016167296276</v>
          </cell>
          <cell r="AE32">
            <v>52</v>
          </cell>
          <cell r="AF32">
            <v>44</v>
          </cell>
          <cell r="AG32">
            <v>0.86843899999999996</v>
          </cell>
          <cell r="AH32">
            <v>37</v>
          </cell>
          <cell r="AI32">
            <v>33</v>
          </cell>
          <cell r="AJ32">
            <v>15</v>
          </cell>
          <cell r="AK32">
            <v>46</v>
          </cell>
          <cell r="AL32">
            <v>35</v>
          </cell>
          <cell r="AM32">
            <v>39.998491485463902</v>
          </cell>
          <cell r="AN32">
            <v>31</v>
          </cell>
          <cell r="AO32">
            <v>40.302197390950802</v>
          </cell>
          <cell r="AP32">
            <v>33</v>
          </cell>
          <cell r="AQ32">
            <v>0.67086436093000101</v>
          </cell>
          <cell r="AR32">
            <v>0.62249024814875598</v>
          </cell>
          <cell r="AS32">
            <v>0.83999180246400396</v>
          </cell>
          <cell r="AT32">
            <v>31</v>
          </cell>
        </row>
        <row r="33">
          <cell r="A33">
            <v>31</v>
          </cell>
          <cell r="B33">
            <v>2025</v>
          </cell>
          <cell r="C33" t="str">
            <v>New Mexico</v>
          </cell>
          <cell r="D33">
            <v>73.5411</v>
          </cell>
          <cell r="E33">
            <v>8</v>
          </cell>
          <cell r="F33">
            <v>72.947699999999998</v>
          </cell>
          <cell r="G33">
            <v>4</v>
          </cell>
          <cell r="H33">
            <v>109.65300000000001</v>
          </cell>
          <cell r="I33">
            <v>100</v>
          </cell>
          <cell r="J33">
            <v>114.205</v>
          </cell>
          <cell r="K33">
            <v>72</v>
          </cell>
          <cell r="L33">
            <v>96.706800000000001</v>
          </cell>
          <cell r="M33">
            <v>18</v>
          </cell>
          <cell r="N33">
            <v>96.927899999999994</v>
          </cell>
          <cell r="O33">
            <v>27</v>
          </cell>
          <cell r="P33">
            <v>17.277100000000001</v>
          </cell>
          <cell r="Q33">
            <v>39</v>
          </cell>
          <cell r="R33">
            <v>0.84885200000000005</v>
          </cell>
          <cell r="S33">
            <v>0.88732699999999998</v>
          </cell>
          <cell r="T33">
            <v>0.84555199999999997</v>
          </cell>
          <cell r="U33">
            <v>0.87353499999999995</v>
          </cell>
          <cell r="V33">
            <v>52</v>
          </cell>
          <cell r="W33">
            <v>27</v>
          </cell>
          <cell r="X33">
            <v>52</v>
          </cell>
          <cell r="Y33">
            <v>35</v>
          </cell>
          <cell r="Z33">
            <v>0.23493121533401001</v>
          </cell>
          <cell r="AA33">
            <v>46</v>
          </cell>
          <cell r="AB33">
            <v>959180.53717872698</v>
          </cell>
          <cell r="AC33">
            <v>33</v>
          </cell>
          <cell r="AD33">
            <v>20.501609831637602</v>
          </cell>
          <cell r="AE33">
            <v>9</v>
          </cell>
          <cell r="AF33">
            <v>27.5</v>
          </cell>
          <cell r="AG33">
            <v>0.86808949999999996</v>
          </cell>
          <cell r="AH33">
            <v>38</v>
          </cell>
          <cell r="AI33">
            <v>27</v>
          </cell>
          <cell r="AJ33">
            <v>52</v>
          </cell>
          <cell r="AK33">
            <v>35</v>
          </cell>
          <cell r="AL33">
            <v>38.5833333333333</v>
          </cell>
          <cell r="AM33">
            <v>43.482654459216597</v>
          </cell>
          <cell r="AN33">
            <v>35</v>
          </cell>
          <cell r="AO33">
            <v>44.446261973371797</v>
          </cell>
          <cell r="AP33">
            <v>35</v>
          </cell>
          <cell r="AQ33">
            <v>0.67463169688443303</v>
          </cell>
          <cell r="AR33">
            <v>0.61467340416127703</v>
          </cell>
          <cell r="AS33">
            <v>0.83893880308856905</v>
          </cell>
          <cell r="AT33">
            <v>32</v>
          </cell>
        </row>
        <row r="34">
          <cell r="A34">
            <v>32</v>
          </cell>
          <cell r="B34">
            <v>2025</v>
          </cell>
          <cell r="C34" t="str">
            <v>Connecticut</v>
          </cell>
          <cell r="D34">
            <v>64.957899999999995</v>
          </cell>
          <cell r="E34">
            <v>329</v>
          </cell>
          <cell r="F34">
            <v>64.054400000000001</v>
          </cell>
          <cell r="G34">
            <v>336</v>
          </cell>
          <cell r="H34">
            <v>117.46299999999999</v>
          </cell>
          <cell r="I34">
            <v>19</v>
          </cell>
          <cell r="J34">
            <v>121.07599999999999</v>
          </cell>
          <cell r="K34">
            <v>15</v>
          </cell>
          <cell r="L34">
            <v>103.23699999999999</v>
          </cell>
          <cell r="M34">
            <v>109</v>
          </cell>
          <cell r="N34">
            <v>103.221</v>
          </cell>
          <cell r="O34">
            <v>93</v>
          </cell>
          <cell r="P34">
            <v>17.8551</v>
          </cell>
          <cell r="Q34">
            <v>36</v>
          </cell>
          <cell r="R34">
            <v>0.84415499999999999</v>
          </cell>
          <cell r="S34">
            <v>0.89402499999999996</v>
          </cell>
          <cell r="T34">
            <v>0.89522999999999997</v>
          </cell>
          <cell r="U34">
            <v>0.90912700000000002</v>
          </cell>
          <cell r="V34">
            <v>55</v>
          </cell>
          <cell r="W34">
            <v>25</v>
          </cell>
          <cell r="X34">
            <v>30</v>
          </cell>
          <cell r="Y34">
            <v>27</v>
          </cell>
          <cell r="Z34">
            <v>0.27487033909655301</v>
          </cell>
          <cell r="AA34">
            <v>34</v>
          </cell>
          <cell r="AB34">
            <v>952243.69479363004</v>
          </cell>
          <cell r="AC34">
            <v>35</v>
          </cell>
          <cell r="AD34">
            <v>25.6682891649148</v>
          </cell>
          <cell r="AE34">
            <v>141</v>
          </cell>
          <cell r="AF34">
            <v>87.5</v>
          </cell>
          <cell r="AG34">
            <v>0.86908999999999903</v>
          </cell>
          <cell r="AH34">
            <v>36</v>
          </cell>
          <cell r="AI34">
            <v>25</v>
          </cell>
          <cell r="AJ34">
            <v>30</v>
          </cell>
          <cell r="AK34">
            <v>27</v>
          </cell>
          <cell r="AL34">
            <v>41.5833333333333</v>
          </cell>
          <cell r="AM34">
            <v>46.512494989886498</v>
          </cell>
          <cell r="AN34">
            <v>38</v>
          </cell>
          <cell r="AO34">
            <v>47.846981708837198</v>
          </cell>
          <cell r="AP34">
            <v>38</v>
          </cell>
          <cell r="AQ34">
            <v>0.67516100367110199</v>
          </cell>
          <cell r="AR34">
            <v>0.60973659173773798</v>
          </cell>
          <cell r="AS34">
            <v>0.83779045533268304</v>
          </cell>
          <cell r="AT34">
            <v>33</v>
          </cell>
        </row>
        <row r="35">
          <cell r="A35">
            <v>33</v>
          </cell>
          <cell r="B35">
            <v>2025</v>
          </cell>
          <cell r="C35" t="str">
            <v>Creighton</v>
          </cell>
          <cell r="D35">
            <v>68.587500000000006</v>
          </cell>
          <cell r="E35">
            <v>153</v>
          </cell>
          <cell r="F35">
            <v>68.178299999999993</v>
          </cell>
          <cell r="G35">
            <v>137</v>
          </cell>
          <cell r="H35">
            <v>109.693</v>
          </cell>
          <cell r="I35">
            <v>98</v>
          </cell>
          <cell r="J35">
            <v>116.804</v>
          </cell>
          <cell r="K35">
            <v>44</v>
          </cell>
          <cell r="L35">
            <v>100.252</v>
          </cell>
          <cell r="M35">
            <v>62</v>
          </cell>
          <cell r="N35">
            <v>97.244399999999999</v>
          </cell>
          <cell r="O35">
            <v>30</v>
          </cell>
          <cell r="P35">
            <v>19.5596</v>
          </cell>
          <cell r="Q35">
            <v>33</v>
          </cell>
          <cell r="R35">
            <v>0.90882700000000005</v>
          </cell>
          <cell r="S35">
            <v>0.84894000000000003</v>
          </cell>
          <cell r="T35">
            <v>0.85954200000000003</v>
          </cell>
          <cell r="U35">
            <v>0.92591999999999997</v>
          </cell>
          <cell r="V35">
            <v>27</v>
          </cell>
          <cell r="W35">
            <v>40</v>
          </cell>
          <cell r="X35">
            <v>42</v>
          </cell>
          <cell r="Y35">
            <v>20</v>
          </cell>
          <cell r="Z35">
            <v>0.28517732823036201</v>
          </cell>
          <cell r="AA35">
            <v>33</v>
          </cell>
          <cell r="AB35">
            <v>935751.22525739996</v>
          </cell>
          <cell r="AC35">
            <v>46</v>
          </cell>
          <cell r="AD35">
            <v>22.0972581073</v>
          </cell>
          <cell r="AE35">
            <v>28</v>
          </cell>
          <cell r="AF35">
            <v>30.5</v>
          </cell>
          <cell r="AG35">
            <v>0.87888350000000004</v>
          </cell>
          <cell r="AH35">
            <v>32</v>
          </cell>
          <cell r="AI35">
            <v>40</v>
          </cell>
          <cell r="AJ35">
            <v>42</v>
          </cell>
          <cell r="AK35">
            <v>20</v>
          </cell>
          <cell r="AL35">
            <v>33.9166666666666</v>
          </cell>
          <cell r="AM35">
            <v>39.951783007829299</v>
          </cell>
          <cell r="AN35">
            <v>30</v>
          </cell>
          <cell r="AO35">
            <v>38.590628526609798</v>
          </cell>
          <cell r="AP35">
            <v>30</v>
          </cell>
          <cell r="AQ35">
            <v>0.65093561017192103</v>
          </cell>
          <cell r="AR35">
            <v>0.63340342009224904</v>
          </cell>
          <cell r="AS35">
            <v>0.83764475606710798</v>
          </cell>
          <cell r="AT35">
            <v>34</v>
          </cell>
        </row>
        <row r="36">
          <cell r="A36">
            <v>34</v>
          </cell>
          <cell r="B36">
            <v>2025</v>
          </cell>
          <cell r="C36" t="str">
            <v>SMU</v>
          </cell>
          <cell r="D36">
            <v>69.900999999999996</v>
          </cell>
          <cell r="E36">
            <v>90</v>
          </cell>
          <cell r="F36">
            <v>69.358800000000002</v>
          </cell>
          <cell r="G36">
            <v>73</v>
          </cell>
          <cell r="H36">
            <v>117.81100000000001</v>
          </cell>
          <cell r="I36">
            <v>17</v>
          </cell>
          <cell r="J36">
            <v>119.075</v>
          </cell>
          <cell r="K36">
            <v>26</v>
          </cell>
          <cell r="L36">
            <v>102.468</v>
          </cell>
          <cell r="M36">
            <v>95</v>
          </cell>
          <cell r="N36">
            <v>101.489</v>
          </cell>
          <cell r="O36">
            <v>67</v>
          </cell>
          <cell r="P36">
            <v>17.585599999999999</v>
          </cell>
          <cell r="Q36">
            <v>38</v>
          </cell>
          <cell r="R36">
            <v>0.85094999999999998</v>
          </cell>
          <cell r="S36">
            <v>0.88032900000000003</v>
          </cell>
          <cell r="T36">
            <v>0.81216699999999997</v>
          </cell>
          <cell r="U36">
            <v>0.91752299999999998</v>
          </cell>
          <cell r="V36">
            <v>50</v>
          </cell>
          <cell r="W36">
            <v>29</v>
          </cell>
          <cell r="X36">
            <v>67</v>
          </cell>
          <cell r="Y36">
            <v>23</v>
          </cell>
          <cell r="Z36">
            <v>0.25158438362827401</v>
          </cell>
          <cell r="AA36">
            <v>40</v>
          </cell>
          <cell r="AB36">
            <v>991116.18704312399</v>
          </cell>
          <cell r="AC36">
            <v>22</v>
          </cell>
          <cell r="AD36">
            <v>23.215977195597699</v>
          </cell>
          <cell r="AE36">
            <v>58</v>
          </cell>
          <cell r="AF36">
            <v>49</v>
          </cell>
          <cell r="AG36">
            <v>0.86563950000000001</v>
          </cell>
          <cell r="AH36">
            <v>39</v>
          </cell>
          <cell r="AI36">
            <v>29</v>
          </cell>
          <cell r="AJ36">
            <v>67</v>
          </cell>
          <cell r="AK36">
            <v>23</v>
          </cell>
          <cell r="AL36">
            <v>40</v>
          </cell>
          <cell r="AM36">
            <v>45.4375580038826</v>
          </cell>
          <cell r="AN36">
            <v>37</v>
          </cell>
          <cell r="AO36">
            <v>46.2086122456288</v>
          </cell>
          <cell r="AP36">
            <v>37</v>
          </cell>
          <cell r="AQ36">
            <v>0.66637417962969703</v>
          </cell>
          <cell r="AR36">
            <v>0.60996655670858602</v>
          </cell>
          <cell r="AS36">
            <v>0.83555425272468198</v>
          </cell>
          <cell r="AT36">
            <v>35</v>
          </cell>
        </row>
        <row r="37">
          <cell r="A37">
            <v>35</v>
          </cell>
          <cell r="B37">
            <v>2025</v>
          </cell>
          <cell r="C37" t="str">
            <v>BYU</v>
          </cell>
          <cell r="D37">
            <v>67.526899999999998</v>
          </cell>
          <cell r="E37">
            <v>208</v>
          </cell>
          <cell r="F37">
            <v>67.000699999999995</v>
          </cell>
          <cell r="G37">
            <v>199</v>
          </cell>
          <cell r="H37">
            <v>117.006</v>
          </cell>
          <cell r="I37">
            <v>20</v>
          </cell>
          <cell r="J37">
            <v>121.727</v>
          </cell>
          <cell r="K37">
            <v>13</v>
          </cell>
          <cell r="L37">
            <v>100.292</v>
          </cell>
          <cell r="M37">
            <v>63</v>
          </cell>
          <cell r="N37">
            <v>100.779</v>
          </cell>
          <cell r="O37">
            <v>60</v>
          </cell>
          <cell r="P37">
            <v>20.948499999999999</v>
          </cell>
          <cell r="Q37">
            <v>31</v>
          </cell>
          <cell r="R37">
            <v>0.96516000000000002</v>
          </cell>
          <cell r="S37">
            <v>0.82325000000000004</v>
          </cell>
          <cell r="T37">
            <v>0.89542900000000003</v>
          </cell>
          <cell r="U37">
            <v>0.808952</v>
          </cell>
          <cell r="V37">
            <v>6</v>
          </cell>
          <cell r="W37">
            <v>50</v>
          </cell>
          <cell r="X37">
            <v>29</v>
          </cell>
          <cell r="Y37">
            <v>52</v>
          </cell>
          <cell r="Z37">
            <v>0.31021711347625902</v>
          </cell>
          <cell r="AA37">
            <v>30</v>
          </cell>
          <cell r="AB37">
            <v>1000577.31044953</v>
          </cell>
          <cell r="AC37">
            <v>17</v>
          </cell>
          <cell r="AD37">
            <v>23.763765532609</v>
          </cell>
          <cell r="AE37">
            <v>72</v>
          </cell>
          <cell r="AF37">
            <v>51</v>
          </cell>
          <cell r="AG37">
            <v>0.89420500000000003</v>
          </cell>
          <cell r="AH37">
            <v>29</v>
          </cell>
          <cell r="AI37">
            <v>50</v>
          </cell>
          <cell r="AJ37">
            <v>29</v>
          </cell>
          <cell r="AK37">
            <v>52</v>
          </cell>
          <cell r="AL37">
            <v>34.6666666666666</v>
          </cell>
          <cell r="AM37">
            <v>42.109525255592601</v>
          </cell>
          <cell r="AN37">
            <v>33</v>
          </cell>
          <cell r="AO37">
            <v>38.768142279082099</v>
          </cell>
          <cell r="AP37">
            <v>31</v>
          </cell>
          <cell r="AQ37">
            <v>0.62792584006795804</v>
          </cell>
          <cell r="AR37">
            <v>0.64407589316643699</v>
          </cell>
          <cell r="AS37">
            <v>0.83441688348771204</v>
          </cell>
          <cell r="AT37">
            <v>36</v>
          </cell>
        </row>
        <row r="38">
          <cell r="A38">
            <v>36</v>
          </cell>
          <cell r="B38">
            <v>2025</v>
          </cell>
          <cell r="C38" t="str">
            <v>Utah St.</v>
          </cell>
          <cell r="D38">
            <v>68.236099999999993</v>
          </cell>
          <cell r="E38">
            <v>178</v>
          </cell>
          <cell r="F38">
            <v>68.386499999999998</v>
          </cell>
          <cell r="G38">
            <v>122</v>
          </cell>
          <cell r="H38">
            <v>119.31399999999999</v>
          </cell>
          <cell r="I38">
            <v>8</v>
          </cell>
          <cell r="J38">
            <v>121.09099999999999</v>
          </cell>
          <cell r="K38">
            <v>14</v>
          </cell>
          <cell r="L38">
            <v>102.98699999999999</v>
          </cell>
          <cell r="M38">
            <v>103</v>
          </cell>
          <cell r="N38">
            <v>104.50700000000001</v>
          </cell>
          <cell r="O38">
            <v>111</v>
          </cell>
          <cell r="P38">
            <v>16.584499999999998</v>
          </cell>
          <cell r="Q38">
            <v>42</v>
          </cell>
          <cell r="R38">
            <v>0.84085799999999999</v>
          </cell>
          <cell r="S38">
            <v>0.87193500000000002</v>
          </cell>
          <cell r="T38">
            <v>0.90772399999999998</v>
          </cell>
          <cell r="U38">
            <v>0.87833300000000003</v>
          </cell>
          <cell r="V38">
            <v>58</v>
          </cell>
          <cell r="W38">
            <v>35</v>
          </cell>
          <cell r="X38">
            <v>24</v>
          </cell>
          <cell r="Y38">
            <v>33</v>
          </cell>
          <cell r="Z38">
            <v>0.243038508941747</v>
          </cell>
          <cell r="AA38">
            <v>42</v>
          </cell>
          <cell r="AB38">
            <v>1000548.00055734</v>
          </cell>
          <cell r="AC38">
            <v>18</v>
          </cell>
          <cell r="AD38">
            <v>24.924038450048201</v>
          </cell>
          <cell r="AE38">
            <v>109</v>
          </cell>
          <cell r="AF38">
            <v>75.5</v>
          </cell>
          <cell r="AG38">
            <v>0.8563965</v>
          </cell>
          <cell r="AH38">
            <v>41</v>
          </cell>
          <cell r="AI38">
            <v>35</v>
          </cell>
          <cell r="AJ38">
            <v>24</v>
          </cell>
          <cell r="AK38">
            <v>33</v>
          </cell>
          <cell r="AL38">
            <v>38.9166666666666</v>
          </cell>
          <cell r="AM38">
            <v>44.632531859217302</v>
          </cell>
          <cell r="AN38">
            <v>36</v>
          </cell>
          <cell r="AO38">
            <v>45.4423467011678</v>
          </cell>
          <cell r="AP38">
            <v>36</v>
          </cell>
          <cell r="AQ38">
            <v>0.66120116317909206</v>
          </cell>
          <cell r="AR38">
            <v>0.60471621524921804</v>
          </cell>
          <cell r="AS38">
            <v>0.832818083059498</v>
          </cell>
          <cell r="AT38">
            <v>37</v>
          </cell>
        </row>
        <row r="39">
          <cell r="A39">
            <v>37</v>
          </cell>
          <cell r="B39">
            <v>2025</v>
          </cell>
          <cell r="C39" t="str">
            <v>Baylor</v>
          </cell>
          <cell r="D39">
            <v>66.129900000000006</v>
          </cell>
          <cell r="E39">
            <v>283</v>
          </cell>
          <cell r="F39">
            <v>65.110699999999994</v>
          </cell>
          <cell r="G39">
            <v>295</v>
          </cell>
          <cell r="H39">
            <v>114.408</v>
          </cell>
          <cell r="I39">
            <v>35</v>
          </cell>
          <cell r="J39">
            <v>122.432</v>
          </cell>
          <cell r="K39">
            <v>12</v>
          </cell>
          <cell r="L39">
            <v>104.765</v>
          </cell>
          <cell r="M39">
            <v>151</v>
          </cell>
          <cell r="N39">
            <v>101.316</v>
          </cell>
          <cell r="O39">
            <v>65</v>
          </cell>
          <cell r="P39">
            <v>21.1159</v>
          </cell>
          <cell r="Q39">
            <v>30</v>
          </cell>
          <cell r="R39">
            <v>0.95051300000000005</v>
          </cell>
          <cell r="S39">
            <v>0.81335299999999999</v>
          </cell>
          <cell r="T39">
            <v>0.89243099999999997</v>
          </cell>
          <cell r="U39">
            <v>0.86223799999999995</v>
          </cell>
          <cell r="V39">
            <v>13</v>
          </cell>
          <cell r="W39">
            <v>53</v>
          </cell>
          <cell r="X39">
            <v>31</v>
          </cell>
          <cell r="Y39">
            <v>38</v>
          </cell>
          <cell r="Z39">
            <v>0.31931093196874599</v>
          </cell>
          <cell r="AA39">
            <v>28</v>
          </cell>
          <cell r="AB39">
            <v>991260.39352565701</v>
          </cell>
          <cell r="AC39">
            <v>21</v>
          </cell>
          <cell r="AD39">
            <v>24.4729876217379</v>
          </cell>
          <cell r="AE39">
            <v>92</v>
          </cell>
          <cell r="AF39">
            <v>60</v>
          </cell>
          <cell r="AG39">
            <v>0.88193299999999997</v>
          </cell>
          <cell r="AH39">
            <v>31</v>
          </cell>
          <cell r="AI39">
            <v>53</v>
          </cell>
          <cell r="AJ39">
            <v>31</v>
          </cell>
          <cell r="AK39">
            <v>38</v>
          </cell>
          <cell r="AL39">
            <v>34.8333333333333</v>
          </cell>
          <cell r="AM39">
            <v>42.826833285588499</v>
          </cell>
          <cell r="AN39">
            <v>34</v>
          </cell>
          <cell r="AO39">
            <v>39.496575514617703</v>
          </cell>
          <cell r="AP39">
            <v>32</v>
          </cell>
          <cell r="AQ39">
            <v>0.61933001355290496</v>
          </cell>
          <cell r="AR39">
            <v>0.63376023675236304</v>
          </cell>
          <cell r="AS39">
            <v>0.82943229682227804</v>
          </cell>
          <cell r="AT39">
            <v>38</v>
          </cell>
        </row>
        <row r="40">
          <cell r="A40">
            <v>38</v>
          </cell>
          <cell r="B40">
            <v>2025</v>
          </cell>
          <cell r="C40" t="str">
            <v>West Virginia</v>
          </cell>
          <cell r="D40">
            <v>65.099500000000006</v>
          </cell>
          <cell r="E40">
            <v>325</v>
          </cell>
          <cell r="F40">
            <v>64.215199999999996</v>
          </cell>
          <cell r="G40">
            <v>328</v>
          </cell>
          <cell r="H40">
            <v>103.97799999999999</v>
          </cell>
          <cell r="I40">
            <v>238</v>
          </cell>
          <cell r="J40">
            <v>111.306</v>
          </cell>
          <cell r="K40">
            <v>103</v>
          </cell>
          <cell r="L40">
            <v>96.922600000000003</v>
          </cell>
          <cell r="M40">
            <v>21</v>
          </cell>
          <cell r="N40">
            <v>95.027600000000007</v>
          </cell>
          <cell r="O40">
            <v>17</v>
          </cell>
          <cell r="P40">
            <v>16.2788</v>
          </cell>
          <cell r="Q40">
            <v>46</v>
          </cell>
          <cell r="R40">
            <v>0.89622999999999997</v>
          </cell>
          <cell r="S40">
            <v>0.875332</v>
          </cell>
          <cell r="T40">
            <v>0.90652500000000003</v>
          </cell>
          <cell r="U40">
            <v>0.89502899999999996</v>
          </cell>
          <cell r="V40">
            <v>30</v>
          </cell>
          <cell r="W40">
            <v>32</v>
          </cell>
          <cell r="X40">
            <v>25</v>
          </cell>
          <cell r="Y40">
            <v>29</v>
          </cell>
          <cell r="Z40">
            <v>0.25005414788131902</v>
          </cell>
          <cell r="AA40">
            <v>41</v>
          </cell>
          <cell r="AB40">
            <v>806519.37439078197</v>
          </cell>
          <cell r="AC40">
            <v>147</v>
          </cell>
          <cell r="AD40">
            <v>22.437887413994201</v>
          </cell>
          <cell r="AE40">
            <v>37</v>
          </cell>
          <cell r="AF40">
            <v>39</v>
          </cell>
          <cell r="AG40">
            <v>0.88578099999999904</v>
          </cell>
          <cell r="AH40">
            <v>30</v>
          </cell>
          <cell r="AI40">
            <v>32</v>
          </cell>
          <cell r="AJ40">
            <v>25</v>
          </cell>
          <cell r="AK40">
            <v>29</v>
          </cell>
          <cell r="AL40">
            <v>51.8333333333333</v>
          </cell>
          <cell r="AM40">
            <v>59.215627137284201</v>
          </cell>
          <cell r="AN40">
            <v>44</v>
          </cell>
          <cell r="AO40">
            <v>58.517097717532103</v>
          </cell>
          <cell r="AP40">
            <v>45</v>
          </cell>
          <cell r="AQ40">
            <v>0.64527348911702898</v>
          </cell>
          <cell r="AR40">
            <v>0.606003786120766</v>
          </cell>
          <cell r="AS40">
            <v>0.82895207817470695</v>
          </cell>
          <cell r="AT40">
            <v>39</v>
          </cell>
        </row>
        <row r="41">
          <cell r="A41">
            <v>39</v>
          </cell>
          <cell r="B41">
            <v>2025</v>
          </cell>
          <cell r="C41" t="str">
            <v>Vanderbilt</v>
          </cell>
          <cell r="D41">
            <v>69.9803</v>
          </cell>
          <cell r="E41">
            <v>87</v>
          </cell>
          <cell r="F41">
            <v>69.462199999999996</v>
          </cell>
          <cell r="G41">
            <v>68</v>
          </cell>
          <cell r="H41">
            <v>113.855</v>
          </cell>
          <cell r="I41">
            <v>43</v>
          </cell>
          <cell r="J41">
            <v>118.38200000000001</v>
          </cell>
          <cell r="K41">
            <v>31</v>
          </cell>
          <cell r="L41">
            <v>104.458</v>
          </cell>
          <cell r="M41">
            <v>143</v>
          </cell>
          <cell r="N41">
            <v>102.267</v>
          </cell>
          <cell r="O41">
            <v>76</v>
          </cell>
          <cell r="P41">
            <v>16.114699999999999</v>
          </cell>
          <cell r="Q41">
            <v>47</v>
          </cell>
          <cell r="R41">
            <v>0.87253899999999995</v>
          </cell>
          <cell r="S41">
            <v>0.84694100000000005</v>
          </cell>
          <cell r="T41">
            <v>0.86163999999999996</v>
          </cell>
          <cell r="U41">
            <v>0.84743999999999997</v>
          </cell>
          <cell r="V41">
            <v>39</v>
          </cell>
          <cell r="W41">
            <v>41</v>
          </cell>
          <cell r="X41">
            <v>40</v>
          </cell>
          <cell r="Y41">
            <v>41</v>
          </cell>
          <cell r="Z41">
            <v>0.23027909283041001</v>
          </cell>
          <cell r="AA41">
            <v>48</v>
          </cell>
          <cell r="AB41">
            <v>980724.77301089698</v>
          </cell>
          <cell r="AC41">
            <v>25</v>
          </cell>
          <cell r="AD41">
            <v>23.474752703246999</v>
          </cell>
          <cell r="AE41">
            <v>64</v>
          </cell>
          <cell r="AF41">
            <v>56</v>
          </cell>
          <cell r="AG41">
            <v>0.85973999999999995</v>
          </cell>
          <cell r="AH41">
            <v>40</v>
          </cell>
          <cell r="AI41">
            <v>41</v>
          </cell>
          <cell r="AJ41">
            <v>40</v>
          </cell>
          <cell r="AK41">
            <v>41</v>
          </cell>
          <cell r="AL41">
            <v>41.6666666666666</v>
          </cell>
          <cell r="AM41">
            <v>49.196657933275901</v>
          </cell>
          <cell r="AN41">
            <v>39</v>
          </cell>
          <cell r="AO41">
            <v>48.464264390009298</v>
          </cell>
          <cell r="AP41">
            <v>39</v>
          </cell>
          <cell r="AQ41">
            <v>0.63602508940050495</v>
          </cell>
          <cell r="AR41">
            <v>0.602211097311251</v>
          </cell>
          <cell r="AS41">
            <v>0.82548540377894197</v>
          </cell>
          <cell r="AT41">
            <v>40</v>
          </cell>
        </row>
        <row r="42">
          <cell r="A42">
            <v>40</v>
          </cell>
          <cell r="B42">
            <v>2025</v>
          </cell>
          <cell r="C42" t="str">
            <v>VCU</v>
          </cell>
          <cell r="D42">
            <v>67.375500000000002</v>
          </cell>
          <cell r="E42">
            <v>216</v>
          </cell>
          <cell r="F42">
            <v>66.623400000000004</v>
          </cell>
          <cell r="G42">
            <v>216</v>
          </cell>
          <cell r="H42">
            <v>115.14100000000001</v>
          </cell>
          <cell r="I42">
            <v>27</v>
          </cell>
          <cell r="J42">
            <v>116.01900000000001</v>
          </cell>
          <cell r="K42">
            <v>54</v>
          </cell>
          <cell r="L42">
            <v>93.360699999999994</v>
          </cell>
          <cell r="M42">
            <v>6</v>
          </cell>
          <cell r="N42">
            <v>96.264099999999999</v>
          </cell>
          <cell r="O42">
            <v>23</v>
          </cell>
          <cell r="P42">
            <v>19.7544</v>
          </cell>
          <cell r="Q42">
            <v>32</v>
          </cell>
          <cell r="R42">
            <v>0.92472399999999999</v>
          </cell>
          <cell r="S42">
            <v>0.82414900000000002</v>
          </cell>
          <cell r="T42">
            <v>0.83505700000000005</v>
          </cell>
          <cell r="U42">
            <v>0.83784400000000003</v>
          </cell>
          <cell r="V42">
            <v>24</v>
          </cell>
          <cell r="W42">
            <v>49</v>
          </cell>
          <cell r="X42">
            <v>57</v>
          </cell>
          <cell r="Y42">
            <v>44</v>
          </cell>
          <cell r="Z42">
            <v>0.29320598733961101</v>
          </cell>
          <cell r="AA42">
            <v>32</v>
          </cell>
          <cell r="AB42">
            <v>906901.74352655502</v>
          </cell>
          <cell r="AC42">
            <v>65</v>
          </cell>
          <cell r="AD42">
            <v>22.133034786476799</v>
          </cell>
          <cell r="AE42">
            <v>31</v>
          </cell>
          <cell r="AF42">
            <v>31.5</v>
          </cell>
          <cell r="AG42">
            <v>0.87443649999999995</v>
          </cell>
          <cell r="AH42">
            <v>34</v>
          </cell>
          <cell r="AI42">
            <v>49</v>
          </cell>
          <cell r="AJ42">
            <v>57</v>
          </cell>
          <cell r="AK42">
            <v>44</v>
          </cell>
          <cell r="AL42">
            <v>43.9166666666666</v>
          </cell>
          <cell r="AM42">
            <v>53.2872898792168</v>
          </cell>
          <cell r="AN42">
            <v>41</v>
          </cell>
          <cell r="AO42">
            <v>50.2228196863542</v>
          </cell>
          <cell r="AP42">
            <v>40</v>
          </cell>
          <cell r="AQ42">
            <v>0.61398537024887601</v>
          </cell>
          <cell r="AR42">
            <v>0.60978251214437196</v>
          </cell>
          <cell r="AS42">
            <v>0.82161360511796999</v>
          </cell>
          <cell r="AT42">
            <v>41</v>
          </cell>
        </row>
        <row r="43">
          <cell r="A43">
            <v>41</v>
          </cell>
          <cell r="B43">
            <v>2025</v>
          </cell>
          <cell r="C43" t="str">
            <v>Arkansas</v>
          </cell>
          <cell r="D43">
            <v>69.951899999999995</v>
          </cell>
          <cell r="E43">
            <v>88</v>
          </cell>
          <cell r="F43">
            <v>68.658900000000003</v>
          </cell>
          <cell r="G43">
            <v>110</v>
          </cell>
          <cell r="H43">
            <v>107.482</v>
          </cell>
          <cell r="I43">
            <v>143</v>
          </cell>
          <cell r="J43">
            <v>112.812</v>
          </cell>
          <cell r="K43">
            <v>83</v>
          </cell>
          <cell r="L43">
            <v>98.642099999999999</v>
          </cell>
          <cell r="M43">
            <v>37</v>
          </cell>
          <cell r="N43">
            <v>95.048699999999997</v>
          </cell>
          <cell r="O43">
            <v>19</v>
          </cell>
          <cell r="P43">
            <v>17.763200000000001</v>
          </cell>
          <cell r="Q43">
            <v>37</v>
          </cell>
          <cell r="R43">
            <v>0.85824900000000004</v>
          </cell>
          <cell r="S43">
            <v>0.83924399999999999</v>
          </cell>
          <cell r="T43">
            <v>0.849549</v>
          </cell>
          <cell r="U43">
            <v>0.87813399999999997</v>
          </cell>
          <cell r="V43">
            <v>49</v>
          </cell>
          <cell r="W43">
            <v>44</v>
          </cell>
          <cell r="X43">
            <v>49</v>
          </cell>
          <cell r="Y43">
            <v>34</v>
          </cell>
          <cell r="Z43">
            <v>0.25393591882422001</v>
          </cell>
          <cell r="AA43">
            <v>37</v>
          </cell>
          <cell r="AB43">
            <v>890246.16715275298</v>
          </cell>
          <cell r="AC43">
            <v>72</v>
          </cell>
          <cell r="AD43">
            <v>20.888842482832501</v>
          </cell>
          <cell r="AE43">
            <v>13</v>
          </cell>
          <cell r="AF43">
            <v>25</v>
          </cell>
          <cell r="AG43">
            <v>0.84874649999999996</v>
          </cell>
          <cell r="AH43">
            <v>42</v>
          </cell>
          <cell r="AI43">
            <v>44</v>
          </cell>
          <cell r="AJ43">
            <v>49</v>
          </cell>
          <cell r="AK43">
            <v>34</v>
          </cell>
          <cell r="AL43">
            <v>43.1666666666666</v>
          </cell>
          <cell r="AM43">
            <v>51.435180551385102</v>
          </cell>
          <cell r="AN43">
            <v>40</v>
          </cell>
          <cell r="AO43">
            <v>50.859316258348798</v>
          </cell>
          <cell r="AP43">
            <v>41</v>
          </cell>
          <cell r="AQ43">
            <v>0.62744674200365402</v>
          </cell>
          <cell r="AR43">
            <v>0.59093675916638699</v>
          </cell>
          <cell r="AS43">
            <v>0.82016570507673303</v>
          </cell>
          <cell r="AT43">
            <v>42</v>
          </cell>
        </row>
        <row r="44">
          <cell r="A44">
            <v>42</v>
          </cell>
          <cell r="B44">
            <v>2025</v>
          </cell>
          <cell r="C44" t="str">
            <v>Memphis</v>
          </cell>
          <cell r="D44">
            <v>70.803399999999996</v>
          </cell>
          <cell r="E44">
            <v>43</v>
          </cell>
          <cell r="F44">
            <v>70.504300000000001</v>
          </cell>
          <cell r="G44">
            <v>41</v>
          </cell>
          <cell r="H44">
            <v>110.687</v>
          </cell>
          <cell r="I44">
            <v>78</v>
          </cell>
          <cell r="J44">
            <v>114.82299999999999</v>
          </cell>
          <cell r="K44">
            <v>66</v>
          </cell>
          <cell r="L44">
            <v>102.128</v>
          </cell>
          <cell r="M44">
            <v>83</v>
          </cell>
          <cell r="N44">
            <v>98.746799999999993</v>
          </cell>
          <cell r="O44">
            <v>41</v>
          </cell>
          <cell r="P44">
            <v>16.076699999999999</v>
          </cell>
          <cell r="Q44">
            <v>48</v>
          </cell>
          <cell r="R44">
            <v>0.78307300000000002</v>
          </cell>
          <cell r="S44">
            <v>0.86353800000000003</v>
          </cell>
          <cell r="T44">
            <v>0.85834299999999997</v>
          </cell>
          <cell r="U44">
            <v>0.81664999999999999</v>
          </cell>
          <cell r="V44">
            <v>73</v>
          </cell>
          <cell r="W44">
            <v>38</v>
          </cell>
          <cell r="X44">
            <v>43</v>
          </cell>
          <cell r="Y44">
            <v>50</v>
          </cell>
          <cell r="Z44">
            <v>0.22705406802498099</v>
          </cell>
          <cell r="AA44">
            <v>52</v>
          </cell>
          <cell r="AB44">
            <v>933494.77678571804</v>
          </cell>
          <cell r="AC44">
            <v>47</v>
          </cell>
          <cell r="AD44">
            <v>21.937277856230899</v>
          </cell>
          <cell r="AE44">
            <v>26</v>
          </cell>
          <cell r="AF44">
            <v>39</v>
          </cell>
          <cell r="AG44">
            <v>0.82330550000000002</v>
          </cell>
          <cell r="AH44">
            <v>51</v>
          </cell>
          <cell r="AI44">
            <v>38</v>
          </cell>
          <cell r="AJ44">
            <v>43</v>
          </cell>
          <cell r="AK44">
            <v>50</v>
          </cell>
          <cell r="AL44">
            <v>47</v>
          </cell>
          <cell r="AM44">
            <v>54.427251609077999</v>
          </cell>
          <cell r="AN44">
            <v>42</v>
          </cell>
          <cell r="AO44">
            <v>57.086950105398302</v>
          </cell>
          <cell r="AP44">
            <v>44</v>
          </cell>
          <cell r="AQ44">
            <v>0.64196960083795696</v>
          </cell>
          <cell r="AR44">
            <v>0.56500622910236498</v>
          </cell>
          <cell r="AS44">
            <v>0.81708536355906403</v>
          </cell>
          <cell r="AT44">
            <v>43</v>
          </cell>
        </row>
        <row r="45">
          <cell r="A45">
            <v>43</v>
          </cell>
          <cell r="B45">
            <v>2025</v>
          </cell>
          <cell r="C45" t="str">
            <v>San Diego St.</v>
          </cell>
          <cell r="D45">
            <v>66.326899999999995</v>
          </cell>
          <cell r="E45">
            <v>275</v>
          </cell>
          <cell r="F45">
            <v>66.16</v>
          </cell>
          <cell r="G45">
            <v>245</v>
          </cell>
          <cell r="H45">
            <v>104.876</v>
          </cell>
          <cell r="I45">
            <v>206</v>
          </cell>
          <cell r="J45">
            <v>109.729</v>
          </cell>
          <cell r="K45">
            <v>126</v>
          </cell>
          <cell r="L45">
            <v>94.24</v>
          </cell>
          <cell r="M45">
            <v>8</v>
          </cell>
          <cell r="N45">
            <v>92.963700000000003</v>
          </cell>
          <cell r="O45">
            <v>7</v>
          </cell>
          <cell r="P45">
            <v>16.7654</v>
          </cell>
          <cell r="Q45">
            <v>41</v>
          </cell>
          <cell r="R45">
            <v>0.80166599999999999</v>
          </cell>
          <cell r="S45">
            <v>0.87273400000000001</v>
          </cell>
          <cell r="T45">
            <v>0.88703299999999996</v>
          </cell>
          <cell r="U45">
            <v>0.80795399999999995</v>
          </cell>
          <cell r="V45">
            <v>66</v>
          </cell>
          <cell r="W45">
            <v>34</v>
          </cell>
          <cell r="X45">
            <v>33</v>
          </cell>
          <cell r="Y45">
            <v>54</v>
          </cell>
          <cell r="Z45">
            <v>0.25276773073971398</v>
          </cell>
          <cell r="AA45">
            <v>38</v>
          </cell>
          <cell r="AB45">
            <v>798605.95133586205</v>
          </cell>
          <cell r="AC45">
            <v>160</v>
          </cell>
          <cell r="AD45">
            <v>21.262373421581898</v>
          </cell>
          <cell r="AE45">
            <v>19</v>
          </cell>
          <cell r="AF45">
            <v>28.5</v>
          </cell>
          <cell r="AG45">
            <v>0.83719999999999895</v>
          </cell>
          <cell r="AH45">
            <v>47</v>
          </cell>
          <cell r="AI45">
            <v>34</v>
          </cell>
          <cell r="AJ45">
            <v>33</v>
          </cell>
          <cell r="AK45">
            <v>54</v>
          </cell>
          <cell r="AL45">
            <v>60.0833333333333</v>
          </cell>
          <cell r="AM45">
            <v>68.844955431246305</v>
          </cell>
          <cell r="AN45">
            <v>50</v>
          </cell>
          <cell r="AO45">
            <v>71.767001114827195</v>
          </cell>
          <cell r="AP45">
            <v>53</v>
          </cell>
          <cell r="AQ45">
            <v>0.63373739401323403</v>
          </cell>
          <cell r="AR45">
            <v>0.55833897396381704</v>
          </cell>
          <cell r="AS45">
            <v>0.81303573269186502</v>
          </cell>
          <cell r="AT45">
            <v>44</v>
          </cell>
        </row>
        <row r="46">
          <cell r="A46">
            <v>44</v>
          </cell>
          <cell r="B46">
            <v>2025</v>
          </cell>
          <cell r="C46" t="str">
            <v>Xavier</v>
          </cell>
          <cell r="D46">
            <v>69.448999999999998</v>
          </cell>
          <cell r="E46">
            <v>112</v>
          </cell>
          <cell r="F46">
            <v>69.074700000000007</v>
          </cell>
          <cell r="G46">
            <v>90</v>
          </cell>
          <cell r="H46">
            <v>110.376</v>
          </cell>
          <cell r="I46">
            <v>84</v>
          </cell>
          <cell r="J46">
            <v>114.86799999999999</v>
          </cell>
          <cell r="K46">
            <v>65</v>
          </cell>
          <cell r="L46">
            <v>100.934</v>
          </cell>
          <cell r="M46">
            <v>68</v>
          </cell>
          <cell r="N46">
            <v>99.228200000000001</v>
          </cell>
          <cell r="O46">
            <v>44</v>
          </cell>
          <cell r="P46">
            <v>15.6402</v>
          </cell>
          <cell r="Q46">
            <v>51</v>
          </cell>
          <cell r="R46">
            <v>0.84495399999999998</v>
          </cell>
          <cell r="S46">
            <v>0.83034600000000003</v>
          </cell>
          <cell r="T46">
            <v>0.77577300000000005</v>
          </cell>
          <cell r="U46">
            <v>0.87853199999999998</v>
          </cell>
          <cell r="V46">
            <v>54</v>
          </cell>
          <cell r="W46">
            <v>46</v>
          </cell>
          <cell r="X46">
            <v>73</v>
          </cell>
          <cell r="Y46">
            <v>32</v>
          </cell>
          <cell r="Z46">
            <v>0.22519834698843699</v>
          </cell>
          <cell r="AA46">
            <v>53</v>
          </cell>
          <cell r="AB46">
            <v>916355.76343937498</v>
          </cell>
          <cell r="AC46">
            <v>56</v>
          </cell>
          <cell r="AD46">
            <v>22.539806564298399</v>
          </cell>
          <cell r="AE46">
            <v>44</v>
          </cell>
          <cell r="AF46">
            <v>48.5</v>
          </cell>
          <cell r="AG46">
            <v>0.83765000000000001</v>
          </cell>
          <cell r="AH46">
            <v>46</v>
          </cell>
          <cell r="AI46">
            <v>46</v>
          </cell>
          <cell r="AJ46">
            <v>73</v>
          </cell>
          <cell r="AK46">
            <v>32</v>
          </cell>
          <cell r="AL46">
            <v>51.4166666666666</v>
          </cell>
          <cell r="AM46">
            <v>61.921977906398801</v>
          </cell>
          <cell r="AN46">
            <v>47</v>
          </cell>
          <cell r="AO46">
            <v>61.382041027477598</v>
          </cell>
          <cell r="AP46">
            <v>47</v>
          </cell>
          <cell r="AQ46">
            <v>0.60938150113217804</v>
          </cell>
          <cell r="AR46">
            <v>0.56966134580570005</v>
          </cell>
          <cell r="AS46">
            <v>0.80946828336174503</v>
          </cell>
          <cell r="AT46">
            <v>45</v>
          </cell>
        </row>
        <row r="47">
          <cell r="A47">
            <v>45</v>
          </cell>
          <cell r="B47">
            <v>2025</v>
          </cell>
          <cell r="C47" t="str">
            <v>Oklahoma</v>
          </cell>
          <cell r="D47">
            <v>69.573999999999998</v>
          </cell>
          <cell r="E47">
            <v>102</v>
          </cell>
          <cell r="F47">
            <v>68.215999999999994</v>
          </cell>
          <cell r="G47">
            <v>135</v>
          </cell>
          <cell r="H47">
            <v>110.89700000000001</v>
          </cell>
          <cell r="I47">
            <v>75</v>
          </cell>
          <cell r="J47">
            <v>117.566</v>
          </cell>
          <cell r="K47">
            <v>40</v>
          </cell>
          <cell r="L47">
            <v>104.771</v>
          </cell>
          <cell r="M47">
            <v>153</v>
          </cell>
          <cell r="N47">
            <v>101.712</v>
          </cell>
          <cell r="O47">
            <v>71</v>
          </cell>
          <cell r="P47">
            <v>15.8546</v>
          </cell>
          <cell r="Q47">
            <v>50</v>
          </cell>
          <cell r="R47">
            <v>0.75858499999999995</v>
          </cell>
          <cell r="S47">
            <v>0.85643899999999995</v>
          </cell>
          <cell r="T47">
            <v>0.85984099999999997</v>
          </cell>
          <cell r="U47">
            <v>0.72277599999999997</v>
          </cell>
          <cell r="V47">
            <v>85</v>
          </cell>
          <cell r="W47">
            <v>39</v>
          </cell>
          <cell r="X47">
            <v>41</v>
          </cell>
          <cell r="Y47">
            <v>76</v>
          </cell>
          <cell r="Z47">
            <v>0.227872481099261</v>
          </cell>
          <cell r="AA47">
            <v>51</v>
          </cell>
          <cell r="AB47">
            <v>961635.43330434395</v>
          </cell>
          <cell r="AC47">
            <v>31</v>
          </cell>
          <cell r="AD47">
            <v>23.4071499703666</v>
          </cell>
          <cell r="AE47">
            <v>62</v>
          </cell>
          <cell r="AF47">
            <v>56.5</v>
          </cell>
          <cell r="AG47">
            <v>0.80751200000000001</v>
          </cell>
          <cell r="AH47">
            <v>60</v>
          </cell>
          <cell r="AI47">
            <v>39</v>
          </cell>
          <cell r="AJ47">
            <v>41</v>
          </cell>
          <cell r="AK47">
            <v>76</v>
          </cell>
          <cell r="AL47">
            <v>52.5833333333333</v>
          </cell>
          <cell r="AM47">
            <v>61.397639917534498</v>
          </cell>
          <cell r="AN47">
            <v>46</v>
          </cell>
          <cell r="AO47">
            <v>65.117711357024206</v>
          </cell>
          <cell r="AP47">
            <v>48</v>
          </cell>
          <cell r="AQ47">
            <v>0.62906557338541602</v>
          </cell>
          <cell r="AR47">
            <v>0.54512477217837896</v>
          </cell>
          <cell r="AS47">
            <v>0.80813404638120201</v>
          </cell>
          <cell r="AT47">
            <v>46</v>
          </cell>
        </row>
        <row r="48">
          <cell r="A48">
            <v>46</v>
          </cell>
          <cell r="B48">
            <v>2025</v>
          </cell>
          <cell r="C48" t="str">
            <v>North Carolina</v>
          </cell>
          <cell r="D48">
            <v>71.693600000000004</v>
          </cell>
          <cell r="E48">
            <v>27</v>
          </cell>
          <cell r="F48">
            <v>71.220299999999995</v>
          </cell>
          <cell r="G48">
            <v>24</v>
          </cell>
          <cell r="H48">
            <v>111.818</v>
          </cell>
          <cell r="I48">
            <v>68</v>
          </cell>
          <cell r="J48">
            <v>117.649</v>
          </cell>
          <cell r="K48">
            <v>39</v>
          </cell>
          <cell r="L48">
            <v>106.02800000000001</v>
          </cell>
          <cell r="M48">
            <v>175</v>
          </cell>
          <cell r="N48">
            <v>101.267</v>
          </cell>
          <cell r="O48">
            <v>64</v>
          </cell>
          <cell r="P48">
            <v>16.3826</v>
          </cell>
          <cell r="Q48">
            <v>45</v>
          </cell>
          <cell r="R48">
            <v>0.87473699999999999</v>
          </cell>
          <cell r="S48">
            <v>0.80195700000000003</v>
          </cell>
          <cell r="T48">
            <v>0.855545</v>
          </cell>
          <cell r="U48">
            <v>0.76506300000000005</v>
          </cell>
          <cell r="V48">
            <v>37</v>
          </cell>
          <cell r="W48">
            <v>57</v>
          </cell>
          <cell r="X48">
            <v>45</v>
          </cell>
          <cell r="Y48">
            <v>63</v>
          </cell>
          <cell r="Z48">
            <v>0.228500172958255</v>
          </cell>
          <cell r="AA48">
            <v>50</v>
          </cell>
          <cell r="AB48">
            <v>992331.708073613</v>
          </cell>
          <cell r="AC48">
            <v>20</v>
          </cell>
          <cell r="AD48">
            <v>22.556323912039201</v>
          </cell>
          <cell r="AE48">
            <v>45</v>
          </cell>
          <cell r="AF48">
            <v>47.5</v>
          </cell>
          <cell r="AG48">
            <v>0.83834699999999995</v>
          </cell>
          <cell r="AH48">
            <v>45</v>
          </cell>
          <cell r="AI48">
            <v>57</v>
          </cell>
          <cell r="AJ48">
            <v>45</v>
          </cell>
          <cell r="AK48">
            <v>63</v>
          </cell>
          <cell r="AL48">
            <v>45.0833333333333</v>
          </cell>
          <cell r="AM48">
            <v>56.2166466946897</v>
          </cell>
          <cell r="AN48">
            <v>43</v>
          </cell>
          <cell r="AO48">
            <v>53.776459310206</v>
          </cell>
          <cell r="AP48">
            <v>42</v>
          </cell>
          <cell r="AQ48">
            <v>0.59426375019271205</v>
          </cell>
          <cell r="AR48">
            <v>0.57964102179333099</v>
          </cell>
          <cell r="AS48">
            <v>0.80805542247752604</v>
          </cell>
          <cell r="AT48">
            <v>47</v>
          </cell>
        </row>
        <row r="49">
          <cell r="A49">
            <v>47</v>
          </cell>
          <cell r="B49">
            <v>2025</v>
          </cell>
          <cell r="C49" t="str">
            <v>Cincinnati</v>
          </cell>
          <cell r="D49">
            <v>66.031199999999998</v>
          </cell>
          <cell r="E49">
            <v>290</v>
          </cell>
          <cell r="F49">
            <v>65.341800000000006</v>
          </cell>
          <cell r="G49">
            <v>289</v>
          </cell>
          <cell r="H49">
            <v>107.893</v>
          </cell>
          <cell r="I49">
            <v>135</v>
          </cell>
          <cell r="J49">
            <v>111.658</v>
          </cell>
          <cell r="K49">
            <v>99</v>
          </cell>
          <cell r="L49">
            <v>98.74</v>
          </cell>
          <cell r="M49">
            <v>39</v>
          </cell>
          <cell r="N49">
            <v>96.472200000000001</v>
          </cell>
          <cell r="O49">
            <v>24</v>
          </cell>
          <cell r="P49">
            <v>15.185600000000001</v>
          </cell>
          <cell r="Q49">
            <v>53</v>
          </cell>
          <cell r="R49">
            <v>0.87673599999999996</v>
          </cell>
          <cell r="S49">
            <v>0.81755199999999995</v>
          </cell>
          <cell r="T49">
            <v>0.91672100000000001</v>
          </cell>
          <cell r="U49">
            <v>0.78905899999999995</v>
          </cell>
          <cell r="V49">
            <v>36</v>
          </cell>
          <cell r="W49">
            <v>52</v>
          </cell>
          <cell r="X49">
            <v>21</v>
          </cell>
          <cell r="Y49">
            <v>59</v>
          </cell>
          <cell r="Z49">
            <v>0.22997916136614199</v>
          </cell>
          <cell r="AA49">
            <v>49</v>
          </cell>
          <cell r="AB49">
            <v>823244.57790367596</v>
          </cell>
          <cell r="AC49">
            <v>131</v>
          </cell>
          <cell r="AD49">
            <v>22.661794768102599</v>
          </cell>
          <cell r="AE49">
            <v>47</v>
          </cell>
          <cell r="AF49">
            <v>48</v>
          </cell>
          <cell r="AG49">
            <v>0.84714399999999901</v>
          </cell>
          <cell r="AH49">
            <v>43</v>
          </cell>
          <cell r="AI49">
            <v>52</v>
          </cell>
          <cell r="AJ49">
            <v>21</v>
          </cell>
          <cell r="AK49">
            <v>59</v>
          </cell>
          <cell r="AL49">
            <v>58.5</v>
          </cell>
          <cell r="AM49">
            <v>71.555081511634697</v>
          </cell>
          <cell r="AN49">
            <v>51</v>
          </cell>
          <cell r="AO49">
            <v>69.055556080194094</v>
          </cell>
          <cell r="AP49">
            <v>49</v>
          </cell>
          <cell r="AQ49">
            <v>0.59137912128530601</v>
          </cell>
          <cell r="AR49">
            <v>0.56769717783306795</v>
          </cell>
          <cell r="AS49">
            <v>0.80395698328917298</v>
          </cell>
          <cell r="AT49">
            <v>48</v>
          </cell>
        </row>
        <row r="50">
          <cell r="A50">
            <v>48</v>
          </cell>
          <cell r="B50">
            <v>2025</v>
          </cell>
          <cell r="C50" t="str">
            <v>UC San Diego</v>
          </cell>
          <cell r="D50">
            <v>67.183899999999994</v>
          </cell>
          <cell r="E50">
            <v>227</v>
          </cell>
          <cell r="F50">
            <v>66.075999999999993</v>
          </cell>
          <cell r="G50">
            <v>250</v>
          </cell>
          <cell r="H50">
            <v>116.03</v>
          </cell>
          <cell r="I50">
            <v>23</v>
          </cell>
          <cell r="J50">
            <v>116.532</v>
          </cell>
          <cell r="K50">
            <v>48</v>
          </cell>
          <cell r="L50">
            <v>95.636300000000006</v>
          </cell>
          <cell r="M50">
            <v>15</v>
          </cell>
          <cell r="N50">
            <v>99.569800000000001</v>
          </cell>
          <cell r="O50">
            <v>47</v>
          </cell>
          <cell r="P50">
            <v>16.962199999999999</v>
          </cell>
          <cell r="Q50">
            <v>40</v>
          </cell>
          <cell r="R50">
            <v>0.77747599999999994</v>
          </cell>
          <cell r="S50">
            <v>0.843943</v>
          </cell>
          <cell r="T50">
            <v>0.70969099999999996</v>
          </cell>
          <cell r="U50">
            <v>0.84504199999999996</v>
          </cell>
          <cell r="V50">
            <v>76</v>
          </cell>
          <cell r="W50">
            <v>43</v>
          </cell>
          <cell r="X50">
            <v>91</v>
          </cell>
          <cell r="Y50">
            <v>42</v>
          </cell>
          <cell r="Z50">
            <v>0.25247417908159497</v>
          </cell>
          <cell r="AA50">
            <v>39</v>
          </cell>
          <cell r="AB50">
            <v>912337.67872971296</v>
          </cell>
          <cell r="AC50">
            <v>58</v>
          </cell>
          <cell r="AD50">
            <v>23.4282044218754</v>
          </cell>
          <cell r="AE50">
            <v>63</v>
          </cell>
          <cell r="AF50">
            <v>51</v>
          </cell>
          <cell r="AG50">
            <v>0.81070949999999997</v>
          </cell>
          <cell r="AH50">
            <v>56</v>
          </cell>
          <cell r="AI50">
            <v>43</v>
          </cell>
          <cell r="AJ50">
            <v>91</v>
          </cell>
          <cell r="AK50">
            <v>42</v>
          </cell>
          <cell r="AL50">
            <v>56.1666666666666</v>
          </cell>
          <cell r="AM50">
            <v>66.552677925720801</v>
          </cell>
          <cell r="AN50">
            <v>49</v>
          </cell>
          <cell r="AO50">
            <v>69.280878868036694</v>
          </cell>
          <cell r="AP50">
            <v>50</v>
          </cell>
          <cell r="AQ50">
            <v>0.61490951348176404</v>
          </cell>
          <cell r="AR50">
            <v>0.54306012216962596</v>
          </cell>
          <cell r="AS50">
            <v>0.80364985431198899</v>
          </cell>
          <cell r="AT50">
            <v>49</v>
          </cell>
        </row>
        <row r="51">
          <cell r="A51">
            <v>49</v>
          </cell>
          <cell r="B51">
            <v>2025</v>
          </cell>
          <cell r="C51" t="str">
            <v>Georgia</v>
          </cell>
          <cell r="D51">
            <v>68.535600000000002</v>
          </cell>
          <cell r="E51">
            <v>157</v>
          </cell>
          <cell r="F51">
            <v>66.331500000000005</v>
          </cell>
          <cell r="G51">
            <v>233</v>
          </cell>
          <cell r="H51">
            <v>109.322</v>
          </cell>
          <cell r="I51">
            <v>106</v>
          </cell>
          <cell r="J51">
            <v>114.238</v>
          </cell>
          <cell r="K51">
            <v>71</v>
          </cell>
          <cell r="L51">
            <v>99.672399999999996</v>
          </cell>
          <cell r="M51">
            <v>57</v>
          </cell>
          <cell r="N51">
            <v>97.818600000000004</v>
          </cell>
          <cell r="O51">
            <v>36</v>
          </cell>
          <cell r="P51">
            <v>16.419599999999999</v>
          </cell>
          <cell r="Q51">
            <v>44</v>
          </cell>
          <cell r="R51">
            <v>0.89503100000000002</v>
          </cell>
          <cell r="S51">
            <v>0.79405999999999999</v>
          </cell>
          <cell r="T51">
            <v>0.87233499999999997</v>
          </cell>
          <cell r="U51">
            <v>0.71877800000000003</v>
          </cell>
          <cell r="V51">
            <v>31</v>
          </cell>
          <cell r="W51">
            <v>60</v>
          </cell>
          <cell r="X51">
            <v>35</v>
          </cell>
          <cell r="Y51">
            <v>78</v>
          </cell>
          <cell r="Z51">
            <v>0.23957476114603199</v>
          </cell>
          <cell r="AA51">
            <v>43</v>
          </cell>
          <cell r="AB51">
            <v>894411.55552892596</v>
          </cell>
          <cell r="AC51">
            <v>70</v>
          </cell>
          <cell r="AD51">
            <v>22.323284250218698</v>
          </cell>
          <cell r="AE51">
            <v>34</v>
          </cell>
          <cell r="AF51">
            <v>38.5</v>
          </cell>
          <cell r="AG51">
            <v>0.84454549999999995</v>
          </cell>
          <cell r="AH51">
            <v>44</v>
          </cell>
          <cell r="AI51">
            <v>60</v>
          </cell>
          <cell r="AJ51">
            <v>35</v>
          </cell>
          <cell r="AK51">
            <v>78</v>
          </cell>
          <cell r="AL51">
            <v>51.4166666666666</v>
          </cell>
          <cell r="AM51">
            <v>64.751614067786605</v>
          </cell>
          <cell r="AN51">
            <v>48</v>
          </cell>
          <cell r="AO51">
            <v>60.880872216673502</v>
          </cell>
          <cell r="AP51">
            <v>46</v>
          </cell>
          <cell r="AQ51">
            <v>0.580153491091152</v>
          </cell>
          <cell r="AR51">
            <v>0.57493966069864699</v>
          </cell>
          <cell r="AS51">
            <v>0.80285072771258403</v>
          </cell>
          <cell r="AT51">
            <v>50</v>
          </cell>
        </row>
        <row r="52">
          <cell r="A52">
            <v>50</v>
          </cell>
          <cell r="B52">
            <v>2025</v>
          </cell>
          <cell r="C52" t="str">
            <v>Nebraska</v>
          </cell>
          <cell r="D52">
            <v>69.1066</v>
          </cell>
          <cell r="E52">
            <v>127</v>
          </cell>
          <cell r="F52">
            <v>67.503500000000003</v>
          </cell>
          <cell r="G52">
            <v>178</v>
          </cell>
          <cell r="H52">
            <v>108.66500000000001</v>
          </cell>
          <cell r="I52">
            <v>119</v>
          </cell>
          <cell r="J52">
            <v>115.285</v>
          </cell>
          <cell r="K52">
            <v>59</v>
          </cell>
          <cell r="L52">
            <v>103.355</v>
          </cell>
          <cell r="M52">
            <v>112</v>
          </cell>
          <cell r="N52">
            <v>98.831400000000002</v>
          </cell>
          <cell r="O52">
            <v>42</v>
          </cell>
          <cell r="P52">
            <v>16.453900000000001</v>
          </cell>
          <cell r="Q52">
            <v>43</v>
          </cell>
          <cell r="R52">
            <v>0.88203500000000001</v>
          </cell>
          <cell r="S52">
            <v>0.77676299999999998</v>
          </cell>
          <cell r="T52">
            <v>0.91262299999999996</v>
          </cell>
          <cell r="U52">
            <v>0.76156400000000002</v>
          </cell>
          <cell r="V52">
            <v>35</v>
          </cell>
          <cell r="W52">
            <v>63</v>
          </cell>
          <cell r="X52">
            <v>23</v>
          </cell>
          <cell r="Y52">
            <v>64</v>
          </cell>
          <cell r="Z52">
            <v>0.238090139002642</v>
          </cell>
          <cell r="AA52">
            <v>45</v>
          </cell>
          <cell r="AB52">
            <v>918470.33581358497</v>
          </cell>
          <cell r="AC52">
            <v>54</v>
          </cell>
          <cell r="AD52">
            <v>22.5067293987486</v>
          </cell>
          <cell r="AE52">
            <v>41</v>
          </cell>
          <cell r="AF52">
            <v>43</v>
          </cell>
          <cell r="AG52">
            <v>0.829399</v>
          </cell>
          <cell r="AH52">
            <v>48</v>
          </cell>
          <cell r="AI52">
            <v>63</v>
          </cell>
          <cell r="AJ52">
            <v>23</v>
          </cell>
          <cell r="AK52">
            <v>64</v>
          </cell>
          <cell r="AL52">
            <v>46.1666666666666</v>
          </cell>
          <cell r="AM52">
            <v>59.434688143831004</v>
          </cell>
          <cell r="AN52">
            <v>45</v>
          </cell>
          <cell r="AO52">
            <v>55.662795188644601</v>
          </cell>
          <cell r="AP52">
            <v>43</v>
          </cell>
          <cell r="AQ52">
            <v>0.57239941598436295</v>
          </cell>
          <cell r="AR52">
            <v>0.57098829480009305</v>
          </cell>
          <cell r="AS52">
            <v>0.79958642040022598</v>
          </cell>
          <cell r="AT52">
            <v>51</v>
          </cell>
        </row>
        <row r="53">
          <cell r="A53">
            <v>51</v>
          </cell>
          <cell r="B53">
            <v>2025</v>
          </cell>
          <cell r="C53" t="str">
            <v>Drake</v>
          </cell>
          <cell r="D53">
            <v>60.107599999999998</v>
          </cell>
          <cell r="E53">
            <v>364</v>
          </cell>
          <cell r="F53">
            <v>59.332000000000001</v>
          </cell>
          <cell r="G53">
            <v>364</v>
          </cell>
          <cell r="H53">
            <v>114.354</v>
          </cell>
          <cell r="I53">
            <v>37</v>
          </cell>
          <cell r="J53">
            <v>114.035</v>
          </cell>
          <cell r="K53">
            <v>74</v>
          </cell>
          <cell r="L53">
            <v>99.737200000000001</v>
          </cell>
          <cell r="M53">
            <v>58</v>
          </cell>
          <cell r="N53">
            <v>100.729</v>
          </cell>
          <cell r="O53">
            <v>59</v>
          </cell>
          <cell r="P53">
            <v>13.305999999999999</v>
          </cell>
          <cell r="Q53">
            <v>59</v>
          </cell>
          <cell r="R53">
            <v>0.78387200000000001</v>
          </cell>
          <cell r="S53">
            <v>0.86733700000000002</v>
          </cell>
          <cell r="T53">
            <v>0.824963</v>
          </cell>
          <cell r="U53">
            <v>0.847441</v>
          </cell>
          <cell r="V53">
            <v>72</v>
          </cell>
          <cell r="W53">
            <v>37</v>
          </cell>
          <cell r="X53">
            <v>63</v>
          </cell>
          <cell r="Y53">
            <v>40</v>
          </cell>
          <cell r="Z53">
            <v>0.22136967704583099</v>
          </cell>
          <cell r="AA53">
            <v>54</v>
          </cell>
          <cell r="AB53">
            <v>781638.10187980998</v>
          </cell>
          <cell r="AC53">
            <v>182</v>
          </cell>
          <cell r="AD53">
            <v>26.6758243012085</v>
          </cell>
          <cell r="AE53">
            <v>197</v>
          </cell>
          <cell r="AF53">
            <v>125.5</v>
          </cell>
          <cell r="AG53">
            <v>0.82560449999999996</v>
          </cell>
          <cell r="AH53">
            <v>50</v>
          </cell>
          <cell r="AI53">
            <v>37</v>
          </cell>
          <cell r="AJ53">
            <v>63</v>
          </cell>
          <cell r="AK53">
            <v>40</v>
          </cell>
          <cell r="AL53">
            <v>85.75</v>
          </cell>
          <cell r="AM53">
            <v>98.865838768552393</v>
          </cell>
          <cell r="AN53">
            <v>69</v>
          </cell>
          <cell r="AO53">
            <v>103.863290473828</v>
          </cell>
          <cell r="AP53">
            <v>72</v>
          </cell>
          <cell r="AQ53">
            <v>0.60743232339853204</v>
          </cell>
          <cell r="AR53">
            <v>0.52574314180558002</v>
          </cell>
          <cell r="AS53">
            <v>0.79672210515382502</v>
          </cell>
          <cell r="AT53">
            <v>52</v>
          </cell>
        </row>
        <row r="54">
          <cell r="A54">
            <v>52</v>
          </cell>
          <cell r="B54">
            <v>2025</v>
          </cell>
          <cell r="C54" t="str">
            <v>USC</v>
          </cell>
          <cell r="D54">
            <v>69.288499999999999</v>
          </cell>
          <cell r="E54">
            <v>120</v>
          </cell>
          <cell r="F54">
            <v>68.296700000000001</v>
          </cell>
          <cell r="G54">
            <v>130</v>
          </cell>
          <cell r="H54">
            <v>110.319</v>
          </cell>
          <cell r="I54">
            <v>85</v>
          </cell>
          <cell r="J54">
            <v>116.288</v>
          </cell>
          <cell r="K54">
            <v>50</v>
          </cell>
          <cell r="L54">
            <v>105.389</v>
          </cell>
          <cell r="M54">
            <v>166</v>
          </cell>
          <cell r="N54">
            <v>102.485</v>
          </cell>
          <cell r="O54">
            <v>79</v>
          </cell>
          <cell r="P54">
            <v>13.8034</v>
          </cell>
          <cell r="Q54">
            <v>56</v>
          </cell>
          <cell r="R54">
            <v>0.83586000000000005</v>
          </cell>
          <cell r="S54">
            <v>0.80485600000000002</v>
          </cell>
          <cell r="T54">
            <v>0.73738599999999999</v>
          </cell>
          <cell r="U54">
            <v>0.82734799999999997</v>
          </cell>
          <cell r="V54">
            <v>60</v>
          </cell>
          <cell r="W54">
            <v>56</v>
          </cell>
          <cell r="X54">
            <v>86</v>
          </cell>
          <cell r="Y54">
            <v>48</v>
          </cell>
          <cell r="Z54">
            <v>0.199210547204803</v>
          </cell>
          <cell r="AA54">
            <v>59</v>
          </cell>
          <cell r="AB54">
            <v>936981.38348134304</v>
          </cell>
          <cell r="AC54">
            <v>45</v>
          </cell>
          <cell r="AD54">
            <v>23.790048595297101</v>
          </cell>
          <cell r="AE54">
            <v>73</v>
          </cell>
          <cell r="AF54">
            <v>66</v>
          </cell>
          <cell r="AG54">
            <v>0.82035800000000003</v>
          </cell>
          <cell r="AH54">
            <v>52</v>
          </cell>
          <cell r="AI54">
            <v>56</v>
          </cell>
          <cell r="AJ54">
            <v>86</v>
          </cell>
          <cell r="AK54">
            <v>48</v>
          </cell>
          <cell r="AL54">
            <v>59.3333333333333</v>
          </cell>
          <cell r="AM54">
            <v>73.7191911762269</v>
          </cell>
          <cell r="AN54">
            <v>52</v>
          </cell>
          <cell r="AO54">
            <v>72.326147039869497</v>
          </cell>
          <cell r="AP54">
            <v>54</v>
          </cell>
          <cell r="AQ54">
            <v>0.58046331830105102</v>
          </cell>
          <cell r="AR54">
            <v>0.54657633691407403</v>
          </cell>
          <cell r="AS54">
            <v>0.79499368811443505</v>
          </cell>
          <cell r="AT54">
            <v>53</v>
          </cell>
        </row>
        <row r="55">
          <cell r="A55">
            <v>53</v>
          </cell>
          <cell r="B55">
            <v>2025</v>
          </cell>
          <cell r="C55" t="str">
            <v>Arizona St.</v>
          </cell>
          <cell r="D55">
            <v>70.114099999999993</v>
          </cell>
          <cell r="E55">
            <v>80</v>
          </cell>
          <cell r="F55">
            <v>68.608099999999993</v>
          </cell>
          <cell r="G55">
            <v>113</v>
          </cell>
          <cell r="H55">
            <v>103.66500000000001</v>
          </cell>
          <cell r="I55">
            <v>243</v>
          </cell>
          <cell r="J55">
            <v>112.44799999999999</v>
          </cell>
          <cell r="K55">
            <v>88</v>
          </cell>
          <cell r="L55">
            <v>104.44199999999999</v>
          </cell>
          <cell r="M55">
            <v>141</v>
          </cell>
          <cell r="N55">
            <v>99.744299999999996</v>
          </cell>
          <cell r="O55">
            <v>48</v>
          </cell>
          <cell r="P55">
            <v>12.7037</v>
          </cell>
          <cell r="Q55">
            <v>64</v>
          </cell>
          <cell r="R55">
            <v>0.76038300000000003</v>
          </cell>
          <cell r="S55">
            <v>0.82275100000000001</v>
          </cell>
          <cell r="T55">
            <v>0.83575600000000005</v>
          </cell>
          <cell r="U55">
            <v>0.75706600000000002</v>
          </cell>
          <cell r="V55">
            <v>84</v>
          </cell>
          <cell r="W55">
            <v>51</v>
          </cell>
          <cell r="X55">
            <v>56</v>
          </cell>
          <cell r="Y55">
            <v>66</v>
          </cell>
          <cell r="Z55">
            <v>0.181186095236193</v>
          </cell>
          <cell r="AA55">
            <v>66</v>
          </cell>
          <cell r="AB55">
            <v>886561.43274352595</v>
          </cell>
          <cell r="AC55">
            <v>74</v>
          </cell>
          <cell r="AD55">
            <v>22.512077500731799</v>
          </cell>
          <cell r="AE55">
            <v>42</v>
          </cell>
          <cell r="AF55">
            <v>54</v>
          </cell>
          <cell r="AG55">
            <v>0.79156700000000002</v>
          </cell>
          <cell r="AH55">
            <v>65</v>
          </cell>
          <cell r="AI55">
            <v>51</v>
          </cell>
          <cell r="AJ55">
            <v>56</v>
          </cell>
          <cell r="AK55">
            <v>66</v>
          </cell>
          <cell r="AL55">
            <v>63.5</v>
          </cell>
          <cell r="AM55">
            <v>77.180094585117402</v>
          </cell>
          <cell r="AN55">
            <v>55</v>
          </cell>
          <cell r="AO55">
            <v>80.220625670347502</v>
          </cell>
          <cell r="AP55">
            <v>58</v>
          </cell>
          <cell r="AQ55">
            <v>0.59065316925732303</v>
          </cell>
          <cell r="AR55">
            <v>0.52060849349609895</v>
          </cell>
          <cell r="AS55">
            <v>0.790523044431791</v>
          </cell>
          <cell r="AT55">
            <v>54</v>
          </cell>
        </row>
        <row r="56">
          <cell r="A56">
            <v>54</v>
          </cell>
          <cell r="B56">
            <v>2025</v>
          </cell>
          <cell r="C56" t="str">
            <v>Liberty</v>
          </cell>
          <cell r="D56">
            <v>66.595699999999994</v>
          </cell>
          <cell r="E56">
            <v>261</v>
          </cell>
          <cell r="F56">
            <v>65.515500000000003</v>
          </cell>
          <cell r="G56">
            <v>283</v>
          </cell>
          <cell r="H56">
            <v>109.855</v>
          </cell>
          <cell r="I56">
            <v>92</v>
          </cell>
          <cell r="J56">
            <v>110.241</v>
          </cell>
          <cell r="K56">
            <v>117</v>
          </cell>
          <cell r="L56">
            <v>95.578999999999994</v>
          </cell>
          <cell r="M56">
            <v>14</v>
          </cell>
          <cell r="N56">
            <v>98.191900000000004</v>
          </cell>
          <cell r="O56">
            <v>38</v>
          </cell>
          <cell r="P56">
            <v>12.048999999999999</v>
          </cell>
          <cell r="Q56">
            <v>68</v>
          </cell>
          <cell r="R56">
            <v>0.78746899999999997</v>
          </cell>
          <cell r="S56">
            <v>0.82774800000000004</v>
          </cell>
          <cell r="T56">
            <v>0.82756099999999999</v>
          </cell>
          <cell r="U56">
            <v>0.80175600000000002</v>
          </cell>
          <cell r="V56">
            <v>69</v>
          </cell>
          <cell r="W56">
            <v>48</v>
          </cell>
          <cell r="X56">
            <v>61</v>
          </cell>
          <cell r="Y56">
            <v>56</v>
          </cell>
          <cell r="Z56">
            <v>0.180929099025913</v>
          </cell>
          <cell r="AA56">
            <v>67</v>
          </cell>
          <cell r="AB56">
            <v>809342.74195885099</v>
          </cell>
          <cell r="AC56">
            <v>143</v>
          </cell>
          <cell r="AD56">
            <v>23.1139874750505</v>
          </cell>
          <cell r="AE56">
            <v>54</v>
          </cell>
          <cell r="AF56">
            <v>60.5</v>
          </cell>
          <cell r="AG56">
            <v>0.80760849999999995</v>
          </cell>
          <cell r="AH56">
            <v>58</v>
          </cell>
          <cell r="AI56">
            <v>48</v>
          </cell>
          <cell r="AJ56">
            <v>61</v>
          </cell>
          <cell r="AK56">
            <v>56</v>
          </cell>
          <cell r="AL56">
            <v>74.25</v>
          </cell>
          <cell r="AM56">
            <v>89.701213412777804</v>
          </cell>
          <cell r="AN56">
            <v>60</v>
          </cell>
          <cell r="AO56">
            <v>91.938111102099597</v>
          </cell>
          <cell r="AP56">
            <v>65</v>
          </cell>
          <cell r="AQ56">
            <v>0.58537336626992298</v>
          </cell>
          <cell r="AR56">
            <v>0.52218363662346901</v>
          </cell>
          <cell r="AS56">
            <v>0.78946782826206197</v>
          </cell>
          <cell r="AT56">
            <v>55</v>
          </cell>
        </row>
        <row r="57">
          <cell r="A57">
            <v>55</v>
          </cell>
          <cell r="B57">
            <v>2025</v>
          </cell>
          <cell r="C57" t="str">
            <v>Santa Clara</v>
          </cell>
          <cell r="D57">
            <v>69.316199999999995</v>
          </cell>
          <cell r="E57">
            <v>117</v>
          </cell>
          <cell r="F57">
            <v>68.366299999999995</v>
          </cell>
          <cell r="G57">
            <v>126</v>
          </cell>
          <cell r="H57">
            <v>113.886</v>
          </cell>
          <cell r="I57">
            <v>41</v>
          </cell>
          <cell r="J57">
            <v>116.58199999999999</v>
          </cell>
          <cell r="K57">
            <v>47</v>
          </cell>
          <cell r="L57">
            <v>102.712</v>
          </cell>
          <cell r="M57">
            <v>99</v>
          </cell>
          <cell r="N57">
            <v>102.845</v>
          </cell>
          <cell r="O57">
            <v>88</v>
          </cell>
          <cell r="P57">
            <v>13.737399999999999</v>
          </cell>
          <cell r="Q57">
            <v>57</v>
          </cell>
          <cell r="R57">
            <v>0.86824000000000001</v>
          </cell>
          <cell r="S57">
            <v>0.76896500000000001</v>
          </cell>
          <cell r="T57">
            <v>0.794068</v>
          </cell>
          <cell r="U57">
            <v>0.81655100000000003</v>
          </cell>
          <cell r="V57">
            <v>40</v>
          </cell>
          <cell r="W57">
            <v>65</v>
          </cell>
          <cell r="X57">
            <v>68</v>
          </cell>
          <cell r="Y57">
            <v>51</v>
          </cell>
          <cell r="Z57">
            <v>0.19817878071792699</v>
          </cell>
          <cell r="AA57">
            <v>60</v>
          </cell>
          <cell r="AB57">
            <v>942101.61684932804</v>
          </cell>
          <cell r="AC57">
            <v>42</v>
          </cell>
          <cell r="AD57">
            <v>23.914337048210498</v>
          </cell>
          <cell r="AE57">
            <v>76</v>
          </cell>
          <cell r="AF57">
            <v>68</v>
          </cell>
          <cell r="AG57">
            <v>0.81860250000000001</v>
          </cell>
          <cell r="AH57">
            <v>53</v>
          </cell>
          <cell r="AI57">
            <v>65</v>
          </cell>
          <cell r="AJ57">
            <v>68</v>
          </cell>
          <cell r="AK57">
            <v>51</v>
          </cell>
          <cell r="AL57">
            <v>57</v>
          </cell>
          <cell r="AM57">
            <v>74.125610398392595</v>
          </cell>
          <cell r="AN57">
            <v>53</v>
          </cell>
          <cell r="AO57">
            <v>69.630864797016798</v>
          </cell>
          <cell r="AP57">
            <v>51</v>
          </cell>
          <cell r="AQ57">
            <v>0.55427385715940203</v>
          </cell>
          <cell r="AR57">
            <v>0.54800203011499404</v>
          </cell>
          <cell r="AS57">
            <v>0.78795991485358696</v>
          </cell>
          <cell r="AT57">
            <v>56</v>
          </cell>
        </row>
        <row r="58">
          <cell r="A58">
            <v>56</v>
          </cell>
          <cell r="B58">
            <v>2025</v>
          </cell>
          <cell r="C58" t="str">
            <v>North Texas</v>
          </cell>
          <cell r="D58">
            <v>60.919600000000003</v>
          </cell>
          <cell r="E58">
            <v>363</v>
          </cell>
          <cell r="F58">
            <v>60.645899999999997</v>
          </cell>
          <cell r="G58">
            <v>363</v>
          </cell>
          <cell r="H58">
            <v>111.20099999999999</v>
          </cell>
          <cell r="I58">
            <v>72</v>
          </cell>
          <cell r="J58">
            <v>110.473</v>
          </cell>
          <cell r="K58">
            <v>115</v>
          </cell>
          <cell r="L58">
            <v>97.531099999999995</v>
          </cell>
          <cell r="M58">
            <v>26</v>
          </cell>
          <cell r="N58">
            <v>97.647999999999996</v>
          </cell>
          <cell r="O58">
            <v>33</v>
          </cell>
          <cell r="P58">
            <v>12.8253</v>
          </cell>
          <cell r="Q58">
            <v>62</v>
          </cell>
          <cell r="R58">
            <v>0.77617700000000001</v>
          </cell>
          <cell r="S58">
            <v>0.83894500000000005</v>
          </cell>
          <cell r="T58">
            <v>0.83655500000000005</v>
          </cell>
          <cell r="U58">
            <v>0.82114900000000002</v>
          </cell>
          <cell r="V58">
            <v>77</v>
          </cell>
          <cell r="W58">
            <v>45</v>
          </cell>
          <cell r="X58">
            <v>55</v>
          </cell>
          <cell r="Y58">
            <v>49</v>
          </cell>
          <cell r="Z58">
            <v>0.210523378354421</v>
          </cell>
          <cell r="AA58">
            <v>57</v>
          </cell>
          <cell r="AB58">
            <v>743480.08305718796</v>
          </cell>
          <cell r="AC58">
            <v>227</v>
          </cell>
          <cell r="AD58">
            <v>25.044036098025199</v>
          </cell>
          <cell r="AE58">
            <v>115</v>
          </cell>
          <cell r="AF58">
            <v>86</v>
          </cell>
          <cell r="AG58">
            <v>0.80756099999999997</v>
          </cell>
          <cell r="AH58">
            <v>59</v>
          </cell>
          <cell r="AI58">
            <v>45</v>
          </cell>
          <cell r="AJ58">
            <v>55</v>
          </cell>
          <cell r="AK58">
            <v>49</v>
          </cell>
          <cell r="AL58">
            <v>88.8333333333333</v>
          </cell>
          <cell r="AM58">
            <v>105.886957230013</v>
          </cell>
          <cell r="AN58">
            <v>74</v>
          </cell>
          <cell r="AO58">
            <v>110.002010168065</v>
          </cell>
          <cell r="AP58">
            <v>75</v>
          </cell>
          <cell r="AQ58">
            <v>0.58353094731038302</v>
          </cell>
          <cell r="AR58">
            <v>0.51057504443503399</v>
          </cell>
          <cell r="AS58">
            <v>0.78561860580356702</v>
          </cell>
          <cell r="AT58">
            <v>57</v>
          </cell>
        </row>
        <row r="59">
          <cell r="A59">
            <v>57</v>
          </cell>
          <cell r="B59">
            <v>2025</v>
          </cell>
          <cell r="C59" t="str">
            <v>Villanova</v>
          </cell>
          <cell r="D59">
            <v>63.860599999999998</v>
          </cell>
          <cell r="E59">
            <v>355</v>
          </cell>
          <cell r="F59">
            <v>63.186399999999999</v>
          </cell>
          <cell r="G59">
            <v>352</v>
          </cell>
          <cell r="H59">
            <v>116.482</v>
          </cell>
          <cell r="I59">
            <v>22</v>
          </cell>
          <cell r="J59">
            <v>119.53400000000001</v>
          </cell>
          <cell r="K59">
            <v>23</v>
          </cell>
          <cell r="L59">
            <v>106.239</v>
          </cell>
          <cell r="M59">
            <v>179</v>
          </cell>
          <cell r="N59">
            <v>105.505</v>
          </cell>
          <cell r="O59">
            <v>132</v>
          </cell>
          <cell r="P59">
            <v>14.028600000000001</v>
          </cell>
          <cell r="Q59">
            <v>55</v>
          </cell>
          <cell r="R59">
            <v>0.83715899999999999</v>
          </cell>
          <cell r="S59">
            <v>0.79595899999999997</v>
          </cell>
          <cell r="T59">
            <v>0.77667200000000003</v>
          </cell>
          <cell r="U59">
            <v>0.77116099999999999</v>
          </cell>
          <cell r="V59">
            <v>59</v>
          </cell>
          <cell r="W59">
            <v>59</v>
          </cell>
          <cell r="X59">
            <v>72</v>
          </cell>
          <cell r="Y59">
            <v>61</v>
          </cell>
          <cell r="Z59">
            <v>0.21968161902644201</v>
          </cell>
          <cell r="AA59">
            <v>55</v>
          </cell>
          <cell r="AB59">
            <v>912464.33820845303</v>
          </cell>
          <cell r="AC59">
            <v>57</v>
          </cell>
          <cell r="AD59">
            <v>27.0398247349349</v>
          </cell>
          <cell r="AE59">
            <v>218</v>
          </cell>
          <cell r="AF59">
            <v>136.5</v>
          </cell>
          <cell r="AG59">
            <v>0.81655900000000003</v>
          </cell>
          <cell r="AH59">
            <v>55</v>
          </cell>
          <cell r="AI59">
            <v>59</v>
          </cell>
          <cell r="AJ59">
            <v>72</v>
          </cell>
          <cell r="AK59">
            <v>61</v>
          </cell>
          <cell r="AL59">
            <v>72.75</v>
          </cell>
          <cell r="AM59">
            <v>91.399180108523097</v>
          </cell>
          <cell r="AN59">
            <v>62</v>
          </cell>
          <cell r="AO59">
            <v>89.093378433156602</v>
          </cell>
          <cell r="AP59">
            <v>64</v>
          </cell>
          <cell r="AQ59">
            <v>0.56183801126903699</v>
          </cell>
          <cell r="AR59">
            <v>0.530049239567154</v>
          </cell>
          <cell r="AS59">
            <v>0.78498095433541104</v>
          </cell>
          <cell r="AT59">
            <v>58</v>
          </cell>
        </row>
        <row r="60">
          <cell r="A60">
            <v>58</v>
          </cell>
          <cell r="B60">
            <v>2025</v>
          </cell>
          <cell r="C60" t="str">
            <v>George Mason</v>
          </cell>
          <cell r="D60">
            <v>64.825100000000006</v>
          </cell>
          <cell r="E60">
            <v>333</v>
          </cell>
          <cell r="F60">
            <v>64.098399999999998</v>
          </cell>
          <cell r="G60">
            <v>334</v>
          </cell>
          <cell r="H60">
            <v>106.02500000000001</v>
          </cell>
          <cell r="I60">
            <v>174</v>
          </cell>
          <cell r="J60">
            <v>106.479</v>
          </cell>
          <cell r="K60">
            <v>196</v>
          </cell>
          <cell r="L60">
            <v>93.5197</v>
          </cell>
          <cell r="M60">
            <v>7</v>
          </cell>
          <cell r="N60">
            <v>94.775899999999993</v>
          </cell>
          <cell r="O60">
            <v>15</v>
          </cell>
          <cell r="P60">
            <v>11.703099999999999</v>
          </cell>
          <cell r="Q60">
            <v>71</v>
          </cell>
          <cell r="R60">
            <v>0.78527100000000005</v>
          </cell>
          <cell r="S60">
            <v>0.83014699999999997</v>
          </cell>
          <cell r="T60">
            <v>0.76297700000000002</v>
          </cell>
          <cell r="U60">
            <v>0.90972600000000003</v>
          </cell>
          <cell r="V60">
            <v>71</v>
          </cell>
          <cell r="W60">
            <v>47</v>
          </cell>
          <cell r="X60">
            <v>77</v>
          </cell>
          <cell r="Y60">
            <v>26</v>
          </cell>
          <cell r="Z60">
            <v>0.180533466203677</v>
          </cell>
          <cell r="AA60">
            <v>68</v>
          </cell>
          <cell r="AB60">
            <v>734972.55639056896</v>
          </cell>
          <cell r="AC60">
            <v>239</v>
          </cell>
          <cell r="AD60">
            <v>22.437448657789702</v>
          </cell>
          <cell r="AE60">
            <v>36</v>
          </cell>
          <cell r="AF60">
            <v>52</v>
          </cell>
          <cell r="AG60">
            <v>0.80770900000000001</v>
          </cell>
          <cell r="AH60">
            <v>57</v>
          </cell>
          <cell r="AI60">
            <v>47</v>
          </cell>
          <cell r="AJ60">
            <v>77</v>
          </cell>
          <cell r="AK60">
            <v>26</v>
          </cell>
          <cell r="AL60">
            <v>86.5</v>
          </cell>
          <cell r="AM60">
            <v>104.19841305214599</v>
          </cell>
          <cell r="AN60">
            <v>73</v>
          </cell>
          <cell r="AO60">
            <v>107.09302483939101</v>
          </cell>
          <cell r="AP60">
            <v>73</v>
          </cell>
          <cell r="AQ60">
            <v>0.57834041558118998</v>
          </cell>
          <cell r="AR60">
            <v>0.51238227573474004</v>
          </cell>
          <cell r="AS60">
            <v>0.78464595648304103</v>
          </cell>
          <cell r="AT60">
            <v>59</v>
          </cell>
        </row>
        <row r="61">
          <cell r="A61">
            <v>59</v>
          </cell>
          <cell r="B61">
            <v>2025</v>
          </cell>
          <cell r="C61" t="str">
            <v>San Francisco</v>
          </cell>
          <cell r="D61">
            <v>68.544700000000006</v>
          </cell>
          <cell r="E61">
            <v>156</v>
          </cell>
          <cell r="F61">
            <v>67.466700000000003</v>
          </cell>
          <cell r="G61">
            <v>181</v>
          </cell>
          <cell r="H61">
            <v>110.59099999999999</v>
          </cell>
          <cell r="I61">
            <v>80</v>
          </cell>
          <cell r="J61">
            <v>112.875</v>
          </cell>
          <cell r="K61">
            <v>82</v>
          </cell>
          <cell r="L61">
            <v>98.927999999999997</v>
          </cell>
          <cell r="M61">
            <v>42</v>
          </cell>
          <cell r="N61">
            <v>100.069</v>
          </cell>
          <cell r="O61">
            <v>53</v>
          </cell>
          <cell r="P61">
            <v>12.806800000000001</v>
          </cell>
          <cell r="Q61">
            <v>63</v>
          </cell>
          <cell r="R61">
            <v>0.84165599999999996</v>
          </cell>
          <cell r="S61">
            <v>0.77166400000000002</v>
          </cell>
          <cell r="T61">
            <v>0.84745099999999995</v>
          </cell>
          <cell r="U61">
            <v>0.74327100000000002</v>
          </cell>
          <cell r="V61">
            <v>56</v>
          </cell>
          <cell r="W61">
            <v>64</v>
          </cell>
          <cell r="X61">
            <v>51</v>
          </cell>
          <cell r="Y61">
            <v>71</v>
          </cell>
          <cell r="Z61">
            <v>0.186826990270582</v>
          </cell>
          <cell r="AA61">
            <v>63</v>
          </cell>
          <cell r="AB61">
            <v>873311.95753593696</v>
          </cell>
          <cell r="AC61">
            <v>85</v>
          </cell>
          <cell r="AD61">
            <v>23.147570515367999</v>
          </cell>
          <cell r="AE61">
            <v>57</v>
          </cell>
          <cell r="AF61">
            <v>60</v>
          </cell>
          <cell r="AG61">
            <v>0.80665999999999904</v>
          </cell>
          <cell r="AH61">
            <v>61</v>
          </cell>
          <cell r="AI61">
            <v>64</v>
          </cell>
          <cell r="AJ61">
            <v>51</v>
          </cell>
          <cell r="AK61">
            <v>71</v>
          </cell>
          <cell r="AL61">
            <v>65.1666666666666</v>
          </cell>
          <cell r="AM61">
            <v>84.449535894724406</v>
          </cell>
          <cell r="AN61">
            <v>56</v>
          </cell>
          <cell r="AO61">
            <v>80.785791618112498</v>
          </cell>
          <cell r="AP61">
            <v>59</v>
          </cell>
          <cell r="AQ61">
            <v>0.54901367677397495</v>
          </cell>
          <cell r="AR61">
            <v>0.53006969218744204</v>
          </cell>
          <cell r="AS61">
            <v>0.78128592663371299</v>
          </cell>
          <cell r="AT61">
            <v>60</v>
          </cell>
        </row>
        <row r="62">
          <cell r="A62">
            <v>60</v>
          </cell>
          <cell r="B62">
            <v>2025</v>
          </cell>
          <cell r="C62" t="str">
            <v>Indiana</v>
          </cell>
          <cell r="D62">
            <v>69.522900000000007</v>
          </cell>
          <cell r="E62">
            <v>109</v>
          </cell>
          <cell r="F62">
            <v>68.325400000000002</v>
          </cell>
          <cell r="G62">
            <v>128</v>
          </cell>
          <cell r="H62">
            <v>108.39100000000001</v>
          </cell>
          <cell r="I62">
            <v>126</v>
          </cell>
          <cell r="J62">
            <v>114.95399999999999</v>
          </cell>
          <cell r="K62">
            <v>64</v>
          </cell>
          <cell r="L62">
            <v>104.873</v>
          </cell>
          <cell r="M62">
            <v>154</v>
          </cell>
          <cell r="N62">
            <v>100.06100000000001</v>
          </cell>
          <cell r="O62">
            <v>52</v>
          </cell>
          <cell r="P62">
            <v>14.8926</v>
          </cell>
          <cell r="Q62">
            <v>54</v>
          </cell>
          <cell r="R62">
            <v>0.84135700000000002</v>
          </cell>
          <cell r="S62">
            <v>0.75666999999999995</v>
          </cell>
          <cell r="T62">
            <v>0.82656200000000002</v>
          </cell>
          <cell r="U62">
            <v>0.80305499999999996</v>
          </cell>
          <cell r="V62">
            <v>57</v>
          </cell>
          <cell r="W62">
            <v>70</v>
          </cell>
          <cell r="X62">
            <v>62</v>
          </cell>
          <cell r="Y62">
            <v>55</v>
          </cell>
          <cell r="Z62">
            <v>0.214217185991953</v>
          </cell>
          <cell r="AA62">
            <v>56</v>
          </cell>
          <cell r="AB62">
            <v>918704.94732845598</v>
          </cell>
          <cell r="AC62">
            <v>53</v>
          </cell>
          <cell r="AD62">
            <v>22.8189608210897</v>
          </cell>
          <cell r="AE62">
            <v>48</v>
          </cell>
          <cell r="AF62">
            <v>52</v>
          </cell>
          <cell r="AG62">
            <v>0.79901350000000004</v>
          </cell>
          <cell r="AH62">
            <v>63</v>
          </cell>
          <cell r="AI62">
            <v>70</v>
          </cell>
          <cell r="AJ62">
            <v>62</v>
          </cell>
          <cell r="AK62">
            <v>55</v>
          </cell>
          <cell r="AL62">
            <v>56.8333333333333</v>
          </cell>
          <cell r="AM62">
            <v>75.109801278408398</v>
          </cell>
          <cell r="AN62">
            <v>54</v>
          </cell>
          <cell r="AO62">
            <v>71.129378081012803</v>
          </cell>
          <cell r="AP62">
            <v>52</v>
          </cell>
          <cell r="AQ62">
            <v>0.54469263717306604</v>
          </cell>
          <cell r="AR62">
            <v>0.53346669992582096</v>
          </cell>
          <cell r="AS62">
            <v>0.78101824810008702</v>
          </cell>
          <cell r="AT62">
            <v>61</v>
          </cell>
        </row>
        <row r="63">
          <cell r="A63">
            <v>61</v>
          </cell>
          <cell r="B63">
            <v>2025</v>
          </cell>
          <cell r="C63" t="str">
            <v>Kansas St.</v>
          </cell>
          <cell r="D63">
            <v>68.182500000000005</v>
          </cell>
          <cell r="E63">
            <v>183</v>
          </cell>
          <cell r="F63">
            <v>67.393199999999993</v>
          </cell>
          <cell r="G63">
            <v>185</v>
          </cell>
          <cell r="H63">
            <v>106.69</v>
          </cell>
          <cell r="I63">
            <v>157</v>
          </cell>
          <cell r="J63">
            <v>113.715</v>
          </cell>
          <cell r="K63">
            <v>78</v>
          </cell>
          <cell r="L63">
            <v>103.536</v>
          </cell>
          <cell r="M63">
            <v>113</v>
          </cell>
          <cell r="N63">
            <v>100.42400000000001</v>
          </cell>
          <cell r="O63">
            <v>55</v>
          </cell>
          <cell r="P63">
            <v>13.2903</v>
          </cell>
          <cell r="Q63">
            <v>60</v>
          </cell>
          <cell r="R63">
            <v>0.86614199999999997</v>
          </cell>
          <cell r="S63">
            <v>0.767567</v>
          </cell>
          <cell r="T63">
            <v>0.67291009999999996</v>
          </cell>
          <cell r="U63">
            <v>0.72127699999999995</v>
          </cell>
          <cell r="V63">
            <v>42</v>
          </cell>
          <cell r="W63">
            <v>67</v>
          </cell>
          <cell r="X63">
            <v>101</v>
          </cell>
          <cell r="Y63">
            <v>77</v>
          </cell>
          <cell r="Z63">
            <v>0.19493271733949299</v>
          </cell>
          <cell r="AA63">
            <v>61</v>
          </cell>
          <cell r="AB63">
            <v>881674.80927356204</v>
          </cell>
          <cell r="AC63">
            <v>79</v>
          </cell>
          <cell r="AD63">
            <v>23.4027613624447</v>
          </cell>
          <cell r="AE63">
            <v>61</v>
          </cell>
          <cell r="AF63">
            <v>61</v>
          </cell>
          <cell r="AG63">
            <v>0.81685450000000004</v>
          </cell>
          <cell r="AH63">
            <v>54</v>
          </cell>
          <cell r="AI63">
            <v>67</v>
          </cell>
          <cell r="AJ63">
            <v>101</v>
          </cell>
          <cell r="AK63">
            <v>77</v>
          </cell>
          <cell r="AL63">
            <v>72.1666666666666</v>
          </cell>
          <cell r="AM63">
            <v>94.020022573490806</v>
          </cell>
          <cell r="AN63">
            <v>65</v>
          </cell>
          <cell r="AO63">
            <v>88.347027122537298</v>
          </cell>
          <cell r="AP63">
            <v>62</v>
          </cell>
          <cell r="AQ63">
            <v>0.54026758332051505</v>
          </cell>
          <cell r="AR63">
            <v>0.53079892878220503</v>
          </cell>
          <cell r="AS63">
            <v>0.77895896166574397</v>
          </cell>
          <cell r="AT63">
            <v>62</v>
          </cell>
        </row>
        <row r="64">
          <cell r="A64">
            <v>62</v>
          </cell>
          <cell r="B64">
            <v>2025</v>
          </cell>
          <cell r="C64" t="str">
            <v>McNeese</v>
          </cell>
          <cell r="D64">
            <v>65.531499999999994</v>
          </cell>
          <cell r="E64">
            <v>309</v>
          </cell>
          <cell r="F64">
            <v>65.002399999999994</v>
          </cell>
          <cell r="G64">
            <v>301</v>
          </cell>
          <cell r="H64">
            <v>113.17100000000001</v>
          </cell>
          <cell r="I64">
            <v>56</v>
          </cell>
          <cell r="J64">
            <v>113.908</v>
          </cell>
          <cell r="K64">
            <v>75</v>
          </cell>
          <cell r="L64">
            <v>98.738399999999999</v>
          </cell>
          <cell r="M64">
            <v>38</v>
          </cell>
          <cell r="N64">
            <v>101.93899999999999</v>
          </cell>
          <cell r="O64">
            <v>72</v>
          </cell>
          <cell r="P64">
            <v>11.968999999999999</v>
          </cell>
          <cell r="Q64">
            <v>70</v>
          </cell>
          <cell r="R64">
            <v>0.79756800000000005</v>
          </cell>
          <cell r="S64">
            <v>0.79186100000000004</v>
          </cell>
          <cell r="T64">
            <v>0.76157799999999998</v>
          </cell>
          <cell r="U64">
            <v>0.80135699999999999</v>
          </cell>
          <cell r="V64">
            <v>68</v>
          </cell>
          <cell r="W64">
            <v>61</v>
          </cell>
          <cell r="X64">
            <v>78</v>
          </cell>
          <cell r="Y64">
            <v>57</v>
          </cell>
          <cell r="Z64">
            <v>0.18264498752508301</v>
          </cell>
          <cell r="AA64">
            <v>64</v>
          </cell>
          <cell r="AB64">
            <v>850273.33991461596</v>
          </cell>
          <cell r="AC64">
            <v>100</v>
          </cell>
          <cell r="AD64">
            <v>24.939886995976401</v>
          </cell>
          <cell r="AE64">
            <v>110</v>
          </cell>
          <cell r="AF64">
            <v>87</v>
          </cell>
          <cell r="AG64">
            <v>0.79471449999999999</v>
          </cell>
          <cell r="AH64">
            <v>64</v>
          </cell>
          <cell r="AI64">
            <v>61</v>
          </cell>
          <cell r="AJ64">
            <v>78</v>
          </cell>
          <cell r="AK64">
            <v>57</v>
          </cell>
          <cell r="AL64">
            <v>75</v>
          </cell>
          <cell r="AM64">
            <v>94.713592410789204</v>
          </cell>
          <cell r="AN64">
            <v>67</v>
          </cell>
          <cell r="AO64">
            <v>94.373514010377306</v>
          </cell>
          <cell r="AP64">
            <v>67</v>
          </cell>
          <cell r="AQ64">
            <v>0.55695790648989796</v>
          </cell>
          <cell r="AR64">
            <v>0.51217006982166602</v>
          </cell>
          <cell r="AS64">
            <v>0.77839471639658198</v>
          </cell>
          <cell r="AT64">
            <v>63</v>
          </cell>
        </row>
        <row r="65">
          <cell r="A65">
            <v>63</v>
          </cell>
          <cell r="B65">
            <v>2025</v>
          </cell>
          <cell r="C65" t="str">
            <v>Wake Forest</v>
          </cell>
          <cell r="D65">
            <v>67.722099999999998</v>
          </cell>
          <cell r="E65">
            <v>200</v>
          </cell>
          <cell r="F65">
            <v>66.533799999999999</v>
          </cell>
          <cell r="G65">
            <v>223</v>
          </cell>
          <cell r="H65">
            <v>104.357</v>
          </cell>
          <cell r="I65">
            <v>221</v>
          </cell>
          <cell r="J65">
            <v>109.53700000000001</v>
          </cell>
          <cell r="K65">
            <v>129</v>
          </cell>
          <cell r="L65">
            <v>98.611000000000004</v>
          </cell>
          <cell r="M65">
            <v>36</v>
          </cell>
          <cell r="N65">
            <v>96.558400000000006</v>
          </cell>
          <cell r="O65">
            <v>25</v>
          </cell>
          <cell r="P65">
            <v>12.978999999999999</v>
          </cell>
          <cell r="Q65">
            <v>61</v>
          </cell>
          <cell r="R65">
            <v>0.71109800000000001</v>
          </cell>
          <cell r="S65">
            <v>0.811554</v>
          </cell>
          <cell r="T65">
            <v>0.66341059999999996</v>
          </cell>
          <cell r="U65">
            <v>0.82924699999999996</v>
          </cell>
          <cell r="V65">
            <v>98</v>
          </cell>
          <cell r="W65">
            <v>54</v>
          </cell>
          <cell r="X65">
            <v>106</v>
          </cell>
          <cell r="Y65">
            <v>47</v>
          </cell>
          <cell r="Z65">
            <v>0.191644972616029</v>
          </cell>
          <cell r="AA65">
            <v>62</v>
          </cell>
          <cell r="AB65">
            <v>812553.75441285397</v>
          </cell>
          <cell r="AC65">
            <v>137</v>
          </cell>
          <cell r="AD65">
            <v>22.127567819642401</v>
          </cell>
          <cell r="AE65">
            <v>30</v>
          </cell>
          <cell r="AF65">
            <v>46</v>
          </cell>
          <cell r="AG65">
            <v>0.76132599999999995</v>
          </cell>
          <cell r="AH65">
            <v>72</v>
          </cell>
          <cell r="AI65">
            <v>54</v>
          </cell>
          <cell r="AJ65">
            <v>106</v>
          </cell>
          <cell r="AK65">
            <v>47</v>
          </cell>
          <cell r="AL65">
            <v>78.3333333333333</v>
          </cell>
          <cell r="AM65">
            <v>96.522638460698005</v>
          </cell>
          <cell r="AN65">
            <v>68</v>
          </cell>
          <cell r="AO65">
            <v>102.890658316323</v>
          </cell>
          <cell r="AP65">
            <v>71</v>
          </cell>
          <cell r="AQ65">
            <v>0.56973008668522396</v>
          </cell>
          <cell r="AR65">
            <v>0.485381246591294</v>
          </cell>
          <cell r="AS65">
            <v>0.77429653701169099</v>
          </cell>
          <cell r="AT65">
            <v>64</v>
          </cell>
        </row>
        <row r="66">
          <cell r="A66">
            <v>64</v>
          </cell>
          <cell r="B66">
            <v>2025</v>
          </cell>
          <cell r="C66" t="str">
            <v>Butler</v>
          </cell>
          <cell r="D66">
            <v>67.421400000000006</v>
          </cell>
          <cell r="E66">
            <v>214</v>
          </cell>
          <cell r="F66">
            <v>67.923599999999993</v>
          </cell>
          <cell r="G66">
            <v>153</v>
          </cell>
          <cell r="H66">
            <v>109.804</v>
          </cell>
          <cell r="I66">
            <v>93</v>
          </cell>
          <cell r="J66">
            <v>116.279</v>
          </cell>
          <cell r="K66">
            <v>51</v>
          </cell>
          <cell r="L66">
            <v>107.172</v>
          </cell>
          <cell r="M66">
            <v>205</v>
          </cell>
          <cell r="N66">
            <v>105.145</v>
          </cell>
          <cell r="O66">
            <v>122</v>
          </cell>
          <cell r="P66">
            <v>11.133900000000001</v>
          </cell>
          <cell r="Q66">
            <v>73</v>
          </cell>
          <cell r="R66">
            <v>0.71239699999999995</v>
          </cell>
          <cell r="S66">
            <v>0.80665500000000001</v>
          </cell>
          <cell r="T66">
            <v>0.75497999999999998</v>
          </cell>
          <cell r="U66">
            <v>0.75696699999999995</v>
          </cell>
          <cell r="V66">
            <v>97</v>
          </cell>
          <cell r="W66">
            <v>55</v>
          </cell>
          <cell r="X66">
            <v>80</v>
          </cell>
          <cell r="Y66">
            <v>67</v>
          </cell>
          <cell r="Z66">
            <v>0.165140445021906</v>
          </cell>
          <cell r="AA66">
            <v>73</v>
          </cell>
          <cell r="AB66">
            <v>911591.658928397</v>
          </cell>
          <cell r="AC66">
            <v>59</v>
          </cell>
          <cell r="AD66">
            <v>25.472057954909101</v>
          </cell>
          <cell r="AE66">
            <v>133</v>
          </cell>
          <cell r="AF66">
            <v>103</v>
          </cell>
          <cell r="AG66">
            <v>0.75952599999999904</v>
          </cell>
          <cell r="AH66">
            <v>73</v>
          </cell>
          <cell r="AI66">
            <v>55</v>
          </cell>
          <cell r="AJ66">
            <v>80</v>
          </cell>
          <cell r="AK66">
            <v>67</v>
          </cell>
          <cell r="AL66">
            <v>75.8333333333333</v>
          </cell>
          <cell r="AM66">
            <v>94.0096241061337</v>
          </cell>
          <cell r="AN66">
            <v>64</v>
          </cell>
          <cell r="AO66">
            <v>99.842972239703798</v>
          </cell>
          <cell r="AP66">
            <v>68</v>
          </cell>
          <cell r="AQ66">
            <v>0.56778674396113804</v>
          </cell>
          <cell r="AR66">
            <v>0.486057089350177</v>
          </cell>
          <cell r="AS66">
            <v>0.77392433941611205</v>
          </cell>
          <cell r="AT66">
            <v>65</v>
          </cell>
        </row>
        <row r="67">
          <cell r="A67">
            <v>65</v>
          </cell>
          <cell r="B67">
            <v>2025</v>
          </cell>
          <cell r="C67" t="str">
            <v>Yale</v>
          </cell>
          <cell r="D67">
            <v>69.157700000000006</v>
          </cell>
          <cell r="E67">
            <v>124</v>
          </cell>
          <cell r="F67">
            <v>67.981300000000005</v>
          </cell>
          <cell r="G67">
            <v>147</v>
          </cell>
          <cell r="H67">
            <v>118.994</v>
          </cell>
          <cell r="I67">
            <v>11</v>
          </cell>
          <cell r="J67">
            <v>116.83499999999999</v>
          </cell>
          <cell r="K67">
            <v>43</v>
          </cell>
          <cell r="L67">
            <v>101.65600000000001</v>
          </cell>
          <cell r="M67">
            <v>79</v>
          </cell>
          <cell r="N67">
            <v>104.253</v>
          </cell>
          <cell r="O67">
            <v>107</v>
          </cell>
          <cell r="P67">
            <v>12.581899999999999</v>
          </cell>
          <cell r="Q67">
            <v>65</v>
          </cell>
          <cell r="R67">
            <v>0.86074600000000001</v>
          </cell>
          <cell r="S67">
            <v>0.73917600000000006</v>
          </cell>
          <cell r="T67">
            <v>0.759579</v>
          </cell>
          <cell r="U67">
            <v>0.80805300000000002</v>
          </cell>
          <cell r="V67">
            <v>46</v>
          </cell>
          <cell r="W67">
            <v>76</v>
          </cell>
          <cell r="X67">
            <v>79</v>
          </cell>
          <cell r="Y67">
            <v>53</v>
          </cell>
          <cell r="Z67">
            <v>0.181932019138866</v>
          </cell>
          <cell r="AA67">
            <v>65</v>
          </cell>
          <cell r="AB67">
            <v>944031.45932138199</v>
          </cell>
          <cell r="AC67">
            <v>38</v>
          </cell>
          <cell r="AD67">
            <v>24.496337474635801</v>
          </cell>
          <cell r="AE67">
            <v>95</v>
          </cell>
          <cell r="AF67">
            <v>80</v>
          </cell>
          <cell r="AG67">
            <v>0.79996100000000003</v>
          </cell>
          <cell r="AH67">
            <v>62</v>
          </cell>
          <cell r="AI67">
            <v>76</v>
          </cell>
          <cell r="AJ67">
            <v>79</v>
          </cell>
          <cell r="AK67">
            <v>53</v>
          </cell>
          <cell r="AL67">
            <v>62.8333333333333</v>
          </cell>
          <cell r="AM67">
            <v>85.004563640233599</v>
          </cell>
          <cell r="AN67">
            <v>57</v>
          </cell>
          <cell r="AO67">
            <v>78.545495759584895</v>
          </cell>
          <cell r="AP67">
            <v>56</v>
          </cell>
          <cell r="AQ67">
            <v>0.52555513491132799</v>
          </cell>
          <cell r="AR67">
            <v>0.52751884428102702</v>
          </cell>
          <cell r="AS67">
            <v>0.77369814291616501</v>
          </cell>
          <cell r="AT67">
            <v>66</v>
          </cell>
        </row>
        <row r="68">
          <cell r="A68">
            <v>66</v>
          </cell>
          <cell r="B68">
            <v>2025</v>
          </cell>
          <cell r="C68" t="str">
            <v>Boise St.</v>
          </cell>
          <cell r="D68">
            <v>66.3977</v>
          </cell>
          <cell r="E68">
            <v>272</v>
          </cell>
          <cell r="F68">
            <v>66.309200000000004</v>
          </cell>
          <cell r="G68">
            <v>236</v>
          </cell>
          <cell r="H68">
            <v>113.321</v>
          </cell>
          <cell r="I68">
            <v>53</v>
          </cell>
          <cell r="J68">
            <v>116.797</v>
          </cell>
          <cell r="K68">
            <v>45</v>
          </cell>
          <cell r="L68">
            <v>99.552199999999999</v>
          </cell>
          <cell r="M68">
            <v>53</v>
          </cell>
          <cell r="N68">
            <v>100.896</v>
          </cell>
          <cell r="O68">
            <v>63</v>
          </cell>
          <cell r="P68">
            <v>15.9009</v>
          </cell>
          <cell r="Q68">
            <v>49</v>
          </cell>
          <cell r="R68">
            <v>0.95661099999999999</v>
          </cell>
          <cell r="S68">
            <v>0.69508599999999998</v>
          </cell>
          <cell r="T68">
            <v>0.85714400000000002</v>
          </cell>
          <cell r="U68">
            <v>0.69459000000000004</v>
          </cell>
          <cell r="V68">
            <v>11</v>
          </cell>
          <cell r="W68">
            <v>86</v>
          </cell>
          <cell r="X68">
            <v>44</v>
          </cell>
          <cell r="Y68">
            <v>90</v>
          </cell>
          <cell r="Z68">
            <v>0.23948118684833899</v>
          </cell>
          <cell r="AA68">
            <v>44</v>
          </cell>
          <cell r="AB68">
            <v>905766.82793741894</v>
          </cell>
          <cell r="AC68">
            <v>67</v>
          </cell>
          <cell r="AD68">
            <v>24.212814941756701</v>
          </cell>
          <cell r="AE68">
            <v>86</v>
          </cell>
          <cell r="AF68">
            <v>65</v>
          </cell>
          <cell r="AG68">
            <v>0.82584849999999999</v>
          </cell>
          <cell r="AH68">
            <v>49</v>
          </cell>
          <cell r="AI68">
            <v>86</v>
          </cell>
          <cell r="AJ68">
            <v>44</v>
          </cell>
          <cell r="AK68">
            <v>90</v>
          </cell>
          <cell r="AL68">
            <v>59.8333333333333</v>
          </cell>
          <cell r="AM68">
            <v>86.080475413593902</v>
          </cell>
          <cell r="AN68">
            <v>58</v>
          </cell>
          <cell r="AO68">
            <v>72.450738038917905</v>
          </cell>
          <cell r="AP68">
            <v>55</v>
          </cell>
          <cell r="AQ68">
            <v>0.49358587849739899</v>
          </cell>
          <cell r="AR68">
            <v>0.55011610188461602</v>
          </cell>
          <cell r="AS68">
            <v>0.77093649451040502</v>
          </cell>
          <cell r="AT68">
            <v>67</v>
          </cell>
        </row>
        <row r="69">
          <cell r="A69">
            <v>67</v>
          </cell>
          <cell r="B69">
            <v>2025</v>
          </cell>
          <cell r="C69" t="str">
            <v>UCF</v>
          </cell>
          <cell r="D69">
            <v>72.722899999999996</v>
          </cell>
          <cell r="E69">
            <v>15</v>
          </cell>
          <cell r="F69">
            <v>72.102900000000005</v>
          </cell>
          <cell r="G69">
            <v>14</v>
          </cell>
          <cell r="H69">
            <v>107.256</v>
          </cell>
          <cell r="I69">
            <v>149</v>
          </cell>
          <cell r="J69">
            <v>115.60299999999999</v>
          </cell>
          <cell r="K69">
            <v>56</v>
          </cell>
          <cell r="L69">
            <v>108.664</v>
          </cell>
          <cell r="M69">
            <v>245</v>
          </cell>
          <cell r="N69">
            <v>104.98399999999999</v>
          </cell>
          <cell r="O69">
            <v>118</v>
          </cell>
          <cell r="P69">
            <v>10.619400000000001</v>
          </cell>
          <cell r="Q69">
            <v>78</v>
          </cell>
          <cell r="R69">
            <v>0.766679</v>
          </cell>
          <cell r="S69">
            <v>0.76356800000000002</v>
          </cell>
          <cell r="T69">
            <v>0.73408700000000005</v>
          </cell>
          <cell r="U69">
            <v>0.79815800000000003</v>
          </cell>
          <cell r="V69">
            <v>79</v>
          </cell>
          <cell r="W69">
            <v>68</v>
          </cell>
          <cell r="X69">
            <v>87</v>
          </cell>
          <cell r="Y69">
            <v>58</v>
          </cell>
          <cell r="Z69">
            <v>0.14602002945427001</v>
          </cell>
          <cell r="AA69">
            <v>85</v>
          </cell>
          <cell r="AB69">
            <v>971872.73420194595</v>
          </cell>
          <cell r="AC69">
            <v>29</v>
          </cell>
          <cell r="AD69">
            <v>23.557315380351501</v>
          </cell>
          <cell r="AE69">
            <v>67</v>
          </cell>
          <cell r="AF69">
            <v>76</v>
          </cell>
          <cell r="AG69">
            <v>0.76512349999999996</v>
          </cell>
          <cell r="AH69">
            <v>71</v>
          </cell>
          <cell r="AI69">
            <v>68</v>
          </cell>
          <cell r="AJ69">
            <v>87</v>
          </cell>
          <cell r="AK69">
            <v>58</v>
          </cell>
          <cell r="AL69">
            <v>67.6666666666666</v>
          </cell>
          <cell r="AM69">
            <v>88.619044625582305</v>
          </cell>
          <cell r="AN69">
            <v>59</v>
          </cell>
          <cell r="AO69">
            <v>88.438881653310403</v>
          </cell>
          <cell r="AP69">
            <v>63</v>
          </cell>
          <cell r="AQ69">
            <v>0.54064185371222395</v>
          </cell>
          <cell r="AR69">
            <v>0.49711911204884501</v>
          </cell>
          <cell r="AS69">
            <v>0.76917814191295697</v>
          </cell>
          <cell r="AT69">
            <v>68</v>
          </cell>
        </row>
        <row r="70">
          <cell r="A70">
            <v>68</v>
          </cell>
          <cell r="B70">
            <v>2025</v>
          </cell>
          <cell r="C70" t="str">
            <v>Saint Joseph's</v>
          </cell>
          <cell r="D70">
            <v>68.578599999999994</v>
          </cell>
          <cell r="E70">
            <v>154</v>
          </cell>
          <cell r="F70">
            <v>68.235900000000001</v>
          </cell>
          <cell r="G70">
            <v>133</v>
          </cell>
          <cell r="H70">
            <v>108.434</v>
          </cell>
          <cell r="I70">
            <v>125</v>
          </cell>
          <cell r="J70">
            <v>110.577</v>
          </cell>
          <cell r="K70">
            <v>113</v>
          </cell>
          <cell r="L70">
            <v>98.468800000000002</v>
          </cell>
          <cell r="M70">
            <v>33</v>
          </cell>
          <cell r="N70">
            <v>100.53400000000001</v>
          </cell>
          <cell r="O70">
            <v>56</v>
          </cell>
          <cell r="P70">
            <v>10.0434</v>
          </cell>
          <cell r="Q70">
            <v>83</v>
          </cell>
          <cell r="R70">
            <v>0.68011069999999996</v>
          </cell>
          <cell r="S70">
            <v>0.797458</v>
          </cell>
          <cell r="T70">
            <v>0.738985</v>
          </cell>
          <cell r="U70">
            <v>0.74197299999999999</v>
          </cell>
          <cell r="V70">
            <v>107</v>
          </cell>
          <cell r="W70">
            <v>58</v>
          </cell>
          <cell r="X70">
            <v>85</v>
          </cell>
          <cell r="Y70">
            <v>73</v>
          </cell>
          <cell r="Z70">
            <v>0.14644510094985799</v>
          </cell>
          <cell r="AA70">
            <v>84</v>
          </cell>
          <cell r="AB70">
            <v>838529.25928871904</v>
          </cell>
          <cell r="AC70">
            <v>119</v>
          </cell>
          <cell r="AD70">
            <v>23.308381881334501</v>
          </cell>
          <cell r="AE70">
            <v>60</v>
          </cell>
          <cell r="AF70">
            <v>72</v>
          </cell>
          <cell r="AG70">
            <v>0.73878434999999998</v>
          </cell>
          <cell r="AH70">
            <v>79</v>
          </cell>
          <cell r="AI70">
            <v>58</v>
          </cell>
          <cell r="AJ70">
            <v>85</v>
          </cell>
          <cell r="AK70">
            <v>73</v>
          </cell>
          <cell r="AL70">
            <v>85.3333333333333</v>
          </cell>
          <cell r="AM70">
            <v>107.006680393617</v>
          </cell>
          <cell r="AN70">
            <v>75</v>
          </cell>
          <cell r="AO70">
            <v>115.505063599862</v>
          </cell>
          <cell r="AP70">
            <v>78</v>
          </cell>
          <cell r="AQ70">
            <v>0.55409136287123595</v>
          </cell>
          <cell r="AR70">
            <v>0.46424996900446802</v>
          </cell>
          <cell r="AS70">
            <v>0.76338803748888195</v>
          </cell>
          <cell r="AT70">
            <v>69</v>
          </cell>
        </row>
        <row r="71">
          <cell r="A71">
            <v>69</v>
          </cell>
          <cell r="B71">
            <v>2025</v>
          </cell>
          <cell r="C71" t="str">
            <v>LSU</v>
          </cell>
          <cell r="D71">
            <v>70.035799999999995</v>
          </cell>
          <cell r="E71">
            <v>83</v>
          </cell>
          <cell r="F71">
            <v>68.574200000000005</v>
          </cell>
          <cell r="G71">
            <v>116</v>
          </cell>
          <cell r="H71">
            <v>107.592</v>
          </cell>
          <cell r="I71">
            <v>141</v>
          </cell>
          <cell r="J71">
            <v>111.294</v>
          </cell>
          <cell r="K71">
            <v>105</v>
          </cell>
          <cell r="L71">
            <v>101.786</v>
          </cell>
          <cell r="M71">
            <v>80</v>
          </cell>
          <cell r="N71">
            <v>100.61799999999999</v>
          </cell>
          <cell r="O71">
            <v>58</v>
          </cell>
          <cell r="P71">
            <v>10.675599999999999</v>
          </cell>
          <cell r="Q71">
            <v>77</v>
          </cell>
          <cell r="R71">
            <v>0.76368100000000005</v>
          </cell>
          <cell r="S71">
            <v>0.75157300000000005</v>
          </cell>
          <cell r="T71">
            <v>0.77787099999999998</v>
          </cell>
          <cell r="U71">
            <v>0.718279</v>
          </cell>
          <cell r="V71">
            <v>81</v>
          </cell>
          <cell r="W71">
            <v>73</v>
          </cell>
          <cell r="X71">
            <v>71</v>
          </cell>
          <cell r="Y71">
            <v>79</v>
          </cell>
          <cell r="Z71">
            <v>0.152436325422141</v>
          </cell>
          <cell r="AA71">
            <v>79</v>
          </cell>
          <cell r="AB71">
            <v>867488.24200880795</v>
          </cell>
          <cell r="AC71">
            <v>89</v>
          </cell>
          <cell r="AD71">
            <v>22.853935377028801</v>
          </cell>
          <cell r="AE71">
            <v>50</v>
          </cell>
          <cell r="AF71">
            <v>64.5</v>
          </cell>
          <cell r="AG71">
            <v>0.75762700000000005</v>
          </cell>
          <cell r="AH71">
            <v>74</v>
          </cell>
          <cell r="AI71">
            <v>73</v>
          </cell>
          <cell r="AJ71">
            <v>71</v>
          </cell>
          <cell r="AK71">
            <v>79</v>
          </cell>
          <cell r="AL71">
            <v>76.0833333333333</v>
          </cell>
          <cell r="AM71">
            <v>101.232126930229</v>
          </cell>
          <cell r="AN71">
            <v>70</v>
          </cell>
          <cell r="AO71">
            <v>100.423207374253</v>
          </cell>
          <cell r="AP71">
            <v>69</v>
          </cell>
          <cell r="AQ71">
            <v>0.52511446788877103</v>
          </cell>
          <cell r="AR71">
            <v>0.48449076897354398</v>
          </cell>
          <cell r="AS71">
            <v>0.76076169884579603</v>
          </cell>
          <cell r="AT71">
            <v>70</v>
          </cell>
        </row>
        <row r="72">
          <cell r="A72">
            <v>70</v>
          </cell>
          <cell r="B72">
            <v>2025</v>
          </cell>
          <cell r="C72" t="str">
            <v>Northwestern</v>
          </cell>
          <cell r="D72">
            <v>66.523399999999995</v>
          </cell>
          <cell r="E72">
            <v>263</v>
          </cell>
          <cell r="F72">
            <v>64.829499999999996</v>
          </cell>
          <cell r="G72">
            <v>314</v>
          </cell>
          <cell r="H72">
            <v>108.73699999999999</v>
          </cell>
          <cell r="I72">
            <v>117</v>
          </cell>
          <cell r="J72">
            <v>114.32</v>
          </cell>
          <cell r="K72">
            <v>70</v>
          </cell>
          <cell r="L72">
            <v>104.169</v>
          </cell>
          <cell r="M72">
            <v>131</v>
          </cell>
          <cell r="N72">
            <v>100.855</v>
          </cell>
          <cell r="O72">
            <v>62</v>
          </cell>
          <cell r="P72">
            <v>13.465199999999999</v>
          </cell>
          <cell r="Q72">
            <v>58</v>
          </cell>
          <cell r="R72">
            <v>0.83396099999999995</v>
          </cell>
          <cell r="S72">
            <v>0.72167800000000004</v>
          </cell>
          <cell r="T72">
            <v>0.830959</v>
          </cell>
          <cell r="U72">
            <v>0.65589799999999998</v>
          </cell>
          <cell r="V72">
            <v>61</v>
          </cell>
          <cell r="W72">
            <v>78</v>
          </cell>
          <cell r="X72">
            <v>59</v>
          </cell>
          <cell r="Y72">
            <v>98</v>
          </cell>
          <cell r="Z72">
            <v>0.20240997904496699</v>
          </cell>
          <cell r="AA72">
            <v>58</v>
          </cell>
          <cell r="AB72">
            <v>869398.46566015901</v>
          </cell>
          <cell r="AC72">
            <v>88</v>
          </cell>
          <cell r="AD72">
            <v>24.1513524678343</v>
          </cell>
          <cell r="AE72">
            <v>83</v>
          </cell>
          <cell r="AF72">
            <v>70.5</v>
          </cell>
          <cell r="AG72">
            <v>0.7778195</v>
          </cell>
          <cell r="AH72">
            <v>66</v>
          </cell>
          <cell r="AI72">
            <v>78</v>
          </cell>
          <cell r="AJ72">
            <v>59</v>
          </cell>
          <cell r="AK72">
            <v>98</v>
          </cell>
          <cell r="AL72">
            <v>73.25</v>
          </cell>
          <cell r="AM72">
            <v>101.49956074592799</v>
          </cell>
          <cell r="AN72">
            <v>71</v>
          </cell>
          <cell r="AO72">
            <v>94.173519691907899</v>
          </cell>
          <cell r="AP72">
            <v>66</v>
          </cell>
          <cell r="AQ72">
            <v>0.50409419978554904</v>
          </cell>
          <cell r="AR72">
            <v>0.50141468703780501</v>
          </cell>
          <cell r="AS72">
            <v>0.75952551361648202</v>
          </cell>
          <cell r="AT72">
            <v>71</v>
          </cell>
        </row>
        <row r="73">
          <cell r="A73">
            <v>71</v>
          </cell>
          <cell r="B73">
            <v>2025</v>
          </cell>
          <cell r="C73" t="str">
            <v>Penn St.</v>
          </cell>
          <cell r="D73">
            <v>71.196299999999994</v>
          </cell>
          <cell r="E73">
            <v>36</v>
          </cell>
          <cell r="F73">
            <v>69.999600000000001</v>
          </cell>
          <cell r="G73">
            <v>54</v>
          </cell>
          <cell r="H73">
            <v>111.919</v>
          </cell>
          <cell r="I73">
            <v>66</v>
          </cell>
          <cell r="J73">
            <v>115.09099999999999</v>
          </cell>
          <cell r="K73">
            <v>60</v>
          </cell>
          <cell r="L73">
            <v>103.792</v>
          </cell>
          <cell r="M73">
            <v>118</v>
          </cell>
          <cell r="N73">
            <v>103.468</v>
          </cell>
          <cell r="O73">
            <v>97</v>
          </cell>
          <cell r="P73">
            <v>11.622</v>
          </cell>
          <cell r="Q73">
            <v>72</v>
          </cell>
          <cell r="R73">
            <v>0.83116199999999996</v>
          </cell>
          <cell r="S73">
            <v>0.70988200000000001</v>
          </cell>
          <cell r="T73">
            <v>0.87293399999999999</v>
          </cell>
          <cell r="U73">
            <v>0.59621139999999995</v>
          </cell>
          <cell r="V73">
            <v>62</v>
          </cell>
          <cell r="W73">
            <v>82</v>
          </cell>
          <cell r="X73">
            <v>34</v>
          </cell>
          <cell r="Y73">
            <v>114</v>
          </cell>
          <cell r="Z73">
            <v>0.16325286566857999</v>
          </cell>
          <cell r="AA73">
            <v>74</v>
          </cell>
          <cell r="AB73">
            <v>943061.79563555995</v>
          </cell>
          <cell r="AC73">
            <v>40</v>
          </cell>
          <cell r="AD73">
            <v>23.5088975131608</v>
          </cell>
          <cell r="AE73">
            <v>65</v>
          </cell>
          <cell r="AF73">
            <v>69.5</v>
          </cell>
          <cell r="AG73">
            <v>0.77052199999999904</v>
          </cell>
          <cell r="AH73">
            <v>69</v>
          </cell>
          <cell r="AI73">
            <v>82</v>
          </cell>
          <cell r="AJ73">
            <v>34</v>
          </cell>
          <cell r="AK73">
            <v>114</v>
          </cell>
          <cell r="AL73">
            <v>66.75</v>
          </cell>
          <cell r="AM73">
            <v>94.029711980300902</v>
          </cell>
          <cell r="AN73">
            <v>66</v>
          </cell>
          <cell r="AO73">
            <v>86.629583581000901</v>
          </cell>
          <cell r="AP73">
            <v>61</v>
          </cell>
          <cell r="AQ73">
            <v>0.49965967831659402</v>
          </cell>
          <cell r="AR73">
            <v>0.50192183514759303</v>
          </cell>
          <cell r="AS73">
            <v>0.758337481213191</v>
          </cell>
          <cell r="AT73">
            <v>72</v>
          </cell>
        </row>
        <row r="74">
          <cell r="A74">
            <v>72</v>
          </cell>
          <cell r="B74">
            <v>2025</v>
          </cell>
          <cell r="C74" t="str">
            <v>Dayton</v>
          </cell>
          <cell r="D74">
            <v>65.816100000000006</v>
          </cell>
          <cell r="E74">
            <v>302</v>
          </cell>
          <cell r="F74">
            <v>65.5959</v>
          </cell>
          <cell r="G74">
            <v>275</v>
          </cell>
          <cell r="H74">
            <v>113.608</v>
          </cell>
          <cell r="I74">
            <v>51</v>
          </cell>
          <cell r="J74">
            <v>117.65</v>
          </cell>
          <cell r="K74">
            <v>38</v>
          </cell>
          <cell r="L74">
            <v>106.301</v>
          </cell>
          <cell r="M74">
            <v>181</v>
          </cell>
          <cell r="N74">
            <v>107.145</v>
          </cell>
          <cell r="O74">
            <v>165</v>
          </cell>
          <cell r="P74">
            <v>10.505000000000001</v>
          </cell>
          <cell r="Q74">
            <v>79</v>
          </cell>
          <cell r="R74">
            <v>0.74458999999999997</v>
          </cell>
          <cell r="S74">
            <v>0.76266900000000004</v>
          </cell>
          <cell r="T74">
            <v>0.837453</v>
          </cell>
          <cell r="U74">
            <v>0.61611070000000001</v>
          </cell>
          <cell r="V74">
            <v>90</v>
          </cell>
          <cell r="W74">
            <v>69</v>
          </cell>
          <cell r="X74">
            <v>53</v>
          </cell>
          <cell r="Y74">
            <v>107</v>
          </cell>
          <cell r="Z74">
            <v>0.159611402073353</v>
          </cell>
          <cell r="AA74">
            <v>76</v>
          </cell>
          <cell r="AB74">
            <v>910995.02901225002</v>
          </cell>
          <cell r="AC74">
            <v>61</v>
          </cell>
          <cell r="AD74">
            <v>26.8919881078338</v>
          </cell>
          <cell r="AE74">
            <v>209</v>
          </cell>
          <cell r="AF74">
            <v>142.5</v>
          </cell>
          <cell r="AG74">
            <v>0.75362949999999995</v>
          </cell>
          <cell r="AH74">
            <v>76</v>
          </cell>
          <cell r="AI74">
            <v>69</v>
          </cell>
          <cell r="AJ74">
            <v>53</v>
          </cell>
          <cell r="AK74">
            <v>107</v>
          </cell>
          <cell r="AL74">
            <v>85.9166666666666</v>
          </cell>
          <cell r="AM74">
            <v>112.652627373954</v>
          </cell>
          <cell r="AN74">
            <v>76</v>
          </cell>
          <cell r="AO74">
            <v>114.003852910039</v>
          </cell>
          <cell r="AP74">
            <v>76</v>
          </cell>
          <cell r="AQ74">
            <v>0.52720146935040801</v>
          </cell>
          <cell r="AR74">
            <v>0.47435367907794901</v>
          </cell>
          <cell r="AS74">
            <v>0.75832949634027302</v>
          </cell>
          <cell r="AT74">
            <v>73</v>
          </cell>
        </row>
        <row r="75">
          <cell r="A75">
            <v>73</v>
          </cell>
          <cell r="B75">
            <v>2025</v>
          </cell>
          <cell r="C75" t="str">
            <v>Rutgers</v>
          </cell>
          <cell r="D75">
            <v>69.565899999999999</v>
          </cell>
          <cell r="E75">
            <v>103</v>
          </cell>
          <cell r="F75">
            <v>68.590199999999996</v>
          </cell>
          <cell r="G75">
            <v>115</v>
          </cell>
          <cell r="H75">
            <v>108.30800000000001</v>
          </cell>
          <cell r="I75">
            <v>129</v>
          </cell>
          <cell r="J75">
            <v>114.961</v>
          </cell>
          <cell r="K75">
            <v>62</v>
          </cell>
          <cell r="L75">
            <v>108.122</v>
          </cell>
          <cell r="M75">
            <v>231</v>
          </cell>
          <cell r="N75">
            <v>104.175</v>
          </cell>
          <cell r="O75">
            <v>105</v>
          </cell>
          <cell r="P75">
            <v>10.786</v>
          </cell>
          <cell r="Q75">
            <v>74</v>
          </cell>
          <cell r="R75">
            <v>0.75368800000000002</v>
          </cell>
          <cell r="S75">
            <v>0.74567399999999995</v>
          </cell>
          <cell r="T75">
            <v>0.67619899999999999</v>
          </cell>
          <cell r="U75">
            <v>0.74356999999999995</v>
          </cell>
          <cell r="V75">
            <v>88</v>
          </cell>
          <cell r="W75">
            <v>74</v>
          </cell>
          <cell r="X75">
            <v>99</v>
          </cell>
          <cell r="Y75">
            <v>70</v>
          </cell>
          <cell r="Z75">
            <v>0.155047228599069</v>
          </cell>
          <cell r="AA75">
            <v>78</v>
          </cell>
          <cell r="AB75">
            <v>919385.12718673295</v>
          </cell>
          <cell r="AC75">
            <v>51</v>
          </cell>
          <cell r="AD75">
            <v>24.323451784208299</v>
          </cell>
          <cell r="AE75">
            <v>87</v>
          </cell>
          <cell r="AF75">
            <v>82.5</v>
          </cell>
          <cell r="AG75">
            <v>0.74968100000000004</v>
          </cell>
          <cell r="AH75">
            <v>77</v>
          </cell>
          <cell r="AI75">
            <v>74</v>
          </cell>
          <cell r="AJ75">
            <v>99</v>
          </cell>
          <cell r="AK75">
            <v>70</v>
          </cell>
          <cell r="AL75">
            <v>76.25</v>
          </cell>
          <cell r="AM75">
            <v>102.25648205516001</v>
          </cell>
          <cell r="AN75">
            <v>72</v>
          </cell>
          <cell r="AO75">
            <v>101.70992728907299</v>
          </cell>
          <cell r="AP75">
            <v>70</v>
          </cell>
          <cell r="AQ75">
            <v>0.52046863905205398</v>
          </cell>
          <cell r="AR75">
            <v>0.478647076383169</v>
          </cell>
          <cell r="AS75">
            <v>0.75759014715506301</v>
          </cell>
          <cell r="AT75">
            <v>74</v>
          </cell>
        </row>
        <row r="76">
          <cell r="A76">
            <v>74</v>
          </cell>
          <cell r="B76">
            <v>2025</v>
          </cell>
          <cell r="C76" t="str">
            <v>UC Irvine</v>
          </cell>
          <cell r="D76">
            <v>69.993600000000001</v>
          </cell>
          <cell r="E76">
            <v>86</v>
          </cell>
          <cell r="F76">
            <v>69.287700000000001</v>
          </cell>
          <cell r="G76">
            <v>76</v>
          </cell>
          <cell r="H76">
            <v>104.511</v>
          </cell>
          <cell r="I76">
            <v>217</v>
          </cell>
          <cell r="J76">
            <v>105.837</v>
          </cell>
          <cell r="K76">
            <v>208</v>
          </cell>
          <cell r="L76">
            <v>92.039100000000005</v>
          </cell>
          <cell r="M76">
            <v>3</v>
          </cell>
          <cell r="N76">
            <v>93.555800000000005</v>
          </cell>
          <cell r="O76">
            <v>10</v>
          </cell>
          <cell r="P76">
            <v>12.2813</v>
          </cell>
          <cell r="Q76">
            <v>67</v>
          </cell>
          <cell r="R76">
            <v>0.68701029999999996</v>
          </cell>
          <cell r="S76">
            <v>0.77786200000000005</v>
          </cell>
          <cell r="T76">
            <v>0.74448400000000003</v>
          </cell>
          <cell r="U76">
            <v>0.69578899999999999</v>
          </cell>
          <cell r="V76">
            <v>103</v>
          </cell>
          <cell r="W76">
            <v>62</v>
          </cell>
          <cell r="X76">
            <v>84</v>
          </cell>
          <cell r="Y76">
            <v>89</v>
          </cell>
          <cell r="Z76">
            <v>0.175461756503451</v>
          </cell>
          <cell r="AA76">
            <v>70</v>
          </cell>
          <cell r="AB76">
            <v>784031.25041835802</v>
          </cell>
          <cell r="AC76">
            <v>175</v>
          </cell>
          <cell r="AD76">
            <v>20.354236463949199</v>
          </cell>
          <cell r="AE76">
            <v>6</v>
          </cell>
          <cell r="AF76">
            <v>38</v>
          </cell>
          <cell r="AG76">
            <v>0.73243614999999995</v>
          </cell>
          <cell r="AH76">
            <v>80</v>
          </cell>
          <cell r="AI76">
            <v>62</v>
          </cell>
          <cell r="AJ76">
            <v>84</v>
          </cell>
          <cell r="AK76">
            <v>89</v>
          </cell>
          <cell r="AL76">
            <v>89.3333333333333</v>
          </cell>
          <cell r="AM76">
            <v>114.844706816033</v>
          </cell>
          <cell r="AN76">
            <v>77</v>
          </cell>
          <cell r="AO76">
            <v>121.967400616877</v>
          </cell>
          <cell r="AP76">
            <v>82</v>
          </cell>
          <cell r="AQ76">
            <v>0.53666850379264697</v>
          </cell>
          <cell r="AR76">
            <v>0.45713936896472801</v>
          </cell>
          <cell r="AS76">
            <v>0.75597768274802601</v>
          </cell>
          <cell r="AT76">
            <v>75</v>
          </cell>
        </row>
        <row r="77">
          <cell r="A77">
            <v>75</v>
          </cell>
          <cell r="B77">
            <v>2025</v>
          </cell>
          <cell r="C77" t="str">
            <v>Pittsburgh</v>
          </cell>
          <cell r="D77">
            <v>67.192300000000003</v>
          </cell>
          <cell r="E77">
            <v>226</v>
          </cell>
          <cell r="F77">
            <v>66.316500000000005</v>
          </cell>
          <cell r="G77">
            <v>235</v>
          </cell>
          <cell r="H77">
            <v>113.881</v>
          </cell>
          <cell r="I77">
            <v>42</v>
          </cell>
          <cell r="J77">
            <v>118.098</v>
          </cell>
          <cell r="K77">
            <v>34</v>
          </cell>
          <cell r="L77">
            <v>105.071</v>
          </cell>
          <cell r="M77">
            <v>158</v>
          </cell>
          <cell r="N77">
            <v>102.548</v>
          </cell>
          <cell r="O77">
            <v>82</v>
          </cell>
          <cell r="P77">
            <v>15.5504</v>
          </cell>
          <cell r="Q77">
            <v>52</v>
          </cell>
          <cell r="R77">
            <v>0.86544399999999999</v>
          </cell>
          <cell r="S77">
            <v>0.68289200000000005</v>
          </cell>
          <cell r="T77">
            <v>0.92651799999999995</v>
          </cell>
          <cell r="U77">
            <v>0.58061249999999998</v>
          </cell>
          <cell r="V77">
            <v>44</v>
          </cell>
          <cell r="W77">
            <v>92</v>
          </cell>
          <cell r="X77">
            <v>18</v>
          </cell>
          <cell r="Y77">
            <v>125</v>
          </cell>
          <cell r="Z77">
            <v>0.23142532700919499</v>
          </cell>
          <cell r="AA77">
            <v>47</v>
          </cell>
          <cell r="AB77">
            <v>937140.25402924896</v>
          </cell>
          <cell r="AC77">
            <v>44</v>
          </cell>
          <cell r="AD77">
            <v>24.556360716505999</v>
          </cell>
          <cell r="AE77">
            <v>96</v>
          </cell>
          <cell r="AF77">
            <v>71.5</v>
          </cell>
          <cell r="AG77">
            <v>0.77416799999999997</v>
          </cell>
          <cell r="AH77">
            <v>67</v>
          </cell>
          <cell r="AI77">
            <v>92</v>
          </cell>
          <cell r="AJ77">
            <v>18</v>
          </cell>
          <cell r="AK77">
            <v>125</v>
          </cell>
          <cell r="AL77">
            <v>62.0833333333333</v>
          </cell>
          <cell r="AM77">
            <v>90.912374626344004</v>
          </cell>
          <cell r="AN77">
            <v>61</v>
          </cell>
          <cell r="AO77">
            <v>80.193618611636396</v>
          </cell>
          <cell r="AP77">
            <v>57</v>
          </cell>
          <cell r="AQ77">
            <v>0.48228568913192399</v>
          </cell>
          <cell r="AR77">
            <v>0.50918671478192601</v>
          </cell>
          <cell r="AS77">
            <v>0.75526655591249403</v>
          </cell>
          <cell r="AT77">
            <v>76</v>
          </cell>
        </row>
        <row r="78">
          <cell r="A78">
            <v>76</v>
          </cell>
          <cell r="B78">
            <v>2025</v>
          </cell>
          <cell r="C78" t="str">
            <v>Iowa</v>
          </cell>
          <cell r="D78">
            <v>72.436999999999998</v>
          </cell>
          <cell r="E78">
            <v>19</v>
          </cell>
          <cell r="F78">
            <v>70.753399999999999</v>
          </cell>
          <cell r="G78">
            <v>31</v>
          </cell>
          <cell r="H78">
            <v>115.084</v>
          </cell>
          <cell r="I78">
            <v>28</v>
          </cell>
          <cell r="J78">
            <v>118.82299999999999</v>
          </cell>
          <cell r="K78">
            <v>29</v>
          </cell>
          <cell r="L78">
            <v>109.526</v>
          </cell>
          <cell r="M78">
            <v>264</v>
          </cell>
          <cell r="N78">
            <v>106.53400000000001</v>
          </cell>
          <cell r="O78">
            <v>151</v>
          </cell>
          <cell r="P78">
            <v>12.289400000000001</v>
          </cell>
          <cell r="Q78">
            <v>66</v>
          </cell>
          <cell r="R78">
            <v>0.85025099999999998</v>
          </cell>
          <cell r="S78">
            <v>0.68788899999999997</v>
          </cell>
          <cell r="T78">
            <v>0.85334699999999997</v>
          </cell>
          <cell r="U78">
            <v>0.62991050000000004</v>
          </cell>
          <cell r="V78">
            <v>51</v>
          </cell>
          <cell r="W78">
            <v>89</v>
          </cell>
          <cell r="X78">
            <v>47</v>
          </cell>
          <cell r="Y78">
            <v>105</v>
          </cell>
          <cell r="Z78">
            <v>0.169650869031019</v>
          </cell>
          <cell r="AA78">
            <v>71</v>
          </cell>
          <cell r="AB78">
            <v>1022731.14531677</v>
          </cell>
          <cell r="AC78">
            <v>13</v>
          </cell>
          <cell r="AD78">
            <v>24.211445460496499</v>
          </cell>
          <cell r="AE78">
            <v>85</v>
          </cell>
          <cell r="AF78">
            <v>78</v>
          </cell>
          <cell r="AG78">
            <v>0.76906999999999903</v>
          </cell>
          <cell r="AH78">
            <v>70</v>
          </cell>
          <cell r="AI78">
            <v>89</v>
          </cell>
          <cell r="AJ78">
            <v>47</v>
          </cell>
          <cell r="AK78">
            <v>105</v>
          </cell>
          <cell r="AL78">
            <v>64</v>
          </cell>
          <cell r="AM78">
            <v>93.038266348204402</v>
          </cell>
          <cell r="AN78">
            <v>63</v>
          </cell>
          <cell r="AO78">
            <v>83.217392435018894</v>
          </cell>
          <cell r="AP78">
            <v>60</v>
          </cell>
          <cell r="AQ78">
            <v>0.48469311895093697</v>
          </cell>
          <cell r="AR78">
            <v>0.50349879103853601</v>
          </cell>
          <cell r="AS78">
            <v>0.75426597897991998</v>
          </cell>
          <cell r="AT78">
            <v>77</v>
          </cell>
        </row>
        <row r="79">
          <cell r="A79">
            <v>77</v>
          </cell>
          <cell r="B79">
            <v>2025</v>
          </cell>
          <cell r="C79" t="str">
            <v>Georgetown</v>
          </cell>
          <cell r="D79">
            <v>68.438000000000002</v>
          </cell>
          <cell r="E79">
            <v>165</v>
          </cell>
          <cell r="F79">
            <v>68.218299999999999</v>
          </cell>
          <cell r="G79">
            <v>134</v>
          </cell>
          <cell r="H79">
            <v>104.548</v>
          </cell>
          <cell r="I79">
            <v>216</v>
          </cell>
          <cell r="J79">
            <v>108.30200000000001</v>
          </cell>
          <cell r="K79">
            <v>163</v>
          </cell>
          <cell r="L79">
            <v>97.023099999999999</v>
          </cell>
          <cell r="M79">
            <v>24</v>
          </cell>
          <cell r="N79">
            <v>98.059399999999997</v>
          </cell>
          <cell r="O79">
            <v>37</v>
          </cell>
          <cell r="P79">
            <v>10.242800000000001</v>
          </cell>
          <cell r="Q79">
            <v>81</v>
          </cell>
          <cell r="R79">
            <v>0.65721160000000001</v>
          </cell>
          <cell r="S79">
            <v>0.76796600000000004</v>
          </cell>
          <cell r="T79">
            <v>0.60931239999999998</v>
          </cell>
          <cell r="U79">
            <v>0.77905999999999997</v>
          </cell>
          <cell r="V79">
            <v>116</v>
          </cell>
          <cell r="W79">
            <v>66</v>
          </cell>
          <cell r="X79">
            <v>124</v>
          </cell>
          <cell r="Y79">
            <v>60</v>
          </cell>
          <cell r="Z79">
            <v>0.14966246821941001</v>
          </cell>
          <cell r="AA79">
            <v>81</v>
          </cell>
          <cell r="AB79">
            <v>802731.42143535195</v>
          </cell>
          <cell r="AC79">
            <v>151</v>
          </cell>
          <cell r="AD79">
            <v>22.443235215629802</v>
          </cell>
          <cell r="AE79">
            <v>38</v>
          </cell>
          <cell r="AF79">
            <v>59.5</v>
          </cell>
          <cell r="AG79">
            <v>0.71258880000000002</v>
          </cell>
          <cell r="AH79">
            <v>85</v>
          </cell>
          <cell r="AI79">
            <v>66</v>
          </cell>
          <cell r="AJ79">
            <v>124</v>
          </cell>
          <cell r="AK79">
            <v>60</v>
          </cell>
          <cell r="AL79">
            <v>93.4166666666666</v>
          </cell>
          <cell r="AM79">
            <v>121.641669900316</v>
          </cell>
          <cell r="AN79">
            <v>79</v>
          </cell>
          <cell r="AO79">
            <v>131.094772562614</v>
          </cell>
          <cell r="AP79">
            <v>84</v>
          </cell>
          <cell r="AQ79">
            <v>0.52680320209337805</v>
          </cell>
          <cell r="AR79">
            <v>0.44075794005823399</v>
          </cell>
          <cell r="AS79">
            <v>0.74792727157838201</v>
          </cell>
          <cell r="AT79">
            <v>78</v>
          </cell>
        </row>
        <row r="80">
          <cell r="A80">
            <v>78</v>
          </cell>
          <cell r="B80">
            <v>2025</v>
          </cell>
          <cell r="C80" t="str">
            <v>Minnesota</v>
          </cell>
          <cell r="D80">
            <v>63.631500000000003</v>
          </cell>
          <cell r="E80">
            <v>358</v>
          </cell>
          <cell r="F80">
            <v>62.205500000000001</v>
          </cell>
          <cell r="G80">
            <v>359</v>
          </cell>
          <cell r="H80">
            <v>106.04300000000001</v>
          </cell>
          <cell r="I80">
            <v>172</v>
          </cell>
          <cell r="J80">
            <v>111.956</v>
          </cell>
          <cell r="K80">
            <v>96</v>
          </cell>
          <cell r="L80">
            <v>106.916</v>
          </cell>
          <cell r="M80">
            <v>196</v>
          </cell>
          <cell r="N80">
            <v>102.538</v>
          </cell>
          <cell r="O80">
            <v>81</v>
          </cell>
          <cell r="P80">
            <v>9.4171700000000005</v>
          </cell>
          <cell r="Q80">
            <v>85</v>
          </cell>
          <cell r="R80">
            <v>0.68551039999999996</v>
          </cell>
          <cell r="S80">
            <v>0.75407100000000005</v>
          </cell>
          <cell r="T80">
            <v>0.63591149999999996</v>
          </cell>
          <cell r="U80">
            <v>0.84004299999999998</v>
          </cell>
          <cell r="V80">
            <v>104</v>
          </cell>
          <cell r="W80">
            <v>72</v>
          </cell>
          <cell r="X80">
            <v>115</v>
          </cell>
          <cell r="Y80">
            <v>43</v>
          </cell>
          <cell r="Z80">
            <v>0.148008454931912</v>
          </cell>
          <cell r="AA80">
            <v>82</v>
          </cell>
          <cell r="AB80">
            <v>797566.50712658395</v>
          </cell>
          <cell r="AC80">
            <v>162</v>
          </cell>
          <cell r="AD80">
            <v>25.926481751041901</v>
          </cell>
          <cell r="AE80">
            <v>159</v>
          </cell>
          <cell r="AF80">
            <v>120.5</v>
          </cell>
          <cell r="AG80">
            <v>0.71979070000000001</v>
          </cell>
          <cell r="AH80">
            <v>84</v>
          </cell>
          <cell r="AI80">
            <v>72</v>
          </cell>
          <cell r="AJ80">
            <v>115</v>
          </cell>
          <cell r="AK80">
            <v>43</v>
          </cell>
          <cell r="AL80">
            <v>101.083333333333</v>
          </cell>
          <cell r="AM80">
            <v>134.050153544339</v>
          </cell>
          <cell r="AN80">
            <v>85</v>
          </cell>
          <cell r="AO80">
            <v>140.43434200154701</v>
          </cell>
          <cell r="AP80">
            <v>90</v>
          </cell>
          <cell r="AQ80">
            <v>0.51227145649961603</v>
          </cell>
          <cell r="AR80">
            <v>0.44139904578582401</v>
          </cell>
          <cell r="AS80">
            <v>0.74361363020554405</v>
          </cell>
          <cell r="AT80">
            <v>79</v>
          </cell>
        </row>
        <row r="81">
          <cell r="A81">
            <v>79</v>
          </cell>
          <cell r="B81">
            <v>2025</v>
          </cell>
          <cell r="C81" t="str">
            <v>St. Bonaventure</v>
          </cell>
          <cell r="D81">
            <v>64.8429</v>
          </cell>
          <cell r="E81">
            <v>332</v>
          </cell>
          <cell r="F81">
            <v>63.809100000000001</v>
          </cell>
          <cell r="G81">
            <v>343</v>
          </cell>
          <cell r="H81">
            <v>107.09399999999999</v>
          </cell>
          <cell r="I81">
            <v>150</v>
          </cell>
          <cell r="J81">
            <v>108.532</v>
          </cell>
          <cell r="K81">
            <v>156</v>
          </cell>
          <cell r="L81">
            <v>99.566599999999994</v>
          </cell>
          <cell r="M81">
            <v>55</v>
          </cell>
          <cell r="N81">
            <v>101.995</v>
          </cell>
          <cell r="O81">
            <v>74</v>
          </cell>
          <cell r="P81">
            <v>6.53728</v>
          </cell>
          <cell r="Q81">
            <v>100</v>
          </cell>
          <cell r="R81">
            <v>0.74119100000000004</v>
          </cell>
          <cell r="S81">
            <v>0.74437500000000001</v>
          </cell>
          <cell r="T81">
            <v>0.86383799999999999</v>
          </cell>
          <cell r="U81">
            <v>0.56531310000000001</v>
          </cell>
          <cell r="V81">
            <v>91</v>
          </cell>
          <cell r="W81">
            <v>75</v>
          </cell>
          <cell r="X81">
            <v>38</v>
          </cell>
          <cell r="Y81">
            <v>131</v>
          </cell>
          <cell r="Z81">
            <v>0.10081288776411899</v>
          </cell>
          <cell r="AA81">
            <v>96</v>
          </cell>
          <cell r="AB81">
            <v>763797.16502172896</v>
          </cell>
          <cell r="AC81">
            <v>204</v>
          </cell>
          <cell r="AD81">
            <v>25.226893973553299</v>
          </cell>
          <cell r="AE81">
            <v>125</v>
          </cell>
          <cell r="AF81">
            <v>110.5</v>
          </cell>
          <cell r="AG81">
            <v>0.74278299999999997</v>
          </cell>
          <cell r="AH81">
            <v>78</v>
          </cell>
          <cell r="AI81">
            <v>75</v>
          </cell>
          <cell r="AJ81">
            <v>38</v>
          </cell>
          <cell r="AK81">
            <v>131</v>
          </cell>
          <cell r="AL81">
            <v>109.583333333333</v>
          </cell>
          <cell r="AM81">
            <v>147.21522530086699</v>
          </cell>
          <cell r="AN81">
            <v>91</v>
          </cell>
          <cell r="AO81">
            <v>147.530750344761</v>
          </cell>
          <cell r="AP81">
            <v>93</v>
          </cell>
          <cell r="AQ81">
            <v>0.50096935058412495</v>
          </cell>
          <cell r="AR81">
            <v>0.452700486248301</v>
          </cell>
          <cell r="AS81">
            <v>0.74361342265375996</v>
          </cell>
          <cell r="AT81">
            <v>80</v>
          </cell>
        </row>
        <row r="82">
          <cell r="A82">
            <v>80</v>
          </cell>
          <cell r="B82">
            <v>2025</v>
          </cell>
          <cell r="C82" t="str">
            <v>Florida St.</v>
          </cell>
          <cell r="D82">
            <v>70.802999999999997</v>
          </cell>
          <cell r="E82">
            <v>44</v>
          </cell>
          <cell r="F82">
            <v>70.200400000000002</v>
          </cell>
          <cell r="G82">
            <v>49</v>
          </cell>
          <cell r="H82">
            <v>105.648</v>
          </cell>
          <cell r="I82">
            <v>183</v>
          </cell>
          <cell r="J82">
            <v>108.52500000000001</v>
          </cell>
          <cell r="K82">
            <v>158</v>
          </cell>
          <cell r="L82">
            <v>100.011</v>
          </cell>
          <cell r="M82">
            <v>60</v>
          </cell>
          <cell r="N82">
            <v>99.788300000000007</v>
          </cell>
          <cell r="O82">
            <v>49</v>
          </cell>
          <cell r="P82">
            <v>8.7371300000000005</v>
          </cell>
          <cell r="Q82">
            <v>87</v>
          </cell>
          <cell r="R82">
            <v>0.71519600000000005</v>
          </cell>
          <cell r="S82">
            <v>0.72707699999999997</v>
          </cell>
          <cell r="T82">
            <v>0.84855000000000003</v>
          </cell>
          <cell r="U82">
            <v>0.61641060000000003</v>
          </cell>
          <cell r="V82">
            <v>96</v>
          </cell>
          <cell r="W82">
            <v>77</v>
          </cell>
          <cell r="X82">
            <v>50</v>
          </cell>
          <cell r="Y82">
            <v>106</v>
          </cell>
          <cell r="Z82">
            <v>0.123394488934084</v>
          </cell>
          <cell r="AA82">
            <v>88</v>
          </cell>
          <cell r="AB82">
            <v>833894.76727687498</v>
          </cell>
          <cell r="AC82">
            <v>123</v>
          </cell>
          <cell r="AD82">
            <v>22.308775795403001</v>
          </cell>
          <cell r="AE82">
            <v>33</v>
          </cell>
          <cell r="AF82">
            <v>60.5</v>
          </cell>
          <cell r="AG82">
            <v>0.72113649999999996</v>
          </cell>
          <cell r="AH82">
            <v>83</v>
          </cell>
          <cell r="AI82">
            <v>77</v>
          </cell>
          <cell r="AJ82">
            <v>50</v>
          </cell>
          <cell r="AK82">
            <v>106</v>
          </cell>
          <cell r="AL82">
            <v>85.0833333333333</v>
          </cell>
          <cell r="AM82">
            <v>117.02107663058101</v>
          </cell>
          <cell r="AN82">
            <v>78</v>
          </cell>
          <cell r="AO82">
            <v>117.985060156202</v>
          </cell>
          <cell r="AP82">
            <v>79</v>
          </cell>
          <cell r="AQ82">
            <v>0.50068968930636504</v>
          </cell>
          <cell r="AR82">
            <v>0.45195836076267998</v>
          </cell>
          <cell r="AS82">
            <v>0.74329462942443902</v>
          </cell>
          <cell r="AT82">
            <v>81</v>
          </cell>
        </row>
        <row r="83">
          <cell r="A83">
            <v>81</v>
          </cell>
          <cell r="B83">
            <v>2025</v>
          </cell>
          <cell r="C83" t="str">
            <v>TCU</v>
          </cell>
          <cell r="D83">
            <v>67.083399999999997</v>
          </cell>
          <cell r="E83">
            <v>233</v>
          </cell>
          <cell r="F83">
            <v>66.554900000000004</v>
          </cell>
          <cell r="G83">
            <v>221</v>
          </cell>
          <cell r="H83">
            <v>101.203</v>
          </cell>
          <cell r="I83">
            <v>279</v>
          </cell>
          <cell r="J83">
            <v>107.059</v>
          </cell>
          <cell r="K83">
            <v>183</v>
          </cell>
          <cell r="L83">
            <v>100.846</v>
          </cell>
          <cell r="M83">
            <v>67</v>
          </cell>
          <cell r="N83">
            <v>96.952399999999997</v>
          </cell>
          <cell r="O83">
            <v>28</v>
          </cell>
          <cell r="P83">
            <v>10.1066</v>
          </cell>
          <cell r="Q83">
            <v>82</v>
          </cell>
          <cell r="R83">
            <v>0.86714100000000005</v>
          </cell>
          <cell r="S83">
            <v>0.67599299999999996</v>
          </cell>
          <cell r="T83">
            <v>0.833758</v>
          </cell>
          <cell r="U83">
            <v>0.69379100000000005</v>
          </cell>
          <cell r="V83">
            <v>41</v>
          </cell>
          <cell r="W83">
            <v>93</v>
          </cell>
          <cell r="X83">
            <v>58</v>
          </cell>
          <cell r="Y83">
            <v>91</v>
          </cell>
          <cell r="Z83">
            <v>0.150657241582865</v>
          </cell>
          <cell r="AA83">
            <v>80</v>
          </cell>
          <cell r="AB83">
            <v>768885.075125715</v>
          </cell>
          <cell r="AC83">
            <v>199</v>
          </cell>
          <cell r="AD83">
            <v>22.4842619783104</v>
          </cell>
          <cell r="AE83">
            <v>40</v>
          </cell>
          <cell r="AF83">
            <v>60</v>
          </cell>
          <cell r="AG83">
            <v>0.771567</v>
          </cell>
          <cell r="AH83">
            <v>68</v>
          </cell>
          <cell r="AI83">
            <v>93</v>
          </cell>
          <cell r="AJ83">
            <v>58</v>
          </cell>
          <cell r="AK83">
            <v>91</v>
          </cell>
          <cell r="AL83">
            <v>92.6666666666666</v>
          </cell>
          <cell r="AM83">
            <v>137.08228734123901</v>
          </cell>
          <cell r="AN83">
            <v>87</v>
          </cell>
          <cell r="AO83">
            <v>120.101905170473</v>
          </cell>
          <cell r="AP83">
            <v>80</v>
          </cell>
          <cell r="AQ83">
            <v>0.45820382994058101</v>
          </cell>
          <cell r="AR83">
            <v>0.48249101671643602</v>
          </cell>
          <cell r="AS83">
            <v>0.73954994257615003</v>
          </cell>
          <cell r="AT83">
            <v>82</v>
          </cell>
        </row>
        <row r="84">
          <cell r="A84">
            <v>82</v>
          </cell>
          <cell r="B84">
            <v>2025</v>
          </cell>
          <cell r="C84" t="str">
            <v>Colorado St.</v>
          </cell>
          <cell r="D84">
            <v>66.893199999999993</v>
          </cell>
          <cell r="E84">
            <v>245</v>
          </cell>
          <cell r="F84">
            <v>66.201599999999999</v>
          </cell>
          <cell r="G84">
            <v>242</v>
          </cell>
          <cell r="H84">
            <v>110.44199999999999</v>
          </cell>
          <cell r="I84">
            <v>83</v>
          </cell>
          <cell r="J84">
            <v>114.95699999999999</v>
          </cell>
          <cell r="K84">
            <v>63</v>
          </cell>
          <cell r="L84">
            <v>101.88800000000001</v>
          </cell>
          <cell r="M84">
            <v>81</v>
          </cell>
          <cell r="N84">
            <v>102.95399999999999</v>
          </cell>
          <cell r="O84">
            <v>89</v>
          </cell>
          <cell r="P84">
            <v>12.003399999999999</v>
          </cell>
          <cell r="Q84">
            <v>69</v>
          </cell>
          <cell r="R84">
            <v>0.85924800000000001</v>
          </cell>
          <cell r="S84">
            <v>0.65439499999999995</v>
          </cell>
          <cell r="T84">
            <v>0.64481120000000003</v>
          </cell>
          <cell r="U84">
            <v>0.75316799999999995</v>
          </cell>
          <cell r="V84">
            <v>48</v>
          </cell>
          <cell r="W84">
            <v>95</v>
          </cell>
          <cell r="X84">
            <v>112</v>
          </cell>
          <cell r="Y84">
            <v>68</v>
          </cell>
          <cell r="Z84">
            <v>0.179435278922222</v>
          </cell>
          <cell r="AA84">
            <v>69</v>
          </cell>
          <cell r="AB84">
            <v>884001.11993752595</v>
          </cell>
          <cell r="AC84">
            <v>77</v>
          </cell>
          <cell r="AD84">
            <v>24.822595338489101</v>
          </cell>
          <cell r="AE84">
            <v>105</v>
          </cell>
          <cell r="AF84">
            <v>87</v>
          </cell>
          <cell r="AG84">
            <v>0.75682150000000004</v>
          </cell>
          <cell r="AH84">
            <v>75</v>
          </cell>
          <cell r="AI84">
            <v>95</v>
          </cell>
          <cell r="AJ84">
            <v>112</v>
          </cell>
          <cell r="AK84">
            <v>68</v>
          </cell>
          <cell r="AL84">
            <v>81.3333333333333</v>
          </cell>
          <cell r="AM84">
            <v>124.28782819754601</v>
          </cell>
          <cell r="AN84">
            <v>80</v>
          </cell>
          <cell r="AO84">
            <v>107.46699629084701</v>
          </cell>
          <cell r="AP84">
            <v>74</v>
          </cell>
          <cell r="AQ84">
            <v>0.44793166333165502</v>
          </cell>
          <cell r="AR84">
            <v>0.47989187463782101</v>
          </cell>
          <cell r="AS84">
            <v>0.73548556947393695</v>
          </cell>
          <cell r="AT84">
            <v>83</v>
          </cell>
        </row>
        <row r="85">
          <cell r="A85">
            <v>83</v>
          </cell>
          <cell r="B85">
            <v>2025</v>
          </cell>
          <cell r="C85" t="str">
            <v>Nevada</v>
          </cell>
          <cell r="D85">
            <v>64.727500000000006</v>
          </cell>
          <cell r="E85">
            <v>336</v>
          </cell>
          <cell r="F85">
            <v>63.535400000000003</v>
          </cell>
          <cell r="G85">
            <v>346</v>
          </cell>
          <cell r="H85">
            <v>111.877</v>
          </cell>
          <cell r="I85">
            <v>67</v>
          </cell>
          <cell r="J85">
            <v>114.127</v>
          </cell>
          <cell r="K85">
            <v>73</v>
          </cell>
          <cell r="L85">
            <v>103.71899999999999</v>
          </cell>
          <cell r="M85">
            <v>115</v>
          </cell>
          <cell r="N85">
            <v>103.40600000000001</v>
          </cell>
          <cell r="O85">
            <v>95</v>
          </cell>
          <cell r="P85">
            <v>10.7212</v>
          </cell>
          <cell r="Q85">
            <v>76</v>
          </cell>
          <cell r="R85">
            <v>0.75778599999999996</v>
          </cell>
          <cell r="S85">
            <v>0.69378700000000004</v>
          </cell>
          <cell r="T85">
            <v>0.83695399999999998</v>
          </cell>
          <cell r="U85">
            <v>0.65459900000000004</v>
          </cell>
          <cell r="V85">
            <v>86</v>
          </cell>
          <cell r="W85">
            <v>87</v>
          </cell>
          <cell r="X85">
            <v>54</v>
          </cell>
          <cell r="Y85">
            <v>99</v>
          </cell>
          <cell r="Z85">
            <v>0.165632845390289</v>
          </cell>
          <cell r="AA85">
            <v>72</v>
          </cell>
          <cell r="AB85">
            <v>843073.88347984699</v>
          </cell>
          <cell r="AC85">
            <v>111</v>
          </cell>
          <cell r="AD85">
            <v>25.8335653801639</v>
          </cell>
          <cell r="AE85">
            <v>153</v>
          </cell>
          <cell r="AF85">
            <v>112.5</v>
          </cell>
          <cell r="AG85">
            <v>0.7257865</v>
          </cell>
          <cell r="AH85">
            <v>82</v>
          </cell>
          <cell r="AI85">
            <v>87</v>
          </cell>
          <cell r="AJ85">
            <v>54</v>
          </cell>
          <cell r="AK85">
            <v>99</v>
          </cell>
          <cell r="AL85">
            <v>88.4166666666666</v>
          </cell>
          <cell r="AM85">
            <v>127.440650612748</v>
          </cell>
          <cell r="AN85">
            <v>82</v>
          </cell>
          <cell r="AO85">
            <v>121.821867266292</v>
          </cell>
          <cell r="AP85">
            <v>81</v>
          </cell>
          <cell r="AQ85">
            <v>0.47370722680018601</v>
          </cell>
          <cell r="AR85">
            <v>0.45305669621003197</v>
          </cell>
          <cell r="AS85">
            <v>0.73514947164853806</v>
          </cell>
          <cell r="AT85">
            <v>84</v>
          </cell>
        </row>
        <row r="86">
          <cell r="A86">
            <v>84</v>
          </cell>
          <cell r="B86">
            <v>2025</v>
          </cell>
          <cell r="C86" t="str">
            <v>Notre Dame</v>
          </cell>
          <cell r="D86">
            <v>65.651899999999998</v>
          </cell>
          <cell r="E86">
            <v>308</v>
          </cell>
          <cell r="F86">
            <v>64.902000000000001</v>
          </cell>
          <cell r="G86">
            <v>310</v>
          </cell>
          <cell r="H86">
            <v>109.786</v>
          </cell>
          <cell r="I86">
            <v>94</v>
          </cell>
          <cell r="J86">
            <v>113.476</v>
          </cell>
          <cell r="K86">
            <v>79</v>
          </cell>
          <cell r="L86">
            <v>108.011</v>
          </cell>
          <cell r="M86">
            <v>228</v>
          </cell>
          <cell r="N86">
            <v>106.73399999999999</v>
          </cell>
          <cell r="O86">
            <v>157</v>
          </cell>
          <cell r="P86">
            <v>6.7414199999999997</v>
          </cell>
          <cell r="Q86">
            <v>97</v>
          </cell>
          <cell r="R86">
            <v>0.60371350000000001</v>
          </cell>
          <cell r="S86">
            <v>0.75407199999999996</v>
          </cell>
          <cell r="T86">
            <v>0.75418099999999999</v>
          </cell>
          <cell r="U86">
            <v>0.70418400000000003</v>
          </cell>
          <cell r="V86">
            <v>135</v>
          </cell>
          <cell r="W86">
            <v>71</v>
          </cell>
          <cell r="X86">
            <v>81</v>
          </cell>
          <cell r="Y86">
            <v>83</v>
          </cell>
          <cell r="Z86">
            <v>0.10269314368662601</v>
          </cell>
          <cell r="AA86">
            <v>95</v>
          </cell>
          <cell r="AB86">
            <v>845386.55503929395</v>
          </cell>
          <cell r="AC86">
            <v>106</v>
          </cell>
          <cell r="AD86">
            <v>26.793975596395398</v>
          </cell>
          <cell r="AE86">
            <v>204</v>
          </cell>
          <cell r="AF86">
            <v>149.5</v>
          </cell>
          <cell r="AG86">
            <v>0.67889274999999905</v>
          </cell>
          <cell r="AH86">
            <v>97</v>
          </cell>
          <cell r="AI86">
            <v>71</v>
          </cell>
          <cell r="AJ86">
            <v>81</v>
          </cell>
          <cell r="AK86">
            <v>83</v>
          </cell>
          <cell r="AL86">
            <v>101.916666666666</v>
          </cell>
          <cell r="AM86">
            <v>135.15508687057201</v>
          </cell>
          <cell r="AN86">
            <v>86</v>
          </cell>
          <cell r="AO86">
            <v>150.12189578790799</v>
          </cell>
          <cell r="AP86">
            <v>97</v>
          </cell>
          <cell r="AQ86">
            <v>0.51185178928873498</v>
          </cell>
          <cell r="AR86">
            <v>0.41286207421924498</v>
          </cell>
          <cell r="AS86">
            <v>0.73449856090679599</v>
          </cell>
          <cell r="AT86">
            <v>85</v>
          </cell>
        </row>
        <row r="87">
          <cell r="A87">
            <v>85</v>
          </cell>
          <cell r="B87">
            <v>2025</v>
          </cell>
          <cell r="C87" t="str">
            <v>Washington St.</v>
          </cell>
          <cell r="D87">
            <v>70.784300000000002</v>
          </cell>
          <cell r="E87">
            <v>46</v>
          </cell>
          <cell r="F87">
            <v>69.777799999999999</v>
          </cell>
          <cell r="G87">
            <v>61</v>
          </cell>
          <cell r="H87">
            <v>108.699</v>
          </cell>
          <cell r="I87">
            <v>118</v>
          </cell>
          <cell r="J87">
            <v>111.873</v>
          </cell>
          <cell r="K87">
            <v>97</v>
          </cell>
          <cell r="L87">
            <v>108.19799999999999</v>
          </cell>
          <cell r="M87">
            <v>232</v>
          </cell>
          <cell r="N87">
            <v>106.721</v>
          </cell>
          <cell r="O87">
            <v>156</v>
          </cell>
          <cell r="P87">
            <v>5.1519399999999997</v>
          </cell>
          <cell r="Q87">
            <v>108</v>
          </cell>
          <cell r="R87">
            <v>0.67471110000000001</v>
          </cell>
          <cell r="S87">
            <v>0.72117900000000001</v>
          </cell>
          <cell r="T87">
            <v>0.81726500000000002</v>
          </cell>
          <cell r="U87">
            <v>0.63841029999999999</v>
          </cell>
          <cell r="V87">
            <v>111</v>
          </cell>
          <cell r="W87">
            <v>79</v>
          </cell>
          <cell r="X87">
            <v>65</v>
          </cell>
          <cell r="Y87">
            <v>103</v>
          </cell>
          <cell r="Z87">
            <v>7.2784501647964295E-2</v>
          </cell>
          <cell r="AA87">
            <v>109</v>
          </cell>
          <cell r="AB87">
            <v>885905.72911357402</v>
          </cell>
          <cell r="AC87">
            <v>76</v>
          </cell>
          <cell r="AD87">
            <v>24.846365870304101</v>
          </cell>
          <cell r="AE87">
            <v>106</v>
          </cell>
          <cell r="AF87">
            <v>107.5</v>
          </cell>
          <cell r="AG87">
            <v>0.69794504999999996</v>
          </cell>
          <cell r="AH87">
            <v>89</v>
          </cell>
          <cell r="AI87">
            <v>79</v>
          </cell>
          <cell r="AJ87">
            <v>65</v>
          </cell>
          <cell r="AK87">
            <v>103</v>
          </cell>
          <cell r="AL87">
            <v>91.5833333333333</v>
          </cell>
          <cell r="AM87">
            <v>126.991126105077</v>
          </cell>
          <cell r="AN87">
            <v>81</v>
          </cell>
          <cell r="AO87">
            <v>131.218544115089</v>
          </cell>
          <cell r="AP87">
            <v>85</v>
          </cell>
          <cell r="AQ87">
            <v>0.49258409518513102</v>
          </cell>
          <cell r="AR87">
            <v>0.43164941231928999</v>
          </cell>
          <cell r="AS87">
            <v>0.73434591875191502</v>
          </cell>
          <cell r="AT87">
            <v>86</v>
          </cell>
        </row>
        <row r="88">
          <cell r="A88">
            <v>86</v>
          </cell>
          <cell r="B88">
            <v>2025</v>
          </cell>
          <cell r="C88" t="str">
            <v>Bradley</v>
          </cell>
          <cell r="D88">
            <v>66.948099999999997</v>
          </cell>
          <cell r="E88">
            <v>241</v>
          </cell>
          <cell r="F88">
            <v>66.148099999999999</v>
          </cell>
          <cell r="G88">
            <v>246</v>
          </cell>
          <cell r="H88">
            <v>113.738</v>
          </cell>
          <cell r="I88">
            <v>48</v>
          </cell>
          <cell r="J88">
            <v>112.39700000000001</v>
          </cell>
          <cell r="K88">
            <v>89</v>
          </cell>
          <cell r="L88">
            <v>104.087</v>
          </cell>
          <cell r="M88">
            <v>128</v>
          </cell>
          <cell r="N88">
            <v>105.251</v>
          </cell>
          <cell r="O88">
            <v>125</v>
          </cell>
          <cell r="P88">
            <v>7.1462300000000001</v>
          </cell>
          <cell r="Q88">
            <v>94</v>
          </cell>
          <cell r="R88">
            <v>0.72529299999999997</v>
          </cell>
          <cell r="S88">
            <v>0.68918800000000002</v>
          </cell>
          <cell r="T88">
            <v>0.74538300000000002</v>
          </cell>
          <cell r="U88">
            <v>0.63961020000000002</v>
          </cell>
          <cell r="V88">
            <v>93</v>
          </cell>
          <cell r="W88">
            <v>88</v>
          </cell>
          <cell r="X88">
            <v>83</v>
          </cell>
          <cell r="Y88">
            <v>102</v>
          </cell>
          <cell r="Z88">
            <v>0.106739399624485</v>
          </cell>
          <cell r="AA88">
            <v>92</v>
          </cell>
          <cell r="AB88">
            <v>845761.07865989301</v>
          </cell>
          <cell r="AC88">
            <v>103</v>
          </cell>
          <cell r="AD88">
            <v>25.693526309055599</v>
          </cell>
          <cell r="AE88">
            <v>143</v>
          </cell>
          <cell r="AF88">
            <v>117.5</v>
          </cell>
          <cell r="AG88">
            <v>0.70724049999999905</v>
          </cell>
          <cell r="AH88">
            <v>86</v>
          </cell>
          <cell r="AI88">
            <v>88</v>
          </cell>
          <cell r="AJ88">
            <v>83</v>
          </cell>
          <cell r="AK88">
            <v>102</v>
          </cell>
          <cell r="AL88">
            <v>97.25</v>
          </cell>
          <cell r="AM88">
            <v>141.10808661787399</v>
          </cell>
          <cell r="AN88">
            <v>90</v>
          </cell>
          <cell r="AO88">
            <v>137.50626554898901</v>
          </cell>
          <cell r="AP88">
            <v>87</v>
          </cell>
          <cell r="AQ88">
            <v>0.465797514827687</v>
          </cell>
          <cell r="AR88">
            <v>0.434846657261591</v>
          </cell>
          <cell r="AS88">
            <v>0.726790595464744</v>
          </cell>
          <cell r="AT88">
            <v>87</v>
          </cell>
        </row>
        <row r="89">
          <cell r="A89">
            <v>87</v>
          </cell>
          <cell r="B89">
            <v>2025</v>
          </cell>
          <cell r="C89" t="str">
            <v>Lipscomb</v>
          </cell>
          <cell r="D89">
            <v>68.165899999999993</v>
          </cell>
          <cell r="E89">
            <v>185</v>
          </cell>
          <cell r="F89">
            <v>66.558999999999997</v>
          </cell>
          <cell r="G89">
            <v>220</v>
          </cell>
          <cell r="H89">
            <v>112.968</v>
          </cell>
          <cell r="I89">
            <v>58</v>
          </cell>
          <cell r="J89">
            <v>111.081</v>
          </cell>
          <cell r="K89">
            <v>108</v>
          </cell>
          <cell r="L89">
            <v>99.656700000000001</v>
          </cell>
          <cell r="M89">
            <v>56</v>
          </cell>
          <cell r="N89">
            <v>102.443</v>
          </cell>
          <cell r="O89">
            <v>78</v>
          </cell>
          <cell r="P89">
            <v>8.6378299999999992</v>
          </cell>
          <cell r="Q89">
            <v>88</v>
          </cell>
          <cell r="R89">
            <v>0.63031250000000005</v>
          </cell>
          <cell r="S89">
            <v>0.70148299999999997</v>
          </cell>
          <cell r="T89">
            <v>0.78256999999999999</v>
          </cell>
          <cell r="U89">
            <v>0.65130999999999994</v>
          </cell>
          <cell r="V89">
            <v>125</v>
          </cell>
          <cell r="W89">
            <v>83</v>
          </cell>
          <cell r="X89">
            <v>70</v>
          </cell>
          <cell r="Y89">
            <v>100</v>
          </cell>
          <cell r="Z89">
            <v>0.12672025162141101</v>
          </cell>
          <cell r="AA89">
            <v>87</v>
          </cell>
          <cell r="AB89">
            <v>841098.26035026903</v>
          </cell>
          <cell r="AC89">
            <v>115</v>
          </cell>
          <cell r="AD89">
            <v>24.1659842371945</v>
          </cell>
          <cell r="AE89">
            <v>84</v>
          </cell>
          <cell r="AF89">
            <v>85.5</v>
          </cell>
          <cell r="AG89">
            <v>0.66589774999999995</v>
          </cell>
          <cell r="AH89">
            <v>101</v>
          </cell>
          <cell r="AI89">
            <v>83</v>
          </cell>
          <cell r="AJ89">
            <v>70</v>
          </cell>
          <cell r="AK89">
            <v>100</v>
          </cell>
          <cell r="AL89">
            <v>93.0833333333333</v>
          </cell>
          <cell r="AM89">
            <v>132.695066499592</v>
          </cell>
          <cell r="AN89">
            <v>84</v>
          </cell>
          <cell r="AO89">
            <v>139.786225938341</v>
          </cell>
          <cell r="AP89">
            <v>89</v>
          </cell>
          <cell r="AQ89">
            <v>0.47703069321409902</v>
          </cell>
          <cell r="AR89">
            <v>0.40858632241143</v>
          </cell>
          <cell r="AS89">
            <v>0.72191552677185</v>
          </cell>
          <cell r="AT89">
            <v>88</v>
          </cell>
        </row>
        <row r="90">
          <cell r="A90">
            <v>88</v>
          </cell>
          <cell r="B90">
            <v>2025</v>
          </cell>
          <cell r="C90" t="str">
            <v>Virginia</v>
          </cell>
          <cell r="D90">
            <v>61.028799999999997</v>
          </cell>
          <cell r="E90">
            <v>361</v>
          </cell>
          <cell r="F90">
            <v>60.759500000000003</v>
          </cell>
          <cell r="G90">
            <v>362</v>
          </cell>
          <cell r="H90">
            <v>105.88200000000001</v>
          </cell>
          <cell r="I90">
            <v>177</v>
          </cell>
          <cell r="J90">
            <v>111.113</v>
          </cell>
          <cell r="K90">
            <v>107</v>
          </cell>
          <cell r="L90">
            <v>107.181</v>
          </cell>
          <cell r="M90">
            <v>206</v>
          </cell>
          <cell r="N90">
            <v>105.371</v>
          </cell>
          <cell r="O90">
            <v>126</v>
          </cell>
          <cell r="P90">
            <v>5.74153</v>
          </cell>
          <cell r="Q90">
            <v>104</v>
          </cell>
          <cell r="R90">
            <v>0.65141199999999999</v>
          </cell>
          <cell r="S90">
            <v>0.71658100000000002</v>
          </cell>
          <cell r="T90">
            <v>0.71118999999999999</v>
          </cell>
          <cell r="U90">
            <v>0.72507500000000003</v>
          </cell>
          <cell r="V90">
            <v>120</v>
          </cell>
          <cell r="W90">
            <v>81</v>
          </cell>
          <cell r="X90">
            <v>90</v>
          </cell>
          <cell r="Y90">
            <v>75</v>
          </cell>
          <cell r="Z90">
            <v>9.4086726266942894E-2</v>
          </cell>
          <cell r="AA90">
            <v>100</v>
          </cell>
          <cell r="AB90">
            <v>753467.592553547</v>
          </cell>
          <cell r="AC90">
            <v>210</v>
          </cell>
          <cell r="AD90">
            <v>28.2370245917412</v>
          </cell>
          <cell r="AE90">
            <v>283</v>
          </cell>
          <cell r="AF90">
            <v>191.5</v>
          </cell>
          <cell r="AG90">
            <v>0.68399650000000001</v>
          </cell>
          <cell r="AH90">
            <v>95</v>
          </cell>
          <cell r="AI90">
            <v>81</v>
          </cell>
          <cell r="AJ90">
            <v>90</v>
          </cell>
          <cell r="AK90">
            <v>75</v>
          </cell>
          <cell r="AL90">
            <v>126.916666666666</v>
          </cell>
          <cell r="AM90">
            <v>177.11419458046799</v>
          </cell>
          <cell r="AN90">
            <v>104</v>
          </cell>
          <cell r="AO90">
            <v>185.55163172131199</v>
          </cell>
          <cell r="AP90">
            <v>110</v>
          </cell>
          <cell r="AQ90">
            <v>0.47342872213141202</v>
          </cell>
          <cell r="AR90">
            <v>0.40509334318422302</v>
          </cell>
          <cell r="AS90">
            <v>0.71959654796315997</v>
          </cell>
          <cell r="AT90">
            <v>89</v>
          </cell>
        </row>
        <row r="91">
          <cell r="A91">
            <v>89</v>
          </cell>
          <cell r="B91">
            <v>2025</v>
          </cell>
          <cell r="C91" t="str">
            <v>Akron</v>
          </cell>
          <cell r="D91">
            <v>73.095600000000005</v>
          </cell>
          <cell r="E91">
            <v>12</v>
          </cell>
          <cell r="F91">
            <v>72.258099999999999</v>
          </cell>
          <cell r="G91">
            <v>12</v>
          </cell>
          <cell r="H91">
            <v>113.761</v>
          </cell>
          <cell r="I91">
            <v>46</v>
          </cell>
          <cell r="J91">
            <v>112.782</v>
          </cell>
          <cell r="K91">
            <v>84</v>
          </cell>
          <cell r="L91">
            <v>102.23699999999999</v>
          </cell>
          <cell r="M91">
            <v>89</v>
          </cell>
          <cell r="N91">
            <v>105.535</v>
          </cell>
          <cell r="O91">
            <v>136</v>
          </cell>
          <cell r="P91">
            <v>7.2474699999999999</v>
          </cell>
          <cell r="Q91">
            <v>93</v>
          </cell>
          <cell r="R91">
            <v>0.72109400000000001</v>
          </cell>
          <cell r="S91">
            <v>0.65079600000000004</v>
          </cell>
          <cell r="T91">
            <v>0.62521190000000004</v>
          </cell>
          <cell r="U91">
            <v>0.73077400000000003</v>
          </cell>
          <cell r="V91">
            <v>94</v>
          </cell>
          <cell r="W91">
            <v>96</v>
          </cell>
          <cell r="X91">
            <v>119</v>
          </cell>
          <cell r="Y91">
            <v>74</v>
          </cell>
          <cell r="Z91">
            <v>9.9144134530669406E-2</v>
          </cell>
          <cell r="AA91">
            <v>99</v>
          </cell>
          <cell r="AB91">
            <v>929759.91617449396</v>
          </cell>
          <cell r="AC91">
            <v>48</v>
          </cell>
          <cell r="AD91">
            <v>23.634324158642499</v>
          </cell>
          <cell r="AE91">
            <v>69</v>
          </cell>
          <cell r="AF91">
            <v>84</v>
          </cell>
          <cell r="AG91">
            <v>0.68594500000000003</v>
          </cell>
          <cell r="AH91">
            <v>93</v>
          </cell>
          <cell r="AI91">
            <v>96</v>
          </cell>
          <cell r="AJ91">
            <v>119</v>
          </cell>
          <cell r="AK91">
            <v>74</v>
          </cell>
          <cell r="AL91">
            <v>86.1666666666666</v>
          </cell>
          <cell r="AM91">
            <v>132.40196108560301</v>
          </cell>
          <cell r="AN91">
            <v>83</v>
          </cell>
          <cell r="AO91">
            <v>125.61745718194101</v>
          </cell>
          <cell r="AP91">
            <v>83</v>
          </cell>
          <cell r="AQ91">
            <v>0.44265980014064299</v>
          </cell>
          <cell r="AR91">
            <v>0.42654746906177698</v>
          </cell>
          <cell r="AS91">
            <v>0.71653488900711104</v>
          </cell>
          <cell r="AT91">
            <v>90</v>
          </cell>
        </row>
        <row r="92">
          <cell r="A92">
            <v>90</v>
          </cell>
          <cell r="B92">
            <v>2025</v>
          </cell>
          <cell r="C92" t="str">
            <v>Washington</v>
          </cell>
          <cell r="D92">
            <v>69.034099999999995</v>
          </cell>
          <cell r="E92">
            <v>130</v>
          </cell>
          <cell r="F92">
            <v>68.411799999999999</v>
          </cell>
          <cell r="G92">
            <v>120</v>
          </cell>
          <cell r="H92">
            <v>104.187</v>
          </cell>
          <cell r="I92">
            <v>229</v>
          </cell>
          <cell r="J92">
            <v>110.16500000000001</v>
          </cell>
          <cell r="K92">
            <v>119</v>
          </cell>
          <cell r="L92">
            <v>106.901</v>
          </cell>
          <cell r="M92">
            <v>195</v>
          </cell>
          <cell r="N92">
            <v>102.82599999999999</v>
          </cell>
          <cell r="O92">
            <v>87</v>
          </cell>
          <cell r="P92">
            <v>7.33969</v>
          </cell>
          <cell r="Q92">
            <v>92</v>
          </cell>
          <cell r="R92">
            <v>0.6468121</v>
          </cell>
          <cell r="S92">
            <v>0.68498999999999999</v>
          </cell>
          <cell r="T92">
            <v>0.67959700000000001</v>
          </cell>
          <cell r="U92">
            <v>0.59121159999999995</v>
          </cell>
          <cell r="V92">
            <v>121</v>
          </cell>
          <cell r="W92">
            <v>91</v>
          </cell>
          <cell r="X92">
            <v>97</v>
          </cell>
          <cell r="Y92">
            <v>116</v>
          </cell>
          <cell r="Z92">
            <v>0.106309780239041</v>
          </cell>
          <cell r="AA92">
            <v>93</v>
          </cell>
          <cell r="AB92">
            <v>837820.42728337203</v>
          </cell>
          <cell r="AC92">
            <v>120</v>
          </cell>
          <cell r="AD92">
            <v>24.004962924983602</v>
          </cell>
          <cell r="AE92">
            <v>78</v>
          </cell>
          <cell r="AF92">
            <v>85.5</v>
          </cell>
          <cell r="AG92">
            <v>0.66590104999999999</v>
          </cell>
          <cell r="AH92">
            <v>100</v>
          </cell>
          <cell r="AI92">
            <v>91</v>
          </cell>
          <cell r="AJ92">
            <v>97</v>
          </cell>
          <cell r="AK92">
            <v>116</v>
          </cell>
          <cell r="AL92">
            <v>101.916666666666</v>
          </cell>
          <cell r="AM92">
            <v>148.78562704078399</v>
          </cell>
          <cell r="AN92">
            <v>92</v>
          </cell>
          <cell r="AO92">
            <v>153.05076732746801</v>
          </cell>
          <cell r="AP92">
            <v>98</v>
          </cell>
          <cell r="AQ92">
            <v>0.46051394294842202</v>
          </cell>
          <cell r="AR92">
            <v>0.40398439082297199</v>
          </cell>
          <cell r="AS92">
            <v>0.71497962533850301</v>
          </cell>
          <cell r="AT92">
            <v>91</v>
          </cell>
        </row>
        <row r="93">
          <cell r="A93">
            <v>91</v>
          </cell>
          <cell r="B93">
            <v>2025</v>
          </cell>
          <cell r="C93" t="str">
            <v>Arkansas St.</v>
          </cell>
          <cell r="D93">
            <v>70.291200000000003</v>
          </cell>
          <cell r="E93">
            <v>69</v>
          </cell>
          <cell r="F93">
            <v>69.694299999999998</v>
          </cell>
          <cell r="G93">
            <v>64</v>
          </cell>
          <cell r="H93">
            <v>108.879</v>
          </cell>
          <cell r="I93">
            <v>112</v>
          </cell>
          <cell r="J93">
            <v>109.768</v>
          </cell>
          <cell r="K93">
            <v>125</v>
          </cell>
          <cell r="L93">
            <v>98.520600000000002</v>
          </cell>
          <cell r="M93">
            <v>35</v>
          </cell>
          <cell r="N93">
            <v>101.488</v>
          </cell>
          <cell r="O93">
            <v>66</v>
          </cell>
          <cell r="P93">
            <v>8.2795500000000004</v>
          </cell>
          <cell r="Q93">
            <v>90</v>
          </cell>
          <cell r="R93">
            <v>0.77127800000000002</v>
          </cell>
          <cell r="S93">
            <v>0.63861000000000001</v>
          </cell>
          <cell r="T93">
            <v>0.66281069999999997</v>
          </cell>
          <cell r="U93">
            <v>0.5863121</v>
          </cell>
          <cell r="V93">
            <v>78</v>
          </cell>
          <cell r="W93">
            <v>100</v>
          </cell>
          <cell r="X93">
            <v>107</v>
          </cell>
          <cell r="Y93">
            <v>120</v>
          </cell>
          <cell r="Z93">
            <v>0.117795684239278</v>
          </cell>
          <cell r="AA93">
            <v>91</v>
          </cell>
          <cell r="AB93">
            <v>846939.64050554798</v>
          </cell>
          <cell r="AC93">
            <v>102</v>
          </cell>
          <cell r="AD93">
            <v>23.086736858284901</v>
          </cell>
          <cell r="AE93">
            <v>53</v>
          </cell>
          <cell r="AF93">
            <v>72</v>
          </cell>
          <cell r="AG93">
            <v>0.70494400000000002</v>
          </cell>
          <cell r="AH93">
            <v>87</v>
          </cell>
          <cell r="AI93">
            <v>100</v>
          </cell>
          <cell r="AJ93">
            <v>107</v>
          </cell>
          <cell r="AK93">
            <v>120</v>
          </cell>
          <cell r="AL93">
            <v>96.5</v>
          </cell>
          <cell r="AM93">
            <v>151.109440816773</v>
          </cell>
          <cell r="AN93">
            <v>93</v>
          </cell>
          <cell r="AO93">
            <v>136.890306180349</v>
          </cell>
          <cell r="AP93">
            <v>86</v>
          </cell>
          <cell r="AQ93">
            <v>0.42866813891911598</v>
          </cell>
          <cell r="AR93">
            <v>0.43367796458093</v>
          </cell>
          <cell r="AS93">
            <v>0.71426709574872305</v>
          </cell>
          <cell r="AT93">
            <v>92</v>
          </cell>
        </row>
        <row r="94">
          <cell r="A94">
            <v>92</v>
          </cell>
          <cell r="B94">
            <v>2025</v>
          </cell>
          <cell r="C94" t="str">
            <v>North Dakota St.</v>
          </cell>
          <cell r="D94">
            <v>65.953500000000005</v>
          </cell>
          <cell r="E94">
            <v>293</v>
          </cell>
          <cell r="F94">
            <v>64.910700000000006</v>
          </cell>
          <cell r="G94">
            <v>309</v>
          </cell>
          <cell r="H94">
            <v>119.84399999999999</v>
          </cell>
          <cell r="I94">
            <v>6</v>
          </cell>
          <cell r="J94">
            <v>117.042</v>
          </cell>
          <cell r="K94">
            <v>42</v>
          </cell>
          <cell r="L94">
            <v>112.327</v>
          </cell>
          <cell r="M94">
            <v>323</v>
          </cell>
          <cell r="N94">
            <v>113.503</v>
          </cell>
          <cell r="O94">
            <v>301</v>
          </cell>
          <cell r="P94">
            <v>3.5388600000000001</v>
          </cell>
          <cell r="Q94">
            <v>122</v>
          </cell>
          <cell r="R94">
            <v>0.62051299999999998</v>
          </cell>
          <cell r="S94">
            <v>0.69628500000000004</v>
          </cell>
          <cell r="T94">
            <v>0.78336899999999998</v>
          </cell>
          <cell r="U94">
            <v>0.70758100000000002</v>
          </cell>
          <cell r="V94">
            <v>130</v>
          </cell>
          <cell r="W94">
            <v>85</v>
          </cell>
          <cell r="X94">
            <v>69</v>
          </cell>
          <cell r="Y94">
            <v>81</v>
          </cell>
          <cell r="Z94">
            <v>5.3659017337972903E-2</v>
          </cell>
          <cell r="AA94">
            <v>119</v>
          </cell>
          <cell r="AB94">
            <v>903485.76883997396</v>
          </cell>
          <cell r="AC94">
            <v>68</v>
          </cell>
          <cell r="AD94">
            <v>29.428891061878002</v>
          </cell>
          <cell r="AE94">
            <v>323</v>
          </cell>
          <cell r="AF94">
            <v>221</v>
          </cell>
          <cell r="AG94">
            <v>0.65839899999999996</v>
          </cell>
          <cell r="AH94">
            <v>104</v>
          </cell>
          <cell r="AI94">
            <v>85</v>
          </cell>
          <cell r="AJ94">
            <v>69</v>
          </cell>
          <cell r="AK94">
            <v>81</v>
          </cell>
          <cell r="AL94">
            <v>110.333333333333</v>
          </cell>
          <cell r="AM94">
            <v>158.46001756943301</v>
          </cell>
          <cell r="AN94">
            <v>94</v>
          </cell>
          <cell r="AO94">
            <v>167.578221311595</v>
          </cell>
          <cell r="AP94">
            <v>102</v>
          </cell>
          <cell r="AQ94">
            <v>0.46516788090352701</v>
          </cell>
          <cell r="AR94">
            <v>0.39493105908692799</v>
          </cell>
          <cell r="AS94">
            <v>0.71352199747324396</v>
          </cell>
          <cell r="AT94">
            <v>93</v>
          </cell>
        </row>
        <row r="95">
          <cell r="A95">
            <v>93</v>
          </cell>
          <cell r="B95">
            <v>2025</v>
          </cell>
          <cell r="C95" t="str">
            <v>UTEP</v>
          </cell>
          <cell r="D95">
            <v>68.441999999999993</v>
          </cell>
          <cell r="E95">
            <v>164</v>
          </cell>
          <cell r="F95">
            <v>68.335899999999995</v>
          </cell>
          <cell r="G95">
            <v>127</v>
          </cell>
          <cell r="H95">
            <v>103.97799999999999</v>
          </cell>
          <cell r="I95">
            <v>237</v>
          </cell>
          <cell r="J95">
            <v>106.92100000000001</v>
          </cell>
          <cell r="K95">
            <v>186</v>
          </cell>
          <cell r="L95">
            <v>102.197</v>
          </cell>
          <cell r="M95">
            <v>87</v>
          </cell>
          <cell r="N95">
            <v>104.941</v>
          </cell>
          <cell r="O95">
            <v>116</v>
          </cell>
          <cell r="P95">
            <v>1.9798100000000001</v>
          </cell>
          <cell r="Q95">
            <v>140</v>
          </cell>
          <cell r="R95">
            <v>0.6243128</v>
          </cell>
          <cell r="S95">
            <v>0.69858399999999998</v>
          </cell>
          <cell r="T95">
            <v>0.73388799999999998</v>
          </cell>
          <cell r="U95">
            <v>0.74297199999999997</v>
          </cell>
          <cell r="V95">
            <v>128</v>
          </cell>
          <cell r="W95">
            <v>84</v>
          </cell>
          <cell r="X95">
            <v>88</v>
          </cell>
          <cell r="Y95">
            <v>72</v>
          </cell>
          <cell r="Z95">
            <v>2.89296046287368E-2</v>
          </cell>
          <cell r="AA95">
            <v>140</v>
          </cell>
          <cell r="AB95">
            <v>782435.80469452206</v>
          </cell>
          <cell r="AC95">
            <v>178</v>
          </cell>
          <cell r="AD95">
            <v>25.0143732253777</v>
          </cell>
          <cell r="AE95">
            <v>113</v>
          </cell>
          <cell r="AF95">
            <v>126.5</v>
          </cell>
          <cell r="AG95">
            <v>0.66144840000000005</v>
          </cell>
          <cell r="AH95">
            <v>102</v>
          </cell>
          <cell r="AI95">
            <v>84</v>
          </cell>
          <cell r="AJ95">
            <v>88</v>
          </cell>
          <cell r="AK95">
            <v>72</v>
          </cell>
          <cell r="AL95">
            <v>117.75</v>
          </cell>
          <cell r="AM95">
            <v>168.55524890349599</v>
          </cell>
          <cell r="AN95">
            <v>96</v>
          </cell>
          <cell r="AO95">
            <v>178.01842139159999</v>
          </cell>
          <cell r="AP95">
            <v>108</v>
          </cell>
          <cell r="AQ95">
            <v>0.46383023706458698</v>
          </cell>
          <cell r="AR95">
            <v>0.39377412616708402</v>
          </cell>
          <cell r="AS95">
            <v>0.71269349441024099</v>
          </cell>
          <cell r="AT95">
            <v>94</v>
          </cell>
        </row>
        <row r="96">
          <cell r="A96">
            <v>94</v>
          </cell>
          <cell r="B96">
            <v>2025</v>
          </cell>
          <cell r="C96" t="str">
            <v>Utah</v>
          </cell>
          <cell r="D96">
            <v>68.876000000000005</v>
          </cell>
          <cell r="E96">
            <v>140</v>
          </cell>
          <cell r="F96">
            <v>68.943399999999997</v>
          </cell>
          <cell r="G96">
            <v>92</v>
          </cell>
          <cell r="H96">
            <v>108.583</v>
          </cell>
          <cell r="I96">
            <v>121</v>
          </cell>
          <cell r="J96">
            <v>112.68</v>
          </cell>
          <cell r="K96">
            <v>85</v>
          </cell>
          <cell r="L96">
            <v>102.6</v>
          </cell>
          <cell r="M96">
            <v>98</v>
          </cell>
          <cell r="N96">
            <v>101.943</v>
          </cell>
          <cell r="O96">
            <v>73</v>
          </cell>
          <cell r="P96">
            <v>10.736800000000001</v>
          </cell>
          <cell r="Q96">
            <v>75</v>
          </cell>
          <cell r="R96">
            <v>0.86054699999999995</v>
          </cell>
          <cell r="S96">
            <v>0.59201139999999997</v>
          </cell>
          <cell r="T96">
            <v>0.85424599999999995</v>
          </cell>
          <cell r="U96">
            <v>0.54261400000000004</v>
          </cell>
          <cell r="V96">
            <v>47</v>
          </cell>
          <cell r="W96">
            <v>114</v>
          </cell>
          <cell r="X96">
            <v>46</v>
          </cell>
          <cell r="Y96">
            <v>140</v>
          </cell>
          <cell r="Z96">
            <v>0.15588884371914699</v>
          </cell>
          <cell r="AA96">
            <v>77</v>
          </cell>
          <cell r="AB96">
            <v>874503.58458240004</v>
          </cell>
          <cell r="AC96">
            <v>83</v>
          </cell>
          <cell r="AD96">
            <v>23.730338791263499</v>
          </cell>
          <cell r="AE96">
            <v>71</v>
          </cell>
          <cell r="AF96">
            <v>74</v>
          </cell>
          <cell r="AG96">
            <v>0.72627920000000001</v>
          </cell>
          <cell r="AH96">
            <v>81</v>
          </cell>
          <cell r="AI96">
            <v>114</v>
          </cell>
          <cell r="AJ96">
            <v>46</v>
          </cell>
          <cell r="AK96">
            <v>140</v>
          </cell>
          <cell r="AL96">
            <v>83.5</v>
          </cell>
          <cell r="AM96">
            <v>141.04458123610399</v>
          </cell>
          <cell r="AN96">
            <v>89</v>
          </cell>
          <cell r="AO96">
            <v>114.96955991580001</v>
          </cell>
          <cell r="AP96">
            <v>77</v>
          </cell>
          <cell r="AQ96">
            <v>0.40013733893360498</v>
          </cell>
          <cell r="AR96">
            <v>0.45665695059531802</v>
          </cell>
          <cell r="AS96">
            <v>0.71242414039748703</v>
          </cell>
          <cell r="AT96">
            <v>95</v>
          </cell>
        </row>
        <row r="97">
          <cell r="A97">
            <v>95</v>
          </cell>
          <cell r="B97">
            <v>2025</v>
          </cell>
          <cell r="C97" t="str">
            <v>Florida Atlantic</v>
          </cell>
          <cell r="D97">
            <v>70.739699999999999</v>
          </cell>
          <cell r="E97">
            <v>49</v>
          </cell>
          <cell r="F97">
            <v>69.945300000000003</v>
          </cell>
          <cell r="G97">
            <v>57</v>
          </cell>
          <cell r="H97">
            <v>112.13800000000001</v>
          </cell>
          <cell r="I97">
            <v>65</v>
          </cell>
          <cell r="J97">
            <v>114.459</v>
          </cell>
          <cell r="K97">
            <v>68</v>
          </cell>
          <cell r="L97">
            <v>107.857</v>
          </cell>
          <cell r="M97">
            <v>218</v>
          </cell>
          <cell r="N97">
            <v>108.485</v>
          </cell>
          <cell r="O97">
            <v>194</v>
          </cell>
          <cell r="P97">
            <v>5.9735800000000001</v>
          </cell>
          <cell r="Q97">
            <v>101</v>
          </cell>
          <cell r="R97">
            <v>0.59801389999999999</v>
          </cell>
          <cell r="S97">
            <v>0.68499100000000002</v>
          </cell>
          <cell r="T97">
            <v>0.66081080000000003</v>
          </cell>
          <cell r="U97">
            <v>0.704183</v>
          </cell>
          <cell r="V97">
            <v>139</v>
          </cell>
          <cell r="W97">
            <v>90</v>
          </cell>
          <cell r="X97">
            <v>108</v>
          </cell>
          <cell r="Y97">
            <v>84</v>
          </cell>
          <cell r="Z97">
            <v>8.4450457098347906E-2</v>
          </cell>
          <cell r="AA97">
            <v>103</v>
          </cell>
          <cell r="AB97">
            <v>926751.09579513501</v>
          </cell>
          <cell r="AC97">
            <v>49</v>
          </cell>
          <cell r="AD97">
            <v>25.522798726614798</v>
          </cell>
          <cell r="AE97">
            <v>134</v>
          </cell>
          <cell r="AF97">
            <v>118.5</v>
          </cell>
          <cell r="AG97">
            <v>0.64150244999999995</v>
          </cell>
          <cell r="AH97">
            <v>109</v>
          </cell>
          <cell r="AI97">
            <v>90</v>
          </cell>
          <cell r="AJ97">
            <v>108</v>
          </cell>
          <cell r="AK97">
            <v>84</v>
          </cell>
          <cell r="AL97">
            <v>95.25</v>
          </cell>
          <cell r="AM97">
            <v>139.052921863206</v>
          </cell>
          <cell r="AN97">
            <v>88</v>
          </cell>
          <cell r="AO97">
            <v>148.47955763847801</v>
          </cell>
          <cell r="AP97">
            <v>95</v>
          </cell>
          <cell r="AQ97">
            <v>0.46364064775843999</v>
          </cell>
          <cell r="AR97">
            <v>0.39066032819473201</v>
          </cell>
          <cell r="AS97">
            <v>0.71159413956888895</v>
          </cell>
          <cell r="AT97">
            <v>96</v>
          </cell>
        </row>
        <row r="98">
          <cell r="A98">
            <v>96</v>
          </cell>
          <cell r="B98">
            <v>2025</v>
          </cell>
          <cell r="C98" t="str">
            <v>Grand Canyon</v>
          </cell>
          <cell r="D98">
            <v>73.184899999999999</v>
          </cell>
          <cell r="E98">
            <v>11</v>
          </cell>
          <cell r="F98">
            <v>71.897300000000001</v>
          </cell>
          <cell r="G98">
            <v>16</v>
          </cell>
          <cell r="H98">
            <v>106.137</v>
          </cell>
          <cell r="I98">
            <v>169</v>
          </cell>
          <cell r="J98">
            <v>107.169</v>
          </cell>
          <cell r="K98">
            <v>179</v>
          </cell>
          <cell r="L98">
            <v>94.872100000000003</v>
          </cell>
          <cell r="M98">
            <v>10</v>
          </cell>
          <cell r="N98">
            <v>100.587</v>
          </cell>
          <cell r="O98">
            <v>57</v>
          </cell>
          <cell r="P98">
            <v>6.5819000000000001</v>
          </cell>
          <cell r="Q98">
            <v>99</v>
          </cell>
          <cell r="R98">
            <v>0.77967500000000001</v>
          </cell>
          <cell r="S98">
            <v>0.60491090000000003</v>
          </cell>
          <cell r="T98">
            <v>0.67759800000000003</v>
          </cell>
          <cell r="U98">
            <v>0.60871120000000001</v>
          </cell>
          <cell r="V98">
            <v>75</v>
          </cell>
          <cell r="W98">
            <v>109</v>
          </cell>
          <cell r="X98">
            <v>98</v>
          </cell>
          <cell r="Y98">
            <v>112</v>
          </cell>
          <cell r="Z98">
            <v>8.9936585279203604E-2</v>
          </cell>
          <cell r="AA98">
            <v>101</v>
          </cell>
          <cell r="AB98">
            <v>840542.81542732799</v>
          </cell>
          <cell r="AC98">
            <v>116</v>
          </cell>
          <cell r="AD98">
            <v>21.85976481342</v>
          </cell>
          <cell r="AE98">
            <v>24</v>
          </cell>
          <cell r="AF98">
            <v>62.5</v>
          </cell>
          <cell r="AG98">
            <v>0.69229295000000002</v>
          </cell>
          <cell r="AH98">
            <v>91</v>
          </cell>
          <cell r="AI98">
            <v>109</v>
          </cell>
          <cell r="AJ98">
            <v>98</v>
          </cell>
          <cell r="AK98">
            <v>112</v>
          </cell>
          <cell r="AL98">
            <v>96.75</v>
          </cell>
          <cell r="AM98">
            <v>159.940910305964</v>
          </cell>
          <cell r="AN98">
            <v>95</v>
          </cell>
          <cell r="AO98">
            <v>139.752975961982</v>
          </cell>
          <cell r="AP98">
            <v>88</v>
          </cell>
          <cell r="AQ98">
            <v>0.40374773992380197</v>
          </cell>
          <cell r="AR98">
            <v>0.42479471042246902</v>
          </cell>
          <cell r="AS98">
            <v>0.70293295992418103</v>
          </cell>
          <cell r="AT98">
            <v>97</v>
          </cell>
        </row>
        <row r="99">
          <cell r="A99">
            <v>97</v>
          </cell>
          <cell r="B99">
            <v>2025</v>
          </cell>
          <cell r="C99" t="str">
            <v>Stanford</v>
          </cell>
          <cell r="D99">
            <v>67.717799999999997</v>
          </cell>
          <cell r="E99">
            <v>201</v>
          </cell>
          <cell r="F99">
            <v>66.926699999999997</v>
          </cell>
          <cell r="G99">
            <v>203</v>
          </cell>
          <cell r="H99">
            <v>110.45699999999999</v>
          </cell>
          <cell r="I99">
            <v>82</v>
          </cell>
          <cell r="J99">
            <v>113.773</v>
          </cell>
          <cell r="K99">
            <v>77</v>
          </cell>
          <cell r="L99">
            <v>106.102</v>
          </cell>
          <cell r="M99">
            <v>177</v>
          </cell>
          <cell r="N99">
            <v>105.41800000000001</v>
          </cell>
          <cell r="O99">
            <v>127</v>
          </cell>
          <cell r="P99">
            <v>8.3548500000000008</v>
          </cell>
          <cell r="Q99">
            <v>89</v>
          </cell>
          <cell r="R99">
            <v>0.81166499999999997</v>
          </cell>
          <cell r="S99">
            <v>0.59431129999999999</v>
          </cell>
          <cell r="T99">
            <v>0.70749300000000004</v>
          </cell>
          <cell r="U99">
            <v>0.48621629999999999</v>
          </cell>
          <cell r="V99">
            <v>65</v>
          </cell>
          <cell r="W99">
            <v>113</v>
          </cell>
          <cell r="X99">
            <v>92</v>
          </cell>
          <cell r="Y99">
            <v>163</v>
          </cell>
          <cell r="Z99">
            <v>0.12337967270053</v>
          </cell>
          <cell r="AA99">
            <v>89</v>
          </cell>
          <cell r="AB99">
            <v>876559.21577371599</v>
          </cell>
          <cell r="AC99">
            <v>81</v>
          </cell>
          <cell r="AD99">
            <v>25.4660035663982</v>
          </cell>
          <cell r="AE99">
            <v>131</v>
          </cell>
          <cell r="AF99">
            <v>110</v>
          </cell>
          <cell r="AG99">
            <v>0.70298814999999903</v>
          </cell>
          <cell r="AH99">
            <v>88</v>
          </cell>
          <cell r="AI99">
            <v>113</v>
          </cell>
          <cell r="AJ99">
            <v>92</v>
          </cell>
          <cell r="AK99">
            <v>163</v>
          </cell>
          <cell r="AL99">
            <v>103.833333333333</v>
          </cell>
          <cell r="AM99">
            <v>174.71202942520699</v>
          </cell>
          <cell r="AN99">
            <v>100</v>
          </cell>
          <cell r="AO99">
            <v>147.70282163836299</v>
          </cell>
          <cell r="AP99">
            <v>94</v>
          </cell>
          <cell r="AQ99">
            <v>0.39318447151798802</v>
          </cell>
          <cell r="AR99">
            <v>0.42838448135955198</v>
          </cell>
          <cell r="AS99">
            <v>0.70056043971869697</v>
          </cell>
          <cell r="AT99">
            <v>98</v>
          </cell>
        </row>
        <row r="100">
          <cell r="A100">
            <v>98</v>
          </cell>
          <cell r="B100">
            <v>2025</v>
          </cell>
          <cell r="C100" t="str">
            <v>UNLV</v>
          </cell>
          <cell r="D100">
            <v>66.040899999999993</v>
          </cell>
          <cell r="E100">
            <v>289</v>
          </cell>
          <cell r="F100">
            <v>65.554400000000001</v>
          </cell>
          <cell r="G100">
            <v>279</v>
          </cell>
          <cell r="H100">
            <v>105.973</v>
          </cell>
          <cell r="I100">
            <v>175</v>
          </cell>
          <cell r="J100">
            <v>109.239</v>
          </cell>
          <cell r="K100">
            <v>137</v>
          </cell>
          <cell r="L100">
            <v>103.871</v>
          </cell>
          <cell r="M100">
            <v>122</v>
          </cell>
          <cell r="N100">
            <v>102.271</v>
          </cell>
          <cell r="O100">
            <v>77</v>
          </cell>
          <cell r="P100">
            <v>6.9684600000000003</v>
          </cell>
          <cell r="Q100">
            <v>95</v>
          </cell>
          <cell r="R100">
            <v>0.74478900000000003</v>
          </cell>
          <cell r="S100">
            <v>0.61941049999999997</v>
          </cell>
          <cell r="T100">
            <v>0.66531039999999997</v>
          </cell>
          <cell r="U100">
            <v>0.68569199999999997</v>
          </cell>
          <cell r="V100">
            <v>89</v>
          </cell>
          <cell r="W100">
            <v>105</v>
          </cell>
          <cell r="X100">
            <v>104</v>
          </cell>
          <cell r="Y100">
            <v>92</v>
          </cell>
          <cell r="Z100">
            <v>0.10551037311726499</v>
          </cell>
          <cell r="AA100">
            <v>94</v>
          </cell>
          <cell r="AB100">
            <v>788076.56819404801</v>
          </cell>
          <cell r="AC100">
            <v>171</v>
          </cell>
          <cell r="AD100">
            <v>24.876599871796699</v>
          </cell>
          <cell r="AE100">
            <v>107</v>
          </cell>
          <cell r="AF100">
            <v>100.5</v>
          </cell>
          <cell r="AG100">
            <v>0.68209975</v>
          </cell>
          <cell r="AH100">
            <v>96</v>
          </cell>
          <cell r="AI100">
            <v>105</v>
          </cell>
          <cell r="AJ100">
            <v>104</v>
          </cell>
          <cell r="AK100">
            <v>92</v>
          </cell>
          <cell r="AL100">
            <v>109.583333333333</v>
          </cell>
          <cell r="AM100">
            <v>176.91552424980401</v>
          </cell>
          <cell r="AN100">
            <v>103</v>
          </cell>
          <cell r="AO100">
            <v>160.65587670034</v>
          </cell>
          <cell r="AP100">
            <v>100</v>
          </cell>
          <cell r="AQ100">
            <v>0.40927632117726198</v>
          </cell>
          <cell r="AR100">
            <v>0.41131082320569601</v>
          </cell>
          <cell r="AS100">
            <v>0.70022544023454902</v>
          </cell>
          <cell r="AT100">
            <v>99</v>
          </cell>
        </row>
        <row r="101">
          <cell r="A101">
            <v>99</v>
          </cell>
          <cell r="B101">
            <v>2025</v>
          </cell>
          <cell r="C101" t="str">
            <v>High Point</v>
          </cell>
          <cell r="D101">
            <v>66.913600000000002</v>
          </cell>
          <cell r="E101">
            <v>243</v>
          </cell>
          <cell r="F101">
            <v>66.590100000000007</v>
          </cell>
          <cell r="G101">
            <v>218</v>
          </cell>
          <cell r="H101">
            <v>120.992</v>
          </cell>
          <cell r="I101">
            <v>4</v>
          </cell>
          <cell r="J101">
            <v>118.855</v>
          </cell>
          <cell r="K101">
            <v>28</v>
          </cell>
          <cell r="L101">
            <v>105.86799999999999</v>
          </cell>
          <cell r="M101">
            <v>172</v>
          </cell>
          <cell r="N101">
            <v>110.624</v>
          </cell>
          <cell r="O101">
            <v>237</v>
          </cell>
          <cell r="P101">
            <v>8.2312899999999996</v>
          </cell>
          <cell r="Q101">
            <v>91</v>
          </cell>
          <cell r="R101">
            <v>0.80156700000000003</v>
          </cell>
          <cell r="S101">
            <v>0.59081150000000004</v>
          </cell>
          <cell r="T101">
            <v>0.59531279999999998</v>
          </cell>
          <cell r="U101">
            <v>0.70738199999999996</v>
          </cell>
          <cell r="V101">
            <v>67</v>
          </cell>
          <cell r="W101">
            <v>115</v>
          </cell>
          <cell r="X101">
            <v>128</v>
          </cell>
          <cell r="Y101">
            <v>82</v>
          </cell>
          <cell r="Z101">
            <v>0.12300937328136501</v>
          </cell>
          <cell r="AA101">
            <v>90</v>
          </cell>
          <cell r="AB101">
            <v>945255.70812244003</v>
          </cell>
          <cell r="AC101">
            <v>37</v>
          </cell>
          <cell r="AD101">
            <v>27.838419611276201</v>
          </cell>
          <cell r="AE101">
            <v>257</v>
          </cell>
          <cell r="AF101">
            <v>173.5</v>
          </cell>
          <cell r="AG101">
            <v>0.69618924999999998</v>
          </cell>
          <cell r="AH101">
            <v>90</v>
          </cell>
          <cell r="AI101">
            <v>115</v>
          </cell>
          <cell r="AJ101">
            <v>128</v>
          </cell>
          <cell r="AK101">
            <v>82</v>
          </cell>
          <cell r="AL101">
            <v>100.083333333333</v>
          </cell>
          <cell r="AM101">
            <v>169.39977189566099</v>
          </cell>
          <cell r="AN101">
            <v>97</v>
          </cell>
          <cell r="AO101">
            <v>143.75880313195401</v>
          </cell>
          <cell r="AP101">
            <v>92</v>
          </cell>
          <cell r="AQ101">
            <v>0.39207785039823001</v>
          </cell>
          <cell r="AR101">
            <v>0.42567910350203497</v>
          </cell>
          <cell r="AS101">
            <v>0.69925841280844903</v>
          </cell>
          <cell r="AT101">
            <v>100</v>
          </cell>
        </row>
        <row r="102">
          <cell r="A102">
            <v>100</v>
          </cell>
          <cell r="B102">
            <v>2025</v>
          </cell>
          <cell r="C102" t="str">
            <v>Kent St.</v>
          </cell>
          <cell r="D102">
            <v>67.344800000000006</v>
          </cell>
          <cell r="E102">
            <v>219</v>
          </cell>
          <cell r="F102">
            <v>65.679299999999998</v>
          </cell>
          <cell r="G102">
            <v>268</v>
          </cell>
          <cell r="H102">
            <v>104.91500000000001</v>
          </cell>
          <cell r="I102">
            <v>204</v>
          </cell>
          <cell r="J102">
            <v>105.244</v>
          </cell>
          <cell r="K102">
            <v>220</v>
          </cell>
          <cell r="L102">
            <v>98.804500000000004</v>
          </cell>
          <cell r="M102">
            <v>41</v>
          </cell>
          <cell r="N102">
            <v>102.506</v>
          </cell>
          <cell r="O102">
            <v>80</v>
          </cell>
          <cell r="P102">
            <v>2.7378</v>
          </cell>
          <cell r="Q102">
            <v>131</v>
          </cell>
          <cell r="R102">
            <v>0.4417199</v>
          </cell>
          <cell r="S102">
            <v>0.71897999999999995</v>
          </cell>
          <cell r="T102">
            <v>0.65051099999999995</v>
          </cell>
          <cell r="U102">
            <v>0.752969</v>
          </cell>
          <cell r="V102">
            <v>199</v>
          </cell>
          <cell r="W102">
            <v>80</v>
          </cell>
          <cell r="X102">
            <v>110</v>
          </cell>
          <cell r="Y102">
            <v>69</v>
          </cell>
          <cell r="Z102">
            <v>4.0656442665209402E-2</v>
          </cell>
          <cell r="AA102">
            <v>131</v>
          </cell>
          <cell r="AB102">
            <v>745931.17699201196</v>
          </cell>
          <cell r="AC102">
            <v>224</v>
          </cell>
          <cell r="AD102">
            <v>24.484700234497598</v>
          </cell>
          <cell r="AE102">
            <v>94</v>
          </cell>
          <cell r="AF102">
            <v>112.5</v>
          </cell>
          <cell r="AG102">
            <v>0.58034995</v>
          </cell>
          <cell r="AH102">
            <v>126</v>
          </cell>
          <cell r="AI102">
            <v>80</v>
          </cell>
          <cell r="AJ102">
            <v>110</v>
          </cell>
          <cell r="AK102">
            <v>69</v>
          </cell>
          <cell r="AL102">
            <v>128.75</v>
          </cell>
          <cell r="AM102">
            <v>179.073131380566</v>
          </cell>
          <cell r="AN102">
            <v>105</v>
          </cell>
          <cell r="AO102">
            <v>221.84890340733199</v>
          </cell>
          <cell r="AP102">
            <v>122</v>
          </cell>
          <cell r="AQ102">
            <v>0.47449147858176099</v>
          </cell>
          <cell r="AR102">
            <v>0.33611826640499098</v>
          </cell>
          <cell r="AS102">
            <v>0.69680736107092001</v>
          </cell>
          <cell r="AT102">
            <v>101</v>
          </cell>
        </row>
        <row r="103">
          <cell r="A103">
            <v>101</v>
          </cell>
          <cell r="B103">
            <v>2025</v>
          </cell>
          <cell r="C103" t="str">
            <v>Middle Tennessee</v>
          </cell>
          <cell r="D103">
            <v>69.373500000000007</v>
          </cell>
          <cell r="E103">
            <v>115</v>
          </cell>
          <cell r="F103">
            <v>68.065899999999999</v>
          </cell>
          <cell r="G103">
            <v>143</v>
          </cell>
          <cell r="H103">
            <v>106.259</v>
          </cell>
          <cell r="I103">
            <v>167</v>
          </cell>
          <cell r="J103">
            <v>109.874</v>
          </cell>
          <cell r="K103">
            <v>122</v>
          </cell>
          <cell r="L103">
            <v>104.212</v>
          </cell>
          <cell r="M103">
            <v>133</v>
          </cell>
          <cell r="N103">
            <v>105.494</v>
          </cell>
          <cell r="O103">
            <v>131</v>
          </cell>
          <cell r="P103">
            <v>4.3794500000000003</v>
          </cell>
          <cell r="Q103">
            <v>113</v>
          </cell>
          <cell r="R103">
            <v>0.62011309999999997</v>
          </cell>
          <cell r="S103">
            <v>0.64849699999999999</v>
          </cell>
          <cell r="T103">
            <v>0.65871089999999999</v>
          </cell>
          <cell r="U103">
            <v>0.59021170000000001</v>
          </cell>
          <cell r="V103">
            <v>131</v>
          </cell>
          <cell r="W103">
            <v>97</v>
          </cell>
          <cell r="X103">
            <v>109</v>
          </cell>
          <cell r="Y103">
            <v>117</v>
          </cell>
          <cell r="Z103">
            <v>6.3136500248653901E-2</v>
          </cell>
          <cell r="AA103">
            <v>114</v>
          </cell>
          <cell r="AB103">
            <v>837497.41795368597</v>
          </cell>
          <cell r="AC103">
            <v>121</v>
          </cell>
          <cell r="AD103">
            <v>24.8869003980599</v>
          </cell>
          <cell r="AE103">
            <v>108</v>
          </cell>
          <cell r="AF103">
            <v>111</v>
          </cell>
          <cell r="AG103">
            <v>0.63430505000000004</v>
          </cell>
          <cell r="AH103">
            <v>110</v>
          </cell>
          <cell r="AI103">
            <v>97</v>
          </cell>
          <cell r="AJ103">
            <v>109</v>
          </cell>
          <cell r="AK103">
            <v>117</v>
          </cell>
          <cell r="AL103">
            <v>113.666666666666</v>
          </cell>
          <cell r="AM103">
            <v>175.27708943397801</v>
          </cell>
          <cell r="AN103">
            <v>101</v>
          </cell>
          <cell r="AO103">
            <v>179.19874146779401</v>
          </cell>
          <cell r="AP103">
            <v>109</v>
          </cell>
          <cell r="AQ103">
            <v>0.42889413404619597</v>
          </cell>
          <cell r="AR103">
            <v>0.37730331763858199</v>
          </cell>
          <cell r="AS103">
            <v>0.69528773777836805</v>
          </cell>
          <cell r="AT103">
            <v>102</v>
          </cell>
        </row>
        <row r="104">
          <cell r="A104">
            <v>102</v>
          </cell>
          <cell r="B104">
            <v>2025</v>
          </cell>
          <cell r="C104" t="str">
            <v>St. Thomas</v>
          </cell>
          <cell r="D104">
            <v>69.554000000000002</v>
          </cell>
          <cell r="E104">
            <v>104</v>
          </cell>
          <cell r="F104">
            <v>67.902500000000003</v>
          </cell>
          <cell r="G104">
            <v>155</v>
          </cell>
          <cell r="H104">
            <v>118.652</v>
          </cell>
          <cell r="I104">
            <v>15</v>
          </cell>
          <cell r="J104">
            <v>116.401</v>
          </cell>
          <cell r="K104">
            <v>49</v>
          </cell>
          <cell r="L104">
            <v>111.14400000000001</v>
          </cell>
          <cell r="M104">
            <v>300</v>
          </cell>
          <cell r="N104">
            <v>112.595</v>
          </cell>
          <cell r="O104">
            <v>273</v>
          </cell>
          <cell r="P104">
            <v>3.8054399999999999</v>
          </cell>
          <cell r="Q104">
            <v>117</v>
          </cell>
          <cell r="R104">
            <v>0.69071009999999999</v>
          </cell>
          <cell r="S104">
            <v>0.62421040000000005</v>
          </cell>
          <cell r="T104">
            <v>0.66511050000000005</v>
          </cell>
          <cell r="U104">
            <v>0.58121230000000002</v>
          </cell>
          <cell r="V104">
            <v>101</v>
          </cell>
          <cell r="W104">
            <v>104</v>
          </cell>
          <cell r="X104">
            <v>105</v>
          </cell>
          <cell r="Y104">
            <v>123</v>
          </cell>
          <cell r="Z104">
            <v>5.4720073611869799E-2</v>
          </cell>
          <cell r="AA104">
            <v>118</v>
          </cell>
          <cell r="AB104">
            <v>942400.55608075403</v>
          </cell>
          <cell r="AC104">
            <v>41</v>
          </cell>
          <cell r="AD104">
            <v>27.549166093367798</v>
          </cell>
          <cell r="AE104">
            <v>240</v>
          </cell>
          <cell r="AF104">
            <v>179</v>
          </cell>
          <cell r="AG104">
            <v>0.65746024999999997</v>
          </cell>
          <cell r="AH104">
            <v>106</v>
          </cell>
          <cell r="AI104">
            <v>104</v>
          </cell>
          <cell r="AJ104">
            <v>105</v>
          </cell>
          <cell r="AK104">
            <v>123</v>
          </cell>
          <cell r="AL104">
            <v>112</v>
          </cell>
          <cell r="AM104">
            <v>179.42668049106501</v>
          </cell>
          <cell r="AN104">
            <v>106</v>
          </cell>
          <cell r="AO104">
            <v>170.352504200824</v>
          </cell>
          <cell r="AP104">
            <v>104</v>
          </cell>
          <cell r="AQ104">
            <v>0.41186695444524402</v>
          </cell>
          <cell r="AR104">
            <v>0.39355937266214303</v>
          </cell>
          <cell r="AS104">
            <v>0.695021645451258</v>
          </cell>
          <cell r="AT104">
            <v>103</v>
          </cell>
        </row>
        <row r="105">
          <cell r="A105">
            <v>103</v>
          </cell>
          <cell r="B105">
            <v>2025</v>
          </cell>
          <cell r="C105" t="str">
            <v>South Carolina</v>
          </cell>
          <cell r="D105">
            <v>66.704899999999995</v>
          </cell>
          <cell r="E105">
            <v>256</v>
          </cell>
          <cell r="F105">
            <v>65.215199999999996</v>
          </cell>
          <cell r="G105">
            <v>293</v>
          </cell>
          <cell r="H105">
            <v>103.583</v>
          </cell>
          <cell r="I105">
            <v>246</v>
          </cell>
          <cell r="J105">
            <v>109.935</v>
          </cell>
          <cell r="K105">
            <v>120</v>
          </cell>
          <cell r="L105">
            <v>105.197</v>
          </cell>
          <cell r="M105">
            <v>162</v>
          </cell>
          <cell r="N105">
            <v>100.16200000000001</v>
          </cell>
          <cell r="O105">
            <v>54</v>
          </cell>
          <cell r="P105">
            <v>9.7729900000000001</v>
          </cell>
          <cell r="Q105">
            <v>84</v>
          </cell>
          <cell r="R105">
            <v>0.78057399999999999</v>
          </cell>
          <cell r="S105">
            <v>0.59061160000000001</v>
          </cell>
          <cell r="T105">
            <v>0.77177499999999999</v>
          </cell>
          <cell r="U105">
            <v>0.43481890000000001</v>
          </cell>
          <cell r="V105">
            <v>74</v>
          </cell>
          <cell r="W105">
            <v>116</v>
          </cell>
          <cell r="X105">
            <v>75</v>
          </cell>
          <cell r="Y105">
            <v>189</v>
          </cell>
          <cell r="Z105">
            <v>0.146510975955289</v>
          </cell>
          <cell r="AA105">
            <v>83</v>
          </cell>
          <cell r="AB105">
            <v>806175.69175820204</v>
          </cell>
          <cell r="AC105">
            <v>149</v>
          </cell>
          <cell r="AD105">
            <v>23.821386910016201</v>
          </cell>
          <cell r="AE105">
            <v>75</v>
          </cell>
          <cell r="AF105">
            <v>79</v>
          </cell>
          <cell r="AG105">
            <v>0.6855928</v>
          </cell>
          <cell r="AH105">
            <v>94</v>
          </cell>
          <cell r="AI105">
            <v>116</v>
          </cell>
          <cell r="AJ105">
            <v>75</v>
          </cell>
          <cell r="AK105">
            <v>189</v>
          </cell>
          <cell r="AL105">
            <v>111.5</v>
          </cell>
          <cell r="AM105">
            <v>188.787351958546</v>
          </cell>
          <cell r="AN105">
            <v>109</v>
          </cell>
          <cell r="AO105">
            <v>162.63297980958899</v>
          </cell>
          <cell r="AP105">
            <v>101</v>
          </cell>
          <cell r="AQ105">
            <v>0.38772100828969602</v>
          </cell>
          <cell r="AR105">
            <v>0.41278555858439198</v>
          </cell>
          <cell r="AS105">
            <v>0.69332037192441798</v>
          </cell>
          <cell r="AT105">
            <v>104</v>
          </cell>
        </row>
        <row r="106">
          <cell r="A106">
            <v>104</v>
          </cell>
          <cell r="B106">
            <v>2025</v>
          </cell>
          <cell r="C106" t="str">
            <v>Oregon St.</v>
          </cell>
          <cell r="D106">
            <v>64.894300000000001</v>
          </cell>
          <cell r="E106">
            <v>330</v>
          </cell>
          <cell r="F106">
            <v>64.113900000000001</v>
          </cell>
          <cell r="G106">
            <v>333</v>
          </cell>
          <cell r="H106">
            <v>115.07599999999999</v>
          </cell>
          <cell r="I106">
            <v>29</v>
          </cell>
          <cell r="J106">
            <v>116.059</v>
          </cell>
          <cell r="K106">
            <v>53</v>
          </cell>
          <cell r="L106">
            <v>103.27500000000001</v>
          </cell>
          <cell r="M106">
            <v>110</v>
          </cell>
          <cell r="N106">
            <v>105.587</v>
          </cell>
          <cell r="O106">
            <v>138</v>
          </cell>
          <cell r="P106">
            <v>10.4719</v>
          </cell>
          <cell r="Q106">
            <v>80</v>
          </cell>
          <cell r="R106">
            <v>0.81876400000000005</v>
          </cell>
          <cell r="S106">
            <v>0.56081300000000001</v>
          </cell>
          <cell r="T106">
            <v>0.81926399999999999</v>
          </cell>
          <cell r="U106">
            <v>0.53031450000000002</v>
          </cell>
          <cell r="V106">
            <v>64</v>
          </cell>
          <cell r="W106">
            <v>130</v>
          </cell>
          <cell r="X106">
            <v>64</v>
          </cell>
          <cell r="Y106">
            <v>145</v>
          </cell>
          <cell r="Z106">
            <v>0.16137010492446899</v>
          </cell>
          <cell r="AA106">
            <v>75</v>
          </cell>
          <cell r="AB106">
            <v>874106.19987545803</v>
          </cell>
          <cell r="AC106">
            <v>84</v>
          </cell>
          <cell r="AD106">
            <v>26.6422051936899</v>
          </cell>
          <cell r="AE106">
            <v>193</v>
          </cell>
          <cell r="AF106">
            <v>134</v>
          </cell>
          <cell r="AG106">
            <v>0.68978850000000003</v>
          </cell>
          <cell r="AH106">
            <v>92</v>
          </cell>
          <cell r="AI106">
            <v>130</v>
          </cell>
          <cell r="AJ106">
            <v>64</v>
          </cell>
          <cell r="AK106">
            <v>145</v>
          </cell>
          <cell r="AL106">
            <v>99</v>
          </cell>
          <cell r="AM106">
            <v>176.52943137908699</v>
          </cell>
          <cell r="AN106">
            <v>102</v>
          </cell>
          <cell r="AO106">
            <v>143.52225356033</v>
          </cell>
          <cell r="AP106">
            <v>91</v>
          </cell>
          <cell r="AQ106">
            <v>0.37063891041574998</v>
          </cell>
          <cell r="AR106">
            <v>0.42185224859304898</v>
          </cell>
          <cell r="AS106">
            <v>0.69053512128486805</v>
          </cell>
          <cell r="AT106">
            <v>105</v>
          </cell>
        </row>
        <row r="107">
          <cell r="A107">
            <v>105</v>
          </cell>
          <cell r="B107">
            <v>2025</v>
          </cell>
          <cell r="C107" t="str">
            <v>South Dakota St.</v>
          </cell>
          <cell r="D107">
            <v>70.213499999999996</v>
          </cell>
          <cell r="E107">
            <v>72</v>
          </cell>
          <cell r="F107">
            <v>69.170100000000005</v>
          </cell>
          <cell r="G107">
            <v>85</v>
          </cell>
          <cell r="H107">
            <v>114.375</v>
          </cell>
          <cell r="I107">
            <v>36</v>
          </cell>
          <cell r="J107">
            <v>112.149</v>
          </cell>
          <cell r="K107">
            <v>92</v>
          </cell>
          <cell r="L107">
            <v>107.268</v>
          </cell>
          <cell r="M107">
            <v>209</v>
          </cell>
          <cell r="N107">
            <v>106.824</v>
          </cell>
          <cell r="O107">
            <v>160</v>
          </cell>
          <cell r="P107">
            <v>5.32477</v>
          </cell>
          <cell r="Q107">
            <v>107</v>
          </cell>
          <cell r="R107">
            <v>0.76648000000000005</v>
          </cell>
          <cell r="S107">
            <v>0.58381179999999999</v>
          </cell>
          <cell r="T107">
            <v>0.67221019999999998</v>
          </cell>
          <cell r="U107">
            <v>0.50671529999999998</v>
          </cell>
          <cell r="V107">
            <v>80</v>
          </cell>
          <cell r="W107">
            <v>118</v>
          </cell>
          <cell r="X107">
            <v>102</v>
          </cell>
          <cell r="Y107">
            <v>153</v>
          </cell>
          <cell r="Z107">
            <v>7.5840116216966805E-2</v>
          </cell>
          <cell r="AA107">
            <v>107</v>
          </cell>
          <cell r="AB107">
            <v>883103.148585913</v>
          </cell>
          <cell r="AC107">
            <v>78</v>
          </cell>
          <cell r="AD107">
            <v>25.087045374788499</v>
          </cell>
          <cell r="AE107">
            <v>118</v>
          </cell>
          <cell r="AF107">
            <v>112.5</v>
          </cell>
          <cell r="AG107">
            <v>0.67514589999999997</v>
          </cell>
          <cell r="AH107">
            <v>98</v>
          </cell>
          <cell r="AI107">
            <v>118</v>
          </cell>
          <cell r="AJ107">
            <v>102</v>
          </cell>
          <cell r="AK107">
            <v>153</v>
          </cell>
          <cell r="AL107">
            <v>108.416666666666</v>
          </cell>
          <cell r="AM107">
            <v>185.70482245591199</v>
          </cell>
          <cell r="AN107">
            <v>108</v>
          </cell>
          <cell r="AO107">
            <v>160.58257432455201</v>
          </cell>
          <cell r="AP107">
            <v>99</v>
          </cell>
          <cell r="AQ107">
            <v>0.383888587166759</v>
          </cell>
          <cell r="AR107">
            <v>0.40714082938498702</v>
          </cell>
          <cell r="AS107">
            <v>0.69002536488768695</v>
          </cell>
          <cell r="AT107">
            <v>106</v>
          </cell>
        </row>
        <row r="108">
          <cell r="A108">
            <v>106</v>
          </cell>
          <cell r="B108">
            <v>2025</v>
          </cell>
          <cell r="C108" t="str">
            <v>UAB</v>
          </cell>
          <cell r="D108">
            <v>69.876199999999997</v>
          </cell>
          <cell r="E108">
            <v>92</v>
          </cell>
          <cell r="F108">
            <v>69.194000000000003</v>
          </cell>
          <cell r="G108">
            <v>84</v>
          </cell>
          <cell r="H108">
            <v>117.92700000000001</v>
          </cell>
          <cell r="I108">
            <v>16</v>
          </cell>
          <cell r="J108">
            <v>117.94499999999999</v>
          </cell>
          <cell r="K108">
            <v>37</v>
          </cell>
          <cell r="L108">
            <v>109.565</v>
          </cell>
          <cell r="M108">
            <v>266</v>
          </cell>
          <cell r="N108">
            <v>113.46899999999999</v>
          </cell>
          <cell r="O108">
            <v>299</v>
          </cell>
          <cell r="P108">
            <v>4.4766500000000002</v>
          </cell>
          <cell r="Q108">
            <v>111</v>
          </cell>
          <cell r="R108">
            <v>0.6812106</v>
          </cell>
          <cell r="S108">
            <v>0.61051060000000001</v>
          </cell>
          <cell r="T108">
            <v>0.52451499999999995</v>
          </cell>
          <cell r="U108">
            <v>0.69628800000000002</v>
          </cell>
          <cell r="V108">
            <v>106</v>
          </cell>
          <cell r="W108">
            <v>106</v>
          </cell>
          <cell r="X108">
            <v>149</v>
          </cell>
          <cell r="Y108">
            <v>88</v>
          </cell>
          <cell r="Z108">
            <v>6.4056145010747495E-2</v>
          </cell>
          <cell r="AA108">
            <v>112</v>
          </cell>
          <cell r="AB108">
            <v>972049.42709950404</v>
          </cell>
          <cell r="AC108">
            <v>28</v>
          </cell>
          <cell r="AD108">
            <v>27.763504490592801</v>
          </cell>
          <cell r="AE108">
            <v>251</v>
          </cell>
          <cell r="AF108">
            <v>181.5</v>
          </cell>
          <cell r="AG108">
            <v>0.64586060000000001</v>
          </cell>
          <cell r="AH108">
            <v>108</v>
          </cell>
          <cell r="AI108">
            <v>106</v>
          </cell>
          <cell r="AJ108">
            <v>149</v>
          </cell>
          <cell r="AK108">
            <v>88</v>
          </cell>
          <cell r="AL108">
            <v>111.083333333333</v>
          </cell>
          <cell r="AM108">
            <v>181.95152276362299</v>
          </cell>
          <cell r="AN108">
            <v>107</v>
          </cell>
          <cell r="AO108">
            <v>171.99273857754</v>
          </cell>
          <cell r="AP108">
            <v>105</v>
          </cell>
          <cell r="AQ108">
            <v>0.40226503921159601</v>
          </cell>
          <cell r="AR108">
            <v>0.38615294567633202</v>
          </cell>
          <cell r="AS108">
            <v>0.68911326637933101</v>
          </cell>
          <cell r="AT108">
            <v>107</v>
          </cell>
        </row>
        <row r="109">
          <cell r="A109">
            <v>107</v>
          </cell>
          <cell r="B109">
            <v>2025</v>
          </cell>
          <cell r="C109" t="str">
            <v>Providence</v>
          </cell>
          <cell r="D109">
            <v>66.792400000000001</v>
          </cell>
          <cell r="E109">
            <v>254</v>
          </cell>
          <cell r="F109">
            <v>66.564700000000002</v>
          </cell>
          <cell r="G109">
            <v>219</v>
          </cell>
          <cell r="H109">
            <v>108.10299999999999</v>
          </cell>
          <cell r="I109">
            <v>134</v>
          </cell>
          <cell r="J109">
            <v>114.333</v>
          </cell>
          <cell r="K109">
            <v>69</v>
          </cell>
          <cell r="L109">
            <v>106.589</v>
          </cell>
          <cell r="M109">
            <v>186</v>
          </cell>
          <cell r="N109">
            <v>105.443</v>
          </cell>
          <cell r="O109">
            <v>129</v>
          </cell>
          <cell r="P109">
            <v>8.8898700000000002</v>
          </cell>
          <cell r="Q109">
            <v>86</v>
          </cell>
          <cell r="R109">
            <v>0.76348199999999999</v>
          </cell>
          <cell r="S109">
            <v>0.57291239999999999</v>
          </cell>
          <cell r="T109">
            <v>0.63071160000000004</v>
          </cell>
          <cell r="U109">
            <v>0.68409299999999995</v>
          </cell>
          <cell r="V109">
            <v>82</v>
          </cell>
          <cell r="W109">
            <v>124</v>
          </cell>
          <cell r="X109">
            <v>116</v>
          </cell>
          <cell r="Y109">
            <v>93</v>
          </cell>
          <cell r="Z109">
            <v>0.13309897533252199</v>
          </cell>
          <cell r="AA109">
            <v>86</v>
          </cell>
          <cell r="AB109">
            <v>873112.58312004304</v>
          </cell>
          <cell r="AC109">
            <v>87</v>
          </cell>
          <cell r="AD109">
            <v>25.828629170006</v>
          </cell>
          <cell r="AE109">
            <v>151</v>
          </cell>
          <cell r="AF109">
            <v>118.5</v>
          </cell>
          <cell r="AG109">
            <v>0.66819720000000005</v>
          </cell>
          <cell r="AH109">
            <v>99</v>
          </cell>
          <cell r="AI109">
            <v>124</v>
          </cell>
          <cell r="AJ109">
            <v>116</v>
          </cell>
          <cell r="AK109">
            <v>93</v>
          </cell>
          <cell r="AL109">
            <v>99.9166666666666</v>
          </cell>
          <cell r="AM109">
            <v>174.40129881403601</v>
          </cell>
          <cell r="AN109">
            <v>99</v>
          </cell>
          <cell r="AO109">
            <v>149.53170511140499</v>
          </cell>
          <cell r="AP109">
            <v>96</v>
          </cell>
          <cell r="AQ109">
            <v>0.37909486438273698</v>
          </cell>
          <cell r="AR109">
            <v>0.406557816361721</v>
          </cell>
          <cell r="AS109">
            <v>0.68814544642067399</v>
          </cell>
          <cell r="AT109">
            <v>108</v>
          </cell>
        </row>
        <row r="110">
          <cell r="A110">
            <v>108</v>
          </cell>
          <cell r="B110">
            <v>2025</v>
          </cell>
          <cell r="C110" t="str">
            <v>Samford</v>
          </cell>
          <cell r="D110">
            <v>70.787099999999995</v>
          </cell>
          <cell r="E110">
            <v>45</v>
          </cell>
          <cell r="F110">
            <v>70.192300000000003</v>
          </cell>
          <cell r="G110">
            <v>50</v>
          </cell>
          <cell r="H110">
            <v>112.643</v>
          </cell>
          <cell r="I110">
            <v>61</v>
          </cell>
          <cell r="J110">
            <v>112.03</v>
          </cell>
          <cell r="K110">
            <v>95</v>
          </cell>
          <cell r="L110">
            <v>103.93</v>
          </cell>
          <cell r="M110">
            <v>124</v>
          </cell>
          <cell r="N110">
            <v>106.566</v>
          </cell>
          <cell r="O110">
            <v>152</v>
          </cell>
          <cell r="P110">
            <v>5.4639899999999999</v>
          </cell>
          <cell r="Q110">
            <v>106</v>
          </cell>
          <cell r="R110">
            <v>0.60341359999999999</v>
          </cell>
          <cell r="S110">
            <v>0.62651029999999996</v>
          </cell>
          <cell r="T110">
            <v>0.64821110000000004</v>
          </cell>
          <cell r="U110">
            <v>0.57231290000000001</v>
          </cell>
          <cell r="V110">
            <v>136</v>
          </cell>
          <cell r="W110">
            <v>103</v>
          </cell>
          <cell r="X110">
            <v>111</v>
          </cell>
          <cell r="Y110">
            <v>129</v>
          </cell>
          <cell r="Z110">
            <v>7.7189205377815998E-2</v>
          </cell>
          <cell r="AA110">
            <v>106</v>
          </cell>
          <cell r="AB110">
            <v>888429.13542038901</v>
          </cell>
          <cell r="AC110">
            <v>73</v>
          </cell>
          <cell r="AD110">
            <v>24.7876721216881</v>
          </cell>
          <cell r="AE110">
            <v>103</v>
          </cell>
          <cell r="AF110">
            <v>104.5</v>
          </cell>
          <cell r="AG110">
            <v>0.61496194999999998</v>
          </cell>
          <cell r="AH110">
            <v>115</v>
          </cell>
          <cell r="AI110">
            <v>103</v>
          </cell>
          <cell r="AJ110">
            <v>111</v>
          </cell>
          <cell r="AK110">
            <v>129</v>
          </cell>
          <cell r="AL110">
            <v>106.416666666666</v>
          </cell>
          <cell r="AM110">
            <v>169.85621252622099</v>
          </cell>
          <cell r="AN110">
            <v>98</v>
          </cell>
          <cell r="AO110">
            <v>173.04593669033699</v>
          </cell>
          <cell r="AP110">
            <v>106</v>
          </cell>
          <cell r="AQ110">
            <v>0.41565663952686699</v>
          </cell>
          <cell r="AR110">
            <v>0.36739851262618101</v>
          </cell>
          <cell r="AS110">
            <v>0.68723448228658901</v>
          </cell>
          <cell r="AT110">
            <v>109</v>
          </cell>
        </row>
        <row r="111">
          <cell r="A111">
            <v>109</v>
          </cell>
          <cell r="B111">
            <v>2025</v>
          </cell>
          <cell r="C111" t="str">
            <v>California</v>
          </cell>
          <cell r="D111">
            <v>67.683999999999997</v>
          </cell>
          <cell r="E111">
            <v>204</v>
          </cell>
          <cell r="F111">
            <v>67.203199999999995</v>
          </cell>
          <cell r="G111">
            <v>192</v>
          </cell>
          <cell r="H111">
            <v>109.21</v>
          </cell>
          <cell r="I111">
            <v>109</v>
          </cell>
          <cell r="J111">
            <v>112.94199999999999</v>
          </cell>
          <cell r="K111">
            <v>81</v>
          </cell>
          <cell r="L111">
            <v>110.65600000000001</v>
          </cell>
          <cell r="M111">
            <v>288</v>
          </cell>
          <cell r="N111">
            <v>109.389</v>
          </cell>
          <cell r="O111">
            <v>209</v>
          </cell>
          <cell r="P111">
            <v>3.5529199999999999</v>
          </cell>
          <cell r="Q111">
            <v>121</v>
          </cell>
          <cell r="R111">
            <v>0.52061619999999997</v>
          </cell>
          <cell r="S111">
            <v>0.66359400000000002</v>
          </cell>
          <cell r="T111">
            <v>0.61931199999999997</v>
          </cell>
          <cell r="U111">
            <v>0.56521319999999997</v>
          </cell>
          <cell r="V111">
            <v>162</v>
          </cell>
          <cell r="W111">
            <v>94</v>
          </cell>
          <cell r="X111">
            <v>120</v>
          </cell>
          <cell r="Y111">
            <v>132</v>
          </cell>
          <cell r="Z111">
            <v>5.2493942438390097E-2</v>
          </cell>
          <cell r="AA111">
            <v>120</v>
          </cell>
          <cell r="AB111">
            <v>863370.02181697497</v>
          </cell>
          <cell r="AC111">
            <v>92</v>
          </cell>
          <cell r="AD111">
            <v>27.0316046263716</v>
          </cell>
          <cell r="AE111">
            <v>217</v>
          </cell>
          <cell r="AF111">
            <v>168.5</v>
          </cell>
          <cell r="AG111">
            <v>0.59210509999999905</v>
          </cell>
          <cell r="AH111">
            <v>123</v>
          </cell>
          <cell r="AI111">
            <v>94</v>
          </cell>
          <cell r="AJ111">
            <v>120</v>
          </cell>
          <cell r="AK111">
            <v>132</v>
          </cell>
          <cell r="AL111">
            <v>125.916666666666</v>
          </cell>
          <cell r="AM111">
            <v>189.74955570223099</v>
          </cell>
          <cell r="AN111">
            <v>110</v>
          </cell>
          <cell r="AO111">
            <v>212.65931785871501</v>
          </cell>
          <cell r="AP111">
            <v>119</v>
          </cell>
          <cell r="AQ111">
            <v>0.43541062667630898</v>
          </cell>
          <cell r="AR111">
            <v>0.34474468089187998</v>
          </cell>
          <cell r="AS111">
            <v>0.68621535018646396</v>
          </cell>
          <cell r="AT111">
            <v>110</v>
          </cell>
        </row>
        <row r="112">
          <cell r="A112">
            <v>110</v>
          </cell>
          <cell r="B112">
            <v>2025</v>
          </cell>
          <cell r="C112" t="str">
            <v>Davidson</v>
          </cell>
          <cell r="D112">
            <v>66.261499999999998</v>
          </cell>
          <cell r="E112">
            <v>280</v>
          </cell>
          <cell r="F112">
            <v>65.531300000000002</v>
          </cell>
          <cell r="G112">
            <v>280</v>
          </cell>
          <cell r="H112">
            <v>111.126</v>
          </cell>
          <cell r="I112">
            <v>73</v>
          </cell>
          <cell r="J112">
            <v>112.96299999999999</v>
          </cell>
          <cell r="K112">
            <v>80</v>
          </cell>
          <cell r="L112">
            <v>107.87</v>
          </cell>
          <cell r="M112">
            <v>219</v>
          </cell>
          <cell r="N112">
            <v>110.108</v>
          </cell>
          <cell r="O112">
            <v>225</v>
          </cell>
          <cell r="P112">
            <v>2.8546900000000002</v>
          </cell>
          <cell r="Q112">
            <v>129</v>
          </cell>
          <cell r="R112">
            <v>0.58101429999999998</v>
          </cell>
          <cell r="S112">
            <v>0.64399799999999996</v>
          </cell>
          <cell r="T112">
            <v>0.72408899999999998</v>
          </cell>
          <cell r="U112">
            <v>0.58081240000000001</v>
          </cell>
          <cell r="V112">
            <v>143</v>
          </cell>
          <cell r="W112">
            <v>98</v>
          </cell>
          <cell r="X112">
            <v>89</v>
          </cell>
          <cell r="Y112">
            <v>124</v>
          </cell>
          <cell r="Z112">
            <v>4.30868603940446E-2</v>
          </cell>
          <cell r="AA112">
            <v>129</v>
          </cell>
          <cell r="AB112">
            <v>845539.10554899299</v>
          </cell>
          <cell r="AC112">
            <v>105</v>
          </cell>
          <cell r="AD112">
            <v>27.902873852309401</v>
          </cell>
          <cell r="AE112">
            <v>263</v>
          </cell>
          <cell r="AF112">
            <v>196</v>
          </cell>
          <cell r="AG112">
            <v>0.61250614999999997</v>
          </cell>
          <cell r="AH112">
            <v>116</v>
          </cell>
          <cell r="AI112">
            <v>98</v>
          </cell>
          <cell r="AJ112">
            <v>89</v>
          </cell>
          <cell r="AK112">
            <v>124</v>
          </cell>
          <cell r="AL112">
            <v>126.5</v>
          </cell>
          <cell r="AM112">
            <v>196.42918145708501</v>
          </cell>
          <cell r="AN112">
            <v>112</v>
          </cell>
          <cell r="AO112">
            <v>206.528538529776</v>
          </cell>
          <cell r="AP112">
            <v>115</v>
          </cell>
          <cell r="AQ112">
            <v>0.421093529710238</v>
          </cell>
          <cell r="AR112">
            <v>0.35792931481945001</v>
          </cell>
          <cell r="AS112">
            <v>0.68581673612102201</v>
          </cell>
          <cell r="AT112">
            <v>111</v>
          </cell>
        </row>
        <row r="113">
          <cell r="A113">
            <v>111</v>
          </cell>
          <cell r="B113">
            <v>2025</v>
          </cell>
          <cell r="C113" t="str">
            <v>Troy</v>
          </cell>
          <cell r="D113">
            <v>66.496899999999997</v>
          </cell>
          <cell r="E113">
            <v>264</v>
          </cell>
          <cell r="F113">
            <v>65.626599999999996</v>
          </cell>
          <cell r="G113">
            <v>274</v>
          </cell>
          <cell r="H113">
            <v>106.727</v>
          </cell>
          <cell r="I113">
            <v>154</v>
          </cell>
          <cell r="J113">
            <v>108.001</v>
          </cell>
          <cell r="K113">
            <v>167</v>
          </cell>
          <cell r="L113">
            <v>99.260999999999996</v>
          </cell>
          <cell r="M113">
            <v>46</v>
          </cell>
          <cell r="N113">
            <v>102.16800000000001</v>
          </cell>
          <cell r="O113">
            <v>75</v>
          </cell>
          <cell r="P113">
            <v>5.8327099999999996</v>
          </cell>
          <cell r="Q113">
            <v>103</v>
          </cell>
          <cell r="R113">
            <v>0.70819900000000002</v>
          </cell>
          <cell r="S113">
            <v>0.59561120000000001</v>
          </cell>
          <cell r="T113">
            <v>0.56381340000000002</v>
          </cell>
          <cell r="U113">
            <v>0.61021110000000001</v>
          </cell>
          <cell r="V113">
            <v>99</v>
          </cell>
          <cell r="W113">
            <v>112</v>
          </cell>
          <cell r="X113">
            <v>134</v>
          </cell>
          <cell r="Y113">
            <v>111</v>
          </cell>
          <cell r="Z113">
            <v>8.77183748415339E-2</v>
          </cell>
          <cell r="AA113">
            <v>102</v>
          </cell>
          <cell r="AB113">
            <v>775634.20499689598</v>
          </cell>
          <cell r="AC113">
            <v>191</v>
          </cell>
          <cell r="AD113">
            <v>24.666210163420999</v>
          </cell>
          <cell r="AE113">
            <v>100</v>
          </cell>
          <cell r="AF113">
            <v>101</v>
          </cell>
          <cell r="AG113">
            <v>0.65190510000000002</v>
          </cell>
          <cell r="AH113">
            <v>107</v>
          </cell>
          <cell r="AI113">
            <v>112</v>
          </cell>
          <cell r="AJ113">
            <v>134</v>
          </cell>
          <cell r="AK113">
            <v>111</v>
          </cell>
          <cell r="AL113">
            <v>124.333333333333</v>
          </cell>
          <cell r="AM113">
            <v>208.74915269110599</v>
          </cell>
          <cell r="AN113">
            <v>116</v>
          </cell>
          <cell r="AO113">
            <v>190.723056673944</v>
          </cell>
          <cell r="AP113">
            <v>111</v>
          </cell>
          <cell r="AQ113">
            <v>0.38709274702761098</v>
          </cell>
          <cell r="AR113">
            <v>0.384763000806147</v>
          </cell>
          <cell r="AS113">
            <v>0.68328589980556298</v>
          </cell>
          <cell r="AT113">
            <v>112</v>
          </cell>
        </row>
        <row r="114">
          <cell r="A114">
            <v>112</v>
          </cell>
          <cell r="B114">
            <v>2025</v>
          </cell>
          <cell r="C114" t="str">
            <v>Colorado</v>
          </cell>
          <cell r="D114">
            <v>68.248400000000004</v>
          </cell>
          <cell r="E114">
            <v>177</v>
          </cell>
          <cell r="F114">
            <v>67.156199999999998</v>
          </cell>
          <cell r="G114">
            <v>194</v>
          </cell>
          <cell r="H114">
            <v>101.967</v>
          </cell>
          <cell r="I114">
            <v>265</v>
          </cell>
          <cell r="J114">
            <v>108.383</v>
          </cell>
          <cell r="K114">
            <v>161</v>
          </cell>
          <cell r="L114">
            <v>104.60299999999999</v>
          </cell>
          <cell r="M114">
            <v>146</v>
          </cell>
          <cell r="N114">
            <v>101.563</v>
          </cell>
          <cell r="O114">
            <v>69</v>
          </cell>
          <cell r="P114">
            <v>6.8204599999999997</v>
          </cell>
          <cell r="Q114">
            <v>96</v>
          </cell>
          <cell r="R114">
            <v>0.75448700000000002</v>
          </cell>
          <cell r="S114">
            <v>0.56101290000000004</v>
          </cell>
          <cell r="T114">
            <v>0.75278199999999995</v>
          </cell>
          <cell r="U114">
            <v>0.52481480000000003</v>
          </cell>
          <cell r="V114">
            <v>87</v>
          </cell>
          <cell r="W114">
            <v>129</v>
          </cell>
          <cell r="X114">
            <v>82</v>
          </cell>
          <cell r="Y114">
            <v>148</v>
          </cell>
          <cell r="Z114">
            <v>9.9929082586551296E-2</v>
          </cell>
          <cell r="AA114">
            <v>98</v>
          </cell>
          <cell r="AB114">
            <v>801705.40252474695</v>
          </cell>
          <cell r="AC114">
            <v>153</v>
          </cell>
          <cell r="AD114">
            <v>23.8058865082522</v>
          </cell>
          <cell r="AE114">
            <v>74</v>
          </cell>
          <cell r="AF114">
            <v>86</v>
          </cell>
          <cell r="AG114">
            <v>0.65774995000000003</v>
          </cell>
          <cell r="AH114">
            <v>105</v>
          </cell>
          <cell r="AI114">
            <v>129</v>
          </cell>
          <cell r="AJ114">
            <v>82</v>
          </cell>
          <cell r="AK114">
            <v>148</v>
          </cell>
          <cell r="AL114">
            <v>112</v>
          </cell>
          <cell r="AM114">
            <v>199.63890313395601</v>
          </cell>
          <cell r="AN114">
            <v>114</v>
          </cell>
          <cell r="AO114">
            <v>170.277473985364</v>
          </cell>
          <cell r="AP114">
            <v>103</v>
          </cell>
          <cell r="AQ114">
            <v>0.36623764313035301</v>
          </cell>
          <cell r="AR114">
            <v>0.39375447107454498</v>
          </cell>
          <cell r="AS114">
            <v>0.67906545228950999</v>
          </cell>
          <cell r="AT114">
            <v>113</v>
          </cell>
        </row>
        <row r="115">
          <cell r="A115">
            <v>113</v>
          </cell>
          <cell r="B115">
            <v>2025</v>
          </cell>
          <cell r="C115" t="str">
            <v>Oklahoma St.</v>
          </cell>
          <cell r="D115">
            <v>71.1678</v>
          </cell>
          <cell r="E115">
            <v>38</v>
          </cell>
          <cell r="F115">
            <v>71.020499999999998</v>
          </cell>
          <cell r="G115">
            <v>26</v>
          </cell>
          <cell r="H115">
            <v>102.90300000000001</v>
          </cell>
          <cell r="I115">
            <v>258</v>
          </cell>
          <cell r="J115">
            <v>109.512</v>
          </cell>
          <cell r="K115">
            <v>130</v>
          </cell>
          <cell r="L115">
            <v>107.005</v>
          </cell>
          <cell r="M115">
            <v>198</v>
          </cell>
          <cell r="N115">
            <v>103.55500000000001</v>
          </cell>
          <cell r="O115">
            <v>98</v>
          </cell>
          <cell r="P115">
            <v>5.9567899999999998</v>
          </cell>
          <cell r="Q115">
            <v>102</v>
          </cell>
          <cell r="R115">
            <v>0.76038399999999995</v>
          </cell>
          <cell r="S115">
            <v>0.56071309999999996</v>
          </cell>
          <cell r="T115">
            <v>0.61241210000000001</v>
          </cell>
          <cell r="U115">
            <v>0.44441829999999999</v>
          </cell>
          <cell r="V115">
            <v>83</v>
          </cell>
          <cell r="W115">
            <v>132</v>
          </cell>
          <cell r="X115">
            <v>121</v>
          </cell>
          <cell r="Y115">
            <v>183</v>
          </cell>
          <cell r="Z115">
            <v>8.3703585048294199E-2</v>
          </cell>
          <cell r="AA115">
            <v>104</v>
          </cell>
          <cell r="AB115">
            <v>853506.75317656295</v>
          </cell>
          <cell r="AC115">
            <v>97</v>
          </cell>
          <cell r="AD115">
            <v>23.549960121646901</v>
          </cell>
          <cell r="AE115">
            <v>66</v>
          </cell>
          <cell r="AF115">
            <v>85</v>
          </cell>
          <cell r="AG115">
            <v>0.66054854999999901</v>
          </cell>
          <cell r="AH115">
            <v>103</v>
          </cell>
          <cell r="AI115">
            <v>132</v>
          </cell>
          <cell r="AJ115">
            <v>121</v>
          </cell>
          <cell r="AK115">
            <v>183</v>
          </cell>
          <cell r="AL115">
            <v>115.5</v>
          </cell>
          <cell r="AM115">
            <v>205.98769673831401</v>
          </cell>
          <cell r="AN115">
            <v>115</v>
          </cell>
          <cell r="AO115">
            <v>174.85467192381199</v>
          </cell>
          <cell r="AP115">
            <v>107</v>
          </cell>
          <cell r="AQ115">
            <v>0.36489778317289401</v>
          </cell>
          <cell r="AR115">
            <v>0.39412085187565699</v>
          </cell>
          <cell r="AS115">
            <v>0.67871739064502401</v>
          </cell>
          <cell r="AT115">
            <v>114</v>
          </cell>
        </row>
        <row r="116">
          <cell r="A116">
            <v>114</v>
          </cell>
          <cell r="B116">
            <v>2025</v>
          </cell>
          <cell r="C116" t="str">
            <v>UNC Wilmington</v>
          </cell>
          <cell r="D116">
            <v>66.480500000000006</v>
          </cell>
          <cell r="E116">
            <v>267</v>
          </cell>
          <cell r="F116">
            <v>65.761200000000002</v>
          </cell>
          <cell r="G116">
            <v>258</v>
          </cell>
          <cell r="H116">
            <v>113.926</v>
          </cell>
          <cell r="I116">
            <v>40</v>
          </cell>
          <cell r="J116">
            <v>112.56399999999999</v>
          </cell>
          <cell r="K116">
            <v>86</v>
          </cell>
          <cell r="L116">
            <v>104.765</v>
          </cell>
          <cell r="M116">
            <v>152</v>
          </cell>
          <cell r="N116">
            <v>108.55200000000001</v>
          </cell>
          <cell r="O116">
            <v>195</v>
          </cell>
          <cell r="P116">
            <v>4.01234</v>
          </cell>
          <cell r="Q116">
            <v>115</v>
          </cell>
          <cell r="R116">
            <v>0.6248127</v>
          </cell>
          <cell r="S116">
            <v>0.60761069999999995</v>
          </cell>
          <cell r="T116">
            <v>0.60471260000000004</v>
          </cell>
          <cell r="U116">
            <v>0.70078700000000005</v>
          </cell>
          <cell r="V116">
            <v>127</v>
          </cell>
          <cell r="W116">
            <v>107</v>
          </cell>
          <cell r="X116">
            <v>126</v>
          </cell>
          <cell r="Y116">
            <v>87</v>
          </cell>
          <cell r="Z116">
            <v>6.0348523251178697E-2</v>
          </cell>
          <cell r="AA116">
            <v>116</v>
          </cell>
          <cell r="AB116">
            <v>842351.41962912795</v>
          </cell>
          <cell r="AC116">
            <v>113</v>
          </cell>
          <cell r="AD116">
            <v>27.184806747254299</v>
          </cell>
          <cell r="AE116">
            <v>226</v>
          </cell>
          <cell r="AF116">
            <v>171</v>
          </cell>
          <cell r="AG116">
            <v>0.61621170000000003</v>
          </cell>
          <cell r="AH116">
            <v>114</v>
          </cell>
          <cell r="AI116">
            <v>107</v>
          </cell>
          <cell r="AJ116">
            <v>126</v>
          </cell>
          <cell r="AK116">
            <v>87</v>
          </cell>
          <cell r="AL116">
            <v>121.166666666666</v>
          </cell>
          <cell r="AM116">
            <v>199.41496531688199</v>
          </cell>
          <cell r="AN116">
            <v>113</v>
          </cell>
          <cell r="AO116">
            <v>196.63155806140401</v>
          </cell>
          <cell r="AP116">
            <v>112</v>
          </cell>
          <cell r="AQ116">
            <v>0.39670190760233698</v>
          </cell>
          <cell r="AR116">
            <v>0.36231191108217597</v>
          </cell>
          <cell r="AS116">
            <v>0.67871566791722504</v>
          </cell>
          <cell r="AT116">
            <v>115</v>
          </cell>
        </row>
        <row r="117">
          <cell r="A117">
            <v>115</v>
          </cell>
          <cell r="B117">
            <v>2025</v>
          </cell>
          <cell r="C117" t="str">
            <v>Chattanooga</v>
          </cell>
          <cell r="D117">
            <v>68.013199999999998</v>
          </cell>
          <cell r="E117">
            <v>189</v>
          </cell>
          <cell r="F117">
            <v>67.069299999999998</v>
          </cell>
          <cell r="G117">
            <v>197</v>
          </cell>
          <cell r="H117">
            <v>114.35299999999999</v>
          </cell>
          <cell r="I117">
            <v>38</v>
          </cell>
          <cell r="J117">
            <v>115.56399999999999</v>
          </cell>
          <cell r="K117">
            <v>57</v>
          </cell>
          <cell r="L117">
            <v>108.009</v>
          </cell>
          <cell r="M117">
            <v>227</v>
          </cell>
          <cell r="N117">
            <v>110.983</v>
          </cell>
          <cell r="O117">
            <v>245</v>
          </cell>
          <cell r="P117">
            <v>4.5807599999999997</v>
          </cell>
          <cell r="Q117">
            <v>110</v>
          </cell>
          <cell r="R117">
            <v>0.49921749999999998</v>
          </cell>
          <cell r="S117">
            <v>0.6307102</v>
          </cell>
          <cell r="T117">
            <v>0.48431669999999999</v>
          </cell>
          <cell r="U117">
            <v>0.70767999999999998</v>
          </cell>
          <cell r="V117">
            <v>175</v>
          </cell>
          <cell r="W117">
            <v>102</v>
          </cell>
          <cell r="X117">
            <v>167</v>
          </cell>
          <cell r="Y117">
            <v>80</v>
          </cell>
          <cell r="Z117">
            <v>6.7354572347720507E-2</v>
          </cell>
          <cell r="AA117">
            <v>110</v>
          </cell>
          <cell r="AB117">
            <v>908318.87703086704</v>
          </cell>
          <cell r="AC117">
            <v>64</v>
          </cell>
          <cell r="AD117">
            <v>27.530691979342201</v>
          </cell>
          <cell r="AE117">
            <v>239</v>
          </cell>
          <cell r="AF117">
            <v>174.5</v>
          </cell>
          <cell r="AG117">
            <v>0.56496385000000005</v>
          </cell>
          <cell r="AH117">
            <v>132</v>
          </cell>
          <cell r="AI117">
            <v>102</v>
          </cell>
          <cell r="AJ117">
            <v>167</v>
          </cell>
          <cell r="AK117">
            <v>80</v>
          </cell>
          <cell r="AL117">
            <v>121.25</v>
          </cell>
          <cell r="AM117">
            <v>192.24360094382399</v>
          </cell>
          <cell r="AN117">
            <v>111</v>
          </cell>
          <cell r="AO117">
            <v>214.61550150509601</v>
          </cell>
          <cell r="AP117">
            <v>120</v>
          </cell>
          <cell r="AQ117">
            <v>0.413294204850222</v>
          </cell>
          <cell r="AR117">
            <v>0.328565793871062</v>
          </cell>
          <cell r="AS117">
            <v>0.67253793104332904</v>
          </cell>
          <cell r="AT117">
            <v>116</v>
          </cell>
        </row>
        <row r="118">
          <cell r="A118">
            <v>116</v>
          </cell>
          <cell r="B118">
            <v>2025</v>
          </cell>
          <cell r="C118" t="str">
            <v>N.C. State</v>
          </cell>
          <cell r="D118">
            <v>65.398700000000005</v>
          </cell>
          <cell r="E118">
            <v>313</v>
          </cell>
          <cell r="F118">
            <v>64.942899999999995</v>
          </cell>
          <cell r="G118">
            <v>308</v>
          </cell>
          <cell r="H118">
            <v>105.70099999999999</v>
          </cell>
          <cell r="I118">
            <v>181</v>
          </cell>
          <cell r="J118">
            <v>108.724</v>
          </cell>
          <cell r="K118">
            <v>151</v>
          </cell>
          <cell r="L118">
            <v>106.667</v>
          </cell>
          <cell r="M118">
            <v>189</v>
          </cell>
          <cell r="N118">
            <v>104.727</v>
          </cell>
          <cell r="O118">
            <v>114</v>
          </cell>
          <cell r="P118">
            <v>3.9970699999999999</v>
          </cell>
          <cell r="Q118">
            <v>116</v>
          </cell>
          <cell r="R118">
            <v>0.69051019999999996</v>
          </cell>
          <cell r="S118">
            <v>0.57311230000000002</v>
          </cell>
          <cell r="T118">
            <v>0.70749200000000001</v>
          </cell>
          <cell r="U118">
            <v>0.57761269999999998</v>
          </cell>
          <cell r="V118">
            <v>102</v>
          </cell>
          <cell r="W118">
            <v>123</v>
          </cell>
          <cell r="X118">
            <v>93</v>
          </cell>
          <cell r="Y118">
            <v>127</v>
          </cell>
          <cell r="Z118">
            <v>6.1117422823389403E-2</v>
          </cell>
          <cell r="AA118">
            <v>115</v>
          </cell>
          <cell r="AB118">
            <v>773072.02752977097</v>
          </cell>
          <cell r="AC118">
            <v>194</v>
          </cell>
          <cell r="AD118">
            <v>26.093043918392102</v>
          </cell>
          <cell r="AE118">
            <v>166</v>
          </cell>
          <cell r="AF118">
            <v>140.5</v>
          </cell>
          <cell r="AG118">
            <v>0.63181124999999905</v>
          </cell>
          <cell r="AH118">
            <v>111</v>
          </cell>
          <cell r="AI118">
            <v>123</v>
          </cell>
          <cell r="AJ118">
            <v>93</v>
          </cell>
          <cell r="AK118">
            <v>127</v>
          </cell>
          <cell r="AL118">
            <v>130.083333333333</v>
          </cell>
          <cell r="AM118">
            <v>226.977039811103</v>
          </cell>
          <cell r="AN118">
            <v>121</v>
          </cell>
          <cell r="AO118">
            <v>205.88954902802499</v>
          </cell>
          <cell r="AP118">
            <v>114</v>
          </cell>
          <cell r="AQ118">
            <v>0.36936537966804101</v>
          </cell>
          <cell r="AR118">
            <v>0.36935364667586201</v>
          </cell>
          <cell r="AS118">
            <v>0.67139749360802903</v>
          </cell>
          <cell r="AT118">
            <v>117</v>
          </cell>
        </row>
        <row r="119">
          <cell r="A119">
            <v>117</v>
          </cell>
          <cell r="B119">
            <v>2025</v>
          </cell>
          <cell r="C119" t="str">
            <v>South Alabama</v>
          </cell>
          <cell r="D119">
            <v>64.056899999999999</v>
          </cell>
          <cell r="E119">
            <v>350</v>
          </cell>
          <cell r="F119">
            <v>63.295200000000001</v>
          </cell>
          <cell r="G119">
            <v>349</v>
          </cell>
          <cell r="H119">
            <v>106.691</v>
          </cell>
          <cell r="I119">
            <v>156</v>
          </cell>
          <cell r="J119">
            <v>106.236</v>
          </cell>
          <cell r="K119">
            <v>201</v>
          </cell>
          <cell r="L119">
            <v>98.165899999999993</v>
          </cell>
          <cell r="M119">
            <v>30</v>
          </cell>
          <cell r="N119">
            <v>102.55800000000001</v>
          </cell>
          <cell r="O119">
            <v>83</v>
          </cell>
          <cell r="P119">
            <v>3.6782900000000001</v>
          </cell>
          <cell r="Q119">
            <v>118</v>
          </cell>
          <cell r="R119">
            <v>0.49641760000000001</v>
          </cell>
          <cell r="S119">
            <v>0.64099899999999999</v>
          </cell>
          <cell r="T119">
            <v>0.4097208</v>
          </cell>
          <cell r="U119">
            <v>0.66269699999999998</v>
          </cell>
          <cell r="V119">
            <v>176</v>
          </cell>
          <cell r="W119">
            <v>99</v>
          </cell>
          <cell r="X119">
            <v>207</v>
          </cell>
          <cell r="Y119">
            <v>97</v>
          </cell>
          <cell r="Z119">
            <v>5.7417702074249503E-2</v>
          </cell>
          <cell r="AA119">
            <v>117</v>
          </cell>
          <cell r="AB119">
            <v>722951.79093390203</v>
          </cell>
          <cell r="AC119">
            <v>256</v>
          </cell>
          <cell r="AD119">
            <v>25.762342602663601</v>
          </cell>
          <cell r="AE119">
            <v>146</v>
          </cell>
          <cell r="AF119">
            <v>131.5</v>
          </cell>
          <cell r="AG119">
            <v>0.56870829999999895</v>
          </cell>
          <cell r="AH119">
            <v>131</v>
          </cell>
          <cell r="AI119">
            <v>99</v>
          </cell>
          <cell r="AJ119">
            <v>207</v>
          </cell>
          <cell r="AK119">
            <v>97</v>
          </cell>
          <cell r="AL119">
            <v>156.583333333333</v>
          </cell>
          <cell r="AM119">
            <v>244.28015228312799</v>
          </cell>
          <cell r="AN119">
            <v>126</v>
          </cell>
          <cell r="AO119">
            <v>275.33154225695898</v>
          </cell>
          <cell r="AP119">
            <v>142</v>
          </cell>
          <cell r="AQ119">
            <v>0.41009378181516798</v>
          </cell>
          <cell r="AR119">
            <v>0.320602492942338</v>
          </cell>
          <cell r="AS119">
            <v>0.66847128911892795</v>
          </cell>
          <cell r="AT119">
            <v>118</v>
          </cell>
        </row>
        <row r="120">
          <cell r="A120">
            <v>118</v>
          </cell>
          <cell r="B120">
            <v>2025</v>
          </cell>
          <cell r="C120" t="str">
            <v>George Washington</v>
          </cell>
          <cell r="D120">
            <v>67.435500000000005</v>
          </cell>
          <cell r="E120">
            <v>213</v>
          </cell>
          <cell r="F120">
            <v>67.702100000000002</v>
          </cell>
          <cell r="G120">
            <v>164</v>
          </cell>
          <cell r="H120">
            <v>106.70699999999999</v>
          </cell>
          <cell r="I120">
            <v>155</v>
          </cell>
          <cell r="J120">
            <v>107.431</v>
          </cell>
          <cell r="K120">
            <v>177</v>
          </cell>
          <cell r="L120">
            <v>99.550700000000006</v>
          </cell>
          <cell r="M120">
            <v>52</v>
          </cell>
          <cell r="N120">
            <v>103.033</v>
          </cell>
          <cell r="O120">
            <v>91</v>
          </cell>
          <cell r="P120">
            <v>4.3982999999999999</v>
          </cell>
          <cell r="Q120">
            <v>112</v>
          </cell>
          <cell r="R120">
            <v>0.63591229999999999</v>
          </cell>
          <cell r="S120">
            <v>0.57461220000000002</v>
          </cell>
          <cell r="T120">
            <v>0.52581469999999997</v>
          </cell>
          <cell r="U120">
            <v>0.67959499999999995</v>
          </cell>
          <cell r="V120">
            <v>123</v>
          </cell>
          <cell r="W120">
            <v>122</v>
          </cell>
          <cell r="X120">
            <v>146</v>
          </cell>
          <cell r="Y120">
            <v>95</v>
          </cell>
          <cell r="Z120">
            <v>6.5217874858197702E-2</v>
          </cell>
          <cell r="AA120">
            <v>111</v>
          </cell>
          <cell r="AB120">
            <v>778301.41229291505</v>
          </cell>
          <cell r="AC120">
            <v>186</v>
          </cell>
          <cell r="AD120">
            <v>24.653215418835501</v>
          </cell>
          <cell r="AE120">
            <v>99</v>
          </cell>
          <cell r="AF120">
            <v>105</v>
          </cell>
          <cell r="AG120">
            <v>0.60526225</v>
          </cell>
          <cell r="AH120">
            <v>118</v>
          </cell>
          <cell r="AI120">
            <v>122</v>
          </cell>
          <cell r="AJ120">
            <v>146</v>
          </cell>
          <cell r="AK120">
            <v>95</v>
          </cell>
          <cell r="AL120">
            <v>126.833333333333</v>
          </cell>
          <cell r="AM120">
            <v>220.72857717489001</v>
          </cell>
          <cell r="AN120">
            <v>119</v>
          </cell>
          <cell r="AO120">
            <v>209.55103896423901</v>
          </cell>
          <cell r="AP120">
            <v>117</v>
          </cell>
          <cell r="AQ120">
            <v>0.37136727985499302</v>
          </cell>
          <cell r="AR120">
            <v>0.35305444607341402</v>
          </cell>
          <cell r="AS120">
            <v>0.66616925976091901</v>
          </cell>
          <cell r="AT120">
            <v>119</v>
          </cell>
        </row>
        <row r="121">
          <cell r="A121">
            <v>119</v>
          </cell>
          <cell r="B121">
            <v>2025</v>
          </cell>
          <cell r="C121" t="str">
            <v>Illinois St.</v>
          </cell>
          <cell r="D121">
            <v>65.670299999999997</v>
          </cell>
          <cell r="E121">
            <v>307</v>
          </cell>
          <cell r="F121">
            <v>65.138999999999996</v>
          </cell>
          <cell r="G121">
            <v>294</v>
          </cell>
          <cell r="H121">
            <v>114.693</v>
          </cell>
          <cell r="I121">
            <v>33</v>
          </cell>
          <cell r="J121">
            <v>114.556</v>
          </cell>
          <cell r="K121">
            <v>67</v>
          </cell>
          <cell r="L121">
            <v>111.59699999999999</v>
          </cell>
          <cell r="M121">
            <v>306</v>
          </cell>
          <cell r="N121">
            <v>112.072</v>
          </cell>
          <cell r="O121">
            <v>257</v>
          </cell>
          <cell r="P121">
            <v>2.4831400000000001</v>
          </cell>
          <cell r="Q121">
            <v>138</v>
          </cell>
          <cell r="R121">
            <v>0.6323124</v>
          </cell>
          <cell r="S121">
            <v>0.57961189999999996</v>
          </cell>
          <cell r="T121">
            <v>0.62771180000000004</v>
          </cell>
          <cell r="U121">
            <v>0.54411390000000004</v>
          </cell>
          <cell r="V121">
            <v>124</v>
          </cell>
          <cell r="W121">
            <v>119</v>
          </cell>
          <cell r="X121">
            <v>118</v>
          </cell>
          <cell r="Y121">
            <v>139</v>
          </cell>
          <cell r="Z121">
            <v>3.7825318294571399E-2</v>
          </cell>
          <cell r="AA121">
            <v>134</v>
          </cell>
          <cell r="AB121">
            <v>861796.41244425997</v>
          </cell>
          <cell r="AC121">
            <v>94</v>
          </cell>
          <cell r="AD121">
            <v>28.961856367233299</v>
          </cell>
          <cell r="AE121">
            <v>308</v>
          </cell>
          <cell r="AF121">
            <v>221</v>
          </cell>
          <cell r="AG121">
            <v>0.60596214999999998</v>
          </cell>
          <cell r="AH121">
            <v>117</v>
          </cell>
          <cell r="AI121">
            <v>119</v>
          </cell>
          <cell r="AJ121">
            <v>118</v>
          </cell>
          <cell r="AK121">
            <v>139</v>
          </cell>
          <cell r="AL121">
            <v>137.166666666666</v>
          </cell>
          <cell r="AM121">
            <v>236.65260610878801</v>
          </cell>
          <cell r="AN121">
            <v>124</v>
          </cell>
          <cell r="AO121">
            <v>226.36177303593399</v>
          </cell>
          <cell r="AP121">
            <v>123</v>
          </cell>
          <cell r="AQ121">
            <v>0.37199817961461601</v>
          </cell>
          <cell r="AR121">
            <v>0.350069630617792</v>
          </cell>
          <cell r="AS121">
            <v>0.66530256154718603</v>
          </cell>
          <cell r="AT121">
            <v>120</v>
          </cell>
        </row>
        <row r="122">
          <cell r="A122">
            <v>120</v>
          </cell>
          <cell r="B122">
            <v>2025</v>
          </cell>
          <cell r="C122" t="str">
            <v>Northern Colorado</v>
          </cell>
          <cell r="D122">
            <v>69.455200000000005</v>
          </cell>
          <cell r="E122">
            <v>111</v>
          </cell>
          <cell r="F122">
            <v>69.225899999999996</v>
          </cell>
          <cell r="G122">
            <v>82</v>
          </cell>
          <cell r="H122">
            <v>112.40600000000001</v>
          </cell>
          <cell r="I122">
            <v>62</v>
          </cell>
          <cell r="J122">
            <v>111.297</v>
          </cell>
          <cell r="K122">
            <v>104</v>
          </cell>
          <cell r="L122">
            <v>107.992</v>
          </cell>
          <cell r="M122">
            <v>225</v>
          </cell>
          <cell r="N122">
            <v>109.895</v>
          </cell>
          <cell r="O122">
            <v>219</v>
          </cell>
          <cell r="P122">
            <v>1.40228</v>
          </cell>
          <cell r="Q122">
            <v>147</v>
          </cell>
          <cell r="R122">
            <v>0.44941969999999998</v>
          </cell>
          <cell r="S122">
            <v>0.63351009999999996</v>
          </cell>
          <cell r="T122">
            <v>0.54551419999999995</v>
          </cell>
          <cell r="U122">
            <v>0.61541080000000004</v>
          </cell>
          <cell r="V122">
            <v>197</v>
          </cell>
          <cell r="W122">
            <v>101</v>
          </cell>
          <cell r="X122">
            <v>142</v>
          </cell>
          <cell r="Y122">
            <v>108</v>
          </cell>
          <cell r="Z122">
            <v>2.0185673642866199E-2</v>
          </cell>
          <cell r="AA122">
            <v>147</v>
          </cell>
          <cell r="AB122">
            <v>860343.10493053601</v>
          </cell>
          <cell r="AC122">
            <v>96</v>
          </cell>
          <cell r="AD122">
            <v>26.537495109507802</v>
          </cell>
          <cell r="AE122">
            <v>184</v>
          </cell>
          <cell r="AF122">
            <v>165.5</v>
          </cell>
          <cell r="AG122">
            <v>0.54146490000000003</v>
          </cell>
          <cell r="AH122">
            <v>141</v>
          </cell>
          <cell r="AI122">
            <v>101</v>
          </cell>
          <cell r="AJ122">
            <v>142</v>
          </cell>
          <cell r="AK122">
            <v>108</v>
          </cell>
          <cell r="AL122">
            <v>133.25</v>
          </cell>
          <cell r="AM122">
            <v>210.336030948835</v>
          </cell>
          <cell r="AN122">
            <v>117</v>
          </cell>
          <cell r="AO122">
            <v>246.091667253038</v>
          </cell>
          <cell r="AP122">
            <v>133</v>
          </cell>
          <cell r="AQ122">
            <v>0.41141187797271001</v>
          </cell>
          <cell r="AR122">
            <v>0.30955834768691298</v>
          </cell>
          <cell r="AS122">
            <v>0.66489785767686704</v>
          </cell>
          <cell r="AT122">
            <v>121</v>
          </cell>
        </row>
        <row r="123">
          <cell r="A123">
            <v>121</v>
          </cell>
          <cell r="B123">
            <v>2025</v>
          </cell>
          <cell r="C123" t="str">
            <v>Jacksonville St.</v>
          </cell>
          <cell r="D123">
            <v>66.059799999999996</v>
          </cell>
          <cell r="E123">
            <v>285</v>
          </cell>
          <cell r="F123">
            <v>65.384699999999995</v>
          </cell>
          <cell r="G123">
            <v>288</v>
          </cell>
          <cell r="H123">
            <v>109.616</v>
          </cell>
          <cell r="I123">
            <v>104</v>
          </cell>
          <cell r="J123">
            <v>111.643</v>
          </cell>
          <cell r="K123">
            <v>100</v>
          </cell>
          <cell r="L123">
            <v>106.425</v>
          </cell>
          <cell r="M123">
            <v>182</v>
          </cell>
          <cell r="N123">
            <v>106.816</v>
          </cell>
          <cell r="O123">
            <v>159</v>
          </cell>
          <cell r="P123">
            <v>4.8277900000000002</v>
          </cell>
          <cell r="Q123">
            <v>109</v>
          </cell>
          <cell r="R123">
            <v>0.61551330000000004</v>
          </cell>
          <cell r="S123">
            <v>0.57731200000000005</v>
          </cell>
          <cell r="T123">
            <v>0.57201299999999999</v>
          </cell>
          <cell r="U123">
            <v>0.57541279999999995</v>
          </cell>
          <cell r="V123">
            <v>133</v>
          </cell>
          <cell r="W123">
            <v>120</v>
          </cell>
          <cell r="X123">
            <v>130</v>
          </cell>
          <cell r="Y123">
            <v>128</v>
          </cell>
          <cell r="Z123">
            <v>7.3070157645042794E-2</v>
          </cell>
          <cell r="AA123">
            <v>108</v>
          </cell>
          <cell r="AB123">
            <v>823379.88036904996</v>
          </cell>
          <cell r="AC123">
            <v>130</v>
          </cell>
          <cell r="AD123">
            <v>26.6612705846937</v>
          </cell>
          <cell r="AE123">
            <v>196</v>
          </cell>
          <cell r="AF123">
            <v>152</v>
          </cell>
          <cell r="AG123">
            <v>0.59641264999999999</v>
          </cell>
          <cell r="AH123">
            <v>121</v>
          </cell>
          <cell r="AI123">
            <v>120</v>
          </cell>
          <cell r="AJ123">
            <v>130</v>
          </cell>
          <cell r="AK123">
            <v>128</v>
          </cell>
          <cell r="AL123">
            <v>128.166666666666</v>
          </cell>
          <cell r="AM123">
            <v>222.00589398222499</v>
          </cell>
          <cell r="AN123">
            <v>120</v>
          </cell>
          <cell r="AO123">
            <v>214.89595612478399</v>
          </cell>
          <cell r="AP123">
            <v>121</v>
          </cell>
          <cell r="AQ123">
            <v>0.37289691015649401</v>
          </cell>
          <cell r="AR123">
            <v>0.346798843314642</v>
          </cell>
          <cell r="AS123">
            <v>0.66442746730132796</v>
          </cell>
          <cell r="AT123">
            <v>122</v>
          </cell>
        </row>
        <row r="124">
          <cell r="A124">
            <v>122</v>
          </cell>
          <cell r="B124">
            <v>2025</v>
          </cell>
          <cell r="C124" t="str">
            <v>Appalachian St.</v>
          </cell>
          <cell r="D124">
            <v>64.158299999999997</v>
          </cell>
          <cell r="E124">
            <v>348</v>
          </cell>
          <cell r="F124">
            <v>63.834200000000003</v>
          </cell>
          <cell r="G124">
            <v>341</v>
          </cell>
          <cell r="H124">
            <v>104.24</v>
          </cell>
          <cell r="I124">
            <v>227</v>
          </cell>
          <cell r="J124">
            <v>103.604</v>
          </cell>
          <cell r="K124">
            <v>243</v>
          </cell>
          <cell r="L124">
            <v>99.306899999999999</v>
          </cell>
          <cell r="M124">
            <v>49</v>
          </cell>
          <cell r="N124">
            <v>100.82599999999999</v>
          </cell>
          <cell r="O124">
            <v>61</v>
          </cell>
          <cell r="P124">
            <v>2.7782800000000001</v>
          </cell>
          <cell r="Q124">
            <v>130</v>
          </cell>
          <cell r="R124">
            <v>0.57401469999999999</v>
          </cell>
          <cell r="S124">
            <v>0.59591110000000003</v>
          </cell>
          <cell r="T124">
            <v>0.61221219999999998</v>
          </cell>
          <cell r="U124">
            <v>0.70218599999999998</v>
          </cell>
          <cell r="V124">
            <v>147</v>
          </cell>
          <cell r="W124">
            <v>111</v>
          </cell>
          <cell r="X124">
            <v>122</v>
          </cell>
          <cell r="Y124">
            <v>86</v>
          </cell>
          <cell r="Z124">
            <v>4.3299152253099001E-2</v>
          </cell>
          <cell r="AA124">
            <v>127</v>
          </cell>
          <cell r="AB124">
            <v>688661.64299357205</v>
          </cell>
          <cell r="AC124">
            <v>296</v>
          </cell>
          <cell r="AD124">
            <v>25.0301362092485</v>
          </cell>
          <cell r="AE124">
            <v>114</v>
          </cell>
          <cell r="AF124">
            <v>120.5</v>
          </cell>
          <cell r="AG124">
            <v>0.58496289999999995</v>
          </cell>
          <cell r="AH124">
            <v>124</v>
          </cell>
          <cell r="AI124">
            <v>111</v>
          </cell>
          <cell r="AJ124">
            <v>122</v>
          </cell>
          <cell r="AK124">
            <v>86</v>
          </cell>
          <cell r="AL124">
            <v>145.916666666666</v>
          </cell>
          <cell r="AM124">
            <v>244.86314597373101</v>
          </cell>
          <cell r="AN124">
            <v>127</v>
          </cell>
          <cell r="AO124">
            <v>249.44601899824099</v>
          </cell>
          <cell r="AP124">
            <v>134</v>
          </cell>
          <cell r="AQ124">
            <v>0.38115689726323798</v>
          </cell>
          <cell r="AR124">
            <v>0.333860911667959</v>
          </cell>
          <cell r="AS124">
            <v>0.66269660437570399</v>
          </cell>
          <cell r="AT124">
            <v>123</v>
          </cell>
        </row>
        <row r="125">
          <cell r="A125">
            <v>123</v>
          </cell>
          <cell r="B125">
            <v>2025</v>
          </cell>
          <cell r="C125" t="str">
            <v>CSUN</v>
          </cell>
          <cell r="D125">
            <v>73.541700000000006</v>
          </cell>
          <cell r="E125">
            <v>7</v>
          </cell>
          <cell r="F125">
            <v>72.944500000000005</v>
          </cell>
          <cell r="G125">
            <v>5</v>
          </cell>
          <cell r="H125">
            <v>108.36</v>
          </cell>
          <cell r="I125">
            <v>127</v>
          </cell>
          <cell r="J125">
            <v>107.586</v>
          </cell>
          <cell r="K125">
            <v>173</v>
          </cell>
          <cell r="L125">
            <v>99.129599999999996</v>
          </cell>
          <cell r="M125">
            <v>44</v>
          </cell>
          <cell r="N125">
            <v>104.032</v>
          </cell>
          <cell r="O125">
            <v>103</v>
          </cell>
          <cell r="P125">
            <v>3.55402</v>
          </cell>
          <cell r="Q125">
            <v>120</v>
          </cell>
          <cell r="R125">
            <v>0.58011440000000003</v>
          </cell>
          <cell r="S125">
            <v>0.57491210000000004</v>
          </cell>
          <cell r="T125">
            <v>0.4391198</v>
          </cell>
          <cell r="U125">
            <v>0.68099399999999999</v>
          </cell>
          <cell r="V125">
            <v>144</v>
          </cell>
          <cell r="W125">
            <v>121</v>
          </cell>
          <cell r="X125">
            <v>198</v>
          </cell>
          <cell r="Y125">
            <v>94</v>
          </cell>
          <cell r="Z125">
            <v>4.8326323704782403E-2</v>
          </cell>
          <cell r="AA125">
            <v>123</v>
          </cell>
          <cell r="AB125">
            <v>851226.60057241295</v>
          </cell>
          <cell r="AC125">
            <v>98</v>
          </cell>
          <cell r="AD125">
            <v>22.9579682875383</v>
          </cell>
          <cell r="AE125">
            <v>51</v>
          </cell>
          <cell r="AF125">
            <v>87</v>
          </cell>
          <cell r="AG125">
            <v>0.57751324999999998</v>
          </cell>
          <cell r="AH125">
            <v>127</v>
          </cell>
          <cell r="AI125">
            <v>121</v>
          </cell>
          <cell r="AJ125">
            <v>198</v>
          </cell>
          <cell r="AK125">
            <v>94</v>
          </cell>
          <cell r="AL125">
            <v>121.166666666666</v>
          </cell>
          <cell r="AM125">
            <v>210.756855990101</v>
          </cell>
          <cell r="AN125">
            <v>118</v>
          </cell>
          <cell r="AO125">
            <v>209.807596045054</v>
          </cell>
          <cell r="AP125">
            <v>118</v>
          </cell>
          <cell r="AQ125">
            <v>0.373282756494076</v>
          </cell>
          <cell r="AR125">
            <v>0.33681670750868697</v>
          </cell>
          <cell r="AS125">
            <v>0.660869449173624</v>
          </cell>
          <cell r="AT125">
            <v>124</v>
          </cell>
        </row>
        <row r="126">
          <cell r="A126">
            <v>124</v>
          </cell>
          <cell r="B126">
            <v>2025</v>
          </cell>
          <cell r="C126" t="str">
            <v>North Alabama</v>
          </cell>
          <cell r="D126">
            <v>67.585800000000006</v>
          </cell>
          <cell r="E126">
            <v>206</v>
          </cell>
          <cell r="F126">
            <v>66.863699999999994</v>
          </cell>
          <cell r="G126">
            <v>206</v>
          </cell>
          <cell r="H126">
            <v>114.901</v>
          </cell>
          <cell r="I126">
            <v>31</v>
          </cell>
          <cell r="J126">
            <v>112.197</v>
          </cell>
          <cell r="K126">
            <v>91</v>
          </cell>
          <cell r="L126">
            <v>104.28700000000001</v>
          </cell>
          <cell r="M126">
            <v>137</v>
          </cell>
          <cell r="N126">
            <v>107.892</v>
          </cell>
          <cell r="O126">
            <v>181</v>
          </cell>
          <cell r="P126">
            <v>4.3042999999999996</v>
          </cell>
          <cell r="Q126">
            <v>114</v>
          </cell>
          <cell r="R126">
            <v>0.71689499999999995</v>
          </cell>
          <cell r="S126">
            <v>0.53101399999999999</v>
          </cell>
          <cell r="T126">
            <v>0.50531579999999998</v>
          </cell>
          <cell r="U126">
            <v>0.56951300000000005</v>
          </cell>
          <cell r="V126">
            <v>95</v>
          </cell>
          <cell r="W126">
            <v>140</v>
          </cell>
          <cell r="X126">
            <v>158</v>
          </cell>
          <cell r="Y126">
            <v>130</v>
          </cell>
          <cell r="Z126">
            <v>6.3696812052235902E-2</v>
          </cell>
          <cell r="AA126">
            <v>113</v>
          </cell>
          <cell r="AB126">
            <v>850781.324319712</v>
          </cell>
          <cell r="AC126">
            <v>99</v>
          </cell>
          <cell r="AD126">
            <v>26.480570120124401</v>
          </cell>
          <cell r="AE126">
            <v>182</v>
          </cell>
          <cell r="AF126">
            <v>147.5</v>
          </cell>
          <cell r="AG126">
            <v>0.62395449999999997</v>
          </cell>
          <cell r="AH126">
            <v>112</v>
          </cell>
          <cell r="AI126">
            <v>140</v>
          </cell>
          <cell r="AJ126">
            <v>158</v>
          </cell>
          <cell r="AK126">
            <v>130</v>
          </cell>
          <cell r="AL126">
            <v>126.583333333333</v>
          </cell>
          <cell r="AM126">
            <v>238.380406794045</v>
          </cell>
          <cell r="AN126">
            <v>125</v>
          </cell>
          <cell r="AO126">
            <v>202.872698783858</v>
          </cell>
          <cell r="AP126">
            <v>113</v>
          </cell>
          <cell r="AQ126">
            <v>0.34055994420366298</v>
          </cell>
          <cell r="AR126">
            <v>0.36543428867487199</v>
          </cell>
          <cell r="AS126">
            <v>0.65933854152270999</v>
          </cell>
          <cell r="AT126">
            <v>125</v>
          </cell>
        </row>
        <row r="127">
          <cell r="A127">
            <v>125</v>
          </cell>
          <cell r="B127">
            <v>2025</v>
          </cell>
          <cell r="C127" t="str">
            <v>Virginia Tech</v>
          </cell>
          <cell r="D127">
            <v>65.847099999999998</v>
          </cell>
          <cell r="E127">
            <v>299</v>
          </cell>
          <cell r="F127">
            <v>64.969499999999996</v>
          </cell>
          <cell r="G127">
            <v>302</v>
          </cell>
          <cell r="H127">
            <v>104.242</v>
          </cell>
          <cell r="I127">
            <v>226</v>
          </cell>
          <cell r="J127">
            <v>107.761</v>
          </cell>
          <cell r="K127">
            <v>171</v>
          </cell>
          <cell r="L127">
            <v>109.498</v>
          </cell>
          <cell r="M127">
            <v>263</v>
          </cell>
          <cell r="N127">
            <v>107.843</v>
          </cell>
          <cell r="O127">
            <v>180</v>
          </cell>
          <cell r="P127">
            <v>-8.1864999999999993E-2</v>
          </cell>
          <cell r="Q127">
            <v>164</v>
          </cell>
          <cell r="R127">
            <v>0.51001700000000005</v>
          </cell>
          <cell r="S127">
            <v>0.60501079999999996</v>
          </cell>
          <cell r="T127">
            <v>0.45211849999999998</v>
          </cell>
          <cell r="U127">
            <v>0.67249599999999998</v>
          </cell>
          <cell r="V127">
            <v>170</v>
          </cell>
          <cell r="W127">
            <v>108</v>
          </cell>
          <cell r="X127">
            <v>184</v>
          </cell>
          <cell r="Y127">
            <v>96</v>
          </cell>
          <cell r="Z127">
            <v>-1.2453092087579801E-3</v>
          </cell>
          <cell r="AA127">
            <v>164</v>
          </cell>
          <cell r="AB127">
            <v>764645.044961798</v>
          </cell>
          <cell r="AC127">
            <v>202</v>
          </cell>
          <cell r="AD127">
            <v>27.1600449444785</v>
          </cell>
          <cell r="AE127">
            <v>224</v>
          </cell>
          <cell r="AF127">
            <v>194</v>
          </cell>
          <cell r="AG127">
            <v>0.55751390000000001</v>
          </cell>
          <cell r="AH127">
            <v>134</v>
          </cell>
          <cell r="AI127">
            <v>108</v>
          </cell>
          <cell r="AJ127">
            <v>184</v>
          </cell>
          <cell r="AK127">
            <v>96</v>
          </cell>
          <cell r="AL127">
            <v>162.333333333333</v>
          </cell>
          <cell r="AM127">
            <v>268.31476947739299</v>
          </cell>
          <cell r="AN127">
            <v>134</v>
          </cell>
          <cell r="AO127">
            <v>291.17360721110799</v>
          </cell>
          <cell r="AP127">
            <v>147</v>
          </cell>
          <cell r="AQ127">
            <v>0.38345404176320402</v>
          </cell>
          <cell r="AR127">
            <v>0.31210162022634502</v>
          </cell>
          <cell r="AS127">
            <v>0.65542161204798</v>
          </cell>
          <cell r="AT127">
            <v>126</v>
          </cell>
        </row>
        <row r="128">
          <cell r="A128">
            <v>126</v>
          </cell>
          <cell r="B128">
            <v>2025</v>
          </cell>
          <cell r="C128" t="str">
            <v>Syracuse</v>
          </cell>
          <cell r="D128">
            <v>69.292199999999994</v>
          </cell>
          <cell r="E128">
            <v>119</v>
          </cell>
          <cell r="F128">
            <v>68.596800000000002</v>
          </cell>
          <cell r="G128">
            <v>114</v>
          </cell>
          <cell r="H128">
            <v>105.283</v>
          </cell>
          <cell r="I128">
            <v>193</v>
          </cell>
          <cell r="J128">
            <v>110.26300000000001</v>
          </cell>
          <cell r="K128">
            <v>116</v>
          </cell>
          <cell r="L128">
            <v>111.465</v>
          </cell>
          <cell r="M128">
            <v>304</v>
          </cell>
          <cell r="N128">
            <v>107.375</v>
          </cell>
          <cell r="O128">
            <v>171</v>
          </cell>
          <cell r="P128">
            <v>2.88815</v>
          </cell>
          <cell r="Q128">
            <v>127</v>
          </cell>
          <cell r="R128">
            <v>0.51151670000000005</v>
          </cell>
          <cell r="S128">
            <v>0.58531169999999999</v>
          </cell>
          <cell r="T128">
            <v>0.52541479999999996</v>
          </cell>
          <cell r="U128">
            <v>0.53331439999999997</v>
          </cell>
          <cell r="V128">
            <v>167</v>
          </cell>
          <cell r="W128">
            <v>117</v>
          </cell>
          <cell r="X128">
            <v>148</v>
          </cell>
          <cell r="Y128">
            <v>144</v>
          </cell>
          <cell r="Z128">
            <v>4.1678572768652201E-2</v>
          </cell>
          <cell r="AA128">
            <v>130</v>
          </cell>
          <cell r="AB128">
            <v>842449.659564181</v>
          </cell>
          <cell r="AC128">
            <v>112</v>
          </cell>
          <cell r="AD128">
            <v>25.6307156601417</v>
          </cell>
          <cell r="AE128">
            <v>138</v>
          </cell>
          <cell r="AF128">
            <v>134</v>
          </cell>
          <cell r="AG128">
            <v>0.54841419999999996</v>
          </cell>
          <cell r="AH128">
            <v>137</v>
          </cell>
          <cell r="AI128">
            <v>117</v>
          </cell>
          <cell r="AJ128">
            <v>148</v>
          </cell>
          <cell r="AK128">
            <v>144</v>
          </cell>
          <cell r="AL128">
            <v>134.166666666666</v>
          </cell>
          <cell r="AM128">
            <v>229.22259484419399</v>
          </cell>
          <cell r="AN128">
            <v>122</v>
          </cell>
          <cell r="AO128">
            <v>244.64477153703601</v>
          </cell>
          <cell r="AP128">
            <v>132</v>
          </cell>
          <cell r="AQ128">
            <v>0.37685658943772299</v>
          </cell>
          <cell r="AR128">
            <v>0.31376249038660597</v>
          </cell>
          <cell r="AS128">
            <v>0.65355694003297204</v>
          </cell>
          <cell r="AT128">
            <v>127</v>
          </cell>
        </row>
        <row r="129">
          <cell r="A129">
            <v>127</v>
          </cell>
          <cell r="B129">
            <v>2025</v>
          </cell>
          <cell r="C129" t="str">
            <v>New Mexico St.</v>
          </cell>
          <cell r="D129">
            <v>67.024100000000004</v>
          </cell>
          <cell r="E129">
            <v>236</v>
          </cell>
          <cell r="F129">
            <v>65.686499999999995</v>
          </cell>
          <cell r="G129">
            <v>266</v>
          </cell>
          <cell r="H129">
            <v>101.089</v>
          </cell>
          <cell r="I129">
            <v>285</v>
          </cell>
          <cell r="J129">
            <v>104.17400000000001</v>
          </cell>
          <cell r="K129">
            <v>236</v>
          </cell>
          <cell r="L129">
            <v>102.18</v>
          </cell>
          <cell r="M129">
            <v>86</v>
          </cell>
          <cell r="N129">
            <v>103.8</v>
          </cell>
          <cell r="O129">
            <v>101</v>
          </cell>
          <cell r="P129">
            <v>0.37415700000000002</v>
          </cell>
          <cell r="Q129">
            <v>157</v>
          </cell>
          <cell r="R129">
            <v>0.59081410000000001</v>
          </cell>
          <cell r="S129">
            <v>0.57111250000000002</v>
          </cell>
          <cell r="T129">
            <v>0.40442129999999998</v>
          </cell>
          <cell r="U129">
            <v>0.76116499999999998</v>
          </cell>
          <cell r="V129">
            <v>141</v>
          </cell>
          <cell r="W129">
            <v>125</v>
          </cell>
          <cell r="X129">
            <v>213</v>
          </cell>
          <cell r="Y129">
            <v>65</v>
          </cell>
          <cell r="Z129">
            <v>5.5800823882753998E-3</v>
          </cell>
          <cell r="AA129">
            <v>157</v>
          </cell>
          <cell r="AB129">
            <v>727360.43104885099</v>
          </cell>
          <cell r="AC129">
            <v>252</v>
          </cell>
          <cell r="AD129">
            <v>25.100638823879201</v>
          </cell>
          <cell r="AE129">
            <v>120</v>
          </cell>
          <cell r="AF129">
            <v>138.5</v>
          </cell>
          <cell r="AG129">
            <v>0.58096329999999996</v>
          </cell>
          <cell r="AH129">
            <v>125</v>
          </cell>
          <cell r="AI129">
            <v>125</v>
          </cell>
          <cell r="AJ129">
            <v>213</v>
          </cell>
          <cell r="AK129">
            <v>65</v>
          </cell>
          <cell r="AL129">
            <v>158.416666666666</v>
          </cell>
          <cell r="AM129">
            <v>277.38259391392501</v>
          </cell>
          <cell r="AN129">
            <v>137</v>
          </cell>
          <cell r="AO129">
            <v>272.679301199691</v>
          </cell>
          <cell r="AP129">
            <v>139</v>
          </cell>
          <cell r="AQ129">
            <v>0.36076832133105602</v>
          </cell>
          <cell r="AR129">
            <v>0.32790761414235697</v>
          </cell>
          <cell r="AS129">
            <v>0.65282077210543599</v>
          </cell>
          <cell r="AT129">
            <v>128</v>
          </cell>
        </row>
        <row r="130">
          <cell r="A130">
            <v>128</v>
          </cell>
          <cell r="B130">
            <v>2025</v>
          </cell>
          <cell r="C130" t="str">
            <v>Loyola Chicago</v>
          </cell>
          <cell r="D130">
            <v>67.501400000000004</v>
          </cell>
          <cell r="E130">
            <v>209</v>
          </cell>
          <cell r="F130">
            <v>67.233199999999997</v>
          </cell>
          <cell r="G130">
            <v>190</v>
          </cell>
          <cell r="H130">
            <v>106.41800000000001</v>
          </cell>
          <cell r="I130">
            <v>165</v>
          </cell>
          <cell r="J130">
            <v>107.72199999999999</v>
          </cell>
          <cell r="K130">
            <v>172</v>
          </cell>
          <cell r="L130">
            <v>101.508</v>
          </cell>
          <cell r="M130">
            <v>77</v>
          </cell>
          <cell r="N130">
            <v>104.289</v>
          </cell>
          <cell r="O130">
            <v>108</v>
          </cell>
          <cell r="P130">
            <v>3.4326599999999998</v>
          </cell>
          <cell r="Q130">
            <v>124</v>
          </cell>
          <cell r="R130">
            <v>0.66571139999999995</v>
          </cell>
          <cell r="S130">
            <v>0.52531410000000001</v>
          </cell>
          <cell r="T130">
            <v>0.54031430000000003</v>
          </cell>
          <cell r="U130">
            <v>0.49781589999999998</v>
          </cell>
          <cell r="V130">
            <v>114</v>
          </cell>
          <cell r="W130">
            <v>141</v>
          </cell>
          <cell r="X130">
            <v>143</v>
          </cell>
          <cell r="Y130">
            <v>159</v>
          </cell>
          <cell r="Z130">
            <v>5.0858204422426598E-2</v>
          </cell>
          <cell r="AA130">
            <v>122</v>
          </cell>
          <cell r="AB130">
            <v>783288.22231099696</v>
          </cell>
          <cell r="AC130">
            <v>176</v>
          </cell>
          <cell r="AD130">
            <v>25.1112785014308</v>
          </cell>
          <cell r="AE130">
            <v>121</v>
          </cell>
          <cell r="AF130">
            <v>121.5</v>
          </cell>
          <cell r="AG130">
            <v>0.59551274999999904</v>
          </cell>
          <cell r="AH130">
            <v>122</v>
          </cell>
          <cell r="AI130">
            <v>141</v>
          </cell>
          <cell r="AJ130">
            <v>143</v>
          </cell>
          <cell r="AK130">
            <v>159</v>
          </cell>
          <cell r="AL130">
            <v>140.583333333333</v>
          </cell>
          <cell r="AM130">
            <v>267.61766595134799</v>
          </cell>
          <cell r="AN130">
            <v>133</v>
          </cell>
          <cell r="AO130">
            <v>236.07107208591799</v>
          </cell>
          <cell r="AP130">
            <v>128</v>
          </cell>
          <cell r="AQ130">
            <v>0.33302913583919702</v>
          </cell>
          <cell r="AR130">
            <v>0.34223154825327101</v>
          </cell>
          <cell r="AS130">
            <v>0.64770401249154796</v>
          </cell>
          <cell r="AT130">
            <v>129</v>
          </cell>
        </row>
        <row r="131">
          <cell r="A131">
            <v>129</v>
          </cell>
          <cell r="B131">
            <v>2025</v>
          </cell>
          <cell r="C131" t="str">
            <v>Georgia Tech</v>
          </cell>
          <cell r="D131">
            <v>69.774199999999993</v>
          </cell>
          <cell r="E131">
            <v>95</v>
          </cell>
          <cell r="F131">
            <v>68.911699999999996</v>
          </cell>
          <cell r="G131">
            <v>95</v>
          </cell>
          <cell r="H131">
            <v>104.982</v>
          </cell>
          <cell r="I131">
            <v>203</v>
          </cell>
          <cell r="J131">
            <v>108.264</v>
          </cell>
          <cell r="K131">
            <v>164</v>
          </cell>
          <cell r="L131">
            <v>103.991</v>
          </cell>
          <cell r="M131">
            <v>126</v>
          </cell>
          <cell r="N131">
            <v>102.748</v>
          </cell>
          <cell r="O131">
            <v>85</v>
          </cell>
          <cell r="P131">
            <v>5.5161800000000003</v>
          </cell>
          <cell r="Q131">
            <v>105</v>
          </cell>
          <cell r="R131">
            <v>0.70611000000000002</v>
          </cell>
          <cell r="S131">
            <v>0.4999152</v>
          </cell>
          <cell r="T131">
            <v>0.55681369999999997</v>
          </cell>
          <cell r="U131">
            <v>0.46331739999999999</v>
          </cell>
          <cell r="V131">
            <v>100</v>
          </cell>
          <cell r="W131">
            <v>152</v>
          </cell>
          <cell r="X131">
            <v>137</v>
          </cell>
          <cell r="Y131">
            <v>174</v>
          </cell>
          <cell r="Z131">
            <v>7.9055008871473806E-2</v>
          </cell>
          <cell r="AA131">
            <v>105</v>
          </cell>
          <cell r="AB131">
            <v>817829.93576344301</v>
          </cell>
          <cell r="AC131">
            <v>132</v>
          </cell>
          <cell r="AD131">
            <v>23.721521295049701</v>
          </cell>
          <cell r="AE131">
            <v>70</v>
          </cell>
          <cell r="AF131">
            <v>87.5</v>
          </cell>
          <cell r="AG131">
            <v>0.60301260000000001</v>
          </cell>
          <cell r="AH131">
            <v>119</v>
          </cell>
          <cell r="AI131">
            <v>152</v>
          </cell>
          <cell r="AJ131">
            <v>137</v>
          </cell>
          <cell r="AK131">
            <v>174</v>
          </cell>
          <cell r="AL131">
            <v>125.75</v>
          </cell>
          <cell r="AM131">
            <v>251.542661635413</v>
          </cell>
          <cell r="AN131">
            <v>130</v>
          </cell>
          <cell r="AO131">
            <v>208.53627270806601</v>
          </cell>
          <cell r="AP131">
            <v>116</v>
          </cell>
          <cell r="AQ131">
            <v>0.31889655450339899</v>
          </cell>
          <cell r="AR131">
            <v>0.35195570588222302</v>
          </cell>
          <cell r="AS131">
            <v>0.64600927996590196</v>
          </cell>
          <cell r="AT131">
            <v>130</v>
          </cell>
        </row>
        <row r="132">
          <cell r="A132">
            <v>130</v>
          </cell>
          <cell r="B132">
            <v>2025</v>
          </cell>
          <cell r="C132" t="str">
            <v>Belmont</v>
          </cell>
          <cell r="D132">
            <v>70.536500000000004</v>
          </cell>
          <cell r="E132">
            <v>59</v>
          </cell>
          <cell r="F132">
            <v>70.614000000000004</v>
          </cell>
          <cell r="G132">
            <v>36</v>
          </cell>
          <cell r="H132">
            <v>113.78700000000001</v>
          </cell>
          <cell r="I132">
            <v>44</v>
          </cell>
          <cell r="J132">
            <v>115.646</v>
          </cell>
          <cell r="K132">
            <v>55</v>
          </cell>
          <cell r="L132">
            <v>111.876</v>
          </cell>
          <cell r="M132">
            <v>314</v>
          </cell>
          <cell r="N132">
            <v>113.408</v>
          </cell>
          <cell r="O132">
            <v>298</v>
          </cell>
          <cell r="P132">
            <v>2.2375099999999999</v>
          </cell>
          <cell r="Q132">
            <v>139</v>
          </cell>
          <cell r="R132">
            <v>0.49181770000000002</v>
          </cell>
          <cell r="S132">
            <v>0.5643127</v>
          </cell>
          <cell r="T132">
            <v>0.53851439999999995</v>
          </cell>
          <cell r="U132">
            <v>0.53971409999999997</v>
          </cell>
          <cell r="V132">
            <v>177</v>
          </cell>
          <cell r="W132">
            <v>127</v>
          </cell>
          <cell r="X132">
            <v>144</v>
          </cell>
          <cell r="Y132">
            <v>141</v>
          </cell>
          <cell r="Z132">
            <v>3.1728254166282603E-2</v>
          </cell>
          <cell r="AA132">
            <v>139</v>
          </cell>
          <cell r="AB132">
            <v>943354.96168003394</v>
          </cell>
          <cell r="AC132">
            <v>39</v>
          </cell>
          <cell r="AD132">
            <v>27.4799539209004</v>
          </cell>
          <cell r="AE132">
            <v>234</v>
          </cell>
          <cell r="AF132">
            <v>186.5</v>
          </cell>
          <cell r="AG132">
            <v>0.52806520000000001</v>
          </cell>
          <cell r="AH132">
            <v>150</v>
          </cell>
          <cell r="AI132">
            <v>127</v>
          </cell>
          <cell r="AJ132">
            <v>144</v>
          </cell>
          <cell r="AK132">
            <v>141</v>
          </cell>
          <cell r="AL132">
            <v>133.25</v>
          </cell>
          <cell r="AM132">
            <v>236.12794821027401</v>
          </cell>
          <cell r="AN132">
            <v>123</v>
          </cell>
          <cell r="AO132">
            <v>252.33626453702999</v>
          </cell>
          <cell r="AP132">
            <v>135</v>
          </cell>
          <cell r="AQ132">
            <v>0.36225945996367098</v>
          </cell>
          <cell r="AR132">
            <v>0.30095351056567998</v>
          </cell>
          <cell r="AS132">
            <v>0.64305660923906405</v>
          </cell>
          <cell r="AT132">
            <v>131</v>
          </cell>
        </row>
        <row r="133">
          <cell r="A133">
            <v>131</v>
          </cell>
          <cell r="B133">
            <v>2025</v>
          </cell>
          <cell r="C133" t="str">
            <v>Cal Baptist</v>
          </cell>
          <cell r="D133">
            <v>68.215400000000002</v>
          </cell>
          <cell r="E133">
            <v>179</v>
          </cell>
          <cell r="F133">
            <v>66.322400000000002</v>
          </cell>
          <cell r="G133">
            <v>234</v>
          </cell>
          <cell r="H133">
            <v>106.938</v>
          </cell>
          <cell r="I133">
            <v>152</v>
          </cell>
          <cell r="J133">
            <v>109.045</v>
          </cell>
          <cell r="K133">
            <v>142</v>
          </cell>
          <cell r="L133">
            <v>104.45399999999999</v>
          </cell>
          <cell r="M133">
            <v>142</v>
          </cell>
          <cell r="N133">
            <v>108.343</v>
          </cell>
          <cell r="O133">
            <v>191</v>
          </cell>
          <cell r="P133">
            <v>0.70246500000000001</v>
          </cell>
          <cell r="Q133">
            <v>154</v>
          </cell>
          <cell r="R133">
            <v>0.52161610000000003</v>
          </cell>
          <cell r="S133">
            <v>0.56061329999999998</v>
          </cell>
          <cell r="T133">
            <v>0.52101509999999995</v>
          </cell>
          <cell r="U133">
            <v>0.54851369999999999</v>
          </cell>
          <cell r="V133">
            <v>161</v>
          </cell>
          <cell r="W133">
            <v>133</v>
          </cell>
          <cell r="X133">
            <v>151</v>
          </cell>
          <cell r="Y133">
            <v>137</v>
          </cell>
          <cell r="Z133">
            <v>1.02909313732675E-2</v>
          </cell>
          <cell r="AA133">
            <v>154</v>
          </cell>
          <cell r="AB133">
            <v>811136.49861018499</v>
          </cell>
          <cell r="AC133">
            <v>142</v>
          </cell>
          <cell r="AD133">
            <v>26.4118572323571</v>
          </cell>
          <cell r="AE133">
            <v>180</v>
          </cell>
          <cell r="AF133">
            <v>167</v>
          </cell>
          <cell r="AG133">
            <v>0.54111469999999995</v>
          </cell>
          <cell r="AH133">
            <v>142</v>
          </cell>
          <cell r="AI133">
            <v>133</v>
          </cell>
          <cell r="AJ133">
            <v>151</v>
          </cell>
          <cell r="AK133">
            <v>137</v>
          </cell>
          <cell r="AL133">
            <v>148.833333333333</v>
          </cell>
          <cell r="AM133">
            <v>265.48305816742698</v>
          </cell>
          <cell r="AN133">
            <v>131</v>
          </cell>
          <cell r="AO133">
            <v>275.049510451912</v>
          </cell>
          <cell r="AP133">
            <v>141</v>
          </cell>
          <cell r="AQ133">
            <v>0.35569221996939598</v>
          </cell>
          <cell r="AR133">
            <v>0.30508601273169</v>
          </cell>
          <cell r="AS133">
            <v>0.64211127068753504</v>
          </cell>
          <cell r="AT133">
            <v>132</v>
          </cell>
        </row>
        <row r="134">
          <cell r="A134">
            <v>132</v>
          </cell>
          <cell r="B134">
            <v>2025</v>
          </cell>
          <cell r="C134" t="str">
            <v>UC Santa Barbara</v>
          </cell>
          <cell r="D134">
            <v>65.765100000000004</v>
          </cell>
          <cell r="E134">
            <v>305</v>
          </cell>
          <cell r="F134">
            <v>65.025000000000006</v>
          </cell>
          <cell r="G134">
            <v>298</v>
          </cell>
          <cell r="H134">
            <v>110.03700000000001</v>
          </cell>
          <cell r="I134">
            <v>89</v>
          </cell>
          <cell r="J134">
            <v>109.89100000000001</v>
          </cell>
          <cell r="K134">
            <v>121</v>
          </cell>
          <cell r="L134">
            <v>103.116</v>
          </cell>
          <cell r="M134">
            <v>106</v>
          </cell>
          <cell r="N134">
            <v>108.068</v>
          </cell>
          <cell r="O134">
            <v>183</v>
          </cell>
          <cell r="P134">
            <v>1.8234600000000001</v>
          </cell>
          <cell r="Q134">
            <v>142</v>
          </cell>
          <cell r="R134">
            <v>0.50171730000000003</v>
          </cell>
          <cell r="S134">
            <v>0.5638128</v>
          </cell>
          <cell r="T134">
            <v>0.56971309999999997</v>
          </cell>
          <cell r="U134">
            <v>0.48291659999999997</v>
          </cell>
          <cell r="V134">
            <v>173</v>
          </cell>
          <cell r="W134">
            <v>128</v>
          </cell>
          <cell r="X134">
            <v>131</v>
          </cell>
          <cell r="Y134">
            <v>166</v>
          </cell>
          <cell r="Z134">
            <v>2.77198696573107E-2</v>
          </cell>
          <cell r="AA134">
            <v>141</v>
          </cell>
          <cell r="AB134">
            <v>794181.44425715297</v>
          </cell>
          <cell r="AC134">
            <v>165</v>
          </cell>
          <cell r="AD134">
            <v>27.284744904696399</v>
          </cell>
          <cell r="AE134">
            <v>231</v>
          </cell>
          <cell r="AF134">
            <v>186</v>
          </cell>
          <cell r="AG134">
            <v>0.53276504999999996</v>
          </cell>
          <cell r="AH134">
            <v>146</v>
          </cell>
          <cell r="AI134">
            <v>128</v>
          </cell>
          <cell r="AJ134">
            <v>131</v>
          </cell>
          <cell r="AK134">
            <v>166</v>
          </cell>
          <cell r="AL134">
            <v>155.833333333333</v>
          </cell>
          <cell r="AM134">
            <v>276.39197501960399</v>
          </cell>
          <cell r="AN134">
            <v>136</v>
          </cell>
          <cell r="AO134">
            <v>292.49916700303999</v>
          </cell>
          <cell r="AP134">
            <v>148</v>
          </cell>
          <cell r="AQ134">
            <v>0.35628459005114599</v>
          </cell>
          <cell r="AR134">
            <v>0.29807769006808399</v>
          </cell>
          <cell r="AS134">
            <v>0.63961008752747495</v>
          </cell>
          <cell r="AT134">
            <v>133</v>
          </cell>
        </row>
        <row r="135">
          <cell r="A135">
            <v>133</v>
          </cell>
          <cell r="B135">
            <v>2025</v>
          </cell>
          <cell r="C135" t="str">
            <v>Eastern Kentucky</v>
          </cell>
          <cell r="D135">
            <v>68.345500000000001</v>
          </cell>
          <cell r="E135">
            <v>168</v>
          </cell>
          <cell r="F135">
            <v>68.398099999999999</v>
          </cell>
          <cell r="G135">
            <v>121</v>
          </cell>
          <cell r="H135">
            <v>111.226</v>
          </cell>
          <cell r="I135">
            <v>70</v>
          </cell>
          <cell r="J135">
            <v>111.238</v>
          </cell>
          <cell r="K135">
            <v>106</v>
          </cell>
          <cell r="L135">
            <v>109.461</v>
          </cell>
          <cell r="M135">
            <v>261</v>
          </cell>
          <cell r="N135">
            <v>111.80800000000001</v>
          </cell>
          <cell r="O135">
            <v>256</v>
          </cell>
          <cell r="P135">
            <v>-0.57020000000000004</v>
          </cell>
          <cell r="Q135">
            <v>170</v>
          </cell>
          <cell r="R135">
            <v>0.35972409999999999</v>
          </cell>
          <cell r="S135">
            <v>0.59681099999999998</v>
          </cell>
          <cell r="T135">
            <v>0.59821270000000004</v>
          </cell>
          <cell r="U135">
            <v>0.59951129999999997</v>
          </cell>
          <cell r="V135">
            <v>241</v>
          </cell>
          <cell r="W135">
            <v>110</v>
          </cell>
          <cell r="X135">
            <v>127</v>
          </cell>
          <cell r="Y135">
            <v>113</v>
          </cell>
          <cell r="Z135">
            <v>-8.3399784916345192E-3</v>
          </cell>
          <cell r="AA135">
            <v>170</v>
          </cell>
          <cell r="AB135">
            <v>845699.87970050203</v>
          </cell>
          <cell r="AC135">
            <v>104</v>
          </cell>
          <cell r="AD135">
            <v>27.723412139905601</v>
          </cell>
          <cell r="AE135">
            <v>249</v>
          </cell>
          <cell r="AF135">
            <v>209.5</v>
          </cell>
          <cell r="AG135">
            <v>0.47826754999999999</v>
          </cell>
          <cell r="AH135">
            <v>173</v>
          </cell>
          <cell r="AI135">
            <v>110</v>
          </cell>
          <cell r="AJ135">
            <v>127</v>
          </cell>
          <cell r="AK135">
            <v>113</v>
          </cell>
          <cell r="AL135">
            <v>149.416666666666</v>
          </cell>
          <cell r="AM135">
            <v>250.35843284836599</v>
          </cell>
          <cell r="AN135">
            <v>129</v>
          </cell>
          <cell r="AO135">
            <v>312.41230283481798</v>
          </cell>
          <cell r="AP135">
            <v>155</v>
          </cell>
          <cell r="AQ135">
            <v>0.38088620809719897</v>
          </cell>
          <cell r="AR135">
            <v>0.26539285334077201</v>
          </cell>
          <cell r="AS135">
            <v>0.63643790279841395</v>
          </cell>
          <cell r="AT135">
            <v>134</v>
          </cell>
        </row>
        <row r="136">
          <cell r="A136">
            <v>134</v>
          </cell>
          <cell r="B136">
            <v>2025</v>
          </cell>
          <cell r="C136" t="str">
            <v>San Jose St.</v>
          </cell>
          <cell r="D136">
            <v>66.055599999999998</v>
          </cell>
          <cell r="E136">
            <v>286</v>
          </cell>
          <cell r="F136">
            <v>65.686000000000007</v>
          </cell>
          <cell r="G136">
            <v>267</v>
          </cell>
          <cell r="H136">
            <v>104.6</v>
          </cell>
          <cell r="I136">
            <v>215</v>
          </cell>
          <cell r="J136">
            <v>108.812</v>
          </cell>
          <cell r="K136">
            <v>149</v>
          </cell>
          <cell r="L136">
            <v>111.24</v>
          </cell>
          <cell r="M136">
            <v>301</v>
          </cell>
          <cell r="N136">
            <v>110.005</v>
          </cell>
          <cell r="O136">
            <v>222</v>
          </cell>
          <cell r="P136">
            <v>-1.19285</v>
          </cell>
          <cell r="Q136">
            <v>181</v>
          </cell>
          <cell r="R136">
            <v>0.53811569999999997</v>
          </cell>
          <cell r="S136">
            <v>0.54981360000000001</v>
          </cell>
          <cell r="T136">
            <v>0.47001730000000003</v>
          </cell>
          <cell r="U136">
            <v>0.52281500000000003</v>
          </cell>
          <cell r="V136">
            <v>157</v>
          </cell>
          <cell r="W136">
            <v>136</v>
          </cell>
          <cell r="X136">
            <v>173</v>
          </cell>
          <cell r="Y136">
            <v>150</v>
          </cell>
          <cell r="Z136">
            <v>-1.8060542936556401E-2</v>
          </cell>
          <cell r="AA136">
            <v>181</v>
          </cell>
          <cell r="AB136">
            <v>782101.69555872597</v>
          </cell>
          <cell r="AC136">
            <v>180</v>
          </cell>
          <cell r="AD136">
            <v>27.947968099300098</v>
          </cell>
          <cell r="AE136">
            <v>264</v>
          </cell>
          <cell r="AF136">
            <v>222.5</v>
          </cell>
          <cell r="AG136">
            <v>0.54396464999999905</v>
          </cell>
          <cell r="AH136">
            <v>139</v>
          </cell>
          <cell r="AI136">
            <v>136</v>
          </cell>
          <cell r="AJ136">
            <v>173</v>
          </cell>
          <cell r="AK136">
            <v>150</v>
          </cell>
          <cell r="AL136">
            <v>174.25</v>
          </cell>
          <cell r="AM136">
            <v>316.92559078203902</v>
          </cell>
          <cell r="AN136">
            <v>150</v>
          </cell>
          <cell r="AO136">
            <v>320.33331577704502</v>
          </cell>
          <cell r="AP136">
            <v>158</v>
          </cell>
          <cell r="AQ136">
            <v>0.342716013756168</v>
          </cell>
          <cell r="AR136">
            <v>0.30090523145744902</v>
          </cell>
          <cell r="AS136">
            <v>0.63538967047851302</v>
          </cell>
          <cell r="AT136">
            <v>135</v>
          </cell>
        </row>
        <row r="137">
          <cell r="A137">
            <v>135</v>
          </cell>
          <cell r="B137">
            <v>2025</v>
          </cell>
          <cell r="C137" t="str">
            <v>Saint Louis</v>
          </cell>
          <cell r="D137">
            <v>68.4251</v>
          </cell>
          <cell r="E137">
            <v>166</v>
          </cell>
          <cell r="F137">
            <v>67.586200000000005</v>
          </cell>
          <cell r="G137">
            <v>174</v>
          </cell>
          <cell r="H137">
            <v>105.529</v>
          </cell>
          <cell r="I137">
            <v>187</v>
          </cell>
          <cell r="J137">
            <v>108.996</v>
          </cell>
          <cell r="K137">
            <v>144</v>
          </cell>
          <cell r="L137">
            <v>104.577</v>
          </cell>
          <cell r="M137">
            <v>145</v>
          </cell>
          <cell r="N137">
            <v>105.51600000000001</v>
          </cell>
          <cell r="O137">
            <v>134</v>
          </cell>
          <cell r="P137">
            <v>3.4796200000000002</v>
          </cell>
          <cell r="Q137">
            <v>123</v>
          </cell>
          <cell r="R137">
            <v>0.65501169999999997</v>
          </cell>
          <cell r="S137">
            <v>0.49341550000000001</v>
          </cell>
          <cell r="T137">
            <v>0.44541910000000001</v>
          </cell>
          <cell r="U137">
            <v>0.61431089999999999</v>
          </cell>
          <cell r="V137">
            <v>117</v>
          </cell>
          <cell r="W137">
            <v>155</v>
          </cell>
          <cell r="X137">
            <v>191</v>
          </cell>
          <cell r="Y137">
            <v>109</v>
          </cell>
          <cell r="Z137">
            <v>5.0858529983879998E-2</v>
          </cell>
          <cell r="AA137">
            <v>121</v>
          </cell>
          <cell r="AB137">
            <v>812898.947507601</v>
          </cell>
          <cell r="AC137">
            <v>136</v>
          </cell>
          <cell r="AD137">
            <v>25.2402626549387</v>
          </cell>
          <cell r="AE137">
            <v>126</v>
          </cell>
          <cell r="AF137">
            <v>123.5</v>
          </cell>
          <cell r="AG137">
            <v>0.57421359999999999</v>
          </cell>
          <cell r="AH137">
            <v>128</v>
          </cell>
          <cell r="AI137">
            <v>155</v>
          </cell>
          <cell r="AJ137">
            <v>191</v>
          </cell>
          <cell r="AK137">
            <v>109</v>
          </cell>
          <cell r="AL137">
            <v>134.75</v>
          </cell>
          <cell r="AM137">
            <v>273.09640657822803</v>
          </cell>
          <cell r="AN137">
            <v>135</v>
          </cell>
          <cell r="AO137">
            <v>234.66877134223199</v>
          </cell>
          <cell r="AP137">
            <v>127</v>
          </cell>
          <cell r="AQ137">
            <v>0.31217336084191</v>
          </cell>
          <cell r="AR137">
            <v>0.33023711857911098</v>
          </cell>
          <cell r="AS137">
            <v>0.63491128808741404</v>
          </cell>
          <cell r="AT137">
            <v>136</v>
          </cell>
        </row>
        <row r="138">
          <cell r="A138">
            <v>136</v>
          </cell>
          <cell r="B138">
            <v>2025</v>
          </cell>
          <cell r="C138" t="str">
            <v>Duquesne</v>
          </cell>
          <cell r="D138">
            <v>65.407700000000006</v>
          </cell>
          <cell r="E138">
            <v>312</v>
          </cell>
          <cell r="F138">
            <v>64.950999999999993</v>
          </cell>
          <cell r="G138">
            <v>307</v>
          </cell>
          <cell r="H138">
            <v>103.432</v>
          </cell>
          <cell r="I138">
            <v>251</v>
          </cell>
          <cell r="J138">
            <v>105.711</v>
          </cell>
          <cell r="K138">
            <v>212</v>
          </cell>
          <cell r="L138">
            <v>102.586</v>
          </cell>
          <cell r="M138">
            <v>97</v>
          </cell>
          <cell r="N138">
            <v>104.078</v>
          </cell>
          <cell r="O138">
            <v>104</v>
          </cell>
          <cell r="P138">
            <v>1.6322300000000001</v>
          </cell>
          <cell r="Q138">
            <v>143</v>
          </cell>
          <cell r="R138">
            <v>0.56871499999999997</v>
          </cell>
          <cell r="S138">
            <v>0.53251380000000004</v>
          </cell>
          <cell r="T138">
            <v>0.457818</v>
          </cell>
          <cell r="U138">
            <v>0.58941180000000004</v>
          </cell>
          <cell r="V138">
            <v>150</v>
          </cell>
          <cell r="W138">
            <v>138</v>
          </cell>
          <cell r="X138">
            <v>180</v>
          </cell>
          <cell r="Y138">
            <v>118</v>
          </cell>
          <cell r="Z138">
            <v>2.4966479481773399E-2</v>
          </cell>
          <cell r="AA138">
            <v>143</v>
          </cell>
          <cell r="AB138">
            <v>730918.98115291097</v>
          </cell>
          <cell r="AC138">
            <v>246</v>
          </cell>
          <cell r="AD138">
            <v>25.831250026797601</v>
          </cell>
          <cell r="AE138">
            <v>152</v>
          </cell>
          <cell r="AF138">
            <v>147.5</v>
          </cell>
          <cell r="AG138">
            <v>0.55061439999999995</v>
          </cell>
          <cell r="AH138">
            <v>136</v>
          </cell>
          <cell r="AI138">
            <v>138</v>
          </cell>
          <cell r="AJ138">
            <v>180</v>
          </cell>
          <cell r="AK138">
            <v>118</v>
          </cell>
          <cell r="AL138">
            <v>161.75</v>
          </cell>
          <cell r="AM138">
            <v>303.74799676552902</v>
          </cell>
          <cell r="AN138">
            <v>145</v>
          </cell>
          <cell r="AO138">
            <v>293.76274939413099</v>
          </cell>
          <cell r="AP138">
            <v>149</v>
          </cell>
          <cell r="AQ138">
            <v>0.333345176363468</v>
          </cell>
          <cell r="AR138">
            <v>0.30789830561959097</v>
          </cell>
          <cell r="AS138">
            <v>0.63444968663010604</v>
          </cell>
          <cell r="AT138">
            <v>137</v>
          </cell>
        </row>
        <row r="139">
          <cell r="A139">
            <v>137</v>
          </cell>
          <cell r="B139">
            <v>2025</v>
          </cell>
          <cell r="C139" t="str">
            <v>Illinois Chicago</v>
          </cell>
          <cell r="D139">
            <v>68.662800000000004</v>
          </cell>
          <cell r="E139">
            <v>149</v>
          </cell>
          <cell r="F139">
            <v>69.243700000000004</v>
          </cell>
          <cell r="G139">
            <v>78</v>
          </cell>
          <cell r="H139">
            <v>107.741</v>
          </cell>
          <cell r="I139">
            <v>139</v>
          </cell>
          <cell r="J139">
            <v>109.864</v>
          </cell>
          <cell r="K139">
            <v>123</v>
          </cell>
          <cell r="L139">
            <v>108.449</v>
          </cell>
          <cell r="M139">
            <v>237</v>
          </cell>
          <cell r="N139">
            <v>108.282</v>
          </cell>
          <cell r="O139">
            <v>187</v>
          </cell>
          <cell r="P139">
            <v>1.58131</v>
          </cell>
          <cell r="Q139">
            <v>144</v>
          </cell>
          <cell r="R139">
            <v>0.45851920000000002</v>
          </cell>
          <cell r="S139">
            <v>0.55471340000000002</v>
          </cell>
          <cell r="T139">
            <v>0.56791320000000001</v>
          </cell>
          <cell r="U139">
            <v>0.61131100000000005</v>
          </cell>
          <cell r="V139">
            <v>192</v>
          </cell>
          <cell r="W139">
            <v>134</v>
          </cell>
          <cell r="X139">
            <v>132</v>
          </cell>
          <cell r="Y139">
            <v>110</v>
          </cell>
          <cell r="Z139">
            <v>2.30401323569677E-2</v>
          </cell>
          <cell r="AA139">
            <v>144</v>
          </cell>
          <cell r="AB139">
            <v>828766.75901114801</v>
          </cell>
          <cell r="AC139">
            <v>126</v>
          </cell>
          <cell r="AD139">
            <v>26.216126284838801</v>
          </cell>
          <cell r="AE139">
            <v>171</v>
          </cell>
          <cell r="AF139">
            <v>157.5</v>
          </cell>
          <cell r="AG139">
            <v>0.50661630000000002</v>
          </cell>
          <cell r="AH139">
            <v>160</v>
          </cell>
          <cell r="AI139">
            <v>134</v>
          </cell>
          <cell r="AJ139">
            <v>132</v>
          </cell>
          <cell r="AK139">
            <v>110</v>
          </cell>
          <cell r="AL139">
            <v>138.25</v>
          </cell>
          <cell r="AM139">
            <v>249.22779943660899</v>
          </cell>
          <cell r="AN139">
            <v>128</v>
          </cell>
          <cell r="AO139">
            <v>272.88896942321003</v>
          </cell>
          <cell r="AP139">
            <v>140</v>
          </cell>
          <cell r="AQ139">
            <v>0.35417969467725502</v>
          </cell>
          <cell r="AR139">
            <v>0.28591716929803801</v>
          </cell>
          <cell r="AS139">
            <v>0.63399565500571298</v>
          </cell>
          <cell r="AT139">
            <v>138</v>
          </cell>
        </row>
        <row r="140">
          <cell r="A140">
            <v>138</v>
          </cell>
          <cell r="B140">
            <v>2025</v>
          </cell>
          <cell r="C140" t="str">
            <v>Wofford</v>
          </cell>
          <cell r="D140">
            <v>64.7179</v>
          </cell>
          <cell r="E140">
            <v>338</v>
          </cell>
          <cell r="F140">
            <v>64.056600000000003</v>
          </cell>
          <cell r="G140">
            <v>335</v>
          </cell>
          <cell r="H140">
            <v>109.97199999999999</v>
          </cell>
          <cell r="I140">
            <v>90</v>
          </cell>
          <cell r="J140">
            <v>112.092</v>
          </cell>
          <cell r="K140">
            <v>94</v>
          </cell>
          <cell r="L140">
            <v>108.247</v>
          </cell>
          <cell r="M140">
            <v>233</v>
          </cell>
          <cell r="N140">
            <v>109.21899999999999</v>
          </cell>
          <cell r="O140">
            <v>206</v>
          </cell>
          <cell r="P140">
            <v>2.8729</v>
          </cell>
          <cell r="Q140">
            <v>128</v>
          </cell>
          <cell r="R140">
            <v>0.52741590000000005</v>
          </cell>
          <cell r="S140">
            <v>0.53201390000000004</v>
          </cell>
          <cell r="T140">
            <v>0.46341769999999999</v>
          </cell>
          <cell r="U140">
            <v>0.76736199999999999</v>
          </cell>
          <cell r="V140">
            <v>159</v>
          </cell>
          <cell r="W140">
            <v>139</v>
          </cell>
          <cell r="X140">
            <v>177</v>
          </cell>
          <cell r="Y140">
            <v>62</v>
          </cell>
          <cell r="Z140">
            <v>4.4392664162465102E-2</v>
          </cell>
          <cell r="AA140">
            <v>126</v>
          </cell>
          <cell r="AB140">
            <v>813155.59185550502</v>
          </cell>
          <cell r="AC140">
            <v>135</v>
          </cell>
          <cell r="AD140">
            <v>28.2002330079142</v>
          </cell>
          <cell r="AE140">
            <v>279</v>
          </cell>
          <cell r="AF140">
            <v>202.5</v>
          </cell>
          <cell r="AG140">
            <v>0.52971489999999999</v>
          </cell>
          <cell r="AH140">
            <v>149</v>
          </cell>
          <cell r="AI140">
            <v>139</v>
          </cell>
          <cell r="AJ140">
            <v>177</v>
          </cell>
          <cell r="AK140">
            <v>62</v>
          </cell>
          <cell r="AL140">
            <v>141.916666666666</v>
          </cell>
          <cell r="AM140">
            <v>266.753681937007</v>
          </cell>
          <cell r="AN140">
            <v>132</v>
          </cell>
          <cell r="AO140">
            <v>267.91141171725798</v>
          </cell>
          <cell r="AP140">
            <v>137</v>
          </cell>
          <cell r="AQ140">
            <v>0.33738563496066498</v>
          </cell>
          <cell r="AR140">
            <v>0.29964194802940403</v>
          </cell>
          <cell r="AS140">
            <v>0.63277789106590898</v>
          </cell>
          <cell r="AT140">
            <v>139</v>
          </cell>
        </row>
        <row r="141">
          <cell r="A141">
            <v>139</v>
          </cell>
          <cell r="B141">
            <v>2025</v>
          </cell>
          <cell r="C141" t="str">
            <v>Louisiana Tech</v>
          </cell>
          <cell r="D141">
            <v>66.008899999999997</v>
          </cell>
          <cell r="E141">
            <v>291</v>
          </cell>
          <cell r="F141">
            <v>64.439099999999996</v>
          </cell>
          <cell r="G141">
            <v>325</v>
          </cell>
          <cell r="H141">
            <v>106.107</v>
          </cell>
          <cell r="I141">
            <v>171</v>
          </cell>
          <cell r="J141">
            <v>109.27200000000001</v>
          </cell>
          <cell r="K141">
            <v>134</v>
          </cell>
          <cell r="L141">
            <v>104.93</v>
          </cell>
          <cell r="M141">
            <v>156</v>
          </cell>
          <cell r="N141">
            <v>107.44499999999999</v>
          </cell>
          <cell r="O141">
            <v>173</v>
          </cell>
          <cell r="P141">
            <v>1.82725</v>
          </cell>
          <cell r="Q141">
            <v>141</v>
          </cell>
          <cell r="R141">
            <v>0.55951519999999999</v>
          </cell>
          <cell r="S141">
            <v>0.52121430000000002</v>
          </cell>
          <cell r="T141">
            <v>0.63821139999999998</v>
          </cell>
          <cell r="U141">
            <v>0.31732399999999999</v>
          </cell>
          <cell r="V141">
            <v>152</v>
          </cell>
          <cell r="W141">
            <v>143</v>
          </cell>
          <cell r="X141">
            <v>114</v>
          </cell>
          <cell r="Y141">
            <v>240</v>
          </cell>
          <cell r="Z141">
            <v>2.7678085833880098E-2</v>
          </cell>
          <cell r="AA141">
            <v>142</v>
          </cell>
          <cell r="AB141">
            <v>788170.68823685695</v>
          </cell>
          <cell r="AC141">
            <v>170</v>
          </cell>
          <cell r="AD141">
            <v>26.933664176251298</v>
          </cell>
          <cell r="AE141">
            <v>211</v>
          </cell>
          <cell r="AF141">
            <v>176.5</v>
          </cell>
          <cell r="AG141">
            <v>0.54036474999999995</v>
          </cell>
          <cell r="AH141">
            <v>143</v>
          </cell>
          <cell r="AI141">
            <v>143</v>
          </cell>
          <cell r="AJ141">
            <v>114</v>
          </cell>
          <cell r="AK141">
            <v>240</v>
          </cell>
          <cell r="AL141">
            <v>164.25</v>
          </cell>
          <cell r="AM141">
            <v>315.12949663890601</v>
          </cell>
          <cell r="AN141">
            <v>149</v>
          </cell>
          <cell r="AO141">
            <v>303.96135203119701</v>
          </cell>
          <cell r="AP141">
            <v>153</v>
          </cell>
          <cell r="AQ141">
            <v>0.32507387431192097</v>
          </cell>
          <cell r="AR141">
            <v>0.30088049786176901</v>
          </cell>
          <cell r="AS141">
            <v>0.62835499623243096</v>
          </cell>
          <cell r="AT141">
            <v>140</v>
          </cell>
        </row>
        <row r="142">
          <cell r="A142">
            <v>140</v>
          </cell>
          <cell r="B142">
            <v>2025</v>
          </cell>
          <cell r="C142" t="str">
            <v>DePaul</v>
          </cell>
          <cell r="D142">
            <v>67.938199999999995</v>
          </cell>
          <cell r="E142">
            <v>193</v>
          </cell>
          <cell r="F142">
            <v>67.343400000000003</v>
          </cell>
          <cell r="G142">
            <v>187</v>
          </cell>
          <cell r="H142">
            <v>104.161</v>
          </cell>
          <cell r="I142">
            <v>230</v>
          </cell>
          <cell r="J142">
            <v>108.52800000000001</v>
          </cell>
          <cell r="K142">
            <v>157</v>
          </cell>
          <cell r="L142">
            <v>106.72499999999999</v>
          </cell>
          <cell r="M142">
            <v>191</v>
          </cell>
          <cell r="N142">
            <v>106.001</v>
          </cell>
          <cell r="O142">
            <v>146</v>
          </cell>
          <cell r="P142">
            <v>2.52643</v>
          </cell>
          <cell r="Q142">
            <v>135</v>
          </cell>
          <cell r="R142">
            <v>0.6767109</v>
          </cell>
          <cell r="S142">
            <v>0.46761659999999999</v>
          </cell>
          <cell r="T142">
            <v>0.77137599999999995</v>
          </cell>
          <cell r="U142">
            <v>0.4557177</v>
          </cell>
          <cell r="V142">
            <v>109</v>
          </cell>
          <cell r="W142">
            <v>166</v>
          </cell>
          <cell r="X142">
            <v>76</v>
          </cell>
          <cell r="Y142">
            <v>177</v>
          </cell>
          <cell r="Z142">
            <v>3.71955689141013E-2</v>
          </cell>
          <cell r="AA142">
            <v>137</v>
          </cell>
          <cell r="AB142">
            <v>800198.32071674801</v>
          </cell>
          <cell r="AC142">
            <v>156</v>
          </cell>
          <cell r="AD142">
            <v>25.608368085993</v>
          </cell>
          <cell r="AE142">
            <v>136</v>
          </cell>
          <cell r="AF142">
            <v>136.5</v>
          </cell>
          <cell r="AG142">
            <v>0.57216374999999997</v>
          </cell>
          <cell r="AH142">
            <v>130</v>
          </cell>
          <cell r="AI142">
            <v>166</v>
          </cell>
          <cell r="AJ142">
            <v>76</v>
          </cell>
          <cell r="AK142">
            <v>177</v>
          </cell>
          <cell r="AL142">
            <v>135.416666666666</v>
          </cell>
          <cell r="AM142">
            <v>289.58909214657098</v>
          </cell>
          <cell r="AN142">
            <v>141</v>
          </cell>
          <cell r="AO142">
            <v>236.67466991165799</v>
          </cell>
          <cell r="AP142">
            <v>129</v>
          </cell>
          <cell r="AQ142">
            <v>0.294121214308112</v>
          </cell>
          <cell r="AR142">
            <v>0.32870831568173098</v>
          </cell>
          <cell r="AS142">
            <v>0.62709838152239605</v>
          </cell>
          <cell r="AT142">
            <v>141</v>
          </cell>
        </row>
        <row r="143">
          <cell r="A143">
            <v>141</v>
          </cell>
          <cell r="B143">
            <v>2025</v>
          </cell>
          <cell r="C143" t="str">
            <v>Wichita St.</v>
          </cell>
          <cell r="D143">
            <v>69.587999999999994</v>
          </cell>
          <cell r="E143">
            <v>101</v>
          </cell>
          <cell r="F143">
            <v>68.9328</v>
          </cell>
          <cell r="G143">
            <v>93</v>
          </cell>
          <cell r="H143">
            <v>105.282</v>
          </cell>
          <cell r="I143">
            <v>194</v>
          </cell>
          <cell r="J143">
            <v>107.989</v>
          </cell>
          <cell r="K143">
            <v>168</v>
          </cell>
          <cell r="L143">
            <v>104.28400000000001</v>
          </cell>
          <cell r="M143">
            <v>135</v>
          </cell>
          <cell r="N143">
            <v>105.505</v>
          </cell>
          <cell r="O143">
            <v>133</v>
          </cell>
          <cell r="P143">
            <v>2.4840200000000001</v>
          </cell>
          <cell r="Q143">
            <v>137</v>
          </cell>
          <cell r="R143">
            <v>0.57221480000000002</v>
          </cell>
          <cell r="S143">
            <v>0.49811529999999998</v>
          </cell>
          <cell r="T143">
            <v>0.68329600000000001</v>
          </cell>
          <cell r="U143">
            <v>0.39282</v>
          </cell>
          <cell r="V143">
            <v>148</v>
          </cell>
          <cell r="W143">
            <v>153</v>
          </cell>
          <cell r="X143">
            <v>96</v>
          </cell>
          <cell r="Y143">
            <v>200</v>
          </cell>
          <cell r="Z143">
            <v>3.5695809622348799E-2</v>
          </cell>
          <cell r="AA143">
            <v>138</v>
          </cell>
          <cell r="AB143">
            <v>811509.09933214798</v>
          </cell>
          <cell r="AC143">
            <v>141</v>
          </cell>
          <cell r="AD143">
            <v>24.814327635048901</v>
          </cell>
          <cell r="AE143">
            <v>104</v>
          </cell>
          <cell r="AF143">
            <v>121</v>
          </cell>
          <cell r="AG143">
            <v>0.53516505000000003</v>
          </cell>
          <cell r="AH143">
            <v>145</v>
          </cell>
          <cell r="AI143">
            <v>153</v>
          </cell>
          <cell r="AJ143">
            <v>96</v>
          </cell>
          <cell r="AK143">
            <v>200</v>
          </cell>
          <cell r="AL143">
            <v>140.166666666666</v>
          </cell>
          <cell r="AM143">
            <v>281.39401995214001</v>
          </cell>
          <cell r="AN143">
            <v>138</v>
          </cell>
          <cell r="AO143">
            <v>261.91296809585498</v>
          </cell>
          <cell r="AP143">
            <v>136</v>
          </cell>
          <cell r="AQ143">
            <v>0.31420496665040598</v>
          </cell>
          <cell r="AR143">
            <v>0.30358299578890202</v>
          </cell>
          <cell r="AS143">
            <v>0.62506298049994202</v>
          </cell>
          <cell r="AT143">
            <v>142</v>
          </cell>
        </row>
        <row r="144">
          <cell r="A144">
            <v>142</v>
          </cell>
          <cell r="B144">
            <v>2025</v>
          </cell>
          <cell r="C144" t="str">
            <v>Furman</v>
          </cell>
          <cell r="D144">
            <v>66.294200000000004</v>
          </cell>
          <cell r="E144">
            <v>278</v>
          </cell>
          <cell r="F144">
            <v>65.5261</v>
          </cell>
          <cell r="G144">
            <v>281</v>
          </cell>
          <cell r="H144">
            <v>108.121</v>
          </cell>
          <cell r="I144">
            <v>133</v>
          </cell>
          <cell r="J144">
            <v>108.69</v>
          </cell>
          <cell r="K144">
            <v>152</v>
          </cell>
          <cell r="L144">
            <v>105.60899999999999</v>
          </cell>
          <cell r="M144">
            <v>171</v>
          </cell>
          <cell r="N144">
            <v>107.81</v>
          </cell>
          <cell r="O144">
            <v>178</v>
          </cell>
          <cell r="P144">
            <v>0.87977300000000003</v>
          </cell>
          <cell r="Q144">
            <v>150</v>
          </cell>
          <cell r="R144">
            <v>0.45231949999999999</v>
          </cell>
          <cell r="S144">
            <v>0.54361369999999998</v>
          </cell>
          <cell r="T144">
            <v>0.66731030000000002</v>
          </cell>
          <cell r="U144">
            <v>0.46941709999999998</v>
          </cell>
          <cell r="V144">
            <v>195</v>
          </cell>
          <cell r="W144">
            <v>137</v>
          </cell>
          <cell r="X144">
            <v>103</v>
          </cell>
          <cell r="Y144">
            <v>171</v>
          </cell>
          <cell r="Z144">
            <v>1.32741627472689E-2</v>
          </cell>
          <cell r="AA144">
            <v>150</v>
          </cell>
          <cell r="AB144">
            <v>783167.59903662</v>
          </cell>
          <cell r="AC144">
            <v>177</v>
          </cell>
          <cell r="AD144">
            <v>26.9636660386813</v>
          </cell>
          <cell r="AE144">
            <v>213</v>
          </cell>
          <cell r="AF144">
            <v>181.5</v>
          </cell>
          <cell r="AG144">
            <v>0.49796659999999998</v>
          </cell>
          <cell r="AH144">
            <v>163</v>
          </cell>
          <cell r="AI144">
            <v>137</v>
          </cell>
          <cell r="AJ144">
            <v>103</v>
          </cell>
          <cell r="AK144">
            <v>171</v>
          </cell>
          <cell r="AL144">
            <v>157.583333333333</v>
          </cell>
          <cell r="AM144">
            <v>289.881092645997</v>
          </cell>
          <cell r="AN144">
            <v>142</v>
          </cell>
          <cell r="AO144">
            <v>316.45362024949702</v>
          </cell>
          <cell r="AP144">
            <v>156</v>
          </cell>
          <cell r="AQ144">
            <v>0.34188736781807799</v>
          </cell>
          <cell r="AR144">
            <v>0.27588035756798601</v>
          </cell>
          <cell r="AS144">
            <v>0.62505479027423605</v>
          </cell>
          <cell r="AT144">
            <v>143</v>
          </cell>
        </row>
        <row r="145">
          <cell r="A145">
            <v>143</v>
          </cell>
          <cell r="B145">
            <v>2025</v>
          </cell>
          <cell r="C145" t="str">
            <v>Milwaukee</v>
          </cell>
          <cell r="D145">
            <v>69.505700000000004</v>
          </cell>
          <cell r="E145">
            <v>110</v>
          </cell>
          <cell r="F145">
            <v>68.678700000000006</v>
          </cell>
          <cell r="G145">
            <v>109</v>
          </cell>
          <cell r="H145">
            <v>110.61</v>
          </cell>
          <cell r="I145">
            <v>79</v>
          </cell>
          <cell r="J145">
            <v>109.256</v>
          </cell>
          <cell r="K145">
            <v>136</v>
          </cell>
          <cell r="L145">
            <v>104.23699999999999</v>
          </cell>
          <cell r="M145">
            <v>134</v>
          </cell>
          <cell r="N145">
            <v>106.66500000000001</v>
          </cell>
          <cell r="O145">
            <v>155</v>
          </cell>
          <cell r="P145">
            <v>2.5901700000000001</v>
          </cell>
          <cell r="Q145">
            <v>134</v>
          </cell>
          <cell r="R145">
            <v>0.56181510000000001</v>
          </cell>
          <cell r="S145">
            <v>0.50171509999999997</v>
          </cell>
          <cell r="T145">
            <v>0.60941230000000002</v>
          </cell>
          <cell r="U145">
            <v>0.41411940000000003</v>
          </cell>
          <cell r="V145">
            <v>151</v>
          </cell>
          <cell r="W145">
            <v>150</v>
          </cell>
          <cell r="X145">
            <v>123</v>
          </cell>
          <cell r="Y145">
            <v>194</v>
          </cell>
          <cell r="Z145">
            <v>3.7277518246704798E-2</v>
          </cell>
          <cell r="AA145">
            <v>136</v>
          </cell>
          <cell r="AB145">
            <v>829680.75093115505</v>
          </cell>
          <cell r="AC145">
            <v>124</v>
          </cell>
          <cell r="AD145">
            <v>25.282189300597398</v>
          </cell>
          <cell r="AE145">
            <v>128</v>
          </cell>
          <cell r="AF145">
            <v>132</v>
          </cell>
          <cell r="AG145">
            <v>0.53176509999999999</v>
          </cell>
          <cell r="AH145">
            <v>148</v>
          </cell>
          <cell r="AI145">
            <v>150</v>
          </cell>
          <cell r="AJ145">
            <v>123</v>
          </cell>
          <cell r="AK145">
            <v>194</v>
          </cell>
          <cell r="AL145">
            <v>142.833333333333</v>
          </cell>
          <cell r="AM145">
            <v>284.69012260809598</v>
          </cell>
          <cell r="AN145">
            <v>139</v>
          </cell>
          <cell r="AO145">
            <v>268.60230829991099</v>
          </cell>
          <cell r="AP145">
            <v>138</v>
          </cell>
          <cell r="AQ145">
            <v>0.31610734167015803</v>
          </cell>
          <cell r="AR145">
            <v>0.300704853436422</v>
          </cell>
          <cell r="AS145">
            <v>0.62466789006874901</v>
          </cell>
          <cell r="AT145">
            <v>144</v>
          </cell>
        </row>
        <row r="146">
          <cell r="A146">
            <v>144</v>
          </cell>
          <cell r="B146">
            <v>2025</v>
          </cell>
          <cell r="C146" t="str">
            <v>Cornell</v>
          </cell>
          <cell r="D146">
            <v>71.853099999999998</v>
          </cell>
          <cell r="E146">
            <v>25</v>
          </cell>
          <cell r="F146">
            <v>70.7714</v>
          </cell>
          <cell r="G146">
            <v>30</v>
          </cell>
          <cell r="H146">
            <v>112.89400000000001</v>
          </cell>
          <cell r="I146">
            <v>59</v>
          </cell>
          <cell r="J146">
            <v>112.29900000000001</v>
          </cell>
          <cell r="K146">
            <v>90</v>
          </cell>
          <cell r="L146">
            <v>109.697</v>
          </cell>
          <cell r="M146">
            <v>269</v>
          </cell>
          <cell r="N146">
            <v>112.57</v>
          </cell>
          <cell r="O146">
            <v>272</v>
          </cell>
          <cell r="P146">
            <v>-0.27122200000000002</v>
          </cell>
          <cell r="Q146">
            <v>168</v>
          </cell>
          <cell r="R146">
            <v>0.39702189999999998</v>
          </cell>
          <cell r="S146">
            <v>0.56071320000000002</v>
          </cell>
          <cell r="T146">
            <v>0.54911390000000004</v>
          </cell>
          <cell r="U146">
            <v>0.31932389999999999</v>
          </cell>
          <cell r="V146">
            <v>219</v>
          </cell>
          <cell r="W146">
            <v>131</v>
          </cell>
          <cell r="X146">
            <v>139</v>
          </cell>
          <cell r="Y146">
            <v>239</v>
          </cell>
          <cell r="Z146">
            <v>-3.7715839678453202E-3</v>
          </cell>
          <cell r="AA146">
            <v>167</v>
          </cell>
          <cell r="AB146">
            <v>906144.14336459304</v>
          </cell>
          <cell r="AC146">
            <v>66</v>
          </cell>
          <cell r="AD146">
            <v>26.658195946849599</v>
          </cell>
          <cell r="AE146">
            <v>194</v>
          </cell>
          <cell r="AF146">
            <v>180.5</v>
          </cell>
          <cell r="AG146">
            <v>0.47886754999999998</v>
          </cell>
          <cell r="AH146">
            <v>172</v>
          </cell>
          <cell r="AI146">
            <v>131</v>
          </cell>
          <cell r="AJ146">
            <v>139</v>
          </cell>
          <cell r="AK146">
            <v>239</v>
          </cell>
          <cell r="AL146">
            <v>160.583333333333</v>
          </cell>
          <cell r="AM146">
            <v>286.39121271504399</v>
          </cell>
          <cell r="AN146">
            <v>140</v>
          </cell>
          <cell r="AO146">
            <v>335.33976844606201</v>
          </cell>
          <cell r="AP146">
            <v>163</v>
          </cell>
          <cell r="AQ146">
            <v>0.35306889772255101</v>
          </cell>
          <cell r="AR146">
            <v>0.26338382493742402</v>
          </cell>
          <cell r="AS146">
            <v>0.62452224433177905</v>
          </cell>
          <cell r="AT146">
            <v>145</v>
          </cell>
        </row>
        <row r="147">
          <cell r="A147">
            <v>145</v>
          </cell>
          <cell r="B147">
            <v>2025</v>
          </cell>
          <cell r="C147" t="str">
            <v>Kennesaw St.</v>
          </cell>
          <cell r="D147">
            <v>71.196600000000004</v>
          </cell>
          <cell r="E147">
            <v>35</v>
          </cell>
          <cell r="F147">
            <v>70.549599999999998</v>
          </cell>
          <cell r="G147">
            <v>38</v>
          </cell>
          <cell r="H147">
            <v>103.069</v>
          </cell>
          <cell r="I147">
            <v>255</v>
          </cell>
          <cell r="J147">
            <v>106.452</v>
          </cell>
          <cell r="K147">
            <v>198</v>
          </cell>
          <cell r="L147">
            <v>102.744</v>
          </cell>
          <cell r="M147">
            <v>100</v>
          </cell>
          <cell r="N147">
            <v>103.759</v>
          </cell>
          <cell r="O147">
            <v>100</v>
          </cell>
          <cell r="P147">
            <v>2.6927099999999999</v>
          </cell>
          <cell r="Q147">
            <v>132</v>
          </cell>
          <cell r="R147">
            <v>0.66321149999999995</v>
          </cell>
          <cell r="S147">
            <v>0.46141739999999998</v>
          </cell>
          <cell r="T147">
            <v>0.47361690000000001</v>
          </cell>
          <cell r="U147">
            <v>0.54451380000000005</v>
          </cell>
          <cell r="V147">
            <v>115</v>
          </cell>
          <cell r="W147">
            <v>174</v>
          </cell>
          <cell r="X147">
            <v>169</v>
          </cell>
          <cell r="Y147">
            <v>138</v>
          </cell>
          <cell r="Z147">
            <v>3.7824839950222303E-2</v>
          </cell>
          <cell r="AA147">
            <v>135</v>
          </cell>
          <cell r="AB147">
            <v>806801.88634856604</v>
          </cell>
          <cell r="AC147">
            <v>146</v>
          </cell>
          <cell r="AD147">
            <v>23.614675908110399</v>
          </cell>
          <cell r="AE147">
            <v>68</v>
          </cell>
          <cell r="AF147">
            <v>101.5</v>
          </cell>
          <cell r="AG147">
            <v>0.56231444999999902</v>
          </cell>
          <cell r="AH147">
            <v>133</v>
          </cell>
          <cell r="AI147">
            <v>174</v>
          </cell>
          <cell r="AJ147">
            <v>169</v>
          </cell>
          <cell r="AK147">
            <v>138</v>
          </cell>
          <cell r="AL147">
            <v>137.083333333333</v>
          </cell>
          <cell r="AM147">
            <v>297.091816072244</v>
          </cell>
          <cell r="AN147">
            <v>143</v>
          </cell>
          <cell r="AO147">
            <v>243.78411995874001</v>
          </cell>
          <cell r="AP147">
            <v>131</v>
          </cell>
          <cell r="AQ147">
            <v>0.28948065675377599</v>
          </cell>
          <cell r="AR147">
            <v>0.32185695015179799</v>
          </cell>
          <cell r="AS147">
            <v>0.62244423191797704</v>
          </cell>
          <cell r="AT147">
            <v>146</v>
          </cell>
        </row>
        <row r="148">
          <cell r="A148">
            <v>146</v>
          </cell>
          <cell r="B148">
            <v>2025</v>
          </cell>
          <cell r="C148" t="str">
            <v>Temple</v>
          </cell>
          <cell r="D148">
            <v>70.192899999999995</v>
          </cell>
          <cell r="E148">
            <v>75</v>
          </cell>
          <cell r="F148">
            <v>69.421499999999995</v>
          </cell>
          <cell r="G148">
            <v>72</v>
          </cell>
          <cell r="H148">
            <v>109.399</v>
          </cell>
          <cell r="I148">
            <v>105</v>
          </cell>
          <cell r="J148">
            <v>110.773</v>
          </cell>
          <cell r="K148">
            <v>112</v>
          </cell>
          <cell r="L148">
            <v>108.932</v>
          </cell>
          <cell r="M148">
            <v>249</v>
          </cell>
          <cell r="N148">
            <v>110.74</v>
          </cell>
          <cell r="O148">
            <v>240</v>
          </cell>
          <cell r="P148">
            <v>3.3035799999999997E-2</v>
          </cell>
          <cell r="Q148">
            <v>163</v>
          </cell>
          <cell r="R148">
            <v>0.51631640000000001</v>
          </cell>
          <cell r="S148">
            <v>0.5114147</v>
          </cell>
          <cell r="T148">
            <v>0.52581460000000002</v>
          </cell>
          <cell r="U148">
            <v>0.46161750000000001</v>
          </cell>
          <cell r="V148">
            <v>164</v>
          </cell>
          <cell r="W148">
            <v>147</v>
          </cell>
          <cell r="X148">
            <v>147</v>
          </cell>
          <cell r="Y148">
            <v>175</v>
          </cell>
          <cell r="Z148">
            <v>4.7013301915152701E-4</v>
          </cell>
          <cell r="AA148">
            <v>163</v>
          </cell>
          <cell r="AB148">
            <v>861313.03686734301</v>
          </cell>
          <cell r="AC148">
            <v>95</v>
          </cell>
          <cell r="AD148">
            <v>26.582391207963699</v>
          </cell>
          <cell r="AE148">
            <v>190</v>
          </cell>
          <cell r="AF148">
            <v>176.5</v>
          </cell>
          <cell r="AG148">
            <v>0.51386555</v>
          </cell>
          <cell r="AH148">
            <v>157</v>
          </cell>
          <cell r="AI148">
            <v>147</v>
          </cell>
          <cell r="AJ148">
            <v>147</v>
          </cell>
          <cell r="AK148">
            <v>175</v>
          </cell>
          <cell r="AL148">
            <v>152.25</v>
          </cell>
          <cell r="AM148">
            <v>297.70360531287002</v>
          </cell>
          <cell r="AN148">
            <v>144</v>
          </cell>
          <cell r="AO148">
            <v>296.283726356047</v>
          </cell>
          <cell r="AP148">
            <v>150</v>
          </cell>
          <cell r="AQ148">
            <v>0.32078159918902599</v>
          </cell>
          <cell r="AR148">
            <v>0.28704193746754703</v>
          </cell>
          <cell r="AS148">
            <v>0.62101059116010504</v>
          </cell>
          <cell r="AT148">
            <v>147</v>
          </cell>
        </row>
        <row r="149">
          <cell r="A149">
            <v>147</v>
          </cell>
          <cell r="B149">
            <v>2025</v>
          </cell>
          <cell r="C149" t="str">
            <v>Utah Valley</v>
          </cell>
          <cell r="D149">
            <v>69.066199999999995</v>
          </cell>
          <cell r="E149">
            <v>129</v>
          </cell>
          <cell r="F149">
            <v>68.371799999999993</v>
          </cell>
          <cell r="G149">
            <v>125</v>
          </cell>
          <cell r="H149">
            <v>106.256</v>
          </cell>
          <cell r="I149">
            <v>168</v>
          </cell>
          <cell r="J149">
            <v>106.123</v>
          </cell>
          <cell r="K149">
            <v>202</v>
          </cell>
          <cell r="L149">
            <v>101.119</v>
          </cell>
          <cell r="M149">
            <v>69</v>
          </cell>
          <cell r="N149">
            <v>103.14700000000001</v>
          </cell>
          <cell r="O149">
            <v>92</v>
          </cell>
          <cell r="P149">
            <v>2.9759799999999998</v>
          </cell>
          <cell r="Q149">
            <v>126</v>
          </cell>
          <cell r="R149">
            <v>0.83046299999999995</v>
          </cell>
          <cell r="S149">
            <v>0.40462009999999998</v>
          </cell>
          <cell r="T149">
            <v>0.50921550000000004</v>
          </cell>
          <cell r="U149">
            <v>0.48101680000000002</v>
          </cell>
          <cell r="V149">
            <v>63</v>
          </cell>
          <cell r="W149">
            <v>201</v>
          </cell>
          <cell r="X149">
            <v>155</v>
          </cell>
          <cell r="Y149">
            <v>168</v>
          </cell>
          <cell r="Z149">
            <v>4.3089094231331601E-2</v>
          </cell>
          <cell r="AA149">
            <v>128</v>
          </cell>
          <cell r="AB149">
            <v>777829.83833373897</v>
          </cell>
          <cell r="AC149">
            <v>187</v>
          </cell>
          <cell r="AD149">
            <v>24.113763653686</v>
          </cell>
          <cell r="AE149">
            <v>81</v>
          </cell>
          <cell r="AF149">
            <v>104.5</v>
          </cell>
          <cell r="AG149">
            <v>0.61754154999999999</v>
          </cell>
          <cell r="AH149">
            <v>113</v>
          </cell>
          <cell r="AI149">
            <v>201</v>
          </cell>
          <cell r="AJ149">
            <v>155</v>
          </cell>
          <cell r="AK149">
            <v>168</v>
          </cell>
          <cell r="AL149">
            <v>142.583333333333</v>
          </cell>
          <cell r="AM149">
            <v>352.38816196558997</v>
          </cell>
          <cell r="AN149">
            <v>161</v>
          </cell>
          <cell r="AO149">
            <v>230.88864762756899</v>
          </cell>
          <cell r="AP149">
            <v>125</v>
          </cell>
          <cell r="AQ149">
            <v>0.24955137806500199</v>
          </cell>
          <cell r="AR149">
            <v>0.35587721674984402</v>
          </cell>
          <cell r="AS149">
            <v>0.62003067122018696</v>
          </cell>
          <cell r="AT149">
            <v>148</v>
          </cell>
        </row>
        <row r="150">
          <cell r="A150">
            <v>148</v>
          </cell>
          <cell r="B150">
            <v>2025</v>
          </cell>
          <cell r="C150" t="str">
            <v>Murray St.</v>
          </cell>
          <cell r="D150">
            <v>65.066000000000003</v>
          </cell>
          <cell r="E150">
            <v>326</v>
          </cell>
          <cell r="F150">
            <v>64.848399999999998</v>
          </cell>
          <cell r="G150">
            <v>311</v>
          </cell>
          <cell r="H150">
            <v>105.295</v>
          </cell>
          <cell r="I150">
            <v>192</v>
          </cell>
          <cell r="J150">
            <v>106.699</v>
          </cell>
          <cell r="K150">
            <v>193</v>
          </cell>
          <cell r="L150">
            <v>104.926</v>
          </cell>
          <cell r="M150">
            <v>155</v>
          </cell>
          <cell r="N150">
            <v>105.57599999999999</v>
          </cell>
          <cell r="O150">
            <v>137</v>
          </cell>
          <cell r="P150">
            <v>1.12304</v>
          </cell>
          <cell r="Q150">
            <v>148</v>
          </cell>
          <cell r="R150">
            <v>0.38872250000000003</v>
          </cell>
          <cell r="S150">
            <v>0.55281349999999996</v>
          </cell>
          <cell r="T150">
            <v>0.55851360000000005</v>
          </cell>
          <cell r="U150">
            <v>0.49601610000000002</v>
          </cell>
          <cell r="V150">
            <v>225</v>
          </cell>
          <cell r="W150">
            <v>135</v>
          </cell>
          <cell r="X150">
            <v>136</v>
          </cell>
          <cell r="Y150">
            <v>161</v>
          </cell>
          <cell r="Z150">
            <v>1.7259398149571201E-2</v>
          </cell>
          <cell r="AA150">
            <v>148</v>
          </cell>
          <cell r="AB150">
            <v>740755.36772066599</v>
          </cell>
          <cell r="AC150">
            <v>233</v>
          </cell>
          <cell r="AD150">
            <v>26.567471113751498</v>
          </cell>
          <cell r="AE150">
            <v>187</v>
          </cell>
          <cell r="AF150">
            <v>167.5</v>
          </cell>
          <cell r="AG150">
            <v>0.47076799999999902</v>
          </cell>
          <cell r="AH150">
            <v>176</v>
          </cell>
          <cell r="AI150">
            <v>135</v>
          </cell>
          <cell r="AJ150">
            <v>136</v>
          </cell>
          <cell r="AK150">
            <v>161</v>
          </cell>
          <cell r="AL150">
            <v>170.25</v>
          </cell>
          <cell r="AM150">
            <v>307.970047764752</v>
          </cell>
          <cell r="AN150">
            <v>146</v>
          </cell>
          <cell r="AO150">
            <v>361.64310233490801</v>
          </cell>
          <cell r="AP150">
            <v>170</v>
          </cell>
          <cell r="AQ150">
            <v>0.34557510016688803</v>
          </cell>
          <cell r="AR150">
            <v>0.256496377241688</v>
          </cell>
          <cell r="AS150">
            <v>0.61865314219584799</v>
          </cell>
          <cell r="AT150">
            <v>149</v>
          </cell>
        </row>
        <row r="151">
          <cell r="A151">
            <v>149</v>
          </cell>
          <cell r="B151">
            <v>2025</v>
          </cell>
          <cell r="C151" t="str">
            <v>Northern Iowa</v>
          </cell>
          <cell r="D151">
            <v>65.870400000000004</v>
          </cell>
          <cell r="E151">
            <v>297</v>
          </cell>
          <cell r="F151">
            <v>65.718900000000005</v>
          </cell>
          <cell r="G151">
            <v>262</v>
          </cell>
          <cell r="H151">
            <v>112.816</v>
          </cell>
          <cell r="I151">
            <v>60</v>
          </cell>
          <cell r="J151">
            <v>111.851</v>
          </cell>
          <cell r="K151">
            <v>98</v>
          </cell>
          <cell r="L151">
            <v>103.861</v>
          </cell>
          <cell r="M151">
            <v>120</v>
          </cell>
          <cell r="N151">
            <v>105.24</v>
          </cell>
          <cell r="O151">
            <v>124</v>
          </cell>
          <cell r="P151">
            <v>6.6111500000000003</v>
          </cell>
          <cell r="Q151">
            <v>98</v>
          </cell>
          <cell r="R151">
            <v>0.78537000000000001</v>
          </cell>
          <cell r="S151">
            <v>0.41121980000000002</v>
          </cell>
          <cell r="T151">
            <v>0.62831170000000003</v>
          </cell>
          <cell r="U151">
            <v>0.36152190000000001</v>
          </cell>
          <cell r="V151">
            <v>70</v>
          </cell>
          <cell r="W151">
            <v>198</v>
          </cell>
          <cell r="X151">
            <v>117</v>
          </cell>
          <cell r="Y151">
            <v>219</v>
          </cell>
          <cell r="Z151">
            <v>0.100363744565085</v>
          </cell>
          <cell r="AA151">
            <v>97</v>
          </cell>
          <cell r="AB151">
            <v>824081.26951835002</v>
          </cell>
          <cell r="AC151">
            <v>129</v>
          </cell>
          <cell r="AD151">
            <v>26.109529292196001</v>
          </cell>
          <cell r="AE151">
            <v>168</v>
          </cell>
          <cell r="AF151">
            <v>132.5</v>
          </cell>
          <cell r="AG151">
            <v>0.59829489999999996</v>
          </cell>
          <cell r="AH151">
            <v>120</v>
          </cell>
          <cell r="AI151">
            <v>198</v>
          </cell>
          <cell r="AJ151">
            <v>117</v>
          </cell>
          <cell r="AK151">
            <v>219</v>
          </cell>
          <cell r="AL151">
            <v>135.75</v>
          </cell>
          <cell r="AM151">
            <v>330.11542732134899</v>
          </cell>
          <cell r="AN151">
            <v>155</v>
          </cell>
          <cell r="AO151">
            <v>226.894797197836</v>
          </cell>
          <cell r="AP151">
            <v>124</v>
          </cell>
          <cell r="AQ151">
            <v>0.25528311225261402</v>
          </cell>
          <cell r="AR151">
            <v>0.34553859100860501</v>
          </cell>
          <cell r="AS151">
            <v>0.61813914427240502</v>
          </cell>
          <cell r="AT151">
            <v>150</v>
          </cell>
        </row>
        <row r="152">
          <cell r="A152">
            <v>150</v>
          </cell>
          <cell r="B152">
            <v>2025</v>
          </cell>
          <cell r="C152" t="str">
            <v>Purdue Fort Wayne</v>
          </cell>
          <cell r="D152">
            <v>70.052400000000006</v>
          </cell>
          <cell r="E152">
            <v>81</v>
          </cell>
          <cell r="F152">
            <v>69.350700000000003</v>
          </cell>
          <cell r="G152">
            <v>74</v>
          </cell>
          <cell r="H152">
            <v>113.785</v>
          </cell>
          <cell r="I152">
            <v>45</v>
          </cell>
          <cell r="J152">
            <v>112.495</v>
          </cell>
          <cell r="K152">
            <v>87</v>
          </cell>
          <cell r="L152">
            <v>108.59699999999999</v>
          </cell>
          <cell r="M152">
            <v>243</v>
          </cell>
          <cell r="N152">
            <v>111.759</v>
          </cell>
          <cell r="O152">
            <v>253</v>
          </cell>
          <cell r="P152">
            <v>0.73649500000000001</v>
          </cell>
          <cell r="Q152">
            <v>152</v>
          </cell>
          <cell r="R152">
            <v>0.57031489999999996</v>
          </cell>
          <cell r="S152">
            <v>0.4780162</v>
          </cell>
          <cell r="T152">
            <v>0.54881400000000002</v>
          </cell>
          <cell r="U152">
            <v>0.42721910000000002</v>
          </cell>
          <cell r="V152">
            <v>149</v>
          </cell>
          <cell r="W152">
            <v>162</v>
          </cell>
          <cell r="X152">
            <v>140</v>
          </cell>
          <cell r="Y152">
            <v>191</v>
          </cell>
          <cell r="Z152">
            <v>1.05064209077776E-2</v>
          </cell>
          <cell r="AA152">
            <v>153</v>
          </cell>
          <cell r="AB152">
            <v>886521.88030130998</v>
          </cell>
          <cell r="AC152">
            <v>75</v>
          </cell>
          <cell r="AD152">
            <v>27.028938653699299</v>
          </cell>
          <cell r="AE152">
            <v>216</v>
          </cell>
          <cell r="AF152">
            <v>184.5</v>
          </cell>
          <cell r="AG152">
            <v>0.52416554999999998</v>
          </cell>
          <cell r="AH152">
            <v>152</v>
          </cell>
          <cell r="AI152">
            <v>162</v>
          </cell>
          <cell r="AJ152">
            <v>140</v>
          </cell>
          <cell r="AK152">
            <v>191</v>
          </cell>
          <cell r="AL152">
            <v>149.25</v>
          </cell>
          <cell r="AM152">
            <v>312.22791194105901</v>
          </cell>
          <cell r="AN152">
            <v>147</v>
          </cell>
          <cell r="AO152">
            <v>284.73828545199098</v>
          </cell>
          <cell r="AP152">
            <v>143</v>
          </cell>
          <cell r="AQ152">
            <v>0.29840774655956898</v>
          </cell>
          <cell r="AR152">
            <v>0.29425379004149599</v>
          </cell>
          <cell r="AS152">
            <v>0.61476721487308505</v>
          </cell>
          <cell r="AT152">
            <v>151</v>
          </cell>
        </row>
        <row r="153">
          <cell r="A153">
            <v>151</v>
          </cell>
          <cell r="B153">
            <v>2025</v>
          </cell>
          <cell r="C153" t="str">
            <v>Bryant</v>
          </cell>
          <cell r="D153">
            <v>73.350700000000003</v>
          </cell>
          <cell r="E153">
            <v>10</v>
          </cell>
          <cell r="F153">
            <v>72.632499999999993</v>
          </cell>
          <cell r="G153">
            <v>10</v>
          </cell>
          <cell r="H153">
            <v>109.64</v>
          </cell>
          <cell r="I153">
            <v>102</v>
          </cell>
          <cell r="J153">
            <v>108.55500000000001</v>
          </cell>
          <cell r="K153">
            <v>155</v>
          </cell>
          <cell r="L153">
            <v>103.30200000000001</v>
          </cell>
          <cell r="M153">
            <v>111</v>
          </cell>
          <cell r="N153">
            <v>108.102</v>
          </cell>
          <cell r="O153">
            <v>185</v>
          </cell>
          <cell r="P153">
            <v>0.45323000000000002</v>
          </cell>
          <cell r="Q153">
            <v>156</v>
          </cell>
          <cell r="R153">
            <v>0.52951579999999998</v>
          </cell>
          <cell r="S153">
            <v>0.49241570000000001</v>
          </cell>
          <cell r="T153">
            <v>0.43152020000000002</v>
          </cell>
          <cell r="U153">
            <v>0.40071970000000001</v>
          </cell>
          <cell r="V153">
            <v>158</v>
          </cell>
          <cell r="W153">
            <v>157</v>
          </cell>
          <cell r="X153">
            <v>202</v>
          </cell>
          <cell r="Y153">
            <v>197</v>
          </cell>
          <cell r="Z153">
            <v>6.1758101831339398E-3</v>
          </cell>
          <cell r="AA153">
            <v>156</v>
          </cell>
          <cell r="AB153">
            <v>864378.440565367</v>
          </cell>
          <cell r="AC153">
            <v>90</v>
          </cell>
          <cell r="AD153">
            <v>24.4753946658108</v>
          </cell>
          <cell r="AE153">
            <v>93</v>
          </cell>
          <cell r="AF153">
            <v>124.5</v>
          </cell>
          <cell r="AG153">
            <v>0.51096575</v>
          </cell>
          <cell r="AH153">
            <v>158</v>
          </cell>
          <cell r="AI153">
            <v>157</v>
          </cell>
          <cell r="AJ153">
            <v>202</v>
          </cell>
          <cell r="AK153">
            <v>197</v>
          </cell>
          <cell r="AL153">
            <v>154.583333333333</v>
          </cell>
          <cell r="AM153">
            <v>313.92852285849801</v>
          </cell>
          <cell r="AN153">
            <v>148</v>
          </cell>
          <cell r="AO153">
            <v>302.53169284503502</v>
          </cell>
          <cell r="AP153">
            <v>152</v>
          </cell>
          <cell r="AQ153">
            <v>0.30722988912355598</v>
          </cell>
          <cell r="AR153">
            <v>0.28467855651935398</v>
          </cell>
          <cell r="AS153">
            <v>0.61445462347851398</v>
          </cell>
          <cell r="AT153">
            <v>152</v>
          </cell>
        </row>
        <row r="154">
          <cell r="A154">
            <v>152</v>
          </cell>
          <cell r="B154">
            <v>2025</v>
          </cell>
          <cell r="C154" t="str">
            <v>Western Kentucky</v>
          </cell>
          <cell r="D154">
            <v>74.28</v>
          </cell>
          <cell r="E154">
            <v>4</v>
          </cell>
          <cell r="F154">
            <v>72.866399999999999</v>
          </cell>
          <cell r="G154">
            <v>6</v>
          </cell>
          <cell r="H154">
            <v>102.203</v>
          </cell>
          <cell r="I154">
            <v>264</v>
          </cell>
          <cell r="J154">
            <v>106.324</v>
          </cell>
          <cell r="K154">
            <v>200</v>
          </cell>
          <cell r="L154">
            <v>101.47499999999999</v>
          </cell>
          <cell r="M154">
            <v>76</v>
          </cell>
          <cell r="N154">
            <v>102.764</v>
          </cell>
          <cell r="O154">
            <v>86</v>
          </cell>
          <cell r="P154">
            <v>3.5596399999999999</v>
          </cell>
          <cell r="Q154">
            <v>119</v>
          </cell>
          <cell r="R154">
            <v>0.725692</v>
          </cell>
          <cell r="S154">
            <v>0.42001919999999998</v>
          </cell>
          <cell r="T154">
            <v>0.63861129999999999</v>
          </cell>
          <cell r="U154">
            <v>0.31492419999999999</v>
          </cell>
          <cell r="V154">
            <v>92</v>
          </cell>
          <cell r="W154">
            <v>192</v>
          </cell>
          <cell r="X154">
            <v>113</v>
          </cell>
          <cell r="Y154">
            <v>242</v>
          </cell>
          <cell r="Z154">
            <v>4.7926763597199801E-2</v>
          </cell>
          <cell r="AA154">
            <v>124</v>
          </cell>
          <cell r="AB154">
            <v>839720.02225727995</v>
          </cell>
          <cell r="AC154">
            <v>118</v>
          </cell>
          <cell r="AD154">
            <v>22.2881337706552</v>
          </cell>
          <cell r="AE154">
            <v>32</v>
          </cell>
          <cell r="AF154">
            <v>78</v>
          </cell>
          <cell r="AG154">
            <v>0.57285560000000002</v>
          </cell>
          <cell r="AH154">
            <v>129</v>
          </cell>
          <cell r="AI154">
            <v>192</v>
          </cell>
          <cell r="AJ154">
            <v>113</v>
          </cell>
          <cell r="AK154">
            <v>242</v>
          </cell>
          <cell r="AL154">
            <v>134</v>
          </cell>
          <cell r="AM154">
            <v>319.03303468031902</v>
          </cell>
          <cell r="AN154">
            <v>151</v>
          </cell>
          <cell r="AO154">
            <v>233.915841967853</v>
          </cell>
          <cell r="AP154">
            <v>126</v>
          </cell>
          <cell r="AQ154">
            <v>0.26163764315188698</v>
          </cell>
          <cell r="AR154">
            <v>0.32958848707469002</v>
          </cell>
          <cell r="AS154">
            <v>0.61417120333757402</v>
          </cell>
          <cell r="AT154">
            <v>153</v>
          </cell>
        </row>
        <row r="155">
          <cell r="A155">
            <v>153</v>
          </cell>
          <cell r="B155">
            <v>2025</v>
          </cell>
          <cell r="C155" t="str">
            <v>Lamar</v>
          </cell>
          <cell r="D155">
            <v>66.386799999999994</v>
          </cell>
          <cell r="E155">
            <v>273</v>
          </cell>
          <cell r="F155">
            <v>65.650400000000005</v>
          </cell>
          <cell r="G155">
            <v>273</v>
          </cell>
          <cell r="H155">
            <v>103.501</v>
          </cell>
          <cell r="I155">
            <v>250</v>
          </cell>
          <cell r="J155">
            <v>104.096</v>
          </cell>
          <cell r="K155">
            <v>238</v>
          </cell>
          <cell r="L155">
            <v>102.142</v>
          </cell>
          <cell r="M155">
            <v>84</v>
          </cell>
          <cell r="N155">
            <v>105.239</v>
          </cell>
          <cell r="O155">
            <v>123</v>
          </cell>
          <cell r="P155">
            <v>-1.14266</v>
          </cell>
          <cell r="Q155">
            <v>179</v>
          </cell>
          <cell r="R155">
            <v>0.31572620000000001</v>
          </cell>
          <cell r="S155">
            <v>0.56541260000000004</v>
          </cell>
          <cell r="T155">
            <v>0.34622320000000001</v>
          </cell>
          <cell r="U155">
            <v>0.49681599999999998</v>
          </cell>
          <cell r="V155">
            <v>262</v>
          </cell>
          <cell r="W155">
            <v>126</v>
          </cell>
          <cell r="X155">
            <v>232</v>
          </cell>
          <cell r="Y155">
            <v>160</v>
          </cell>
          <cell r="Z155">
            <v>-1.72172781336048E-2</v>
          </cell>
          <cell r="AA155">
            <v>179</v>
          </cell>
          <cell r="AB155">
            <v>719365.85224314802</v>
          </cell>
          <cell r="AC155">
            <v>260</v>
          </cell>
          <cell r="AD155">
            <v>25.906038413731</v>
          </cell>
          <cell r="AE155">
            <v>157</v>
          </cell>
          <cell r="AF155">
            <v>168</v>
          </cell>
          <cell r="AG155">
            <v>0.4405694</v>
          </cell>
          <cell r="AH155">
            <v>195</v>
          </cell>
          <cell r="AI155">
            <v>126</v>
          </cell>
          <cell r="AJ155">
            <v>232</v>
          </cell>
          <cell r="AK155">
            <v>160</v>
          </cell>
          <cell r="AL155">
            <v>199</v>
          </cell>
          <cell r="AM155">
            <v>351.95536852203099</v>
          </cell>
          <cell r="AN155">
            <v>160</v>
          </cell>
          <cell r="AO155">
            <v>451.68820167719298</v>
          </cell>
          <cell r="AP155">
            <v>196</v>
          </cell>
          <cell r="AQ155">
            <v>0.348763777856961</v>
          </cell>
          <cell r="AR155">
            <v>0.23346340252893799</v>
          </cell>
          <cell r="AS155">
            <v>0.610414711759801</v>
          </cell>
          <cell r="AT155">
            <v>154</v>
          </cell>
        </row>
        <row r="156">
          <cell r="A156">
            <v>154</v>
          </cell>
          <cell r="B156">
            <v>2025</v>
          </cell>
          <cell r="C156" t="str">
            <v>James Madison</v>
          </cell>
          <cell r="D156">
            <v>65.176000000000002</v>
          </cell>
          <cell r="E156">
            <v>322</v>
          </cell>
          <cell r="F156">
            <v>65.0749</v>
          </cell>
          <cell r="G156">
            <v>296</v>
          </cell>
          <cell r="H156">
            <v>108.515</v>
          </cell>
          <cell r="I156">
            <v>123</v>
          </cell>
          <cell r="J156">
            <v>110.81</v>
          </cell>
          <cell r="K156">
            <v>111</v>
          </cell>
          <cell r="L156">
            <v>107.06100000000001</v>
          </cell>
          <cell r="M156">
            <v>200</v>
          </cell>
          <cell r="N156">
            <v>109.358</v>
          </cell>
          <cell r="O156">
            <v>208</v>
          </cell>
          <cell r="P156">
            <v>1.45173</v>
          </cell>
          <cell r="Q156">
            <v>146</v>
          </cell>
          <cell r="R156">
            <v>0.67521100000000001</v>
          </cell>
          <cell r="S156">
            <v>0.4393186</v>
          </cell>
          <cell r="T156">
            <v>0.685195</v>
          </cell>
          <cell r="U156">
            <v>0.33262360000000002</v>
          </cell>
          <cell r="V156">
            <v>110</v>
          </cell>
          <cell r="W156">
            <v>186</v>
          </cell>
          <cell r="X156">
            <v>95</v>
          </cell>
          <cell r="Y156">
            <v>235</v>
          </cell>
          <cell r="Z156">
            <v>2.2278139192340701E-2</v>
          </cell>
          <cell r="AA156">
            <v>145</v>
          </cell>
          <cell r="AB156">
            <v>800286.72517360002</v>
          </cell>
          <cell r="AC156">
            <v>155</v>
          </cell>
          <cell r="AD156">
            <v>28.0590647409662</v>
          </cell>
          <cell r="AE156">
            <v>270</v>
          </cell>
          <cell r="AF156">
            <v>207.5</v>
          </cell>
          <cell r="AG156">
            <v>0.5572648</v>
          </cell>
          <cell r="AH156">
            <v>135</v>
          </cell>
          <cell r="AI156">
            <v>186</v>
          </cell>
          <cell r="AJ156">
            <v>95</v>
          </cell>
          <cell r="AK156">
            <v>235</v>
          </cell>
          <cell r="AL156">
            <v>162.083333333333</v>
          </cell>
          <cell r="AM156">
            <v>368.94257000120899</v>
          </cell>
          <cell r="AN156">
            <v>166</v>
          </cell>
          <cell r="AO156">
            <v>290.85514343151198</v>
          </cell>
          <cell r="AP156">
            <v>146</v>
          </cell>
          <cell r="AQ156">
            <v>0.26971081694361798</v>
          </cell>
          <cell r="AR156">
            <v>0.31200484801376399</v>
          </cell>
          <cell r="AS156">
            <v>0.610200143366882</v>
          </cell>
          <cell r="AT156">
            <v>155</v>
          </cell>
        </row>
        <row r="157">
          <cell r="A157">
            <v>155</v>
          </cell>
          <cell r="B157">
            <v>2025</v>
          </cell>
          <cell r="C157" t="str">
            <v>East Carolina</v>
          </cell>
          <cell r="D157">
            <v>66.981999999999999</v>
          </cell>
          <cell r="E157">
            <v>237</v>
          </cell>
          <cell r="F157">
            <v>66.369399999999999</v>
          </cell>
          <cell r="G157">
            <v>230</v>
          </cell>
          <cell r="H157">
            <v>108.502</v>
          </cell>
          <cell r="I157">
            <v>124</v>
          </cell>
          <cell r="J157">
            <v>108.872</v>
          </cell>
          <cell r="K157">
            <v>147</v>
          </cell>
          <cell r="L157">
            <v>106.696</v>
          </cell>
          <cell r="M157">
            <v>190</v>
          </cell>
          <cell r="N157">
            <v>108.096</v>
          </cell>
          <cell r="O157">
            <v>184</v>
          </cell>
          <cell r="P157">
            <v>0.776416</v>
          </cell>
          <cell r="Q157">
            <v>151</v>
          </cell>
          <cell r="R157">
            <v>0.42412080000000002</v>
          </cell>
          <cell r="S157">
            <v>0.51751440000000004</v>
          </cell>
          <cell r="T157">
            <v>0.4490188</v>
          </cell>
          <cell r="U157">
            <v>0.5031156</v>
          </cell>
          <cell r="V157">
            <v>208</v>
          </cell>
          <cell r="W157">
            <v>144</v>
          </cell>
          <cell r="X157">
            <v>188</v>
          </cell>
          <cell r="Y157">
            <v>156</v>
          </cell>
          <cell r="Z157">
            <v>1.15852019945656E-2</v>
          </cell>
          <cell r="AA157">
            <v>151</v>
          </cell>
          <cell r="AB157">
            <v>793945.17370508797</v>
          </cell>
          <cell r="AC157">
            <v>166</v>
          </cell>
          <cell r="AD157">
            <v>26.800153827077601</v>
          </cell>
          <cell r="AE157">
            <v>205</v>
          </cell>
          <cell r="AF157">
            <v>178</v>
          </cell>
          <cell r="AG157">
            <v>0.4708176</v>
          </cell>
          <cell r="AH157">
            <v>175</v>
          </cell>
          <cell r="AI157">
            <v>144</v>
          </cell>
          <cell r="AJ157">
            <v>188</v>
          </cell>
          <cell r="AK157">
            <v>156</v>
          </cell>
          <cell r="AL157">
            <v>169</v>
          </cell>
          <cell r="AM157">
            <v>326.56096139546997</v>
          </cell>
          <cell r="AN157">
            <v>154</v>
          </cell>
          <cell r="AO157">
            <v>358.95004774672799</v>
          </cell>
          <cell r="AP157">
            <v>169</v>
          </cell>
          <cell r="AQ157">
            <v>0.32161823370050902</v>
          </cell>
          <cell r="AR157">
            <v>0.25676318936278603</v>
          </cell>
          <cell r="AS157">
            <v>0.60879872738317098</v>
          </cell>
          <cell r="AT157">
            <v>156</v>
          </cell>
        </row>
        <row r="158">
          <cell r="A158">
            <v>156</v>
          </cell>
          <cell r="B158">
            <v>2025</v>
          </cell>
          <cell r="C158" t="str">
            <v>UC Riverside</v>
          </cell>
          <cell r="D158">
            <v>67.374700000000004</v>
          </cell>
          <cell r="E158">
            <v>218</v>
          </cell>
          <cell r="F158">
            <v>66.819199999999995</v>
          </cell>
          <cell r="G158">
            <v>210</v>
          </cell>
          <cell r="H158">
            <v>106.11499999999999</v>
          </cell>
          <cell r="I158">
            <v>170</v>
          </cell>
          <cell r="J158">
            <v>109.79900000000001</v>
          </cell>
          <cell r="K158">
            <v>124</v>
          </cell>
          <cell r="L158">
            <v>108.49299999999999</v>
          </cell>
          <cell r="M158">
            <v>239</v>
          </cell>
          <cell r="N158">
            <v>108.30500000000001</v>
          </cell>
          <cell r="O158">
            <v>189</v>
          </cell>
          <cell r="P158">
            <v>1.4944999999999999</v>
          </cell>
          <cell r="Q158">
            <v>145</v>
          </cell>
          <cell r="R158">
            <v>0.57551459999999999</v>
          </cell>
          <cell r="S158">
            <v>0.46261720000000001</v>
          </cell>
          <cell r="T158">
            <v>0.46951739999999997</v>
          </cell>
          <cell r="U158">
            <v>0.4812167</v>
          </cell>
          <cell r="V158">
            <v>146</v>
          </cell>
          <cell r="W158">
            <v>172</v>
          </cell>
          <cell r="X158">
            <v>174</v>
          </cell>
          <cell r="Y158">
            <v>167</v>
          </cell>
          <cell r="Z158">
            <v>2.2174495767699101E-2</v>
          </cell>
          <cell r="AA158">
            <v>146</v>
          </cell>
          <cell r="AB158">
            <v>812257.28277125396</v>
          </cell>
          <cell r="AC158">
            <v>140</v>
          </cell>
          <cell r="AD158">
            <v>26.726418604618601</v>
          </cell>
          <cell r="AE158">
            <v>202</v>
          </cell>
          <cell r="AF158">
            <v>174</v>
          </cell>
          <cell r="AG158">
            <v>0.51906589999999997</v>
          </cell>
          <cell r="AH158">
            <v>154</v>
          </cell>
          <cell r="AI158">
            <v>172</v>
          </cell>
          <cell r="AJ158">
            <v>174</v>
          </cell>
          <cell r="AK158">
            <v>167</v>
          </cell>
          <cell r="AL158">
            <v>159.166666666666</v>
          </cell>
          <cell r="AM158">
            <v>344.05695825115498</v>
          </cell>
          <cell r="AN158">
            <v>158</v>
          </cell>
          <cell r="AO158">
            <v>306.64057620942998</v>
          </cell>
          <cell r="AP158">
            <v>154</v>
          </cell>
          <cell r="AQ158">
            <v>0.28600484586295699</v>
          </cell>
          <cell r="AR158">
            <v>0.28870421229200599</v>
          </cell>
          <cell r="AS158">
            <v>0.60724957374305999</v>
          </cell>
          <cell r="AT158">
            <v>157</v>
          </cell>
        </row>
        <row r="159">
          <cell r="A159">
            <v>157</v>
          </cell>
          <cell r="B159">
            <v>2025</v>
          </cell>
          <cell r="C159" t="str">
            <v>Charleston</v>
          </cell>
          <cell r="D159">
            <v>70.676599999999993</v>
          </cell>
          <cell r="E159">
            <v>53</v>
          </cell>
          <cell r="F159">
            <v>70.55</v>
          </cell>
          <cell r="G159">
            <v>37</v>
          </cell>
          <cell r="H159">
            <v>106.991</v>
          </cell>
          <cell r="I159">
            <v>151</v>
          </cell>
          <cell r="J159">
            <v>107.40900000000001</v>
          </cell>
          <cell r="K159">
            <v>178</v>
          </cell>
          <cell r="L159">
            <v>104.188</v>
          </cell>
          <cell r="M159">
            <v>132</v>
          </cell>
          <cell r="N159">
            <v>107.15600000000001</v>
          </cell>
          <cell r="O159">
            <v>166</v>
          </cell>
          <cell r="P159">
            <v>0.253465</v>
          </cell>
          <cell r="Q159">
            <v>158</v>
          </cell>
          <cell r="R159">
            <v>0.58221420000000002</v>
          </cell>
          <cell r="S159">
            <v>0.45411770000000001</v>
          </cell>
          <cell r="T159">
            <v>0.56771329999999998</v>
          </cell>
          <cell r="U159">
            <v>0.46991699999999997</v>
          </cell>
          <cell r="V159">
            <v>142</v>
          </cell>
          <cell r="W159">
            <v>177</v>
          </cell>
          <cell r="X159">
            <v>133</v>
          </cell>
          <cell r="Y159">
            <v>170</v>
          </cell>
          <cell r="Z159">
            <v>3.5796854970386199E-3</v>
          </cell>
          <cell r="AA159">
            <v>158</v>
          </cell>
          <cell r="AB159">
            <v>815374.25634392397</v>
          </cell>
          <cell r="AC159">
            <v>134</v>
          </cell>
          <cell r="AD159">
            <v>25.046713076909601</v>
          </cell>
          <cell r="AE159">
            <v>116</v>
          </cell>
          <cell r="AF159">
            <v>137</v>
          </cell>
          <cell r="AG159">
            <v>0.51816594999999999</v>
          </cell>
          <cell r="AH159">
            <v>155</v>
          </cell>
          <cell r="AI159">
            <v>177</v>
          </cell>
          <cell r="AJ159">
            <v>133</v>
          </cell>
          <cell r="AK159">
            <v>170</v>
          </cell>
          <cell r="AL159">
            <v>147.833333333333</v>
          </cell>
          <cell r="AM159">
            <v>325.53968570996699</v>
          </cell>
          <cell r="AN159">
            <v>153</v>
          </cell>
          <cell r="AO159">
            <v>285.301134382398</v>
          </cell>
          <cell r="AP159">
            <v>144</v>
          </cell>
          <cell r="AQ159">
            <v>0.28230767545351398</v>
          </cell>
          <cell r="AR159">
            <v>0.29081396524282299</v>
          </cell>
          <cell r="AS159">
            <v>0.60657809761993298</v>
          </cell>
          <cell r="AT159">
            <v>158</v>
          </cell>
        </row>
        <row r="160">
          <cell r="A160">
            <v>158</v>
          </cell>
          <cell r="B160">
            <v>2025</v>
          </cell>
          <cell r="C160" t="str">
            <v>Rice</v>
          </cell>
          <cell r="D160">
            <v>65.9983</v>
          </cell>
          <cell r="E160">
            <v>292</v>
          </cell>
          <cell r="F160">
            <v>65.522099999999995</v>
          </cell>
          <cell r="G160">
            <v>282</v>
          </cell>
          <cell r="H160">
            <v>107.81100000000001</v>
          </cell>
          <cell r="I160">
            <v>137</v>
          </cell>
          <cell r="J160">
            <v>109.07599999999999</v>
          </cell>
          <cell r="K160">
            <v>141</v>
          </cell>
          <cell r="L160">
            <v>106.292</v>
          </cell>
          <cell r="M160">
            <v>180</v>
          </cell>
          <cell r="N160">
            <v>110.23699999999999</v>
          </cell>
          <cell r="O160">
            <v>227</v>
          </cell>
          <cell r="P160">
            <v>-1.16099</v>
          </cell>
          <cell r="Q160">
            <v>180</v>
          </cell>
          <cell r="R160">
            <v>0.42092089999999999</v>
          </cell>
          <cell r="S160">
            <v>0.51211459999999998</v>
          </cell>
          <cell r="T160">
            <v>0.45471820000000002</v>
          </cell>
          <cell r="U160">
            <v>0.55001359999999999</v>
          </cell>
          <cell r="V160">
            <v>209</v>
          </cell>
          <cell r="W160">
            <v>146</v>
          </cell>
          <cell r="X160">
            <v>182</v>
          </cell>
          <cell r="Y160">
            <v>136</v>
          </cell>
          <cell r="Z160">
            <v>-1.75913622017537E-2</v>
          </cell>
          <cell r="AA160">
            <v>180</v>
          </cell>
          <cell r="AB160">
            <v>785219.64334058005</v>
          </cell>
          <cell r="AC160">
            <v>174</v>
          </cell>
          <cell r="AD160">
            <v>28.066681625325199</v>
          </cell>
          <cell r="AE160">
            <v>271</v>
          </cell>
          <cell r="AF160">
            <v>225.5</v>
          </cell>
          <cell r="AG160">
            <v>0.46651774999999901</v>
          </cell>
          <cell r="AH160">
            <v>180</v>
          </cell>
          <cell r="AI160">
            <v>146</v>
          </cell>
          <cell r="AJ160">
            <v>182</v>
          </cell>
          <cell r="AK160">
            <v>136</v>
          </cell>
          <cell r="AL160">
            <v>179.583333333333</v>
          </cell>
          <cell r="AM160">
            <v>350.67020806150202</v>
          </cell>
          <cell r="AN160">
            <v>159</v>
          </cell>
          <cell r="AO160">
            <v>384.94426703664101</v>
          </cell>
          <cell r="AP160">
            <v>177</v>
          </cell>
          <cell r="AQ160">
            <v>0.31600352031183898</v>
          </cell>
          <cell r="AR160">
            <v>0.25220446134554603</v>
          </cell>
          <cell r="AS160">
            <v>0.60449252343670601</v>
          </cell>
          <cell r="AT160">
            <v>159</v>
          </cell>
        </row>
        <row r="161">
          <cell r="A161">
            <v>159</v>
          </cell>
          <cell r="B161">
            <v>2025</v>
          </cell>
          <cell r="C161" t="str">
            <v>UNC Greensboro</v>
          </cell>
          <cell r="D161">
            <v>64.293499999999995</v>
          </cell>
          <cell r="E161">
            <v>344</v>
          </cell>
          <cell r="F161">
            <v>63.888800000000003</v>
          </cell>
          <cell r="G161">
            <v>340</v>
          </cell>
          <cell r="H161">
            <v>108.249</v>
          </cell>
          <cell r="I161">
            <v>131</v>
          </cell>
          <cell r="J161">
            <v>107.48699999999999</v>
          </cell>
          <cell r="K161">
            <v>176</v>
          </cell>
          <cell r="L161">
            <v>102.79</v>
          </cell>
          <cell r="M161">
            <v>101</v>
          </cell>
          <cell r="N161">
            <v>104.96</v>
          </cell>
          <cell r="O161">
            <v>117</v>
          </cell>
          <cell r="P161">
            <v>2.5262199999999999</v>
          </cell>
          <cell r="Q161">
            <v>136</v>
          </cell>
          <cell r="R161">
            <v>0.6009137</v>
          </cell>
          <cell r="S161">
            <v>0.44851819999999998</v>
          </cell>
          <cell r="T161">
            <v>0.48401680000000002</v>
          </cell>
          <cell r="U161">
            <v>0.50221570000000004</v>
          </cell>
          <cell r="V161">
            <v>137</v>
          </cell>
          <cell r="W161">
            <v>182</v>
          </cell>
          <cell r="X161">
            <v>168</v>
          </cell>
          <cell r="Y161">
            <v>157</v>
          </cell>
          <cell r="Z161">
            <v>3.9304128722188102E-2</v>
          </cell>
          <cell r="AA161">
            <v>133</v>
          </cell>
          <cell r="AB161">
            <v>742812.069908101</v>
          </cell>
          <cell r="AC161">
            <v>229</v>
          </cell>
          <cell r="AD161">
            <v>26.6361251516193</v>
          </cell>
          <cell r="AE161">
            <v>192</v>
          </cell>
          <cell r="AF161">
            <v>162.5</v>
          </cell>
          <cell r="AG161">
            <v>0.52471595000000004</v>
          </cell>
          <cell r="AH161">
            <v>151</v>
          </cell>
          <cell r="AI161">
            <v>182</v>
          </cell>
          <cell r="AJ161">
            <v>168</v>
          </cell>
          <cell r="AK161">
            <v>157</v>
          </cell>
          <cell r="AL161">
            <v>166.75</v>
          </cell>
          <cell r="AM161">
            <v>371.779785078955</v>
          </cell>
          <cell r="AN161">
            <v>170</v>
          </cell>
          <cell r="AO161">
            <v>317.79098767628398</v>
          </cell>
          <cell r="AP161">
            <v>157</v>
          </cell>
          <cell r="AQ161">
            <v>0.27514786279043402</v>
          </cell>
          <cell r="AR161">
            <v>0.29054666383912098</v>
          </cell>
          <cell r="AS161">
            <v>0.60342151714710601</v>
          </cell>
          <cell r="AT161">
            <v>160</v>
          </cell>
        </row>
        <row r="162">
          <cell r="A162">
            <v>160</v>
          </cell>
          <cell r="B162">
            <v>2025</v>
          </cell>
          <cell r="C162" t="str">
            <v>Nebraska Omaha</v>
          </cell>
          <cell r="D162">
            <v>68.5745</v>
          </cell>
          <cell r="E162">
            <v>155</v>
          </cell>
          <cell r="F162">
            <v>67.616100000000003</v>
          </cell>
          <cell r="G162">
            <v>171</v>
          </cell>
          <cell r="H162">
            <v>111.22</v>
          </cell>
          <cell r="I162">
            <v>71</v>
          </cell>
          <cell r="J162">
            <v>111.005</v>
          </cell>
          <cell r="K162">
            <v>110</v>
          </cell>
          <cell r="L162">
            <v>112.01900000000001</v>
          </cell>
          <cell r="M162">
            <v>316</v>
          </cell>
          <cell r="N162">
            <v>113.11</v>
          </cell>
          <cell r="O162">
            <v>290</v>
          </cell>
          <cell r="P162">
            <v>-2.1050599999999999</v>
          </cell>
          <cell r="Q162">
            <v>190</v>
          </cell>
          <cell r="R162">
            <v>0.4791184</v>
          </cell>
          <cell r="S162">
            <v>0.49031580000000002</v>
          </cell>
          <cell r="T162">
            <v>0.2861264</v>
          </cell>
          <cell r="U162">
            <v>0.64291010000000004</v>
          </cell>
          <cell r="V162">
            <v>184</v>
          </cell>
          <cell r="W162">
            <v>158</v>
          </cell>
          <cell r="X162">
            <v>264</v>
          </cell>
          <cell r="Y162">
            <v>101</v>
          </cell>
          <cell r="Z162">
            <v>-3.0696541717402201E-2</v>
          </cell>
          <cell r="AA162">
            <v>189</v>
          </cell>
          <cell r="AB162">
            <v>844982.53390936204</v>
          </cell>
          <cell r="AC162">
            <v>109</v>
          </cell>
          <cell r="AD162">
            <v>28.1474433747162</v>
          </cell>
          <cell r="AE162">
            <v>276</v>
          </cell>
          <cell r="AF162">
            <v>232.5</v>
          </cell>
          <cell r="AG162">
            <v>0.48471710000000001</v>
          </cell>
          <cell r="AH162">
            <v>169</v>
          </cell>
          <cell r="AI162">
            <v>158</v>
          </cell>
          <cell r="AJ162">
            <v>264</v>
          </cell>
          <cell r="AK162">
            <v>101</v>
          </cell>
          <cell r="AL162">
            <v>177.416666666666</v>
          </cell>
          <cell r="AM162">
            <v>361.84162669582798</v>
          </cell>
          <cell r="AN162">
            <v>165</v>
          </cell>
          <cell r="AO162">
            <v>366.021059844322</v>
          </cell>
          <cell r="AP162">
            <v>172</v>
          </cell>
          <cell r="AQ162">
            <v>0.30160510344364599</v>
          </cell>
          <cell r="AR162">
            <v>0.26369956066679501</v>
          </cell>
          <cell r="AS162">
            <v>0.60325513753521798</v>
          </cell>
          <cell r="AT162">
            <v>161</v>
          </cell>
        </row>
        <row r="163">
          <cell r="A163">
            <v>161</v>
          </cell>
          <cell r="B163">
            <v>2025</v>
          </cell>
          <cell r="C163" t="str">
            <v>Rhode Island</v>
          </cell>
          <cell r="D163">
            <v>70.596599999999995</v>
          </cell>
          <cell r="E163">
            <v>58</v>
          </cell>
          <cell r="F163">
            <v>70.353999999999999</v>
          </cell>
          <cell r="G163">
            <v>46</v>
          </cell>
          <cell r="H163">
            <v>107.75700000000001</v>
          </cell>
          <cell r="I163">
            <v>138</v>
          </cell>
          <cell r="J163">
            <v>109.19199999999999</v>
          </cell>
          <cell r="K163">
            <v>138</v>
          </cell>
          <cell r="L163">
            <v>102.163</v>
          </cell>
          <cell r="M163">
            <v>85</v>
          </cell>
          <cell r="N163">
            <v>105.819</v>
          </cell>
          <cell r="O163">
            <v>144</v>
          </cell>
          <cell r="P163">
            <v>3.3725800000000001</v>
          </cell>
          <cell r="Q163">
            <v>125</v>
          </cell>
          <cell r="R163">
            <v>0.67861079999999996</v>
          </cell>
          <cell r="S163">
            <v>0.40701999999999999</v>
          </cell>
          <cell r="T163">
            <v>0.705094</v>
          </cell>
          <cell r="U163">
            <v>0.38352049999999999</v>
          </cell>
          <cell r="V163">
            <v>108</v>
          </cell>
          <cell r="W163">
            <v>200</v>
          </cell>
          <cell r="X163">
            <v>94</v>
          </cell>
          <cell r="Y163">
            <v>205</v>
          </cell>
          <cell r="Z163">
            <v>4.7778504913834202E-2</v>
          </cell>
          <cell r="AA163">
            <v>125</v>
          </cell>
          <cell r="AB163">
            <v>841715.69836266199</v>
          </cell>
          <cell r="AC163">
            <v>114</v>
          </cell>
          <cell r="AD163">
            <v>24.576388259886802</v>
          </cell>
          <cell r="AE163">
            <v>97</v>
          </cell>
          <cell r="AF163">
            <v>111</v>
          </cell>
          <cell r="AG163">
            <v>0.54281539999999995</v>
          </cell>
          <cell r="AH163">
            <v>140</v>
          </cell>
          <cell r="AI163">
            <v>200</v>
          </cell>
          <cell r="AJ163">
            <v>94</v>
          </cell>
          <cell r="AK163">
            <v>205</v>
          </cell>
          <cell r="AL163">
            <v>131.5</v>
          </cell>
          <cell r="AM163">
            <v>323.07994693135402</v>
          </cell>
          <cell r="AN163">
            <v>152</v>
          </cell>
          <cell r="AO163">
            <v>242.25547027589801</v>
          </cell>
          <cell r="AP163">
            <v>130</v>
          </cell>
          <cell r="AQ163">
            <v>0.253220813737839</v>
          </cell>
          <cell r="AR163">
            <v>0.31094049503809501</v>
          </cell>
          <cell r="AS163">
            <v>0.602766796304817</v>
          </cell>
          <cell r="AT163">
            <v>162</v>
          </cell>
        </row>
        <row r="164">
          <cell r="A164">
            <v>162</v>
          </cell>
          <cell r="B164">
            <v>2025</v>
          </cell>
          <cell r="C164" t="str">
            <v>Florida Gulf Coast</v>
          </cell>
          <cell r="D164">
            <v>65.343999999999994</v>
          </cell>
          <cell r="E164">
            <v>316</v>
          </cell>
          <cell r="F164">
            <v>65.013900000000007</v>
          </cell>
          <cell r="G164">
            <v>300</v>
          </cell>
          <cell r="H164">
            <v>109.249</v>
          </cell>
          <cell r="I164">
            <v>108</v>
          </cell>
          <cell r="J164">
            <v>109.417</v>
          </cell>
          <cell r="K164">
            <v>133</v>
          </cell>
          <cell r="L164">
            <v>106.194</v>
          </cell>
          <cell r="M164">
            <v>178</v>
          </cell>
          <cell r="N164">
            <v>108.884</v>
          </cell>
          <cell r="O164">
            <v>203</v>
          </cell>
          <cell r="P164">
            <v>0.53310000000000002</v>
          </cell>
          <cell r="Q164">
            <v>155</v>
          </cell>
          <cell r="R164">
            <v>0.59951379999999999</v>
          </cell>
          <cell r="S164">
            <v>0.44761830000000002</v>
          </cell>
          <cell r="T164">
            <v>0.49731589999999998</v>
          </cell>
          <cell r="U164">
            <v>0.46351730000000002</v>
          </cell>
          <cell r="V164">
            <v>138</v>
          </cell>
          <cell r="W164">
            <v>183</v>
          </cell>
          <cell r="X164">
            <v>159</v>
          </cell>
          <cell r="Y164">
            <v>173</v>
          </cell>
          <cell r="Z164">
            <v>8.15683153770814E-3</v>
          </cell>
          <cell r="AA164">
            <v>155</v>
          </cell>
          <cell r="AB164">
            <v>782303.58826681599</v>
          </cell>
          <cell r="AC164">
            <v>179</v>
          </cell>
          <cell r="AD164">
            <v>27.793087259233602</v>
          </cell>
          <cell r="AE164">
            <v>253</v>
          </cell>
          <cell r="AF164">
            <v>204</v>
          </cell>
          <cell r="AG164">
            <v>0.52356605000000001</v>
          </cell>
          <cell r="AH164">
            <v>153</v>
          </cell>
          <cell r="AI164">
            <v>183</v>
          </cell>
          <cell r="AJ164">
            <v>159</v>
          </cell>
          <cell r="AK164">
            <v>173</v>
          </cell>
          <cell r="AL164">
            <v>170.5</v>
          </cell>
          <cell r="AM164">
            <v>380.90489151136097</v>
          </cell>
          <cell r="AN164">
            <v>174</v>
          </cell>
          <cell r="AO164">
            <v>325.651367196173</v>
          </cell>
          <cell r="AP164">
            <v>160</v>
          </cell>
          <cell r="AQ164">
            <v>0.27393077672425398</v>
          </cell>
          <cell r="AR164">
            <v>0.28902585102389</v>
          </cell>
          <cell r="AS164">
            <v>0.60225161923571702</v>
          </cell>
          <cell r="AT164">
            <v>163</v>
          </cell>
        </row>
        <row r="165">
          <cell r="A165">
            <v>163</v>
          </cell>
          <cell r="B165">
            <v>2025</v>
          </cell>
          <cell r="C165" t="str">
            <v>Norfolk St.</v>
          </cell>
          <cell r="D165">
            <v>67.446100000000001</v>
          </cell>
          <cell r="E165">
            <v>211</v>
          </cell>
          <cell r="F165">
            <v>66.677999999999997</v>
          </cell>
          <cell r="G165">
            <v>215</v>
          </cell>
          <cell r="H165">
            <v>110.086</v>
          </cell>
          <cell r="I165">
            <v>88</v>
          </cell>
          <cell r="J165">
            <v>108.85599999999999</v>
          </cell>
          <cell r="K165">
            <v>148</v>
          </cell>
          <cell r="L165">
            <v>105.245</v>
          </cell>
          <cell r="M165">
            <v>164</v>
          </cell>
          <cell r="N165">
            <v>109.636</v>
          </cell>
          <cell r="O165">
            <v>213</v>
          </cell>
          <cell r="P165">
            <v>-0.77996399999999999</v>
          </cell>
          <cell r="Q165">
            <v>173</v>
          </cell>
          <cell r="R165">
            <v>0.37972289999999997</v>
          </cell>
          <cell r="S165">
            <v>0.5134145</v>
          </cell>
          <cell r="T165">
            <v>0.51321539999999999</v>
          </cell>
          <cell r="U165">
            <v>0.50911510000000004</v>
          </cell>
          <cell r="V165">
            <v>229</v>
          </cell>
          <cell r="W165">
            <v>145</v>
          </cell>
          <cell r="X165">
            <v>154</v>
          </cell>
          <cell r="Y165">
            <v>151</v>
          </cell>
          <cell r="Z165">
            <v>-1.1564790254736701E-2</v>
          </cell>
          <cell r="AA165">
            <v>173</v>
          </cell>
          <cell r="AB165">
            <v>799211.24469112896</v>
          </cell>
          <cell r="AC165">
            <v>159</v>
          </cell>
          <cell r="AD165">
            <v>27.225022628901801</v>
          </cell>
          <cell r="AE165">
            <v>227</v>
          </cell>
          <cell r="AF165">
            <v>200</v>
          </cell>
          <cell r="AG165">
            <v>0.44656869999999999</v>
          </cell>
          <cell r="AH165">
            <v>191</v>
          </cell>
          <cell r="AI165">
            <v>145</v>
          </cell>
          <cell r="AJ165">
            <v>154</v>
          </cell>
          <cell r="AK165">
            <v>151</v>
          </cell>
          <cell r="AL165">
            <v>171.333333333333</v>
          </cell>
          <cell r="AM165">
            <v>333.71346803281398</v>
          </cell>
          <cell r="AN165">
            <v>156</v>
          </cell>
          <cell r="AO165">
            <v>383.66623843841501</v>
          </cell>
          <cell r="AP165">
            <v>176</v>
          </cell>
          <cell r="AQ165">
            <v>0.31837972769822298</v>
          </cell>
          <cell r="AR165">
            <v>0.24152017040548701</v>
          </cell>
          <cell r="AS165">
            <v>0.60094144524460202</v>
          </cell>
          <cell r="AT165">
            <v>164</v>
          </cell>
        </row>
        <row r="166">
          <cell r="A166">
            <v>164</v>
          </cell>
          <cell r="B166">
            <v>2025</v>
          </cell>
          <cell r="C166" t="str">
            <v>Loyola Marymount</v>
          </cell>
          <cell r="D166">
            <v>68.251000000000005</v>
          </cell>
          <cell r="E166">
            <v>175</v>
          </cell>
          <cell r="F166">
            <v>67.204499999999996</v>
          </cell>
          <cell r="G166">
            <v>191</v>
          </cell>
          <cell r="H166">
            <v>101.09699999999999</v>
          </cell>
          <cell r="I166">
            <v>284</v>
          </cell>
          <cell r="J166">
            <v>103.54</v>
          </cell>
          <cell r="K166">
            <v>244</v>
          </cell>
          <cell r="L166">
            <v>104.339</v>
          </cell>
          <cell r="M166">
            <v>140</v>
          </cell>
          <cell r="N166">
            <v>103.678</v>
          </cell>
          <cell r="O166">
            <v>99</v>
          </cell>
          <cell r="P166">
            <v>-0.137743</v>
          </cell>
          <cell r="Q166">
            <v>165</v>
          </cell>
          <cell r="R166">
            <v>0.57951450000000004</v>
          </cell>
          <cell r="S166">
            <v>0.45061800000000002</v>
          </cell>
          <cell r="T166">
            <v>0.52901450000000005</v>
          </cell>
          <cell r="U166">
            <v>0.44661810000000002</v>
          </cell>
          <cell r="V166">
            <v>145</v>
          </cell>
          <cell r="W166">
            <v>180</v>
          </cell>
          <cell r="X166">
            <v>145</v>
          </cell>
          <cell r="Y166">
            <v>181</v>
          </cell>
          <cell r="Z166">
            <v>-2.0219483963603599E-3</v>
          </cell>
          <cell r="AA166">
            <v>165</v>
          </cell>
          <cell r="AB166">
            <v>731687.0022316</v>
          </cell>
          <cell r="AC166">
            <v>244</v>
          </cell>
          <cell r="AD166">
            <v>24.603084510868399</v>
          </cell>
          <cell r="AE166">
            <v>98</v>
          </cell>
          <cell r="AF166">
            <v>131.5</v>
          </cell>
          <cell r="AG166">
            <v>0.51506624999999995</v>
          </cell>
          <cell r="AH166">
            <v>156</v>
          </cell>
          <cell r="AI166">
            <v>180</v>
          </cell>
          <cell r="AJ166">
            <v>145</v>
          </cell>
          <cell r="AK166">
            <v>181</v>
          </cell>
          <cell r="AL166">
            <v>170.416666666666</v>
          </cell>
          <cell r="AM166">
            <v>378.184330556406</v>
          </cell>
          <cell r="AN166">
            <v>173</v>
          </cell>
          <cell r="AO166">
            <v>330.86358631858798</v>
          </cell>
          <cell r="AP166">
            <v>162</v>
          </cell>
          <cell r="AQ166">
            <v>0.27596425530332203</v>
          </cell>
          <cell r="AR166">
            <v>0.28376987976357299</v>
          </cell>
          <cell r="AS166">
            <v>0.60087027343113897</v>
          </cell>
          <cell r="AT166">
            <v>165</v>
          </cell>
        </row>
        <row r="167">
          <cell r="A167">
            <v>165</v>
          </cell>
          <cell r="B167">
            <v>2025</v>
          </cell>
          <cell r="C167" t="str">
            <v>Nicholls</v>
          </cell>
          <cell r="D167">
            <v>68.308000000000007</v>
          </cell>
          <cell r="E167">
            <v>171</v>
          </cell>
          <cell r="F167">
            <v>68.127499999999998</v>
          </cell>
          <cell r="G167">
            <v>141</v>
          </cell>
          <cell r="H167">
            <v>104.69</v>
          </cell>
          <cell r="I167">
            <v>212</v>
          </cell>
          <cell r="J167">
            <v>106.68600000000001</v>
          </cell>
          <cell r="K167">
            <v>194</v>
          </cell>
          <cell r="L167">
            <v>105.18899999999999</v>
          </cell>
          <cell r="M167">
            <v>161</v>
          </cell>
          <cell r="N167">
            <v>108.31</v>
          </cell>
          <cell r="O167">
            <v>190</v>
          </cell>
          <cell r="P167">
            <v>-1.6238900000000001</v>
          </cell>
          <cell r="Q167">
            <v>185</v>
          </cell>
          <cell r="R167">
            <v>0.40002179999999998</v>
          </cell>
          <cell r="S167">
            <v>0.50721490000000002</v>
          </cell>
          <cell r="T167">
            <v>0.3712222</v>
          </cell>
          <cell r="U167">
            <v>0.57921259999999997</v>
          </cell>
          <cell r="V167">
            <v>218</v>
          </cell>
          <cell r="W167">
            <v>149</v>
          </cell>
          <cell r="X167">
            <v>222</v>
          </cell>
          <cell r="Y167">
            <v>126</v>
          </cell>
          <cell r="Z167">
            <v>-2.3774667681676999E-2</v>
          </cell>
          <cell r="AA167">
            <v>185</v>
          </cell>
          <cell r="AB167">
            <v>777475.00252756802</v>
          </cell>
          <cell r="AC167">
            <v>188</v>
          </cell>
          <cell r="AD167">
            <v>26.3631997102739</v>
          </cell>
          <cell r="AE167">
            <v>179</v>
          </cell>
          <cell r="AF167">
            <v>182</v>
          </cell>
          <cell r="AG167">
            <v>0.45361835</v>
          </cell>
          <cell r="AH167">
            <v>186</v>
          </cell>
          <cell r="AI167">
            <v>149</v>
          </cell>
          <cell r="AJ167">
            <v>222</v>
          </cell>
          <cell r="AK167">
            <v>126</v>
          </cell>
          <cell r="AL167">
            <v>181.5</v>
          </cell>
          <cell r="AM167">
            <v>357.836491002137</v>
          </cell>
          <cell r="AN167">
            <v>163</v>
          </cell>
          <cell r="AO167">
            <v>400.11608877815399</v>
          </cell>
          <cell r="AP167">
            <v>181</v>
          </cell>
          <cell r="AQ167">
            <v>0.31234761253564702</v>
          </cell>
          <cell r="AR167">
            <v>0.244048805894756</v>
          </cell>
          <cell r="AS167">
            <v>0.59943449614958999</v>
          </cell>
          <cell r="AT167">
            <v>166</v>
          </cell>
        </row>
        <row r="168">
          <cell r="A168">
            <v>166</v>
          </cell>
          <cell r="B168">
            <v>2025</v>
          </cell>
          <cell r="C168" t="str">
            <v>Sam Houston St.</v>
          </cell>
          <cell r="D168">
            <v>68.497500000000002</v>
          </cell>
          <cell r="E168">
            <v>162</v>
          </cell>
          <cell r="F168">
            <v>68.023700000000005</v>
          </cell>
          <cell r="G168">
            <v>146</v>
          </cell>
          <cell r="H168">
            <v>104.625</v>
          </cell>
          <cell r="I168">
            <v>214</v>
          </cell>
          <cell r="J168">
            <v>109.715</v>
          </cell>
          <cell r="K168">
            <v>127</v>
          </cell>
          <cell r="L168">
            <v>110.92700000000001</v>
          </cell>
          <cell r="M168">
            <v>293</v>
          </cell>
          <cell r="N168">
            <v>109.994</v>
          </cell>
          <cell r="O168">
            <v>221</v>
          </cell>
          <cell r="P168">
            <v>-0.27955799999999997</v>
          </cell>
          <cell r="Q168">
            <v>169</v>
          </cell>
          <cell r="R168">
            <v>0.52031629999999995</v>
          </cell>
          <cell r="S168">
            <v>0.46591680000000002</v>
          </cell>
          <cell r="T168">
            <v>0.44381930000000003</v>
          </cell>
          <cell r="U168">
            <v>0.44121860000000002</v>
          </cell>
          <cell r="V168">
            <v>163</v>
          </cell>
          <cell r="W168">
            <v>168</v>
          </cell>
          <cell r="X168">
            <v>193</v>
          </cell>
          <cell r="Y168">
            <v>186</v>
          </cell>
          <cell r="Z168">
            <v>-4.0731413555238696E-3</v>
          </cell>
          <cell r="AA168">
            <v>169</v>
          </cell>
          <cell r="AB168">
            <v>824530.52045943704</v>
          </cell>
          <cell r="AC168">
            <v>128</v>
          </cell>
          <cell r="AD168">
            <v>26.947325737410601</v>
          </cell>
          <cell r="AE168">
            <v>212</v>
          </cell>
          <cell r="AF168">
            <v>190.5</v>
          </cell>
          <cell r="AG168">
            <v>0.49311654999999999</v>
          </cell>
          <cell r="AH168">
            <v>165</v>
          </cell>
          <cell r="AI168">
            <v>168</v>
          </cell>
          <cell r="AJ168">
            <v>193</v>
          </cell>
          <cell r="AK168">
            <v>186</v>
          </cell>
          <cell r="AL168">
            <v>171.916666666666</v>
          </cell>
          <cell r="AM168">
            <v>368.98576455424302</v>
          </cell>
          <cell r="AN168">
            <v>167</v>
          </cell>
          <cell r="AO168">
            <v>348.63292798967399</v>
          </cell>
          <cell r="AP168">
            <v>166</v>
          </cell>
          <cell r="AQ168">
            <v>0.28603689812530397</v>
          </cell>
          <cell r="AR168">
            <v>0.26990619484009198</v>
          </cell>
          <cell r="AS168">
            <v>0.59923909203727999</v>
          </cell>
          <cell r="AT168">
            <v>167</v>
          </cell>
        </row>
        <row r="169">
          <cell r="A169">
            <v>167</v>
          </cell>
          <cell r="B169">
            <v>2025</v>
          </cell>
          <cell r="C169" t="str">
            <v>Central Connecticut</v>
          </cell>
          <cell r="D169">
            <v>66.278800000000004</v>
          </cell>
          <cell r="E169">
            <v>279</v>
          </cell>
          <cell r="F169">
            <v>65.704300000000003</v>
          </cell>
          <cell r="G169">
            <v>264</v>
          </cell>
          <cell r="H169">
            <v>105.03100000000001</v>
          </cell>
          <cell r="I169">
            <v>202</v>
          </cell>
          <cell r="J169">
            <v>102.187</v>
          </cell>
          <cell r="K169">
            <v>274</v>
          </cell>
          <cell r="L169">
            <v>96.238500000000002</v>
          </cell>
          <cell r="M169">
            <v>17</v>
          </cell>
          <cell r="N169">
            <v>103.389</v>
          </cell>
          <cell r="O169">
            <v>94</v>
          </cell>
          <cell r="P169">
            <v>-1.20163</v>
          </cell>
          <cell r="Q169">
            <v>182</v>
          </cell>
          <cell r="R169">
            <v>0.35062490000000002</v>
          </cell>
          <cell r="S169">
            <v>0.52281420000000001</v>
          </cell>
          <cell r="T169">
            <v>0.40972069999999999</v>
          </cell>
          <cell r="U169">
            <v>0.702685</v>
          </cell>
          <cell r="V169">
            <v>249</v>
          </cell>
          <cell r="W169">
            <v>142</v>
          </cell>
          <cell r="X169">
            <v>208</v>
          </cell>
          <cell r="Y169">
            <v>85</v>
          </cell>
          <cell r="Z169">
            <v>-1.81355124112083E-2</v>
          </cell>
          <cell r="AA169">
            <v>182</v>
          </cell>
          <cell r="AB169">
            <v>692095.35656575696</v>
          </cell>
          <cell r="AC169">
            <v>292</v>
          </cell>
          <cell r="AD169">
            <v>25.222277458138699</v>
          </cell>
          <cell r="AE169">
            <v>124</v>
          </cell>
          <cell r="AF169">
            <v>153</v>
          </cell>
          <cell r="AG169">
            <v>0.43671955000000001</v>
          </cell>
          <cell r="AH169">
            <v>196</v>
          </cell>
          <cell r="AI169">
            <v>142</v>
          </cell>
          <cell r="AJ169">
            <v>208</v>
          </cell>
          <cell r="AK169">
            <v>85</v>
          </cell>
          <cell r="AL169">
            <v>186</v>
          </cell>
          <cell r="AM169">
            <v>355.76692446379599</v>
          </cell>
          <cell r="AN169">
            <v>162</v>
          </cell>
          <cell r="AO169">
            <v>425.902618740104</v>
          </cell>
          <cell r="AP169">
            <v>190</v>
          </cell>
          <cell r="AQ169">
            <v>0.32214060374385201</v>
          </cell>
          <cell r="AR169">
            <v>0.23313000304227599</v>
          </cell>
          <cell r="AS169">
            <v>0.59894904340161104</v>
          </cell>
          <cell r="AT169">
            <v>168</v>
          </cell>
        </row>
        <row r="170">
          <cell r="A170">
            <v>168</v>
          </cell>
          <cell r="B170">
            <v>2025</v>
          </cell>
          <cell r="C170" t="str">
            <v>Tulane</v>
          </cell>
          <cell r="D170">
            <v>67.819800000000001</v>
          </cell>
          <cell r="E170">
            <v>198</v>
          </cell>
          <cell r="F170">
            <v>66.820899999999995</v>
          </cell>
          <cell r="G170">
            <v>209</v>
          </cell>
          <cell r="H170">
            <v>107.82</v>
          </cell>
          <cell r="I170">
            <v>136</v>
          </cell>
          <cell r="J170">
            <v>108.044</v>
          </cell>
          <cell r="K170">
            <v>165</v>
          </cell>
          <cell r="L170">
            <v>103.71899999999999</v>
          </cell>
          <cell r="M170">
            <v>116</v>
          </cell>
          <cell r="N170">
            <v>107.051</v>
          </cell>
          <cell r="O170">
            <v>164</v>
          </cell>
          <cell r="P170">
            <v>0.99278699999999998</v>
          </cell>
          <cell r="Q170">
            <v>149</v>
          </cell>
          <cell r="R170">
            <v>0.66851119999999997</v>
          </cell>
          <cell r="S170">
            <v>0.4079199</v>
          </cell>
          <cell r="T170">
            <v>0.43861990000000001</v>
          </cell>
          <cell r="U170">
            <v>0.58361220000000003</v>
          </cell>
          <cell r="V170">
            <v>112</v>
          </cell>
          <cell r="W170">
            <v>199</v>
          </cell>
          <cell r="X170">
            <v>199</v>
          </cell>
          <cell r="Y170">
            <v>122</v>
          </cell>
          <cell r="Z170">
            <v>1.46417417922198E-2</v>
          </cell>
          <cell r="AA170">
            <v>149</v>
          </cell>
          <cell r="AB170">
            <v>791694.83787833201</v>
          </cell>
          <cell r="AC170">
            <v>168</v>
          </cell>
          <cell r="AD170">
            <v>26.0608550652174</v>
          </cell>
          <cell r="AE170">
            <v>165</v>
          </cell>
          <cell r="AF170">
            <v>157</v>
          </cell>
          <cell r="AG170">
            <v>0.53821554999999999</v>
          </cell>
          <cell r="AH170">
            <v>144</v>
          </cell>
          <cell r="AI170">
            <v>199</v>
          </cell>
          <cell r="AJ170">
            <v>199</v>
          </cell>
          <cell r="AK170">
            <v>122</v>
          </cell>
          <cell r="AL170">
            <v>156.5</v>
          </cell>
          <cell r="AM170">
            <v>383.65375163114101</v>
          </cell>
          <cell r="AN170">
            <v>176</v>
          </cell>
          <cell r="AO170">
            <v>290.77569386466001</v>
          </cell>
          <cell r="AP170">
            <v>145</v>
          </cell>
          <cell r="AQ170">
            <v>0.24945694417408801</v>
          </cell>
          <cell r="AR170">
            <v>0.30134972737464</v>
          </cell>
          <cell r="AS170">
            <v>0.59701834816553601</v>
          </cell>
          <cell r="AT170">
            <v>169</v>
          </cell>
        </row>
        <row r="171">
          <cell r="A171">
            <v>169</v>
          </cell>
          <cell r="B171">
            <v>2025</v>
          </cell>
          <cell r="C171" t="str">
            <v>Seattle</v>
          </cell>
          <cell r="D171">
            <v>67.843500000000006</v>
          </cell>
          <cell r="E171">
            <v>197</v>
          </cell>
          <cell r="F171">
            <v>66.391099999999994</v>
          </cell>
          <cell r="G171">
            <v>227</v>
          </cell>
          <cell r="H171">
            <v>104.15</v>
          </cell>
          <cell r="I171">
            <v>231</v>
          </cell>
          <cell r="J171">
            <v>106.89700000000001</v>
          </cell>
          <cell r="K171">
            <v>189</v>
          </cell>
          <cell r="L171">
            <v>103.732</v>
          </cell>
          <cell r="M171">
            <v>117</v>
          </cell>
          <cell r="N171">
            <v>106.169</v>
          </cell>
          <cell r="O171">
            <v>148</v>
          </cell>
          <cell r="P171">
            <v>0.72809699999999999</v>
          </cell>
          <cell r="Q171">
            <v>153</v>
          </cell>
          <cell r="R171">
            <v>0.6847105</v>
          </cell>
          <cell r="S171">
            <v>0.40342020000000001</v>
          </cell>
          <cell r="T171">
            <v>0.55511379999999999</v>
          </cell>
          <cell r="U171">
            <v>0.37432080000000001</v>
          </cell>
          <cell r="V171">
            <v>105</v>
          </cell>
          <cell r="W171">
            <v>202</v>
          </cell>
          <cell r="X171">
            <v>138</v>
          </cell>
          <cell r="Y171">
            <v>208</v>
          </cell>
          <cell r="Z171">
            <v>1.07305784636701E-2</v>
          </cell>
          <cell r="AA171">
            <v>152</v>
          </cell>
          <cell r="AB171">
            <v>775245.54482469102</v>
          </cell>
          <cell r="AC171">
            <v>192</v>
          </cell>
          <cell r="AD171">
            <v>25.7091736729916</v>
          </cell>
          <cell r="AE171">
            <v>145</v>
          </cell>
          <cell r="AF171">
            <v>148.5</v>
          </cell>
          <cell r="AG171">
            <v>0.54406535</v>
          </cell>
          <cell r="AH171">
            <v>138</v>
          </cell>
          <cell r="AI171">
            <v>202</v>
          </cell>
          <cell r="AJ171">
            <v>138</v>
          </cell>
          <cell r="AK171">
            <v>208</v>
          </cell>
          <cell r="AL171">
            <v>162.75</v>
          </cell>
          <cell r="AM171">
            <v>403.42551017524602</v>
          </cell>
          <cell r="AN171">
            <v>183</v>
          </cell>
          <cell r="AO171">
            <v>299.13685920266698</v>
          </cell>
          <cell r="AP171">
            <v>151</v>
          </cell>
          <cell r="AQ171">
            <v>0.24546860531964501</v>
          </cell>
          <cell r="AR171">
            <v>0.30354749340077902</v>
          </cell>
          <cell r="AS171">
            <v>0.59624127029684604</v>
          </cell>
          <cell r="AT171">
            <v>170</v>
          </cell>
        </row>
        <row r="172">
          <cell r="A172">
            <v>170</v>
          </cell>
          <cell r="B172">
            <v>2025</v>
          </cell>
          <cell r="C172" t="str">
            <v>Elon</v>
          </cell>
          <cell r="D172">
            <v>65.3596</v>
          </cell>
          <cell r="E172">
            <v>314</v>
          </cell>
          <cell r="F172">
            <v>64.725099999999998</v>
          </cell>
          <cell r="G172">
            <v>317</v>
          </cell>
          <cell r="H172">
            <v>108.744</v>
          </cell>
          <cell r="I172">
            <v>116</v>
          </cell>
          <cell r="J172">
            <v>108.578</v>
          </cell>
          <cell r="K172">
            <v>154</v>
          </cell>
          <cell r="L172">
            <v>105.348</v>
          </cell>
          <cell r="M172">
            <v>165</v>
          </cell>
          <cell r="N172">
            <v>108.843</v>
          </cell>
          <cell r="O172">
            <v>202</v>
          </cell>
          <cell r="P172">
            <v>-0.26565499999999997</v>
          </cell>
          <cell r="Q172">
            <v>167</v>
          </cell>
          <cell r="R172">
            <v>0.5035172</v>
          </cell>
          <cell r="S172">
            <v>0.46541690000000002</v>
          </cell>
          <cell r="T172">
            <v>0.59451290000000001</v>
          </cell>
          <cell r="U172">
            <v>0.42671920000000002</v>
          </cell>
          <cell r="V172">
            <v>172</v>
          </cell>
          <cell r="W172">
            <v>169</v>
          </cell>
          <cell r="X172">
            <v>129</v>
          </cell>
          <cell r="Y172">
            <v>192</v>
          </cell>
          <cell r="Z172">
            <v>-4.0544923775543296E-3</v>
          </cell>
          <cell r="AA172">
            <v>168</v>
          </cell>
          <cell r="AB172">
            <v>770536.22533740604</v>
          </cell>
          <cell r="AC172">
            <v>195</v>
          </cell>
          <cell r="AD172">
            <v>27.769714836579901</v>
          </cell>
          <cell r="AE172">
            <v>252</v>
          </cell>
          <cell r="AF172">
            <v>210</v>
          </cell>
          <cell r="AG172">
            <v>0.48446705000000001</v>
          </cell>
          <cell r="AH172">
            <v>170</v>
          </cell>
          <cell r="AI172">
            <v>169</v>
          </cell>
          <cell r="AJ172">
            <v>129</v>
          </cell>
          <cell r="AK172">
            <v>192</v>
          </cell>
          <cell r="AL172">
            <v>177.333333333333</v>
          </cell>
          <cell r="AM172">
            <v>381.02039984653101</v>
          </cell>
          <cell r="AN172">
            <v>175</v>
          </cell>
          <cell r="AO172">
            <v>366.037965499064</v>
          </cell>
          <cell r="AP172">
            <v>173</v>
          </cell>
          <cell r="AQ172">
            <v>0.28481442202632801</v>
          </cell>
          <cell r="AR172">
            <v>0.26356200489095699</v>
          </cell>
          <cell r="AS172">
            <v>0.59596329511520296</v>
          </cell>
          <cell r="AT172">
            <v>171</v>
          </cell>
        </row>
        <row r="173">
          <cell r="A173">
            <v>171</v>
          </cell>
          <cell r="B173">
            <v>2025</v>
          </cell>
          <cell r="C173" t="str">
            <v>Princeton</v>
          </cell>
          <cell r="D173">
            <v>68.155699999999996</v>
          </cell>
          <cell r="E173">
            <v>186</v>
          </cell>
          <cell r="F173">
            <v>66.776200000000003</v>
          </cell>
          <cell r="G173">
            <v>212</v>
          </cell>
          <cell r="H173">
            <v>105.649</v>
          </cell>
          <cell r="I173">
            <v>182</v>
          </cell>
          <cell r="J173">
            <v>107.095</v>
          </cell>
          <cell r="K173">
            <v>182</v>
          </cell>
          <cell r="L173">
            <v>105.42700000000001</v>
          </cell>
          <cell r="M173">
            <v>168</v>
          </cell>
          <cell r="N173">
            <v>106.86</v>
          </cell>
          <cell r="O173">
            <v>161</v>
          </cell>
          <cell r="P173">
            <v>0.23457</v>
          </cell>
          <cell r="Q173">
            <v>159</v>
          </cell>
          <cell r="R173">
            <v>0.35562450000000001</v>
          </cell>
          <cell r="S173">
            <v>0.50731479999999995</v>
          </cell>
          <cell r="T173">
            <v>0.52071520000000004</v>
          </cell>
          <cell r="U173">
            <v>0.4058195</v>
          </cell>
          <cell r="V173">
            <v>245</v>
          </cell>
          <cell r="W173">
            <v>148</v>
          </cell>
          <cell r="X173">
            <v>152</v>
          </cell>
          <cell r="Y173">
            <v>195</v>
          </cell>
          <cell r="Z173">
            <v>3.44798747573569E-3</v>
          </cell>
          <cell r="AA173">
            <v>159</v>
          </cell>
          <cell r="AB173">
            <v>781700.82978619204</v>
          </cell>
          <cell r="AC173">
            <v>181</v>
          </cell>
          <cell r="AD173">
            <v>25.8584261934779</v>
          </cell>
          <cell r="AE173">
            <v>155</v>
          </cell>
          <cell r="AF173">
            <v>157</v>
          </cell>
          <cell r="AG173">
            <v>0.43146964999999998</v>
          </cell>
          <cell r="AH173">
            <v>200</v>
          </cell>
          <cell r="AI173">
            <v>148</v>
          </cell>
          <cell r="AJ173">
            <v>152</v>
          </cell>
          <cell r="AK173">
            <v>195</v>
          </cell>
          <cell r="AL173">
            <v>174</v>
          </cell>
          <cell r="AM173">
            <v>342.982306055332</v>
          </cell>
          <cell r="AN173">
            <v>157</v>
          </cell>
          <cell r="AO173">
            <v>403.27286055925299</v>
          </cell>
          <cell r="AP173">
            <v>184</v>
          </cell>
          <cell r="AQ173">
            <v>0.31373647382487702</v>
          </cell>
          <cell r="AR173">
            <v>0.231904781028753</v>
          </cell>
          <cell r="AS173">
            <v>0.59477250156931305</v>
          </cell>
          <cell r="AT173">
            <v>172</v>
          </cell>
        </row>
        <row r="174">
          <cell r="A174">
            <v>172</v>
          </cell>
          <cell r="B174">
            <v>2025</v>
          </cell>
          <cell r="C174" t="str">
            <v>Miami FL</v>
          </cell>
          <cell r="D174">
            <v>67.296199999999999</v>
          </cell>
          <cell r="E174">
            <v>222</v>
          </cell>
          <cell r="F174">
            <v>67.3001</v>
          </cell>
          <cell r="G174">
            <v>188</v>
          </cell>
          <cell r="H174">
            <v>110.21</v>
          </cell>
          <cell r="I174">
            <v>86</v>
          </cell>
          <cell r="J174">
            <v>115.086</v>
          </cell>
          <cell r="K174">
            <v>61</v>
          </cell>
          <cell r="L174">
            <v>117.417</v>
          </cell>
          <cell r="M174">
            <v>354</v>
          </cell>
          <cell r="N174">
            <v>116.07599999999999</v>
          </cell>
          <cell r="O174">
            <v>331</v>
          </cell>
          <cell r="P174">
            <v>-0.99021000000000003</v>
          </cell>
          <cell r="Q174">
            <v>177</v>
          </cell>
          <cell r="R174">
            <v>0.51031689999999996</v>
          </cell>
          <cell r="S174">
            <v>0.45481749999999999</v>
          </cell>
          <cell r="T174">
            <v>0.60511250000000005</v>
          </cell>
          <cell r="U174">
            <v>0.45331779999999999</v>
          </cell>
          <cell r="V174">
            <v>168</v>
          </cell>
          <cell r="W174">
            <v>175</v>
          </cell>
          <cell r="X174">
            <v>125</v>
          </cell>
          <cell r="Y174">
            <v>178</v>
          </cell>
          <cell r="Z174">
            <v>-1.47110832409555E-2</v>
          </cell>
          <cell r="AA174">
            <v>178</v>
          </cell>
          <cell r="AB174">
            <v>891323.86155869497</v>
          </cell>
          <cell r="AC174">
            <v>71</v>
          </cell>
          <cell r="AD174">
            <v>29.894917029169601</v>
          </cell>
          <cell r="AE174">
            <v>338</v>
          </cell>
          <cell r="AF174">
            <v>258</v>
          </cell>
          <cell r="AG174">
            <v>0.48256719999999997</v>
          </cell>
          <cell r="AH174">
            <v>171</v>
          </cell>
          <cell r="AI174">
            <v>175</v>
          </cell>
          <cell r="AJ174">
            <v>125</v>
          </cell>
          <cell r="AK174">
            <v>178</v>
          </cell>
          <cell r="AL174">
            <v>163.5</v>
          </cell>
          <cell r="AM174">
            <v>359.48484831828102</v>
          </cell>
          <cell r="AN174">
            <v>164</v>
          </cell>
          <cell r="AO174">
            <v>338.812915589787</v>
          </cell>
          <cell r="AP174">
            <v>164</v>
          </cell>
          <cell r="AQ174">
            <v>0.27995211833785499</v>
          </cell>
          <cell r="AR174">
            <v>0.26507705036458301</v>
          </cell>
          <cell r="AS174">
            <v>0.59450553158003705</v>
          </cell>
          <cell r="AT174">
            <v>173</v>
          </cell>
        </row>
        <row r="175">
          <cell r="A175">
            <v>173</v>
          </cell>
          <cell r="B175">
            <v>2025</v>
          </cell>
          <cell r="C175" t="str">
            <v>Cleveland St.</v>
          </cell>
          <cell r="D175">
            <v>66.397900000000007</v>
          </cell>
          <cell r="E175">
            <v>271</v>
          </cell>
          <cell r="F175">
            <v>65.742900000000006</v>
          </cell>
          <cell r="G175">
            <v>259</v>
          </cell>
          <cell r="H175">
            <v>104.86199999999999</v>
          </cell>
          <cell r="I175">
            <v>207</v>
          </cell>
          <cell r="J175">
            <v>104.73</v>
          </cell>
          <cell r="K175">
            <v>225</v>
          </cell>
          <cell r="L175">
            <v>101.14400000000001</v>
          </cell>
          <cell r="M175">
            <v>70</v>
          </cell>
          <cell r="N175">
            <v>104.696</v>
          </cell>
          <cell r="O175">
            <v>113</v>
          </cell>
          <cell r="P175">
            <v>3.3960900000000002E-2</v>
          </cell>
          <cell r="Q175">
            <v>162</v>
          </cell>
          <cell r="R175">
            <v>0.39362239999999998</v>
          </cell>
          <cell r="S175">
            <v>0.50171500000000002</v>
          </cell>
          <cell r="T175">
            <v>0.18633189999999999</v>
          </cell>
          <cell r="U175">
            <v>0.63461040000000002</v>
          </cell>
          <cell r="V175">
            <v>223</v>
          </cell>
          <cell r="W175">
            <v>151</v>
          </cell>
          <cell r="X175">
            <v>319</v>
          </cell>
          <cell r="Y175">
            <v>104</v>
          </cell>
          <cell r="Z175">
            <v>5.1206438757861298E-4</v>
          </cell>
          <cell r="AA175">
            <v>162</v>
          </cell>
          <cell r="AB175">
            <v>728276.92697690998</v>
          </cell>
          <cell r="AC175">
            <v>249</v>
          </cell>
          <cell r="AD175">
            <v>25.688207409387701</v>
          </cell>
          <cell r="AE175">
            <v>142</v>
          </cell>
          <cell r="AF175">
            <v>152</v>
          </cell>
          <cell r="AG175">
            <v>0.44766869999999997</v>
          </cell>
          <cell r="AH175">
            <v>189</v>
          </cell>
          <cell r="AI175">
            <v>151</v>
          </cell>
          <cell r="AJ175">
            <v>319</v>
          </cell>
          <cell r="AK175">
            <v>104</v>
          </cell>
          <cell r="AL175">
            <v>195.833333333333</v>
          </cell>
          <cell r="AM175">
            <v>390.32784216802997</v>
          </cell>
          <cell r="AN175">
            <v>177</v>
          </cell>
          <cell r="AO175">
            <v>437.45147546239701</v>
          </cell>
          <cell r="AP175">
            <v>194</v>
          </cell>
          <cell r="AQ175">
            <v>0.30628715430790998</v>
          </cell>
          <cell r="AR175">
            <v>0.23817699915362101</v>
          </cell>
          <cell r="AS175">
            <v>0.59425893251348805</v>
          </cell>
          <cell r="AT175">
            <v>174</v>
          </cell>
        </row>
        <row r="176">
          <cell r="A176">
            <v>174</v>
          </cell>
          <cell r="B176">
            <v>2025</v>
          </cell>
          <cell r="C176" t="str">
            <v>Northeastern</v>
          </cell>
          <cell r="D176">
            <v>67.126900000000006</v>
          </cell>
          <cell r="E176">
            <v>230</v>
          </cell>
          <cell r="F176">
            <v>67.773399999999995</v>
          </cell>
          <cell r="G176">
            <v>159</v>
          </cell>
          <cell r="H176">
            <v>105.03400000000001</v>
          </cell>
          <cell r="I176">
            <v>201</v>
          </cell>
          <cell r="J176">
            <v>105.51300000000001</v>
          </cell>
          <cell r="K176">
            <v>216</v>
          </cell>
          <cell r="L176">
            <v>104.286</v>
          </cell>
          <cell r="M176">
            <v>136</v>
          </cell>
          <cell r="N176">
            <v>108.69799999999999</v>
          </cell>
          <cell r="O176">
            <v>199</v>
          </cell>
          <cell r="P176">
            <v>-3.1849400000000001</v>
          </cell>
          <cell r="Q176">
            <v>205</v>
          </cell>
          <cell r="R176">
            <v>0.39382220000000001</v>
          </cell>
          <cell r="S176">
            <v>0.49691540000000001</v>
          </cell>
          <cell r="T176">
            <v>0.48641649999999997</v>
          </cell>
          <cell r="U176">
            <v>0.55631350000000002</v>
          </cell>
          <cell r="V176">
            <v>222</v>
          </cell>
          <cell r="W176">
            <v>154</v>
          </cell>
          <cell r="X176">
            <v>164</v>
          </cell>
          <cell r="Y176">
            <v>135</v>
          </cell>
          <cell r="Z176">
            <v>-4.7447446552722997E-2</v>
          </cell>
          <cell r="AA176">
            <v>205</v>
          </cell>
          <cell r="AB176">
            <v>747323.31915614603</v>
          </cell>
          <cell r="AC176">
            <v>220</v>
          </cell>
          <cell r="AD176">
            <v>26.980990802082001</v>
          </cell>
          <cell r="AE176">
            <v>215</v>
          </cell>
          <cell r="AF176">
            <v>210</v>
          </cell>
          <cell r="AG176">
            <v>0.44536880000000001</v>
          </cell>
          <cell r="AH176">
            <v>192</v>
          </cell>
          <cell r="AI176">
            <v>154</v>
          </cell>
          <cell r="AJ176">
            <v>164</v>
          </cell>
          <cell r="AK176">
            <v>135</v>
          </cell>
          <cell r="AL176">
            <v>187.666666666666</v>
          </cell>
          <cell r="AM176">
            <v>377.66321322838098</v>
          </cell>
          <cell r="AN176">
            <v>172</v>
          </cell>
          <cell r="AO176">
            <v>421.37362713029398</v>
          </cell>
          <cell r="AP176">
            <v>187</v>
          </cell>
          <cell r="AQ176">
            <v>0.30435934323699598</v>
          </cell>
          <cell r="AR176">
            <v>0.23806507915469199</v>
          </cell>
          <cell r="AS176">
            <v>0.593367418586352</v>
          </cell>
          <cell r="AT176">
            <v>175</v>
          </cell>
        </row>
        <row r="177">
          <cell r="A177">
            <v>175</v>
          </cell>
          <cell r="B177">
            <v>2025</v>
          </cell>
          <cell r="C177" t="str">
            <v>South Florida</v>
          </cell>
          <cell r="D177">
            <v>70.325100000000006</v>
          </cell>
          <cell r="E177">
            <v>67</v>
          </cell>
          <cell r="F177">
            <v>68.628399999999999</v>
          </cell>
          <cell r="G177">
            <v>112</v>
          </cell>
          <cell r="H177">
            <v>105.59</v>
          </cell>
          <cell r="I177">
            <v>185</v>
          </cell>
          <cell r="J177">
            <v>105.10299999999999</v>
          </cell>
          <cell r="K177">
            <v>221</v>
          </cell>
          <cell r="L177">
            <v>106.86499999999999</v>
          </cell>
          <cell r="M177">
            <v>193</v>
          </cell>
          <cell r="N177">
            <v>107.473</v>
          </cell>
          <cell r="O177">
            <v>174</v>
          </cell>
          <cell r="P177">
            <v>-2.3698100000000002</v>
          </cell>
          <cell r="Q177">
            <v>195</v>
          </cell>
          <cell r="R177">
            <v>0.40792139999999999</v>
          </cell>
          <cell r="S177">
            <v>0.48571599999999998</v>
          </cell>
          <cell r="T177">
            <v>0.45941779999999999</v>
          </cell>
          <cell r="U177">
            <v>0.46691719999999998</v>
          </cell>
          <cell r="V177">
            <v>214</v>
          </cell>
          <cell r="W177">
            <v>160</v>
          </cell>
          <cell r="X177">
            <v>178</v>
          </cell>
          <cell r="Y177">
            <v>172</v>
          </cell>
          <cell r="Z177">
            <v>-3.3700627514216097E-2</v>
          </cell>
          <cell r="AA177">
            <v>195</v>
          </cell>
          <cell r="AB177">
            <v>776856.10549198498</v>
          </cell>
          <cell r="AC177">
            <v>189</v>
          </cell>
          <cell r="AD177">
            <v>25.2911534562238</v>
          </cell>
          <cell r="AE177">
            <v>129</v>
          </cell>
          <cell r="AF177">
            <v>162</v>
          </cell>
          <cell r="AG177">
            <v>0.44681870000000001</v>
          </cell>
          <cell r="AH177">
            <v>190</v>
          </cell>
          <cell r="AI177">
            <v>160</v>
          </cell>
          <cell r="AJ177">
            <v>178</v>
          </cell>
          <cell r="AK177">
            <v>172</v>
          </cell>
          <cell r="AL177">
            <v>181</v>
          </cell>
          <cell r="AM177">
            <v>372.64574360325702</v>
          </cell>
          <cell r="AN177">
            <v>171</v>
          </cell>
          <cell r="AO177">
            <v>405.08600020545202</v>
          </cell>
          <cell r="AP177">
            <v>185</v>
          </cell>
          <cell r="AQ177">
            <v>0.29789790139146599</v>
          </cell>
          <cell r="AR177">
            <v>0.24001990567902601</v>
          </cell>
          <cell r="AS177">
            <v>0.59139053599518099</v>
          </cell>
          <cell r="AT177">
            <v>176</v>
          </cell>
        </row>
        <row r="178">
          <cell r="A178">
            <v>176</v>
          </cell>
          <cell r="B178">
            <v>2025</v>
          </cell>
          <cell r="C178" t="str">
            <v>Robert Morris</v>
          </cell>
          <cell r="D178">
            <v>69.114999999999995</v>
          </cell>
          <cell r="E178">
            <v>126</v>
          </cell>
          <cell r="F178">
            <v>68.485799999999998</v>
          </cell>
          <cell r="G178">
            <v>119</v>
          </cell>
          <cell r="H178">
            <v>107.348</v>
          </cell>
          <cell r="I178">
            <v>146</v>
          </cell>
          <cell r="J178">
            <v>105.521</v>
          </cell>
          <cell r="K178">
            <v>215</v>
          </cell>
          <cell r="L178">
            <v>100.77800000000001</v>
          </cell>
          <cell r="M178">
            <v>64</v>
          </cell>
          <cell r="N178">
            <v>105.483</v>
          </cell>
          <cell r="O178">
            <v>130</v>
          </cell>
          <cell r="P178">
            <v>3.7881999999999999E-2</v>
          </cell>
          <cell r="Q178">
            <v>161</v>
          </cell>
          <cell r="R178">
            <v>0.45191959999999998</v>
          </cell>
          <cell r="S178">
            <v>0.46471699999999999</v>
          </cell>
          <cell r="T178">
            <v>0.35642259999999998</v>
          </cell>
          <cell r="U178">
            <v>0.55851329999999999</v>
          </cell>
          <cell r="V178">
            <v>196</v>
          </cell>
          <cell r="W178">
            <v>171</v>
          </cell>
          <cell r="X178">
            <v>226</v>
          </cell>
          <cell r="Y178">
            <v>133</v>
          </cell>
          <cell r="Z178">
            <v>5.4980829053022796E-4</v>
          </cell>
          <cell r="AA178">
            <v>161</v>
          </cell>
          <cell r="AB178">
            <v>769573.507794715</v>
          </cell>
          <cell r="AC178">
            <v>197</v>
          </cell>
          <cell r="AD178">
            <v>24.975813587242801</v>
          </cell>
          <cell r="AE178">
            <v>111</v>
          </cell>
          <cell r="AF178">
            <v>136</v>
          </cell>
          <cell r="AG178">
            <v>0.45831829999999901</v>
          </cell>
          <cell r="AH178">
            <v>182</v>
          </cell>
          <cell r="AI178">
            <v>171</v>
          </cell>
          <cell r="AJ178">
            <v>226</v>
          </cell>
          <cell r="AK178">
            <v>133</v>
          </cell>
          <cell r="AL178">
            <v>172.5</v>
          </cell>
          <cell r="AM178">
            <v>371.19365118986298</v>
          </cell>
          <cell r="AN178">
            <v>168</v>
          </cell>
          <cell r="AO178">
            <v>376.37598149582902</v>
          </cell>
          <cell r="AP178">
            <v>174</v>
          </cell>
          <cell r="AQ178">
            <v>0.285130159048405</v>
          </cell>
          <cell r="AR178">
            <v>0.24846989992879601</v>
          </cell>
          <cell r="AS178">
            <v>0.58948715920238504</v>
          </cell>
          <cell r="AT178">
            <v>177</v>
          </cell>
        </row>
        <row r="179">
          <cell r="A179">
            <v>177</v>
          </cell>
          <cell r="B179">
            <v>2025</v>
          </cell>
          <cell r="C179" t="str">
            <v>Texas A&amp;M Corpus Chris</v>
          </cell>
          <cell r="D179">
            <v>68.832800000000006</v>
          </cell>
          <cell r="E179">
            <v>142</v>
          </cell>
          <cell r="F179">
            <v>68.734499999999997</v>
          </cell>
          <cell r="G179">
            <v>105</v>
          </cell>
          <cell r="H179">
            <v>106.55500000000001</v>
          </cell>
          <cell r="I179">
            <v>162</v>
          </cell>
          <cell r="J179">
            <v>106.369</v>
          </cell>
          <cell r="K179">
            <v>199</v>
          </cell>
          <cell r="L179">
            <v>104.508</v>
          </cell>
          <cell r="M179">
            <v>144</v>
          </cell>
          <cell r="N179">
            <v>107.36799999999999</v>
          </cell>
          <cell r="O179">
            <v>170</v>
          </cell>
          <cell r="P179">
            <v>-0.99830399999999997</v>
          </cell>
          <cell r="Q179">
            <v>178</v>
          </cell>
          <cell r="R179">
            <v>0.66661130000000002</v>
          </cell>
          <cell r="S179">
            <v>0.3969203</v>
          </cell>
          <cell r="T179">
            <v>0.50731570000000004</v>
          </cell>
          <cell r="U179">
            <v>0.3724211</v>
          </cell>
          <cell r="V179">
            <v>113</v>
          </cell>
          <cell r="W179">
            <v>203</v>
          </cell>
          <cell r="X179">
            <v>157</v>
          </cell>
          <cell r="Y179">
            <v>211</v>
          </cell>
          <cell r="Z179">
            <v>-1.4513429644006801E-2</v>
          </cell>
          <cell r="AA179">
            <v>177</v>
          </cell>
          <cell r="AB179">
            <v>778799.36542128003</v>
          </cell>
          <cell r="AC179">
            <v>185</v>
          </cell>
          <cell r="AD179">
            <v>25.799087478040299</v>
          </cell>
          <cell r="AE179">
            <v>149</v>
          </cell>
          <cell r="AF179">
            <v>163</v>
          </cell>
          <cell r="AG179">
            <v>0.53176579999999996</v>
          </cell>
          <cell r="AH179">
            <v>147</v>
          </cell>
          <cell r="AI179">
            <v>203</v>
          </cell>
          <cell r="AJ179">
            <v>157</v>
          </cell>
          <cell r="AK179">
            <v>211</v>
          </cell>
          <cell r="AL179">
            <v>173.333333333333</v>
          </cell>
          <cell r="AM179">
            <v>436.695561636261</v>
          </cell>
          <cell r="AN179">
            <v>192</v>
          </cell>
          <cell r="AO179">
            <v>325.95803139903501</v>
          </cell>
          <cell r="AP179">
            <v>161</v>
          </cell>
          <cell r="AQ179">
            <v>0.239607321069882</v>
          </cell>
          <cell r="AR179">
            <v>0.29351784909373102</v>
          </cell>
          <cell r="AS179">
            <v>0.58927725245274698</v>
          </cell>
          <cell r="AT179">
            <v>178</v>
          </cell>
        </row>
        <row r="180">
          <cell r="A180">
            <v>178</v>
          </cell>
          <cell r="B180">
            <v>2025</v>
          </cell>
          <cell r="C180" t="str">
            <v>Towson</v>
          </cell>
          <cell r="D180">
            <v>63.9619</v>
          </cell>
          <cell r="E180">
            <v>352</v>
          </cell>
          <cell r="F180">
            <v>63.247799999999998</v>
          </cell>
          <cell r="G180">
            <v>350</v>
          </cell>
          <cell r="H180">
            <v>104.464</v>
          </cell>
          <cell r="I180">
            <v>219</v>
          </cell>
          <cell r="J180">
            <v>105.328</v>
          </cell>
          <cell r="K180">
            <v>217</v>
          </cell>
          <cell r="L180">
            <v>102.45699999999999</v>
          </cell>
          <cell r="M180">
            <v>94</v>
          </cell>
          <cell r="N180">
            <v>105.13</v>
          </cell>
          <cell r="O180">
            <v>120</v>
          </cell>
          <cell r="P180">
            <v>0.197682</v>
          </cell>
          <cell r="Q180">
            <v>160</v>
          </cell>
          <cell r="R180">
            <v>0.42882039999999999</v>
          </cell>
          <cell r="S180">
            <v>0.47571629999999998</v>
          </cell>
          <cell r="T180">
            <v>0.34802309999999997</v>
          </cell>
          <cell r="U180">
            <v>0.58791190000000004</v>
          </cell>
          <cell r="V180">
            <v>204</v>
          </cell>
          <cell r="W180">
            <v>163</v>
          </cell>
          <cell r="X180">
            <v>231</v>
          </cell>
          <cell r="Y180">
            <v>119</v>
          </cell>
          <cell r="Z180">
            <v>3.0955928451157199E-3</v>
          </cell>
          <cell r="AA180">
            <v>160</v>
          </cell>
          <cell r="AB180">
            <v>709592.52444904903</v>
          </cell>
          <cell r="AC180">
            <v>268</v>
          </cell>
          <cell r="AD180">
            <v>26.843633889355999</v>
          </cell>
          <cell r="AE180">
            <v>207</v>
          </cell>
          <cell r="AF180">
            <v>183.5</v>
          </cell>
          <cell r="AG180">
            <v>0.45226834999999999</v>
          </cell>
          <cell r="AH180">
            <v>187</v>
          </cell>
          <cell r="AI180">
            <v>163</v>
          </cell>
          <cell r="AJ180">
            <v>231</v>
          </cell>
          <cell r="AK180">
            <v>119</v>
          </cell>
          <cell r="AL180">
            <v>191.416666666666</v>
          </cell>
          <cell r="AM180">
            <v>402.37567362452501</v>
          </cell>
          <cell r="AN180">
            <v>180</v>
          </cell>
          <cell r="AO180">
            <v>423.23692707364199</v>
          </cell>
          <cell r="AP180">
            <v>188</v>
          </cell>
          <cell r="AQ180">
            <v>0.28953396055955399</v>
          </cell>
          <cell r="AR180">
            <v>0.24161983138590201</v>
          </cell>
          <cell r="AS180">
            <v>0.58840467719115097</v>
          </cell>
          <cell r="AT180">
            <v>179</v>
          </cell>
        </row>
        <row r="181">
          <cell r="A181">
            <v>179</v>
          </cell>
          <cell r="B181">
            <v>2025</v>
          </cell>
          <cell r="C181" t="str">
            <v>Southern Illinois</v>
          </cell>
          <cell r="D181">
            <v>67.781599999999997</v>
          </cell>
          <cell r="E181">
            <v>199</v>
          </cell>
          <cell r="F181">
            <v>67.748999999999995</v>
          </cell>
          <cell r="G181">
            <v>162</v>
          </cell>
          <cell r="H181">
            <v>104.246</v>
          </cell>
          <cell r="I181">
            <v>225</v>
          </cell>
          <cell r="J181">
            <v>105.527</v>
          </cell>
          <cell r="K181">
            <v>214</v>
          </cell>
          <cell r="L181">
            <v>108.015</v>
          </cell>
          <cell r="M181">
            <v>229</v>
          </cell>
          <cell r="N181">
            <v>106.75700000000001</v>
          </cell>
          <cell r="O181">
            <v>158</v>
          </cell>
          <cell r="P181">
            <v>-1.2297899999999999</v>
          </cell>
          <cell r="Q181">
            <v>183</v>
          </cell>
          <cell r="R181">
            <v>0.48761789999999999</v>
          </cell>
          <cell r="S181">
            <v>0.45241779999999998</v>
          </cell>
          <cell r="T181">
            <v>0.44151940000000001</v>
          </cell>
          <cell r="U181">
            <v>0.50541550000000002</v>
          </cell>
          <cell r="V181">
            <v>179</v>
          </cell>
          <cell r="W181">
            <v>178</v>
          </cell>
          <cell r="X181">
            <v>194</v>
          </cell>
          <cell r="Y181">
            <v>155</v>
          </cell>
          <cell r="Z181">
            <v>-1.8146517639005301E-2</v>
          </cell>
          <cell r="AA181">
            <v>183</v>
          </cell>
          <cell r="AB181">
            <v>754812.35458798602</v>
          </cell>
          <cell r="AC181">
            <v>209</v>
          </cell>
          <cell r="AD181">
            <v>25.961056449349499</v>
          </cell>
          <cell r="AE181">
            <v>160</v>
          </cell>
          <cell r="AF181">
            <v>171.5</v>
          </cell>
          <cell r="AG181">
            <v>0.47001784999999902</v>
          </cell>
          <cell r="AH181">
            <v>177</v>
          </cell>
          <cell r="AI181">
            <v>178</v>
          </cell>
          <cell r="AJ181">
            <v>194</v>
          </cell>
          <cell r="AK181">
            <v>155</v>
          </cell>
          <cell r="AL181">
            <v>181.583333333333</v>
          </cell>
          <cell r="AM181">
            <v>401.36204484733599</v>
          </cell>
          <cell r="AN181">
            <v>178</v>
          </cell>
          <cell r="AO181">
            <v>386.33284530222198</v>
          </cell>
          <cell r="AP181">
            <v>178</v>
          </cell>
          <cell r="AQ181">
            <v>0.27542331673216303</v>
          </cell>
          <cell r="AR181">
            <v>0.25398231176054298</v>
          </cell>
          <cell r="AS181">
            <v>0.58762927466366599</v>
          </cell>
          <cell r="AT181">
            <v>180</v>
          </cell>
        </row>
        <row r="182">
          <cell r="A182">
            <v>180</v>
          </cell>
          <cell r="B182">
            <v>2025</v>
          </cell>
          <cell r="C182" t="str">
            <v>Montana</v>
          </cell>
          <cell r="D182">
            <v>67.6922</v>
          </cell>
          <cell r="E182">
            <v>202</v>
          </cell>
          <cell r="F182">
            <v>67.154600000000002</v>
          </cell>
          <cell r="G182">
            <v>195</v>
          </cell>
          <cell r="H182">
            <v>110.2</v>
          </cell>
          <cell r="I182">
            <v>87</v>
          </cell>
          <cell r="J182">
            <v>110.55500000000001</v>
          </cell>
          <cell r="K182">
            <v>114</v>
          </cell>
          <cell r="L182">
            <v>112.14400000000001</v>
          </cell>
          <cell r="M182">
            <v>319</v>
          </cell>
          <cell r="N182">
            <v>112.38200000000001</v>
          </cell>
          <cell r="O182">
            <v>267</v>
          </cell>
          <cell r="P182">
            <v>-1.8274300000000001</v>
          </cell>
          <cell r="Q182">
            <v>187</v>
          </cell>
          <cell r="R182">
            <v>0.594414</v>
          </cell>
          <cell r="S182">
            <v>0.41621940000000002</v>
          </cell>
          <cell r="T182">
            <v>0.44481920000000003</v>
          </cell>
          <cell r="U182">
            <v>0.50661540000000005</v>
          </cell>
          <cell r="V182">
            <v>140</v>
          </cell>
          <cell r="W182">
            <v>194</v>
          </cell>
          <cell r="X182">
            <v>192</v>
          </cell>
          <cell r="Y182">
            <v>154</v>
          </cell>
          <cell r="Z182">
            <v>-2.6989815665615799E-2</v>
          </cell>
          <cell r="AA182">
            <v>187</v>
          </cell>
          <cell r="AB182">
            <v>827361.68850990501</v>
          </cell>
          <cell r="AC182">
            <v>127</v>
          </cell>
          <cell r="AD182">
            <v>28.221245831390998</v>
          </cell>
          <cell r="AE182">
            <v>282</v>
          </cell>
          <cell r="AF182">
            <v>234.5</v>
          </cell>
          <cell r="AG182">
            <v>0.50531669999999995</v>
          </cell>
          <cell r="AH182">
            <v>161</v>
          </cell>
          <cell r="AI182">
            <v>194</v>
          </cell>
          <cell r="AJ182">
            <v>192</v>
          </cell>
          <cell r="AK182">
            <v>154</v>
          </cell>
          <cell r="AL182">
            <v>175.916666666666</v>
          </cell>
          <cell r="AM182">
            <v>422.65369338062197</v>
          </cell>
          <cell r="AN182">
            <v>188</v>
          </cell>
          <cell r="AO182">
            <v>348.13151171664498</v>
          </cell>
          <cell r="AP182">
            <v>165</v>
          </cell>
          <cell r="AQ182">
            <v>0.25208006514461601</v>
          </cell>
          <cell r="AR182">
            <v>0.276633682891609</v>
          </cell>
          <cell r="AS182">
            <v>0.58732196495349098</v>
          </cell>
          <cell r="AT182">
            <v>181</v>
          </cell>
        </row>
        <row r="183">
          <cell r="A183">
            <v>181</v>
          </cell>
          <cell r="B183">
            <v>2025</v>
          </cell>
          <cell r="C183" t="str">
            <v>Boston College</v>
          </cell>
          <cell r="D183">
            <v>66.798400000000001</v>
          </cell>
          <cell r="E183">
            <v>253</v>
          </cell>
          <cell r="F183">
            <v>66.506900000000002</v>
          </cell>
          <cell r="G183">
            <v>224</v>
          </cell>
          <cell r="H183">
            <v>102.916</v>
          </cell>
          <cell r="I183">
            <v>257</v>
          </cell>
          <cell r="J183">
            <v>106</v>
          </cell>
          <cell r="K183">
            <v>205</v>
          </cell>
          <cell r="L183">
            <v>109.21</v>
          </cell>
          <cell r="M183">
            <v>256</v>
          </cell>
          <cell r="N183">
            <v>108.17700000000001</v>
          </cell>
          <cell r="O183">
            <v>186</v>
          </cell>
          <cell r="P183">
            <v>-2.1767599999999998</v>
          </cell>
          <cell r="Q183">
            <v>192</v>
          </cell>
          <cell r="R183">
            <v>0.47271859999999999</v>
          </cell>
          <cell r="S183">
            <v>0.4617173</v>
          </cell>
          <cell r="T183">
            <v>0.46811750000000002</v>
          </cell>
          <cell r="U183">
            <v>0.29682589999999998</v>
          </cell>
          <cell r="V183">
            <v>186</v>
          </cell>
          <cell r="W183">
            <v>173</v>
          </cell>
          <cell r="X183">
            <v>175</v>
          </cell>
          <cell r="Y183">
            <v>259</v>
          </cell>
          <cell r="Z183">
            <v>-3.2590600972478401E-2</v>
          </cell>
          <cell r="AA183">
            <v>194</v>
          </cell>
          <cell r="AB183">
            <v>750546.82239999995</v>
          </cell>
          <cell r="AC183">
            <v>216</v>
          </cell>
          <cell r="AD183">
            <v>26.906043075924199</v>
          </cell>
          <cell r="AE183">
            <v>210</v>
          </cell>
          <cell r="AF183">
            <v>202</v>
          </cell>
          <cell r="AG183">
            <v>0.46721794999999999</v>
          </cell>
          <cell r="AH183">
            <v>179</v>
          </cell>
          <cell r="AI183">
            <v>173</v>
          </cell>
          <cell r="AJ183">
            <v>175</v>
          </cell>
          <cell r="AK183">
            <v>259</v>
          </cell>
          <cell r="AL183">
            <v>204.166666666666</v>
          </cell>
          <cell r="AM183">
            <v>442.18976994508603</v>
          </cell>
          <cell r="AN183">
            <v>196</v>
          </cell>
          <cell r="AO183">
            <v>436.98378169474501</v>
          </cell>
          <cell r="AP183">
            <v>193</v>
          </cell>
          <cell r="AQ183">
            <v>0.278374806829154</v>
          </cell>
          <cell r="AR183">
            <v>0.248611193829191</v>
          </cell>
          <cell r="AS183">
            <v>0.58655350335789802</v>
          </cell>
          <cell r="AT183">
            <v>182</v>
          </cell>
        </row>
        <row r="184">
          <cell r="A184">
            <v>182</v>
          </cell>
          <cell r="B184">
            <v>2025</v>
          </cell>
          <cell r="C184" t="str">
            <v>Longwood</v>
          </cell>
          <cell r="D184">
            <v>69.797499999999999</v>
          </cell>
          <cell r="E184">
            <v>94</v>
          </cell>
          <cell r="F184">
            <v>69.048599999999993</v>
          </cell>
          <cell r="G184">
            <v>91</v>
          </cell>
          <cell r="H184">
            <v>109.898</v>
          </cell>
          <cell r="I184">
            <v>91</v>
          </cell>
          <cell r="J184">
            <v>107.535</v>
          </cell>
          <cell r="K184">
            <v>174</v>
          </cell>
          <cell r="L184">
            <v>107.82599999999999</v>
          </cell>
          <cell r="M184">
            <v>216</v>
          </cell>
          <cell r="N184">
            <v>109.73</v>
          </cell>
          <cell r="O184">
            <v>217</v>
          </cell>
          <cell r="P184">
            <v>-2.1943700000000002</v>
          </cell>
          <cell r="Q184">
            <v>193</v>
          </cell>
          <cell r="R184">
            <v>0.34362540000000003</v>
          </cell>
          <cell r="S184">
            <v>0.4880159</v>
          </cell>
          <cell r="T184">
            <v>0.495616</v>
          </cell>
          <cell r="U184">
            <v>0.38462039999999997</v>
          </cell>
          <cell r="V184">
            <v>254</v>
          </cell>
          <cell r="W184">
            <v>159</v>
          </cell>
          <cell r="X184">
            <v>160</v>
          </cell>
          <cell r="Y184">
            <v>204</v>
          </cell>
          <cell r="Z184">
            <v>-3.1448117769261097E-2</v>
          </cell>
          <cell r="AA184">
            <v>190</v>
          </cell>
          <cell r="AB184">
            <v>807122.67106443702</v>
          </cell>
          <cell r="AC184">
            <v>145</v>
          </cell>
          <cell r="AD184">
            <v>26.343940652890701</v>
          </cell>
          <cell r="AE184">
            <v>178</v>
          </cell>
          <cell r="AF184">
            <v>184</v>
          </cell>
          <cell r="AG184">
            <v>0.41582065000000001</v>
          </cell>
          <cell r="AH184">
            <v>205</v>
          </cell>
          <cell r="AI184">
            <v>159</v>
          </cell>
          <cell r="AJ184">
            <v>160</v>
          </cell>
          <cell r="AK184">
            <v>204</v>
          </cell>
          <cell r="AL184">
            <v>181.333333333333</v>
          </cell>
          <cell r="AM184">
            <v>371.572592887513</v>
          </cell>
          <cell r="AN184">
            <v>169</v>
          </cell>
          <cell r="AO184">
            <v>436.08544533161898</v>
          </cell>
          <cell r="AP184">
            <v>192</v>
          </cell>
          <cell r="AQ184">
            <v>0.29939480135658902</v>
          </cell>
          <cell r="AR184">
            <v>0.221319116731101</v>
          </cell>
          <cell r="AS184">
            <v>0.58375105188067999</v>
          </cell>
          <cell r="AT184">
            <v>183</v>
          </cell>
        </row>
        <row r="185">
          <cell r="A185">
            <v>183</v>
          </cell>
          <cell r="B185">
            <v>2025</v>
          </cell>
          <cell r="C185" t="str">
            <v>Jacksonville</v>
          </cell>
          <cell r="D185">
            <v>68.590400000000002</v>
          </cell>
          <cell r="E185">
            <v>152</v>
          </cell>
          <cell r="F185">
            <v>67.932000000000002</v>
          </cell>
          <cell r="G185">
            <v>150</v>
          </cell>
          <cell r="H185">
            <v>104.042</v>
          </cell>
          <cell r="I185">
            <v>233</v>
          </cell>
          <cell r="J185">
            <v>103.605</v>
          </cell>
          <cell r="K185">
            <v>242</v>
          </cell>
          <cell r="L185">
            <v>103.92</v>
          </cell>
          <cell r="M185">
            <v>123</v>
          </cell>
          <cell r="N185">
            <v>104.46599999999999</v>
          </cell>
          <cell r="O185">
            <v>110</v>
          </cell>
          <cell r="P185">
            <v>-0.86131500000000005</v>
          </cell>
          <cell r="Q185">
            <v>176</v>
          </cell>
          <cell r="R185">
            <v>0.45971909999999999</v>
          </cell>
          <cell r="S185">
            <v>0.45161790000000002</v>
          </cell>
          <cell r="T185">
            <v>0.41472049999999999</v>
          </cell>
          <cell r="U185">
            <v>0.50741519999999996</v>
          </cell>
          <cell r="V185">
            <v>191</v>
          </cell>
          <cell r="W185">
            <v>179</v>
          </cell>
          <cell r="X185">
            <v>205</v>
          </cell>
          <cell r="Y185">
            <v>152</v>
          </cell>
          <cell r="Z185">
            <v>-1.2552777065011801E-2</v>
          </cell>
          <cell r="AA185">
            <v>175</v>
          </cell>
          <cell r="AB185">
            <v>736249.08095315995</v>
          </cell>
          <cell r="AC185">
            <v>237</v>
          </cell>
          <cell r="AD185">
            <v>24.779732276613998</v>
          </cell>
          <cell r="AE185">
            <v>102</v>
          </cell>
          <cell r="AF185">
            <v>138.5</v>
          </cell>
          <cell r="AG185">
            <v>0.45566849999999998</v>
          </cell>
          <cell r="AH185">
            <v>185</v>
          </cell>
          <cell r="AI185">
            <v>179</v>
          </cell>
          <cell r="AJ185">
            <v>205</v>
          </cell>
          <cell r="AK185">
            <v>152</v>
          </cell>
          <cell r="AL185">
            <v>182.083333333333</v>
          </cell>
          <cell r="AM185">
            <v>403.18006291011301</v>
          </cell>
          <cell r="AN185">
            <v>182</v>
          </cell>
          <cell r="AO185">
            <v>399.59605136921499</v>
          </cell>
          <cell r="AP185">
            <v>180</v>
          </cell>
          <cell r="AQ185">
            <v>0.274812126406899</v>
          </cell>
          <cell r="AR185">
            <v>0.24519165385637801</v>
          </cell>
          <cell r="AS185">
            <v>0.58343247892563899</v>
          </cell>
          <cell r="AT185">
            <v>184</v>
          </cell>
        </row>
        <row r="186">
          <cell r="A186">
            <v>184</v>
          </cell>
          <cell r="B186">
            <v>2025</v>
          </cell>
          <cell r="C186" t="str">
            <v>Miami OH</v>
          </cell>
          <cell r="D186">
            <v>70.202100000000002</v>
          </cell>
          <cell r="E186">
            <v>74</v>
          </cell>
          <cell r="F186">
            <v>69.138199999999998</v>
          </cell>
          <cell r="G186">
            <v>88</v>
          </cell>
          <cell r="H186">
            <v>109.77500000000001</v>
          </cell>
          <cell r="I186">
            <v>95</v>
          </cell>
          <cell r="J186">
            <v>107.87</v>
          </cell>
          <cell r="K186">
            <v>170</v>
          </cell>
          <cell r="L186">
            <v>104.934</v>
          </cell>
          <cell r="M186">
            <v>157</v>
          </cell>
          <cell r="N186">
            <v>108.459</v>
          </cell>
          <cell r="O186">
            <v>193</v>
          </cell>
          <cell r="P186">
            <v>-0.58877699999999999</v>
          </cell>
          <cell r="Q186">
            <v>171</v>
          </cell>
          <cell r="R186">
            <v>0.55911529999999998</v>
          </cell>
          <cell r="S186">
            <v>0.41201969999999999</v>
          </cell>
          <cell r="T186">
            <v>0.48641640000000003</v>
          </cell>
          <cell r="U186">
            <v>0.34282289999999999</v>
          </cell>
          <cell r="V186">
            <v>153</v>
          </cell>
          <cell r="W186">
            <v>197</v>
          </cell>
          <cell r="X186">
            <v>165</v>
          </cell>
          <cell r="Y186">
            <v>229</v>
          </cell>
          <cell r="Z186">
            <v>-8.3900624055405493E-3</v>
          </cell>
          <cell r="AA186">
            <v>171</v>
          </cell>
          <cell r="AB186">
            <v>816867.20584749</v>
          </cell>
          <cell r="AC186">
            <v>133</v>
          </cell>
          <cell r="AD186">
            <v>25.7083882345318</v>
          </cell>
          <cell r="AE186">
            <v>144</v>
          </cell>
          <cell r="AF186">
            <v>157.5</v>
          </cell>
          <cell r="AG186">
            <v>0.48556749999999999</v>
          </cell>
          <cell r="AH186">
            <v>168</v>
          </cell>
          <cell r="AI186">
            <v>197</v>
          </cell>
          <cell r="AJ186">
            <v>165</v>
          </cell>
          <cell r="AK186">
            <v>229</v>
          </cell>
          <cell r="AL186">
            <v>170.583333333333</v>
          </cell>
          <cell r="AM186">
            <v>414.01742036444699</v>
          </cell>
          <cell r="AN186">
            <v>186</v>
          </cell>
          <cell r="AO186">
            <v>351.30714747863698</v>
          </cell>
          <cell r="AP186">
            <v>168</v>
          </cell>
          <cell r="AQ186">
            <v>0.25005225215016902</v>
          </cell>
          <cell r="AR186">
            <v>0.26552050290917201</v>
          </cell>
          <cell r="AS186">
            <v>0.58143876812247997</v>
          </cell>
          <cell r="AT186">
            <v>185</v>
          </cell>
        </row>
        <row r="187">
          <cell r="A187">
            <v>185</v>
          </cell>
          <cell r="B187">
            <v>2025</v>
          </cell>
          <cell r="C187" t="str">
            <v>Southeastern Louisiana</v>
          </cell>
          <cell r="D187">
            <v>67.857699999999994</v>
          </cell>
          <cell r="E187">
            <v>196</v>
          </cell>
          <cell r="F187">
            <v>67.680800000000005</v>
          </cell>
          <cell r="G187">
            <v>168</v>
          </cell>
          <cell r="H187">
            <v>105.057</v>
          </cell>
          <cell r="I187">
            <v>200</v>
          </cell>
          <cell r="J187">
            <v>105.282</v>
          </cell>
          <cell r="K187">
            <v>218</v>
          </cell>
          <cell r="L187">
            <v>103.602</v>
          </cell>
          <cell r="M187">
            <v>114</v>
          </cell>
          <cell r="N187">
            <v>107.291</v>
          </cell>
          <cell r="O187">
            <v>169</v>
          </cell>
          <cell r="P187">
            <v>-2.0091399999999999</v>
          </cell>
          <cell r="Q187">
            <v>188</v>
          </cell>
          <cell r="R187">
            <v>0.40012170000000002</v>
          </cell>
          <cell r="S187">
            <v>0.46471709999999999</v>
          </cell>
          <cell r="T187">
            <v>0.47341699999999998</v>
          </cell>
          <cell r="U187">
            <v>0.4607176</v>
          </cell>
          <cell r="V187">
            <v>217</v>
          </cell>
          <cell r="W187">
            <v>170</v>
          </cell>
          <cell r="X187">
            <v>170</v>
          </cell>
          <cell r="Y187">
            <v>176</v>
          </cell>
          <cell r="Z187">
            <v>-2.96060727080346E-2</v>
          </cell>
          <cell r="AA187">
            <v>188</v>
          </cell>
          <cell r="AB187">
            <v>752155.07180973398</v>
          </cell>
          <cell r="AC187">
            <v>213</v>
          </cell>
          <cell r="AD187">
            <v>26.139792369585201</v>
          </cell>
          <cell r="AE187">
            <v>170</v>
          </cell>
          <cell r="AF187">
            <v>179</v>
          </cell>
          <cell r="AG187">
            <v>0.43241940000000001</v>
          </cell>
          <cell r="AH187">
            <v>198</v>
          </cell>
          <cell r="AI187">
            <v>170</v>
          </cell>
          <cell r="AJ187">
            <v>170</v>
          </cell>
          <cell r="AK187">
            <v>176</v>
          </cell>
          <cell r="AL187">
            <v>187.333333333333</v>
          </cell>
          <cell r="AM187">
            <v>403.11263203642199</v>
          </cell>
          <cell r="AN187">
            <v>181</v>
          </cell>
          <cell r="AO187">
            <v>433.22138954296003</v>
          </cell>
          <cell r="AP187">
            <v>191</v>
          </cell>
          <cell r="AQ187">
            <v>0.28278779592596398</v>
          </cell>
          <cell r="AR187">
            <v>0.23034339195725001</v>
          </cell>
          <cell r="AS187">
            <v>0.58033580544465702</v>
          </cell>
          <cell r="AT187">
            <v>186</v>
          </cell>
        </row>
        <row r="188">
          <cell r="A188">
            <v>186</v>
          </cell>
          <cell r="B188">
            <v>2025</v>
          </cell>
          <cell r="C188" t="str">
            <v>Radford</v>
          </cell>
          <cell r="D188">
            <v>65.018799999999999</v>
          </cell>
          <cell r="E188">
            <v>327</v>
          </cell>
          <cell r="F188">
            <v>63.235300000000002</v>
          </cell>
          <cell r="G188">
            <v>351</v>
          </cell>
          <cell r="H188">
            <v>109.621</v>
          </cell>
          <cell r="I188">
            <v>103</v>
          </cell>
          <cell r="J188">
            <v>110.208</v>
          </cell>
          <cell r="K188">
            <v>118</v>
          </cell>
          <cell r="L188">
            <v>110.783</v>
          </cell>
          <cell r="M188">
            <v>291</v>
          </cell>
          <cell r="N188">
            <v>111.027</v>
          </cell>
          <cell r="O188">
            <v>247</v>
          </cell>
          <cell r="P188">
            <v>-0.81860900000000003</v>
          </cell>
          <cell r="Q188">
            <v>175</v>
          </cell>
          <cell r="R188">
            <v>0.51191660000000005</v>
          </cell>
          <cell r="S188">
            <v>0.42971880000000001</v>
          </cell>
          <cell r="T188">
            <v>0.445519</v>
          </cell>
          <cell r="U188">
            <v>0.42931900000000001</v>
          </cell>
          <cell r="V188">
            <v>166</v>
          </cell>
          <cell r="W188">
            <v>188</v>
          </cell>
          <cell r="X188">
            <v>190</v>
          </cell>
          <cell r="Y188">
            <v>190</v>
          </cell>
          <cell r="Z188">
            <v>-1.25963567460488E-2</v>
          </cell>
          <cell r="AA188">
            <v>176</v>
          </cell>
          <cell r="AB188">
            <v>789705.55326136295</v>
          </cell>
          <cell r="AC188">
            <v>169</v>
          </cell>
          <cell r="AD188">
            <v>28.816870737106001</v>
          </cell>
          <cell r="AE188">
            <v>303</v>
          </cell>
          <cell r="AF188">
            <v>239.5</v>
          </cell>
          <cell r="AG188">
            <v>0.47081770000000001</v>
          </cell>
          <cell r="AH188">
            <v>174</v>
          </cell>
          <cell r="AI188">
            <v>188</v>
          </cell>
          <cell r="AJ188">
            <v>190</v>
          </cell>
          <cell r="AK188">
            <v>190</v>
          </cell>
          <cell r="AL188">
            <v>189.75</v>
          </cell>
          <cell r="AM188">
            <v>441.56783459322702</v>
          </cell>
          <cell r="AN188">
            <v>194</v>
          </cell>
          <cell r="AO188">
            <v>403.022231322229</v>
          </cell>
          <cell r="AP188">
            <v>183</v>
          </cell>
          <cell r="AQ188">
            <v>0.259119001615713</v>
          </cell>
          <cell r="AR188">
            <v>0.25307309732106997</v>
          </cell>
          <cell r="AS188">
            <v>0.57991073952625005</v>
          </cell>
          <cell r="AT188">
            <v>187</v>
          </cell>
        </row>
        <row r="189">
          <cell r="A189">
            <v>187</v>
          </cell>
          <cell r="B189">
            <v>2025</v>
          </cell>
          <cell r="C189" t="str">
            <v>Oakland</v>
          </cell>
          <cell r="D189">
            <v>63.835099999999997</v>
          </cell>
          <cell r="E189">
            <v>356</v>
          </cell>
          <cell r="F189">
            <v>63.146900000000002</v>
          </cell>
          <cell r="G189">
            <v>353</v>
          </cell>
          <cell r="H189">
            <v>105.518</v>
          </cell>
          <cell r="I189">
            <v>188</v>
          </cell>
          <cell r="J189">
            <v>108.04300000000001</v>
          </cell>
          <cell r="K189">
            <v>166</v>
          </cell>
          <cell r="L189">
            <v>109.444</v>
          </cell>
          <cell r="M189">
            <v>260</v>
          </cell>
          <cell r="N189">
            <v>110.068</v>
          </cell>
          <cell r="O189">
            <v>224</v>
          </cell>
          <cell r="P189">
            <v>-2.0249600000000001</v>
          </cell>
          <cell r="Q189">
            <v>189</v>
          </cell>
          <cell r="R189">
            <v>0.36732369999999998</v>
          </cell>
          <cell r="S189">
            <v>0.47441640000000002</v>
          </cell>
          <cell r="T189">
            <v>0.44721889999999997</v>
          </cell>
          <cell r="U189">
            <v>0.59571149999999995</v>
          </cell>
          <cell r="V189">
            <v>237</v>
          </cell>
          <cell r="W189">
            <v>164</v>
          </cell>
          <cell r="X189">
            <v>189</v>
          </cell>
          <cell r="Y189">
            <v>115</v>
          </cell>
          <cell r="Z189">
            <v>-3.17223596422656E-2</v>
          </cell>
          <cell r="AA189">
            <v>191</v>
          </cell>
          <cell r="AB189">
            <v>745165.62483989995</v>
          </cell>
          <cell r="AC189">
            <v>226</v>
          </cell>
          <cell r="AD189">
            <v>28.946641148225201</v>
          </cell>
          <cell r="AE189">
            <v>305</v>
          </cell>
          <cell r="AF189">
            <v>248</v>
          </cell>
          <cell r="AG189">
            <v>0.42087005</v>
          </cell>
          <cell r="AH189">
            <v>203</v>
          </cell>
          <cell r="AI189">
            <v>164</v>
          </cell>
          <cell r="AJ189">
            <v>189</v>
          </cell>
          <cell r="AK189">
            <v>115</v>
          </cell>
          <cell r="AL189">
            <v>195.333333333333</v>
          </cell>
          <cell r="AM189">
            <v>411.733939495627</v>
          </cell>
          <cell r="AN189">
            <v>184</v>
          </cell>
          <cell r="AO189">
            <v>464.117922701635</v>
          </cell>
          <cell r="AP189">
            <v>202</v>
          </cell>
          <cell r="AQ189">
            <v>0.28807971406377603</v>
          </cell>
          <cell r="AR189">
            <v>0.22226895282640399</v>
          </cell>
          <cell r="AS189">
            <v>0.57907497300438304</v>
          </cell>
          <cell r="AT189">
            <v>188</v>
          </cell>
        </row>
        <row r="190">
          <cell r="A190">
            <v>188</v>
          </cell>
          <cell r="B190">
            <v>2025</v>
          </cell>
          <cell r="C190" t="str">
            <v>Ohio</v>
          </cell>
          <cell r="D190">
            <v>71.499099999999999</v>
          </cell>
          <cell r="E190">
            <v>30</v>
          </cell>
          <cell r="F190">
            <v>70.391900000000007</v>
          </cell>
          <cell r="G190">
            <v>44</v>
          </cell>
          <cell r="H190">
            <v>109.69799999999999</v>
          </cell>
          <cell r="I190">
            <v>97</v>
          </cell>
          <cell r="J190">
            <v>108.395</v>
          </cell>
          <cell r="K190">
            <v>160</v>
          </cell>
          <cell r="L190">
            <v>106.655</v>
          </cell>
          <cell r="M190">
            <v>188</v>
          </cell>
          <cell r="N190">
            <v>109.967</v>
          </cell>
          <cell r="O190">
            <v>220</v>
          </cell>
          <cell r="P190">
            <v>-1.57203</v>
          </cell>
          <cell r="Q190">
            <v>184</v>
          </cell>
          <cell r="R190">
            <v>0.65491180000000004</v>
          </cell>
          <cell r="S190">
            <v>0.36642160000000001</v>
          </cell>
          <cell r="T190">
            <v>0.50761559999999994</v>
          </cell>
          <cell r="U190">
            <v>0.37212119999999999</v>
          </cell>
          <cell r="V190">
            <v>118</v>
          </cell>
          <cell r="W190">
            <v>216</v>
          </cell>
          <cell r="X190">
            <v>156</v>
          </cell>
          <cell r="Y190">
            <v>212</v>
          </cell>
          <cell r="Z190">
            <v>-2.1986290736526699E-2</v>
          </cell>
          <cell r="AA190">
            <v>184</v>
          </cell>
          <cell r="AB190">
            <v>840076.96125907695</v>
          </cell>
          <cell r="AC190">
            <v>117</v>
          </cell>
          <cell r="AD190">
            <v>25.805912982718699</v>
          </cell>
          <cell r="AE190">
            <v>150</v>
          </cell>
          <cell r="AF190">
            <v>167</v>
          </cell>
          <cell r="AG190">
            <v>0.51066670000000003</v>
          </cell>
          <cell r="AH190">
            <v>159</v>
          </cell>
          <cell r="AI190">
            <v>216</v>
          </cell>
          <cell r="AJ190">
            <v>156</v>
          </cell>
          <cell r="AK190">
            <v>212</v>
          </cell>
          <cell r="AL190">
            <v>165.833333333333</v>
          </cell>
          <cell r="AM190">
            <v>452.57521208720499</v>
          </cell>
          <cell r="AN190">
            <v>197</v>
          </cell>
          <cell r="AO190">
            <v>324.73888219719998</v>
          </cell>
          <cell r="AP190">
            <v>159</v>
          </cell>
          <cell r="AQ190">
            <v>0.22040763817258199</v>
          </cell>
          <cell r="AR190">
            <v>0.28200387556561601</v>
          </cell>
          <cell r="AS190">
            <v>0.57545561912196097</v>
          </cell>
          <cell r="AT190">
            <v>189</v>
          </cell>
        </row>
        <row r="191">
          <cell r="A191">
            <v>189</v>
          </cell>
          <cell r="B191">
            <v>2025</v>
          </cell>
          <cell r="C191" t="str">
            <v>UNC Asheville</v>
          </cell>
          <cell r="D191">
            <v>70.469700000000003</v>
          </cell>
          <cell r="E191">
            <v>62</v>
          </cell>
          <cell r="F191">
            <v>68.380499999999998</v>
          </cell>
          <cell r="G191">
            <v>123</v>
          </cell>
          <cell r="H191">
            <v>112.339</v>
          </cell>
          <cell r="I191">
            <v>63</v>
          </cell>
          <cell r="J191">
            <v>111.459</v>
          </cell>
          <cell r="K191">
            <v>101</v>
          </cell>
          <cell r="L191">
            <v>111.035</v>
          </cell>
          <cell r="M191">
            <v>297</v>
          </cell>
          <cell r="N191">
            <v>111.679</v>
          </cell>
          <cell r="O191">
            <v>252</v>
          </cell>
          <cell r="P191">
            <v>-0.21944900000000001</v>
          </cell>
          <cell r="Q191">
            <v>166</v>
          </cell>
          <cell r="R191">
            <v>0.4995174</v>
          </cell>
          <cell r="S191">
            <v>0.41551949999999999</v>
          </cell>
          <cell r="T191">
            <v>0.39402150000000002</v>
          </cell>
          <cell r="U191">
            <v>0.47351690000000002</v>
          </cell>
          <cell r="V191">
            <v>174</v>
          </cell>
          <cell r="W191">
            <v>195</v>
          </cell>
          <cell r="X191">
            <v>215</v>
          </cell>
          <cell r="Y191">
            <v>169</v>
          </cell>
          <cell r="Z191">
            <v>-3.1219091325775301E-3</v>
          </cell>
          <cell r="AA191">
            <v>166</v>
          </cell>
          <cell r="AB191">
            <v>875452.74181746505</v>
          </cell>
          <cell r="AC191">
            <v>82</v>
          </cell>
          <cell r="AD191">
            <v>26.838114647694901</v>
          </cell>
          <cell r="AE191">
            <v>206</v>
          </cell>
          <cell r="AF191">
            <v>186</v>
          </cell>
          <cell r="AG191">
            <v>0.45751845000000002</v>
          </cell>
          <cell r="AH191">
            <v>183</v>
          </cell>
          <cell r="AI191">
            <v>195</v>
          </cell>
          <cell r="AJ191">
            <v>215</v>
          </cell>
          <cell r="AK191">
            <v>169</v>
          </cell>
          <cell r="AL191">
            <v>166.833333333333</v>
          </cell>
          <cell r="AM191">
            <v>401.50542473538098</v>
          </cell>
          <cell r="AN191">
            <v>179</v>
          </cell>
          <cell r="AO191">
            <v>364.64831818986301</v>
          </cell>
          <cell r="AP191">
            <v>171</v>
          </cell>
          <cell r="AQ191">
            <v>0.25295130153539902</v>
          </cell>
          <cell r="AR191">
            <v>0.24901967370012101</v>
          </cell>
          <cell r="AS191">
            <v>0.57525373117306899</v>
          </cell>
          <cell r="AT191">
            <v>190</v>
          </cell>
        </row>
        <row r="192">
          <cell r="A192">
            <v>190</v>
          </cell>
          <cell r="B192">
            <v>2025</v>
          </cell>
          <cell r="C192" t="str">
            <v>Youngstown St.</v>
          </cell>
          <cell r="D192">
            <v>70.123400000000004</v>
          </cell>
          <cell r="E192">
            <v>79</v>
          </cell>
          <cell r="F192">
            <v>69.500900000000001</v>
          </cell>
          <cell r="G192">
            <v>66</v>
          </cell>
          <cell r="H192">
            <v>104.366</v>
          </cell>
          <cell r="I192">
            <v>220</v>
          </cell>
          <cell r="J192">
            <v>103.18600000000001</v>
          </cell>
          <cell r="K192">
            <v>256</v>
          </cell>
          <cell r="L192">
            <v>101.211</v>
          </cell>
          <cell r="M192">
            <v>71</v>
          </cell>
          <cell r="N192">
            <v>104.889</v>
          </cell>
          <cell r="O192">
            <v>115</v>
          </cell>
          <cell r="P192">
            <v>-1.7033199999999999</v>
          </cell>
          <cell r="Q192">
            <v>186</v>
          </cell>
          <cell r="R192">
            <v>0.4153212</v>
          </cell>
          <cell r="S192">
            <v>0.44861810000000002</v>
          </cell>
          <cell r="T192">
            <v>0.2301291</v>
          </cell>
          <cell r="U192">
            <v>0.5365143</v>
          </cell>
          <cell r="V192">
            <v>212</v>
          </cell>
          <cell r="W192">
            <v>181</v>
          </cell>
          <cell r="X192">
            <v>291</v>
          </cell>
          <cell r="Y192">
            <v>143</v>
          </cell>
          <cell r="Z192">
            <v>-2.42857591046639E-2</v>
          </cell>
          <cell r="AA192">
            <v>186</v>
          </cell>
          <cell r="AB192">
            <v>746628.42478354601</v>
          </cell>
          <cell r="AC192">
            <v>221</v>
          </cell>
          <cell r="AD192">
            <v>24.395231669635599</v>
          </cell>
          <cell r="AE192">
            <v>90</v>
          </cell>
          <cell r="AF192">
            <v>138</v>
          </cell>
          <cell r="AG192">
            <v>0.43196964999999998</v>
          </cell>
          <cell r="AH192">
            <v>199</v>
          </cell>
          <cell r="AI192">
            <v>181</v>
          </cell>
          <cell r="AJ192">
            <v>291</v>
          </cell>
          <cell r="AK192">
            <v>143</v>
          </cell>
          <cell r="AL192">
            <v>196.333333333333</v>
          </cell>
          <cell r="AM192">
            <v>437.64024084925001</v>
          </cell>
          <cell r="AN192">
            <v>193</v>
          </cell>
          <cell r="AO192">
            <v>454.50723987977699</v>
          </cell>
          <cell r="AP192">
            <v>197</v>
          </cell>
          <cell r="AQ192">
            <v>0.27075701485512899</v>
          </cell>
          <cell r="AR192">
            <v>0.22872832952988401</v>
          </cell>
          <cell r="AS192">
            <v>0.57411263081358699</v>
          </cell>
          <cell r="AT192">
            <v>191</v>
          </cell>
        </row>
        <row r="193">
          <cell r="A193">
            <v>191</v>
          </cell>
          <cell r="B193">
            <v>2025</v>
          </cell>
          <cell r="C193" t="str">
            <v>Seton Hall</v>
          </cell>
          <cell r="D193">
            <v>64.534499999999994</v>
          </cell>
          <cell r="E193">
            <v>340</v>
          </cell>
          <cell r="F193">
            <v>63.962400000000002</v>
          </cell>
          <cell r="G193">
            <v>339</v>
          </cell>
          <cell r="H193">
            <v>95.239599999999996</v>
          </cell>
          <cell r="I193">
            <v>349</v>
          </cell>
          <cell r="J193">
            <v>100.932</v>
          </cell>
          <cell r="K193">
            <v>295</v>
          </cell>
          <cell r="L193">
            <v>106.095</v>
          </cell>
          <cell r="M193">
            <v>176</v>
          </cell>
          <cell r="N193">
            <v>104.39100000000001</v>
          </cell>
          <cell r="O193">
            <v>109</v>
          </cell>
          <cell r="P193">
            <v>-3.4589400000000001</v>
          </cell>
          <cell r="Q193">
            <v>208</v>
          </cell>
          <cell r="R193">
            <v>0.28532730000000001</v>
          </cell>
          <cell r="S193">
            <v>0.49281560000000002</v>
          </cell>
          <cell r="T193">
            <v>0.48551660000000002</v>
          </cell>
          <cell r="U193">
            <v>0.35192240000000002</v>
          </cell>
          <cell r="V193">
            <v>273</v>
          </cell>
          <cell r="W193">
            <v>156</v>
          </cell>
          <cell r="X193">
            <v>166</v>
          </cell>
          <cell r="Y193">
            <v>224</v>
          </cell>
          <cell r="Z193">
            <v>-5.3599237617088499E-2</v>
          </cell>
          <cell r="AA193">
            <v>213</v>
          </cell>
          <cell r="AB193">
            <v>657430.28701552795</v>
          </cell>
          <cell r="AC193">
            <v>328</v>
          </cell>
          <cell r="AD193">
            <v>26.306855726200698</v>
          </cell>
          <cell r="AE193">
            <v>174</v>
          </cell>
          <cell r="AF193">
            <v>193.5</v>
          </cell>
          <cell r="AG193">
            <v>0.38907144999999999</v>
          </cell>
          <cell r="AH193">
            <v>221</v>
          </cell>
          <cell r="AI193">
            <v>156</v>
          </cell>
          <cell r="AJ193">
            <v>166</v>
          </cell>
          <cell r="AK193">
            <v>224</v>
          </cell>
          <cell r="AL193">
            <v>224.25</v>
          </cell>
          <cell r="AM193">
            <v>455.03835511700498</v>
          </cell>
          <cell r="AN193">
            <v>198</v>
          </cell>
          <cell r="AO193">
            <v>576.37228329140999</v>
          </cell>
          <cell r="AP193">
            <v>229</v>
          </cell>
          <cell r="AQ193">
            <v>0.296274515663906</v>
          </cell>
          <cell r="AR193">
            <v>0.199986556199931</v>
          </cell>
          <cell r="AS193">
            <v>0.57262734781521596</v>
          </cell>
          <cell r="AT193">
            <v>192</v>
          </cell>
        </row>
        <row r="194">
          <cell r="A194">
            <v>192</v>
          </cell>
          <cell r="B194">
            <v>2025</v>
          </cell>
          <cell r="C194" t="str">
            <v>Quinnipiac</v>
          </cell>
          <cell r="D194">
            <v>71.692599999999999</v>
          </cell>
          <cell r="E194">
            <v>28</v>
          </cell>
          <cell r="F194">
            <v>71.874600000000001</v>
          </cell>
          <cell r="G194">
            <v>18</v>
          </cell>
          <cell r="H194">
            <v>103.34</v>
          </cell>
          <cell r="I194">
            <v>254</v>
          </cell>
          <cell r="J194">
            <v>102.87</v>
          </cell>
          <cell r="K194">
            <v>262</v>
          </cell>
          <cell r="L194">
            <v>100.015</v>
          </cell>
          <cell r="M194">
            <v>61</v>
          </cell>
          <cell r="N194">
            <v>105.651</v>
          </cell>
          <cell r="O194">
            <v>139</v>
          </cell>
          <cell r="P194">
            <v>-2.7807499999999998</v>
          </cell>
          <cell r="Q194">
            <v>201</v>
          </cell>
          <cell r="R194">
            <v>0.45431939999999998</v>
          </cell>
          <cell r="S194">
            <v>0.4293189</v>
          </cell>
          <cell r="T194">
            <v>0.3492229</v>
          </cell>
          <cell r="U194">
            <v>0.52421490000000004</v>
          </cell>
          <cell r="V194">
            <v>194</v>
          </cell>
          <cell r="W194">
            <v>189</v>
          </cell>
          <cell r="X194">
            <v>229</v>
          </cell>
          <cell r="Y194">
            <v>149</v>
          </cell>
          <cell r="Z194">
            <v>-3.8790614373031398E-2</v>
          </cell>
          <cell r="AA194">
            <v>201</v>
          </cell>
          <cell r="AB194">
            <v>758668.07717694005</v>
          </cell>
          <cell r="AC194">
            <v>208</v>
          </cell>
          <cell r="AD194">
            <v>24.1392319892777</v>
          </cell>
          <cell r="AE194">
            <v>82</v>
          </cell>
          <cell r="AF194">
            <v>141.5</v>
          </cell>
          <cell r="AG194">
            <v>0.44181914999999999</v>
          </cell>
          <cell r="AH194">
            <v>194</v>
          </cell>
          <cell r="AI194">
            <v>189</v>
          </cell>
          <cell r="AJ194">
            <v>229</v>
          </cell>
          <cell r="AK194">
            <v>149</v>
          </cell>
          <cell r="AL194">
            <v>187.083333333333</v>
          </cell>
          <cell r="AM194">
            <v>435.76775523587003</v>
          </cell>
          <cell r="AN194">
            <v>191</v>
          </cell>
          <cell r="AO194">
            <v>423.438715441223</v>
          </cell>
          <cell r="AP194">
            <v>189</v>
          </cell>
          <cell r="AQ194">
            <v>0.25922038375554701</v>
          </cell>
          <cell r="AR194">
            <v>0.23602338775926199</v>
          </cell>
          <cell r="AS194">
            <v>0.57215752040204704</v>
          </cell>
          <cell r="AT194">
            <v>193</v>
          </cell>
        </row>
        <row r="195">
          <cell r="A195">
            <v>193</v>
          </cell>
          <cell r="B195">
            <v>2025</v>
          </cell>
          <cell r="C195" t="str">
            <v>Merrimack</v>
          </cell>
          <cell r="D195">
            <v>64.721599999999995</v>
          </cell>
          <cell r="E195">
            <v>337</v>
          </cell>
          <cell r="F195">
            <v>65.014099999999999</v>
          </cell>
          <cell r="G195">
            <v>299</v>
          </cell>
          <cell r="H195">
            <v>100.34</v>
          </cell>
          <cell r="I195">
            <v>300</v>
          </cell>
          <cell r="J195">
            <v>100.28400000000001</v>
          </cell>
          <cell r="K195">
            <v>305</v>
          </cell>
          <cell r="L195">
            <v>99.393500000000003</v>
          </cell>
          <cell r="M195">
            <v>50</v>
          </cell>
          <cell r="N195">
            <v>102.956</v>
          </cell>
          <cell r="O195">
            <v>90</v>
          </cell>
          <cell r="P195">
            <v>-2.6713399999999998</v>
          </cell>
          <cell r="Q195">
            <v>200</v>
          </cell>
          <cell r="R195">
            <v>0.35602440000000002</v>
          </cell>
          <cell r="S195">
            <v>0.46741670000000002</v>
          </cell>
          <cell r="T195">
            <v>0.40742099999999998</v>
          </cell>
          <cell r="U195">
            <v>0.49821579999999999</v>
          </cell>
          <cell r="V195">
            <v>244</v>
          </cell>
          <cell r="W195">
            <v>167</v>
          </cell>
          <cell r="X195">
            <v>210</v>
          </cell>
          <cell r="Y195">
            <v>158</v>
          </cell>
          <cell r="Z195">
            <v>-4.1284517070035297E-2</v>
          </cell>
          <cell r="AA195">
            <v>202</v>
          </cell>
          <cell r="AB195">
            <v>650897.40706536896</v>
          </cell>
          <cell r="AC195">
            <v>333</v>
          </cell>
          <cell r="AD195">
            <v>25.656263829100201</v>
          </cell>
          <cell r="AE195">
            <v>140</v>
          </cell>
          <cell r="AF195">
            <v>171</v>
          </cell>
          <cell r="AG195">
            <v>0.41172055000000002</v>
          </cell>
          <cell r="AH195">
            <v>210</v>
          </cell>
          <cell r="AI195">
            <v>167</v>
          </cell>
          <cell r="AJ195">
            <v>210</v>
          </cell>
          <cell r="AK195">
            <v>158</v>
          </cell>
          <cell r="AL195">
            <v>214</v>
          </cell>
          <cell r="AM195">
            <v>457.83558867280499</v>
          </cell>
          <cell r="AN195">
            <v>199</v>
          </cell>
          <cell r="AO195">
            <v>519.770023624033</v>
          </cell>
          <cell r="AP195">
            <v>213</v>
          </cell>
          <cell r="AQ195">
            <v>0.28083285849335199</v>
          </cell>
          <cell r="AR195">
            <v>0.214380591560101</v>
          </cell>
          <cell r="AS195">
            <v>0.572143507932385</v>
          </cell>
          <cell r="AT195">
            <v>194</v>
          </cell>
        </row>
        <row r="196">
          <cell r="A196">
            <v>194</v>
          </cell>
          <cell r="B196">
            <v>2025</v>
          </cell>
          <cell r="C196" t="str">
            <v>Wyoming</v>
          </cell>
          <cell r="D196">
            <v>65.277699999999996</v>
          </cell>
          <cell r="E196">
            <v>320</v>
          </cell>
          <cell r="F196">
            <v>64.501999999999995</v>
          </cell>
          <cell r="G196">
            <v>324</v>
          </cell>
          <cell r="H196">
            <v>100.89100000000001</v>
          </cell>
          <cell r="I196">
            <v>292</v>
          </cell>
          <cell r="J196">
            <v>104.349</v>
          </cell>
          <cell r="K196">
            <v>232</v>
          </cell>
          <cell r="L196">
            <v>107.265</v>
          </cell>
          <cell r="M196">
            <v>208</v>
          </cell>
          <cell r="N196">
            <v>105.143</v>
          </cell>
          <cell r="O196">
            <v>121</v>
          </cell>
          <cell r="P196">
            <v>-0.79436700000000005</v>
          </cell>
          <cell r="Q196">
            <v>174</v>
          </cell>
          <cell r="R196">
            <v>0.62091289999999999</v>
          </cell>
          <cell r="S196">
            <v>0.37392120000000001</v>
          </cell>
          <cell r="T196">
            <v>0.52451490000000001</v>
          </cell>
          <cell r="U196">
            <v>0.38332060000000001</v>
          </cell>
          <cell r="V196">
            <v>129</v>
          </cell>
          <cell r="W196">
            <v>212</v>
          </cell>
          <cell r="X196">
            <v>150</v>
          </cell>
          <cell r="Y196">
            <v>206</v>
          </cell>
          <cell r="Z196">
            <v>-1.2163418747903099E-2</v>
          </cell>
          <cell r="AA196">
            <v>174</v>
          </cell>
          <cell r="AB196">
            <v>710790.19288753695</v>
          </cell>
          <cell r="AC196">
            <v>267</v>
          </cell>
          <cell r="AD196">
            <v>26.3077519892901</v>
          </cell>
          <cell r="AE196">
            <v>176</v>
          </cell>
          <cell r="AF196">
            <v>175</v>
          </cell>
          <cell r="AG196">
            <v>0.49741705000000003</v>
          </cell>
          <cell r="AH196">
            <v>164</v>
          </cell>
          <cell r="AI196">
            <v>212</v>
          </cell>
          <cell r="AJ196">
            <v>150</v>
          </cell>
          <cell r="AK196">
            <v>206</v>
          </cell>
          <cell r="AL196">
            <v>189.333333333333</v>
          </cell>
          <cell r="AM196">
            <v>506.34554374914597</v>
          </cell>
          <cell r="AN196">
            <v>205</v>
          </cell>
          <cell r="AO196">
            <v>380.63297857066402</v>
          </cell>
          <cell r="AP196">
            <v>175</v>
          </cell>
          <cell r="AQ196">
            <v>0.22240781321507699</v>
          </cell>
          <cell r="AR196">
            <v>0.26928780739231301</v>
          </cell>
          <cell r="AS196">
            <v>0.57051430430318695</v>
          </cell>
          <cell r="AT196">
            <v>195</v>
          </cell>
        </row>
        <row r="197">
          <cell r="A197">
            <v>195</v>
          </cell>
          <cell r="B197">
            <v>2025</v>
          </cell>
          <cell r="C197" t="str">
            <v>East Tennessee St.</v>
          </cell>
          <cell r="D197">
            <v>65.881200000000007</v>
          </cell>
          <cell r="E197">
            <v>296</v>
          </cell>
          <cell r="F197">
            <v>65.414699999999996</v>
          </cell>
          <cell r="G197">
            <v>286</v>
          </cell>
          <cell r="H197">
            <v>109.64700000000001</v>
          </cell>
          <cell r="I197">
            <v>101</v>
          </cell>
          <cell r="J197">
            <v>108.367</v>
          </cell>
          <cell r="K197">
            <v>162</v>
          </cell>
          <cell r="L197">
            <v>102.89100000000001</v>
          </cell>
          <cell r="M197">
            <v>102</v>
          </cell>
          <cell r="N197">
            <v>105.749</v>
          </cell>
          <cell r="O197">
            <v>141</v>
          </cell>
          <cell r="P197">
            <v>2.61822</v>
          </cell>
          <cell r="Q197">
            <v>133</v>
          </cell>
          <cell r="R197">
            <v>0.61641319999999999</v>
          </cell>
          <cell r="S197">
            <v>0.3651218</v>
          </cell>
          <cell r="T197">
            <v>0.45501809999999998</v>
          </cell>
          <cell r="U197">
            <v>0.39202029999999999</v>
          </cell>
          <cell r="V197">
            <v>132</v>
          </cell>
          <cell r="W197">
            <v>218</v>
          </cell>
          <cell r="X197">
            <v>181</v>
          </cell>
          <cell r="Y197">
            <v>203</v>
          </cell>
          <cell r="Z197">
            <v>3.97381954184199E-2</v>
          </cell>
          <cell r="AA197">
            <v>132</v>
          </cell>
          <cell r="AB197">
            <v>773669.72475934599</v>
          </cell>
          <cell r="AC197">
            <v>193</v>
          </cell>
          <cell r="AD197">
            <v>26.307557583876601</v>
          </cell>
          <cell r="AE197">
            <v>175</v>
          </cell>
          <cell r="AF197">
            <v>153.5</v>
          </cell>
          <cell r="AG197">
            <v>0.49076750000000002</v>
          </cell>
          <cell r="AH197">
            <v>166</v>
          </cell>
          <cell r="AI197">
            <v>218</v>
          </cell>
          <cell r="AJ197">
            <v>181</v>
          </cell>
          <cell r="AK197">
            <v>203</v>
          </cell>
          <cell r="AL197">
            <v>171.416666666666</v>
          </cell>
          <cell r="AM197">
            <v>469.47803901784698</v>
          </cell>
          <cell r="AN197">
            <v>201</v>
          </cell>
          <cell r="AO197">
            <v>349.28284099225499</v>
          </cell>
          <cell r="AP197">
            <v>167</v>
          </cell>
          <cell r="AQ197">
            <v>0.218821951065548</v>
          </cell>
          <cell r="AR197">
            <v>0.26855791888402802</v>
          </cell>
          <cell r="AS197">
            <v>0.56850597937615899</v>
          </cell>
          <cell r="AT197">
            <v>196</v>
          </cell>
        </row>
        <row r="198">
          <cell r="A198">
            <v>196</v>
          </cell>
          <cell r="B198">
            <v>2025</v>
          </cell>
          <cell r="C198" t="str">
            <v>UT Rio Grande Valley</v>
          </cell>
          <cell r="D198">
            <v>70.154399999999995</v>
          </cell>
          <cell r="E198">
            <v>76</v>
          </cell>
          <cell r="F198">
            <v>69.833299999999994</v>
          </cell>
          <cell r="G198">
            <v>59</v>
          </cell>
          <cell r="H198">
            <v>104.646</v>
          </cell>
          <cell r="I198">
            <v>213</v>
          </cell>
          <cell r="J198">
            <v>104.654</v>
          </cell>
          <cell r="K198">
            <v>227</v>
          </cell>
          <cell r="L198">
            <v>106.98</v>
          </cell>
          <cell r="M198">
            <v>197</v>
          </cell>
          <cell r="N198">
            <v>110.29600000000001</v>
          </cell>
          <cell r="O198">
            <v>229</v>
          </cell>
          <cell r="P198">
            <v>-5.6421000000000001</v>
          </cell>
          <cell r="Q198">
            <v>232</v>
          </cell>
          <cell r="R198">
            <v>0.27072849999999998</v>
          </cell>
          <cell r="S198">
            <v>0.48071609999999998</v>
          </cell>
          <cell r="T198">
            <v>0.67471000000000003</v>
          </cell>
          <cell r="U198">
            <v>0.29822569999999998</v>
          </cell>
          <cell r="V198">
            <v>285</v>
          </cell>
          <cell r="W198">
            <v>161</v>
          </cell>
          <cell r="X198">
            <v>100</v>
          </cell>
          <cell r="Y198">
            <v>257</v>
          </cell>
          <cell r="Z198">
            <v>-8.0422610698687599E-2</v>
          </cell>
          <cell r="AA198">
            <v>229</v>
          </cell>
          <cell r="AB198">
            <v>768363.23990014999</v>
          </cell>
          <cell r="AC198">
            <v>201</v>
          </cell>
          <cell r="AD198">
            <v>26.4265643618076</v>
          </cell>
          <cell r="AE198">
            <v>181</v>
          </cell>
          <cell r="AF198">
            <v>205</v>
          </cell>
          <cell r="AG198">
            <v>0.37572229999999901</v>
          </cell>
          <cell r="AH198">
            <v>227</v>
          </cell>
          <cell r="AI198">
            <v>161</v>
          </cell>
          <cell r="AJ198">
            <v>100</v>
          </cell>
          <cell r="AK198">
            <v>257</v>
          </cell>
          <cell r="AL198">
            <v>203.166666666666</v>
          </cell>
          <cell r="AM198">
            <v>422.633372725953</v>
          </cell>
          <cell r="AN198">
            <v>187</v>
          </cell>
          <cell r="AO198">
            <v>540.73624766660498</v>
          </cell>
          <cell r="AP198">
            <v>219</v>
          </cell>
          <cell r="AQ198">
            <v>0.29114339320201699</v>
          </cell>
          <cell r="AR198">
            <v>0.19467182988638401</v>
          </cell>
          <cell r="AS198">
            <v>0.56777523992107803</v>
          </cell>
          <cell r="AT198">
            <v>197</v>
          </cell>
        </row>
        <row r="199">
          <cell r="A199">
            <v>197</v>
          </cell>
          <cell r="B199">
            <v>2025</v>
          </cell>
          <cell r="C199" t="str">
            <v>Wright St.</v>
          </cell>
          <cell r="D199">
            <v>68.532899999999998</v>
          </cell>
          <cell r="E199">
            <v>159</v>
          </cell>
          <cell r="F199">
            <v>67.691699999999997</v>
          </cell>
          <cell r="G199">
            <v>167</v>
          </cell>
          <cell r="H199">
            <v>108.892</v>
          </cell>
          <cell r="I199">
            <v>111</v>
          </cell>
          <cell r="J199">
            <v>108.886</v>
          </cell>
          <cell r="K199">
            <v>145</v>
          </cell>
          <cell r="L199">
            <v>109.437</v>
          </cell>
          <cell r="M199">
            <v>259</v>
          </cell>
          <cell r="N199">
            <v>112.333</v>
          </cell>
          <cell r="O199">
            <v>266</v>
          </cell>
          <cell r="P199">
            <v>-3.4469699999999999</v>
          </cell>
          <cell r="Q199">
            <v>207</v>
          </cell>
          <cell r="R199">
            <v>0.54221560000000002</v>
          </cell>
          <cell r="S199">
            <v>0.39332050000000002</v>
          </cell>
          <cell r="T199">
            <v>0.55861349999999999</v>
          </cell>
          <cell r="U199">
            <v>0.29272599999999999</v>
          </cell>
          <cell r="V199">
            <v>156</v>
          </cell>
          <cell r="W199">
            <v>205</v>
          </cell>
          <cell r="X199">
            <v>135</v>
          </cell>
          <cell r="Y199">
            <v>260</v>
          </cell>
          <cell r="Z199">
            <v>-5.0297010632849297E-2</v>
          </cell>
          <cell r="AA199">
            <v>207</v>
          </cell>
          <cell r="AB199">
            <v>812537.095922768</v>
          </cell>
          <cell r="AC199">
            <v>138</v>
          </cell>
          <cell r="AD199">
            <v>27.855609293139501</v>
          </cell>
          <cell r="AE199">
            <v>260</v>
          </cell>
          <cell r="AF199">
            <v>233.5</v>
          </cell>
          <cell r="AG199">
            <v>0.46776804999999999</v>
          </cell>
          <cell r="AH199">
            <v>178</v>
          </cell>
          <cell r="AI199">
            <v>205</v>
          </cell>
          <cell r="AJ199">
            <v>135</v>
          </cell>
          <cell r="AK199">
            <v>260</v>
          </cell>
          <cell r="AL199">
            <v>191.916666666666</v>
          </cell>
          <cell r="AM199">
            <v>487.93964887837399</v>
          </cell>
          <cell r="AN199">
            <v>203</v>
          </cell>
          <cell r="AO199">
            <v>410.28169124989699</v>
          </cell>
          <cell r="AP199">
            <v>186</v>
          </cell>
          <cell r="AQ199">
            <v>0.234814343523431</v>
          </cell>
          <cell r="AR199">
            <v>0.25087339789464602</v>
          </cell>
          <cell r="AS199">
            <v>0.56771563978398398</v>
          </cell>
          <cell r="AT199">
            <v>198</v>
          </cell>
        </row>
        <row r="200">
          <cell r="A200">
            <v>198</v>
          </cell>
          <cell r="B200">
            <v>2025</v>
          </cell>
          <cell r="C200" t="str">
            <v>Queens</v>
          </cell>
          <cell r="D200">
            <v>70.153499999999994</v>
          </cell>
          <cell r="E200">
            <v>77</v>
          </cell>
          <cell r="F200">
            <v>68.889600000000002</v>
          </cell>
          <cell r="G200">
            <v>96</v>
          </cell>
          <cell r="H200">
            <v>107.629</v>
          </cell>
          <cell r="I200">
            <v>140</v>
          </cell>
          <cell r="J200">
            <v>107.056</v>
          </cell>
          <cell r="K200">
            <v>184</v>
          </cell>
          <cell r="L200">
            <v>107.706</v>
          </cell>
          <cell r="M200">
            <v>214</v>
          </cell>
          <cell r="N200">
            <v>110.67</v>
          </cell>
          <cell r="O200">
            <v>238</v>
          </cell>
          <cell r="P200">
            <v>-3.6143999999999998</v>
          </cell>
          <cell r="Q200">
            <v>213</v>
          </cell>
          <cell r="R200">
            <v>0.37582300000000002</v>
          </cell>
          <cell r="S200">
            <v>0.44011850000000002</v>
          </cell>
          <cell r="T200">
            <v>0.32172410000000001</v>
          </cell>
          <cell r="U200">
            <v>0.58631200000000006</v>
          </cell>
          <cell r="V200">
            <v>230</v>
          </cell>
          <cell r="W200">
            <v>185</v>
          </cell>
          <cell r="X200">
            <v>241</v>
          </cell>
          <cell r="Y200">
            <v>121</v>
          </cell>
          <cell r="Z200">
            <v>-5.1515605066033802E-2</v>
          </cell>
          <cell r="AA200">
            <v>208</v>
          </cell>
          <cell r="AB200">
            <v>804028.361045375</v>
          </cell>
          <cell r="AC200">
            <v>150</v>
          </cell>
          <cell r="AD200">
            <v>26.570425715413801</v>
          </cell>
          <cell r="AE200">
            <v>188</v>
          </cell>
          <cell r="AF200">
            <v>198</v>
          </cell>
          <cell r="AG200">
            <v>0.40797074999999999</v>
          </cell>
          <cell r="AH200">
            <v>212</v>
          </cell>
          <cell r="AI200">
            <v>185</v>
          </cell>
          <cell r="AJ200">
            <v>241</v>
          </cell>
          <cell r="AK200">
            <v>121</v>
          </cell>
          <cell r="AL200">
            <v>188.333333333333</v>
          </cell>
          <cell r="AM200">
            <v>427.915057724983</v>
          </cell>
          <cell r="AN200">
            <v>190</v>
          </cell>
          <cell r="AO200">
            <v>461.63440230294202</v>
          </cell>
          <cell r="AP200">
            <v>200</v>
          </cell>
          <cell r="AQ200">
            <v>0.26622480503425</v>
          </cell>
          <cell r="AR200">
            <v>0.215601153700445</v>
          </cell>
          <cell r="AS200">
            <v>0.56590571446979698</v>
          </cell>
          <cell r="AT200">
            <v>199</v>
          </cell>
        </row>
        <row r="201">
          <cell r="A201">
            <v>199</v>
          </cell>
          <cell r="B201">
            <v>2025</v>
          </cell>
          <cell r="C201" t="str">
            <v>Portland St.</v>
          </cell>
          <cell r="D201">
            <v>68.955399999999997</v>
          </cell>
          <cell r="E201">
            <v>135</v>
          </cell>
          <cell r="F201">
            <v>68.699399999999997</v>
          </cell>
          <cell r="G201">
            <v>108</v>
          </cell>
          <cell r="H201">
            <v>105.425</v>
          </cell>
          <cell r="I201">
            <v>189</v>
          </cell>
          <cell r="J201">
            <v>103.136</v>
          </cell>
          <cell r="K201">
            <v>258</v>
          </cell>
          <cell r="L201">
            <v>103.96</v>
          </cell>
          <cell r="M201">
            <v>125</v>
          </cell>
          <cell r="N201">
            <v>105.79</v>
          </cell>
          <cell r="O201">
            <v>142</v>
          </cell>
          <cell r="P201">
            <v>-2.6535000000000002</v>
          </cell>
          <cell r="Q201">
            <v>199</v>
          </cell>
          <cell r="R201">
            <v>0.65191189999999999</v>
          </cell>
          <cell r="S201">
            <v>0.35562240000000001</v>
          </cell>
          <cell r="T201">
            <v>0.3138244</v>
          </cell>
          <cell r="U201">
            <v>0.39701979999999998</v>
          </cell>
          <cell r="V201">
            <v>119</v>
          </cell>
          <cell r="W201">
            <v>224</v>
          </cell>
          <cell r="X201">
            <v>244</v>
          </cell>
          <cell r="Y201">
            <v>198</v>
          </cell>
          <cell r="Z201">
            <v>-3.8488646284409997E-2</v>
          </cell>
          <cell r="AA201">
            <v>200</v>
          </cell>
          <cell r="AB201">
            <v>733480.96848547796</v>
          </cell>
          <cell r="AC201">
            <v>240</v>
          </cell>
          <cell r="AD201">
            <v>25.1502962651745</v>
          </cell>
          <cell r="AE201">
            <v>122</v>
          </cell>
          <cell r="AF201">
            <v>161</v>
          </cell>
          <cell r="AG201">
            <v>0.50376715000000005</v>
          </cell>
          <cell r="AH201">
            <v>162</v>
          </cell>
          <cell r="AI201">
            <v>224</v>
          </cell>
          <cell r="AJ201">
            <v>244</v>
          </cell>
          <cell r="AK201">
            <v>198</v>
          </cell>
          <cell r="AL201">
            <v>200.833333333333</v>
          </cell>
          <cell r="AM201">
            <v>564.737579335085</v>
          </cell>
          <cell r="AN201">
            <v>214</v>
          </cell>
          <cell r="AO201">
            <v>398.663019876014</v>
          </cell>
          <cell r="AP201">
            <v>179</v>
          </cell>
          <cell r="AQ201">
            <v>0.209227656267991</v>
          </cell>
          <cell r="AR201">
            <v>0.27115238242821699</v>
          </cell>
          <cell r="AS201">
            <v>0.56522580735134298</v>
          </cell>
          <cell r="AT201">
            <v>200</v>
          </cell>
        </row>
        <row r="202">
          <cell r="A202">
            <v>200</v>
          </cell>
          <cell r="B202">
            <v>2025</v>
          </cell>
          <cell r="C202" t="str">
            <v>Toledo</v>
          </cell>
          <cell r="D202">
            <v>69.447500000000005</v>
          </cell>
          <cell r="E202">
            <v>113</v>
          </cell>
          <cell r="F202">
            <v>68.505899999999997</v>
          </cell>
          <cell r="G202">
            <v>118</v>
          </cell>
          <cell r="H202">
            <v>110.57899999999999</v>
          </cell>
          <cell r="I202">
            <v>81</v>
          </cell>
          <cell r="J202">
            <v>112.127</v>
          </cell>
          <cell r="K202">
            <v>93</v>
          </cell>
          <cell r="L202">
            <v>113.88200000000001</v>
          </cell>
          <cell r="M202">
            <v>339</v>
          </cell>
          <cell r="N202">
            <v>116.265</v>
          </cell>
          <cell r="O202">
            <v>333</v>
          </cell>
          <cell r="P202">
            <v>-4.1386399999999997</v>
          </cell>
          <cell r="Q202">
            <v>219</v>
          </cell>
          <cell r="R202">
            <v>0.2595288</v>
          </cell>
          <cell r="S202">
            <v>0.47431649999999997</v>
          </cell>
          <cell r="T202">
            <v>0.40662110000000001</v>
          </cell>
          <cell r="U202">
            <v>0.4926162</v>
          </cell>
          <cell r="V202">
            <v>288</v>
          </cell>
          <cell r="W202">
            <v>165</v>
          </cell>
          <cell r="X202">
            <v>211</v>
          </cell>
          <cell r="Y202">
            <v>162</v>
          </cell>
          <cell r="Z202">
            <v>-5.9584578278555803E-2</v>
          </cell>
          <cell r="AA202">
            <v>219</v>
          </cell>
          <cell r="AB202">
            <v>873126.20259872696</v>
          </cell>
          <cell r="AC202">
            <v>86</v>
          </cell>
          <cell r="AD202">
            <v>29.044357722406001</v>
          </cell>
          <cell r="AE202">
            <v>313</v>
          </cell>
          <cell r="AF202">
            <v>266</v>
          </cell>
          <cell r="AG202">
            <v>0.36692265000000002</v>
          </cell>
          <cell r="AH202">
            <v>230</v>
          </cell>
          <cell r="AI202">
            <v>165</v>
          </cell>
          <cell r="AJ202">
            <v>211</v>
          </cell>
          <cell r="AK202">
            <v>162</v>
          </cell>
          <cell r="AL202">
            <v>195.666666666666</v>
          </cell>
          <cell r="AM202">
            <v>412.52342405686198</v>
          </cell>
          <cell r="AN202">
            <v>185</v>
          </cell>
          <cell r="AO202">
            <v>533.26407259586301</v>
          </cell>
          <cell r="AP202">
            <v>217</v>
          </cell>
          <cell r="AQ202">
            <v>0.28796388339871898</v>
          </cell>
          <cell r="AR202">
            <v>0.190443456468746</v>
          </cell>
          <cell r="AS202">
            <v>0.56429621254996998</v>
          </cell>
          <cell r="AT202">
            <v>201</v>
          </cell>
        </row>
        <row r="203">
          <cell r="A203">
            <v>201</v>
          </cell>
          <cell r="B203">
            <v>2025</v>
          </cell>
          <cell r="C203" t="str">
            <v>Massachusetts</v>
          </cell>
          <cell r="D203">
            <v>71.147400000000005</v>
          </cell>
          <cell r="E203">
            <v>39</v>
          </cell>
          <cell r="F203">
            <v>70.823300000000003</v>
          </cell>
          <cell r="G203">
            <v>28</v>
          </cell>
          <cell r="H203">
            <v>100.887</v>
          </cell>
          <cell r="I203">
            <v>293</v>
          </cell>
          <cell r="J203">
            <v>103.498</v>
          </cell>
          <cell r="K203">
            <v>245</v>
          </cell>
          <cell r="L203">
            <v>103.84399999999999</v>
          </cell>
          <cell r="M203">
            <v>119</v>
          </cell>
          <cell r="N203">
            <v>105.803</v>
          </cell>
          <cell r="O203">
            <v>143</v>
          </cell>
          <cell r="P203">
            <v>-2.3050999999999999</v>
          </cell>
          <cell r="Q203">
            <v>194</v>
          </cell>
          <cell r="R203">
            <v>0.40252149999999998</v>
          </cell>
          <cell r="S203">
            <v>0.42711909999999997</v>
          </cell>
          <cell r="T203">
            <v>0.30662529999999999</v>
          </cell>
          <cell r="U203">
            <v>0.55711339999999998</v>
          </cell>
          <cell r="V203">
            <v>215</v>
          </cell>
          <cell r="W203">
            <v>191</v>
          </cell>
          <cell r="X203">
            <v>253</v>
          </cell>
          <cell r="Y203">
            <v>134</v>
          </cell>
          <cell r="Z203">
            <v>-3.2397529635657597E-2</v>
          </cell>
          <cell r="AA203">
            <v>193</v>
          </cell>
          <cell r="AB203">
            <v>762119.28091098904</v>
          </cell>
          <cell r="AC203">
            <v>205</v>
          </cell>
          <cell r="AD203">
            <v>24.380226580241398</v>
          </cell>
          <cell r="AE203">
            <v>89</v>
          </cell>
          <cell r="AF203">
            <v>141</v>
          </cell>
          <cell r="AG203">
            <v>0.41482029999999998</v>
          </cell>
          <cell r="AH203">
            <v>206</v>
          </cell>
          <cell r="AI203">
            <v>191</v>
          </cell>
          <cell r="AJ203">
            <v>253</v>
          </cell>
          <cell r="AK203">
            <v>134</v>
          </cell>
          <cell r="AL203">
            <v>188.666666666666</v>
          </cell>
          <cell r="AM203">
            <v>441.71910520196002</v>
          </cell>
          <cell r="AN203">
            <v>195</v>
          </cell>
          <cell r="AO203">
            <v>454.81541444974198</v>
          </cell>
          <cell r="AP203">
            <v>198</v>
          </cell>
          <cell r="AQ203">
            <v>0.25754256976144801</v>
          </cell>
          <cell r="AR203">
            <v>0.21962912365465001</v>
          </cell>
          <cell r="AS203">
            <v>0.563712766954515</v>
          </cell>
          <cell r="AT203">
            <v>202</v>
          </cell>
        </row>
        <row r="204">
          <cell r="A204">
            <v>202</v>
          </cell>
          <cell r="B204">
            <v>2025</v>
          </cell>
          <cell r="C204" t="str">
            <v>UTSA</v>
          </cell>
          <cell r="D204">
            <v>69.920699999999997</v>
          </cell>
          <cell r="E204">
            <v>89</v>
          </cell>
          <cell r="F204">
            <v>70.270799999999994</v>
          </cell>
          <cell r="G204">
            <v>47</v>
          </cell>
          <cell r="H204">
            <v>104.788</v>
          </cell>
          <cell r="I204">
            <v>209</v>
          </cell>
          <cell r="J204">
            <v>107.11499999999999</v>
          </cell>
          <cell r="K204">
            <v>181</v>
          </cell>
          <cell r="L204">
            <v>110.958</v>
          </cell>
          <cell r="M204">
            <v>295</v>
          </cell>
          <cell r="N204">
            <v>110.96599999999999</v>
          </cell>
          <cell r="O204">
            <v>244</v>
          </cell>
          <cell r="P204">
            <v>-3.8517999999999999</v>
          </cell>
          <cell r="Q204">
            <v>216</v>
          </cell>
          <cell r="R204">
            <v>0.42442069999999998</v>
          </cell>
          <cell r="S204">
            <v>0.41881930000000001</v>
          </cell>
          <cell r="T204">
            <v>0.38482189999999999</v>
          </cell>
          <cell r="U204">
            <v>0.36822139999999998</v>
          </cell>
          <cell r="V204">
            <v>207</v>
          </cell>
          <cell r="W204">
            <v>193</v>
          </cell>
          <cell r="X204">
            <v>219</v>
          </cell>
          <cell r="Y204">
            <v>214</v>
          </cell>
          <cell r="Z204">
            <v>-5.5076679724316201E-2</v>
          </cell>
          <cell r="AA204">
            <v>217</v>
          </cell>
          <cell r="AB204">
            <v>802243.76742825704</v>
          </cell>
          <cell r="AC204">
            <v>152</v>
          </cell>
          <cell r="AD204">
            <v>26.773066857566999</v>
          </cell>
          <cell r="AE204">
            <v>203</v>
          </cell>
          <cell r="AF204">
            <v>210</v>
          </cell>
          <cell r="AG204">
            <v>0.42161999999999999</v>
          </cell>
          <cell r="AH204">
            <v>202</v>
          </cell>
          <cell r="AI204">
            <v>193</v>
          </cell>
          <cell r="AJ204">
            <v>219</v>
          </cell>
          <cell r="AK204">
            <v>214</v>
          </cell>
          <cell r="AL204">
            <v>202.333333333333</v>
          </cell>
          <cell r="AM204">
            <v>483.10412947381599</v>
          </cell>
          <cell r="AN204">
            <v>202</v>
          </cell>
          <cell r="AO204">
            <v>479.89500814319302</v>
          </cell>
          <cell r="AP204">
            <v>205</v>
          </cell>
          <cell r="AQ204">
            <v>0.25028640597603202</v>
          </cell>
          <cell r="AR204">
            <v>0.22173653119279099</v>
          </cell>
          <cell r="AS204">
            <v>0.56127182639826001</v>
          </cell>
          <cell r="AT204">
            <v>203</v>
          </cell>
        </row>
        <row r="205">
          <cell r="A205">
            <v>203</v>
          </cell>
          <cell r="B205">
            <v>2025</v>
          </cell>
          <cell r="C205" t="str">
            <v>Campbell</v>
          </cell>
          <cell r="D205">
            <v>66.379099999999994</v>
          </cell>
          <cell r="E205">
            <v>274</v>
          </cell>
          <cell r="F205">
            <v>66.201499999999996</v>
          </cell>
          <cell r="G205">
            <v>243</v>
          </cell>
          <cell r="H205">
            <v>105.76300000000001</v>
          </cell>
          <cell r="I205">
            <v>180</v>
          </cell>
          <cell r="J205">
            <v>104.68</v>
          </cell>
          <cell r="K205">
            <v>226</v>
          </cell>
          <cell r="L205">
            <v>102.273</v>
          </cell>
          <cell r="M205">
            <v>90</v>
          </cell>
          <cell r="N205">
            <v>105.422</v>
          </cell>
          <cell r="O205">
            <v>128</v>
          </cell>
          <cell r="P205">
            <v>-0.74179499999999998</v>
          </cell>
          <cell r="Q205">
            <v>172</v>
          </cell>
          <cell r="R205">
            <v>0.50571710000000003</v>
          </cell>
          <cell r="S205">
            <v>0.39422040000000003</v>
          </cell>
          <cell r="T205">
            <v>0.2147299</v>
          </cell>
          <cell r="U205">
            <v>0.48431639999999998</v>
          </cell>
          <cell r="V205">
            <v>171</v>
          </cell>
          <cell r="W205">
            <v>204</v>
          </cell>
          <cell r="X205">
            <v>299</v>
          </cell>
          <cell r="Y205">
            <v>164</v>
          </cell>
          <cell r="Z205">
            <v>-1.11782172400648E-2</v>
          </cell>
          <cell r="AA205">
            <v>172</v>
          </cell>
          <cell r="AB205">
            <v>727375.69919983996</v>
          </cell>
          <cell r="AC205">
            <v>251</v>
          </cell>
          <cell r="AD205">
            <v>25.9811662586357</v>
          </cell>
          <cell r="AE205">
            <v>163</v>
          </cell>
          <cell r="AF205">
            <v>167.5</v>
          </cell>
          <cell r="AG205">
            <v>0.44996874999999997</v>
          </cell>
          <cell r="AH205">
            <v>188</v>
          </cell>
          <cell r="AI205">
            <v>204</v>
          </cell>
          <cell r="AJ205">
            <v>299</v>
          </cell>
          <cell r="AK205">
            <v>164</v>
          </cell>
          <cell r="AL205">
            <v>206.916666666666</v>
          </cell>
          <cell r="AM205">
            <v>524.87559412619601</v>
          </cell>
          <cell r="AN205">
            <v>208</v>
          </cell>
          <cell r="AO205">
            <v>459.84674861680202</v>
          </cell>
          <cell r="AP205">
            <v>199</v>
          </cell>
          <cell r="AQ205">
            <v>0.23364048912318799</v>
          </cell>
          <cell r="AR205">
            <v>0.237911282277431</v>
          </cell>
          <cell r="AS205">
            <v>0.56104765821984004</v>
          </cell>
          <cell r="AT205">
            <v>204</v>
          </cell>
        </row>
        <row r="206">
          <cell r="A206">
            <v>204</v>
          </cell>
          <cell r="B206">
            <v>2025</v>
          </cell>
          <cell r="C206" t="str">
            <v>Little Rock</v>
          </cell>
          <cell r="D206">
            <v>67.9529</v>
          </cell>
          <cell r="E206">
            <v>192</v>
          </cell>
          <cell r="F206">
            <v>66.785300000000007</v>
          </cell>
          <cell r="G206">
            <v>211</v>
          </cell>
          <cell r="H206">
            <v>99.177999999999997</v>
          </cell>
          <cell r="I206">
            <v>312</v>
          </cell>
          <cell r="J206">
            <v>98.819900000000004</v>
          </cell>
          <cell r="K206">
            <v>329</v>
          </cell>
          <cell r="L206">
            <v>96.001099999999994</v>
          </cell>
          <cell r="M206">
            <v>16</v>
          </cell>
          <cell r="N206">
            <v>101.63</v>
          </cell>
          <cell r="O206">
            <v>70</v>
          </cell>
          <cell r="P206">
            <v>-2.81006</v>
          </cell>
          <cell r="Q206">
            <v>202</v>
          </cell>
          <cell r="R206">
            <v>0.3123264</v>
          </cell>
          <cell r="S206">
            <v>0.4547176</v>
          </cell>
          <cell r="T206">
            <v>0.34292349999999999</v>
          </cell>
          <cell r="U206">
            <v>0.53761420000000004</v>
          </cell>
          <cell r="V206">
            <v>264</v>
          </cell>
          <cell r="W206">
            <v>176</v>
          </cell>
          <cell r="X206">
            <v>235</v>
          </cell>
          <cell r="Y206">
            <v>142</v>
          </cell>
          <cell r="Z206">
            <v>-4.1353643479527601E-2</v>
          </cell>
          <cell r="AA206">
            <v>203</v>
          </cell>
          <cell r="AB206">
            <v>663585.39019752399</v>
          </cell>
          <cell r="AC206">
            <v>324</v>
          </cell>
          <cell r="AD206">
            <v>23.9346502276798</v>
          </cell>
          <cell r="AE206">
            <v>77</v>
          </cell>
          <cell r="AF206">
            <v>140</v>
          </cell>
          <cell r="AG206">
            <v>0.38352199999999997</v>
          </cell>
          <cell r="AH206">
            <v>223</v>
          </cell>
          <cell r="AI206">
            <v>176</v>
          </cell>
          <cell r="AJ206">
            <v>235</v>
          </cell>
          <cell r="AK206">
            <v>142</v>
          </cell>
          <cell r="AL206">
            <v>211.166666666666</v>
          </cell>
          <cell r="AM206">
            <v>464.39079258569802</v>
          </cell>
          <cell r="AN206">
            <v>200</v>
          </cell>
          <cell r="AO206">
            <v>550.59857496223594</v>
          </cell>
          <cell r="AP206">
            <v>223</v>
          </cell>
          <cell r="AQ206">
            <v>0.27281488018133199</v>
          </cell>
          <cell r="AR206">
            <v>0.19826461929949801</v>
          </cell>
          <cell r="AS206">
            <v>0.56082282885875601</v>
          </cell>
          <cell r="AT206">
            <v>205</v>
          </cell>
        </row>
        <row r="207">
          <cell r="A207">
            <v>205</v>
          </cell>
          <cell r="B207">
            <v>2025</v>
          </cell>
          <cell r="C207" t="str">
            <v>Montana St.</v>
          </cell>
          <cell r="D207">
            <v>67.095500000000001</v>
          </cell>
          <cell r="E207">
            <v>232</v>
          </cell>
          <cell r="F207">
            <v>66.376800000000003</v>
          </cell>
          <cell r="G207">
            <v>229</v>
          </cell>
          <cell r="H207">
            <v>105.274</v>
          </cell>
          <cell r="I207">
            <v>195</v>
          </cell>
          <cell r="J207">
            <v>105.85</v>
          </cell>
          <cell r="K207">
            <v>207</v>
          </cell>
          <cell r="L207">
            <v>105.931</v>
          </cell>
          <cell r="M207">
            <v>173</v>
          </cell>
          <cell r="N207">
            <v>107.999</v>
          </cell>
          <cell r="O207">
            <v>182</v>
          </cell>
          <cell r="P207">
            <v>-2.1492300000000002</v>
          </cell>
          <cell r="Q207">
            <v>191</v>
          </cell>
          <cell r="R207">
            <v>0.64021220000000001</v>
          </cell>
          <cell r="S207">
            <v>0.33852320000000002</v>
          </cell>
          <cell r="T207">
            <v>0.54831410000000003</v>
          </cell>
          <cell r="U207">
            <v>0.2646271</v>
          </cell>
          <cell r="V207">
            <v>122</v>
          </cell>
          <cell r="W207">
            <v>232</v>
          </cell>
          <cell r="X207">
            <v>141</v>
          </cell>
          <cell r="Y207">
            <v>271</v>
          </cell>
          <cell r="Z207">
            <v>-3.2028973627143402E-2</v>
          </cell>
          <cell r="AA207">
            <v>192</v>
          </cell>
          <cell r="AB207">
            <v>751752.91074874904</v>
          </cell>
          <cell r="AC207">
            <v>214</v>
          </cell>
          <cell r="AD207">
            <v>26.716415009745699</v>
          </cell>
          <cell r="AE207">
            <v>200</v>
          </cell>
          <cell r="AF207">
            <v>196</v>
          </cell>
          <cell r="AG207">
            <v>0.48936770000000002</v>
          </cell>
          <cell r="AH207">
            <v>167</v>
          </cell>
          <cell r="AI207">
            <v>232</v>
          </cell>
          <cell r="AJ207">
            <v>141</v>
          </cell>
          <cell r="AK207">
            <v>271</v>
          </cell>
          <cell r="AL207">
            <v>196.833333333333</v>
          </cell>
          <cell r="AM207">
            <v>581.44710121295395</v>
          </cell>
          <cell r="AN207">
            <v>220</v>
          </cell>
          <cell r="AO207">
            <v>402.21970786656601</v>
          </cell>
          <cell r="AP207">
            <v>182</v>
          </cell>
          <cell r="AQ207">
            <v>0.19858757244282699</v>
          </cell>
          <cell r="AR207">
            <v>0.26310960770393199</v>
          </cell>
          <cell r="AS207">
            <v>0.55632796415928398</v>
          </cell>
          <cell r="AT207">
            <v>206</v>
          </cell>
        </row>
        <row r="208">
          <cell r="A208">
            <v>206</v>
          </cell>
          <cell r="B208">
            <v>2025</v>
          </cell>
          <cell r="C208" t="str">
            <v>Cal Poly</v>
          </cell>
          <cell r="D208">
            <v>74.7346</v>
          </cell>
          <cell r="E208">
            <v>2</v>
          </cell>
          <cell r="F208">
            <v>74.145799999999994</v>
          </cell>
          <cell r="G208">
            <v>3</v>
          </cell>
          <cell r="H208">
            <v>104.012</v>
          </cell>
          <cell r="I208">
            <v>234</v>
          </cell>
          <cell r="J208">
            <v>107.53100000000001</v>
          </cell>
          <cell r="K208">
            <v>175</v>
          </cell>
          <cell r="L208">
            <v>110.746</v>
          </cell>
          <cell r="M208">
            <v>290</v>
          </cell>
          <cell r="N208">
            <v>112.32899999999999</v>
          </cell>
          <cell r="O208">
            <v>265</v>
          </cell>
          <cell r="P208">
            <v>-4.7985600000000002</v>
          </cell>
          <cell r="Q208">
            <v>224</v>
          </cell>
          <cell r="R208">
            <v>0.295427</v>
          </cell>
          <cell r="S208">
            <v>0.44021840000000001</v>
          </cell>
          <cell r="T208">
            <v>0.49371619999999999</v>
          </cell>
          <cell r="U208">
            <v>0.32942369999999999</v>
          </cell>
          <cell r="V208">
            <v>270</v>
          </cell>
          <cell r="W208">
            <v>184</v>
          </cell>
          <cell r="X208">
            <v>162</v>
          </cell>
          <cell r="Y208">
            <v>237</v>
          </cell>
          <cell r="Z208">
            <v>-6.4200517564822507E-2</v>
          </cell>
          <cell r="AA208">
            <v>222</v>
          </cell>
          <cell r="AB208">
            <v>864149.89917895</v>
          </cell>
          <cell r="AC208">
            <v>91</v>
          </cell>
          <cell r="AD208">
            <v>25.5426124376622</v>
          </cell>
          <cell r="AE208">
            <v>135</v>
          </cell>
          <cell r="AF208">
            <v>178.5</v>
          </cell>
          <cell r="AG208">
            <v>0.3678227</v>
          </cell>
          <cell r="AH208">
            <v>229</v>
          </cell>
          <cell r="AI208">
            <v>184</v>
          </cell>
          <cell r="AJ208">
            <v>162</v>
          </cell>
          <cell r="AK208">
            <v>237</v>
          </cell>
          <cell r="AL208">
            <v>186.583333333333</v>
          </cell>
          <cell r="AM208">
            <v>423.84265022391901</v>
          </cell>
          <cell r="AN208">
            <v>189</v>
          </cell>
          <cell r="AO208">
            <v>507.26432417937502</v>
          </cell>
          <cell r="AP208">
            <v>210</v>
          </cell>
          <cell r="AQ208">
            <v>0.26653998917981198</v>
          </cell>
          <cell r="AR208">
            <v>0.19210716474217401</v>
          </cell>
          <cell r="AS208">
            <v>0.55485497306422604</v>
          </cell>
          <cell r="AT208">
            <v>207</v>
          </cell>
        </row>
        <row r="209">
          <cell r="A209">
            <v>207</v>
          </cell>
          <cell r="B209">
            <v>2025</v>
          </cell>
          <cell r="C209" t="str">
            <v>Central Michigan</v>
          </cell>
          <cell r="D209">
            <v>68.777799999999999</v>
          </cell>
          <cell r="E209">
            <v>147</v>
          </cell>
          <cell r="F209">
            <v>67.569699999999997</v>
          </cell>
          <cell r="G209">
            <v>175</v>
          </cell>
          <cell r="H209">
            <v>104.69199999999999</v>
          </cell>
          <cell r="I209">
            <v>211</v>
          </cell>
          <cell r="J209">
            <v>106.88200000000001</v>
          </cell>
          <cell r="K209">
            <v>190</v>
          </cell>
          <cell r="L209">
            <v>108.94</v>
          </cell>
          <cell r="M209">
            <v>250</v>
          </cell>
          <cell r="N209">
            <v>109.33</v>
          </cell>
          <cell r="O209">
            <v>207</v>
          </cell>
          <cell r="P209">
            <v>-2.4483299999999999</v>
          </cell>
          <cell r="Q209">
            <v>196</v>
          </cell>
          <cell r="R209">
            <v>0.47981829999999998</v>
          </cell>
          <cell r="S209">
            <v>0.38572079999999997</v>
          </cell>
          <cell r="T209">
            <v>0.47041719999999998</v>
          </cell>
          <cell r="U209">
            <v>0.24382809999999999</v>
          </cell>
          <cell r="V209">
            <v>183</v>
          </cell>
          <cell r="W209">
            <v>208</v>
          </cell>
          <cell r="X209">
            <v>172</v>
          </cell>
          <cell r="Y209">
            <v>281</v>
          </cell>
          <cell r="Z209">
            <v>-3.5592880260781702E-2</v>
          </cell>
          <cell r="AA209">
            <v>196</v>
          </cell>
          <cell r="AB209">
            <v>785701.21285648702</v>
          </cell>
          <cell r="AC209">
            <v>173</v>
          </cell>
          <cell r="AD209">
            <v>26.5787576420656</v>
          </cell>
          <cell r="AE209">
            <v>189</v>
          </cell>
          <cell r="AF209">
            <v>192.5</v>
          </cell>
          <cell r="AG209">
            <v>0.432769549999999</v>
          </cell>
          <cell r="AH209">
            <v>197</v>
          </cell>
          <cell r="AI209">
            <v>208</v>
          </cell>
          <cell r="AJ209">
            <v>172</v>
          </cell>
          <cell r="AK209">
            <v>281</v>
          </cell>
          <cell r="AL209">
            <v>201.916666666666</v>
          </cell>
          <cell r="AM209">
            <v>523.47881334547299</v>
          </cell>
          <cell r="AN209">
            <v>207</v>
          </cell>
          <cell r="AO209">
            <v>466.56856210578201</v>
          </cell>
          <cell r="AP209">
            <v>203</v>
          </cell>
          <cell r="AQ209">
            <v>0.22866400106631701</v>
          </cell>
          <cell r="AR209">
            <v>0.22840288549457999</v>
          </cell>
          <cell r="AS209">
            <v>0.55408948073390196</v>
          </cell>
          <cell r="AT209">
            <v>208</v>
          </cell>
        </row>
        <row r="210">
          <cell r="A210">
            <v>208</v>
          </cell>
          <cell r="B210">
            <v>2025</v>
          </cell>
          <cell r="C210" t="str">
            <v>Texas St.</v>
          </cell>
          <cell r="D210">
            <v>67.127200000000002</v>
          </cell>
          <cell r="E210">
            <v>229</v>
          </cell>
          <cell r="F210">
            <v>65.880399999999995</v>
          </cell>
          <cell r="G210">
            <v>256</v>
          </cell>
          <cell r="H210">
            <v>108.218</v>
          </cell>
          <cell r="I210">
            <v>132</v>
          </cell>
          <cell r="J210">
            <v>109.607</v>
          </cell>
          <cell r="K210">
            <v>128</v>
          </cell>
          <cell r="L210">
            <v>107.92</v>
          </cell>
          <cell r="M210">
            <v>222</v>
          </cell>
          <cell r="N210">
            <v>112.164</v>
          </cell>
          <cell r="O210">
            <v>259</v>
          </cell>
          <cell r="P210">
            <v>-2.55633</v>
          </cell>
          <cell r="Q210">
            <v>198</v>
          </cell>
          <cell r="R210">
            <v>0.55291539999999995</v>
          </cell>
          <cell r="S210">
            <v>0.36082219999999998</v>
          </cell>
          <cell r="T210">
            <v>0.46601759999999998</v>
          </cell>
          <cell r="U210">
            <v>0.30462509999999998</v>
          </cell>
          <cell r="V210">
            <v>154</v>
          </cell>
          <cell r="W210">
            <v>221</v>
          </cell>
          <cell r="X210">
            <v>176</v>
          </cell>
          <cell r="Y210">
            <v>251</v>
          </cell>
          <cell r="Z210">
            <v>-3.8091861421301602E-2</v>
          </cell>
          <cell r="AA210">
            <v>199</v>
          </cell>
          <cell r="AB210">
            <v>806445.67001691204</v>
          </cell>
          <cell r="AC210">
            <v>148</v>
          </cell>
          <cell r="AD210">
            <v>28.3705039065904</v>
          </cell>
          <cell r="AE210">
            <v>291</v>
          </cell>
          <cell r="AF210">
            <v>245</v>
          </cell>
          <cell r="AG210">
            <v>0.45686879999999902</v>
          </cell>
          <cell r="AH210">
            <v>184</v>
          </cell>
          <cell r="AI210">
            <v>221</v>
          </cell>
          <cell r="AJ210">
            <v>176</v>
          </cell>
          <cell r="AK210">
            <v>251</v>
          </cell>
          <cell r="AL210">
            <v>200.5</v>
          </cell>
          <cell r="AM210">
            <v>555.67534370113594</v>
          </cell>
          <cell r="AN210">
            <v>212</v>
          </cell>
          <cell r="AO210">
            <v>438.85684467838399</v>
          </cell>
          <cell r="AP210">
            <v>195</v>
          </cell>
          <cell r="AQ210">
            <v>0.21263061136640801</v>
          </cell>
          <cell r="AR210">
            <v>0.242974370435172</v>
          </cell>
          <cell r="AS210">
            <v>0.55337990876591003</v>
          </cell>
          <cell r="AT210">
            <v>209</v>
          </cell>
        </row>
        <row r="211">
          <cell r="A211">
            <v>209</v>
          </cell>
          <cell r="B211">
            <v>2025</v>
          </cell>
          <cell r="C211" t="str">
            <v>Drexel</v>
          </cell>
          <cell r="D211">
            <v>64.150700000000001</v>
          </cell>
          <cell r="E211">
            <v>349</v>
          </cell>
          <cell r="F211">
            <v>63.113999999999997</v>
          </cell>
          <cell r="G211">
            <v>354</v>
          </cell>
          <cell r="H211">
            <v>104.886</v>
          </cell>
          <cell r="I211">
            <v>205</v>
          </cell>
          <cell r="J211">
            <v>102.83499999999999</v>
          </cell>
          <cell r="K211">
            <v>263</v>
          </cell>
          <cell r="L211">
            <v>103.15</v>
          </cell>
          <cell r="M211">
            <v>107</v>
          </cell>
          <cell r="N211">
            <v>106.36799999999999</v>
          </cell>
          <cell r="O211">
            <v>150</v>
          </cell>
          <cell r="P211">
            <v>-3.5327199999999999</v>
          </cell>
          <cell r="Q211">
            <v>209</v>
          </cell>
          <cell r="R211">
            <v>0.38532260000000002</v>
          </cell>
          <cell r="S211">
            <v>0.4144196</v>
          </cell>
          <cell r="T211">
            <v>0.4327201</v>
          </cell>
          <cell r="U211">
            <v>0.36342170000000001</v>
          </cell>
          <cell r="V211">
            <v>226</v>
          </cell>
          <cell r="W211">
            <v>196</v>
          </cell>
          <cell r="X211">
            <v>201</v>
          </cell>
          <cell r="Y211">
            <v>216</v>
          </cell>
          <cell r="Z211">
            <v>-5.5073444249244298E-2</v>
          </cell>
          <cell r="AA211">
            <v>216</v>
          </cell>
          <cell r="AB211">
            <v>678396.04050980695</v>
          </cell>
          <cell r="AC211">
            <v>305</v>
          </cell>
          <cell r="AD211">
            <v>27.270693972623999</v>
          </cell>
          <cell r="AE211">
            <v>229</v>
          </cell>
          <cell r="AF211">
            <v>222.5</v>
          </cell>
          <cell r="AG211">
            <v>0.39987109999999998</v>
          </cell>
          <cell r="AH211">
            <v>215</v>
          </cell>
          <cell r="AI211">
            <v>196</v>
          </cell>
          <cell r="AJ211">
            <v>201</v>
          </cell>
          <cell r="AK211">
            <v>216</v>
          </cell>
          <cell r="AL211">
            <v>229.25</v>
          </cell>
          <cell r="AM211">
            <v>553.18329538467697</v>
          </cell>
          <cell r="AN211">
            <v>211</v>
          </cell>
          <cell r="AO211">
            <v>573.30974906663596</v>
          </cell>
          <cell r="AP211">
            <v>227</v>
          </cell>
          <cell r="AQ211">
            <v>0.24432507002221601</v>
          </cell>
          <cell r="AR211">
            <v>0.20567460686898401</v>
          </cell>
          <cell r="AS211">
            <v>0.55064649922741604</v>
          </cell>
          <cell r="AT211">
            <v>210</v>
          </cell>
        </row>
        <row r="212">
          <cell r="A212">
            <v>210</v>
          </cell>
          <cell r="B212">
            <v>2025</v>
          </cell>
          <cell r="C212" t="str">
            <v>Abilene Christian</v>
          </cell>
          <cell r="D212">
            <v>69.537499999999994</v>
          </cell>
          <cell r="E212">
            <v>107</v>
          </cell>
          <cell r="F212">
            <v>68.865099999999998</v>
          </cell>
          <cell r="G212">
            <v>99</v>
          </cell>
          <cell r="H212">
            <v>96.148300000000006</v>
          </cell>
          <cell r="I212">
            <v>341</v>
          </cell>
          <cell r="J212">
            <v>99.894999999999996</v>
          </cell>
          <cell r="K212">
            <v>313</v>
          </cell>
          <cell r="L212">
            <v>103.075</v>
          </cell>
          <cell r="M212">
            <v>105</v>
          </cell>
          <cell r="N212">
            <v>104.194</v>
          </cell>
          <cell r="O212">
            <v>106</v>
          </cell>
          <cell r="P212">
            <v>-4.2994599999999998</v>
          </cell>
          <cell r="Q212">
            <v>220</v>
          </cell>
          <cell r="R212">
            <v>0.43662010000000001</v>
          </cell>
          <cell r="S212">
            <v>0.39142070000000001</v>
          </cell>
          <cell r="T212">
            <v>0.34952280000000002</v>
          </cell>
          <cell r="U212">
            <v>0.33792329999999998</v>
          </cell>
          <cell r="V212">
            <v>201</v>
          </cell>
          <cell r="W212">
            <v>207</v>
          </cell>
          <cell r="X212">
            <v>228</v>
          </cell>
          <cell r="Y212">
            <v>233</v>
          </cell>
          <cell r="Z212">
            <v>-6.1822757504943399E-2</v>
          </cell>
          <cell r="AA212">
            <v>220</v>
          </cell>
          <cell r="AB212">
            <v>693915.47915093706</v>
          </cell>
          <cell r="AC212">
            <v>287</v>
          </cell>
          <cell r="AD212">
            <v>24.340487067238701</v>
          </cell>
          <cell r="AE212">
            <v>88</v>
          </cell>
          <cell r="AF212">
            <v>154</v>
          </cell>
          <cell r="AG212">
            <v>0.41402040000000001</v>
          </cell>
          <cell r="AH212">
            <v>208</v>
          </cell>
          <cell r="AI212">
            <v>207</v>
          </cell>
          <cell r="AJ212">
            <v>228</v>
          </cell>
          <cell r="AK212">
            <v>233</v>
          </cell>
          <cell r="AL212">
            <v>221.666666666666</v>
          </cell>
          <cell r="AM212">
            <v>566.31309142992802</v>
          </cell>
          <cell r="AN212">
            <v>215</v>
          </cell>
          <cell r="AO212">
            <v>535.40034903271999</v>
          </cell>
          <cell r="AP212">
            <v>218</v>
          </cell>
          <cell r="AQ212">
            <v>0.230225157931983</v>
          </cell>
          <cell r="AR212">
            <v>0.214781184782882</v>
          </cell>
          <cell r="AS212">
            <v>0.54819425787585097</v>
          </cell>
          <cell r="AT212">
            <v>211</v>
          </cell>
        </row>
        <row r="213">
          <cell r="A213">
            <v>211</v>
          </cell>
          <cell r="B213">
            <v>2025</v>
          </cell>
          <cell r="C213" t="str">
            <v>Fordham</v>
          </cell>
          <cell r="D213">
            <v>70.240499999999997</v>
          </cell>
          <cell r="E213">
            <v>70</v>
          </cell>
          <cell r="F213">
            <v>69.7346</v>
          </cell>
          <cell r="G213">
            <v>62</v>
          </cell>
          <cell r="H213">
            <v>103.36499999999999</v>
          </cell>
          <cell r="I213">
            <v>253</v>
          </cell>
          <cell r="J213">
            <v>106.726</v>
          </cell>
          <cell r="K213">
            <v>192</v>
          </cell>
          <cell r="L213">
            <v>109.18600000000001</v>
          </cell>
          <cell r="M213">
            <v>255</v>
          </cell>
          <cell r="N213">
            <v>111.078</v>
          </cell>
          <cell r="O213">
            <v>248</v>
          </cell>
          <cell r="P213">
            <v>-4.3523300000000003</v>
          </cell>
          <cell r="Q213">
            <v>221</v>
          </cell>
          <cell r="R213">
            <v>0.39682200000000001</v>
          </cell>
          <cell r="S213">
            <v>0.39312059999999999</v>
          </cell>
          <cell r="T213">
            <v>0.41342060000000003</v>
          </cell>
          <cell r="U213">
            <v>0.52881460000000002</v>
          </cell>
          <cell r="V213">
            <v>220</v>
          </cell>
          <cell r="W213">
            <v>206</v>
          </cell>
          <cell r="X213">
            <v>206</v>
          </cell>
          <cell r="Y213">
            <v>146</v>
          </cell>
          <cell r="Z213">
            <v>-6.1958556673144399E-2</v>
          </cell>
          <cell r="AA213">
            <v>221</v>
          </cell>
          <cell r="AB213">
            <v>800070.13591777801</v>
          </cell>
          <cell r="AC213">
            <v>158</v>
          </cell>
          <cell r="AD213">
            <v>26.694223236759601</v>
          </cell>
          <cell r="AE213">
            <v>198</v>
          </cell>
          <cell r="AF213">
            <v>209.5</v>
          </cell>
          <cell r="AG213">
            <v>0.39497130000000003</v>
          </cell>
          <cell r="AH213">
            <v>217</v>
          </cell>
          <cell r="AI213">
            <v>206</v>
          </cell>
          <cell r="AJ213">
            <v>206</v>
          </cell>
          <cell r="AK213">
            <v>146</v>
          </cell>
          <cell r="AL213">
            <v>192.916666666666</v>
          </cell>
          <cell r="AM213">
            <v>490.73151258587399</v>
          </cell>
          <cell r="AN213">
            <v>204</v>
          </cell>
          <cell r="AO213">
            <v>488.43211308433399</v>
          </cell>
          <cell r="AP213">
            <v>208</v>
          </cell>
          <cell r="AQ213">
            <v>0.23456113673929799</v>
          </cell>
          <cell r="AR213">
            <v>0.207264220560364</v>
          </cell>
          <cell r="AS213">
            <v>0.54662344722567702</v>
          </cell>
          <cell r="AT213">
            <v>212</v>
          </cell>
        </row>
        <row r="214">
          <cell r="A214">
            <v>212</v>
          </cell>
          <cell r="B214">
            <v>2025</v>
          </cell>
          <cell r="C214" t="str">
            <v>Brown</v>
          </cell>
          <cell r="D214">
            <v>66.878299999999996</v>
          </cell>
          <cell r="E214">
            <v>247</v>
          </cell>
          <cell r="F214">
            <v>65.696200000000005</v>
          </cell>
          <cell r="G214">
            <v>265</v>
          </cell>
          <cell r="H214">
            <v>105.627</v>
          </cell>
          <cell r="I214">
            <v>184</v>
          </cell>
          <cell r="J214">
            <v>105.79300000000001</v>
          </cell>
          <cell r="K214">
            <v>210</v>
          </cell>
          <cell r="L214">
            <v>107.13800000000001</v>
          </cell>
          <cell r="M214">
            <v>203</v>
          </cell>
          <cell r="N214">
            <v>109.715</v>
          </cell>
          <cell r="O214">
            <v>216</v>
          </cell>
          <cell r="P214">
            <v>-3.9218799999999998</v>
          </cell>
          <cell r="Q214">
            <v>218</v>
          </cell>
          <cell r="R214">
            <v>0.44631979999999999</v>
          </cell>
          <cell r="S214">
            <v>0.38322089999999998</v>
          </cell>
          <cell r="T214">
            <v>0.43941970000000002</v>
          </cell>
          <cell r="U214">
            <v>0.31152479999999999</v>
          </cell>
          <cell r="V214">
            <v>198</v>
          </cell>
          <cell r="W214">
            <v>209</v>
          </cell>
          <cell r="X214">
            <v>197</v>
          </cell>
          <cell r="Y214">
            <v>248</v>
          </cell>
          <cell r="Z214">
            <v>-5.86438351453311E-2</v>
          </cell>
          <cell r="AA214">
            <v>218</v>
          </cell>
          <cell r="AB214">
            <v>748512.55715107603</v>
          </cell>
          <cell r="AC214">
            <v>218</v>
          </cell>
          <cell r="AD214">
            <v>27.4878256052898</v>
          </cell>
          <cell r="AE214">
            <v>236</v>
          </cell>
          <cell r="AF214">
            <v>227</v>
          </cell>
          <cell r="AG214">
            <v>0.41477034999999901</v>
          </cell>
          <cell r="AH214">
            <v>207</v>
          </cell>
          <cell r="AI214">
            <v>209</v>
          </cell>
          <cell r="AJ214">
            <v>197</v>
          </cell>
          <cell r="AK214">
            <v>248</v>
          </cell>
          <cell r="AL214">
            <v>219.166666666666</v>
          </cell>
          <cell r="AM214">
            <v>571.90687320724498</v>
          </cell>
          <cell r="AN214">
            <v>219</v>
          </cell>
          <cell r="AO214">
            <v>528.40485504006404</v>
          </cell>
          <cell r="AP214">
            <v>215</v>
          </cell>
          <cell r="AQ214">
            <v>0.225180772826824</v>
          </cell>
          <cell r="AR214">
            <v>0.215524267421393</v>
          </cell>
          <cell r="AS214">
            <v>0.54606860533276602</v>
          </cell>
          <cell r="AT214">
            <v>213</v>
          </cell>
        </row>
        <row r="215">
          <cell r="A215">
            <v>213</v>
          </cell>
          <cell r="B215">
            <v>2025</v>
          </cell>
          <cell r="C215" t="str">
            <v>South Carolina St.</v>
          </cell>
          <cell r="D215">
            <v>70.432900000000004</v>
          </cell>
          <cell r="E215">
            <v>64</v>
          </cell>
          <cell r="F215">
            <v>68.6477</v>
          </cell>
          <cell r="G215">
            <v>111</v>
          </cell>
          <cell r="H215">
            <v>104.34399999999999</v>
          </cell>
          <cell r="I215">
            <v>222</v>
          </cell>
          <cell r="J215">
            <v>102.56399999999999</v>
          </cell>
          <cell r="K215">
            <v>266</v>
          </cell>
          <cell r="L215">
            <v>100.795</v>
          </cell>
          <cell r="M215">
            <v>65</v>
          </cell>
          <cell r="N215">
            <v>105.98099999999999</v>
          </cell>
          <cell r="O215">
            <v>145</v>
          </cell>
          <cell r="P215">
            <v>-3.41743</v>
          </cell>
          <cell r="Q215">
            <v>206</v>
          </cell>
          <cell r="R215">
            <v>0.4861181</v>
          </cell>
          <cell r="S215">
            <v>0.36292190000000002</v>
          </cell>
          <cell r="T215">
            <v>0.36892239999999998</v>
          </cell>
          <cell r="U215">
            <v>0.43901869999999998</v>
          </cell>
          <cell r="V215">
            <v>181</v>
          </cell>
          <cell r="W215">
            <v>219</v>
          </cell>
          <cell r="X215">
            <v>224</v>
          </cell>
          <cell r="Y215">
            <v>187</v>
          </cell>
          <cell r="Z215">
            <v>-4.8514259671261599E-2</v>
          </cell>
          <cell r="AA215">
            <v>206</v>
          </cell>
          <cell r="AB215">
            <v>740910.02376615803</v>
          </cell>
          <cell r="AC215">
            <v>232</v>
          </cell>
          <cell r="AD215">
            <v>24.6938752889413</v>
          </cell>
          <cell r="AE215">
            <v>101</v>
          </cell>
          <cell r="AF215">
            <v>153.5</v>
          </cell>
          <cell r="AG215">
            <v>0.42452000000000001</v>
          </cell>
          <cell r="AH215">
            <v>201</v>
          </cell>
          <cell r="AI215">
            <v>219</v>
          </cell>
          <cell r="AJ215">
            <v>224</v>
          </cell>
          <cell r="AK215">
            <v>187</v>
          </cell>
          <cell r="AL215">
            <v>200.583333333333</v>
          </cell>
          <cell r="AM215">
            <v>552.69007831528802</v>
          </cell>
          <cell r="AN215">
            <v>210</v>
          </cell>
          <cell r="AO215">
            <v>472.49442507616402</v>
          </cell>
          <cell r="AP215">
            <v>204</v>
          </cell>
          <cell r="AQ215">
            <v>0.213983190925228</v>
          </cell>
          <cell r="AR215">
            <v>0.22369583283563199</v>
          </cell>
          <cell r="AS215">
            <v>0.54456571449690805</v>
          </cell>
          <cell r="AT215">
            <v>214</v>
          </cell>
        </row>
        <row r="216">
          <cell r="A216">
            <v>214</v>
          </cell>
          <cell r="B216">
            <v>2025</v>
          </cell>
          <cell r="C216" t="str">
            <v>Hofstra</v>
          </cell>
          <cell r="D216">
            <v>64.739900000000006</v>
          </cell>
          <cell r="E216">
            <v>335</v>
          </cell>
          <cell r="F216">
            <v>64.164699999999996</v>
          </cell>
          <cell r="G216">
            <v>331</v>
          </cell>
          <cell r="H216">
            <v>96.611900000000006</v>
          </cell>
          <cell r="I216">
            <v>335</v>
          </cell>
          <cell r="J216">
            <v>98.802300000000002</v>
          </cell>
          <cell r="K216">
            <v>330</v>
          </cell>
          <cell r="L216">
            <v>101.44499999999999</v>
          </cell>
          <cell r="M216">
            <v>74</v>
          </cell>
          <cell r="N216">
            <v>103.42</v>
          </cell>
          <cell r="O216">
            <v>96</v>
          </cell>
          <cell r="P216">
            <v>-4.6174200000000001</v>
          </cell>
          <cell r="Q216">
            <v>222</v>
          </cell>
          <cell r="R216">
            <v>0.2834275</v>
          </cell>
          <cell r="S216">
            <v>0.42871900000000002</v>
          </cell>
          <cell r="T216">
            <v>0.44931870000000002</v>
          </cell>
          <cell r="U216">
            <v>0.342223</v>
          </cell>
          <cell r="V216">
            <v>276</v>
          </cell>
          <cell r="W216">
            <v>190</v>
          </cell>
          <cell r="X216">
            <v>187</v>
          </cell>
          <cell r="Y216">
            <v>230</v>
          </cell>
          <cell r="Z216">
            <v>-7.1326956019394497E-2</v>
          </cell>
          <cell r="AA216">
            <v>225</v>
          </cell>
          <cell r="AB216">
            <v>631984.07278822595</v>
          </cell>
          <cell r="AC216">
            <v>343</v>
          </cell>
          <cell r="AD216">
            <v>25.834212601320299</v>
          </cell>
          <cell r="AE216">
            <v>154</v>
          </cell>
          <cell r="AF216">
            <v>189.5</v>
          </cell>
          <cell r="AG216">
            <v>0.35607325000000001</v>
          </cell>
          <cell r="AH216">
            <v>236</v>
          </cell>
          <cell r="AI216">
            <v>190</v>
          </cell>
          <cell r="AJ216">
            <v>187</v>
          </cell>
          <cell r="AK216">
            <v>230</v>
          </cell>
          <cell r="AL216">
            <v>235.083333333333</v>
          </cell>
          <cell r="AM216">
            <v>548.33896639368197</v>
          </cell>
          <cell r="AN216">
            <v>209</v>
          </cell>
          <cell r="AO216">
            <v>660.21059805344305</v>
          </cell>
          <cell r="AP216">
            <v>234</v>
          </cell>
          <cell r="AQ216">
            <v>0.25297783441972999</v>
          </cell>
          <cell r="AR216">
            <v>0.17994441068804001</v>
          </cell>
          <cell r="AS216">
            <v>0.542190573312478</v>
          </cell>
          <cell r="AT216">
            <v>215</v>
          </cell>
        </row>
        <row r="217">
          <cell r="A217">
            <v>215</v>
          </cell>
          <cell r="B217">
            <v>2025</v>
          </cell>
          <cell r="C217" t="str">
            <v>Pepperdine</v>
          </cell>
          <cell r="D217">
            <v>69.760099999999994</v>
          </cell>
          <cell r="E217">
            <v>97</v>
          </cell>
          <cell r="F217">
            <v>69.649699999999996</v>
          </cell>
          <cell r="G217">
            <v>65</v>
          </cell>
          <cell r="H217">
            <v>100.443</v>
          </cell>
          <cell r="I217">
            <v>298</v>
          </cell>
          <cell r="J217">
            <v>104.46299999999999</v>
          </cell>
          <cell r="K217">
            <v>231</v>
          </cell>
          <cell r="L217">
            <v>108.95099999999999</v>
          </cell>
          <cell r="M217">
            <v>252</v>
          </cell>
          <cell r="N217">
            <v>109.63500000000001</v>
          </cell>
          <cell r="O217">
            <v>212</v>
          </cell>
          <cell r="P217">
            <v>-5.1723299999999997</v>
          </cell>
          <cell r="Q217">
            <v>228</v>
          </cell>
          <cell r="R217">
            <v>0.42962030000000001</v>
          </cell>
          <cell r="S217">
            <v>0.36812139999999999</v>
          </cell>
          <cell r="T217">
            <v>0.4191203</v>
          </cell>
          <cell r="U217">
            <v>0.44931789999999999</v>
          </cell>
          <cell r="V217">
            <v>203</v>
          </cell>
          <cell r="W217">
            <v>214</v>
          </cell>
          <cell r="X217">
            <v>203</v>
          </cell>
          <cell r="Y217">
            <v>179</v>
          </cell>
          <cell r="Z217">
            <v>-7.4139801978494999E-2</v>
          </cell>
          <cell r="AA217">
            <v>226</v>
          </cell>
          <cell r="AB217">
            <v>761258.372673276</v>
          </cell>
          <cell r="AC217">
            <v>206</v>
          </cell>
          <cell r="AD217">
            <v>26.321562059857001</v>
          </cell>
          <cell r="AE217">
            <v>177</v>
          </cell>
          <cell r="AF217">
            <v>201.5</v>
          </cell>
          <cell r="AG217">
            <v>0.39887085</v>
          </cell>
          <cell r="AH217">
            <v>216</v>
          </cell>
          <cell r="AI217">
            <v>214</v>
          </cell>
          <cell r="AJ217">
            <v>203</v>
          </cell>
          <cell r="AK217">
            <v>179</v>
          </cell>
          <cell r="AL217">
            <v>205.25</v>
          </cell>
          <cell r="AM217">
            <v>557.56063081363902</v>
          </cell>
          <cell r="AN217">
            <v>213</v>
          </cell>
          <cell r="AO217">
            <v>514.57758820931599</v>
          </cell>
          <cell r="AP217">
            <v>212</v>
          </cell>
          <cell r="AQ217">
            <v>0.216858527915404</v>
          </cell>
          <cell r="AR217">
            <v>0.20795064158760099</v>
          </cell>
          <cell r="AS217">
            <v>0.53810317519296502</v>
          </cell>
          <cell r="AT217">
            <v>216</v>
          </cell>
        </row>
        <row r="218">
          <cell r="A218">
            <v>216</v>
          </cell>
          <cell r="B218">
            <v>2025</v>
          </cell>
          <cell r="C218" t="str">
            <v>Missouri St.</v>
          </cell>
          <cell r="D218">
            <v>64.747200000000007</v>
          </cell>
          <cell r="E218">
            <v>334</v>
          </cell>
          <cell r="F218">
            <v>64.116699999999994</v>
          </cell>
          <cell r="G218">
            <v>332</v>
          </cell>
          <cell r="H218">
            <v>102.419</v>
          </cell>
          <cell r="I218">
            <v>263</v>
          </cell>
          <cell r="J218">
            <v>102.36</v>
          </cell>
          <cell r="K218">
            <v>269</v>
          </cell>
          <cell r="L218">
            <v>108.34399999999999</v>
          </cell>
          <cell r="M218">
            <v>235</v>
          </cell>
          <cell r="N218">
            <v>107.831</v>
          </cell>
          <cell r="O218">
            <v>179</v>
          </cell>
          <cell r="P218">
            <v>-5.4708300000000003</v>
          </cell>
          <cell r="Q218">
            <v>230</v>
          </cell>
          <cell r="R218">
            <v>0.44112000000000001</v>
          </cell>
          <cell r="S218">
            <v>0.36602170000000001</v>
          </cell>
          <cell r="T218">
            <v>0.51811529999999995</v>
          </cell>
          <cell r="U218">
            <v>0.31252459999999999</v>
          </cell>
          <cell r="V218">
            <v>200</v>
          </cell>
          <cell r="W218">
            <v>217</v>
          </cell>
          <cell r="X218">
            <v>153</v>
          </cell>
          <cell r="Y218">
            <v>246</v>
          </cell>
          <cell r="Z218">
            <v>-8.4497862455828202E-2</v>
          </cell>
          <cell r="AA218">
            <v>233</v>
          </cell>
          <cell r="AB218">
            <v>678393.29440511996</v>
          </cell>
          <cell r="AC218">
            <v>306</v>
          </cell>
          <cell r="AD218">
            <v>27.616511658256499</v>
          </cell>
          <cell r="AE218">
            <v>243</v>
          </cell>
          <cell r="AF218">
            <v>238</v>
          </cell>
          <cell r="AG218">
            <v>0.40357084999999998</v>
          </cell>
          <cell r="AH218">
            <v>214</v>
          </cell>
          <cell r="AI218">
            <v>217</v>
          </cell>
          <cell r="AJ218">
            <v>153</v>
          </cell>
          <cell r="AK218">
            <v>246</v>
          </cell>
          <cell r="AL218">
            <v>231.666666666666</v>
          </cell>
          <cell r="AM218">
            <v>632.93150834135395</v>
          </cell>
          <cell r="AN218">
            <v>223</v>
          </cell>
          <cell r="AO218">
            <v>574.04212089814303</v>
          </cell>
          <cell r="AP218">
            <v>228</v>
          </cell>
          <cell r="AQ218">
            <v>0.212904976360382</v>
          </cell>
          <cell r="AR218">
            <v>0.20754445934039201</v>
          </cell>
          <cell r="AS218">
            <v>0.53588735736946302</v>
          </cell>
          <cell r="AT218">
            <v>217</v>
          </cell>
        </row>
        <row r="219">
          <cell r="A219">
            <v>217</v>
          </cell>
          <cell r="B219">
            <v>2025</v>
          </cell>
          <cell r="C219" t="str">
            <v>Southeast Missouri</v>
          </cell>
          <cell r="D219">
            <v>68.533600000000007</v>
          </cell>
          <cell r="E219">
            <v>158</v>
          </cell>
          <cell r="F219">
            <v>68.132300000000001</v>
          </cell>
          <cell r="G219">
            <v>139</v>
          </cell>
          <cell r="H219">
            <v>104.735</v>
          </cell>
          <cell r="I219">
            <v>210</v>
          </cell>
          <cell r="J219">
            <v>103.71</v>
          </cell>
          <cell r="K219">
            <v>241</v>
          </cell>
          <cell r="L219">
            <v>101.399</v>
          </cell>
          <cell r="M219">
            <v>73</v>
          </cell>
          <cell r="N219">
            <v>107.288</v>
          </cell>
          <cell r="O219">
            <v>168</v>
          </cell>
          <cell r="P219">
            <v>-3.5772900000000001</v>
          </cell>
          <cell r="Q219">
            <v>210</v>
          </cell>
          <cell r="R219">
            <v>0.41672100000000001</v>
          </cell>
          <cell r="S219">
            <v>0.36742150000000001</v>
          </cell>
          <cell r="T219">
            <v>0.3001258</v>
          </cell>
          <cell r="U219">
            <v>0.52841470000000001</v>
          </cell>
          <cell r="V219">
            <v>210</v>
          </cell>
          <cell r="W219">
            <v>215</v>
          </cell>
          <cell r="X219">
            <v>258</v>
          </cell>
          <cell r="Y219">
            <v>147</v>
          </cell>
          <cell r="Z219">
            <v>-5.2207968062381101E-2</v>
          </cell>
          <cell r="AA219">
            <v>209</v>
          </cell>
          <cell r="AB219">
            <v>737131.23452375899</v>
          </cell>
          <cell r="AC219">
            <v>235</v>
          </cell>
          <cell r="AD219">
            <v>25.8808355820324</v>
          </cell>
          <cell r="AE219">
            <v>156</v>
          </cell>
          <cell r="AF219">
            <v>182.5</v>
          </cell>
          <cell r="AG219">
            <v>0.39207124999999998</v>
          </cell>
          <cell r="AH219">
            <v>220</v>
          </cell>
          <cell r="AI219">
            <v>215</v>
          </cell>
          <cell r="AJ219">
            <v>258</v>
          </cell>
          <cell r="AK219">
            <v>147</v>
          </cell>
          <cell r="AL219">
            <v>208.583333333333</v>
          </cell>
          <cell r="AM219">
            <v>567.69495887783705</v>
          </cell>
          <cell r="AN219">
            <v>216</v>
          </cell>
          <cell r="AO219">
            <v>532.00364304532195</v>
          </cell>
          <cell r="AP219">
            <v>216</v>
          </cell>
          <cell r="AQ219">
            <v>0.21605668706432701</v>
          </cell>
          <cell r="AR219">
            <v>0.20355650982932699</v>
          </cell>
          <cell r="AS219">
            <v>0.53546076864013803</v>
          </cell>
          <cell r="AT219">
            <v>218</v>
          </cell>
        </row>
        <row r="220">
          <cell r="A220">
            <v>218</v>
          </cell>
          <cell r="B220">
            <v>2025</v>
          </cell>
          <cell r="C220" t="str">
            <v>Winthrop</v>
          </cell>
          <cell r="D220">
            <v>73.918000000000006</v>
          </cell>
          <cell r="E220">
            <v>6</v>
          </cell>
          <cell r="F220">
            <v>72.801100000000005</v>
          </cell>
          <cell r="G220">
            <v>8</v>
          </cell>
          <cell r="H220">
            <v>108.788</v>
          </cell>
          <cell r="I220">
            <v>114</v>
          </cell>
          <cell r="J220">
            <v>107.985</v>
          </cell>
          <cell r="K220">
            <v>169</v>
          </cell>
          <cell r="L220">
            <v>107.889</v>
          </cell>
          <cell r="M220">
            <v>220</v>
          </cell>
          <cell r="N220">
            <v>110.8</v>
          </cell>
          <cell r="O220">
            <v>242</v>
          </cell>
          <cell r="P220">
            <v>-2.8149099999999998</v>
          </cell>
          <cell r="Q220">
            <v>203</v>
          </cell>
          <cell r="R220">
            <v>0.41362130000000003</v>
          </cell>
          <cell r="S220">
            <v>0.35952230000000002</v>
          </cell>
          <cell r="T220">
            <v>0.44101950000000001</v>
          </cell>
          <cell r="U220">
            <v>0.30812499999999998</v>
          </cell>
          <cell r="V220">
            <v>213</v>
          </cell>
          <cell r="W220">
            <v>223</v>
          </cell>
          <cell r="X220">
            <v>195</v>
          </cell>
          <cell r="Y220">
            <v>250</v>
          </cell>
          <cell r="Z220">
            <v>-3.8082740333883397E-2</v>
          </cell>
          <cell r="AA220">
            <v>198</v>
          </cell>
          <cell r="AB220">
            <v>861940.07431155001</v>
          </cell>
          <cell r="AC220">
            <v>93</v>
          </cell>
          <cell r="AD220">
            <v>25.264657142807</v>
          </cell>
          <cell r="AE220">
            <v>127</v>
          </cell>
          <cell r="AF220">
            <v>162.5</v>
          </cell>
          <cell r="AG220">
            <v>0.38657180000000002</v>
          </cell>
          <cell r="AH220">
            <v>222</v>
          </cell>
          <cell r="AI220">
            <v>223</v>
          </cell>
          <cell r="AJ220">
            <v>195</v>
          </cell>
          <cell r="AK220">
            <v>250</v>
          </cell>
          <cell r="AL220">
            <v>186.75</v>
          </cell>
          <cell r="AM220">
            <v>519.43926704963701</v>
          </cell>
          <cell r="AN220">
            <v>206</v>
          </cell>
          <cell r="AO220">
            <v>483.09266221695401</v>
          </cell>
          <cell r="AP220">
            <v>206</v>
          </cell>
          <cell r="AQ220">
            <v>0.213298109453019</v>
          </cell>
          <cell r="AR220">
            <v>0.20313543514166099</v>
          </cell>
          <cell r="AS220">
            <v>0.53383406554847002</v>
          </cell>
          <cell r="AT220">
            <v>219</v>
          </cell>
        </row>
        <row r="221">
          <cell r="A221">
            <v>219</v>
          </cell>
          <cell r="B221">
            <v>2025</v>
          </cell>
          <cell r="C221" t="str">
            <v>Southern</v>
          </cell>
          <cell r="D221">
            <v>70.907899999999998</v>
          </cell>
          <cell r="E221">
            <v>42</v>
          </cell>
          <cell r="F221">
            <v>69.231800000000007</v>
          </cell>
          <cell r="G221">
            <v>80</v>
          </cell>
          <cell r="H221">
            <v>99.6751</v>
          </cell>
          <cell r="I221">
            <v>306</v>
          </cell>
          <cell r="J221">
            <v>99.923199999999994</v>
          </cell>
          <cell r="K221">
            <v>311</v>
          </cell>
          <cell r="L221">
            <v>98.763300000000001</v>
          </cell>
          <cell r="M221">
            <v>40</v>
          </cell>
          <cell r="N221">
            <v>104.64</v>
          </cell>
          <cell r="O221">
            <v>112</v>
          </cell>
          <cell r="P221">
            <v>-4.7171099999999999</v>
          </cell>
          <cell r="Q221">
            <v>223</v>
          </cell>
          <cell r="R221">
            <v>0.62551259999999997</v>
          </cell>
          <cell r="S221">
            <v>0.2990255</v>
          </cell>
          <cell r="T221">
            <v>0.2503281</v>
          </cell>
          <cell r="U221">
            <v>0.19683049999999999</v>
          </cell>
          <cell r="V221">
            <v>126</v>
          </cell>
          <cell r="W221">
            <v>255</v>
          </cell>
          <cell r="X221">
            <v>281</v>
          </cell>
          <cell r="Y221">
            <v>305</v>
          </cell>
          <cell r="Z221">
            <v>-6.6520091555383895E-2</v>
          </cell>
          <cell r="AA221">
            <v>223</v>
          </cell>
          <cell r="AB221">
            <v>707990.272887812</v>
          </cell>
          <cell r="AC221">
            <v>269</v>
          </cell>
          <cell r="AD221">
            <v>24.0337614390433</v>
          </cell>
          <cell r="AE221">
            <v>80</v>
          </cell>
          <cell r="AF221">
            <v>151.5</v>
          </cell>
          <cell r="AG221">
            <v>0.46226904999999902</v>
          </cell>
          <cell r="AH221">
            <v>181</v>
          </cell>
          <cell r="AI221">
            <v>255</v>
          </cell>
          <cell r="AJ221">
            <v>281</v>
          </cell>
          <cell r="AK221">
            <v>305</v>
          </cell>
          <cell r="AL221">
            <v>235.083333333333</v>
          </cell>
          <cell r="AM221">
            <v>786.16483655518698</v>
          </cell>
          <cell r="AN221">
            <v>248</v>
          </cell>
          <cell r="AO221">
            <v>508.54222953782698</v>
          </cell>
          <cell r="AP221">
            <v>211</v>
          </cell>
          <cell r="AQ221">
            <v>0.17020468656825</v>
          </cell>
          <cell r="AR221">
            <v>0.24135887000272399</v>
          </cell>
          <cell r="AS221">
            <v>0.53132807748676303</v>
          </cell>
          <cell r="AT221">
            <v>220</v>
          </cell>
        </row>
        <row r="222">
          <cell r="A222">
            <v>220</v>
          </cell>
          <cell r="B222">
            <v>2025</v>
          </cell>
          <cell r="C222" t="str">
            <v>Maine</v>
          </cell>
          <cell r="D222">
            <v>66.474000000000004</v>
          </cell>
          <cell r="E222">
            <v>268</v>
          </cell>
          <cell r="F222">
            <v>66.366399999999999</v>
          </cell>
          <cell r="G222">
            <v>231</v>
          </cell>
          <cell r="H222">
            <v>103.995</v>
          </cell>
          <cell r="I222">
            <v>235</v>
          </cell>
          <cell r="J222">
            <v>102.06</v>
          </cell>
          <cell r="K222">
            <v>277</v>
          </cell>
          <cell r="L222">
            <v>99.4328</v>
          </cell>
          <cell r="M222">
            <v>51</v>
          </cell>
          <cell r="N222">
            <v>105.05200000000001</v>
          </cell>
          <cell r="O222">
            <v>119</v>
          </cell>
          <cell r="P222">
            <v>-2.9919099999999998</v>
          </cell>
          <cell r="Q222">
            <v>204</v>
          </cell>
          <cell r="R222">
            <v>0.48631799999999997</v>
          </cell>
          <cell r="S222">
            <v>0.33792329999999998</v>
          </cell>
          <cell r="T222">
            <v>0.33902369999999998</v>
          </cell>
          <cell r="U222">
            <v>0.31392439999999999</v>
          </cell>
          <cell r="V222">
            <v>180</v>
          </cell>
          <cell r="W222">
            <v>233</v>
          </cell>
          <cell r="X222">
            <v>237</v>
          </cell>
          <cell r="Y222">
            <v>244</v>
          </cell>
          <cell r="Z222">
            <v>-4.50100791286819E-2</v>
          </cell>
          <cell r="AA222">
            <v>204</v>
          </cell>
          <cell r="AB222">
            <v>692409.37706640002</v>
          </cell>
          <cell r="AC222">
            <v>291</v>
          </cell>
          <cell r="AD222">
            <v>25.798538713037502</v>
          </cell>
          <cell r="AE222">
            <v>148</v>
          </cell>
          <cell r="AF222">
            <v>176</v>
          </cell>
          <cell r="AG222">
            <v>0.41212064999999998</v>
          </cell>
          <cell r="AH222">
            <v>209</v>
          </cell>
          <cell r="AI222">
            <v>233</v>
          </cell>
          <cell r="AJ222">
            <v>237</v>
          </cell>
          <cell r="AK222">
            <v>244</v>
          </cell>
          <cell r="AL222">
            <v>226.833333333333</v>
          </cell>
          <cell r="AM222">
            <v>671.25686016126497</v>
          </cell>
          <cell r="AN222">
            <v>230</v>
          </cell>
          <cell r="AO222">
            <v>550.405162501159</v>
          </cell>
          <cell r="AP222">
            <v>222</v>
          </cell>
          <cell r="AQ222">
            <v>0.19540870848155301</v>
          </cell>
          <cell r="AR222">
            <v>0.21305826600045899</v>
          </cell>
          <cell r="AS222">
            <v>0.52972537996469804</v>
          </cell>
          <cell r="AT222">
            <v>221</v>
          </cell>
        </row>
        <row r="223">
          <cell r="A223">
            <v>221</v>
          </cell>
          <cell r="B223">
            <v>2025</v>
          </cell>
          <cell r="C223" t="str">
            <v>UC Davis</v>
          </cell>
          <cell r="D223">
            <v>68.735500000000002</v>
          </cell>
          <cell r="E223">
            <v>148</v>
          </cell>
          <cell r="F223">
            <v>67.693299999999994</v>
          </cell>
          <cell r="G223">
            <v>165</v>
          </cell>
          <cell r="H223">
            <v>96.580699999999993</v>
          </cell>
          <cell r="I223">
            <v>336</v>
          </cell>
          <cell r="J223">
            <v>97.749899999999997</v>
          </cell>
          <cell r="K223">
            <v>337</v>
          </cell>
          <cell r="L223">
            <v>101.548</v>
          </cell>
          <cell r="M223">
            <v>78</v>
          </cell>
          <cell r="N223">
            <v>102.569</v>
          </cell>
          <cell r="O223">
            <v>84</v>
          </cell>
          <cell r="P223">
            <v>-4.81914</v>
          </cell>
          <cell r="Q223">
            <v>225</v>
          </cell>
          <cell r="R223">
            <v>0.3681236</v>
          </cell>
          <cell r="S223">
            <v>0.37532110000000002</v>
          </cell>
          <cell r="T223">
            <v>0.23832880000000001</v>
          </cell>
          <cell r="U223">
            <v>0.36342160000000001</v>
          </cell>
          <cell r="V223">
            <v>236</v>
          </cell>
          <cell r="W223">
            <v>211</v>
          </cell>
          <cell r="X223">
            <v>288</v>
          </cell>
          <cell r="Y223">
            <v>217</v>
          </cell>
          <cell r="Z223">
            <v>-7.01107870023496E-2</v>
          </cell>
          <cell r="AA223">
            <v>224</v>
          </cell>
          <cell r="AB223">
            <v>656770.65469041199</v>
          </cell>
          <cell r="AC223">
            <v>329</v>
          </cell>
          <cell r="AD223">
            <v>24.012904739521002</v>
          </cell>
          <cell r="AE223">
            <v>79</v>
          </cell>
          <cell r="AF223">
            <v>151.5</v>
          </cell>
          <cell r="AG223">
            <v>0.37172234999999998</v>
          </cell>
          <cell r="AH223">
            <v>228</v>
          </cell>
          <cell r="AI223">
            <v>211</v>
          </cell>
          <cell r="AJ223">
            <v>288</v>
          </cell>
          <cell r="AK223">
            <v>217</v>
          </cell>
          <cell r="AL223">
            <v>239.583333333333</v>
          </cell>
          <cell r="AM223">
            <v>638.34229765748103</v>
          </cell>
          <cell r="AN223">
            <v>225</v>
          </cell>
          <cell r="AO223">
            <v>644.52227134939096</v>
          </cell>
          <cell r="AP223">
            <v>231</v>
          </cell>
          <cell r="AQ223">
            <v>0.218128427571295</v>
          </cell>
          <cell r="AR223">
            <v>0.18841837646073001</v>
          </cell>
          <cell r="AS223">
            <v>0.528727893095156</v>
          </cell>
          <cell r="AT223">
            <v>222</v>
          </cell>
        </row>
        <row r="224">
          <cell r="A224">
            <v>222</v>
          </cell>
          <cell r="B224">
            <v>2025</v>
          </cell>
          <cell r="C224" t="str">
            <v>La Salle</v>
          </cell>
          <cell r="D224">
            <v>70.302599999999998</v>
          </cell>
          <cell r="E224">
            <v>68</v>
          </cell>
          <cell r="F224">
            <v>69.100999999999999</v>
          </cell>
          <cell r="G224">
            <v>89</v>
          </cell>
          <cell r="H224">
            <v>101.28100000000001</v>
          </cell>
          <cell r="I224">
            <v>278</v>
          </cell>
          <cell r="J224">
            <v>103.47799999999999</v>
          </cell>
          <cell r="K224">
            <v>246</v>
          </cell>
          <cell r="L224">
            <v>108.494</v>
          </cell>
          <cell r="M224">
            <v>240</v>
          </cell>
          <cell r="N224">
            <v>109.666</v>
          </cell>
          <cell r="O224">
            <v>215</v>
          </cell>
          <cell r="P224">
            <v>-6.1878599999999997</v>
          </cell>
          <cell r="Q224">
            <v>236</v>
          </cell>
          <cell r="R224">
            <v>0.41562110000000002</v>
          </cell>
          <cell r="S224">
            <v>0.34702280000000002</v>
          </cell>
          <cell r="T224">
            <v>0.49471609999999999</v>
          </cell>
          <cell r="U224">
            <v>0.34392279999999997</v>
          </cell>
          <cell r="V224">
            <v>211</v>
          </cell>
          <cell r="W224">
            <v>228</v>
          </cell>
          <cell r="X224">
            <v>161</v>
          </cell>
          <cell r="Y224">
            <v>228</v>
          </cell>
          <cell r="Z224">
            <v>-8.8019504257310505E-2</v>
          </cell>
          <cell r="AA224">
            <v>235</v>
          </cell>
          <cell r="AB224">
            <v>752778.90283605806</v>
          </cell>
          <cell r="AC224">
            <v>211</v>
          </cell>
          <cell r="AD224">
            <v>26.130265243429701</v>
          </cell>
          <cell r="AE224">
            <v>169</v>
          </cell>
          <cell r="AF224">
            <v>202</v>
          </cell>
          <cell r="AG224">
            <v>0.38132195000000002</v>
          </cell>
          <cell r="AH224">
            <v>225</v>
          </cell>
          <cell r="AI224">
            <v>228</v>
          </cell>
          <cell r="AJ224">
            <v>161</v>
          </cell>
          <cell r="AK224">
            <v>228</v>
          </cell>
          <cell r="AL224">
            <v>210.333333333333</v>
          </cell>
          <cell r="AM224">
            <v>606.10810970729597</v>
          </cell>
          <cell r="AN224">
            <v>222</v>
          </cell>
          <cell r="AO224">
            <v>551.58989230316604</v>
          </cell>
          <cell r="AP224">
            <v>224</v>
          </cell>
          <cell r="AQ224">
            <v>0.20272982736602499</v>
          </cell>
          <cell r="AR224">
            <v>0.19708296719015</v>
          </cell>
          <cell r="AS224">
            <v>0.52520720700929202</v>
          </cell>
          <cell r="AT224">
            <v>223</v>
          </cell>
        </row>
        <row r="225">
          <cell r="A225">
            <v>223</v>
          </cell>
          <cell r="B225">
            <v>2025</v>
          </cell>
          <cell r="C225" t="str">
            <v>UT Arlington</v>
          </cell>
          <cell r="D225">
            <v>68.287199999999999</v>
          </cell>
          <cell r="E225">
            <v>173</v>
          </cell>
          <cell r="F225">
            <v>67.720799999999997</v>
          </cell>
          <cell r="G225">
            <v>163</v>
          </cell>
          <cell r="H225">
            <v>106.831</v>
          </cell>
          <cell r="I225">
            <v>153</v>
          </cell>
          <cell r="J225">
            <v>109.08</v>
          </cell>
          <cell r="K225">
            <v>140</v>
          </cell>
          <cell r="L225">
            <v>108.949</v>
          </cell>
          <cell r="M225">
            <v>251</v>
          </cell>
          <cell r="N225">
            <v>112.682</v>
          </cell>
          <cell r="O225">
            <v>275</v>
          </cell>
          <cell r="P225">
            <v>-3.6021999999999998</v>
          </cell>
          <cell r="Q225">
            <v>212</v>
          </cell>
          <cell r="R225">
            <v>0.49121779999999998</v>
          </cell>
          <cell r="S225">
            <v>0.32162420000000003</v>
          </cell>
          <cell r="T225">
            <v>0.45211839999999998</v>
          </cell>
          <cell r="U225">
            <v>0.23202909999999999</v>
          </cell>
          <cell r="V225">
            <v>178</v>
          </cell>
          <cell r="W225">
            <v>242</v>
          </cell>
          <cell r="X225">
            <v>185</v>
          </cell>
          <cell r="Y225">
            <v>291</v>
          </cell>
          <cell r="Z225">
            <v>-5.2747806323879202E-2</v>
          </cell>
          <cell r="AA225">
            <v>210</v>
          </cell>
          <cell r="AB225">
            <v>812511.58900607994</v>
          </cell>
          <cell r="AC225">
            <v>139</v>
          </cell>
          <cell r="AD225">
            <v>28.094930956096601</v>
          </cell>
          <cell r="AE225">
            <v>272</v>
          </cell>
          <cell r="AF225">
            <v>241</v>
          </cell>
          <cell r="AG225">
            <v>0.40642099999999998</v>
          </cell>
          <cell r="AH225">
            <v>213</v>
          </cell>
          <cell r="AI225">
            <v>242</v>
          </cell>
          <cell r="AJ225">
            <v>185</v>
          </cell>
          <cell r="AK225">
            <v>291</v>
          </cell>
          <cell r="AL225">
            <v>213.166666666666</v>
          </cell>
          <cell r="AM225">
            <v>662.78180145233603</v>
          </cell>
          <cell r="AN225">
            <v>228</v>
          </cell>
          <cell r="AO225">
            <v>524.49717575289299</v>
          </cell>
          <cell r="AP225">
            <v>214</v>
          </cell>
          <cell r="AQ225">
            <v>0.186219995522172</v>
          </cell>
          <cell r="AR225">
            <v>0.21138178949946501</v>
          </cell>
          <cell r="AS225">
            <v>0.52404349199681599</v>
          </cell>
          <cell r="AT225">
            <v>224</v>
          </cell>
        </row>
        <row r="226">
          <cell r="A226">
            <v>224</v>
          </cell>
          <cell r="B226">
            <v>2025</v>
          </cell>
          <cell r="C226" t="str">
            <v>Pacific</v>
          </cell>
          <cell r="D226">
            <v>67.216099999999997</v>
          </cell>
          <cell r="E226">
            <v>223</v>
          </cell>
          <cell r="F226">
            <v>66.113100000000003</v>
          </cell>
          <cell r="G226">
            <v>249</v>
          </cell>
          <cell r="H226">
            <v>100.142</v>
          </cell>
          <cell r="I226">
            <v>304</v>
          </cell>
          <cell r="J226">
            <v>103.42400000000001</v>
          </cell>
          <cell r="K226">
            <v>249</v>
          </cell>
          <cell r="L226">
            <v>112.801</v>
          </cell>
          <cell r="M226">
            <v>329</v>
          </cell>
          <cell r="N226">
            <v>112.47499999999999</v>
          </cell>
          <cell r="O226">
            <v>269</v>
          </cell>
          <cell r="P226">
            <v>-9.0511900000000001</v>
          </cell>
          <cell r="Q226">
            <v>272</v>
          </cell>
          <cell r="R226">
            <v>0.1500331</v>
          </cell>
          <cell r="S226">
            <v>0.43471870000000001</v>
          </cell>
          <cell r="T226">
            <v>0.27042719999999998</v>
          </cell>
          <cell r="U226">
            <v>0.3655215</v>
          </cell>
          <cell r="V226">
            <v>331</v>
          </cell>
          <cell r="W226">
            <v>187</v>
          </cell>
          <cell r="X226">
            <v>272</v>
          </cell>
          <cell r="Y226">
            <v>215</v>
          </cell>
          <cell r="Z226">
            <v>-0.134655238849025</v>
          </cell>
          <cell r="AA226">
            <v>275</v>
          </cell>
          <cell r="AB226">
            <v>718978.61177999305</v>
          </cell>
          <cell r="AC226">
            <v>261</v>
          </cell>
          <cell r="AD226">
            <v>28.458780934465999</v>
          </cell>
          <cell r="AE226">
            <v>293</v>
          </cell>
          <cell r="AF226">
            <v>284</v>
          </cell>
          <cell r="AG226">
            <v>0.29237590000000002</v>
          </cell>
          <cell r="AH226">
            <v>270</v>
          </cell>
          <cell r="AI226">
            <v>187</v>
          </cell>
          <cell r="AJ226">
            <v>272</v>
          </cell>
          <cell r="AK226">
            <v>215</v>
          </cell>
          <cell r="AL226">
            <v>262.83333333333297</v>
          </cell>
          <cell r="AM226">
            <v>604.60553763464304</v>
          </cell>
          <cell r="AN226">
            <v>221</v>
          </cell>
          <cell r="AO226">
            <v>898.95690217057302</v>
          </cell>
          <cell r="AP226">
            <v>270</v>
          </cell>
          <cell r="AQ226">
            <v>0.25402459094853902</v>
          </cell>
          <cell r="AR226">
            <v>0.14216200406820401</v>
          </cell>
          <cell r="AS226">
            <v>0.52329659945692297</v>
          </cell>
          <cell r="AT226">
            <v>225</v>
          </cell>
        </row>
        <row r="227">
          <cell r="A227">
            <v>225</v>
          </cell>
          <cell r="B227">
            <v>2025</v>
          </cell>
          <cell r="C227" t="str">
            <v>Dartmouth</v>
          </cell>
          <cell r="D227">
            <v>71.361800000000002</v>
          </cell>
          <cell r="E227">
            <v>33</v>
          </cell>
          <cell r="F227">
            <v>70.6661</v>
          </cell>
          <cell r="G227">
            <v>35</v>
          </cell>
          <cell r="H227">
            <v>104.81399999999999</v>
          </cell>
          <cell r="I227">
            <v>208</v>
          </cell>
          <cell r="J227">
            <v>102.242</v>
          </cell>
          <cell r="K227">
            <v>270</v>
          </cell>
          <cell r="L227">
            <v>102.997</v>
          </cell>
          <cell r="M227">
            <v>104</v>
          </cell>
          <cell r="N227">
            <v>106.05200000000001</v>
          </cell>
          <cell r="O227">
            <v>147</v>
          </cell>
          <cell r="P227">
            <v>-3.8102999999999998</v>
          </cell>
          <cell r="Q227">
            <v>214</v>
          </cell>
          <cell r="R227">
            <v>0.60821340000000002</v>
          </cell>
          <cell r="S227">
            <v>0.27972619999999998</v>
          </cell>
          <cell r="T227">
            <v>0.26332739999999999</v>
          </cell>
          <cell r="U227">
            <v>0.44861800000000002</v>
          </cell>
          <cell r="V227">
            <v>134</v>
          </cell>
          <cell r="W227">
            <v>262</v>
          </cell>
          <cell r="X227">
            <v>274</v>
          </cell>
          <cell r="Y227">
            <v>180</v>
          </cell>
          <cell r="Z227">
            <v>-5.3389908886827403E-2</v>
          </cell>
          <cell r="AA227">
            <v>211</v>
          </cell>
          <cell r="AB227">
            <v>745975.33577485499</v>
          </cell>
          <cell r="AC227">
            <v>223</v>
          </cell>
          <cell r="AD227">
            <v>24.398570673043601</v>
          </cell>
          <cell r="AE227">
            <v>91</v>
          </cell>
          <cell r="AF227">
            <v>151</v>
          </cell>
          <cell r="AG227">
            <v>0.44396979999999903</v>
          </cell>
          <cell r="AH227">
            <v>193</v>
          </cell>
          <cell r="AI227">
            <v>262</v>
          </cell>
          <cell r="AJ227">
            <v>274</v>
          </cell>
          <cell r="AK227">
            <v>180</v>
          </cell>
          <cell r="AL227">
            <v>205.333333333333</v>
          </cell>
          <cell r="AM227">
            <v>734.05113047449004</v>
          </cell>
          <cell r="AN227">
            <v>244</v>
          </cell>
          <cell r="AO227">
            <v>462.49392038227199</v>
          </cell>
          <cell r="AP227">
            <v>201</v>
          </cell>
          <cell r="AQ227">
            <v>0.16031537116140401</v>
          </cell>
          <cell r="AR227">
            <v>0.23457109765091699</v>
          </cell>
          <cell r="AS227">
            <v>0.52260902183801305</v>
          </cell>
          <cell r="AT227">
            <v>226</v>
          </cell>
        </row>
        <row r="228">
          <cell r="A228">
            <v>226</v>
          </cell>
          <cell r="B228">
            <v>2025</v>
          </cell>
          <cell r="C228" t="str">
            <v>SIUE</v>
          </cell>
          <cell r="D228">
            <v>67.309100000000001</v>
          </cell>
          <cell r="E228">
            <v>221</v>
          </cell>
          <cell r="F228">
            <v>65.990700000000004</v>
          </cell>
          <cell r="G228">
            <v>253</v>
          </cell>
          <cell r="H228">
            <v>103.804</v>
          </cell>
          <cell r="I228">
            <v>240</v>
          </cell>
          <cell r="J228">
            <v>101.215</v>
          </cell>
          <cell r="K228">
            <v>291</v>
          </cell>
          <cell r="L228">
            <v>99.819800000000001</v>
          </cell>
          <cell r="M228">
            <v>59</v>
          </cell>
          <cell r="N228">
            <v>106.652</v>
          </cell>
          <cell r="O228">
            <v>154</v>
          </cell>
          <cell r="P228">
            <v>-5.4365699999999997</v>
          </cell>
          <cell r="Q228">
            <v>229</v>
          </cell>
          <cell r="R228">
            <v>0.36682379999999998</v>
          </cell>
          <cell r="S228">
            <v>0.36082209999999998</v>
          </cell>
          <cell r="T228">
            <v>0.38012210000000002</v>
          </cell>
          <cell r="U228">
            <v>0.3397231</v>
          </cell>
          <cell r="V228">
            <v>238</v>
          </cell>
          <cell r="W228">
            <v>222</v>
          </cell>
          <cell r="X228">
            <v>221</v>
          </cell>
          <cell r="Y228">
            <v>231</v>
          </cell>
          <cell r="Z228">
            <v>-8.0776596329470998E-2</v>
          </cell>
          <cell r="AA228">
            <v>230</v>
          </cell>
          <cell r="AB228">
            <v>689546.47467614699</v>
          </cell>
          <cell r="AC228">
            <v>294</v>
          </cell>
          <cell r="AD228">
            <v>26.102170539703199</v>
          </cell>
          <cell r="AE228">
            <v>167</v>
          </cell>
          <cell r="AF228">
            <v>198.5</v>
          </cell>
          <cell r="AG228">
            <v>0.36382294999999998</v>
          </cell>
          <cell r="AH228">
            <v>233</v>
          </cell>
          <cell r="AI228">
            <v>222</v>
          </cell>
          <cell r="AJ228">
            <v>221</v>
          </cell>
          <cell r="AK228">
            <v>231</v>
          </cell>
          <cell r="AL228">
            <v>234.583333333333</v>
          </cell>
          <cell r="AM228">
            <v>650.13571323190297</v>
          </cell>
          <cell r="AN228">
            <v>226</v>
          </cell>
          <cell r="AO228">
            <v>644.77332541373005</v>
          </cell>
          <cell r="AP228">
            <v>232</v>
          </cell>
          <cell r="AQ228">
            <v>0.20931838625506799</v>
          </cell>
          <cell r="AR228">
            <v>0.18440535670734001</v>
          </cell>
          <cell r="AS228">
            <v>0.52199295755405295</v>
          </cell>
          <cell r="AT228">
            <v>227</v>
          </cell>
        </row>
        <row r="229">
          <cell r="A229">
            <v>227</v>
          </cell>
          <cell r="B229">
            <v>2025</v>
          </cell>
          <cell r="C229" t="str">
            <v>Indiana St.</v>
          </cell>
          <cell r="D229">
            <v>72.031599999999997</v>
          </cell>
          <cell r="E229">
            <v>23</v>
          </cell>
          <cell r="F229">
            <v>72.361699999999999</v>
          </cell>
          <cell r="G229">
            <v>11</v>
          </cell>
          <cell r="H229">
            <v>107.43600000000001</v>
          </cell>
          <cell r="I229">
            <v>145</v>
          </cell>
          <cell r="J229">
            <v>108.633</v>
          </cell>
          <cell r="K229">
            <v>153</v>
          </cell>
          <cell r="L229">
            <v>111.262</v>
          </cell>
          <cell r="M229">
            <v>302</v>
          </cell>
          <cell r="N229">
            <v>112.479</v>
          </cell>
          <cell r="O229">
            <v>270</v>
          </cell>
          <cell r="P229">
            <v>-3.8456700000000001</v>
          </cell>
          <cell r="Q229">
            <v>215</v>
          </cell>
          <cell r="R229">
            <v>0.37572309999999998</v>
          </cell>
          <cell r="S229">
            <v>0.35032269999999999</v>
          </cell>
          <cell r="T229">
            <v>0.34882299999999999</v>
          </cell>
          <cell r="U229">
            <v>0.3541222</v>
          </cell>
          <cell r="V229">
            <v>231</v>
          </cell>
          <cell r="W229">
            <v>227</v>
          </cell>
          <cell r="X229">
            <v>230</v>
          </cell>
          <cell r="Y229">
            <v>222</v>
          </cell>
          <cell r="Z229">
            <v>-5.3393232969974301E-2</v>
          </cell>
          <cell r="AA229">
            <v>212</v>
          </cell>
          <cell r="AB229">
            <v>850054.18127457204</v>
          </cell>
          <cell r="AC229">
            <v>101</v>
          </cell>
          <cell r="AD229">
            <v>26.557748441051899</v>
          </cell>
          <cell r="AE229">
            <v>186</v>
          </cell>
          <cell r="AF229">
            <v>199</v>
          </cell>
          <cell r="AG229">
            <v>0.36302289999999998</v>
          </cell>
          <cell r="AH229">
            <v>234</v>
          </cell>
          <cell r="AI229">
            <v>227</v>
          </cell>
          <cell r="AJ229">
            <v>230</v>
          </cell>
          <cell r="AK229">
            <v>222</v>
          </cell>
          <cell r="AL229">
            <v>199.666666666666</v>
          </cell>
          <cell r="AM229">
            <v>569.95069593453798</v>
          </cell>
          <cell r="AN229">
            <v>217</v>
          </cell>
          <cell r="AO229">
            <v>550.01121600501403</v>
          </cell>
          <cell r="AP229">
            <v>221</v>
          </cell>
          <cell r="AQ229">
            <v>0.20592031834779301</v>
          </cell>
          <cell r="AR229">
            <v>0.187692493054087</v>
          </cell>
          <cell r="AS229">
            <v>0.52193412402968997</v>
          </cell>
          <cell r="AT229">
            <v>228</v>
          </cell>
        </row>
        <row r="230">
          <cell r="A230">
            <v>228</v>
          </cell>
          <cell r="B230">
            <v>2025</v>
          </cell>
          <cell r="C230" t="str">
            <v>Richmond</v>
          </cell>
          <cell r="D230">
            <v>64.550299999999993</v>
          </cell>
          <cell r="E230">
            <v>339</v>
          </cell>
          <cell r="F230">
            <v>63.964300000000001</v>
          </cell>
          <cell r="G230">
            <v>338</v>
          </cell>
          <cell r="H230">
            <v>100.95399999999999</v>
          </cell>
          <cell r="I230">
            <v>288</v>
          </cell>
          <cell r="J230">
            <v>104.321</v>
          </cell>
          <cell r="K230">
            <v>234</v>
          </cell>
          <cell r="L230">
            <v>110.53100000000001</v>
          </cell>
          <cell r="M230">
            <v>282</v>
          </cell>
          <cell r="N230">
            <v>110.17700000000001</v>
          </cell>
          <cell r="O230">
            <v>226</v>
          </cell>
          <cell r="P230">
            <v>-5.8563499999999999</v>
          </cell>
          <cell r="Q230">
            <v>234</v>
          </cell>
          <cell r="R230">
            <v>0.37372319999999998</v>
          </cell>
          <cell r="S230">
            <v>0.35502250000000002</v>
          </cell>
          <cell r="T230">
            <v>0.27452690000000002</v>
          </cell>
          <cell r="U230">
            <v>0.39262010000000003</v>
          </cell>
          <cell r="V230">
            <v>232</v>
          </cell>
          <cell r="W230">
            <v>225</v>
          </cell>
          <cell r="X230">
            <v>269</v>
          </cell>
          <cell r="Y230">
            <v>201</v>
          </cell>
          <cell r="Z230">
            <v>-9.0719950178388103E-2</v>
          </cell>
          <cell r="AA230">
            <v>237</v>
          </cell>
          <cell r="AB230">
            <v>702492.59055786196</v>
          </cell>
          <cell r="AC230">
            <v>274</v>
          </cell>
          <cell r="AD230">
            <v>28.671290662590501</v>
          </cell>
          <cell r="AE230">
            <v>299</v>
          </cell>
          <cell r="AF230">
            <v>268</v>
          </cell>
          <cell r="AG230">
            <v>0.36437284999999903</v>
          </cell>
          <cell r="AH230">
            <v>232</v>
          </cell>
          <cell r="AI230">
            <v>225</v>
          </cell>
          <cell r="AJ230">
            <v>269</v>
          </cell>
          <cell r="AK230">
            <v>201</v>
          </cell>
          <cell r="AL230">
            <v>246.833333333333</v>
          </cell>
          <cell r="AM230">
            <v>695.26109847497901</v>
          </cell>
          <cell r="AN230">
            <v>233</v>
          </cell>
          <cell r="AO230">
            <v>677.41966321950997</v>
          </cell>
          <cell r="AP230">
            <v>236</v>
          </cell>
          <cell r="AQ230">
            <v>0.20457649579704501</v>
          </cell>
          <cell r="AR230">
            <v>0.18354734593705599</v>
          </cell>
          <cell r="AS230">
            <v>0.51901048357825996</v>
          </cell>
          <cell r="AT230">
            <v>229</v>
          </cell>
        </row>
        <row r="231">
          <cell r="A231">
            <v>229</v>
          </cell>
          <cell r="B231">
            <v>2025</v>
          </cell>
          <cell r="C231" t="str">
            <v>Marshall</v>
          </cell>
          <cell r="D231">
            <v>69.303200000000004</v>
          </cell>
          <cell r="E231">
            <v>118</v>
          </cell>
          <cell r="F231">
            <v>68.858500000000006</v>
          </cell>
          <cell r="G231">
            <v>100</v>
          </cell>
          <cell r="H231">
            <v>106.652</v>
          </cell>
          <cell r="I231">
            <v>159</v>
          </cell>
          <cell r="J231">
            <v>105.81100000000001</v>
          </cell>
          <cell r="K231">
            <v>209</v>
          </cell>
          <cell r="L231">
            <v>105.161</v>
          </cell>
          <cell r="M231">
            <v>160</v>
          </cell>
          <cell r="N231">
            <v>108.298</v>
          </cell>
          <cell r="O231">
            <v>188</v>
          </cell>
          <cell r="P231">
            <v>-2.48651</v>
          </cell>
          <cell r="Q231">
            <v>197</v>
          </cell>
          <cell r="R231">
            <v>0.55141549999999995</v>
          </cell>
          <cell r="S231">
            <v>0.28962589999999999</v>
          </cell>
          <cell r="T231">
            <v>0.41592040000000002</v>
          </cell>
          <cell r="U231">
            <v>0.31222470000000002</v>
          </cell>
          <cell r="V231">
            <v>155</v>
          </cell>
          <cell r="W231">
            <v>259</v>
          </cell>
          <cell r="X231">
            <v>204</v>
          </cell>
          <cell r="Y231">
            <v>247</v>
          </cell>
          <cell r="Z231">
            <v>-3.5885788823603999E-2</v>
          </cell>
          <cell r="AA231">
            <v>197</v>
          </cell>
          <cell r="AB231">
            <v>775916.39016200695</v>
          </cell>
          <cell r="AC231">
            <v>190</v>
          </cell>
          <cell r="AD231">
            <v>25.9800157482176</v>
          </cell>
          <cell r="AE231">
            <v>162</v>
          </cell>
          <cell r="AF231">
            <v>179.5</v>
          </cell>
          <cell r="AG231">
            <v>0.42052069999999903</v>
          </cell>
          <cell r="AH231">
            <v>204</v>
          </cell>
          <cell r="AI231">
            <v>259</v>
          </cell>
          <cell r="AJ231">
            <v>204</v>
          </cell>
          <cell r="AK231">
            <v>247</v>
          </cell>
          <cell r="AL231">
            <v>203.583333333333</v>
          </cell>
          <cell r="AM231">
            <v>702.918258806734</v>
          </cell>
          <cell r="AN231">
            <v>234</v>
          </cell>
          <cell r="AO231">
            <v>484.12202617691202</v>
          </cell>
          <cell r="AP231">
            <v>207</v>
          </cell>
          <cell r="AQ231">
            <v>0.166709966528862</v>
          </cell>
          <cell r="AR231">
            <v>0.220916089853297</v>
          </cell>
          <cell r="AS231">
            <v>0.51874411984360402</v>
          </cell>
          <cell r="AT231">
            <v>230</v>
          </cell>
        </row>
        <row r="232">
          <cell r="A232">
            <v>230</v>
          </cell>
          <cell r="B232">
            <v>2025</v>
          </cell>
          <cell r="C232" t="str">
            <v>William &amp; Mary</v>
          </cell>
          <cell r="D232">
            <v>71.087500000000006</v>
          </cell>
          <cell r="E232">
            <v>40</v>
          </cell>
          <cell r="F232">
            <v>71.272499999999994</v>
          </cell>
          <cell r="G232">
            <v>23</v>
          </cell>
          <cell r="H232">
            <v>108.871</v>
          </cell>
          <cell r="I232">
            <v>113</v>
          </cell>
          <cell r="J232">
            <v>109.03100000000001</v>
          </cell>
          <cell r="K232">
            <v>143</v>
          </cell>
          <cell r="L232">
            <v>109.489</v>
          </cell>
          <cell r="M232">
            <v>262</v>
          </cell>
          <cell r="N232">
            <v>112.88500000000001</v>
          </cell>
          <cell r="O232">
            <v>282</v>
          </cell>
          <cell r="P232">
            <v>-3.8549099999999998</v>
          </cell>
          <cell r="Q232">
            <v>217</v>
          </cell>
          <cell r="R232">
            <v>0.52251599999999998</v>
          </cell>
          <cell r="S232">
            <v>0.29762559999999999</v>
          </cell>
          <cell r="T232">
            <v>0.38832159999999999</v>
          </cell>
          <cell r="U232">
            <v>0.30072520000000003</v>
          </cell>
          <cell r="V232">
            <v>160</v>
          </cell>
          <cell r="W232">
            <v>256</v>
          </cell>
          <cell r="X232">
            <v>216</v>
          </cell>
          <cell r="Y232">
            <v>252</v>
          </cell>
          <cell r="Z232">
            <v>-5.4214876033057802E-2</v>
          </cell>
          <cell r="AA232">
            <v>215</v>
          </cell>
          <cell r="AB232">
            <v>845071.06514008704</v>
          </cell>
          <cell r="AC232">
            <v>108</v>
          </cell>
          <cell r="AD232">
            <v>27.066041192769099</v>
          </cell>
          <cell r="AE232">
            <v>220</v>
          </cell>
          <cell r="AF232">
            <v>217.5</v>
          </cell>
          <cell r="AG232">
            <v>0.41007079999999901</v>
          </cell>
          <cell r="AH232">
            <v>211</v>
          </cell>
          <cell r="AI232">
            <v>256</v>
          </cell>
          <cell r="AJ232">
            <v>216</v>
          </cell>
          <cell r="AK232">
            <v>252</v>
          </cell>
          <cell r="AL232">
            <v>203.25</v>
          </cell>
          <cell r="AM232">
            <v>682.90496516428698</v>
          </cell>
          <cell r="AN232">
            <v>231</v>
          </cell>
          <cell r="AO232">
            <v>495.64611769479802</v>
          </cell>
          <cell r="AP232">
            <v>209</v>
          </cell>
          <cell r="AQ232">
            <v>0.171810185730328</v>
          </cell>
          <cell r="AR232">
            <v>0.21479378263937701</v>
          </cell>
          <cell r="AS232">
            <v>0.51819655897887795</v>
          </cell>
          <cell r="AT232">
            <v>231</v>
          </cell>
        </row>
        <row r="233">
          <cell r="A233">
            <v>231</v>
          </cell>
          <cell r="B233">
            <v>2025</v>
          </cell>
          <cell r="C233" t="str">
            <v>Idaho St.</v>
          </cell>
          <cell r="D233">
            <v>66.672799999999995</v>
          </cell>
          <cell r="E233">
            <v>259</v>
          </cell>
          <cell r="F233">
            <v>65.705600000000004</v>
          </cell>
          <cell r="G233">
            <v>263</v>
          </cell>
          <cell r="H233">
            <v>106.57299999999999</v>
          </cell>
          <cell r="I233">
            <v>161</v>
          </cell>
          <cell r="J233">
            <v>105.788</v>
          </cell>
          <cell r="K233">
            <v>211</v>
          </cell>
          <cell r="L233">
            <v>108.48399999999999</v>
          </cell>
          <cell r="M233">
            <v>238</v>
          </cell>
          <cell r="N233">
            <v>110.741</v>
          </cell>
          <cell r="O233">
            <v>241</v>
          </cell>
          <cell r="P233">
            <v>-4.9527299999999999</v>
          </cell>
          <cell r="Q233">
            <v>227</v>
          </cell>
          <cell r="R233">
            <v>0.46621889999999999</v>
          </cell>
          <cell r="S233">
            <v>0.3209244</v>
          </cell>
          <cell r="T233">
            <v>0.39432139999999999</v>
          </cell>
          <cell r="U233">
            <v>0.26522699999999999</v>
          </cell>
          <cell r="V233">
            <v>189</v>
          </cell>
          <cell r="W233">
            <v>244</v>
          </cell>
          <cell r="X233">
            <v>214</v>
          </cell>
          <cell r="Y233">
            <v>270</v>
          </cell>
          <cell r="Z233">
            <v>-7.4288165488774996E-2</v>
          </cell>
          <cell r="AA233">
            <v>227</v>
          </cell>
          <cell r="AB233">
            <v>746142.035019123</v>
          </cell>
          <cell r="AC233">
            <v>222</v>
          </cell>
          <cell r="AD233">
            <v>27.986256566803601</v>
          </cell>
          <cell r="AE233">
            <v>267</v>
          </cell>
          <cell r="AF233">
            <v>247</v>
          </cell>
          <cell r="AG233">
            <v>0.39357165</v>
          </cell>
          <cell r="AH233">
            <v>219</v>
          </cell>
          <cell r="AI233">
            <v>244</v>
          </cell>
          <cell r="AJ233">
            <v>214</v>
          </cell>
          <cell r="AK233">
            <v>270</v>
          </cell>
          <cell r="AL233">
            <v>233.166666666666</v>
          </cell>
          <cell r="AM233">
            <v>726.54702062749504</v>
          </cell>
          <cell r="AN233">
            <v>241</v>
          </cell>
          <cell r="AO233">
            <v>592.43765821716704</v>
          </cell>
          <cell r="AP233">
            <v>230</v>
          </cell>
          <cell r="AQ233">
            <v>0.184115781512004</v>
          </cell>
          <cell r="AR233">
            <v>0.201605696765631</v>
          </cell>
          <cell r="AS233">
            <v>0.51772308543968404</v>
          </cell>
          <cell r="AT233">
            <v>232</v>
          </cell>
        </row>
        <row r="234">
          <cell r="A234">
            <v>232</v>
          </cell>
          <cell r="B234">
            <v>2025</v>
          </cell>
          <cell r="C234" t="str">
            <v>Eastern Washington</v>
          </cell>
          <cell r="D234">
            <v>68.459400000000002</v>
          </cell>
          <cell r="E234">
            <v>163</v>
          </cell>
          <cell r="F234">
            <v>67.490399999999994</v>
          </cell>
          <cell r="G234">
            <v>180</v>
          </cell>
          <cell r="H234">
            <v>103.583</v>
          </cell>
          <cell r="I234">
            <v>245</v>
          </cell>
          <cell r="J234">
            <v>104.33199999999999</v>
          </cell>
          <cell r="K234">
            <v>233</v>
          </cell>
          <cell r="L234">
            <v>110.468</v>
          </cell>
          <cell r="M234">
            <v>281</v>
          </cell>
          <cell r="N234">
            <v>111.41</v>
          </cell>
          <cell r="O234">
            <v>250</v>
          </cell>
          <cell r="P234">
            <v>-7.0781900000000002</v>
          </cell>
          <cell r="Q234">
            <v>246</v>
          </cell>
          <cell r="R234">
            <v>0.31252629999999998</v>
          </cell>
          <cell r="S234">
            <v>0.362622</v>
          </cell>
          <cell r="T234">
            <v>0.34442329999999999</v>
          </cell>
          <cell r="U234">
            <v>0.42251929999999999</v>
          </cell>
          <cell r="V234">
            <v>263</v>
          </cell>
          <cell r="W234">
            <v>220</v>
          </cell>
          <cell r="X234">
            <v>233</v>
          </cell>
          <cell r="Y234">
            <v>193</v>
          </cell>
          <cell r="Z234">
            <v>-0.10338974633140199</v>
          </cell>
          <cell r="AA234">
            <v>247</v>
          </cell>
          <cell r="AB234">
            <v>745191.94859530497</v>
          </cell>
          <cell r="AC234">
            <v>225</v>
          </cell>
          <cell r="AD234">
            <v>27.519820081077299</v>
          </cell>
          <cell r="AE234">
            <v>238</v>
          </cell>
          <cell r="AF234">
            <v>242.5</v>
          </cell>
          <cell r="AG234">
            <v>0.33757415000000002</v>
          </cell>
          <cell r="AH234">
            <v>245</v>
          </cell>
          <cell r="AI234">
            <v>220</v>
          </cell>
          <cell r="AJ234">
            <v>233</v>
          </cell>
          <cell r="AK234">
            <v>193</v>
          </cell>
          <cell r="AL234">
            <v>230.916666666666</v>
          </cell>
          <cell r="AM234">
            <v>636.79717906433302</v>
          </cell>
          <cell r="AN234">
            <v>224</v>
          </cell>
          <cell r="AO234">
            <v>684.04724315136798</v>
          </cell>
          <cell r="AP234">
            <v>237</v>
          </cell>
          <cell r="AQ234">
            <v>0.21079906789920899</v>
          </cell>
          <cell r="AR234">
            <v>0.16984108087314601</v>
          </cell>
          <cell r="AS234">
            <v>0.51498412251797898</v>
          </cell>
          <cell r="AT234">
            <v>233</v>
          </cell>
        </row>
        <row r="235">
          <cell r="A235">
            <v>233</v>
          </cell>
          <cell r="B235">
            <v>2025</v>
          </cell>
          <cell r="C235" t="str">
            <v>Delaware</v>
          </cell>
          <cell r="D235">
            <v>70.490499999999997</v>
          </cell>
          <cell r="E235">
            <v>61</v>
          </cell>
          <cell r="F235">
            <v>70.437299999999993</v>
          </cell>
          <cell r="G235">
            <v>42</v>
          </cell>
          <cell r="H235">
            <v>108.578</v>
          </cell>
          <cell r="I235">
            <v>122</v>
          </cell>
          <cell r="J235">
            <v>109.5</v>
          </cell>
          <cell r="K235">
            <v>131</v>
          </cell>
          <cell r="L235">
            <v>112.375</v>
          </cell>
          <cell r="M235">
            <v>325</v>
          </cell>
          <cell r="N235">
            <v>116.556</v>
          </cell>
          <cell r="O235">
            <v>339</v>
          </cell>
          <cell r="P235">
            <v>-7.0565100000000003</v>
          </cell>
          <cell r="Q235">
            <v>245</v>
          </cell>
          <cell r="R235">
            <v>0.48421819999999999</v>
          </cell>
          <cell r="S235">
            <v>0.30392520000000001</v>
          </cell>
          <cell r="T235">
            <v>0.4509186</v>
          </cell>
          <cell r="U235">
            <v>0.1945308</v>
          </cell>
          <cell r="V235">
            <v>182</v>
          </cell>
          <cell r="W235">
            <v>252</v>
          </cell>
          <cell r="X235">
            <v>186</v>
          </cell>
          <cell r="Y235">
            <v>308</v>
          </cell>
          <cell r="Z235">
            <v>-0.100098594846113</v>
          </cell>
          <cell r="AA235">
            <v>243</v>
          </cell>
          <cell r="AB235">
            <v>845198.717624999</v>
          </cell>
          <cell r="AC235">
            <v>107</v>
          </cell>
          <cell r="AD235">
            <v>28.729285458636699</v>
          </cell>
          <cell r="AE235">
            <v>301</v>
          </cell>
          <cell r="AF235">
            <v>272</v>
          </cell>
          <cell r="AG235">
            <v>0.39407170000000002</v>
          </cell>
          <cell r="AH235">
            <v>218</v>
          </cell>
          <cell r="AI235">
            <v>252</v>
          </cell>
          <cell r="AJ235">
            <v>186</v>
          </cell>
          <cell r="AK235">
            <v>308</v>
          </cell>
          <cell r="AL235">
            <v>222.333333333333</v>
          </cell>
          <cell r="AM235">
            <v>731.53964637790205</v>
          </cell>
          <cell r="AN235">
            <v>242</v>
          </cell>
          <cell r="AO235">
            <v>564.19512828080099</v>
          </cell>
          <cell r="AP235">
            <v>225</v>
          </cell>
          <cell r="AQ235">
            <v>0.17424389666604501</v>
          </cell>
          <cell r="AR235">
            <v>0.203098120918354</v>
          </cell>
          <cell r="AS235">
            <v>0.51319458898924297</v>
          </cell>
          <cell r="AT235">
            <v>234</v>
          </cell>
        </row>
        <row r="236">
          <cell r="A236">
            <v>234</v>
          </cell>
          <cell r="B236">
            <v>2025</v>
          </cell>
          <cell r="C236" t="str">
            <v>Tennessee St.</v>
          </cell>
          <cell r="D236">
            <v>72.157600000000002</v>
          </cell>
          <cell r="E236">
            <v>20</v>
          </cell>
          <cell r="F236">
            <v>71.357200000000006</v>
          </cell>
          <cell r="G236">
            <v>21</v>
          </cell>
          <cell r="H236">
            <v>104.339</v>
          </cell>
          <cell r="I236">
            <v>223</v>
          </cell>
          <cell r="J236">
            <v>103.297</v>
          </cell>
          <cell r="K236">
            <v>252</v>
          </cell>
          <cell r="L236">
            <v>104.005</v>
          </cell>
          <cell r="M236">
            <v>127</v>
          </cell>
          <cell r="N236">
            <v>110.893</v>
          </cell>
          <cell r="O236">
            <v>243</v>
          </cell>
          <cell r="P236">
            <v>-7.5962100000000001</v>
          </cell>
          <cell r="Q236">
            <v>260</v>
          </cell>
          <cell r="R236">
            <v>0.34612510000000002</v>
          </cell>
          <cell r="S236">
            <v>0.34132309999999999</v>
          </cell>
          <cell r="T236">
            <v>0.1890318</v>
          </cell>
          <cell r="U236">
            <v>0.48421649999999999</v>
          </cell>
          <cell r="V236">
            <v>251</v>
          </cell>
          <cell r="W236">
            <v>231</v>
          </cell>
          <cell r="X236">
            <v>318</v>
          </cell>
          <cell r="Y236">
            <v>165</v>
          </cell>
          <cell r="Z236">
            <v>-0.105269576593456</v>
          </cell>
          <cell r="AA236">
            <v>249</v>
          </cell>
          <cell r="AB236">
            <v>769941.08963293803</v>
          </cell>
          <cell r="AC236">
            <v>196</v>
          </cell>
          <cell r="AD236">
            <v>25.9157947858121</v>
          </cell>
          <cell r="AE236">
            <v>158</v>
          </cell>
          <cell r="AF236">
            <v>203.5</v>
          </cell>
          <cell r="AG236">
            <v>0.34372409999999998</v>
          </cell>
          <cell r="AH236">
            <v>241</v>
          </cell>
          <cell r="AI236">
            <v>231</v>
          </cell>
          <cell r="AJ236">
            <v>318</v>
          </cell>
          <cell r="AK236">
            <v>165</v>
          </cell>
          <cell r="AL236">
            <v>228.75</v>
          </cell>
          <cell r="AM236">
            <v>670.18610811867097</v>
          </cell>
          <cell r="AN236">
            <v>229</v>
          </cell>
          <cell r="AO236">
            <v>665.50468820777996</v>
          </cell>
          <cell r="AP236">
            <v>235</v>
          </cell>
          <cell r="AQ236">
            <v>0.19740620048983301</v>
          </cell>
          <cell r="AR236">
            <v>0.17353034009436899</v>
          </cell>
          <cell r="AS236">
            <v>0.50969203709795796</v>
          </cell>
          <cell r="AT236">
            <v>235</v>
          </cell>
        </row>
        <row r="237">
          <cell r="A237">
            <v>235</v>
          </cell>
          <cell r="B237">
            <v>2025</v>
          </cell>
          <cell r="C237" t="str">
            <v>Hampton</v>
          </cell>
          <cell r="D237">
            <v>66.453900000000004</v>
          </cell>
          <cell r="E237">
            <v>269</v>
          </cell>
          <cell r="F237">
            <v>65.323999999999998</v>
          </cell>
          <cell r="G237">
            <v>290</v>
          </cell>
          <cell r="H237">
            <v>103.98</v>
          </cell>
          <cell r="I237">
            <v>236</v>
          </cell>
          <cell r="J237">
            <v>103.45</v>
          </cell>
          <cell r="K237">
            <v>248</v>
          </cell>
          <cell r="L237">
            <v>107.92700000000001</v>
          </cell>
          <cell r="M237">
            <v>223</v>
          </cell>
          <cell r="N237">
            <v>109.887</v>
          </cell>
          <cell r="O237">
            <v>218</v>
          </cell>
          <cell r="P237">
            <v>-6.4363700000000001</v>
          </cell>
          <cell r="Q237">
            <v>240</v>
          </cell>
          <cell r="R237">
            <v>0.34452529999999998</v>
          </cell>
          <cell r="S237">
            <v>0.34302300000000002</v>
          </cell>
          <cell r="T237">
            <v>0.3857218</v>
          </cell>
          <cell r="U237">
            <v>0.2976258</v>
          </cell>
          <cell r="V237">
            <v>253</v>
          </cell>
          <cell r="W237">
            <v>230</v>
          </cell>
          <cell r="X237">
            <v>218</v>
          </cell>
          <cell r="Y237">
            <v>258</v>
          </cell>
          <cell r="Z237">
            <v>-9.6864141908902204E-2</v>
          </cell>
          <cell r="AA237">
            <v>242</v>
          </cell>
          <cell r="AB237">
            <v>711183.15854474995</v>
          </cell>
          <cell r="AC237">
            <v>265</v>
          </cell>
          <cell r="AD237">
            <v>27.732794500790298</v>
          </cell>
          <cell r="AE237">
            <v>250</v>
          </cell>
          <cell r="AF237">
            <v>246</v>
          </cell>
          <cell r="AG237">
            <v>0.34377415</v>
          </cell>
          <cell r="AH237">
            <v>240</v>
          </cell>
          <cell r="AI237">
            <v>230</v>
          </cell>
          <cell r="AJ237">
            <v>218</v>
          </cell>
          <cell r="AK237">
            <v>258</v>
          </cell>
          <cell r="AL237">
            <v>244.833333333333</v>
          </cell>
          <cell r="AM237">
            <v>713.75194471896395</v>
          </cell>
          <cell r="AN237">
            <v>238</v>
          </cell>
          <cell r="AO237">
            <v>712.192389489824</v>
          </cell>
          <cell r="AP237">
            <v>241</v>
          </cell>
          <cell r="AQ237">
            <v>0.19714381696449201</v>
          </cell>
          <cell r="AR237">
            <v>0.17209088785785401</v>
          </cell>
          <cell r="AS237">
            <v>0.50875537126692705</v>
          </cell>
          <cell r="AT237">
            <v>236</v>
          </cell>
        </row>
        <row r="238">
          <cell r="A238">
            <v>236</v>
          </cell>
          <cell r="B238">
            <v>2025</v>
          </cell>
          <cell r="C238" t="str">
            <v>North Florida</v>
          </cell>
          <cell r="D238">
            <v>72.631</v>
          </cell>
          <cell r="E238">
            <v>16</v>
          </cell>
          <cell r="F238">
            <v>72.130700000000004</v>
          </cell>
          <cell r="G238">
            <v>13</v>
          </cell>
          <cell r="H238">
            <v>110.699</v>
          </cell>
          <cell r="I238">
            <v>77</v>
          </cell>
          <cell r="J238">
            <v>111.324</v>
          </cell>
          <cell r="K238">
            <v>102</v>
          </cell>
          <cell r="L238">
            <v>116.79300000000001</v>
          </cell>
          <cell r="M238">
            <v>352</v>
          </cell>
          <cell r="N238">
            <v>118.252</v>
          </cell>
          <cell r="O238">
            <v>351</v>
          </cell>
          <cell r="P238">
            <v>-6.9278500000000003</v>
          </cell>
          <cell r="Q238">
            <v>242</v>
          </cell>
          <cell r="R238">
            <v>0.21803049999999999</v>
          </cell>
          <cell r="S238">
            <v>0.37312129999999999</v>
          </cell>
          <cell r="T238">
            <v>0.45261829999999997</v>
          </cell>
          <cell r="U238">
            <v>0.31072490000000003</v>
          </cell>
          <cell r="V238">
            <v>305</v>
          </cell>
          <cell r="W238">
            <v>213</v>
          </cell>
          <cell r="X238">
            <v>183</v>
          </cell>
          <cell r="Y238">
            <v>249</v>
          </cell>
          <cell r="Z238">
            <v>-9.5386267571697894E-2</v>
          </cell>
          <cell r="AA238">
            <v>240</v>
          </cell>
          <cell r="AB238">
            <v>900118.37807985605</v>
          </cell>
          <cell r="AC238">
            <v>69</v>
          </cell>
          <cell r="AD238">
            <v>28.5345854736387</v>
          </cell>
          <cell r="AE238">
            <v>296</v>
          </cell>
          <cell r="AF238">
            <v>268</v>
          </cell>
          <cell r="AG238">
            <v>0.2955759</v>
          </cell>
          <cell r="AH238">
            <v>267</v>
          </cell>
          <cell r="AI238">
            <v>213</v>
          </cell>
          <cell r="AJ238">
            <v>183</v>
          </cell>
          <cell r="AK238">
            <v>249</v>
          </cell>
          <cell r="AL238">
            <v>212.666666666666</v>
          </cell>
          <cell r="AM238">
            <v>569.96656761934105</v>
          </cell>
          <cell r="AN238">
            <v>218</v>
          </cell>
          <cell r="AO238">
            <v>719.49934574052395</v>
          </cell>
          <cell r="AP238">
            <v>243</v>
          </cell>
          <cell r="AQ238">
            <v>0.21932076602640699</v>
          </cell>
          <cell r="AR238">
            <v>0.14777451565340699</v>
          </cell>
          <cell r="AS238">
            <v>0.50757418123276399</v>
          </cell>
          <cell r="AT238">
            <v>237</v>
          </cell>
        </row>
        <row r="239">
          <cell r="A239">
            <v>237</v>
          </cell>
          <cell r="B239">
            <v>2025</v>
          </cell>
          <cell r="C239" t="str">
            <v>Hawaii</v>
          </cell>
          <cell r="D239">
            <v>66.695400000000006</v>
          </cell>
          <cell r="E239">
            <v>258</v>
          </cell>
          <cell r="F239">
            <v>65.740099999999998</v>
          </cell>
          <cell r="G239">
            <v>260</v>
          </cell>
          <cell r="H239">
            <v>103.554</v>
          </cell>
          <cell r="I239">
            <v>249</v>
          </cell>
          <cell r="J239">
            <v>104.026</v>
          </cell>
          <cell r="K239">
            <v>239</v>
          </cell>
          <cell r="L239">
            <v>104.688</v>
          </cell>
          <cell r="M239">
            <v>149</v>
          </cell>
          <cell r="N239">
            <v>107.621</v>
          </cell>
          <cell r="O239">
            <v>175</v>
          </cell>
          <cell r="P239">
            <v>-3.59511</v>
          </cell>
          <cell r="Q239">
            <v>211</v>
          </cell>
          <cell r="R239">
            <v>0.46891870000000002</v>
          </cell>
          <cell r="S239">
            <v>0.29582570000000002</v>
          </cell>
          <cell r="T239">
            <v>0.49291629999999997</v>
          </cell>
          <cell r="U239">
            <v>0.3382232</v>
          </cell>
          <cell r="V239">
            <v>187</v>
          </cell>
          <cell r="W239">
            <v>257</v>
          </cell>
          <cell r="X239">
            <v>163</v>
          </cell>
          <cell r="Y239">
            <v>232</v>
          </cell>
          <cell r="Z239">
            <v>-5.3901768337846302E-2</v>
          </cell>
          <cell r="AA239">
            <v>214</v>
          </cell>
          <cell r="AB239">
            <v>721738.18020929</v>
          </cell>
          <cell r="AC239">
            <v>259</v>
          </cell>
          <cell r="AD239">
            <v>26.726331783141699</v>
          </cell>
          <cell r="AE239">
            <v>201</v>
          </cell>
          <cell r="AF239">
            <v>207.5</v>
          </cell>
          <cell r="AG239">
            <v>0.3823722</v>
          </cell>
          <cell r="AH239">
            <v>224</v>
          </cell>
          <cell r="AI239">
            <v>257</v>
          </cell>
          <cell r="AJ239">
            <v>163</v>
          </cell>
          <cell r="AK239">
            <v>232</v>
          </cell>
          <cell r="AL239">
            <v>216.583333333333</v>
          </cell>
          <cell r="AM239">
            <v>732.13156711311103</v>
          </cell>
          <cell r="AN239">
            <v>243</v>
          </cell>
          <cell r="AO239">
            <v>566.42018779956595</v>
          </cell>
          <cell r="AP239">
            <v>226</v>
          </cell>
          <cell r="AQ239">
            <v>0.16958664092017101</v>
          </cell>
          <cell r="AR239">
            <v>0.196971455315229</v>
          </cell>
          <cell r="AS239">
            <v>0.50727694913176002</v>
          </cell>
          <cell r="AT239">
            <v>238</v>
          </cell>
        </row>
        <row r="240">
          <cell r="A240">
            <v>238</v>
          </cell>
          <cell r="B240">
            <v>2025</v>
          </cell>
          <cell r="C240" t="str">
            <v>Marist</v>
          </cell>
          <cell r="D240">
            <v>64.200500000000005</v>
          </cell>
          <cell r="E240">
            <v>347</v>
          </cell>
          <cell r="F240">
            <v>64.050700000000006</v>
          </cell>
          <cell r="G240">
            <v>337</v>
          </cell>
          <cell r="H240">
            <v>103.751</v>
          </cell>
          <cell r="I240">
            <v>242</v>
          </cell>
          <cell r="J240">
            <v>100.791</v>
          </cell>
          <cell r="K240">
            <v>297</v>
          </cell>
          <cell r="L240">
            <v>97.901300000000006</v>
          </cell>
          <cell r="M240">
            <v>28</v>
          </cell>
          <cell r="N240">
            <v>105.684</v>
          </cell>
          <cell r="O240">
            <v>140</v>
          </cell>
          <cell r="P240">
            <v>-4.8932599999999997</v>
          </cell>
          <cell r="Q240">
            <v>226</v>
          </cell>
          <cell r="R240">
            <v>0.35162470000000001</v>
          </cell>
          <cell r="S240">
            <v>0.33722340000000001</v>
          </cell>
          <cell r="T240">
            <v>0.31282480000000001</v>
          </cell>
          <cell r="U240">
            <v>0.39391989999999999</v>
          </cell>
          <cell r="V240">
            <v>247</v>
          </cell>
          <cell r="W240">
            <v>234</v>
          </cell>
          <cell r="X240">
            <v>248</v>
          </cell>
          <cell r="Y240">
            <v>199</v>
          </cell>
          <cell r="Z240">
            <v>-7.6214359701248402E-2</v>
          </cell>
          <cell r="AA240">
            <v>228</v>
          </cell>
          <cell r="AB240">
            <v>652201.68813303998</v>
          </cell>
          <cell r="AC240">
            <v>332</v>
          </cell>
          <cell r="AD240">
            <v>26.969716260880698</v>
          </cell>
          <cell r="AE240">
            <v>214</v>
          </cell>
          <cell r="AF240">
            <v>221</v>
          </cell>
          <cell r="AG240">
            <v>0.34442404999999998</v>
          </cell>
          <cell r="AH240">
            <v>239</v>
          </cell>
          <cell r="AI240">
            <v>234</v>
          </cell>
          <cell r="AJ240">
            <v>248</v>
          </cell>
          <cell r="AK240">
            <v>199</v>
          </cell>
          <cell r="AL240">
            <v>244.5</v>
          </cell>
          <cell r="AM240">
            <v>725.03865390124099</v>
          </cell>
          <cell r="AN240">
            <v>240</v>
          </cell>
          <cell r="AO240">
            <v>709.88074148712894</v>
          </cell>
          <cell r="AP240">
            <v>240</v>
          </cell>
          <cell r="AQ240">
            <v>0.19350680267918</v>
          </cell>
          <cell r="AR240">
            <v>0.172486305171756</v>
          </cell>
          <cell r="AS240">
            <v>0.50696405115195897</v>
          </cell>
          <cell r="AT240">
            <v>239</v>
          </cell>
        </row>
        <row r="241">
          <cell r="A241">
            <v>239</v>
          </cell>
          <cell r="B241">
            <v>2025</v>
          </cell>
          <cell r="C241" t="str">
            <v>Idaho</v>
          </cell>
          <cell r="D241">
            <v>66.909899999999993</v>
          </cell>
          <cell r="E241">
            <v>244</v>
          </cell>
          <cell r="F241">
            <v>66.364999999999995</v>
          </cell>
          <cell r="G241">
            <v>232</v>
          </cell>
          <cell r="H241">
            <v>108.62</v>
          </cell>
          <cell r="I241">
            <v>120</v>
          </cell>
          <cell r="J241">
            <v>109.444</v>
          </cell>
          <cell r="K241">
            <v>132</v>
          </cell>
          <cell r="L241">
            <v>114.566</v>
          </cell>
          <cell r="M241">
            <v>341</v>
          </cell>
          <cell r="N241">
            <v>117.744</v>
          </cell>
          <cell r="O241">
            <v>348</v>
          </cell>
          <cell r="P241">
            <v>-8.2998700000000003</v>
          </cell>
          <cell r="Q241">
            <v>265</v>
          </cell>
          <cell r="R241">
            <v>0.34092549999999999</v>
          </cell>
          <cell r="S241">
            <v>0.33312360000000002</v>
          </cell>
          <cell r="T241">
            <v>0.38352199999999997</v>
          </cell>
          <cell r="U241">
            <v>0.43821880000000002</v>
          </cell>
          <cell r="V241">
            <v>255</v>
          </cell>
          <cell r="W241">
            <v>236</v>
          </cell>
          <cell r="X241">
            <v>220</v>
          </cell>
          <cell r="Y241">
            <v>188</v>
          </cell>
          <cell r="Z241">
            <v>-0.124047413013619</v>
          </cell>
          <cell r="AA241">
            <v>267</v>
          </cell>
          <cell r="AB241">
            <v>801446.05529084604</v>
          </cell>
          <cell r="AC241">
            <v>154</v>
          </cell>
          <cell r="AD241">
            <v>30.761795175487801</v>
          </cell>
          <cell r="AE241">
            <v>350</v>
          </cell>
          <cell r="AF241">
            <v>308.5</v>
          </cell>
          <cell r="AG241">
            <v>0.33702454999999998</v>
          </cell>
          <cell r="AH241">
            <v>246</v>
          </cell>
          <cell r="AI241">
            <v>236</v>
          </cell>
          <cell r="AJ241">
            <v>220</v>
          </cell>
          <cell r="AK241">
            <v>188</v>
          </cell>
          <cell r="AL241">
            <v>230.583333333333</v>
          </cell>
          <cell r="AM241">
            <v>692.18552313115401</v>
          </cell>
          <cell r="AN241">
            <v>232</v>
          </cell>
          <cell r="AO241">
            <v>684.17369990801296</v>
          </cell>
          <cell r="AP241">
            <v>238</v>
          </cell>
          <cell r="AQ241">
            <v>0.19204269874691299</v>
          </cell>
          <cell r="AR241">
            <v>0.16956064693714401</v>
          </cell>
          <cell r="AS241">
            <v>0.50452300962936703</v>
          </cell>
          <cell r="AT241">
            <v>240</v>
          </cell>
        </row>
        <row r="242">
          <cell r="A242">
            <v>240</v>
          </cell>
          <cell r="B242">
            <v>2025</v>
          </cell>
          <cell r="C242" t="str">
            <v>Gardner Webb</v>
          </cell>
          <cell r="D242">
            <v>70.656199999999998</v>
          </cell>
          <cell r="E242">
            <v>54</v>
          </cell>
          <cell r="F242">
            <v>69.312399999999997</v>
          </cell>
          <cell r="G242">
            <v>75</v>
          </cell>
          <cell r="H242">
            <v>106.43300000000001</v>
          </cell>
          <cell r="I242">
            <v>163</v>
          </cell>
          <cell r="J242">
            <v>106.09699999999999</v>
          </cell>
          <cell r="K242">
            <v>203</v>
          </cell>
          <cell r="L242">
            <v>111.797</v>
          </cell>
          <cell r="M242">
            <v>309</v>
          </cell>
          <cell r="N242">
            <v>112.738</v>
          </cell>
          <cell r="O242">
            <v>278</v>
          </cell>
          <cell r="P242">
            <v>-6.64086</v>
          </cell>
          <cell r="Q242">
            <v>241</v>
          </cell>
          <cell r="R242">
            <v>0.37172339999999998</v>
          </cell>
          <cell r="S242">
            <v>0.32152429999999999</v>
          </cell>
          <cell r="T242">
            <v>0.36912230000000001</v>
          </cell>
          <cell r="U242">
            <v>0.2736267</v>
          </cell>
          <cell r="V242">
            <v>233</v>
          </cell>
          <cell r="W242">
            <v>243</v>
          </cell>
          <cell r="X242">
            <v>223</v>
          </cell>
          <cell r="Y242">
            <v>267</v>
          </cell>
          <cell r="Z242">
            <v>-9.3990336304528202E-2</v>
          </cell>
          <cell r="AA242">
            <v>239</v>
          </cell>
          <cell r="AB242">
            <v>795346.70210098499</v>
          </cell>
          <cell r="AC242">
            <v>164</v>
          </cell>
          <cell r="AD242">
            <v>27.174542737399399</v>
          </cell>
          <cell r="AE242">
            <v>225</v>
          </cell>
          <cell r="AF242">
            <v>232</v>
          </cell>
          <cell r="AG242">
            <v>0.34662384999999901</v>
          </cell>
          <cell r="AH242">
            <v>237</v>
          </cell>
          <cell r="AI242">
            <v>243</v>
          </cell>
          <cell r="AJ242">
            <v>223</v>
          </cell>
          <cell r="AK242">
            <v>267</v>
          </cell>
          <cell r="AL242">
            <v>227</v>
          </cell>
          <cell r="AM242">
            <v>706.01195617251904</v>
          </cell>
          <cell r="AN242">
            <v>235</v>
          </cell>
          <cell r="AO242">
            <v>654.88857734399903</v>
          </cell>
          <cell r="AP242">
            <v>233</v>
          </cell>
          <cell r="AQ242">
            <v>0.18498957141803099</v>
          </cell>
          <cell r="AR242">
            <v>0.17534639404081501</v>
          </cell>
          <cell r="AS242">
            <v>0.50381494529905502</v>
          </cell>
          <cell r="AT242">
            <v>241</v>
          </cell>
        </row>
        <row r="243">
          <cell r="A243">
            <v>241</v>
          </cell>
          <cell r="B243">
            <v>2025</v>
          </cell>
          <cell r="C243" t="str">
            <v>Incarnate Word</v>
          </cell>
          <cell r="D243">
            <v>65.116299999999995</v>
          </cell>
          <cell r="E243">
            <v>323</v>
          </cell>
          <cell r="F243">
            <v>64.568600000000004</v>
          </cell>
          <cell r="G243">
            <v>323</v>
          </cell>
          <cell r="H243">
            <v>107.334</v>
          </cell>
          <cell r="I243">
            <v>147</v>
          </cell>
          <cell r="J243">
            <v>106.727</v>
          </cell>
          <cell r="K243">
            <v>191</v>
          </cell>
          <cell r="L243">
            <v>109.74299999999999</v>
          </cell>
          <cell r="M243">
            <v>270</v>
          </cell>
          <cell r="N243">
            <v>114.46299999999999</v>
          </cell>
          <cell r="O243">
            <v>311</v>
          </cell>
          <cell r="P243">
            <v>-7.7359600000000004</v>
          </cell>
          <cell r="Q243">
            <v>262</v>
          </cell>
          <cell r="R243">
            <v>0.26542870000000002</v>
          </cell>
          <cell r="S243">
            <v>0.35392259999999998</v>
          </cell>
          <cell r="T243">
            <v>0.28902630000000001</v>
          </cell>
          <cell r="U243">
            <v>0.39222020000000002</v>
          </cell>
          <cell r="V243">
            <v>287</v>
          </cell>
          <cell r="W243">
            <v>226</v>
          </cell>
          <cell r="X243">
            <v>263</v>
          </cell>
          <cell r="Y243">
            <v>202</v>
          </cell>
          <cell r="Z243">
            <v>-0.118802818956236</v>
          </cell>
          <cell r="AA243">
            <v>263</v>
          </cell>
          <cell r="AB243">
            <v>741717.14727412199</v>
          </cell>
          <cell r="AC243">
            <v>231</v>
          </cell>
          <cell r="AD243">
            <v>30.211652694452901</v>
          </cell>
          <cell r="AE243">
            <v>345</v>
          </cell>
          <cell r="AF243">
            <v>304</v>
          </cell>
          <cell r="AG243">
            <v>0.30967564999999903</v>
          </cell>
          <cell r="AH243">
            <v>253</v>
          </cell>
          <cell r="AI243">
            <v>226</v>
          </cell>
          <cell r="AJ243">
            <v>263</v>
          </cell>
          <cell r="AK243">
            <v>202</v>
          </cell>
          <cell r="AL243">
            <v>252.666666666666</v>
          </cell>
          <cell r="AM243">
            <v>713.90373676805802</v>
          </cell>
          <cell r="AN243">
            <v>239</v>
          </cell>
          <cell r="AO243">
            <v>815.90743949892897</v>
          </cell>
          <cell r="AP243">
            <v>258</v>
          </cell>
          <cell r="AQ243">
            <v>0.20340376180806399</v>
          </cell>
          <cell r="AR243">
            <v>0.15240923056393299</v>
          </cell>
          <cell r="AS243">
            <v>0.50127578132750805</v>
          </cell>
          <cell r="AT243">
            <v>242</v>
          </cell>
        </row>
        <row r="244">
          <cell r="A244">
            <v>242</v>
          </cell>
          <cell r="B244">
            <v>2025</v>
          </cell>
          <cell r="C244" t="str">
            <v>Bucknell</v>
          </cell>
          <cell r="D244">
            <v>67.680599999999998</v>
          </cell>
          <cell r="E244">
            <v>205</v>
          </cell>
          <cell r="F244">
            <v>67.75</v>
          </cell>
          <cell r="G244">
            <v>161</v>
          </cell>
          <cell r="H244">
            <v>102.874</v>
          </cell>
          <cell r="I244">
            <v>259</v>
          </cell>
          <cell r="J244">
            <v>101.824</v>
          </cell>
          <cell r="K244">
            <v>279</v>
          </cell>
          <cell r="L244">
            <v>103.194</v>
          </cell>
          <cell r="M244">
            <v>108</v>
          </cell>
          <cell r="N244">
            <v>107.42400000000001</v>
          </cell>
          <cell r="O244">
            <v>172</v>
          </cell>
          <cell r="P244">
            <v>-5.6002099999999997</v>
          </cell>
          <cell r="Q244">
            <v>231</v>
          </cell>
          <cell r="R244">
            <v>0.35632429999999998</v>
          </cell>
          <cell r="S244">
            <v>0.32402389999999998</v>
          </cell>
          <cell r="T244">
            <v>0.22022949999999999</v>
          </cell>
          <cell r="U244">
            <v>0.37672070000000002</v>
          </cell>
          <cell r="V244">
            <v>243</v>
          </cell>
          <cell r="W244">
            <v>239</v>
          </cell>
          <cell r="X244">
            <v>295</v>
          </cell>
          <cell r="Y244">
            <v>207</v>
          </cell>
          <cell r="Z244">
            <v>-8.2741583260195803E-2</v>
          </cell>
          <cell r="AA244">
            <v>232</v>
          </cell>
          <cell r="AB244">
            <v>701721.05461186497</v>
          </cell>
          <cell r="AC244">
            <v>276</v>
          </cell>
          <cell r="AD244">
            <v>26.2601928513816</v>
          </cell>
          <cell r="AE244">
            <v>172</v>
          </cell>
          <cell r="AF244">
            <v>202</v>
          </cell>
          <cell r="AG244">
            <v>0.34017409999999998</v>
          </cell>
          <cell r="AH244">
            <v>244</v>
          </cell>
          <cell r="AI244">
            <v>239</v>
          </cell>
          <cell r="AJ244">
            <v>295</v>
          </cell>
          <cell r="AK244">
            <v>207</v>
          </cell>
          <cell r="AL244">
            <v>242.666666666666</v>
          </cell>
          <cell r="AM244">
            <v>748.91594930703104</v>
          </cell>
          <cell r="AN244">
            <v>245</v>
          </cell>
          <cell r="AO244">
            <v>713.36020780731599</v>
          </cell>
          <cell r="AP244">
            <v>242</v>
          </cell>
          <cell r="AQ244">
            <v>0.18533113583337299</v>
          </cell>
          <cell r="AR244">
            <v>0.170253856765163</v>
          </cell>
          <cell r="AS244">
            <v>0.50114727253743796</v>
          </cell>
          <cell r="AT244">
            <v>243</v>
          </cell>
        </row>
        <row r="245">
          <cell r="A245">
            <v>243</v>
          </cell>
          <cell r="B245">
            <v>2025</v>
          </cell>
          <cell r="C245" t="str">
            <v>Vermont</v>
          </cell>
          <cell r="D245">
            <v>64.290099999999995</v>
          </cell>
          <cell r="E245">
            <v>345</v>
          </cell>
          <cell r="F245">
            <v>62.778100000000002</v>
          </cell>
          <cell r="G245">
            <v>357</v>
          </cell>
          <cell r="H245">
            <v>98.711699999999993</v>
          </cell>
          <cell r="I245">
            <v>316</v>
          </cell>
          <cell r="J245">
            <v>98.857299999999995</v>
          </cell>
          <cell r="K245">
            <v>327</v>
          </cell>
          <cell r="L245">
            <v>102.423</v>
          </cell>
          <cell r="M245">
            <v>93</v>
          </cell>
          <cell r="N245">
            <v>106.241</v>
          </cell>
          <cell r="O245">
            <v>149</v>
          </cell>
          <cell r="P245">
            <v>-7.3841799999999997</v>
          </cell>
          <cell r="Q245">
            <v>254</v>
          </cell>
          <cell r="R245">
            <v>0.4267205</v>
          </cell>
          <cell r="S245">
            <v>0.3025253</v>
          </cell>
          <cell r="T245">
            <v>0.30232569999999998</v>
          </cell>
          <cell r="U245">
            <v>0.2911261</v>
          </cell>
          <cell r="V245">
            <v>205</v>
          </cell>
          <cell r="W245">
            <v>253</v>
          </cell>
          <cell r="X245">
            <v>257</v>
          </cell>
          <cell r="Y245">
            <v>261</v>
          </cell>
          <cell r="Z245">
            <v>-0.11484972025241801</v>
          </cell>
          <cell r="AA245">
            <v>260</v>
          </cell>
          <cell r="AB245">
            <v>628292.08819848998</v>
          </cell>
          <cell r="AC245">
            <v>345</v>
          </cell>
          <cell r="AD245">
            <v>27.159598063229801</v>
          </cell>
          <cell r="AE245">
            <v>223</v>
          </cell>
          <cell r="AF245">
            <v>241.5</v>
          </cell>
          <cell r="AG245">
            <v>0.36462289999999897</v>
          </cell>
          <cell r="AH245">
            <v>231</v>
          </cell>
          <cell r="AI245">
            <v>253</v>
          </cell>
          <cell r="AJ245">
            <v>257</v>
          </cell>
          <cell r="AK245">
            <v>261</v>
          </cell>
          <cell r="AL245">
            <v>265.916666666666</v>
          </cell>
          <cell r="AM245">
            <v>878.98984536720297</v>
          </cell>
          <cell r="AN245">
            <v>261</v>
          </cell>
          <cell r="AO245">
            <v>729.29228160564401</v>
          </cell>
          <cell r="AP245">
            <v>245</v>
          </cell>
          <cell r="AQ245">
            <v>0.170285616073201</v>
          </cell>
          <cell r="AR245">
            <v>0.18198708264455099</v>
          </cell>
          <cell r="AS245">
            <v>0.49927474246520598</v>
          </cell>
          <cell r="AT245">
            <v>244</v>
          </cell>
        </row>
        <row r="246">
          <cell r="A246">
            <v>244</v>
          </cell>
          <cell r="B246">
            <v>2025</v>
          </cell>
          <cell r="C246" t="str">
            <v>Northwestern St.</v>
          </cell>
          <cell r="D246">
            <v>64.846199999999996</v>
          </cell>
          <cell r="E246">
            <v>331</v>
          </cell>
          <cell r="F246">
            <v>64.653899999999993</v>
          </cell>
          <cell r="G246">
            <v>321</v>
          </cell>
          <cell r="H246">
            <v>98.912499999999994</v>
          </cell>
          <cell r="I246">
            <v>315</v>
          </cell>
          <cell r="J246">
            <v>101.41200000000001</v>
          </cell>
          <cell r="K246">
            <v>286</v>
          </cell>
          <cell r="L246">
            <v>107.129</v>
          </cell>
          <cell r="M246">
            <v>202</v>
          </cell>
          <cell r="N246">
            <v>108.77</v>
          </cell>
          <cell r="O246">
            <v>200</v>
          </cell>
          <cell r="P246">
            <v>-7.3574099999999998</v>
          </cell>
          <cell r="Q246">
            <v>253</v>
          </cell>
          <cell r="R246">
            <v>0.34552519999999998</v>
          </cell>
          <cell r="S246">
            <v>0.32802369999999997</v>
          </cell>
          <cell r="T246">
            <v>0.32702389999999998</v>
          </cell>
          <cell r="U246">
            <v>0.22782939999999999</v>
          </cell>
          <cell r="V246">
            <v>252</v>
          </cell>
          <cell r="W246">
            <v>237</v>
          </cell>
          <cell r="X246">
            <v>239</v>
          </cell>
          <cell r="Y246">
            <v>294</v>
          </cell>
          <cell r="Z246">
            <v>-0.11346848388957199</v>
          </cell>
          <cell r="AA246">
            <v>259</v>
          </cell>
          <cell r="AB246">
            <v>666903.85360217199</v>
          </cell>
          <cell r="AC246">
            <v>320</v>
          </cell>
          <cell r="AD246">
            <v>27.959543364357501</v>
          </cell>
          <cell r="AE246">
            <v>265</v>
          </cell>
          <cell r="AF246">
            <v>262</v>
          </cell>
          <cell r="AG246">
            <v>0.336774449999999</v>
          </cell>
          <cell r="AH246">
            <v>247</v>
          </cell>
          <cell r="AI246">
            <v>237</v>
          </cell>
          <cell r="AJ246">
            <v>239</v>
          </cell>
          <cell r="AK246">
            <v>294</v>
          </cell>
          <cell r="AL246">
            <v>270.166666666666</v>
          </cell>
          <cell r="AM246">
            <v>823.61935026849096</v>
          </cell>
          <cell r="AN246">
            <v>251</v>
          </cell>
          <cell r="AO246">
            <v>802.218418489486</v>
          </cell>
          <cell r="AP246">
            <v>254</v>
          </cell>
          <cell r="AQ246">
            <v>0.18584343295035799</v>
          </cell>
          <cell r="AR246">
            <v>0.16609703551916699</v>
          </cell>
          <cell r="AS246">
            <v>0.49908634168718302</v>
          </cell>
          <cell r="AT246">
            <v>245</v>
          </cell>
        </row>
        <row r="247">
          <cell r="A247">
            <v>245</v>
          </cell>
          <cell r="B247">
            <v>2025</v>
          </cell>
          <cell r="C247" t="str">
            <v>Mount St. Mary's</v>
          </cell>
          <cell r="D247">
            <v>68.113500000000002</v>
          </cell>
          <cell r="E247">
            <v>187</v>
          </cell>
          <cell r="F247">
            <v>67.878900000000002</v>
          </cell>
          <cell r="G247">
            <v>156</v>
          </cell>
          <cell r="H247">
            <v>101.099</v>
          </cell>
          <cell r="I247">
            <v>283</v>
          </cell>
          <cell r="J247">
            <v>100.848</v>
          </cell>
          <cell r="K247">
            <v>296</v>
          </cell>
          <cell r="L247">
            <v>104.321</v>
          </cell>
          <cell r="M247">
            <v>139</v>
          </cell>
          <cell r="N247">
            <v>108.999</v>
          </cell>
          <cell r="O247">
            <v>204</v>
          </cell>
          <cell r="P247">
            <v>-8.1515199999999997</v>
          </cell>
          <cell r="Q247">
            <v>264</v>
          </cell>
          <cell r="R247">
            <v>0.1560328</v>
          </cell>
          <cell r="S247">
            <v>0.37922099999999997</v>
          </cell>
          <cell r="T247">
            <v>0.30632540000000003</v>
          </cell>
          <cell r="U247">
            <v>0.44311840000000002</v>
          </cell>
          <cell r="V247">
            <v>328</v>
          </cell>
          <cell r="W247">
            <v>210</v>
          </cell>
          <cell r="X247">
            <v>254</v>
          </cell>
          <cell r="Y247">
            <v>184</v>
          </cell>
          <cell r="Z247">
            <v>-0.119667907243057</v>
          </cell>
          <cell r="AA247">
            <v>264</v>
          </cell>
          <cell r="AB247">
            <v>692736.03029030398</v>
          </cell>
          <cell r="AC247">
            <v>290</v>
          </cell>
          <cell r="AD247">
            <v>26.708089611104199</v>
          </cell>
          <cell r="AE247">
            <v>199</v>
          </cell>
          <cell r="AF247">
            <v>231.5</v>
          </cell>
          <cell r="AG247">
            <v>0.2676269</v>
          </cell>
          <cell r="AH247">
            <v>281</v>
          </cell>
          <cell r="AI247">
            <v>210</v>
          </cell>
          <cell r="AJ247">
            <v>254</v>
          </cell>
          <cell r="AK247">
            <v>184</v>
          </cell>
          <cell r="AL247">
            <v>250.75</v>
          </cell>
          <cell r="AM247">
            <v>661.22393010935502</v>
          </cell>
          <cell r="AN247">
            <v>227</v>
          </cell>
          <cell r="AO247">
            <v>936.93870085555602</v>
          </cell>
          <cell r="AP247">
            <v>274</v>
          </cell>
          <cell r="AQ247">
            <v>0.21962014466298099</v>
          </cell>
          <cell r="AR247">
            <v>0.12945689628551299</v>
          </cell>
          <cell r="AS247">
            <v>0.49745811066393197</v>
          </cell>
          <cell r="AT247">
            <v>246</v>
          </cell>
        </row>
        <row r="248">
          <cell r="A248">
            <v>246</v>
          </cell>
          <cell r="B248">
            <v>2025</v>
          </cell>
          <cell r="C248" t="str">
            <v>Georgia Southern</v>
          </cell>
          <cell r="D248">
            <v>70.735299999999995</v>
          </cell>
          <cell r="E248">
            <v>50</v>
          </cell>
          <cell r="F248">
            <v>70.179900000000004</v>
          </cell>
          <cell r="G248">
            <v>51</v>
          </cell>
          <cell r="H248">
            <v>103.76600000000001</v>
          </cell>
          <cell r="I248">
            <v>241</v>
          </cell>
          <cell r="J248">
            <v>103.005</v>
          </cell>
          <cell r="K248">
            <v>260</v>
          </cell>
          <cell r="L248">
            <v>107.533</v>
          </cell>
          <cell r="M248">
            <v>212</v>
          </cell>
          <cell r="N248">
            <v>110.541</v>
          </cell>
          <cell r="O248">
            <v>236</v>
          </cell>
          <cell r="P248">
            <v>-7.5359100000000003</v>
          </cell>
          <cell r="Q248">
            <v>259</v>
          </cell>
          <cell r="R248">
            <v>0.27812809999999999</v>
          </cell>
          <cell r="S248">
            <v>0.32552379999999997</v>
          </cell>
          <cell r="T248">
            <v>0.43321999999999999</v>
          </cell>
          <cell r="U248">
            <v>0.29882550000000002</v>
          </cell>
          <cell r="V248">
            <v>281</v>
          </cell>
          <cell r="W248">
            <v>238</v>
          </cell>
          <cell r="X248">
            <v>200</v>
          </cell>
          <cell r="Y248">
            <v>256</v>
          </cell>
          <cell r="Z248">
            <v>-0.10653803687833301</v>
          </cell>
          <cell r="AA248">
            <v>251</v>
          </cell>
          <cell r="AB248">
            <v>750503.65682738204</v>
          </cell>
          <cell r="AC248">
            <v>217</v>
          </cell>
          <cell r="AD248">
            <v>26.302753972827698</v>
          </cell>
          <cell r="AE248">
            <v>173</v>
          </cell>
          <cell r="AF248">
            <v>212</v>
          </cell>
          <cell r="AG248">
            <v>0.30182595000000001</v>
          </cell>
          <cell r="AH248">
            <v>258</v>
          </cell>
          <cell r="AI248">
            <v>238</v>
          </cell>
          <cell r="AJ248">
            <v>200</v>
          </cell>
          <cell r="AK248">
            <v>256</v>
          </cell>
          <cell r="AL248">
            <v>232.333333333333</v>
          </cell>
          <cell r="AM248">
            <v>713.72149542777902</v>
          </cell>
          <cell r="AN248">
            <v>237</v>
          </cell>
          <cell r="AO248">
            <v>769.759304437982</v>
          </cell>
          <cell r="AP248">
            <v>248</v>
          </cell>
          <cell r="AQ248">
            <v>0.18708739130458399</v>
          </cell>
          <cell r="AR248">
            <v>0.149630984093269</v>
          </cell>
          <cell r="AS248">
            <v>0.49033707120643799</v>
          </cell>
          <cell r="AT248">
            <v>247</v>
          </cell>
        </row>
        <row r="249">
          <cell r="A249">
            <v>247</v>
          </cell>
          <cell r="B249">
            <v>2025</v>
          </cell>
          <cell r="C249" t="str">
            <v>Tulsa</v>
          </cell>
          <cell r="D249">
            <v>67.685900000000004</v>
          </cell>
          <cell r="E249">
            <v>203</v>
          </cell>
          <cell r="F249">
            <v>66.132999999999996</v>
          </cell>
          <cell r="G249">
            <v>247</v>
          </cell>
          <cell r="H249">
            <v>101.938</v>
          </cell>
          <cell r="I249">
            <v>266</v>
          </cell>
          <cell r="J249">
            <v>101.42700000000001</v>
          </cell>
          <cell r="K249">
            <v>284</v>
          </cell>
          <cell r="L249">
            <v>107.426</v>
          </cell>
          <cell r="M249">
            <v>211</v>
          </cell>
          <cell r="N249">
            <v>110.447</v>
          </cell>
          <cell r="O249">
            <v>234</v>
          </cell>
          <cell r="P249">
            <v>-9.0197800000000008</v>
          </cell>
          <cell r="Q249">
            <v>271</v>
          </cell>
          <cell r="R249">
            <v>0.33452569999999998</v>
          </cell>
          <cell r="S249">
            <v>0.30562499999999998</v>
          </cell>
          <cell r="T249">
            <v>0.2816266</v>
          </cell>
          <cell r="U249">
            <v>0.34612270000000001</v>
          </cell>
          <cell r="V249">
            <v>257</v>
          </cell>
          <cell r="W249">
            <v>250</v>
          </cell>
          <cell r="X249">
            <v>266</v>
          </cell>
          <cell r="Y249">
            <v>227</v>
          </cell>
          <cell r="Z249">
            <v>-0.133262614517942</v>
          </cell>
          <cell r="AA249">
            <v>273</v>
          </cell>
          <cell r="AB249">
            <v>696314.38662106101</v>
          </cell>
          <cell r="AC249">
            <v>283</v>
          </cell>
          <cell r="AD249">
            <v>27.450361634780201</v>
          </cell>
          <cell r="AE249">
            <v>233</v>
          </cell>
          <cell r="AF249">
            <v>253</v>
          </cell>
          <cell r="AG249">
            <v>0.32007534999999998</v>
          </cell>
          <cell r="AH249">
            <v>252</v>
          </cell>
          <cell r="AI249">
            <v>250</v>
          </cell>
          <cell r="AJ249">
            <v>266</v>
          </cell>
          <cell r="AK249">
            <v>227</v>
          </cell>
          <cell r="AL249">
            <v>259</v>
          </cell>
          <cell r="AM249">
            <v>847.44376278118602</v>
          </cell>
          <cell r="AN249">
            <v>255</v>
          </cell>
          <cell r="AO249">
            <v>809.18446234613202</v>
          </cell>
          <cell r="AP249">
            <v>256</v>
          </cell>
          <cell r="AQ249">
            <v>0.172660278910234</v>
          </cell>
          <cell r="AR249">
            <v>0.157690529524566</v>
          </cell>
          <cell r="AS249">
            <v>0.48660677502168898</v>
          </cell>
          <cell r="AT249">
            <v>248</v>
          </cell>
        </row>
        <row r="250">
          <cell r="A250">
            <v>248</v>
          </cell>
          <cell r="B250">
            <v>2025</v>
          </cell>
          <cell r="C250" t="str">
            <v>South Dakota</v>
          </cell>
          <cell r="D250">
            <v>74.595500000000001</v>
          </cell>
          <cell r="E250">
            <v>3</v>
          </cell>
          <cell r="F250">
            <v>74.177800000000005</v>
          </cell>
          <cell r="G250">
            <v>2</v>
          </cell>
          <cell r="H250">
            <v>113.48</v>
          </cell>
          <cell r="I250">
            <v>52</v>
          </cell>
          <cell r="J250">
            <v>111.06100000000001</v>
          </cell>
          <cell r="K250">
            <v>109</v>
          </cell>
          <cell r="L250">
            <v>115.822</v>
          </cell>
          <cell r="M250">
            <v>348</v>
          </cell>
          <cell r="N250">
            <v>117.44799999999999</v>
          </cell>
          <cell r="O250">
            <v>344</v>
          </cell>
          <cell r="P250">
            <v>-6.3868900000000002</v>
          </cell>
          <cell r="Q250">
            <v>238</v>
          </cell>
          <cell r="R250">
            <v>0.51431649999999995</v>
          </cell>
          <cell r="S250">
            <v>0.2390285</v>
          </cell>
          <cell r="T250">
            <v>0.3882217</v>
          </cell>
          <cell r="U250">
            <v>0.2756265</v>
          </cell>
          <cell r="V250">
            <v>165</v>
          </cell>
          <cell r="W250">
            <v>285</v>
          </cell>
          <cell r="X250">
            <v>217</v>
          </cell>
          <cell r="Y250">
            <v>265</v>
          </cell>
          <cell r="Z250">
            <v>-8.5621786837007399E-2</v>
          </cell>
          <cell r="AA250">
            <v>234</v>
          </cell>
          <cell r="AB250">
            <v>920101.605330855</v>
          </cell>
          <cell r="AC250">
            <v>50</v>
          </cell>
          <cell r="AD250">
            <v>27.481496075854</v>
          </cell>
          <cell r="AE250">
            <v>235</v>
          </cell>
          <cell r="AF250">
            <v>234.5</v>
          </cell>
          <cell r="AG250">
            <v>0.37667249999999902</v>
          </cell>
          <cell r="AH250">
            <v>226</v>
          </cell>
          <cell r="AI250">
            <v>285</v>
          </cell>
          <cell r="AJ250">
            <v>217</v>
          </cell>
          <cell r="AK250">
            <v>265</v>
          </cell>
          <cell r="AL250">
            <v>204.416666666666</v>
          </cell>
          <cell r="AM250">
            <v>855.197880866368</v>
          </cell>
          <cell r="AN250">
            <v>256</v>
          </cell>
          <cell r="AO250">
            <v>542.69071054209303</v>
          </cell>
          <cell r="AP250">
            <v>220</v>
          </cell>
          <cell r="AQ250">
            <v>0.134914203868018</v>
          </cell>
          <cell r="AR250">
            <v>0.19507615655305999</v>
          </cell>
          <cell r="AS250">
            <v>0.48639432947913203</v>
          </cell>
          <cell r="AT250">
            <v>249</v>
          </cell>
        </row>
        <row r="251">
          <cell r="A251">
            <v>249</v>
          </cell>
          <cell r="B251">
            <v>2025</v>
          </cell>
          <cell r="C251" t="str">
            <v>Stephen F. Austin</v>
          </cell>
          <cell r="D251">
            <v>67.081500000000005</v>
          </cell>
          <cell r="E251">
            <v>234</v>
          </cell>
          <cell r="F251">
            <v>66.926599999999993</v>
          </cell>
          <cell r="G251">
            <v>204</v>
          </cell>
          <cell r="H251">
            <v>95.391400000000004</v>
          </cell>
          <cell r="I251">
            <v>348</v>
          </cell>
          <cell r="J251">
            <v>96.636499999999998</v>
          </cell>
          <cell r="K251">
            <v>343</v>
          </cell>
          <cell r="L251">
            <v>99.275899999999993</v>
          </cell>
          <cell r="M251">
            <v>48</v>
          </cell>
          <cell r="N251">
            <v>103.804</v>
          </cell>
          <cell r="O251">
            <v>102</v>
          </cell>
          <cell r="P251">
            <v>-7.1674499999999997</v>
          </cell>
          <cell r="Q251">
            <v>247</v>
          </cell>
          <cell r="R251">
            <v>0.2710284</v>
          </cell>
          <cell r="S251">
            <v>0.32222410000000001</v>
          </cell>
          <cell r="T251">
            <v>0.40502120000000003</v>
          </cell>
          <cell r="U251">
            <v>0.34992259999999997</v>
          </cell>
          <cell r="V251">
            <v>284</v>
          </cell>
          <cell r="W251">
            <v>241</v>
          </cell>
          <cell r="X251">
            <v>212</v>
          </cell>
          <cell r="Y251">
            <v>226</v>
          </cell>
          <cell r="Z251">
            <v>-0.10684764055663599</v>
          </cell>
          <cell r="AA251">
            <v>252</v>
          </cell>
          <cell r="AB251">
            <v>626448.17683102796</v>
          </cell>
          <cell r="AC251">
            <v>347</v>
          </cell>
          <cell r="AD251">
            <v>25.080707145242901</v>
          </cell>
          <cell r="AE251">
            <v>117</v>
          </cell>
          <cell r="AF251">
            <v>184.5</v>
          </cell>
          <cell r="AG251">
            <v>0.29662624999999998</v>
          </cell>
          <cell r="AH251">
            <v>265</v>
          </cell>
          <cell r="AI251">
            <v>241</v>
          </cell>
          <cell r="AJ251">
            <v>212</v>
          </cell>
          <cell r="AK251">
            <v>226</v>
          </cell>
          <cell r="AL251">
            <v>247.75</v>
          </cell>
          <cell r="AM251">
            <v>768.87482966047503</v>
          </cell>
          <cell r="AN251">
            <v>247</v>
          </cell>
          <cell r="AO251">
            <v>835.22614738243794</v>
          </cell>
          <cell r="AP251">
            <v>260</v>
          </cell>
          <cell r="AQ251">
            <v>0.183817605883974</v>
          </cell>
          <cell r="AR251">
            <v>0.14556045199873399</v>
          </cell>
          <cell r="AS251">
            <v>0.48603312325515902</v>
          </cell>
          <cell r="AT251">
            <v>250</v>
          </cell>
        </row>
        <row r="252">
          <cell r="A252">
            <v>250</v>
          </cell>
          <cell r="B252">
            <v>2025</v>
          </cell>
          <cell r="C252" t="str">
            <v>Houston Christian</v>
          </cell>
          <cell r="D252">
            <v>65.194500000000005</v>
          </cell>
          <cell r="E252">
            <v>321</v>
          </cell>
          <cell r="F252">
            <v>64.9619</v>
          </cell>
          <cell r="G252">
            <v>305</v>
          </cell>
          <cell r="H252">
            <v>101.014</v>
          </cell>
          <cell r="I252">
            <v>287</v>
          </cell>
          <cell r="J252">
            <v>103.29300000000001</v>
          </cell>
          <cell r="K252">
            <v>253</v>
          </cell>
          <cell r="L252">
            <v>110.042</v>
          </cell>
          <cell r="M252">
            <v>275</v>
          </cell>
          <cell r="N252">
            <v>112.758</v>
          </cell>
          <cell r="O252">
            <v>279</v>
          </cell>
          <cell r="P252">
            <v>-9.46495</v>
          </cell>
          <cell r="Q252">
            <v>277</v>
          </cell>
          <cell r="R252">
            <v>0.30002669999999998</v>
          </cell>
          <cell r="S252">
            <v>0.31512459999999998</v>
          </cell>
          <cell r="T252">
            <v>0.1942314</v>
          </cell>
          <cell r="U252">
            <v>0.37412089999999998</v>
          </cell>
          <cell r="V252">
            <v>267</v>
          </cell>
          <cell r="W252">
            <v>246</v>
          </cell>
          <cell r="X252">
            <v>314</v>
          </cell>
          <cell r="Y252">
            <v>209</v>
          </cell>
          <cell r="Z252">
            <v>-0.145180958516439</v>
          </cell>
          <cell r="AA252">
            <v>282</v>
          </cell>
          <cell r="AB252">
            <v>695589.05701363005</v>
          </cell>
          <cell r="AC252">
            <v>285</v>
          </cell>
          <cell r="AD252">
            <v>29.459462840192799</v>
          </cell>
          <cell r="AE252">
            <v>325</v>
          </cell>
          <cell r="AF252">
            <v>303.5</v>
          </cell>
          <cell r="AG252">
            <v>0.30757564999999998</v>
          </cell>
          <cell r="AH252">
            <v>255</v>
          </cell>
          <cell r="AI252">
            <v>246</v>
          </cell>
          <cell r="AJ252">
            <v>314</v>
          </cell>
          <cell r="AK252">
            <v>209</v>
          </cell>
          <cell r="AL252">
            <v>274.75</v>
          </cell>
          <cell r="AM252">
            <v>871.87734629413205</v>
          </cell>
          <cell r="AN252">
            <v>258</v>
          </cell>
          <cell r="AO252">
            <v>893.27617449560705</v>
          </cell>
          <cell r="AP252">
            <v>269</v>
          </cell>
          <cell r="AQ252">
            <v>0.17752168785585501</v>
          </cell>
          <cell r="AR252">
            <v>0.14967113636031301</v>
          </cell>
          <cell r="AS252">
            <v>0.48474072705674098</v>
          </cell>
          <cell r="AT252">
            <v>251</v>
          </cell>
        </row>
        <row r="253">
          <cell r="A253">
            <v>251</v>
          </cell>
          <cell r="B253">
            <v>2025</v>
          </cell>
          <cell r="C253" t="str">
            <v>Northern Arizona</v>
          </cell>
          <cell r="D253">
            <v>67.198400000000007</v>
          </cell>
          <cell r="E253">
            <v>225</v>
          </cell>
          <cell r="F253">
            <v>66.858199999999997</v>
          </cell>
          <cell r="G253">
            <v>207</v>
          </cell>
          <cell r="H253">
            <v>106.43</v>
          </cell>
          <cell r="I253">
            <v>164</v>
          </cell>
          <cell r="J253">
            <v>104.126</v>
          </cell>
          <cell r="K253">
            <v>237</v>
          </cell>
          <cell r="L253">
            <v>108.505</v>
          </cell>
          <cell r="M253">
            <v>242</v>
          </cell>
          <cell r="N253">
            <v>111.639</v>
          </cell>
          <cell r="O253">
            <v>251</v>
          </cell>
          <cell r="P253">
            <v>-7.5133000000000001</v>
          </cell>
          <cell r="Q253">
            <v>258</v>
          </cell>
          <cell r="R253">
            <v>0.47351850000000001</v>
          </cell>
          <cell r="S253">
            <v>0.2517278</v>
          </cell>
          <cell r="T253">
            <v>0.3173242</v>
          </cell>
          <cell r="U253">
            <v>0.27802640000000001</v>
          </cell>
          <cell r="V253">
            <v>185</v>
          </cell>
          <cell r="W253">
            <v>278</v>
          </cell>
          <cell r="X253">
            <v>242</v>
          </cell>
          <cell r="Y253">
            <v>264</v>
          </cell>
          <cell r="Z253">
            <v>-0.111803257220409</v>
          </cell>
          <cell r="AA253">
            <v>258</v>
          </cell>
          <cell r="AB253">
            <v>728580.09690899798</v>
          </cell>
          <cell r="AC253">
            <v>248</v>
          </cell>
          <cell r="AD253">
            <v>28.128499636461001</v>
          </cell>
          <cell r="AE253">
            <v>273</v>
          </cell>
          <cell r="AF253">
            <v>265.5</v>
          </cell>
          <cell r="AG253">
            <v>0.36262315000000001</v>
          </cell>
          <cell r="AH253">
            <v>235</v>
          </cell>
          <cell r="AI253">
            <v>278</v>
          </cell>
          <cell r="AJ253">
            <v>242</v>
          </cell>
          <cell r="AK253">
            <v>264</v>
          </cell>
          <cell r="AL253">
            <v>252.083333333333</v>
          </cell>
          <cell r="AM253">
            <v>1001.41237214695</v>
          </cell>
          <cell r="AN253">
            <v>275</v>
          </cell>
          <cell r="AO253">
            <v>695.16613413493599</v>
          </cell>
          <cell r="AP253">
            <v>239</v>
          </cell>
          <cell r="AQ253">
            <v>0.13985710538130999</v>
          </cell>
          <cell r="AR253">
            <v>0.182076448931103</v>
          </cell>
          <cell r="AS253">
            <v>0.481608895062767</v>
          </cell>
          <cell r="AT253">
            <v>252</v>
          </cell>
        </row>
        <row r="254">
          <cell r="A254">
            <v>252</v>
          </cell>
          <cell r="B254">
            <v>2025</v>
          </cell>
          <cell r="C254" t="str">
            <v>Ball St.</v>
          </cell>
          <cell r="D254">
            <v>67.965699999999998</v>
          </cell>
          <cell r="E254">
            <v>191</v>
          </cell>
          <cell r="F254">
            <v>66.215500000000006</v>
          </cell>
          <cell r="G254">
            <v>241</v>
          </cell>
          <cell r="H254">
            <v>108.758</v>
          </cell>
          <cell r="I254">
            <v>115</v>
          </cell>
          <cell r="J254">
            <v>106.06399999999999</v>
          </cell>
          <cell r="K254">
            <v>204</v>
          </cell>
          <cell r="L254">
            <v>110.63</v>
          </cell>
          <cell r="M254">
            <v>286</v>
          </cell>
          <cell r="N254">
            <v>114.99299999999999</v>
          </cell>
          <cell r="O254">
            <v>320</v>
          </cell>
          <cell r="P254">
            <v>-8.9285999999999994</v>
          </cell>
          <cell r="Q254">
            <v>270</v>
          </cell>
          <cell r="R254">
            <v>0.29222720000000002</v>
          </cell>
          <cell r="S254">
            <v>0.30652489999999999</v>
          </cell>
          <cell r="T254">
            <v>0.30272559999999998</v>
          </cell>
          <cell r="U254">
            <v>0.35142250000000003</v>
          </cell>
          <cell r="V254">
            <v>271</v>
          </cell>
          <cell r="W254">
            <v>249</v>
          </cell>
          <cell r="X254">
            <v>256</v>
          </cell>
          <cell r="Y254">
            <v>225</v>
          </cell>
          <cell r="Z254">
            <v>-0.131375090670735</v>
          </cell>
          <cell r="AA254">
            <v>272</v>
          </cell>
          <cell r="AB254">
            <v>764585.04220510705</v>
          </cell>
          <cell r="AC254">
            <v>203</v>
          </cell>
          <cell r="AD254">
            <v>29.159794067535</v>
          </cell>
          <cell r="AE254">
            <v>319</v>
          </cell>
          <cell r="AF254">
            <v>295.5</v>
          </cell>
          <cell r="AG254">
            <v>0.29937605</v>
          </cell>
          <cell r="AH254">
            <v>260</v>
          </cell>
          <cell r="AI254">
            <v>249</v>
          </cell>
          <cell r="AJ254">
            <v>256</v>
          </cell>
          <cell r="AK254">
            <v>225</v>
          </cell>
          <cell r="AL254">
            <v>251.916666666666</v>
          </cell>
          <cell r="AM254">
            <v>821.84731702601198</v>
          </cell>
          <cell r="AN254">
            <v>250</v>
          </cell>
          <cell r="AO254">
            <v>841.472344453294</v>
          </cell>
          <cell r="AP254">
            <v>261</v>
          </cell>
          <cell r="AQ254">
            <v>0.17370059082751599</v>
          </cell>
          <cell r="AR254">
            <v>0.14677307645732701</v>
          </cell>
          <cell r="AS254">
            <v>0.480734114045754</v>
          </cell>
          <cell r="AT254">
            <v>253</v>
          </cell>
        </row>
        <row r="255">
          <cell r="A255">
            <v>253</v>
          </cell>
          <cell r="B255">
            <v>2025</v>
          </cell>
          <cell r="C255" t="str">
            <v>Manhattan</v>
          </cell>
          <cell r="D255">
            <v>67.327299999999994</v>
          </cell>
          <cell r="E255">
            <v>220</v>
          </cell>
          <cell r="F255">
            <v>67.953699999999998</v>
          </cell>
          <cell r="G255">
            <v>149</v>
          </cell>
          <cell r="H255">
            <v>109.68600000000001</v>
          </cell>
          <cell r="I255">
            <v>99</v>
          </cell>
          <cell r="J255">
            <v>108.877</v>
          </cell>
          <cell r="K255">
            <v>146</v>
          </cell>
          <cell r="L255">
            <v>109.3</v>
          </cell>
          <cell r="M255">
            <v>257</v>
          </cell>
          <cell r="N255">
            <v>116.113</v>
          </cell>
          <cell r="O255">
            <v>332</v>
          </cell>
          <cell r="P255">
            <v>-7.2361000000000004</v>
          </cell>
          <cell r="Q255">
            <v>251</v>
          </cell>
          <cell r="R255">
            <v>0.23272950000000001</v>
          </cell>
          <cell r="S255">
            <v>0.32362400000000002</v>
          </cell>
          <cell r="T255">
            <v>0.2453282</v>
          </cell>
          <cell r="U255">
            <v>0.36132199999999998</v>
          </cell>
          <cell r="V255">
            <v>295</v>
          </cell>
          <cell r="W255">
            <v>240</v>
          </cell>
          <cell r="X255">
            <v>282</v>
          </cell>
          <cell r="Y255">
            <v>220</v>
          </cell>
          <cell r="Z255">
            <v>-0.10747497671821001</v>
          </cell>
          <cell r="AA255">
            <v>253</v>
          </cell>
          <cell r="AB255">
            <v>798111.35567252105</v>
          </cell>
          <cell r="AC255">
            <v>161</v>
          </cell>
          <cell r="AD255">
            <v>29.896349033518</v>
          </cell>
          <cell r="AE255">
            <v>339</v>
          </cell>
          <cell r="AF255">
            <v>296</v>
          </cell>
          <cell r="AG255">
            <v>0.27817674999999997</v>
          </cell>
          <cell r="AH255">
            <v>276</v>
          </cell>
          <cell r="AI255">
            <v>240</v>
          </cell>
          <cell r="AJ255">
            <v>282</v>
          </cell>
          <cell r="AK255">
            <v>220</v>
          </cell>
          <cell r="AL255">
            <v>248</v>
          </cell>
          <cell r="AM255">
            <v>766.32141003139395</v>
          </cell>
          <cell r="AN255">
            <v>246</v>
          </cell>
          <cell r="AO255">
            <v>891.51951052702998</v>
          </cell>
          <cell r="AP255">
            <v>267</v>
          </cell>
          <cell r="AQ255">
            <v>0.18467762294715301</v>
          </cell>
          <cell r="AR255">
            <v>0.135398482426768</v>
          </cell>
          <cell r="AS255">
            <v>0.48049547634400402</v>
          </cell>
          <cell r="AT255">
            <v>254</v>
          </cell>
        </row>
        <row r="256">
          <cell r="A256">
            <v>254</v>
          </cell>
          <cell r="B256">
            <v>2025</v>
          </cell>
          <cell r="C256" t="str">
            <v>Charlotte</v>
          </cell>
          <cell r="D256">
            <v>65.506299999999996</v>
          </cell>
          <cell r="E256">
            <v>311</v>
          </cell>
          <cell r="F256">
            <v>64.599000000000004</v>
          </cell>
          <cell r="G256">
            <v>322</v>
          </cell>
          <cell r="H256">
            <v>105.571</v>
          </cell>
          <cell r="I256">
            <v>186</v>
          </cell>
          <cell r="J256">
            <v>105.012</v>
          </cell>
          <cell r="K256">
            <v>223</v>
          </cell>
          <cell r="L256">
            <v>112.71</v>
          </cell>
          <cell r="M256">
            <v>327</v>
          </cell>
          <cell r="N256">
            <v>113.1</v>
          </cell>
          <cell r="O256">
            <v>289</v>
          </cell>
          <cell r="P256">
            <v>-8.0875199999999996</v>
          </cell>
          <cell r="Q256">
            <v>263</v>
          </cell>
          <cell r="R256">
            <v>0.29742679999999999</v>
          </cell>
          <cell r="S256">
            <v>0.30472510000000003</v>
          </cell>
          <cell r="T256">
            <v>0.34412340000000002</v>
          </cell>
          <cell r="U256">
            <v>0.23352880000000001</v>
          </cell>
          <cell r="V256">
            <v>268</v>
          </cell>
          <cell r="W256">
            <v>251</v>
          </cell>
          <cell r="X256">
            <v>234</v>
          </cell>
          <cell r="Y256">
            <v>288</v>
          </cell>
          <cell r="Z256">
            <v>-0.12346904038237499</v>
          </cell>
          <cell r="AA256">
            <v>265</v>
          </cell>
          <cell r="AB256">
            <v>722372.04280890699</v>
          </cell>
          <cell r="AC256">
            <v>258</v>
          </cell>
          <cell r="AD256">
            <v>29.4616521848933</v>
          </cell>
          <cell r="AE256">
            <v>326</v>
          </cell>
          <cell r="AF256">
            <v>295.5</v>
          </cell>
          <cell r="AG256">
            <v>0.30107594999999998</v>
          </cell>
          <cell r="AH256">
            <v>259</v>
          </cell>
          <cell r="AI256">
            <v>251</v>
          </cell>
          <cell r="AJ256">
            <v>234</v>
          </cell>
          <cell r="AK256">
            <v>288</v>
          </cell>
          <cell r="AL256">
            <v>266.58333333333297</v>
          </cell>
          <cell r="AM256">
            <v>874.83221215887102</v>
          </cell>
          <cell r="AN256">
            <v>260</v>
          </cell>
          <cell r="AO256">
            <v>885.43549670218795</v>
          </cell>
          <cell r="AP256">
            <v>264</v>
          </cell>
          <cell r="AQ256">
            <v>0.171605183531501</v>
          </cell>
          <cell r="AR256">
            <v>0.14666982494813099</v>
          </cell>
          <cell r="AS256">
            <v>0.479412128686307</v>
          </cell>
          <cell r="AT256">
            <v>255</v>
          </cell>
        </row>
        <row r="257">
          <cell r="A257">
            <v>255</v>
          </cell>
          <cell r="B257">
            <v>2025</v>
          </cell>
          <cell r="C257" t="str">
            <v>UMBC</v>
          </cell>
          <cell r="D257">
            <v>71.168599999999998</v>
          </cell>
          <cell r="E257">
            <v>37</v>
          </cell>
          <cell r="F257">
            <v>70.861199999999997</v>
          </cell>
          <cell r="G257">
            <v>27</v>
          </cell>
          <cell r="H257">
            <v>106.411</v>
          </cell>
          <cell r="I257">
            <v>166</v>
          </cell>
          <cell r="J257">
            <v>106.55</v>
          </cell>
          <cell r="K257">
            <v>195</v>
          </cell>
          <cell r="L257">
            <v>109.544</v>
          </cell>
          <cell r="M257">
            <v>265</v>
          </cell>
          <cell r="N257">
            <v>115.73399999999999</v>
          </cell>
          <cell r="O257">
            <v>326</v>
          </cell>
          <cell r="P257">
            <v>-9.1837599999999995</v>
          </cell>
          <cell r="Q257">
            <v>275</v>
          </cell>
          <cell r="R257">
            <v>0.14003360000000001</v>
          </cell>
          <cell r="S257">
            <v>0.34532289999999999</v>
          </cell>
          <cell r="T257">
            <v>0.30722509999999997</v>
          </cell>
          <cell r="U257">
            <v>0.33262350000000002</v>
          </cell>
          <cell r="V257">
            <v>336</v>
          </cell>
          <cell r="W257">
            <v>229</v>
          </cell>
          <cell r="X257">
            <v>251</v>
          </cell>
          <cell r="Y257">
            <v>236</v>
          </cell>
          <cell r="Z257">
            <v>-0.12904567463741001</v>
          </cell>
          <cell r="AA257">
            <v>270</v>
          </cell>
          <cell r="AB257">
            <v>807970.17686150002</v>
          </cell>
          <cell r="AC257">
            <v>144</v>
          </cell>
          <cell r="AD257">
            <v>28.135142486103799</v>
          </cell>
          <cell r="AE257">
            <v>274</v>
          </cell>
          <cell r="AF257">
            <v>272</v>
          </cell>
          <cell r="AG257">
            <v>0.24267824999999901</v>
          </cell>
          <cell r="AH257">
            <v>294</v>
          </cell>
          <cell r="AI257">
            <v>229</v>
          </cell>
          <cell r="AJ257">
            <v>251</v>
          </cell>
          <cell r="AK257">
            <v>236</v>
          </cell>
          <cell r="AL257">
            <v>244.5</v>
          </cell>
          <cell r="AM257">
            <v>708.03297435530601</v>
          </cell>
          <cell r="AN257">
            <v>236</v>
          </cell>
          <cell r="AO257">
            <v>1007.50685320996</v>
          </cell>
          <cell r="AP257">
            <v>282</v>
          </cell>
          <cell r="AQ257">
            <v>0.198625352722934</v>
          </cell>
          <cell r="AR257">
            <v>0.116327977580585</v>
          </cell>
          <cell r="AS257">
            <v>0.477404472921722</v>
          </cell>
          <cell r="AT257">
            <v>256</v>
          </cell>
        </row>
        <row r="258">
          <cell r="A258">
            <v>256</v>
          </cell>
          <cell r="B258">
            <v>2025</v>
          </cell>
          <cell r="C258" t="str">
            <v>Valparaiso</v>
          </cell>
          <cell r="D258">
            <v>68.210800000000006</v>
          </cell>
          <cell r="E258">
            <v>181</v>
          </cell>
          <cell r="F258">
            <v>68.253900000000002</v>
          </cell>
          <cell r="G258">
            <v>132</v>
          </cell>
          <cell r="H258">
            <v>105.851</v>
          </cell>
          <cell r="I258">
            <v>178</v>
          </cell>
          <cell r="J258">
            <v>106.911</v>
          </cell>
          <cell r="K258">
            <v>187</v>
          </cell>
          <cell r="L258">
            <v>111.08199999999999</v>
          </cell>
          <cell r="M258">
            <v>298</v>
          </cell>
          <cell r="N258">
            <v>113.075</v>
          </cell>
          <cell r="O258">
            <v>288</v>
          </cell>
          <cell r="P258">
            <v>-6.1643299999999996</v>
          </cell>
          <cell r="Q258">
            <v>235</v>
          </cell>
          <cell r="R258">
            <v>0.36922349999999998</v>
          </cell>
          <cell r="S258">
            <v>0.27332640000000002</v>
          </cell>
          <cell r="T258">
            <v>0.31502429999999998</v>
          </cell>
          <cell r="U258">
            <v>0.29882560000000002</v>
          </cell>
          <cell r="V258">
            <v>235</v>
          </cell>
          <cell r="W258">
            <v>264</v>
          </cell>
          <cell r="X258">
            <v>243</v>
          </cell>
          <cell r="Y258">
            <v>255</v>
          </cell>
          <cell r="Z258">
            <v>-9.0366921367290798E-2</v>
          </cell>
          <cell r="AA258">
            <v>236</v>
          </cell>
          <cell r="AB258">
            <v>779646.84660094604</v>
          </cell>
          <cell r="AC258">
            <v>184</v>
          </cell>
          <cell r="AD258">
            <v>28.2835169348118</v>
          </cell>
          <cell r="AE258">
            <v>287</v>
          </cell>
          <cell r="AF258">
            <v>261.5</v>
          </cell>
          <cell r="AG258">
            <v>0.32127495</v>
          </cell>
          <cell r="AH258">
            <v>251</v>
          </cell>
          <cell r="AI258">
            <v>264</v>
          </cell>
          <cell r="AJ258">
            <v>243</v>
          </cell>
          <cell r="AK258">
            <v>255</v>
          </cell>
          <cell r="AL258">
            <v>238.416666666666</v>
          </cell>
          <cell r="AM258">
            <v>872.27822364274596</v>
          </cell>
          <cell r="AN258">
            <v>259</v>
          </cell>
          <cell r="AO258">
            <v>742.09541287506704</v>
          </cell>
          <cell r="AP258">
            <v>246</v>
          </cell>
          <cell r="AQ258">
            <v>0.153968092244199</v>
          </cell>
          <cell r="AR258">
            <v>0.160003219224014</v>
          </cell>
          <cell r="AS258">
            <v>0.47680849961149102</v>
          </cell>
          <cell r="AT258">
            <v>257</v>
          </cell>
        </row>
        <row r="259">
          <cell r="A259">
            <v>257</v>
          </cell>
          <cell r="B259">
            <v>2025</v>
          </cell>
          <cell r="C259" t="str">
            <v>Georgia St.</v>
          </cell>
          <cell r="D259">
            <v>70.209699999999998</v>
          </cell>
          <cell r="E259">
            <v>73</v>
          </cell>
          <cell r="F259">
            <v>69.7316</v>
          </cell>
          <cell r="G259">
            <v>63</v>
          </cell>
          <cell r="H259">
            <v>105.312</v>
          </cell>
          <cell r="I259">
            <v>190</v>
          </cell>
          <cell r="J259">
            <v>106.474</v>
          </cell>
          <cell r="K259">
            <v>197</v>
          </cell>
          <cell r="L259">
            <v>112.271</v>
          </cell>
          <cell r="M259">
            <v>321</v>
          </cell>
          <cell r="N259">
            <v>114.77500000000001</v>
          </cell>
          <cell r="O259">
            <v>316</v>
          </cell>
          <cell r="P259">
            <v>-8.3010199999999994</v>
          </cell>
          <cell r="Q259">
            <v>266</v>
          </cell>
          <cell r="R259">
            <v>0.33242579999999999</v>
          </cell>
          <cell r="S259">
            <v>0.28582600000000002</v>
          </cell>
          <cell r="T259">
            <v>0.29842590000000002</v>
          </cell>
          <cell r="U259">
            <v>0.23822860000000001</v>
          </cell>
          <cell r="V259">
            <v>258</v>
          </cell>
          <cell r="W259">
            <v>260</v>
          </cell>
          <cell r="X259">
            <v>259</v>
          </cell>
          <cell r="Y259">
            <v>286</v>
          </cell>
          <cell r="Z259">
            <v>-0.118231526413017</v>
          </cell>
          <cell r="AA259">
            <v>262</v>
          </cell>
          <cell r="AB259">
            <v>795947.19596815703</v>
          </cell>
          <cell r="AC259">
            <v>163</v>
          </cell>
          <cell r="AD259">
            <v>28.142233684426301</v>
          </cell>
          <cell r="AE259">
            <v>275</v>
          </cell>
          <cell r="AF259">
            <v>268.5</v>
          </cell>
          <cell r="AG259">
            <v>0.30912590000000001</v>
          </cell>
          <cell r="AH259">
            <v>254</v>
          </cell>
          <cell r="AI259">
            <v>260</v>
          </cell>
          <cell r="AJ259">
            <v>259</v>
          </cell>
          <cell r="AK259">
            <v>286</v>
          </cell>
          <cell r="AL259">
            <v>248.75</v>
          </cell>
          <cell r="AM259">
            <v>870.28471867499798</v>
          </cell>
          <cell r="AN259">
            <v>257</v>
          </cell>
          <cell r="AO259">
            <v>804.68831631383796</v>
          </cell>
          <cell r="AP259">
            <v>255</v>
          </cell>
          <cell r="AQ259">
            <v>0.161046112652343</v>
          </cell>
          <cell r="AR259">
            <v>0.152402206979701</v>
          </cell>
          <cell r="AS259">
            <v>0.47649064677853997</v>
          </cell>
          <cell r="AT259">
            <v>258</v>
          </cell>
        </row>
        <row r="260">
          <cell r="A260">
            <v>258</v>
          </cell>
          <cell r="B260">
            <v>2025</v>
          </cell>
          <cell r="C260" t="str">
            <v>Colgate</v>
          </cell>
          <cell r="D260">
            <v>66.495199999999997</v>
          </cell>
          <cell r="E260">
            <v>265</v>
          </cell>
          <cell r="F260">
            <v>66.947800000000001</v>
          </cell>
          <cell r="G260">
            <v>201</v>
          </cell>
          <cell r="H260">
            <v>106.654</v>
          </cell>
          <cell r="I260">
            <v>158</v>
          </cell>
          <cell r="J260">
            <v>106.96299999999999</v>
          </cell>
          <cell r="K260">
            <v>185</v>
          </cell>
          <cell r="L260">
            <v>109.133</v>
          </cell>
          <cell r="M260">
            <v>254</v>
          </cell>
          <cell r="N260">
            <v>114.136</v>
          </cell>
          <cell r="O260">
            <v>308</v>
          </cell>
          <cell r="P260">
            <v>-7.1729900000000004</v>
          </cell>
          <cell r="Q260">
            <v>248</v>
          </cell>
          <cell r="R260">
            <v>0.26632860000000003</v>
          </cell>
          <cell r="S260">
            <v>0.30682480000000001</v>
          </cell>
          <cell r="T260">
            <v>0.20523050000000001</v>
          </cell>
          <cell r="U260">
            <v>0.36322179999999998</v>
          </cell>
          <cell r="V260">
            <v>286</v>
          </cell>
          <cell r="W260">
            <v>248</v>
          </cell>
          <cell r="X260">
            <v>305</v>
          </cell>
          <cell r="Y260">
            <v>218</v>
          </cell>
          <cell r="Z260">
            <v>-0.10787244793609101</v>
          </cell>
          <cell r="AA260">
            <v>254</v>
          </cell>
          <cell r="AB260">
            <v>760777.12683832797</v>
          </cell>
          <cell r="AC260">
            <v>207</v>
          </cell>
          <cell r="AD260">
            <v>29.450043497590201</v>
          </cell>
          <cell r="AE260">
            <v>324</v>
          </cell>
          <cell r="AF260">
            <v>289</v>
          </cell>
          <cell r="AG260">
            <v>0.28657670000000002</v>
          </cell>
          <cell r="AH260">
            <v>273</v>
          </cell>
          <cell r="AI260">
            <v>248</v>
          </cell>
          <cell r="AJ260">
            <v>305</v>
          </cell>
          <cell r="AK260">
            <v>218</v>
          </cell>
          <cell r="AL260">
            <v>257.666666666666</v>
          </cell>
          <cell r="AM260">
            <v>839.78435467624001</v>
          </cell>
          <cell r="AN260">
            <v>254</v>
          </cell>
          <cell r="AO260">
            <v>899.11938642138898</v>
          </cell>
          <cell r="AP260">
            <v>271</v>
          </cell>
          <cell r="AQ260">
            <v>0.17349554690696201</v>
          </cell>
          <cell r="AR260">
            <v>0.139339109758295</v>
          </cell>
          <cell r="AS260">
            <v>0.47611728177460599</v>
          </cell>
          <cell r="AT260">
            <v>259</v>
          </cell>
        </row>
        <row r="261">
          <cell r="A261">
            <v>259</v>
          </cell>
          <cell r="B261">
            <v>2025</v>
          </cell>
          <cell r="C261" t="str">
            <v>American</v>
          </cell>
          <cell r="D261">
            <v>63.669199999999996</v>
          </cell>
          <cell r="E261">
            <v>357</v>
          </cell>
          <cell r="F261">
            <v>63.456899999999997</v>
          </cell>
          <cell r="G261">
            <v>347</v>
          </cell>
          <cell r="H261">
            <v>105.09099999999999</v>
          </cell>
          <cell r="I261">
            <v>198</v>
          </cell>
          <cell r="J261">
            <v>104.74299999999999</v>
          </cell>
          <cell r="K261">
            <v>224</v>
          </cell>
          <cell r="L261">
            <v>107.97799999999999</v>
          </cell>
          <cell r="M261">
            <v>224</v>
          </cell>
          <cell r="N261">
            <v>111.77500000000001</v>
          </cell>
          <cell r="O261">
            <v>254</v>
          </cell>
          <cell r="P261">
            <v>-7.03165</v>
          </cell>
          <cell r="Q261">
            <v>244</v>
          </cell>
          <cell r="R261">
            <v>0.42632059999999999</v>
          </cell>
          <cell r="S261">
            <v>0.25592749999999997</v>
          </cell>
          <cell r="T261">
            <v>0.3369238</v>
          </cell>
          <cell r="U261">
            <v>0.27552660000000001</v>
          </cell>
          <cell r="V261">
            <v>206</v>
          </cell>
          <cell r="W261">
            <v>275</v>
          </cell>
          <cell r="X261">
            <v>238</v>
          </cell>
          <cell r="Y261">
            <v>266</v>
          </cell>
          <cell r="Z261">
            <v>-0.110445867075446</v>
          </cell>
          <cell r="AA261">
            <v>255</v>
          </cell>
          <cell r="AB261">
            <v>698520.90856299002</v>
          </cell>
          <cell r="AC261">
            <v>280</v>
          </cell>
          <cell r="AD261">
            <v>29.745556105504701</v>
          </cell>
          <cell r="AE261">
            <v>333</v>
          </cell>
          <cell r="AF261">
            <v>294</v>
          </cell>
          <cell r="AG261">
            <v>0.34112405000000001</v>
          </cell>
          <cell r="AH261">
            <v>243</v>
          </cell>
          <cell r="AI261">
            <v>275</v>
          </cell>
          <cell r="AJ261">
            <v>238</v>
          </cell>
          <cell r="AK261">
            <v>266</v>
          </cell>
          <cell r="AL261">
            <v>262.666666666666</v>
          </cell>
          <cell r="AM261">
            <v>1026.3323271890099</v>
          </cell>
          <cell r="AN261">
            <v>277</v>
          </cell>
          <cell r="AO261">
            <v>770.00336583323997</v>
          </cell>
          <cell r="AP261">
            <v>249</v>
          </cell>
          <cell r="AQ261">
            <v>0.14184133295917101</v>
          </cell>
          <cell r="AR261">
            <v>0.16910641612055999</v>
          </cell>
          <cell r="AS261">
            <v>0.474966488317348</v>
          </cell>
          <cell r="AT261">
            <v>260</v>
          </cell>
        </row>
        <row r="262">
          <cell r="A262">
            <v>260</v>
          </cell>
          <cell r="B262">
            <v>2025</v>
          </cell>
          <cell r="C262" t="str">
            <v>Western Michigan</v>
          </cell>
          <cell r="D262">
            <v>69.546000000000006</v>
          </cell>
          <cell r="E262">
            <v>106</v>
          </cell>
          <cell r="F262">
            <v>67.954300000000003</v>
          </cell>
          <cell r="G262">
            <v>148</v>
          </cell>
          <cell r="H262">
            <v>103.571</v>
          </cell>
          <cell r="I262">
            <v>247</v>
          </cell>
          <cell r="J262">
            <v>102.116</v>
          </cell>
          <cell r="K262">
            <v>276</v>
          </cell>
          <cell r="L262">
            <v>111.818</v>
          </cell>
          <cell r="M262">
            <v>310</v>
          </cell>
          <cell r="N262">
            <v>113.395</v>
          </cell>
          <cell r="O262">
            <v>296</v>
          </cell>
          <cell r="P262">
            <v>-11.278600000000001</v>
          </cell>
          <cell r="Q262">
            <v>298</v>
          </cell>
          <cell r="R262">
            <v>0.1645325</v>
          </cell>
          <cell r="S262">
            <v>0.33652349999999998</v>
          </cell>
          <cell r="T262">
            <v>0.231629</v>
          </cell>
          <cell r="U262">
            <v>0.37062129999999999</v>
          </cell>
          <cell r="V262">
            <v>325</v>
          </cell>
          <cell r="W262">
            <v>235</v>
          </cell>
          <cell r="X262">
            <v>290</v>
          </cell>
          <cell r="Y262">
            <v>213</v>
          </cell>
          <cell r="Z262">
            <v>-0.16218042734305299</v>
          </cell>
          <cell r="AA262">
            <v>296</v>
          </cell>
          <cell r="AB262">
            <v>725203.25635497598</v>
          </cell>
          <cell r="AC262">
            <v>254</v>
          </cell>
          <cell r="AD262">
            <v>27.8662219800818</v>
          </cell>
          <cell r="AE262">
            <v>261</v>
          </cell>
          <cell r="AF262">
            <v>278.5</v>
          </cell>
          <cell r="AG262">
            <v>0.25052799999999997</v>
          </cell>
          <cell r="AH262">
            <v>291</v>
          </cell>
          <cell r="AI262">
            <v>235</v>
          </cell>
          <cell r="AJ262">
            <v>290</v>
          </cell>
          <cell r="AK262">
            <v>213</v>
          </cell>
          <cell r="AL262">
            <v>270.416666666666</v>
          </cell>
          <cell r="AM262">
            <v>803.55953348478397</v>
          </cell>
          <cell r="AN262">
            <v>249</v>
          </cell>
          <cell r="AO262">
            <v>1079.38700131987</v>
          </cell>
          <cell r="AP262">
            <v>288</v>
          </cell>
          <cell r="AQ262">
            <v>0.191129728000039</v>
          </cell>
          <cell r="AR262">
            <v>0.119060704435784</v>
          </cell>
          <cell r="AS262">
            <v>0.47450343536276601</v>
          </cell>
          <cell r="AT262">
            <v>261</v>
          </cell>
        </row>
        <row r="263">
          <cell r="A263">
            <v>261</v>
          </cell>
          <cell r="B263">
            <v>2025</v>
          </cell>
          <cell r="C263" t="str">
            <v>North Dakota</v>
          </cell>
          <cell r="D263">
            <v>70.049000000000007</v>
          </cell>
          <cell r="E263">
            <v>82</v>
          </cell>
          <cell r="F263">
            <v>68.782799999999995</v>
          </cell>
          <cell r="G263">
            <v>103</v>
          </cell>
          <cell r="H263">
            <v>108.913</v>
          </cell>
          <cell r="I263">
            <v>110</v>
          </cell>
          <cell r="J263">
            <v>108.79900000000001</v>
          </cell>
          <cell r="K263">
            <v>150</v>
          </cell>
          <cell r="L263">
            <v>117.345</v>
          </cell>
          <cell r="M263">
            <v>353</v>
          </cell>
          <cell r="N263">
            <v>118.158</v>
          </cell>
          <cell r="O263">
            <v>349</v>
          </cell>
          <cell r="P263">
            <v>-9.3588400000000007</v>
          </cell>
          <cell r="Q263">
            <v>276</v>
          </cell>
          <cell r="R263">
            <v>0.39362229999999998</v>
          </cell>
          <cell r="S263">
            <v>0.26092700000000002</v>
          </cell>
          <cell r="T263">
            <v>0.29682599999999998</v>
          </cell>
          <cell r="U263">
            <v>0.35802210000000001</v>
          </cell>
          <cell r="V263">
            <v>224</v>
          </cell>
          <cell r="W263">
            <v>270</v>
          </cell>
          <cell r="X263">
            <v>260</v>
          </cell>
          <cell r="Y263">
            <v>221</v>
          </cell>
          <cell r="Z263">
            <v>-0.133606475467172</v>
          </cell>
          <cell r="AA263">
            <v>274</v>
          </cell>
          <cell r="AB263">
            <v>829185.59196764894</v>
          </cell>
          <cell r="AC263">
            <v>125</v>
          </cell>
          <cell r="AD263">
            <v>29.5487470471462</v>
          </cell>
          <cell r="AE263">
            <v>328</v>
          </cell>
          <cell r="AF263">
            <v>301</v>
          </cell>
          <cell r="AG263">
            <v>0.32727465</v>
          </cell>
          <cell r="AH263">
            <v>249</v>
          </cell>
          <cell r="AI263">
            <v>270</v>
          </cell>
          <cell r="AJ263">
            <v>260</v>
          </cell>
          <cell r="AK263">
            <v>221</v>
          </cell>
          <cell r="AL263">
            <v>238.333333333333</v>
          </cell>
          <cell r="AM263">
            <v>913.41000867420098</v>
          </cell>
          <cell r="AN263">
            <v>263</v>
          </cell>
          <cell r="AO263">
            <v>728.23646235152398</v>
          </cell>
          <cell r="AP263">
            <v>244</v>
          </cell>
          <cell r="AQ263">
            <v>0.14630767024979499</v>
          </cell>
          <cell r="AR263">
            <v>0.16337576679665999</v>
          </cell>
          <cell r="AS263">
            <v>0.47419305942176398</v>
          </cell>
          <cell r="AT263">
            <v>262</v>
          </cell>
        </row>
        <row r="264">
          <cell r="A264">
            <v>262</v>
          </cell>
          <cell r="B264">
            <v>2025</v>
          </cell>
          <cell r="C264" t="str">
            <v>Sacred Heart</v>
          </cell>
          <cell r="D264">
            <v>70.650000000000006</v>
          </cell>
          <cell r="E264">
            <v>55</v>
          </cell>
          <cell r="F264">
            <v>70.383399999999995</v>
          </cell>
          <cell r="G264">
            <v>45</v>
          </cell>
          <cell r="H264">
            <v>107.497</v>
          </cell>
          <cell r="I264">
            <v>142</v>
          </cell>
          <cell r="J264">
            <v>105.96599999999999</v>
          </cell>
          <cell r="K264">
            <v>206</v>
          </cell>
          <cell r="L264">
            <v>109.58</v>
          </cell>
          <cell r="M264">
            <v>267</v>
          </cell>
          <cell r="N264">
            <v>115.51600000000001</v>
          </cell>
          <cell r="O264">
            <v>323</v>
          </cell>
          <cell r="P264">
            <v>-9.5499100000000006</v>
          </cell>
          <cell r="Q264">
            <v>278</v>
          </cell>
          <cell r="R264">
            <v>0.38062279999999998</v>
          </cell>
          <cell r="S264">
            <v>0.26582679999999997</v>
          </cell>
          <cell r="T264">
            <v>0.30712519999999999</v>
          </cell>
          <cell r="U264">
            <v>0.25632759999999999</v>
          </cell>
          <cell r="V264">
            <v>228</v>
          </cell>
          <cell r="W264">
            <v>268</v>
          </cell>
          <cell r="X264">
            <v>252</v>
          </cell>
          <cell r="Y264">
            <v>276</v>
          </cell>
          <cell r="Z264">
            <v>-0.13517338995045999</v>
          </cell>
          <cell r="AA264">
            <v>277</v>
          </cell>
          <cell r="AB264">
            <v>793314.23647139897</v>
          </cell>
          <cell r="AC264">
            <v>167</v>
          </cell>
          <cell r="AD264">
            <v>28.256297934470599</v>
          </cell>
          <cell r="AE264">
            <v>285</v>
          </cell>
          <cell r="AF264">
            <v>281</v>
          </cell>
          <cell r="AG264">
            <v>0.32322479999999998</v>
          </cell>
          <cell r="AH264">
            <v>250</v>
          </cell>
          <cell r="AI264">
            <v>268</v>
          </cell>
          <cell r="AJ264">
            <v>252</v>
          </cell>
          <cell r="AK264">
            <v>276</v>
          </cell>
          <cell r="AL264">
            <v>250.5</v>
          </cell>
          <cell r="AM264">
            <v>942.34290899186999</v>
          </cell>
          <cell r="AN264">
            <v>266</v>
          </cell>
          <cell r="AO264">
            <v>775.00241318116605</v>
          </cell>
          <cell r="AP264">
            <v>251</v>
          </cell>
          <cell r="AQ264">
            <v>0.14859100395927999</v>
          </cell>
          <cell r="AR264">
            <v>0.16010360758367101</v>
          </cell>
          <cell r="AS264">
            <v>0.47358683505497301</v>
          </cell>
          <cell r="AT264">
            <v>263</v>
          </cell>
        </row>
        <row r="265">
          <cell r="A265">
            <v>263</v>
          </cell>
          <cell r="B265">
            <v>2025</v>
          </cell>
          <cell r="C265" t="str">
            <v>Portland</v>
          </cell>
          <cell r="D265">
            <v>68.953199999999995</v>
          </cell>
          <cell r="E265">
            <v>136</v>
          </cell>
          <cell r="F265">
            <v>68.719899999999996</v>
          </cell>
          <cell r="G265">
            <v>106</v>
          </cell>
          <cell r="H265">
            <v>100.273</v>
          </cell>
          <cell r="I265">
            <v>302</v>
          </cell>
          <cell r="J265">
            <v>105.63200000000001</v>
          </cell>
          <cell r="K265">
            <v>213</v>
          </cell>
          <cell r="L265">
            <v>116.678</v>
          </cell>
          <cell r="M265">
            <v>351</v>
          </cell>
          <cell r="N265">
            <v>115.595</v>
          </cell>
          <cell r="O265">
            <v>324</v>
          </cell>
          <cell r="P265">
            <v>-9.9625199999999996</v>
          </cell>
          <cell r="Q265">
            <v>283</v>
          </cell>
          <cell r="R265">
            <v>0.2084308</v>
          </cell>
          <cell r="S265">
            <v>0.31682450000000001</v>
          </cell>
          <cell r="T265">
            <v>0.1406338</v>
          </cell>
          <cell r="U265">
            <v>0.44571820000000001</v>
          </cell>
          <cell r="V265">
            <v>308</v>
          </cell>
          <cell r="W265">
            <v>245</v>
          </cell>
          <cell r="X265">
            <v>338</v>
          </cell>
          <cell r="Y265">
            <v>182</v>
          </cell>
          <cell r="Z265">
            <v>-0.14448930579001401</v>
          </cell>
          <cell r="AA265">
            <v>281</v>
          </cell>
          <cell r="AB265">
            <v>769388.04026695597</v>
          </cell>
          <cell r="AC265">
            <v>198</v>
          </cell>
          <cell r="AD265">
            <v>28.983314743296201</v>
          </cell>
          <cell r="AE265">
            <v>310</v>
          </cell>
          <cell r="AF265">
            <v>295.5</v>
          </cell>
          <cell r="AG265">
            <v>0.26262764999999999</v>
          </cell>
          <cell r="AH265">
            <v>283</v>
          </cell>
          <cell r="AI265">
            <v>245</v>
          </cell>
          <cell r="AJ265">
            <v>338</v>
          </cell>
          <cell r="AK265">
            <v>182</v>
          </cell>
          <cell r="AL265">
            <v>262.916666666666</v>
          </cell>
          <cell r="AM265">
            <v>829.84954341178297</v>
          </cell>
          <cell r="AN265">
            <v>253</v>
          </cell>
          <cell r="AO265">
            <v>1001.10048072496</v>
          </cell>
          <cell r="AP265">
            <v>281</v>
          </cell>
          <cell r="AQ265">
            <v>0.17936325332278599</v>
          </cell>
          <cell r="AR265">
            <v>0.12599115672900399</v>
          </cell>
          <cell r="AS265">
            <v>0.47153038159226002</v>
          </cell>
          <cell r="AT265">
            <v>264</v>
          </cell>
        </row>
        <row r="266">
          <cell r="A266">
            <v>264</v>
          </cell>
          <cell r="B266">
            <v>2025</v>
          </cell>
          <cell r="C266" t="str">
            <v>Southern Utah</v>
          </cell>
          <cell r="D266">
            <v>69.547799999999995</v>
          </cell>
          <cell r="E266">
            <v>105</v>
          </cell>
          <cell r="F266">
            <v>68.378100000000003</v>
          </cell>
          <cell r="G266">
            <v>124</v>
          </cell>
          <cell r="H266">
            <v>98.402000000000001</v>
          </cell>
          <cell r="I266">
            <v>321</v>
          </cell>
          <cell r="J266">
            <v>101.413</v>
          </cell>
          <cell r="K266">
            <v>285</v>
          </cell>
          <cell r="L266">
            <v>107.84399999999999</v>
          </cell>
          <cell r="M266">
            <v>217</v>
          </cell>
          <cell r="N266">
            <v>110.304</v>
          </cell>
          <cell r="O266">
            <v>230</v>
          </cell>
          <cell r="P266">
            <v>-8.8906100000000006</v>
          </cell>
          <cell r="Q266">
            <v>269</v>
          </cell>
          <cell r="R266">
            <v>0.21173059999999999</v>
          </cell>
          <cell r="S266">
            <v>0.31132470000000001</v>
          </cell>
          <cell r="T266">
            <v>0.45791789999999999</v>
          </cell>
          <cell r="U266">
            <v>0.1721319</v>
          </cell>
          <cell r="V266">
            <v>306</v>
          </cell>
          <cell r="W266">
            <v>247</v>
          </cell>
          <cell r="X266">
            <v>179</v>
          </cell>
          <cell r="Y266">
            <v>319</v>
          </cell>
          <cell r="Z266">
            <v>-0.127840132973293</v>
          </cell>
          <cell r="AA266">
            <v>269</v>
          </cell>
          <cell r="AB266">
            <v>715271.06526149798</v>
          </cell>
          <cell r="AC266">
            <v>263</v>
          </cell>
          <cell r="AD266">
            <v>26.660152064671902</v>
          </cell>
          <cell r="AE266">
            <v>195</v>
          </cell>
          <cell r="AF266">
            <v>232</v>
          </cell>
          <cell r="AG266">
            <v>0.26152765</v>
          </cell>
          <cell r="AH266">
            <v>284</v>
          </cell>
          <cell r="AI266">
            <v>247</v>
          </cell>
          <cell r="AJ266">
            <v>179</v>
          </cell>
          <cell r="AK266">
            <v>319</v>
          </cell>
          <cell r="AL266">
            <v>257.666666666666</v>
          </cell>
          <cell r="AM266">
            <v>827.646077123552</v>
          </cell>
          <cell r="AN266">
            <v>252</v>
          </cell>
          <cell r="AO266">
            <v>985.23680638229496</v>
          </cell>
          <cell r="AP266">
            <v>278</v>
          </cell>
          <cell r="AQ266">
            <v>0.176296529318793</v>
          </cell>
          <cell r="AR266">
            <v>0.12571420615078499</v>
          </cell>
          <cell r="AS266">
            <v>0.46945822686550498</v>
          </cell>
          <cell r="AT266">
            <v>265</v>
          </cell>
        </row>
        <row r="267">
          <cell r="A267">
            <v>265</v>
          </cell>
          <cell r="B267">
            <v>2025</v>
          </cell>
          <cell r="C267" t="str">
            <v>Kansas City</v>
          </cell>
          <cell r="D267">
            <v>66.081800000000001</v>
          </cell>
          <cell r="E267">
            <v>284</v>
          </cell>
          <cell r="F267">
            <v>64.967699999999994</v>
          </cell>
          <cell r="G267">
            <v>303</v>
          </cell>
          <cell r="H267">
            <v>103.971</v>
          </cell>
          <cell r="I267">
            <v>239</v>
          </cell>
          <cell r="J267">
            <v>101.345</v>
          </cell>
          <cell r="K267">
            <v>287</v>
          </cell>
          <cell r="L267">
            <v>108.76300000000001</v>
          </cell>
          <cell r="M267">
            <v>247</v>
          </cell>
          <cell r="N267">
            <v>108.36199999999999</v>
          </cell>
          <cell r="O267">
            <v>192</v>
          </cell>
          <cell r="P267">
            <v>-7.0170500000000002</v>
          </cell>
          <cell r="Q267">
            <v>243</v>
          </cell>
          <cell r="R267">
            <v>0.45751930000000002</v>
          </cell>
          <cell r="S267">
            <v>0.23432910000000001</v>
          </cell>
          <cell r="T267">
            <v>0.2941261</v>
          </cell>
          <cell r="U267">
            <v>0.19573070000000001</v>
          </cell>
          <cell r="V267">
            <v>193</v>
          </cell>
          <cell r="W267">
            <v>291</v>
          </cell>
          <cell r="X267">
            <v>261</v>
          </cell>
          <cell r="Y267">
            <v>307</v>
          </cell>
          <cell r="Z267">
            <v>-0.106186574820903</v>
          </cell>
          <cell r="AA267">
            <v>250</v>
          </cell>
          <cell r="AB267">
            <v>678713.54782824498</v>
          </cell>
          <cell r="AC267">
            <v>304</v>
          </cell>
          <cell r="AD267">
            <v>27.272274223521901</v>
          </cell>
          <cell r="AE267">
            <v>230</v>
          </cell>
          <cell r="AF267">
            <v>240</v>
          </cell>
          <cell r="AG267">
            <v>0.34592420000000002</v>
          </cell>
          <cell r="AH267">
            <v>238</v>
          </cell>
          <cell r="AI267">
            <v>291</v>
          </cell>
          <cell r="AJ267">
            <v>261</v>
          </cell>
          <cell r="AK267">
            <v>307</v>
          </cell>
          <cell r="AL267">
            <v>266.666666666666</v>
          </cell>
          <cell r="AM267">
            <v>1138.0006438238599</v>
          </cell>
          <cell r="AN267">
            <v>288</v>
          </cell>
          <cell r="AO267">
            <v>770.88179048088102</v>
          </cell>
          <cell r="AP267">
            <v>250</v>
          </cell>
          <cell r="AQ267">
            <v>0.128536545605068</v>
          </cell>
          <cell r="AR267">
            <v>0.17146157006329399</v>
          </cell>
          <cell r="AS267">
            <v>0.468204315663175</v>
          </cell>
          <cell r="AT267">
            <v>266</v>
          </cell>
        </row>
        <row r="268">
          <cell r="A268">
            <v>266</v>
          </cell>
          <cell r="B268">
            <v>2025</v>
          </cell>
          <cell r="C268" t="str">
            <v>Tennessee Martin</v>
          </cell>
          <cell r="D268">
            <v>67.860600000000005</v>
          </cell>
          <cell r="E268">
            <v>195</v>
          </cell>
          <cell r="F268">
            <v>67.434399999999997</v>
          </cell>
          <cell r="G268">
            <v>183</v>
          </cell>
          <cell r="H268">
            <v>101.42</v>
          </cell>
          <cell r="I268">
            <v>274</v>
          </cell>
          <cell r="J268">
            <v>102.122</v>
          </cell>
          <cell r="K268">
            <v>275</v>
          </cell>
          <cell r="L268">
            <v>106.539</v>
          </cell>
          <cell r="M268">
            <v>185</v>
          </cell>
          <cell r="N268">
            <v>112.776</v>
          </cell>
          <cell r="O268">
            <v>280</v>
          </cell>
          <cell r="P268">
            <v>-10.6534</v>
          </cell>
          <cell r="Q268">
            <v>290</v>
          </cell>
          <cell r="R268">
            <v>0.2330294</v>
          </cell>
          <cell r="S268">
            <v>0.30042540000000001</v>
          </cell>
          <cell r="T268">
            <v>0.17923210000000001</v>
          </cell>
          <cell r="U268">
            <v>0.44161850000000002</v>
          </cell>
          <cell r="V268">
            <v>294</v>
          </cell>
          <cell r="W268">
            <v>254</v>
          </cell>
          <cell r="X268">
            <v>321</v>
          </cell>
          <cell r="Y268">
            <v>185</v>
          </cell>
          <cell r="Z268">
            <v>-0.15699831713836801</v>
          </cell>
          <cell r="AA268">
            <v>293</v>
          </cell>
          <cell r="AB268">
            <v>707711.60704996996</v>
          </cell>
          <cell r="AC268">
            <v>270</v>
          </cell>
          <cell r="AD268">
            <v>28.3092917089675</v>
          </cell>
          <cell r="AE268">
            <v>289</v>
          </cell>
          <cell r="AF268">
            <v>291</v>
          </cell>
          <cell r="AG268">
            <v>0.2667274</v>
          </cell>
          <cell r="AH268">
            <v>282</v>
          </cell>
          <cell r="AI268">
            <v>254</v>
          </cell>
          <cell r="AJ268">
            <v>321</v>
          </cell>
          <cell r="AK268">
            <v>185</v>
          </cell>
          <cell r="AL268">
            <v>273.666666666666</v>
          </cell>
          <cell r="AM268">
            <v>910.93052274097499</v>
          </cell>
          <cell r="AN268">
            <v>262</v>
          </cell>
          <cell r="AO268">
            <v>1026.0163247820301</v>
          </cell>
          <cell r="AP268">
            <v>284</v>
          </cell>
          <cell r="AQ268">
            <v>0.16850111269235901</v>
          </cell>
          <cell r="AR268">
            <v>0.127565334468938</v>
          </cell>
          <cell r="AS268">
            <v>0.46574014986303602</v>
          </cell>
          <cell r="AT268">
            <v>267</v>
          </cell>
        </row>
        <row r="269">
          <cell r="A269">
            <v>267</v>
          </cell>
          <cell r="B269">
            <v>2025</v>
          </cell>
          <cell r="C269" t="str">
            <v>Fresno St.</v>
          </cell>
          <cell r="D269">
            <v>72.037700000000001</v>
          </cell>
          <cell r="E269">
            <v>22</v>
          </cell>
          <cell r="F269">
            <v>71.571399999999997</v>
          </cell>
          <cell r="G269">
            <v>20</v>
          </cell>
          <cell r="H269">
            <v>96.825999999999993</v>
          </cell>
          <cell r="I269">
            <v>334</v>
          </cell>
          <cell r="J269">
            <v>101.071</v>
          </cell>
          <cell r="K269">
            <v>294</v>
          </cell>
          <cell r="L269">
            <v>110.65</v>
          </cell>
          <cell r="M269">
            <v>287</v>
          </cell>
          <cell r="N269">
            <v>108.572</v>
          </cell>
          <cell r="O269">
            <v>196</v>
          </cell>
          <cell r="P269">
            <v>-7.5003099999999998</v>
          </cell>
          <cell r="Q269">
            <v>257</v>
          </cell>
          <cell r="R269">
            <v>0.36222399999999999</v>
          </cell>
          <cell r="S269">
            <v>0.25002790000000003</v>
          </cell>
          <cell r="T269">
            <v>0.25322790000000001</v>
          </cell>
          <cell r="U269">
            <v>0.24162839999999999</v>
          </cell>
          <cell r="V269">
            <v>240</v>
          </cell>
          <cell r="W269">
            <v>279</v>
          </cell>
          <cell r="X269">
            <v>279</v>
          </cell>
          <cell r="Y269">
            <v>284</v>
          </cell>
          <cell r="Z269">
            <v>-0.104126034007193</v>
          </cell>
          <cell r="AA269">
            <v>248</v>
          </cell>
          <cell r="AB269">
            <v>735890.10553544504</v>
          </cell>
          <cell r="AC269">
            <v>238</v>
          </cell>
          <cell r="AD269">
            <v>25.095086818635799</v>
          </cell>
          <cell r="AE269">
            <v>119</v>
          </cell>
          <cell r="AF269">
            <v>183.5</v>
          </cell>
          <cell r="AG269">
            <v>0.30612594999999998</v>
          </cell>
          <cell r="AH269">
            <v>256</v>
          </cell>
          <cell r="AI269">
            <v>279</v>
          </cell>
          <cell r="AJ269">
            <v>279</v>
          </cell>
          <cell r="AK269">
            <v>284</v>
          </cell>
          <cell r="AL269">
            <v>248.083333333333</v>
          </cell>
          <cell r="AM269">
            <v>992.22260129102904</v>
          </cell>
          <cell r="AN269">
            <v>274</v>
          </cell>
          <cell r="AO269">
            <v>810.39628732334904</v>
          </cell>
          <cell r="AP269">
            <v>257</v>
          </cell>
          <cell r="AQ269">
            <v>0.139040785335689</v>
          </cell>
          <cell r="AR269">
            <v>0.15078991274105899</v>
          </cell>
          <cell r="AS269">
            <v>0.461791308706546</v>
          </cell>
          <cell r="AT269">
            <v>268</v>
          </cell>
        </row>
        <row r="270">
          <cell r="A270">
            <v>268</v>
          </cell>
          <cell r="B270">
            <v>2025</v>
          </cell>
          <cell r="C270" t="str">
            <v>Siena</v>
          </cell>
          <cell r="D270">
            <v>66.967699999999994</v>
          </cell>
          <cell r="E270">
            <v>238</v>
          </cell>
          <cell r="F270">
            <v>66.282300000000006</v>
          </cell>
          <cell r="G270">
            <v>237</v>
          </cell>
          <cell r="H270">
            <v>103.664</v>
          </cell>
          <cell r="I270">
            <v>244</v>
          </cell>
          <cell r="J270">
            <v>103.25700000000001</v>
          </cell>
          <cell r="K270">
            <v>254</v>
          </cell>
          <cell r="L270">
            <v>104.28700000000001</v>
          </cell>
          <cell r="M270">
            <v>138</v>
          </cell>
          <cell r="N270">
            <v>109.66200000000001</v>
          </cell>
          <cell r="O270">
            <v>214</v>
          </cell>
          <cell r="P270">
            <v>-6.4045399999999999</v>
          </cell>
          <cell r="Q270">
            <v>239</v>
          </cell>
          <cell r="R270">
            <v>0.32252589999999998</v>
          </cell>
          <cell r="S270">
            <v>0.2636269</v>
          </cell>
          <cell r="T270">
            <v>0.25382779999999999</v>
          </cell>
          <cell r="U270">
            <v>0.244228</v>
          </cell>
          <cell r="V270">
            <v>259</v>
          </cell>
          <cell r="W270">
            <v>269</v>
          </cell>
          <cell r="X270">
            <v>278</v>
          </cell>
          <cell r="Y270">
            <v>280</v>
          </cell>
          <cell r="Z270">
            <v>-9.5643123475944405E-2</v>
          </cell>
          <cell r="AA270">
            <v>241</v>
          </cell>
          <cell r="AB270">
            <v>714010.15642301703</v>
          </cell>
          <cell r="AC270">
            <v>264</v>
          </cell>
          <cell r="AD270">
            <v>27.4299159067399</v>
          </cell>
          <cell r="AE270">
            <v>232</v>
          </cell>
          <cell r="AF270">
            <v>236.5</v>
          </cell>
          <cell r="AG270">
            <v>0.29307640000000001</v>
          </cell>
          <cell r="AH270">
            <v>269</v>
          </cell>
          <cell r="AI270">
            <v>269</v>
          </cell>
          <cell r="AJ270">
            <v>278</v>
          </cell>
          <cell r="AK270">
            <v>280</v>
          </cell>
          <cell r="AL270">
            <v>261.416666666666</v>
          </cell>
          <cell r="AM270">
            <v>991.61605536713705</v>
          </cell>
          <cell r="AN270">
            <v>273</v>
          </cell>
          <cell r="AO270">
            <v>891.97447036563301</v>
          </cell>
          <cell r="AP270">
            <v>268</v>
          </cell>
          <cell r="AQ270">
            <v>0.14661216880081299</v>
          </cell>
          <cell r="AR270">
            <v>0.14264157303776701</v>
          </cell>
          <cell r="AS270">
            <v>0.46142337989679599</v>
          </cell>
          <cell r="AT270">
            <v>269</v>
          </cell>
        </row>
        <row r="271">
          <cell r="A271">
            <v>269</v>
          </cell>
          <cell r="B271">
            <v>2025</v>
          </cell>
          <cell r="C271" t="str">
            <v>UMass Lowell</v>
          </cell>
          <cell r="D271">
            <v>70.032899999999998</v>
          </cell>
          <cell r="E271">
            <v>84</v>
          </cell>
          <cell r="F271">
            <v>69.428700000000006</v>
          </cell>
          <cell r="G271">
            <v>71</v>
          </cell>
          <cell r="H271">
            <v>108.27800000000001</v>
          </cell>
          <cell r="I271">
            <v>130</v>
          </cell>
          <cell r="J271">
            <v>109.136</v>
          </cell>
          <cell r="K271">
            <v>139</v>
          </cell>
          <cell r="L271">
            <v>108.498</v>
          </cell>
          <cell r="M271">
            <v>241</v>
          </cell>
          <cell r="N271">
            <v>114.883</v>
          </cell>
          <cell r="O271">
            <v>319</v>
          </cell>
          <cell r="P271">
            <v>-5.7472799999999999</v>
          </cell>
          <cell r="Q271">
            <v>233</v>
          </cell>
          <cell r="R271">
            <v>0.36492390000000002</v>
          </cell>
          <cell r="S271">
            <v>0.2423283</v>
          </cell>
          <cell r="T271">
            <v>0.43991960000000002</v>
          </cell>
          <cell r="U271">
            <v>0.13123370000000001</v>
          </cell>
          <cell r="V271">
            <v>239</v>
          </cell>
          <cell r="W271">
            <v>283</v>
          </cell>
          <cell r="X271">
            <v>196</v>
          </cell>
          <cell r="Y271">
            <v>337</v>
          </cell>
          <cell r="Z271">
            <v>-8.2061431127370105E-2</v>
          </cell>
          <cell r="AA271">
            <v>231</v>
          </cell>
          <cell r="AB271">
            <v>834138.51564771798</v>
          </cell>
          <cell r="AC271">
            <v>122</v>
          </cell>
          <cell r="AD271">
            <v>28.255768149412098</v>
          </cell>
          <cell r="AE271">
            <v>284</v>
          </cell>
          <cell r="AF271">
            <v>257.5</v>
          </cell>
          <cell r="AG271">
            <v>0.30362610000000001</v>
          </cell>
          <cell r="AH271">
            <v>257</v>
          </cell>
          <cell r="AI271">
            <v>283</v>
          </cell>
          <cell r="AJ271">
            <v>196</v>
          </cell>
          <cell r="AK271">
            <v>337</v>
          </cell>
          <cell r="AL271">
            <v>233.416666666666</v>
          </cell>
          <cell r="AM271">
            <v>963.22495831756601</v>
          </cell>
          <cell r="AN271">
            <v>267</v>
          </cell>
          <cell r="AO271">
            <v>768.76351099812098</v>
          </cell>
          <cell r="AP271">
            <v>247</v>
          </cell>
          <cell r="AQ271">
            <v>0.13515932472883899</v>
          </cell>
          <cell r="AR271">
            <v>0.15054777121037499</v>
          </cell>
          <cell r="AS271">
            <v>0.45915192819930001</v>
          </cell>
          <cell r="AT271">
            <v>270</v>
          </cell>
        </row>
        <row r="272">
          <cell r="A272">
            <v>270</v>
          </cell>
          <cell r="B272">
            <v>2025</v>
          </cell>
          <cell r="C272" t="str">
            <v>FIU</v>
          </cell>
          <cell r="D272">
            <v>69.884100000000004</v>
          </cell>
          <cell r="E272">
            <v>91</v>
          </cell>
          <cell r="F272">
            <v>69.226600000000005</v>
          </cell>
          <cell r="G272">
            <v>81</v>
          </cell>
          <cell r="H272">
            <v>97.887900000000002</v>
          </cell>
          <cell r="I272">
            <v>328</v>
          </cell>
          <cell r="J272">
            <v>98.2179</v>
          </cell>
          <cell r="K272">
            <v>334</v>
          </cell>
          <cell r="L272">
            <v>105.39400000000001</v>
          </cell>
          <cell r="M272">
            <v>167</v>
          </cell>
          <cell r="N272">
            <v>106.86799999999999</v>
          </cell>
          <cell r="O272">
            <v>162</v>
          </cell>
          <cell r="P272">
            <v>-8.6505600000000005</v>
          </cell>
          <cell r="Q272">
            <v>267</v>
          </cell>
          <cell r="R272">
            <v>0.34952499999999997</v>
          </cell>
          <cell r="S272">
            <v>0.24812809999999999</v>
          </cell>
          <cell r="T272">
            <v>0.32212400000000002</v>
          </cell>
          <cell r="U272">
            <v>0.18733130000000001</v>
          </cell>
          <cell r="V272">
            <v>250</v>
          </cell>
          <cell r="W272">
            <v>281</v>
          </cell>
          <cell r="X272">
            <v>240</v>
          </cell>
          <cell r="Y272">
            <v>313</v>
          </cell>
          <cell r="Z272">
            <v>-0.123777797810946</v>
          </cell>
          <cell r="AA272">
            <v>266</v>
          </cell>
          <cell r="AB272">
            <v>674154.85262215999</v>
          </cell>
          <cell r="AC272">
            <v>308</v>
          </cell>
          <cell r="AD272">
            <v>25.2219066729674</v>
          </cell>
          <cell r="AE272">
            <v>123</v>
          </cell>
          <cell r="AF272">
            <v>194.5</v>
          </cell>
          <cell r="AG272">
            <v>0.29882654999999902</v>
          </cell>
          <cell r="AH272">
            <v>261</v>
          </cell>
          <cell r="AI272">
            <v>281</v>
          </cell>
          <cell r="AJ272">
            <v>240</v>
          </cell>
          <cell r="AK272">
            <v>313</v>
          </cell>
          <cell r="AL272">
            <v>263.75</v>
          </cell>
          <cell r="AM272">
            <v>1062.95901189748</v>
          </cell>
          <cell r="AN272">
            <v>280</v>
          </cell>
          <cell r="AO272">
            <v>882.61903100644804</v>
          </cell>
          <cell r="AP272">
            <v>263</v>
          </cell>
          <cell r="AQ272">
            <v>0.13703734901075301</v>
          </cell>
          <cell r="AR272">
            <v>0.14563201020838401</v>
          </cell>
          <cell r="AS272">
            <v>0.457192919074635</v>
          </cell>
          <cell r="AT272">
            <v>271</v>
          </cell>
        </row>
        <row r="273">
          <cell r="A273">
            <v>271</v>
          </cell>
          <cell r="B273">
            <v>2025</v>
          </cell>
          <cell r="C273" t="str">
            <v>Presbyterian</v>
          </cell>
          <cell r="D273">
            <v>65.804900000000004</v>
          </cell>
          <cell r="E273">
            <v>303</v>
          </cell>
          <cell r="F273">
            <v>64.173500000000004</v>
          </cell>
          <cell r="G273">
            <v>330</v>
          </cell>
          <cell r="H273">
            <v>106.60599999999999</v>
          </cell>
          <cell r="I273">
            <v>160</v>
          </cell>
          <cell r="J273">
            <v>105.249</v>
          </cell>
          <cell r="K273">
            <v>219</v>
          </cell>
          <cell r="L273">
            <v>111.73</v>
          </cell>
          <cell r="M273">
            <v>307</v>
          </cell>
          <cell r="N273">
            <v>112.59699999999999</v>
          </cell>
          <cell r="O273">
            <v>274</v>
          </cell>
          <cell r="P273">
            <v>-7.3488300000000004</v>
          </cell>
          <cell r="Q273">
            <v>252</v>
          </cell>
          <cell r="R273">
            <v>0.27322819999999998</v>
          </cell>
          <cell r="S273">
            <v>0.26822669999999998</v>
          </cell>
          <cell r="T273">
            <v>0.27332699999999999</v>
          </cell>
          <cell r="U273">
            <v>0.33562340000000002</v>
          </cell>
          <cell r="V273">
            <v>282</v>
          </cell>
          <cell r="W273">
            <v>267</v>
          </cell>
          <cell r="X273">
            <v>270</v>
          </cell>
          <cell r="Y273">
            <v>234</v>
          </cell>
          <cell r="Z273">
            <v>-0.111663417161943</v>
          </cell>
          <cell r="AA273">
            <v>257</v>
          </cell>
          <cell r="AB273">
            <v>728944.04069060495</v>
          </cell>
          <cell r="AC273">
            <v>247</v>
          </cell>
          <cell r="AD273">
            <v>29.1195512297327</v>
          </cell>
          <cell r="AE273">
            <v>318</v>
          </cell>
          <cell r="AF273">
            <v>287.5</v>
          </cell>
          <cell r="AG273">
            <v>0.27072744999999998</v>
          </cell>
          <cell r="AH273">
            <v>278</v>
          </cell>
          <cell r="AI273">
            <v>267</v>
          </cell>
          <cell r="AJ273">
            <v>270</v>
          </cell>
          <cell r="AK273">
            <v>234</v>
          </cell>
          <cell r="AL273">
            <v>262.25</v>
          </cell>
          <cell r="AM273">
            <v>977.71772907022296</v>
          </cell>
          <cell r="AN273">
            <v>269</v>
          </cell>
          <cell r="AO273">
            <v>968.68640398304603</v>
          </cell>
          <cell r="AP273">
            <v>275</v>
          </cell>
          <cell r="AQ273">
            <v>0.14938098124336599</v>
          </cell>
          <cell r="AR273">
            <v>0.130412348676608</v>
          </cell>
          <cell r="AS273">
            <v>0.45532651840339</v>
          </cell>
          <cell r="AT273">
            <v>272</v>
          </cell>
        </row>
        <row r="274">
          <cell r="A274">
            <v>272</v>
          </cell>
          <cell r="B274">
            <v>2025</v>
          </cell>
          <cell r="C274" t="str">
            <v>Columbia</v>
          </cell>
          <cell r="D274">
            <v>70.683700000000002</v>
          </cell>
          <cell r="E274">
            <v>52</v>
          </cell>
          <cell r="F274">
            <v>69.958699999999993</v>
          </cell>
          <cell r="G274">
            <v>56</v>
          </cell>
          <cell r="H274">
            <v>111.077</v>
          </cell>
          <cell r="I274">
            <v>74</v>
          </cell>
          <cell r="J274">
            <v>109.256</v>
          </cell>
          <cell r="K274">
            <v>135</v>
          </cell>
          <cell r="L274">
            <v>111.28</v>
          </cell>
          <cell r="M274">
            <v>303</v>
          </cell>
          <cell r="N274">
            <v>116.474</v>
          </cell>
          <cell r="O274">
            <v>336</v>
          </cell>
          <cell r="P274">
            <v>-7.2176600000000004</v>
          </cell>
          <cell r="Q274">
            <v>250</v>
          </cell>
          <cell r="R274">
            <v>0.35082479999999999</v>
          </cell>
          <cell r="S274">
            <v>0.2400284</v>
          </cell>
          <cell r="T274">
            <v>0.47251710000000002</v>
          </cell>
          <cell r="U274">
            <v>0.13143360000000001</v>
          </cell>
          <cell r="V274">
            <v>248</v>
          </cell>
          <cell r="W274">
            <v>284</v>
          </cell>
          <cell r="X274">
            <v>171</v>
          </cell>
          <cell r="Y274">
            <v>336</v>
          </cell>
          <cell r="Z274">
            <v>-0.102116895408701</v>
          </cell>
          <cell r="AA274">
            <v>245</v>
          </cell>
          <cell r="AB274">
            <v>843742.38795656303</v>
          </cell>
          <cell r="AC274">
            <v>110</v>
          </cell>
          <cell r="AD274">
            <v>28.618515993855102</v>
          </cell>
          <cell r="AE274">
            <v>298</v>
          </cell>
          <cell r="AF274">
            <v>271.5</v>
          </cell>
          <cell r="AG274">
            <v>0.29542659999999998</v>
          </cell>
          <cell r="AH274">
            <v>268</v>
          </cell>
          <cell r="AI274">
            <v>284</v>
          </cell>
          <cell r="AJ274">
            <v>171</v>
          </cell>
          <cell r="AK274">
            <v>336</v>
          </cell>
          <cell r="AL274">
            <v>233.583333333333</v>
          </cell>
          <cell r="AM274">
            <v>973.14873295548898</v>
          </cell>
          <cell r="AN274">
            <v>268</v>
          </cell>
          <cell r="AO274">
            <v>790.66452829005004</v>
          </cell>
          <cell r="AP274">
            <v>253</v>
          </cell>
          <cell r="AQ274">
            <v>0.13373939629565901</v>
          </cell>
          <cell r="AR274">
            <v>0.14596874991932299</v>
          </cell>
          <cell r="AS274">
            <v>0.455271063267291</v>
          </cell>
          <cell r="AT274">
            <v>273</v>
          </cell>
        </row>
        <row r="275">
          <cell r="A275">
            <v>273</v>
          </cell>
          <cell r="B275">
            <v>2025</v>
          </cell>
          <cell r="C275" t="str">
            <v>Army</v>
          </cell>
          <cell r="D275">
            <v>67.106099999999998</v>
          </cell>
          <cell r="E275">
            <v>231</v>
          </cell>
          <cell r="F275">
            <v>67.239000000000004</v>
          </cell>
          <cell r="G275">
            <v>189</v>
          </cell>
          <cell r="H275">
            <v>105.91</v>
          </cell>
          <cell r="I275">
            <v>176</v>
          </cell>
          <cell r="J275">
            <v>103.40900000000001</v>
          </cell>
          <cell r="K275">
            <v>250</v>
          </cell>
          <cell r="L275">
            <v>109.11799999999999</v>
          </cell>
          <cell r="M275">
            <v>253</v>
          </cell>
          <cell r="N275">
            <v>113.76600000000001</v>
          </cell>
          <cell r="O275">
            <v>303</v>
          </cell>
          <cell r="P275">
            <v>-10.3568</v>
          </cell>
          <cell r="Q275">
            <v>288</v>
          </cell>
          <cell r="R275">
            <v>0.3178261</v>
          </cell>
          <cell r="S275">
            <v>0.25682729999999998</v>
          </cell>
          <cell r="T275">
            <v>0.2812267</v>
          </cell>
          <cell r="U275">
            <v>0.21812960000000001</v>
          </cell>
          <cell r="V275">
            <v>261</v>
          </cell>
          <cell r="W275">
            <v>273</v>
          </cell>
          <cell r="X275">
            <v>267</v>
          </cell>
          <cell r="Y275">
            <v>296</v>
          </cell>
          <cell r="Z275">
            <v>-0.154337683161441</v>
          </cell>
          <cell r="AA275">
            <v>289</v>
          </cell>
          <cell r="AB275">
            <v>717593.79782491399</v>
          </cell>
          <cell r="AC275">
            <v>262</v>
          </cell>
          <cell r="AD275">
            <v>29.030731700939</v>
          </cell>
          <cell r="AE275">
            <v>312</v>
          </cell>
          <cell r="AF275">
            <v>300.5</v>
          </cell>
          <cell r="AG275">
            <v>0.28732669999999999</v>
          </cell>
          <cell r="AH275">
            <v>272</v>
          </cell>
          <cell r="AI275">
            <v>273</v>
          </cell>
          <cell r="AJ275">
            <v>267</v>
          </cell>
          <cell r="AK275">
            <v>296</v>
          </cell>
          <cell r="AL275">
            <v>281.08333333333297</v>
          </cell>
          <cell r="AM275">
            <v>1094.4449181739301</v>
          </cell>
          <cell r="AN275">
            <v>283</v>
          </cell>
          <cell r="AO275">
            <v>978.27084407169002</v>
          </cell>
          <cell r="AP275">
            <v>277</v>
          </cell>
          <cell r="AQ275">
            <v>0.14142834055089401</v>
          </cell>
          <cell r="AR275">
            <v>0.138238152346017</v>
          </cell>
          <cell r="AS275">
            <v>0.45524394300221499</v>
          </cell>
          <cell r="AT275">
            <v>274</v>
          </cell>
        </row>
        <row r="276">
          <cell r="A276">
            <v>274</v>
          </cell>
          <cell r="B276">
            <v>2025</v>
          </cell>
          <cell r="C276" t="str">
            <v>Jackson St.</v>
          </cell>
          <cell r="D276">
            <v>70.783199999999994</v>
          </cell>
          <cell r="E276">
            <v>47</v>
          </cell>
          <cell r="F276">
            <v>68.815899999999999</v>
          </cell>
          <cell r="G276">
            <v>101</v>
          </cell>
          <cell r="H276">
            <v>98.498000000000005</v>
          </cell>
          <cell r="I276">
            <v>319</v>
          </cell>
          <cell r="J276">
            <v>101.624</v>
          </cell>
          <cell r="K276">
            <v>280</v>
          </cell>
          <cell r="L276">
            <v>107.91500000000001</v>
          </cell>
          <cell r="M276">
            <v>221</v>
          </cell>
          <cell r="N276">
            <v>108.836</v>
          </cell>
          <cell r="O276">
            <v>201</v>
          </cell>
          <cell r="P276">
            <v>-7.2115099999999996</v>
          </cell>
          <cell r="Q276">
            <v>249</v>
          </cell>
          <cell r="R276">
            <v>0.30842649999999999</v>
          </cell>
          <cell r="S276">
            <v>0.25382769999999999</v>
          </cell>
          <cell r="T276">
            <v>0.2031307</v>
          </cell>
          <cell r="U276">
            <v>0.31992379999999998</v>
          </cell>
          <cell r="V276">
            <v>265</v>
          </cell>
          <cell r="W276">
            <v>277</v>
          </cell>
          <cell r="X276">
            <v>307</v>
          </cell>
          <cell r="Y276">
            <v>238</v>
          </cell>
          <cell r="Z276">
            <v>-0.101888583731733</v>
          </cell>
          <cell r="AA276">
            <v>244</v>
          </cell>
          <cell r="AB276">
            <v>731009.06527288305</v>
          </cell>
          <cell r="AC276">
            <v>245</v>
          </cell>
          <cell r="AD276">
            <v>25.639285751678901</v>
          </cell>
          <cell r="AE276">
            <v>139</v>
          </cell>
          <cell r="AF276">
            <v>191.5</v>
          </cell>
          <cell r="AG276">
            <v>0.28112709999999902</v>
          </cell>
          <cell r="AH276">
            <v>275</v>
          </cell>
          <cell r="AI276">
            <v>277</v>
          </cell>
          <cell r="AJ276">
            <v>307</v>
          </cell>
          <cell r="AK276">
            <v>238</v>
          </cell>
          <cell r="AL276">
            <v>250.083333333333</v>
          </cell>
          <cell r="AM276">
            <v>985.24839224928303</v>
          </cell>
          <cell r="AN276">
            <v>271</v>
          </cell>
          <cell r="AO276">
            <v>889.573909215203</v>
          </cell>
          <cell r="AP276">
            <v>266</v>
          </cell>
          <cell r="AQ276">
            <v>0.14125345896156699</v>
          </cell>
          <cell r="AR276">
            <v>0.13687189570285099</v>
          </cell>
          <cell r="AS276">
            <v>0.45423880702545999</v>
          </cell>
          <cell r="AT276">
            <v>275</v>
          </cell>
        </row>
        <row r="277">
          <cell r="A277">
            <v>275</v>
          </cell>
          <cell r="B277">
            <v>2025</v>
          </cell>
          <cell r="C277" t="str">
            <v>Albany</v>
          </cell>
          <cell r="D277">
            <v>68.517200000000003</v>
          </cell>
          <cell r="E277">
            <v>160</v>
          </cell>
          <cell r="F277">
            <v>67.6203</v>
          </cell>
          <cell r="G277">
            <v>170</v>
          </cell>
          <cell r="H277">
            <v>105.30500000000001</v>
          </cell>
          <cell r="I277">
            <v>191</v>
          </cell>
          <cell r="J277">
            <v>103.36499999999999</v>
          </cell>
          <cell r="K277">
            <v>251</v>
          </cell>
          <cell r="L277">
            <v>107.997</v>
          </cell>
          <cell r="M277">
            <v>226</v>
          </cell>
          <cell r="N277">
            <v>112.23099999999999</v>
          </cell>
          <cell r="O277">
            <v>262</v>
          </cell>
          <cell r="P277">
            <v>-8.8665599999999998</v>
          </cell>
          <cell r="Q277">
            <v>268</v>
          </cell>
          <cell r="R277">
            <v>0.2318296</v>
          </cell>
          <cell r="S277">
            <v>0.27812629999999999</v>
          </cell>
          <cell r="T277">
            <v>0.31372450000000002</v>
          </cell>
          <cell r="U277">
            <v>0.27962629999999999</v>
          </cell>
          <cell r="V277">
            <v>296</v>
          </cell>
          <cell r="W277">
            <v>263</v>
          </cell>
          <cell r="X277">
            <v>245</v>
          </cell>
          <cell r="Y277">
            <v>263</v>
          </cell>
          <cell r="Z277">
            <v>-0.129398165716053</v>
          </cell>
          <cell r="AA277">
            <v>271</v>
          </cell>
          <cell r="AB277">
            <v>732059.91127196897</v>
          </cell>
          <cell r="AC277">
            <v>243</v>
          </cell>
          <cell r="AD277">
            <v>27.821524591246401</v>
          </cell>
          <cell r="AE277">
            <v>254</v>
          </cell>
          <cell r="AF277">
            <v>262.5</v>
          </cell>
          <cell r="AG277">
            <v>0.25497795000000001</v>
          </cell>
          <cell r="AH277">
            <v>288</v>
          </cell>
          <cell r="AI277">
            <v>263</v>
          </cell>
          <cell r="AJ277">
            <v>245</v>
          </cell>
          <cell r="AK277">
            <v>263</v>
          </cell>
          <cell r="AL277">
            <v>262.08333333333297</v>
          </cell>
          <cell r="AM277">
            <v>942.31769283715096</v>
          </cell>
          <cell r="AN277">
            <v>265</v>
          </cell>
          <cell r="AO277">
            <v>1027.8666580123199</v>
          </cell>
          <cell r="AP277">
            <v>285</v>
          </cell>
          <cell r="AQ277">
            <v>0.15546655466344</v>
          </cell>
          <cell r="AR277">
            <v>0.12191856775738701</v>
          </cell>
          <cell r="AS277">
            <v>0.453754836671035</v>
          </cell>
          <cell r="AT277">
            <v>276</v>
          </cell>
        </row>
        <row r="278">
          <cell r="A278">
            <v>276</v>
          </cell>
          <cell r="B278">
            <v>2025</v>
          </cell>
          <cell r="C278" t="str">
            <v>Mercer</v>
          </cell>
          <cell r="D278">
            <v>72.048699999999997</v>
          </cell>
          <cell r="E278">
            <v>21</v>
          </cell>
          <cell r="F278">
            <v>71.696200000000005</v>
          </cell>
          <cell r="G278">
            <v>19</v>
          </cell>
          <cell r="H278">
            <v>102.84099999999999</v>
          </cell>
          <cell r="I278">
            <v>260</v>
          </cell>
          <cell r="J278">
            <v>102.191</v>
          </cell>
          <cell r="K278">
            <v>273</v>
          </cell>
          <cell r="L278">
            <v>107.119</v>
          </cell>
          <cell r="M278">
            <v>201</v>
          </cell>
          <cell r="N278">
            <v>109.59099999999999</v>
          </cell>
          <cell r="O278">
            <v>211</v>
          </cell>
          <cell r="P278">
            <v>-7.4003399999999999</v>
          </cell>
          <cell r="Q278">
            <v>255</v>
          </cell>
          <cell r="R278">
            <v>0.34002559999999998</v>
          </cell>
          <cell r="S278">
            <v>0.2376287</v>
          </cell>
          <cell r="T278">
            <v>0.28382649999999998</v>
          </cell>
          <cell r="U278">
            <v>0.2454279</v>
          </cell>
          <cell r="V278">
            <v>256</v>
          </cell>
          <cell r="W278">
            <v>286</v>
          </cell>
          <cell r="X278">
            <v>265</v>
          </cell>
          <cell r="Y278">
            <v>279</v>
          </cell>
          <cell r="Z278">
            <v>-0.10270830702011199</v>
          </cell>
          <cell r="AA278">
            <v>246</v>
          </cell>
          <cell r="AB278">
            <v>752404.60875542404</v>
          </cell>
          <cell r="AC278">
            <v>212</v>
          </cell>
          <cell r="AD278">
            <v>25.4691044578835</v>
          </cell>
          <cell r="AE278">
            <v>132</v>
          </cell>
          <cell r="AF278">
            <v>189</v>
          </cell>
          <cell r="AG278">
            <v>0.28882714999999998</v>
          </cell>
          <cell r="AH278">
            <v>271</v>
          </cell>
          <cell r="AI278">
            <v>286</v>
          </cell>
          <cell r="AJ278">
            <v>265</v>
          </cell>
          <cell r="AK278">
            <v>279</v>
          </cell>
          <cell r="AL278">
            <v>243.666666666666</v>
          </cell>
          <cell r="AM278">
            <v>1025.4092484058799</v>
          </cell>
          <cell r="AN278">
            <v>276</v>
          </cell>
          <cell r="AO278">
            <v>843.64183445589003</v>
          </cell>
          <cell r="AP278">
            <v>262</v>
          </cell>
          <cell r="AQ278">
            <v>0.13171153753369599</v>
          </cell>
          <cell r="AR278">
            <v>0.141555769779769</v>
          </cell>
          <cell r="AS278">
            <v>0.45104832326219302</v>
          </cell>
          <cell r="AT278">
            <v>277</v>
          </cell>
        </row>
        <row r="279">
          <cell r="A279">
            <v>277</v>
          </cell>
          <cell r="B279">
            <v>2025</v>
          </cell>
          <cell r="C279" t="str">
            <v>San Diego</v>
          </cell>
          <cell r="D279">
            <v>71.386600000000001</v>
          </cell>
          <cell r="E279">
            <v>32</v>
          </cell>
          <cell r="F279">
            <v>70.730599999999995</v>
          </cell>
          <cell r="G279">
            <v>32</v>
          </cell>
          <cell r="H279">
            <v>96.286000000000001</v>
          </cell>
          <cell r="I279">
            <v>339</v>
          </cell>
          <cell r="J279">
            <v>99.328199999999995</v>
          </cell>
          <cell r="K279">
            <v>323</v>
          </cell>
          <cell r="L279">
            <v>110.946</v>
          </cell>
          <cell r="M279">
            <v>294</v>
          </cell>
          <cell r="N279">
            <v>110.44499999999999</v>
          </cell>
          <cell r="O279">
            <v>233</v>
          </cell>
          <cell r="P279">
            <v>-11.1168</v>
          </cell>
          <cell r="Q279">
            <v>296</v>
          </cell>
          <cell r="R279">
            <v>0.2101307</v>
          </cell>
          <cell r="S279">
            <v>0.28082610000000002</v>
          </cell>
          <cell r="T279">
            <v>0.20973020000000001</v>
          </cell>
          <cell r="U279">
            <v>0.2891262</v>
          </cell>
          <cell r="V279">
            <v>307</v>
          </cell>
          <cell r="W279">
            <v>261</v>
          </cell>
          <cell r="X279">
            <v>302</v>
          </cell>
          <cell r="Y279">
            <v>262</v>
          </cell>
          <cell r="Z279">
            <v>-0.155726705011864</v>
          </cell>
          <cell r="AA279">
            <v>292</v>
          </cell>
          <cell r="AB279">
            <v>704306.71428451105</v>
          </cell>
          <cell r="AC279">
            <v>273</v>
          </cell>
          <cell r="AD279">
            <v>26.026573623659701</v>
          </cell>
          <cell r="AE279">
            <v>164</v>
          </cell>
          <cell r="AF279">
            <v>228</v>
          </cell>
          <cell r="AG279">
            <v>0.24547840000000001</v>
          </cell>
          <cell r="AH279">
            <v>293</v>
          </cell>
          <cell r="AI279">
            <v>261</v>
          </cell>
          <cell r="AJ279">
            <v>302</v>
          </cell>
          <cell r="AK279">
            <v>262</v>
          </cell>
          <cell r="AL279">
            <v>275</v>
          </cell>
          <cell r="AM279">
            <v>979.25370896793402</v>
          </cell>
          <cell r="AN279">
            <v>270</v>
          </cell>
          <cell r="AO279">
            <v>1120.26149754927</v>
          </cell>
          <cell r="AP279">
            <v>290</v>
          </cell>
          <cell r="AQ279">
            <v>0.156373298297103</v>
          </cell>
          <cell r="AR279">
            <v>0.116120175103869</v>
          </cell>
          <cell r="AS279">
            <v>0.450536980050953</v>
          </cell>
          <cell r="AT279">
            <v>278</v>
          </cell>
        </row>
        <row r="280">
          <cell r="A280">
            <v>278</v>
          </cell>
          <cell r="B280">
            <v>2025</v>
          </cell>
          <cell r="C280" t="str">
            <v>Harvard</v>
          </cell>
          <cell r="D280">
            <v>67.578000000000003</v>
          </cell>
          <cell r="E280">
            <v>207</v>
          </cell>
          <cell r="F280">
            <v>66.263099999999994</v>
          </cell>
          <cell r="G280">
            <v>239</v>
          </cell>
          <cell r="H280">
            <v>100.941</v>
          </cell>
          <cell r="I280">
            <v>289</v>
          </cell>
          <cell r="J280">
            <v>101.55800000000001</v>
          </cell>
          <cell r="K280">
            <v>282</v>
          </cell>
          <cell r="L280">
            <v>108.64100000000001</v>
          </cell>
          <cell r="M280">
            <v>244</v>
          </cell>
          <cell r="N280">
            <v>110.688</v>
          </cell>
          <cell r="O280">
            <v>239</v>
          </cell>
          <cell r="P280">
            <v>-9.1299600000000005</v>
          </cell>
          <cell r="Q280">
            <v>274</v>
          </cell>
          <cell r="R280">
            <v>0.35892420000000003</v>
          </cell>
          <cell r="S280">
            <v>0.23242940000000001</v>
          </cell>
          <cell r="T280">
            <v>0.24172859999999999</v>
          </cell>
          <cell r="U280">
            <v>0.37272100000000002</v>
          </cell>
          <cell r="V280">
            <v>242</v>
          </cell>
          <cell r="W280">
            <v>294</v>
          </cell>
          <cell r="X280">
            <v>286</v>
          </cell>
          <cell r="Y280">
            <v>210</v>
          </cell>
          <cell r="Z280">
            <v>-0.13510314007517199</v>
          </cell>
          <cell r="AA280">
            <v>276</v>
          </cell>
          <cell r="AB280">
            <v>697001.34120439203</v>
          </cell>
          <cell r="AC280">
            <v>281</v>
          </cell>
          <cell r="AD280">
            <v>27.590243286514301</v>
          </cell>
          <cell r="AE280">
            <v>242</v>
          </cell>
          <cell r="AF280">
            <v>259</v>
          </cell>
          <cell r="AG280">
            <v>0.29567680000000002</v>
          </cell>
          <cell r="AH280">
            <v>266</v>
          </cell>
          <cell r="AI280">
            <v>294</v>
          </cell>
          <cell r="AJ280">
            <v>286</v>
          </cell>
          <cell r="AK280">
            <v>210</v>
          </cell>
          <cell r="AL280">
            <v>263</v>
          </cell>
          <cell r="AM280">
            <v>1131.5263903791799</v>
          </cell>
          <cell r="AN280">
            <v>287</v>
          </cell>
          <cell r="AO280">
            <v>889.48473468327495</v>
          </cell>
          <cell r="AP280">
            <v>265</v>
          </cell>
          <cell r="AQ280">
            <v>0.12756726449853001</v>
          </cell>
          <cell r="AR280">
            <v>0.14395748850898499</v>
          </cell>
          <cell r="AS280">
            <v>0.449895627859209</v>
          </cell>
          <cell r="AT280">
            <v>279</v>
          </cell>
        </row>
        <row r="281">
          <cell r="A281">
            <v>279</v>
          </cell>
          <cell r="B281">
            <v>2025</v>
          </cell>
          <cell r="C281" t="str">
            <v>Iona</v>
          </cell>
          <cell r="D281">
            <v>69.320700000000002</v>
          </cell>
          <cell r="E281">
            <v>116</v>
          </cell>
          <cell r="F281">
            <v>69.140199999999993</v>
          </cell>
          <cell r="G281">
            <v>87</v>
          </cell>
          <cell r="H281">
            <v>99.131100000000004</v>
          </cell>
          <cell r="I281">
            <v>313</v>
          </cell>
          <cell r="J281">
            <v>98.2029</v>
          </cell>
          <cell r="K281">
            <v>335</v>
          </cell>
          <cell r="L281">
            <v>102.34699999999999</v>
          </cell>
          <cell r="M281">
            <v>92</v>
          </cell>
          <cell r="N281">
            <v>107.773</v>
          </cell>
          <cell r="O281">
            <v>177</v>
          </cell>
          <cell r="P281">
            <v>-9.5697100000000006</v>
          </cell>
          <cell r="Q281">
            <v>279</v>
          </cell>
          <cell r="R281">
            <v>0.28522740000000002</v>
          </cell>
          <cell r="S281">
            <v>0.25612740000000001</v>
          </cell>
          <cell r="T281">
            <v>0.24322840000000001</v>
          </cell>
          <cell r="U281">
            <v>0.29952529999999999</v>
          </cell>
          <cell r="V281">
            <v>274</v>
          </cell>
          <cell r="W281">
            <v>274</v>
          </cell>
          <cell r="X281">
            <v>284</v>
          </cell>
          <cell r="Y281">
            <v>253</v>
          </cell>
          <cell r="Z281">
            <v>-0.13805544375633799</v>
          </cell>
          <cell r="AA281">
            <v>278</v>
          </cell>
          <cell r="AB281">
            <v>668515.62994887901</v>
          </cell>
          <cell r="AC281">
            <v>317</v>
          </cell>
          <cell r="AD281">
            <v>25.7722903768762</v>
          </cell>
          <cell r="AE281">
            <v>147</v>
          </cell>
          <cell r="AF281">
            <v>212.5</v>
          </cell>
          <cell r="AG281">
            <v>0.27067740000000001</v>
          </cell>
          <cell r="AH281">
            <v>279</v>
          </cell>
          <cell r="AI281">
            <v>274</v>
          </cell>
          <cell r="AJ281">
            <v>284</v>
          </cell>
          <cell r="AK281">
            <v>253</v>
          </cell>
          <cell r="AL281">
            <v>270.58333333333297</v>
          </cell>
          <cell r="AM281">
            <v>1056.4404016646899</v>
          </cell>
          <cell r="AN281">
            <v>279</v>
          </cell>
          <cell r="AO281">
            <v>999.65247683527798</v>
          </cell>
          <cell r="AP281">
            <v>279</v>
          </cell>
          <cell r="AQ281">
            <v>0.14154228133904201</v>
          </cell>
          <cell r="AR281">
            <v>0.12987638435948801</v>
          </cell>
          <cell r="AS281">
            <v>0.44982530821213201</v>
          </cell>
          <cell r="AT281">
            <v>280</v>
          </cell>
        </row>
        <row r="282">
          <cell r="A282">
            <v>280</v>
          </cell>
          <cell r="B282">
            <v>2025</v>
          </cell>
          <cell r="C282" t="str">
            <v>Cal St. Bakersfield</v>
          </cell>
          <cell r="D282">
            <v>66.952399999999997</v>
          </cell>
          <cell r="E282">
            <v>240</v>
          </cell>
          <cell r="F282">
            <v>65.723299999999995</v>
          </cell>
          <cell r="G282">
            <v>261</v>
          </cell>
          <cell r="H282">
            <v>106.03400000000001</v>
          </cell>
          <cell r="I282">
            <v>173</v>
          </cell>
          <cell r="J282">
            <v>107.13200000000001</v>
          </cell>
          <cell r="K282">
            <v>180</v>
          </cell>
          <cell r="L282">
            <v>111.55200000000001</v>
          </cell>
          <cell r="M282">
            <v>305</v>
          </cell>
          <cell r="N282">
            <v>113.404</v>
          </cell>
          <cell r="O282">
            <v>297</v>
          </cell>
          <cell r="P282">
            <v>-6.2724399999999996</v>
          </cell>
          <cell r="Q282">
            <v>237</v>
          </cell>
          <cell r="R282">
            <v>0.46771879999999999</v>
          </cell>
          <cell r="S282">
            <v>0.1976311</v>
          </cell>
          <cell r="T282">
            <v>0.29402620000000002</v>
          </cell>
          <cell r="U282">
            <v>0.10153470000000001</v>
          </cell>
          <cell r="V282">
            <v>188</v>
          </cell>
          <cell r="W282">
            <v>311</v>
          </cell>
          <cell r="X282">
            <v>262</v>
          </cell>
          <cell r="Y282">
            <v>347</v>
          </cell>
          <cell r="Z282">
            <v>-9.3678493974823696E-2</v>
          </cell>
          <cell r="AA282">
            <v>238</v>
          </cell>
          <cell r="AB282">
            <v>768430.46557381703</v>
          </cell>
          <cell r="AC282">
            <v>200</v>
          </cell>
          <cell r="AD282">
            <v>28.9493787194912</v>
          </cell>
          <cell r="AE282">
            <v>306</v>
          </cell>
          <cell r="AF282">
            <v>272</v>
          </cell>
          <cell r="AG282">
            <v>0.33267495000000002</v>
          </cell>
          <cell r="AH282">
            <v>248</v>
          </cell>
          <cell r="AI282">
            <v>311</v>
          </cell>
          <cell r="AJ282">
            <v>262</v>
          </cell>
          <cell r="AK282">
            <v>347</v>
          </cell>
          <cell r="AL282">
            <v>261.166666666666</v>
          </cell>
          <cell r="AM282">
            <v>1321.4856703558601</v>
          </cell>
          <cell r="AN282">
            <v>296</v>
          </cell>
          <cell r="AO282">
            <v>785.05059267812806</v>
          </cell>
          <cell r="AP282">
            <v>252</v>
          </cell>
          <cell r="AQ282">
            <v>0.1067981408429</v>
          </cell>
          <cell r="AR282">
            <v>0.16451943861379401</v>
          </cell>
          <cell r="AS282">
            <v>0.44975828816202801</v>
          </cell>
          <cell r="AT282">
            <v>281</v>
          </cell>
        </row>
        <row r="283">
          <cell r="A283">
            <v>281</v>
          </cell>
          <cell r="B283">
            <v>2025</v>
          </cell>
          <cell r="C283" t="str">
            <v>Tennessee Tech</v>
          </cell>
          <cell r="D283">
            <v>68.501099999999994</v>
          </cell>
          <cell r="E283">
            <v>161</v>
          </cell>
          <cell r="F283">
            <v>67.850899999999996</v>
          </cell>
          <cell r="G283">
            <v>157</v>
          </cell>
          <cell r="H283">
            <v>102.64100000000001</v>
          </cell>
          <cell r="I283">
            <v>261</v>
          </cell>
          <cell r="J283">
            <v>102.749</v>
          </cell>
          <cell r="K283">
            <v>264</v>
          </cell>
          <cell r="L283">
            <v>107.794</v>
          </cell>
          <cell r="M283">
            <v>215</v>
          </cell>
          <cell r="N283">
            <v>114.093</v>
          </cell>
          <cell r="O283">
            <v>307</v>
          </cell>
          <cell r="P283">
            <v>-11.344099999999999</v>
          </cell>
          <cell r="Q283">
            <v>300</v>
          </cell>
          <cell r="R283">
            <v>0.2834276</v>
          </cell>
          <cell r="S283">
            <v>0.25442759999999998</v>
          </cell>
          <cell r="T283">
            <v>0.26792729999999998</v>
          </cell>
          <cell r="U283">
            <v>0.31302449999999998</v>
          </cell>
          <cell r="V283">
            <v>275</v>
          </cell>
          <cell r="W283">
            <v>276</v>
          </cell>
          <cell r="X283">
            <v>273</v>
          </cell>
          <cell r="Y283">
            <v>245</v>
          </cell>
          <cell r="Z283">
            <v>-0.16560318009491801</v>
          </cell>
          <cell r="AA283">
            <v>299</v>
          </cell>
          <cell r="AB283">
            <v>723190.56766119995</v>
          </cell>
          <cell r="AC283">
            <v>255</v>
          </cell>
          <cell r="AD283">
            <v>28.5704350870549</v>
          </cell>
          <cell r="AE283">
            <v>297</v>
          </cell>
          <cell r="AF283">
            <v>298</v>
          </cell>
          <cell r="AG283">
            <v>0.26892759999999999</v>
          </cell>
          <cell r="AH283">
            <v>280</v>
          </cell>
          <cell r="AI283">
            <v>276</v>
          </cell>
          <cell r="AJ283">
            <v>273</v>
          </cell>
          <cell r="AK283">
            <v>245</v>
          </cell>
          <cell r="AL283">
            <v>275</v>
          </cell>
          <cell r="AM283">
            <v>1080.8575799166399</v>
          </cell>
          <cell r="AN283">
            <v>282</v>
          </cell>
          <cell r="AO283">
            <v>1022.58005500365</v>
          </cell>
          <cell r="AP283">
            <v>283</v>
          </cell>
          <cell r="AQ283">
            <v>0.14028202437003701</v>
          </cell>
          <cell r="AR283">
            <v>0.12867155093242999</v>
          </cell>
          <cell r="AS283">
            <v>0.44818666475771601</v>
          </cell>
          <cell r="AT283">
            <v>282</v>
          </cell>
        </row>
        <row r="284">
          <cell r="A284">
            <v>282</v>
          </cell>
          <cell r="B284">
            <v>2025</v>
          </cell>
          <cell r="C284" t="str">
            <v>Alabama St.</v>
          </cell>
          <cell r="D284">
            <v>69.761300000000006</v>
          </cell>
          <cell r="E284">
            <v>96</v>
          </cell>
          <cell r="F284">
            <v>68.098500000000001</v>
          </cell>
          <cell r="G284">
            <v>142</v>
          </cell>
          <cell r="H284">
            <v>104.21</v>
          </cell>
          <cell r="I284">
            <v>228</v>
          </cell>
          <cell r="J284">
            <v>103.163</v>
          </cell>
          <cell r="K284">
            <v>257</v>
          </cell>
          <cell r="L284">
            <v>108.32899999999999</v>
          </cell>
          <cell r="M284">
            <v>234</v>
          </cell>
          <cell r="N284">
            <v>114.485</v>
          </cell>
          <cell r="O284">
            <v>313</v>
          </cell>
          <cell r="P284">
            <v>-11.3224</v>
          </cell>
          <cell r="Q284">
            <v>299</v>
          </cell>
          <cell r="R284">
            <v>0.14693329999999999</v>
          </cell>
          <cell r="S284">
            <v>0.29462579999999999</v>
          </cell>
          <cell r="T284">
            <v>0.34242359999999999</v>
          </cell>
          <cell r="U284">
            <v>0.26332719999999998</v>
          </cell>
          <cell r="V284">
            <v>333</v>
          </cell>
          <cell r="W284">
            <v>258</v>
          </cell>
          <cell r="X284">
            <v>236</v>
          </cell>
          <cell r="Y284">
            <v>273</v>
          </cell>
          <cell r="Z284">
            <v>-0.16229628748317401</v>
          </cell>
          <cell r="AA284">
            <v>297</v>
          </cell>
          <cell r="AB284">
            <v>742441.93011937896</v>
          </cell>
          <cell r="AC284">
            <v>230</v>
          </cell>
          <cell r="AD284">
            <v>28.208706779175401</v>
          </cell>
          <cell r="AE284">
            <v>280</v>
          </cell>
          <cell r="AF284">
            <v>288.5</v>
          </cell>
          <cell r="AG284">
            <v>0.22077954999999999</v>
          </cell>
          <cell r="AH284">
            <v>308</v>
          </cell>
          <cell r="AI284">
            <v>258</v>
          </cell>
          <cell r="AJ284">
            <v>236</v>
          </cell>
          <cell r="AK284">
            <v>273</v>
          </cell>
          <cell r="AL284">
            <v>272.08333333333297</v>
          </cell>
          <cell r="AM284">
            <v>923.48780498290796</v>
          </cell>
          <cell r="AN284">
            <v>264</v>
          </cell>
          <cell r="AO284">
            <v>1232.37561329087</v>
          </cell>
          <cell r="AP284">
            <v>299</v>
          </cell>
          <cell r="AQ284">
            <v>0.16502217571288999</v>
          </cell>
          <cell r="AR284">
            <v>0.103198950623651</v>
          </cell>
          <cell r="AS284">
            <v>0.44769804147276998</v>
          </cell>
          <cell r="AT284">
            <v>283</v>
          </cell>
        </row>
        <row r="285">
          <cell r="A285">
            <v>283</v>
          </cell>
          <cell r="B285">
            <v>2025</v>
          </cell>
          <cell r="C285" t="str">
            <v>Northern Kentucky</v>
          </cell>
          <cell r="D285">
            <v>66.325699999999998</v>
          </cell>
          <cell r="E285">
            <v>276</v>
          </cell>
          <cell r="F285">
            <v>65.564400000000006</v>
          </cell>
          <cell r="G285">
            <v>277</v>
          </cell>
          <cell r="H285">
            <v>101.08</v>
          </cell>
          <cell r="I285">
            <v>286</v>
          </cell>
          <cell r="J285">
            <v>101.509</v>
          </cell>
          <cell r="K285">
            <v>283</v>
          </cell>
          <cell r="L285">
            <v>106.82899999999999</v>
          </cell>
          <cell r="M285">
            <v>192</v>
          </cell>
          <cell r="N285">
            <v>109.217</v>
          </cell>
          <cell r="O285">
            <v>205</v>
          </cell>
          <cell r="P285">
            <v>-7.7076799999999999</v>
          </cell>
          <cell r="Q285">
            <v>261</v>
          </cell>
          <cell r="R285">
            <v>0.30642659999999999</v>
          </cell>
          <cell r="S285">
            <v>0.2443282</v>
          </cell>
          <cell r="T285">
            <v>0.31362459999999998</v>
          </cell>
          <cell r="U285">
            <v>0.26292739999999998</v>
          </cell>
          <cell r="V285">
            <v>266</v>
          </cell>
          <cell r="W285">
            <v>282</v>
          </cell>
          <cell r="X285">
            <v>246</v>
          </cell>
          <cell r="Y285">
            <v>274</v>
          </cell>
          <cell r="Z285">
            <v>-0.116214378438523</v>
          </cell>
          <cell r="AA285">
            <v>261</v>
          </cell>
          <cell r="AB285">
            <v>683425.12525128096</v>
          </cell>
          <cell r="AC285">
            <v>302</v>
          </cell>
          <cell r="AD285">
            <v>27.5158255061435</v>
          </cell>
          <cell r="AE285">
            <v>237</v>
          </cell>
          <cell r="AF285">
            <v>249</v>
          </cell>
          <cell r="AG285">
            <v>0.27537739999999999</v>
          </cell>
          <cell r="AH285">
            <v>277</v>
          </cell>
          <cell r="AI285">
            <v>282</v>
          </cell>
          <cell r="AJ285">
            <v>246</v>
          </cell>
          <cell r="AK285">
            <v>274</v>
          </cell>
          <cell r="AL285">
            <v>268.166666666666</v>
          </cell>
          <cell r="AM285">
            <v>1097.5673977325</v>
          </cell>
          <cell r="AN285">
            <v>284</v>
          </cell>
          <cell r="AO285">
            <v>973.81508673793303</v>
          </cell>
          <cell r="AP285">
            <v>276</v>
          </cell>
          <cell r="AQ285">
            <v>0.13450707422309599</v>
          </cell>
          <cell r="AR285">
            <v>0.13256475002783999</v>
          </cell>
          <cell r="AS285">
            <v>0.44692971536438503</v>
          </cell>
          <cell r="AT285">
            <v>284</v>
          </cell>
        </row>
        <row r="286">
          <cell r="A286">
            <v>284</v>
          </cell>
          <cell r="B286">
            <v>2025</v>
          </cell>
          <cell r="C286" t="str">
            <v>Monmouth</v>
          </cell>
          <cell r="D286">
            <v>68.254599999999996</v>
          </cell>
          <cell r="E286">
            <v>174</v>
          </cell>
          <cell r="F286">
            <v>67.762600000000006</v>
          </cell>
          <cell r="G286">
            <v>160</v>
          </cell>
          <cell r="H286">
            <v>101.8</v>
          </cell>
          <cell r="I286">
            <v>269</v>
          </cell>
          <cell r="J286">
            <v>102.887</v>
          </cell>
          <cell r="K286">
            <v>261</v>
          </cell>
          <cell r="L286">
            <v>110.846</v>
          </cell>
          <cell r="M286">
            <v>292</v>
          </cell>
          <cell r="N286">
            <v>113.114</v>
          </cell>
          <cell r="O286">
            <v>291</v>
          </cell>
          <cell r="P286">
            <v>-10.227600000000001</v>
          </cell>
          <cell r="Q286">
            <v>286</v>
          </cell>
          <cell r="R286">
            <v>0.51031680000000001</v>
          </cell>
          <cell r="S286">
            <v>0.17693239999999999</v>
          </cell>
          <cell r="T286">
            <v>0.20363059999999999</v>
          </cell>
          <cell r="U286">
            <v>0.19253110000000001</v>
          </cell>
          <cell r="V286">
            <v>169</v>
          </cell>
          <cell r="W286">
            <v>324</v>
          </cell>
          <cell r="X286">
            <v>306</v>
          </cell>
          <cell r="Y286">
            <v>311</v>
          </cell>
          <cell r="Z286">
            <v>-0.14983605500581601</v>
          </cell>
          <cell r="AA286">
            <v>283</v>
          </cell>
          <cell r="AB286">
            <v>722525.092364187</v>
          </cell>
          <cell r="AC286">
            <v>257</v>
          </cell>
          <cell r="AD286">
            <v>28.280966724981798</v>
          </cell>
          <cell r="AE286">
            <v>286</v>
          </cell>
          <cell r="AF286">
            <v>284.5</v>
          </cell>
          <cell r="AG286">
            <v>0.3436246</v>
          </cell>
          <cell r="AH286">
            <v>242</v>
          </cell>
          <cell r="AI286">
            <v>324</v>
          </cell>
          <cell r="AJ286">
            <v>306</v>
          </cell>
          <cell r="AK286">
            <v>311</v>
          </cell>
          <cell r="AL286">
            <v>280.58333333333297</v>
          </cell>
          <cell r="AM286">
            <v>1585.8222311647401</v>
          </cell>
          <cell r="AN286">
            <v>315</v>
          </cell>
          <cell r="AO286">
            <v>816.54029814318596</v>
          </cell>
          <cell r="AP286">
            <v>259</v>
          </cell>
          <cell r="AQ286">
            <v>9.3885077427551006E-2</v>
          </cell>
          <cell r="AR286">
            <v>0.16910107511714101</v>
          </cell>
          <cell r="AS286">
            <v>0.44418220359592903</v>
          </cell>
          <cell r="AT286">
            <v>285</v>
          </cell>
        </row>
        <row r="287">
          <cell r="A287">
            <v>285</v>
          </cell>
          <cell r="B287">
            <v>2025</v>
          </cell>
          <cell r="C287" t="str">
            <v>Bethune Cookman</v>
          </cell>
          <cell r="D287">
            <v>69.610100000000003</v>
          </cell>
          <cell r="E287">
            <v>99</v>
          </cell>
          <cell r="F287">
            <v>68.871300000000005</v>
          </cell>
          <cell r="G287">
            <v>98</v>
          </cell>
          <cell r="H287">
            <v>98.534099999999995</v>
          </cell>
          <cell r="I287">
            <v>318</v>
          </cell>
          <cell r="J287">
            <v>98.913200000000003</v>
          </cell>
          <cell r="K287">
            <v>325</v>
          </cell>
          <cell r="L287">
            <v>105.2</v>
          </cell>
          <cell r="M287">
            <v>163</v>
          </cell>
          <cell r="N287">
            <v>108.586</v>
          </cell>
          <cell r="O287">
            <v>197</v>
          </cell>
          <cell r="P287">
            <v>-9.6722800000000007</v>
          </cell>
          <cell r="Q287">
            <v>280</v>
          </cell>
          <cell r="R287">
            <v>0.19533149999999999</v>
          </cell>
          <cell r="S287">
            <v>0.27212649999999999</v>
          </cell>
          <cell r="T287">
            <v>0.36652249999999997</v>
          </cell>
          <cell r="U287">
            <v>0.23292889999999999</v>
          </cell>
          <cell r="V287">
            <v>315</v>
          </cell>
          <cell r="W287">
            <v>265</v>
          </cell>
          <cell r="X287">
            <v>225</v>
          </cell>
          <cell r="Y287">
            <v>289</v>
          </cell>
          <cell r="Z287">
            <v>-0.138956846779418</v>
          </cell>
          <cell r="AA287">
            <v>279</v>
          </cell>
          <cell r="AB287">
            <v>681052.76753655996</v>
          </cell>
          <cell r="AC287">
            <v>303</v>
          </cell>
          <cell r="AD287">
            <v>25.975617392916401</v>
          </cell>
          <cell r="AE287">
            <v>161</v>
          </cell>
          <cell r="AF287">
            <v>220</v>
          </cell>
          <cell r="AG287">
            <v>0.23372899999999999</v>
          </cell>
          <cell r="AH287">
            <v>299</v>
          </cell>
          <cell r="AI287">
            <v>265</v>
          </cell>
          <cell r="AJ287">
            <v>225</v>
          </cell>
          <cell r="AK287">
            <v>289</v>
          </cell>
          <cell r="AL287">
            <v>269.166666666666</v>
          </cell>
          <cell r="AM287">
            <v>989.12331826068601</v>
          </cell>
          <cell r="AN287">
            <v>272</v>
          </cell>
          <cell r="AO287">
            <v>1151.6186124386199</v>
          </cell>
          <cell r="AP287">
            <v>293</v>
          </cell>
          <cell r="AQ287">
            <v>0.15137719108783201</v>
          </cell>
          <cell r="AR287">
            <v>0.110181413837543</v>
          </cell>
          <cell r="AS287">
            <v>0.44321618034663002</v>
          </cell>
          <cell r="AT287">
            <v>286</v>
          </cell>
        </row>
        <row r="288">
          <cell r="A288">
            <v>286</v>
          </cell>
          <cell r="B288">
            <v>2025</v>
          </cell>
          <cell r="C288" t="str">
            <v>Weber St.</v>
          </cell>
          <cell r="D288">
            <v>66.2256</v>
          </cell>
          <cell r="E288">
            <v>282</v>
          </cell>
          <cell r="F288">
            <v>66.037300000000002</v>
          </cell>
          <cell r="G288">
            <v>251</v>
          </cell>
          <cell r="H288">
            <v>101.827</v>
          </cell>
          <cell r="I288">
            <v>268</v>
          </cell>
          <cell r="J288">
            <v>102.366</v>
          </cell>
          <cell r="K288">
            <v>268</v>
          </cell>
          <cell r="L288">
            <v>113.304</v>
          </cell>
          <cell r="M288">
            <v>335</v>
          </cell>
          <cell r="N288">
            <v>113.892</v>
          </cell>
          <cell r="O288">
            <v>305</v>
          </cell>
          <cell r="P288">
            <v>-11.5252</v>
          </cell>
          <cell r="Q288">
            <v>302</v>
          </cell>
          <cell r="R288">
            <v>0.2387291</v>
          </cell>
          <cell r="S288">
            <v>0.2606271</v>
          </cell>
          <cell r="T288">
            <v>0.27302710000000002</v>
          </cell>
          <cell r="U288">
            <v>0.24322830000000001</v>
          </cell>
          <cell r="V288">
            <v>291</v>
          </cell>
          <cell r="W288">
            <v>271</v>
          </cell>
          <cell r="X288">
            <v>271</v>
          </cell>
          <cell r="Y288">
            <v>283</v>
          </cell>
          <cell r="Z288">
            <v>-0.174041458288033</v>
          </cell>
          <cell r="AA288">
            <v>304</v>
          </cell>
          <cell r="AB288">
            <v>693964.68191487296</v>
          </cell>
          <cell r="AC288">
            <v>286</v>
          </cell>
          <cell r="AD288">
            <v>29.4688541582087</v>
          </cell>
          <cell r="AE288">
            <v>327</v>
          </cell>
          <cell r="AF288">
            <v>315.5</v>
          </cell>
          <cell r="AG288">
            <v>0.24967809999999999</v>
          </cell>
          <cell r="AH288">
            <v>292</v>
          </cell>
          <cell r="AI288">
            <v>271</v>
          </cell>
          <cell r="AJ288">
            <v>271</v>
          </cell>
          <cell r="AK288">
            <v>283</v>
          </cell>
          <cell r="AL288">
            <v>291.916666666666</v>
          </cell>
          <cell r="AM288">
            <v>1120.05492393794</v>
          </cell>
          <cell r="AN288">
            <v>285</v>
          </cell>
          <cell r="AO288">
            <v>1169.17209265316</v>
          </cell>
          <cell r="AP288">
            <v>295</v>
          </cell>
          <cell r="AQ288">
            <v>0.143189209042351</v>
          </cell>
          <cell r="AR288">
            <v>0.117477574170682</v>
          </cell>
          <cell r="AS288">
            <v>0.442611077151984</v>
          </cell>
          <cell r="AT288">
            <v>287</v>
          </cell>
        </row>
        <row r="289">
          <cell r="A289">
            <v>287</v>
          </cell>
          <cell r="B289">
            <v>2025</v>
          </cell>
          <cell r="C289" t="str">
            <v>Charleston Southern</v>
          </cell>
          <cell r="D289">
            <v>69.261799999999994</v>
          </cell>
          <cell r="E289">
            <v>121</v>
          </cell>
          <cell r="F289">
            <v>67.803299999999993</v>
          </cell>
          <cell r="G289">
            <v>158</v>
          </cell>
          <cell r="H289">
            <v>101.15300000000001</v>
          </cell>
          <cell r="I289">
            <v>281</v>
          </cell>
          <cell r="J289">
            <v>101.328</v>
          </cell>
          <cell r="K289">
            <v>288</v>
          </cell>
          <cell r="L289">
            <v>112.313</v>
          </cell>
          <cell r="M289">
            <v>322</v>
          </cell>
          <cell r="N289">
            <v>111.01300000000001</v>
          </cell>
          <cell r="O289">
            <v>246</v>
          </cell>
          <cell r="P289">
            <v>-9.6850299999999994</v>
          </cell>
          <cell r="Q289">
            <v>281</v>
          </cell>
          <cell r="R289">
            <v>0.2206302</v>
          </cell>
          <cell r="S289">
            <v>0.25722719999999999</v>
          </cell>
          <cell r="T289">
            <v>0.22432930000000001</v>
          </cell>
          <cell r="U289">
            <v>0.31552409999999997</v>
          </cell>
          <cell r="V289">
            <v>302</v>
          </cell>
          <cell r="W289">
            <v>272</v>
          </cell>
          <cell r="X289">
            <v>293</v>
          </cell>
          <cell r="Y289">
            <v>241</v>
          </cell>
          <cell r="Z289">
            <v>-0.13983176873832301</v>
          </cell>
          <cell r="AA289">
            <v>280</v>
          </cell>
          <cell r="AB289">
            <v>711136.08308229095</v>
          </cell>
          <cell r="AC289">
            <v>266</v>
          </cell>
          <cell r="AD289">
            <v>27.0460825120695</v>
          </cell>
          <cell r="AE289">
            <v>219</v>
          </cell>
          <cell r="AF289">
            <v>249.5</v>
          </cell>
          <cell r="AG289">
            <v>0.23892869999999999</v>
          </cell>
          <cell r="AH289">
            <v>295</v>
          </cell>
          <cell r="AI289">
            <v>272</v>
          </cell>
          <cell r="AJ289">
            <v>293</v>
          </cell>
          <cell r="AK289">
            <v>241</v>
          </cell>
          <cell r="AL289">
            <v>270.75</v>
          </cell>
          <cell r="AM289">
            <v>1052.57142323984</v>
          </cell>
          <cell r="AN289">
            <v>278</v>
          </cell>
          <cell r="AO289">
            <v>1133.18324671753</v>
          </cell>
          <cell r="AP289">
            <v>292</v>
          </cell>
          <cell r="AQ289">
            <v>0.142202222218414</v>
          </cell>
          <cell r="AR289">
            <v>0.112860020893311</v>
          </cell>
          <cell r="AS289">
            <v>0.43877964417472298</v>
          </cell>
          <cell r="AT289">
            <v>288</v>
          </cell>
        </row>
        <row r="290">
          <cell r="A290">
            <v>288</v>
          </cell>
          <cell r="B290">
            <v>2025</v>
          </cell>
          <cell r="C290" t="str">
            <v>Evansville</v>
          </cell>
          <cell r="D290">
            <v>66.854600000000005</v>
          </cell>
          <cell r="E290">
            <v>249</v>
          </cell>
          <cell r="F290">
            <v>66.471699999999998</v>
          </cell>
          <cell r="G290">
            <v>225</v>
          </cell>
          <cell r="H290">
            <v>98.003600000000006</v>
          </cell>
          <cell r="I290">
            <v>327</v>
          </cell>
          <cell r="J290">
            <v>99.773499999999999</v>
          </cell>
          <cell r="K290">
            <v>316</v>
          </cell>
          <cell r="L290">
            <v>107.05800000000001</v>
          </cell>
          <cell r="M290">
            <v>199</v>
          </cell>
          <cell r="N290">
            <v>107.21599999999999</v>
          </cell>
          <cell r="O290">
            <v>167</v>
          </cell>
          <cell r="P290">
            <v>-7.4423199999999996</v>
          </cell>
          <cell r="Q290">
            <v>256</v>
          </cell>
          <cell r="R290">
            <v>0.39452209999999999</v>
          </cell>
          <cell r="S290">
            <v>0.20083090000000001</v>
          </cell>
          <cell r="T290">
            <v>0.14143359999999999</v>
          </cell>
          <cell r="U290">
            <v>0.31462430000000002</v>
          </cell>
          <cell r="V290">
            <v>221</v>
          </cell>
          <cell r="W290">
            <v>308</v>
          </cell>
          <cell r="X290">
            <v>336</v>
          </cell>
          <cell r="Y290">
            <v>243</v>
          </cell>
          <cell r="Z290">
            <v>-0.111323678550167</v>
          </cell>
          <cell r="AA290">
            <v>256</v>
          </cell>
          <cell r="AB290">
            <v>665520.91641140205</v>
          </cell>
          <cell r="AC290">
            <v>322</v>
          </cell>
          <cell r="AD290">
            <v>26.502330539666399</v>
          </cell>
          <cell r="AE290">
            <v>183</v>
          </cell>
          <cell r="AF290">
            <v>219.5</v>
          </cell>
          <cell r="AG290">
            <v>0.29767650000000001</v>
          </cell>
          <cell r="AH290">
            <v>263</v>
          </cell>
          <cell r="AI290">
            <v>308</v>
          </cell>
          <cell r="AJ290">
            <v>336</v>
          </cell>
          <cell r="AK290">
            <v>243</v>
          </cell>
          <cell r="AL290">
            <v>273.25</v>
          </cell>
          <cell r="AM290">
            <v>1360.5973981095501</v>
          </cell>
          <cell r="AN290">
            <v>300</v>
          </cell>
          <cell r="AO290">
            <v>917.94280032182496</v>
          </cell>
          <cell r="AP290">
            <v>273</v>
          </cell>
          <cell r="AQ290">
            <v>0.10821120203497001</v>
          </cell>
          <cell r="AR290">
            <v>0.144361678371346</v>
          </cell>
          <cell r="AS290">
            <v>0.43706163751812199</v>
          </cell>
          <cell r="AT290">
            <v>289</v>
          </cell>
        </row>
        <row r="291">
          <cell r="A291">
            <v>289</v>
          </cell>
          <cell r="B291">
            <v>2025</v>
          </cell>
          <cell r="C291" t="str">
            <v>Saint Peter's</v>
          </cell>
          <cell r="D291">
            <v>63.923499999999997</v>
          </cell>
          <cell r="E291">
            <v>353</v>
          </cell>
          <cell r="F291">
            <v>63.319299999999998</v>
          </cell>
          <cell r="G291">
            <v>348</v>
          </cell>
          <cell r="H291">
            <v>98.416300000000007</v>
          </cell>
          <cell r="I291">
            <v>320</v>
          </cell>
          <cell r="J291">
            <v>96.240799999999993</v>
          </cell>
          <cell r="K291">
            <v>345</v>
          </cell>
          <cell r="L291">
            <v>102.202</v>
          </cell>
          <cell r="M291">
            <v>88</v>
          </cell>
          <cell r="N291">
            <v>107.044</v>
          </cell>
          <cell r="O291">
            <v>163</v>
          </cell>
          <cell r="P291">
            <v>-10.802899999999999</v>
          </cell>
          <cell r="Q291">
            <v>292</v>
          </cell>
          <cell r="R291">
            <v>0.14763319999999999</v>
          </cell>
          <cell r="S291">
            <v>0.27202660000000001</v>
          </cell>
          <cell r="T291">
            <v>0.40842089999999998</v>
          </cell>
          <cell r="U291">
            <v>0.2017302</v>
          </cell>
          <cell r="V291">
            <v>332</v>
          </cell>
          <cell r="W291">
            <v>266</v>
          </cell>
          <cell r="X291">
            <v>209</v>
          </cell>
          <cell r="Y291">
            <v>302</v>
          </cell>
          <cell r="Z291">
            <v>-0.16900201021533501</v>
          </cell>
          <cell r="AA291">
            <v>300</v>
          </cell>
          <cell r="AB291">
            <v>592078.09611073497</v>
          </cell>
          <cell r="AC291">
            <v>357</v>
          </cell>
          <cell r="AD291">
            <v>27.646437802124801</v>
          </cell>
          <cell r="AE291">
            <v>245</v>
          </cell>
          <cell r="AF291">
            <v>272.5</v>
          </cell>
          <cell r="AG291">
            <v>0.20982990000000001</v>
          </cell>
          <cell r="AH291">
            <v>314</v>
          </cell>
          <cell r="AI291">
            <v>266</v>
          </cell>
          <cell r="AJ291">
            <v>209</v>
          </cell>
          <cell r="AK291">
            <v>302</v>
          </cell>
          <cell r="AL291">
            <v>292.416666666666</v>
          </cell>
          <cell r="AM291">
            <v>1074.9561501215901</v>
          </cell>
          <cell r="AN291">
            <v>281</v>
          </cell>
          <cell r="AO291">
            <v>1393.5891246512799</v>
          </cell>
          <cell r="AP291">
            <v>312</v>
          </cell>
          <cell r="AQ291">
            <v>0.15006760412223399</v>
          </cell>
          <cell r="AR291">
            <v>9.6585037873343896E-2</v>
          </cell>
          <cell r="AS291">
            <v>0.43293461449766701</v>
          </cell>
          <cell r="AT291">
            <v>290</v>
          </cell>
        </row>
        <row r="292">
          <cell r="A292">
            <v>290</v>
          </cell>
          <cell r="B292">
            <v>2025</v>
          </cell>
          <cell r="C292" t="str">
            <v>Denver</v>
          </cell>
          <cell r="D292">
            <v>68.179500000000004</v>
          </cell>
          <cell r="E292">
            <v>184</v>
          </cell>
          <cell r="F292">
            <v>66.541899999999998</v>
          </cell>
          <cell r="G292">
            <v>222</v>
          </cell>
          <cell r="H292">
            <v>101.93300000000001</v>
          </cell>
          <cell r="I292">
            <v>267</v>
          </cell>
          <cell r="J292">
            <v>98.907700000000006</v>
          </cell>
          <cell r="K292">
            <v>326</v>
          </cell>
          <cell r="L292">
            <v>113.187</v>
          </cell>
          <cell r="M292">
            <v>334</v>
          </cell>
          <cell r="N292">
            <v>113.051</v>
          </cell>
          <cell r="O292">
            <v>284</v>
          </cell>
          <cell r="P292">
            <v>-14.1431</v>
          </cell>
          <cell r="Q292">
            <v>323</v>
          </cell>
          <cell r="R292">
            <v>0.28112779999999998</v>
          </cell>
          <cell r="S292">
            <v>0.2303296</v>
          </cell>
          <cell r="T292">
            <v>0.2572276</v>
          </cell>
          <cell r="U292">
            <v>0.35322229999999999</v>
          </cell>
          <cell r="V292">
            <v>278</v>
          </cell>
          <cell r="W292">
            <v>296</v>
          </cell>
          <cell r="X292">
            <v>276</v>
          </cell>
          <cell r="Y292">
            <v>223</v>
          </cell>
          <cell r="Z292">
            <v>-0.20744211969873599</v>
          </cell>
          <cell r="AA292">
            <v>321</v>
          </cell>
          <cell r="AB292">
            <v>666981.85270663199</v>
          </cell>
          <cell r="AC292">
            <v>319</v>
          </cell>
          <cell r="AD292">
            <v>28.286892583709601</v>
          </cell>
          <cell r="AE292">
            <v>288</v>
          </cell>
          <cell r="AF292">
            <v>304.5</v>
          </cell>
          <cell r="AG292">
            <v>0.25572869999999998</v>
          </cell>
          <cell r="AH292">
            <v>287</v>
          </cell>
          <cell r="AI292">
            <v>296</v>
          </cell>
          <cell r="AJ292">
            <v>276</v>
          </cell>
          <cell r="AK292">
            <v>223</v>
          </cell>
          <cell r="AL292">
            <v>288.416666666666</v>
          </cell>
          <cell r="AM292">
            <v>1252.1910630099901</v>
          </cell>
          <cell r="AN292">
            <v>290</v>
          </cell>
          <cell r="AO292">
            <v>1127.82283203514</v>
          </cell>
          <cell r="AP292">
            <v>291</v>
          </cell>
          <cell r="AQ292">
            <v>0.12514034380681099</v>
          </cell>
          <cell r="AR292">
            <v>0.120867262219437</v>
          </cell>
          <cell r="AS292">
            <v>0.43248138149092202</v>
          </cell>
          <cell r="AT292">
            <v>291</v>
          </cell>
        </row>
        <row r="293">
          <cell r="A293">
            <v>291</v>
          </cell>
          <cell r="B293">
            <v>2025</v>
          </cell>
          <cell r="C293" t="str">
            <v>Penn</v>
          </cell>
          <cell r="D293">
            <v>66.582400000000007</v>
          </cell>
          <cell r="E293">
            <v>262</v>
          </cell>
          <cell r="F293">
            <v>66.382400000000004</v>
          </cell>
          <cell r="G293">
            <v>228</v>
          </cell>
          <cell r="H293">
            <v>101.46299999999999</v>
          </cell>
          <cell r="I293">
            <v>272</v>
          </cell>
          <cell r="J293">
            <v>104.47199999999999</v>
          </cell>
          <cell r="K293">
            <v>230</v>
          </cell>
          <cell r="L293">
            <v>113.32299999999999</v>
          </cell>
          <cell r="M293">
            <v>336</v>
          </cell>
          <cell r="N293">
            <v>114.824</v>
          </cell>
          <cell r="O293">
            <v>317</v>
          </cell>
          <cell r="P293">
            <v>-10.351900000000001</v>
          </cell>
          <cell r="Q293">
            <v>287</v>
          </cell>
          <cell r="R293">
            <v>0.1915318</v>
          </cell>
          <cell r="S293">
            <v>0.24922800000000001</v>
          </cell>
          <cell r="T293">
            <v>0.1621329</v>
          </cell>
          <cell r="U293">
            <v>0.4028196</v>
          </cell>
          <cell r="V293">
            <v>318</v>
          </cell>
          <cell r="W293">
            <v>280</v>
          </cell>
          <cell r="X293">
            <v>329</v>
          </cell>
          <cell r="Y293">
            <v>196</v>
          </cell>
          <cell r="Z293">
            <v>-0.15547652232421699</v>
          </cell>
          <cell r="AA293">
            <v>291</v>
          </cell>
          <cell r="AB293">
            <v>726706.86559580103</v>
          </cell>
          <cell r="AC293">
            <v>253</v>
          </cell>
          <cell r="AD293">
            <v>29.695649561609201</v>
          </cell>
          <cell r="AE293">
            <v>330</v>
          </cell>
          <cell r="AF293">
            <v>310.5</v>
          </cell>
          <cell r="AG293">
            <v>0.22037989999999999</v>
          </cell>
          <cell r="AH293">
            <v>309</v>
          </cell>
          <cell r="AI293">
            <v>280</v>
          </cell>
          <cell r="AJ293">
            <v>329</v>
          </cell>
          <cell r="AK293">
            <v>196</v>
          </cell>
          <cell r="AL293">
            <v>281.416666666666</v>
          </cell>
          <cell r="AM293">
            <v>1129.1534926519701</v>
          </cell>
          <cell r="AN293">
            <v>286</v>
          </cell>
          <cell r="AO293">
            <v>1276.9615861821601</v>
          </cell>
          <cell r="AP293">
            <v>301</v>
          </cell>
          <cell r="AQ293">
            <v>0.13681577805595399</v>
          </cell>
          <cell r="AR293">
            <v>0.102555528473131</v>
          </cell>
          <cell r="AS293">
            <v>0.427776416286751</v>
          </cell>
          <cell r="AT293">
            <v>292</v>
          </cell>
        </row>
        <row r="294">
          <cell r="A294">
            <v>292</v>
          </cell>
          <cell r="B294">
            <v>2025</v>
          </cell>
          <cell r="C294" t="str">
            <v>Eastern Michigan</v>
          </cell>
          <cell r="D294">
            <v>68.388800000000003</v>
          </cell>
          <cell r="E294">
            <v>167</v>
          </cell>
          <cell r="F294">
            <v>67.540099999999995</v>
          </cell>
          <cell r="G294">
            <v>176</v>
          </cell>
          <cell r="H294">
            <v>105.116</v>
          </cell>
          <cell r="I294">
            <v>197</v>
          </cell>
          <cell r="J294">
            <v>103.465</v>
          </cell>
          <cell r="K294">
            <v>247</v>
          </cell>
          <cell r="L294">
            <v>112.098</v>
          </cell>
          <cell r="M294">
            <v>318</v>
          </cell>
          <cell r="N294">
            <v>114.482</v>
          </cell>
          <cell r="O294">
            <v>312</v>
          </cell>
          <cell r="P294">
            <v>-11.0167</v>
          </cell>
          <cell r="Q294">
            <v>295</v>
          </cell>
          <cell r="R294">
            <v>0.24382899999999999</v>
          </cell>
          <cell r="S294">
            <v>0.23382919999999999</v>
          </cell>
          <cell r="T294">
            <v>0.1937315</v>
          </cell>
          <cell r="U294">
            <v>0.1759317</v>
          </cell>
          <cell r="V294">
            <v>290</v>
          </cell>
          <cell r="W294">
            <v>292</v>
          </cell>
          <cell r="X294">
            <v>315</v>
          </cell>
          <cell r="Y294">
            <v>317</v>
          </cell>
          <cell r="Z294">
            <v>-0.16109362936621099</v>
          </cell>
          <cell r="AA294">
            <v>295</v>
          </cell>
          <cell r="AB294">
            <v>732102.52972027997</v>
          </cell>
          <cell r="AC294">
            <v>242</v>
          </cell>
          <cell r="AD294">
            <v>28.7736230195557</v>
          </cell>
          <cell r="AE294">
            <v>302</v>
          </cell>
          <cell r="AF294">
            <v>298.5</v>
          </cell>
          <cell r="AG294">
            <v>0.23882909999999999</v>
          </cell>
          <cell r="AH294">
            <v>296</v>
          </cell>
          <cell r="AI294">
            <v>292</v>
          </cell>
          <cell r="AJ294">
            <v>315</v>
          </cell>
          <cell r="AK294">
            <v>317</v>
          </cell>
          <cell r="AL294">
            <v>293.916666666666</v>
          </cell>
          <cell r="AM294">
            <v>1256.9716128980699</v>
          </cell>
          <cell r="AN294">
            <v>291</v>
          </cell>
          <cell r="AO294">
            <v>1230.6568448596299</v>
          </cell>
          <cell r="AP294">
            <v>298</v>
          </cell>
          <cell r="AQ294">
            <v>0.126993311255653</v>
          </cell>
          <cell r="AR294">
            <v>0.111655326270594</v>
          </cell>
          <cell r="AS294">
            <v>0.42725935982931201</v>
          </cell>
          <cell r="AT294">
            <v>293</v>
          </cell>
        </row>
        <row r="295">
          <cell r="A295">
            <v>293</v>
          </cell>
          <cell r="B295">
            <v>2025</v>
          </cell>
          <cell r="C295" t="str">
            <v>Air Force</v>
          </cell>
          <cell r="D295">
            <v>64.287999999999997</v>
          </cell>
          <cell r="E295">
            <v>346</v>
          </cell>
          <cell r="F295">
            <v>64.241</v>
          </cell>
          <cell r="G295">
            <v>327</v>
          </cell>
          <cell r="H295">
            <v>96.853099999999998</v>
          </cell>
          <cell r="I295">
            <v>333</v>
          </cell>
          <cell r="J295">
            <v>100.399</v>
          </cell>
          <cell r="K295">
            <v>302</v>
          </cell>
          <cell r="L295">
            <v>112.151</v>
          </cell>
          <cell r="M295">
            <v>320</v>
          </cell>
          <cell r="N295">
            <v>112.776</v>
          </cell>
          <cell r="O295">
            <v>281</v>
          </cell>
          <cell r="P295">
            <v>-12.3772</v>
          </cell>
          <cell r="Q295">
            <v>309</v>
          </cell>
          <cell r="R295">
            <v>0.23442930000000001</v>
          </cell>
          <cell r="S295">
            <v>0.2361288</v>
          </cell>
          <cell r="T295">
            <v>0.23532890000000001</v>
          </cell>
          <cell r="U295">
            <v>0.24332819999999999</v>
          </cell>
          <cell r="V295">
            <v>293</v>
          </cell>
          <cell r="W295">
            <v>288</v>
          </cell>
          <cell r="X295">
            <v>289</v>
          </cell>
          <cell r="Y295">
            <v>282</v>
          </cell>
          <cell r="Z295">
            <v>-0.19252426580388199</v>
          </cell>
          <cell r="AA295">
            <v>315</v>
          </cell>
          <cell r="AB295">
            <v>648020.41711388796</v>
          </cell>
          <cell r="AC295">
            <v>334</v>
          </cell>
          <cell r="AD295">
            <v>29.882490059506601</v>
          </cell>
          <cell r="AE295">
            <v>337</v>
          </cell>
          <cell r="AF295">
            <v>326</v>
          </cell>
          <cell r="AG295">
            <v>0.23527904999999999</v>
          </cell>
          <cell r="AH295">
            <v>297</v>
          </cell>
          <cell r="AI295">
            <v>288</v>
          </cell>
          <cell r="AJ295">
            <v>289</v>
          </cell>
          <cell r="AK295">
            <v>282</v>
          </cell>
          <cell r="AL295">
            <v>307.166666666666</v>
          </cell>
          <cell r="AM295">
            <v>1300.84372031987</v>
          </cell>
          <cell r="AN295">
            <v>294</v>
          </cell>
          <cell r="AO295">
            <v>1305.5419369751201</v>
          </cell>
          <cell r="AP295">
            <v>304</v>
          </cell>
          <cell r="AQ295">
            <v>0.127803014589424</v>
          </cell>
          <cell r="AR295">
            <v>0.1091864457248</v>
          </cell>
          <cell r="AS295">
            <v>0.426068683746258</v>
          </cell>
          <cell r="AT295">
            <v>294</v>
          </cell>
        </row>
        <row r="296">
          <cell r="A296">
            <v>294</v>
          </cell>
          <cell r="B296">
            <v>2025</v>
          </cell>
          <cell r="C296" t="str">
            <v>Navy</v>
          </cell>
          <cell r="D296">
            <v>66.640299999999996</v>
          </cell>
          <cell r="E296">
            <v>260</v>
          </cell>
          <cell r="F296">
            <v>66.690200000000004</v>
          </cell>
          <cell r="G296">
            <v>214</v>
          </cell>
          <cell r="H296">
            <v>103.56699999999999</v>
          </cell>
          <cell r="I296">
            <v>248</v>
          </cell>
          <cell r="J296">
            <v>102.218</v>
          </cell>
          <cell r="K296">
            <v>272</v>
          </cell>
          <cell r="L296">
            <v>106.483</v>
          </cell>
          <cell r="M296">
            <v>184</v>
          </cell>
          <cell r="N296">
            <v>112.401</v>
          </cell>
          <cell r="O296">
            <v>268</v>
          </cell>
          <cell r="P296">
            <v>-10.183199999999999</v>
          </cell>
          <cell r="Q296">
            <v>285</v>
          </cell>
          <cell r="R296">
            <v>0.23062969999999999</v>
          </cell>
          <cell r="S296">
            <v>0.235429</v>
          </cell>
          <cell r="T296">
            <v>0.1972312</v>
          </cell>
          <cell r="U296">
            <v>0.1739318</v>
          </cell>
          <cell r="V296">
            <v>297</v>
          </cell>
          <cell r="W296">
            <v>290</v>
          </cell>
          <cell r="X296">
            <v>312</v>
          </cell>
          <cell r="Y296">
            <v>318</v>
          </cell>
          <cell r="Z296">
            <v>-0.15280543454936399</v>
          </cell>
          <cell r="AA296">
            <v>287</v>
          </cell>
          <cell r="AB296">
            <v>696292.47563521704</v>
          </cell>
          <cell r="AC296">
            <v>284</v>
          </cell>
          <cell r="AD296">
            <v>28.674465849451</v>
          </cell>
          <cell r="AE296">
            <v>300</v>
          </cell>
          <cell r="AF296">
            <v>293.5</v>
          </cell>
          <cell r="AG296">
            <v>0.23302935</v>
          </cell>
          <cell r="AH296">
            <v>300</v>
          </cell>
          <cell r="AI296">
            <v>290</v>
          </cell>
          <cell r="AJ296">
            <v>312</v>
          </cell>
          <cell r="AK296">
            <v>318</v>
          </cell>
          <cell r="AL296">
            <v>299.08333333333297</v>
          </cell>
          <cell r="AM296">
            <v>1270.37592366842</v>
          </cell>
          <cell r="AN296">
            <v>293</v>
          </cell>
          <cell r="AO296">
            <v>1283.45778475257</v>
          </cell>
          <cell r="AP296">
            <v>302</v>
          </cell>
          <cell r="AQ296">
            <v>0.12772660918223999</v>
          </cell>
          <cell r="AR296">
            <v>0.108373287920998</v>
          </cell>
          <cell r="AS296">
            <v>0.425428245671993</v>
          </cell>
          <cell r="AT296">
            <v>295</v>
          </cell>
        </row>
        <row r="297">
          <cell r="A297">
            <v>295</v>
          </cell>
          <cell r="B297">
            <v>2025</v>
          </cell>
          <cell r="C297" t="str">
            <v>Bowling Green</v>
          </cell>
          <cell r="D297">
            <v>70.534899999999993</v>
          </cell>
          <cell r="E297">
            <v>60</v>
          </cell>
          <cell r="F297">
            <v>69.495199999999997</v>
          </cell>
          <cell r="G297">
            <v>67</v>
          </cell>
          <cell r="H297">
            <v>104.104</v>
          </cell>
          <cell r="I297">
            <v>232</v>
          </cell>
          <cell r="J297">
            <v>101.60899999999999</v>
          </cell>
          <cell r="K297">
            <v>281</v>
          </cell>
          <cell r="L297">
            <v>110.005</v>
          </cell>
          <cell r="M297">
            <v>274</v>
          </cell>
          <cell r="N297">
            <v>113.779</v>
          </cell>
          <cell r="O297">
            <v>304</v>
          </cell>
          <cell r="P297">
            <v>-12.169499999999999</v>
          </cell>
          <cell r="Q297">
            <v>307</v>
          </cell>
          <cell r="R297">
            <v>0.29732690000000001</v>
          </cell>
          <cell r="S297">
            <v>0.2108303</v>
          </cell>
          <cell r="T297">
            <v>0.31022490000000003</v>
          </cell>
          <cell r="U297">
            <v>0.15433230000000001</v>
          </cell>
          <cell r="V297">
            <v>269</v>
          </cell>
          <cell r="W297">
            <v>303</v>
          </cell>
          <cell r="X297">
            <v>249</v>
          </cell>
          <cell r="Y297">
            <v>323</v>
          </cell>
          <cell r="Z297">
            <v>-0.17253870069993699</v>
          </cell>
          <cell r="AA297">
            <v>302</v>
          </cell>
          <cell r="AB297">
            <v>728229.737282446</v>
          </cell>
          <cell r="AC297">
            <v>250</v>
          </cell>
          <cell r="AD297">
            <v>27.624557174836699</v>
          </cell>
          <cell r="AE297">
            <v>244</v>
          </cell>
          <cell r="AF297">
            <v>273</v>
          </cell>
          <cell r="AG297">
            <v>0.25407859999999999</v>
          </cell>
          <cell r="AH297">
            <v>290</v>
          </cell>
          <cell r="AI297">
            <v>303</v>
          </cell>
          <cell r="AJ297">
            <v>249</v>
          </cell>
          <cell r="AK297">
            <v>323</v>
          </cell>
          <cell r="AL297">
            <v>281.166666666666</v>
          </cell>
          <cell r="AM297">
            <v>1333.6160251475501</v>
          </cell>
          <cell r="AN297">
            <v>298</v>
          </cell>
          <cell r="AO297">
            <v>1106.61294051001</v>
          </cell>
          <cell r="AP297">
            <v>289</v>
          </cell>
          <cell r="AQ297">
            <v>0.11382681830857699</v>
          </cell>
          <cell r="AR297">
            <v>0.12037268393344</v>
          </cell>
          <cell r="AS297">
            <v>0.42405519578095902</v>
          </cell>
          <cell r="AT297">
            <v>296</v>
          </cell>
        </row>
        <row r="298">
          <cell r="A298">
            <v>296</v>
          </cell>
          <cell r="B298">
            <v>2025</v>
          </cell>
          <cell r="C298" t="str">
            <v>Stonehill</v>
          </cell>
          <cell r="D298">
            <v>65.918499999999995</v>
          </cell>
          <cell r="E298">
            <v>294</v>
          </cell>
          <cell r="F298">
            <v>64.959400000000002</v>
          </cell>
          <cell r="G298">
            <v>306</v>
          </cell>
          <cell r="H298">
            <v>104.252</v>
          </cell>
          <cell r="I298">
            <v>224</v>
          </cell>
          <cell r="J298">
            <v>103.124</v>
          </cell>
          <cell r="K298">
            <v>259</v>
          </cell>
          <cell r="L298">
            <v>107.142</v>
          </cell>
          <cell r="M298">
            <v>204</v>
          </cell>
          <cell r="N298">
            <v>114.873</v>
          </cell>
          <cell r="O298">
            <v>318</v>
          </cell>
          <cell r="P298">
            <v>-11.7493</v>
          </cell>
          <cell r="Q298">
            <v>304</v>
          </cell>
          <cell r="R298">
            <v>0.2196303</v>
          </cell>
          <cell r="S298">
            <v>0.23552890000000001</v>
          </cell>
          <cell r="T298">
            <v>0.25752750000000002</v>
          </cell>
          <cell r="U298">
            <v>0.24882779999999999</v>
          </cell>
          <cell r="V298">
            <v>303</v>
          </cell>
          <cell r="W298">
            <v>289</v>
          </cell>
          <cell r="X298">
            <v>275</v>
          </cell>
          <cell r="Y298">
            <v>278</v>
          </cell>
          <cell r="Z298">
            <v>-0.17823524503743199</v>
          </cell>
          <cell r="AA298">
            <v>306</v>
          </cell>
          <cell r="AB298">
            <v>701014.20222685498</v>
          </cell>
          <cell r="AC298">
            <v>277</v>
          </cell>
          <cell r="AD298">
            <v>30.015212665477399</v>
          </cell>
          <cell r="AE298">
            <v>341</v>
          </cell>
          <cell r="AF298">
            <v>323.5</v>
          </cell>
          <cell r="AG298">
            <v>0.22757959999999999</v>
          </cell>
          <cell r="AH298">
            <v>305</v>
          </cell>
          <cell r="AI298">
            <v>289</v>
          </cell>
          <cell r="AJ298">
            <v>275</v>
          </cell>
          <cell r="AK298">
            <v>278</v>
          </cell>
          <cell r="AL298">
            <v>294.08333333333297</v>
          </cell>
          <cell r="AM298">
            <v>1248.6082741155401</v>
          </cell>
          <cell r="AN298">
            <v>289</v>
          </cell>
          <cell r="AO298">
            <v>1292.2218570264299</v>
          </cell>
          <cell r="AP298">
            <v>303</v>
          </cell>
          <cell r="AQ298">
            <v>0.12800184611795701</v>
          </cell>
          <cell r="AR298">
            <v>0.105748817273219</v>
          </cell>
          <cell r="AS298">
            <v>0.42372993123089803</v>
          </cell>
          <cell r="AT298">
            <v>297</v>
          </cell>
        </row>
        <row r="299">
          <cell r="A299">
            <v>297</v>
          </cell>
          <cell r="B299">
            <v>2025</v>
          </cell>
          <cell r="C299" t="str">
            <v>Louisiana</v>
          </cell>
          <cell r="D299">
            <v>66.875200000000007</v>
          </cell>
          <cell r="E299">
            <v>248</v>
          </cell>
          <cell r="F299">
            <v>66.891400000000004</v>
          </cell>
          <cell r="G299">
            <v>205</v>
          </cell>
          <cell r="H299">
            <v>98.277600000000007</v>
          </cell>
          <cell r="I299">
            <v>325</v>
          </cell>
          <cell r="J299">
            <v>100.196</v>
          </cell>
          <cell r="K299">
            <v>307</v>
          </cell>
          <cell r="L299">
            <v>110.67700000000001</v>
          </cell>
          <cell r="M299">
            <v>289</v>
          </cell>
          <cell r="N299">
            <v>113.06399999999999</v>
          </cell>
          <cell r="O299">
            <v>285</v>
          </cell>
          <cell r="P299">
            <v>-12.868600000000001</v>
          </cell>
          <cell r="Q299">
            <v>314</v>
          </cell>
          <cell r="R299">
            <v>0.2288298</v>
          </cell>
          <cell r="S299">
            <v>0.23292930000000001</v>
          </cell>
          <cell r="T299">
            <v>0.2216294</v>
          </cell>
          <cell r="U299">
            <v>0.20613000000000001</v>
          </cell>
          <cell r="V299">
            <v>298</v>
          </cell>
          <cell r="W299">
            <v>293</v>
          </cell>
          <cell r="X299">
            <v>294</v>
          </cell>
          <cell r="Y299">
            <v>300</v>
          </cell>
          <cell r="Z299">
            <v>-0.19241811613273599</v>
          </cell>
          <cell r="AA299">
            <v>314</v>
          </cell>
          <cell r="AB299">
            <v>671376.07691768301</v>
          </cell>
          <cell r="AC299">
            <v>313</v>
          </cell>
          <cell r="AD299">
            <v>28.843891927068899</v>
          </cell>
          <cell r="AE299">
            <v>304</v>
          </cell>
          <cell r="AF299">
            <v>309</v>
          </cell>
          <cell r="AG299">
            <v>0.23087954999999999</v>
          </cell>
          <cell r="AH299">
            <v>304</v>
          </cell>
          <cell r="AI299">
            <v>293</v>
          </cell>
          <cell r="AJ299">
            <v>294</v>
          </cell>
          <cell r="AK299">
            <v>300</v>
          </cell>
          <cell r="AL299">
            <v>305.666666666666</v>
          </cell>
          <cell r="AM299">
            <v>1312.27229320942</v>
          </cell>
          <cell r="AN299">
            <v>295</v>
          </cell>
          <cell r="AO299">
            <v>1323.9226543306499</v>
          </cell>
          <cell r="AP299">
            <v>306</v>
          </cell>
          <cell r="AQ299">
            <v>0.12596108010575799</v>
          </cell>
          <cell r="AR299">
            <v>0.10695767772760199</v>
          </cell>
          <cell r="AS299">
            <v>0.42312607350050002</v>
          </cell>
          <cell r="AT299">
            <v>298</v>
          </cell>
        </row>
        <row r="300">
          <cell r="A300">
            <v>298</v>
          </cell>
          <cell r="B300">
            <v>2025</v>
          </cell>
          <cell r="C300" t="str">
            <v>Southern Miss</v>
          </cell>
          <cell r="D300">
            <v>71.299899999999994</v>
          </cell>
          <cell r="E300">
            <v>34</v>
          </cell>
          <cell r="F300">
            <v>70.784599999999998</v>
          </cell>
          <cell r="G300">
            <v>29</v>
          </cell>
          <cell r="H300">
            <v>97.742500000000007</v>
          </cell>
          <cell r="I300">
            <v>329</v>
          </cell>
          <cell r="J300">
            <v>99.528000000000006</v>
          </cell>
          <cell r="K300">
            <v>321</v>
          </cell>
          <cell r="L300">
            <v>106.895</v>
          </cell>
          <cell r="M300">
            <v>194</v>
          </cell>
          <cell r="N300">
            <v>108.626</v>
          </cell>
          <cell r="O300">
            <v>198</v>
          </cell>
          <cell r="P300">
            <v>-9.0980299999999996</v>
          </cell>
          <cell r="Q300">
            <v>273</v>
          </cell>
          <cell r="R300">
            <v>0.43262020000000001</v>
          </cell>
          <cell r="S300">
            <v>0.16263320000000001</v>
          </cell>
          <cell r="T300">
            <v>0.16973250000000001</v>
          </cell>
          <cell r="U300">
            <v>0.2388285</v>
          </cell>
          <cell r="V300">
            <v>202</v>
          </cell>
          <cell r="W300">
            <v>332</v>
          </cell>
          <cell r="X300">
            <v>325</v>
          </cell>
          <cell r="Y300">
            <v>285</v>
          </cell>
          <cell r="Z300">
            <v>-0.12760186199419599</v>
          </cell>
          <cell r="AA300">
            <v>268</v>
          </cell>
          <cell r="AB300">
            <v>706284.17391692102</v>
          </cell>
          <cell r="AC300">
            <v>272</v>
          </cell>
          <cell r="AD300">
            <v>25.374946737591799</v>
          </cell>
          <cell r="AE300">
            <v>130</v>
          </cell>
          <cell r="AF300">
            <v>199</v>
          </cell>
          <cell r="AG300">
            <v>0.29762670000000002</v>
          </cell>
          <cell r="AH300">
            <v>264</v>
          </cell>
          <cell r="AI300">
            <v>332</v>
          </cell>
          <cell r="AJ300">
            <v>325</v>
          </cell>
          <cell r="AK300">
            <v>285</v>
          </cell>
          <cell r="AL300">
            <v>268.83333333333297</v>
          </cell>
          <cell r="AM300">
            <v>1653.00401967945</v>
          </cell>
          <cell r="AN300">
            <v>323</v>
          </cell>
          <cell r="AO300">
            <v>903.25677546178895</v>
          </cell>
          <cell r="AP300">
            <v>272</v>
          </cell>
          <cell r="AQ300">
            <v>8.5940221124295696E-2</v>
          </cell>
          <cell r="AR300">
            <v>0.14462880901573399</v>
          </cell>
          <cell r="AS300">
            <v>0.42141344828362298</v>
          </cell>
          <cell r="AT300">
            <v>299</v>
          </cell>
        </row>
        <row r="301">
          <cell r="A301">
            <v>299</v>
          </cell>
          <cell r="B301">
            <v>2025</v>
          </cell>
          <cell r="C301" t="str">
            <v>Howard</v>
          </cell>
          <cell r="D301">
            <v>70.024900000000002</v>
          </cell>
          <cell r="E301">
            <v>85</v>
          </cell>
          <cell r="F301">
            <v>69.215100000000007</v>
          </cell>
          <cell r="G301">
            <v>83</v>
          </cell>
          <cell r="H301">
            <v>107.30800000000001</v>
          </cell>
          <cell r="I301">
            <v>148</v>
          </cell>
          <cell r="J301">
            <v>106.89700000000001</v>
          </cell>
          <cell r="K301">
            <v>188</v>
          </cell>
          <cell r="L301">
            <v>114.52500000000001</v>
          </cell>
          <cell r="M301">
            <v>340</v>
          </cell>
          <cell r="N301">
            <v>118.902</v>
          </cell>
          <cell r="O301">
            <v>354</v>
          </cell>
          <cell r="P301">
            <v>-12.0044</v>
          </cell>
          <cell r="Q301">
            <v>305</v>
          </cell>
          <cell r="R301">
            <v>0.32052599999999998</v>
          </cell>
          <cell r="S301">
            <v>0.19733129999999999</v>
          </cell>
          <cell r="T301">
            <v>0.25462770000000001</v>
          </cell>
          <cell r="U301">
            <v>0.1320335</v>
          </cell>
          <cell r="V301">
            <v>260</v>
          </cell>
          <cell r="W301">
            <v>313</v>
          </cell>
          <cell r="X301">
            <v>277</v>
          </cell>
          <cell r="Y301">
            <v>335</v>
          </cell>
          <cell r="Z301">
            <v>-0.17143901669263301</v>
          </cell>
          <cell r="AA301">
            <v>301</v>
          </cell>
          <cell r="AB301">
            <v>800172.33414836403</v>
          </cell>
          <cell r="AC301">
            <v>157</v>
          </cell>
          <cell r="AD301">
            <v>29.857274320455499</v>
          </cell>
          <cell r="AE301">
            <v>336</v>
          </cell>
          <cell r="AF301">
            <v>318.5</v>
          </cell>
          <cell r="AG301">
            <v>0.25892864999999998</v>
          </cell>
          <cell r="AH301">
            <v>285</v>
          </cell>
          <cell r="AI301">
            <v>313</v>
          </cell>
          <cell r="AJ301">
            <v>277</v>
          </cell>
          <cell r="AK301">
            <v>335</v>
          </cell>
          <cell r="AL301">
            <v>278.916666666666</v>
          </cell>
          <cell r="AM301">
            <v>1413.4436182534901</v>
          </cell>
          <cell r="AN301">
            <v>305</v>
          </cell>
          <cell r="AO301">
            <v>1077.1950754258601</v>
          </cell>
          <cell r="AP301">
            <v>287</v>
          </cell>
          <cell r="AQ301">
            <v>0.105921172232148</v>
          </cell>
          <cell r="AR301">
            <v>0.123084293300457</v>
          </cell>
          <cell r="AS301">
            <v>0.42026801690974103</v>
          </cell>
          <cell r="AT301">
            <v>300</v>
          </cell>
        </row>
        <row r="302">
          <cell r="A302">
            <v>300</v>
          </cell>
          <cell r="B302">
            <v>2025</v>
          </cell>
          <cell r="C302" t="str">
            <v>Utah Tech</v>
          </cell>
          <cell r="D302">
            <v>68.345100000000002</v>
          </cell>
          <cell r="E302">
            <v>169</v>
          </cell>
          <cell r="F302">
            <v>67.1708</v>
          </cell>
          <cell r="G302">
            <v>193</v>
          </cell>
          <cell r="H302">
            <v>100.304</v>
          </cell>
          <cell r="I302">
            <v>301</v>
          </cell>
          <cell r="J302">
            <v>103.80200000000001</v>
          </cell>
          <cell r="K302">
            <v>240</v>
          </cell>
          <cell r="L302">
            <v>113.139</v>
          </cell>
          <cell r="M302">
            <v>332</v>
          </cell>
          <cell r="N302">
            <v>115.045</v>
          </cell>
          <cell r="O302">
            <v>321</v>
          </cell>
          <cell r="P302">
            <v>-11.242699999999999</v>
          </cell>
          <cell r="Q302">
            <v>297</v>
          </cell>
          <cell r="R302">
            <v>0.2027311</v>
          </cell>
          <cell r="S302">
            <v>0.23222950000000001</v>
          </cell>
          <cell r="T302">
            <v>0.21243010000000001</v>
          </cell>
          <cell r="U302">
            <v>0.1941309</v>
          </cell>
          <cell r="V302">
            <v>311</v>
          </cell>
          <cell r="W302">
            <v>295</v>
          </cell>
          <cell r="X302">
            <v>301</v>
          </cell>
          <cell r="Y302">
            <v>309</v>
          </cell>
          <cell r="Z302">
            <v>-0.16450338063738201</v>
          </cell>
          <cell r="AA302">
            <v>298</v>
          </cell>
          <cell r="AB302">
            <v>736408.55640290002</v>
          </cell>
          <cell r="AC302">
            <v>236</v>
          </cell>
          <cell r="AD302">
            <v>29.018904563557999</v>
          </cell>
          <cell r="AE302">
            <v>311</v>
          </cell>
          <cell r="AF302">
            <v>304.5</v>
          </cell>
          <cell r="AG302">
            <v>0.21748029999999999</v>
          </cell>
          <cell r="AH302">
            <v>310</v>
          </cell>
          <cell r="AI302">
            <v>295</v>
          </cell>
          <cell r="AJ302">
            <v>301</v>
          </cell>
          <cell r="AK302">
            <v>309</v>
          </cell>
          <cell r="AL302">
            <v>293.08333333333297</v>
          </cell>
          <cell r="AM302">
            <v>1262.0417876856</v>
          </cell>
          <cell r="AN302">
            <v>292</v>
          </cell>
          <cell r="AO302">
            <v>1347.6316398925901</v>
          </cell>
          <cell r="AP302">
            <v>308</v>
          </cell>
          <cell r="AQ302">
            <v>0.12607374800508001</v>
          </cell>
          <cell r="AR302">
            <v>0.10052702909394901</v>
          </cell>
          <cell r="AS302">
            <v>0.41849720293349002</v>
          </cell>
          <cell r="AT302">
            <v>301</v>
          </cell>
        </row>
        <row r="303">
          <cell r="A303">
            <v>301</v>
          </cell>
          <cell r="B303">
            <v>2025</v>
          </cell>
          <cell r="C303" t="str">
            <v>LIU</v>
          </cell>
          <cell r="D303">
            <v>65.3095</v>
          </cell>
          <cell r="E303">
            <v>318</v>
          </cell>
          <cell r="F303">
            <v>65.056200000000004</v>
          </cell>
          <cell r="G303">
            <v>297</v>
          </cell>
          <cell r="H303">
            <v>97.138900000000007</v>
          </cell>
          <cell r="I303">
            <v>332</v>
          </cell>
          <cell r="J303">
            <v>94.450299999999999</v>
          </cell>
          <cell r="K303">
            <v>357</v>
          </cell>
          <cell r="L303">
            <v>101.21899999999999</v>
          </cell>
          <cell r="M303">
            <v>72</v>
          </cell>
          <cell r="N303">
            <v>106.619</v>
          </cell>
          <cell r="O303">
            <v>153</v>
          </cell>
          <cell r="P303">
            <v>-12.1686</v>
          </cell>
          <cell r="Q303">
            <v>306</v>
          </cell>
          <cell r="R303">
            <v>0.21823039999999999</v>
          </cell>
          <cell r="S303">
            <v>0.22722980000000001</v>
          </cell>
          <cell r="T303">
            <v>0.17163239999999999</v>
          </cell>
          <cell r="U303">
            <v>0.27002680000000001</v>
          </cell>
          <cell r="V303">
            <v>304</v>
          </cell>
          <cell r="W303">
            <v>298</v>
          </cell>
          <cell r="X303">
            <v>324</v>
          </cell>
          <cell r="Y303">
            <v>268</v>
          </cell>
          <cell r="Z303">
            <v>-0.18632358232722601</v>
          </cell>
          <cell r="AA303">
            <v>308</v>
          </cell>
          <cell r="AB303">
            <v>582616.85196899204</v>
          </cell>
          <cell r="AC303">
            <v>358</v>
          </cell>
          <cell r="AD303">
            <v>26.888031541874401</v>
          </cell>
          <cell r="AE303">
            <v>208</v>
          </cell>
          <cell r="AF303">
            <v>258</v>
          </cell>
          <cell r="AG303">
            <v>0.22273009999999999</v>
          </cell>
          <cell r="AH303">
            <v>307</v>
          </cell>
          <cell r="AI303">
            <v>298</v>
          </cell>
          <cell r="AJ303">
            <v>324</v>
          </cell>
          <cell r="AK303">
            <v>268</v>
          </cell>
          <cell r="AL303">
            <v>303.83333333333297</v>
          </cell>
          <cell r="AM303">
            <v>1337.1192217452599</v>
          </cell>
          <cell r="AN303">
            <v>299</v>
          </cell>
          <cell r="AO303">
            <v>1364.13234373501</v>
          </cell>
          <cell r="AP303">
            <v>309</v>
          </cell>
          <cell r="AQ303">
            <v>0.122648692691245</v>
          </cell>
          <cell r="AR303">
            <v>0.102797173409737</v>
          </cell>
          <cell r="AS303">
            <v>0.41764271681473297</v>
          </cell>
          <cell r="AT303">
            <v>302</v>
          </cell>
        </row>
        <row r="304">
          <cell r="A304">
            <v>302</v>
          </cell>
          <cell r="B304">
            <v>2025</v>
          </cell>
          <cell r="C304" t="str">
            <v>Austin Peay</v>
          </cell>
          <cell r="D304">
            <v>66.7273</v>
          </cell>
          <cell r="E304">
            <v>255</v>
          </cell>
          <cell r="F304">
            <v>65.942599999999999</v>
          </cell>
          <cell r="G304">
            <v>255</v>
          </cell>
          <cell r="H304">
            <v>101.111</v>
          </cell>
          <cell r="I304">
            <v>282</v>
          </cell>
          <cell r="J304">
            <v>100.422</v>
          </cell>
          <cell r="K304">
            <v>301</v>
          </cell>
          <cell r="L304">
            <v>110.229</v>
          </cell>
          <cell r="M304">
            <v>278</v>
          </cell>
          <cell r="N304">
            <v>110.423</v>
          </cell>
          <cell r="O304">
            <v>232</v>
          </cell>
          <cell r="P304">
            <v>-10.0007</v>
          </cell>
          <cell r="Q304">
            <v>284</v>
          </cell>
          <cell r="R304">
            <v>0.40042159999999999</v>
          </cell>
          <cell r="S304">
            <v>0.16323309999999999</v>
          </cell>
          <cell r="T304">
            <v>0.23932870000000001</v>
          </cell>
          <cell r="U304">
            <v>0.11923400000000001</v>
          </cell>
          <cell r="V304">
            <v>216</v>
          </cell>
          <cell r="W304">
            <v>331</v>
          </cell>
          <cell r="X304">
            <v>287</v>
          </cell>
          <cell r="Y304">
            <v>340</v>
          </cell>
          <cell r="Z304">
            <v>-0.14987868533568699</v>
          </cell>
          <cell r="AA304">
            <v>285</v>
          </cell>
          <cell r="AB304">
            <v>672916.66718449304</v>
          </cell>
          <cell r="AC304">
            <v>310</v>
          </cell>
          <cell r="AD304">
            <v>27.835031358757298</v>
          </cell>
          <cell r="AE304">
            <v>256</v>
          </cell>
          <cell r="AF304">
            <v>270.5</v>
          </cell>
          <cell r="AG304">
            <v>0.28182734999999998</v>
          </cell>
          <cell r="AH304">
            <v>274</v>
          </cell>
          <cell r="AI304">
            <v>331</v>
          </cell>
          <cell r="AJ304">
            <v>287</v>
          </cell>
          <cell r="AK304">
            <v>340</v>
          </cell>
          <cell r="AL304">
            <v>294.416666666666</v>
          </cell>
          <cell r="AM304">
            <v>1803.65787739537</v>
          </cell>
          <cell r="AN304">
            <v>326</v>
          </cell>
          <cell r="AO304">
            <v>1044.6703155909599</v>
          </cell>
          <cell r="AP304">
            <v>286</v>
          </cell>
          <cell r="AQ304">
            <v>8.5508140590165302E-2</v>
          </cell>
          <cell r="AR304">
            <v>0.13448382553812599</v>
          </cell>
          <cell r="AS304">
            <v>0.41357162106758499</v>
          </cell>
          <cell r="AT304">
            <v>303</v>
          </cell>
        </row>
        <row r="305">
          <cell r="A305">
            <v>303</v>
          </cell>
          <cell r="B305">
            <v>2025</v>
          </cell>
          <cell r="C305" t="str">
            <v>Niagara</v>
          </cell>
          <cell r="D305">
            <v>64.4696</v>
          </cell>
          <cell r="E305">
            <v>341</v>
          </cell>
          <cell r="F305">
            <v>64.700699999999998</v>
          </cell>
          <cell r="G305">
            <v>318</v>
          </cell>
          <cell r="H305">
            <v>103.40600000000001</v>
          </cell>
          <cell r="I305">
            <v>252</v>
          </cell>
          <cell r="J305">
            <v>102.24</v>
          </cell>
          <cell r="K305">
            <v>271</v>
          </cell>
          <cell r="L305">
            <v>108.679</v>
          </cell>
          <cell r="M305">
            <v>246</v>
          </cell>
          <cell r="N305">
            <v>115.31100000000001</v>
          </cell>
          <cell r="O305">
            <v>322</v>
          </cell>
          <cell r="P305">
            <v>-13.0709</v>
          </cell>
          <cell r="Q305">
            <v>317</v>
          </cell>
          <cell r="R305">
            <v>0.19693140000000001</v>
          </cell>
          <cell r="S305">
            <v>0.21962989999999999</v>
          </cell>
          <cell r="T305">
            <v>0.2433283</v>
          </cell>
          <cell r="U305">
            <v>0.20363010000000001</v>
          </cell>
          <cell r="V305">
            <v>314</v>
          </cell>
          <cell r="W305">
            <v>299</v>
          </cell>
          <cell r="X305">
            <v>283</v>
          </cell>
          <cell r="Y305">
            <v>301</v>
          </cell>
          <cell r="Z305">
            <v>-0.20274672093513799</v>
          </cell>
          <cell r="AA305">
            <v>317</v>
          </cell>
          <cell r="AB305">
            <v>673901.86346495897</v>
          </cell>
          <cell r="AC305">
            <v>309</v>
          </cell>
          <cell r="AD305">
            <v>30.877220974728399</v>
          </cell>
          <cell r="AE305">
            <v>352</v>
          </cell>
          <cell r="AF305">
            <v>334.5</v>
          </cell>
          <cell r="AG305">
            <v>0.20828065000000001</v>
          </cell>
          <cell r="AH305">
            <v>317</v>
          </cell>
          <cell r="AI305">
            <v>299</v>
          </cell>
          <cell r="AJ305">
            <v>283</v>
          </cell>
          <cell r="AK305">
            <v>301</v>
          </cell>
          <cell r="AL305">
            <v>310.25</v>
          </cell>
          <cell r="AM305">
            <v>1412.60365733445</v>
          </cell>
          <cell r="AN305">
            <v>304</v>
          </cell>
          <cell r="AO305">
            <v>1489.57668415188</v>
          </cell>
          <cell r="AP305">
            <v>317</v>
          </cell>
          <cell r="AQ305">
            <v>0.11789736035014001</v>
          </cell>
          <cell r="AR305">
            <v>9.50769826296788E-2</v>
          </cell>
          <cell r="AS305">
            <v>0.40824315962395802</v>
          </cell>
          <cell r="AT305">
            <v>304</v>
          </cell>
        </row>
        <row r="306">
          <cell r="A306">
            <v>304</v>
          </cell>
          <cell r="B306">
            <v>2025</v>
          </cell>
          <cell r="C306" t="str">
            <v>Tarleton St.</v>
          </cell>
          <cell r="D306">
            <v>67.438000000000002</v>
          </cell>
          <cell r="E306">
            <v>212</v>
          </cell>
          <cell r="F306">
            <v>65.471800000000002</v>
          </cell>
          <cell r="G306">
            <v>285</v>
          </cell>
          <cell r="H306">
            <v>90.296199999999999</v>
          </cell>
          <cell r="I306">
            <v>361</v>
          </cell>
          <cell r="J306">
            <v>95.068200000000004</v>
          </cell>
          <cell r="K306">
            <v>352</v>
          </cell>
          <cell r="L306">
            <v>106.468</v>
          </cell>
          <cell r="M306">
            <v>183</v>
          </cell>
          <cell r="N306">
            <v>105.523</v>
          </cell>
          <cell r="O306">
            <v>135</v>
          </cell>
          <cell r="P306">
            <v>-10.454499999999999</v>
          </cell>
          <cell r="Q306">
            <v>289</v>
          </cell>
          <cell r="R306">
            <v>0.462119</v>
          </cell>
          <cell r="S306">
            <v>0.13523379999999999</v>
          </cell>
          <cell r="T306">
            <v>0.15153320000000001</v>
          </cell>
          <cell r="U306">
            <v>0.1120343</v>
          </cell>
          <cell r="V306">
            <v>190</v>
          </cell>
          <cell r="W306">
            <v>338</v>
          </cell>
          <cell r="X306">
            <v>332</v>
          </cell>
          <cell r="Y306">
            <v>343</v>
          </cell>
          <cell r="Z306">
            <v>-0.155028322310863</v>
          </cell>
          <cell r="AA306">
            <v>290</v>
          </cell>
          <cell r="AB306">
            <v>609502.12527432304</v>
          </cell>
          <cell r="AC306">
            <v>353</v>
          </cell>
          <cell r="AD306">
            <v>25.6124265174927</v>
          </cell>
          <cell r="AE306">
            <v>137</v>
          </cell>
          <cell r="AF306">
            <v>213.5</v>
          </cell>
          <cell r="AG306">
            <v>0.29867640000000001</v>
          </cell>
          <cell r="AH306">
            <v>262</v>
          </cell>
          <cell r="AI306">
            <v>338</v>
          </cell>
          <cell r="AJ306">
            <v>332</v>
          </cell>
          <cell r="AK306">
            <v>343</v>
          </cell>
          <cell r="AL306">
            <v>298.916666666666</v>
          </cell>
          <cell r="AM306">
            <v>2210.36949835519</v>
          </cell>
          <cell r="AN306">
            <v>336</v>
          </cell>
          <cell r="AO306">
            <v>1000.80443806965</v>
          </cell>
          <cell r="AP306">
            <v>280</v>
          </cell>
          <cell r="AQ306">
            <v>6.9415013774426895E-2</v>
          </cell>
          <cell r="AR306">
            <v>0.143290229938111</v>
          </cell>
          <cell r="AS306">
            <v>0.40803675052456601</v>
          </cell>
          <cell r="AT306">
            <v>305</v>
          </cell>
        </row>
        <row r="307">
          <cell r="A307">
            <v>305</v>
          </cell>
          <cell r="B307">
            <v>2025</v>
          </cell>
          <cell r="C307" t="str">
            <v>North Carolina Central</v>
          </cell>
          <cell r="D307">
            <v>68.826499999999996</v>
          </cell>
          <cell r="E307">
            <v>143</v>
          </cell>
          <cell r="F307">
            <v>66.594999999999999</v>
          </cell>
          <cell r="G307">
            <v>217</v>
          </cell>
          <cell r="H307">
            <v>105.773</v>
          </cell>
          <cell r="I307">
            <v>179</v>
          </cell>
          <cell r="J307">
            <v>104.203</v>
          </cell>
          <cell r="K307">
            <v>235</v>
          </cell>
          <cell r="L307">
            <v>112.925</v>
          </cell>
          <cell r="M307">
            <v>330</v>
          </cell>
          <cell r="N307">
            <v>117.24</v>
          </cell>
          <cell r="O307">
            <v>342</v>
          </cell>
          <cell r="P307">
            <v>-13.037599999999999</v>
          </cell>
          <cell r="Q307">
            <v>316</v>
          </cell>
          <cell r="R307">
            <v>0.20213120000000001</v>
          </cell>
          <cell r="S307">
            <v>0.2150301</v>
          </cell>
          <cell r="T307">
            <v>0.20003109999999999</v>
          </cell>
          <cell r="U307">
            <v>0.13333339999999999</v>
          </cell>
          <cell r="V307">
            <v>312</v>
          </cell>
          <cell r="W307">
            <v>301</v>
          </cell>
          <cell r="X307">
            <v>311</v>
          </cell>
          <cell r="Y307">
            <v>334</v>
          </cell>
          <cell r="Z307">
            <v>-0.18941831997849601</v>
          </cell>
          <cell r="AA307">
            <v>312</v>
          </cell>
          <cell r="AB307">
            <v>747336.39040723804</v>
          </cell>
          <cell r="AC307">
            <v>219</v>
          </cell>
          <cell r="AD307">
            <v>29.700626508576299</v>
          </cell>
          <cell r="AE307">
            <v>331</v>
          </cell>
          <cell r="AF307">
            <v>321.5</v>
          </cell>
          <cell r="AG307">
            <v>0.20858065000000001</v>
          </cell>
          <cell r="AH307">
            <v>316</v>
          </cell>
          <cell r="AI307">
            <v>301</v>
          </cell>
          <cell r="AJ307">
            <v>311</v>
          </cell>
          <cell r="AK307">
            <v>334</v>
          </cell>
          <cell r="AL307">
            <v>302.25</v>
          </cell>
          <cell r="AM307">
            <v>1405.6171670849801</v>
          </cell>
          <cell r="AN307">
            <v>303</v>
          </cell>
          <cell r="AO307">
            <v>1449.0797684253</v>
          </cell>
          <cell r="AP307">
            <v>314</v>
          </cell>
          <cell r="AQ307">
            <v>0.115485431673389</v>
          </cell>
          <cell r="AR307">
            <v>9.5542544711236299E-2</v>
          </cell>
          <cell r="AS307">
            <v>0.40674667879451698</v>
          </cell>
          <cell r="AT307">
            <v>306</v>
          </cell>
        </row>
        <row r="308">
          <cell r="A308">
            <v>306</v>
          </cell>
          <cell r="B308">
            <v>2025</v>
          </cell>
          <cell r="C308" t="str">
            <v>Texas Southern</v>
          </cell>
          <cell r="D308">
            <v>71.461699999999993</v>
          </cell>
          <cell r="E308">
            <v>31</v>
          </cell>
          <cell r="F308">
            <v>69.968000000000004</v>
          </cell>
          <cell r="G308">
            <v>55</v>
          </cell>
          <cell r="H308">
            <v>96.376499999999993</v>
          </cell>
          <cell r="I308">
            <v>338</v>
          </cell>
          <cell r="J308">
            <v>97.003200000000007</v>
          </cell>
          <cell r="K308">
            <v>340</v>
          </cell>
          <cell r="L308">
            <v>104.101</v>
          </cell>
          <cell r="M308">
            <v>129</v>
          </cell>
          <cell r="N308">
            <v>107.71899999999999</v>
          </cell>
          <cell r="O308">
            <v>176</v>
          </cell>
          <cell r="P308">
            <v>-10.715400000000001</v>
          </cell>
          <cell r="Q308">
            <v>291</v>
          </cell>
          <cell r="R308">
            <v>0.22192999999999999</v>
          </cell>
          <cell r="S308">
            <v>0.20713039999999999</v>
          </cell>
          <cell r="T308">
            <v>0.200131</v>
          </cell>
          <cell r="U308">
            <v>0.19863040000000001</v>
          </cell>
          <cell r="V308">
            <v>300</v>
          </cell>
          <cell r="W308">
            <v>304</v>
          </cell>
          <cell r="X308">
            <v>310</v>
          </cell>
          <cell r="Y308">
            <v>304</v>
          </cell>
          <cell r="Z308">
            <v>-0.149951652423605</v>
          </cell>
          <cell r="AA308">
            <v>286</v>
          </cell>
          <cell r="AB308">
            <v>672427.49945512705</v>
          </cell>
          <cell r="AC308">
            <v>311</v>
          </cell>
          <cell r="AD308">
            <v>24.980110631037601</v>
          </cell>
          <cell r="AE308">
            <v>112</v>
          </cell>
          <cell r="AF308">
            <v>199</v>
          </cell>
          <cell r="AG308">
            <v>0.2145302</v>
          </cell>
          <cell r="AH308">
            <v>311</v>
          </cell>
          <cell r="AI308">
            <v>304</v>
          </cell>
          <cell r="AJ308">
            <v>310</v>
          </cell>
          <cell r="AK308">
            <v>304</v>
          </cell>
          <cell r="AL308">
            <v>286.83333333333297</v>
          </cell>
          <cell r="AM308">
            <v>1384.7959224398401</v>
          </cell>
          <cell r="AN308">
            <v>302</v>
          </cell>
          <cell r="AO308">
            <v>1337.0300933543699</v>
          </cell>
          <cell r="AP308">
            <v>307</v>
          </cell>
          <cell r="AQ308">
            <v>0.111408907809552</v>
          </cell>
          <cell r="AR308">
            <v>9.92613355321042E-2</v>
          </cell>
          <cell r="AS308">
            <v>0.40647073283670199</v>
          </cell>
          <cell r="AT308">
            <v>307</v>
          </cell>
        </row>
        <row r="309">
          <cell r="A309">
            <v>307</v>
          </cell>
          <cell r="B309">
            <v>2025</v>
          </cell>
          <cell r="C309" t="str">
            <v>Binghamton</v>
          </cell>
          <cell r="D309">
            <v>66.485200000000006</v>
          </cell>
          <cell r="E309">
            <v>266</v>
          </cell>
          <cell r="F309">
            <v>65.820800000000006</v>
          </cell>
          <cell r="G309">
            <v>257</v>
          </cell>
          <cell r="H309">
            <v>101.70099999999999</v>
          </cell>
          <cell r="I309">
            <v>271</v>
          </cell>
          <cell r="J309">
            <v>100.383</v>
          </cell>
          <cell r="K309">
            <v>304</v>
          </cell>
          <cell r="L309">
            <v>108.926</v>
          </cell>
          <cell r="M309">
            <v>248</v>
          </cell>
          <cell r="N309">
            <v>112.935</v>
          </cell>
          <cell r="O309">
            <v>283</v>
          </cell>
          <cell r="P309">
            <v>-12.552300000000001</v>
          </cell>
          <cell r="Q309">
            <v>312</v>
          </cell>
          <cell r="R309">
            <v>0.27272829999999998</v>
          </cell>
          <cell r="S309">
            <v>0.19313169999999999</v>
          </cell>
          <cell r="T309">
            <v>0.18133199999999999</v>
          </cell>
          <cell r="U309">
            <v>0.23572870000000001</v>
          </cell>
          <cell r="V309">
            <v>283</v>
          </cell>
          <cell r="W309">
            <v>317</v>
          </cell>
          <cell r="X309">
            <v>320</v>
          </cell>
          <cell r="Y309">
            <v>287</v>
          </cell>
          <cell r="Z309">
            <v>-0.18879389698759999</v>
          </cell>
          <cell r="AA309">
            <v>311</v>
          </cell>
          <cell r="AB309">
            <v>669954.51896750205</v>
          </cell>
          <cell r="AC309">
            <v>315</v>
          </cell>
          <cell r="AD309">
            <v>28.960143558936601</v>
          </cell>
          <cell r="AE309">
            <v>307</v>
          </cell>
          <cell r="AF309">
            <v>309</v>
          </cell>
          <cell r="AG309">
            <v>0.232929999999999</v>
          </cell>
          <cell r="AH309">
            <v>301</v>
          </cell>
          <cell r="AI309">
            <v>317</v>
          </cell>
          <cell r="AJ309">
            <v>320</v>
          </cell>
          <cell r="AK309">
            <v>287</v>
          </cell>
          <cell r="AL309">
            <v>307.166666666666</v>
          </cell>
          <cell r="AM309">
            <v>1590.45183502587</v>
          </cell>
          <cell r="AN309">
            <v>316</v>
          </cell>
          <cell r="AO309">
            <v>1318.7080524907301</v>
          </cell>
          <cell r="AP309">
            <v>305</v>
          </cell>
          <cell r="AQ309">
            <v>0.10245099050522399</v>
          </cell>
          <cell r="AR309">
            <v>0.107960818571933</v>
          </cell>
          <cell r="AS309">
            <v>0.40627120840980302</v>
          </cell>
          <cell r="AT309">
            <v>308</v>
          </cell>
        </row>
        <row r="310">
          <cell r="A310">
            <v>308</v>
          </cell>
          <cell r="B310">
            <v>2025</v>
          </cell>
          <cell r="C310" t="str">
            <v>Delaware St.</v>
          </cell>
          <cell r="D310">
            <v>71.614999999999995</v>
          </cell>
          <cell r="E310">
            <v>29</v>
          </cell>
          <cell r="F310">
            <v>70.710599999999999</v>
          </cell>
          <cell r="G310">
            <v>33</v>
          </cell>
          <cell r="H310">
            <v>102.607</v>
          </cell>
          <cell r="I310">
            <v>262</v>
          </cell>
          <cell r="J310">
            <v>101.191</v>
          </cell>
          <cell r="K310">
            <v>293</v>
          </cell>
          <cell r="L310">
            <v>108.425</v>
          </cell>
          <cell r="M310">
            <v>236</v>
          </cell>
          <cell r="N310">
            <v>112.202</v>
          </cell>
          <cell r="O310">
            <v>260</v>
          </cell>
          <cell r="P310">
            <v>-11.0107</v>
          </cell>
          <cell r="Q310">
            <v>294</v>
          </cell>
          <cell r="R310">
            <v>0.27992790000000001</v>
          </cell>
          <cell r="S310">
            <v>0.187832</v>
          </cell>
          <cell r="T310">
            <v>0.13903389999999999</v>
          </cell>
          <cell r="U310">
            <v>0.29912539999999999</v>
          </cell>
          <cell r="V310">
            <v>279</v>
          </cell>
          <cell r="W310">
            <v>320</v>
          </cell>
          <cell r="X310">
            <v>339</v>
          </cell>
          <cell r="Y310">
            <v>254</v>
          </cell>
          <cell r="Z310">
            <v>-0.15375270543880401</v>
          </cell>
          <cell r="AA310">
            <v>288</v>
          </cell>
          <cell r="AB310">
            <v>733310.277516815</v>
          </cell>
          <cell r="AC310">
            <v>241</v>
          </cell>
          <cell r="AD310">
            <v>26.607064412762501</v>
          </cell>
          <cell r="AE310">
            <v>191</v>
          </cell>
          <cell r="AF310">
            <v>239.5</v>
          </cell>
          <cell r="AG310">
            <v>0.23387995</v>
          </cell>
          <cell r="AH310">
            <v>298</v>
          </cell>
          <cell r="AI310">
            <v>320</v>
          </cell>
          <cell r="AJ310">
            <v>339</v>
          </cell>
          <cell r="AK310">
            <v>254</v>
          </cell>
          <cell r="AL310">
            <v>276.58333333333297</v>
          </cell>
          <cell r="AM310">
            <v>1472.5037977199399</v>
          </cell>
          <cell r="AN310">
            <v>309</v>
          </cell>
          <cell r="AO310">
            <v>1182.58676442052</v>
          </cell>
          <cell r="AP310">
            <v>296</v>
          </cell>
          <cell r="AQ310">
            <v>0.100410375427314</v>
          </cell>
          <cell r="AR310">
            <v>0.10988747390169</v>
          </cell>
          <cell r="AS310">
            <v>0.40618317896011202</v>
          </cell>
          <cell r="AT310">
            <v>309</v>
          </cell>
        </row>
        <row r="311">
          <cell r="A311">
            <v>309</v>
          </cell>
          <cell r="B311">
            <v>2025</v>
          </cell>
          <cell r="C311" t="str">
            <v>Morehead St.</v>
          </cell>
          <cell r="D311">
            <v>65.342799999999997</v>
          </cell>
          <cell r="E311">
            <v>317</v>
          </cell>
          <cell r="F311">
            <v>64.753799999999998</v>
          </cell>
          <cell r="G311">
            <v>316</v>
          </cell>
          <cell r="H311">
            <v>98.376400000000004</v>
          </cell>
          <cell r="I311">
            <v>322</v>
          </cell>
          <cell r="J311">
            <v>99.071100000000001</v>
          </cell>
          <cell r="K311">
            <v>324</v>
          </cell>
          <cell r="L311">
            <v>107.321</v>
          </cell>
          <cell r="M311">
            <v>210</v>
          </cell>
          <cell r="N311">
            <v>113.21599999999999</v>
          </cell>
          <cell r="O311">
            <v>292</v>
          </cell>
          <cell r="P311">
            <v>-14.1447</v>
          </cell>
          <cell r="Q311">
            <v>324</v>
          </cell>
          <cell r="R311">
            <v>0.15213299999999999</v>
          </cell>
          <cell r="S311">
            <v>0.23022970000000001</v>
          </cell>
          <cell r="T311">
            <v>0.20123089999999999</v>
          </cell>
          <cell r="U311">
            <v>0.2572275</v>
          </cell>
          <cell r="V311">
            <v>330</v>
          </cell>
          <cell r="W311">
            <v>297</v>
          </cell>
          <cell r="X311">
            <v>309</v>
          </cell>
          <cell r="Y311">
            <v>275</v>
          </cell>
          <cell r="Z311">
            <v>-0.21647220504783901</v>
          </cell>
          <cell r="AA311">
            <v>328</v>
          </cell>
          <cell r="AB311">
            <v>641344.99599141604</v>
          </cell>
          <cell r="AC311">
            <v>337</v>
          </cell>
          <cell r="AD311">
            <v>29.583854003025799</v>
          </cell>
          <cell r="AE311">
            <v>329</v>
          </cell>
          <cell r="AF311">
            <v>328.5</v>
          </cell>
          <cell r="AG311">
            <v>0.19118135</v>
          </cell>
          <cell r="AH311">
            <v>323</v>
          </cell>
          <cell r="AI311">
            <v>297</v>
          </cell>
          <cell r="AJ311">
            <v>309</v>
          </cell>
          <cell r="AK311">
            <v>275</v>
          </cell>
          <cell r="AL311">
            <v>316.75</v>
          </cell>
          <cell r="AM311">
            <v>1375.7999076574299</v>
          </cell>
          <cell r="AN311">
            <v>301</v>
          </cell>
          <cell r="AO311">
            <v>1656.8038671136001</v>
          </cell>
          <cell r="AP311">
            <v>322</v>
          </cell>
          <cell r="AQ311">
            <v>0.123914026815757</v>
          </cell>
          <cell r="AR311">
            <v>8.6118401677615405E-2</v>
          </cell>
          <cell r="AS311">
            <v>0.405978040719984</v>
          </cell>
          <cell r="AT311">
            <v>310</v>
          </cell>
        </row>
        <row r="312">
          <cell r="A312">
            <v>310</v>
          </cell>
          <cell r="B312">
            <v>2025</v>
          </cell>
          <cell r="C312" t="str">
            <v>Fairleigh Dickinson</v>
          </cell>
          <cell r="D312">
            <v>68.8232</v>
          </cell>
          <cell r="E312">
            <v>144</v>
          </cell>
          <cell r="F312">
            <v>69.169899999999998</v>
          </cell>
          <cell r="G312">
            <v>86</v>
          </cell>
          <cell r="H312">
            <v>101.702</v>
          </cell>
          <cell r="I312">
            <v>270</v>
          </cell>
          <cell r="J312">
            <v>100.202</v>
          </cell>
          <cell r="K312">
            <v>306</v>
          </cell>
          <cell r="L312">
            <v>108.047</v>
          </cell>
          <cell r="M312">
            <v>230</v>
          </cell>
          <cell r="N312">
            <v>112.56</v>
          </cell>
          <cell r="O312">
            <v>271</v>
          </cell>
          <cell r="P312">
            <v>-12.3589</v>
          </cell>
          <cell r="Q312">
            <v>308</v>
          </cell>
          <cell r="R312">
            <v>0.22212989999999999</v>
          </cell>
          <cell r="S312">
            <v>0.20453060000000001</v>
          </cell>
          <cell r="T312">
            <v>0.1930317</v>
          </cell>
          <cell r="U312">
            <v>0.26642690000000002</v>
          </cell>
          <cell r="V312">
            <v>299</v>
          </cell>
          <cell r="W312">
            <v>306</v>
          </cell>
          <cell r="X312">
            <v>317</v>
          </cell>
          <cell r="Y312">
            <v>269</v>
          </cell>
          <cell r="Z312">
            <v>-0.17956154320054801</v>
          </cell>
          <cell r="AA312">
            <v>307</v>
          </cell>
          <cell r="AB312">
            <v>691015.26554185199</v>
          </cell>
          <cell r="AC312">
            <v>293</v>
          </cell>
          <cell r="AD312">
            <v>27.827851260546499</v>
          </cell>
          <cell r="AE312">
            <v>255</v>
          </cell>
          <cell r="AF312">
            <v>281</v>
          </cell>
          <cell r="AG312">
            <v>0.21333025</v>
          </cell>
          <cell r="AH312">
            <v>312</v>
          </cell>
          <cell r="AI312">
            <v>306</v>
          </cell>
          <cell r="AJ312">
            <v>317</v>
          </cell>
          <cell r="AK312">
            <v>269</v>
          </cell>
          <cell r="AL312">
            <v>296.5</v>
          </cell>
          <cell r="AM312">
            <v>1449.6608331467201</v>
          </cell>
          <cell r="AN312">
            <v>308</v>
          </cell>
          <cell r="AO312">
            <v>1389.8638378757801</v>
          </cell>
          <cell r="AP312">
            <v>311</v>
          </cell>
          <cell r="AQ312">
            <v>0.109508114720536</v>
          </cell>
          <cell r="AR312">
            <v>9.8229115784400994E-2</v>
          </cell>
          <cell r="AS312">
            <v>0.404197605793987</v>
          </cell>
          <cell r="AT312">
            <v>311</v>
          </cell>
        </row>
        <row r="313">
          <cell r="A313">
            <v>311</v>
          </cell>
          <cell r="B313">
            <v>2025</v>
          </cell>
          <cell r="C313" t="str">
            <v>Long Beach St.</v>
          </cell>
          <cell r="D313">
            <v>65.896199999999993</v>
          </cell>
          <cell r="E313">
            <v>295</v>
          </cell>
          <cell r="F313">
            <v>64.214500000000001</v>
          </cell>
          <cell r="G313">
            <v>329</v>
          </cell>
          <cell r="H313">
            <v>98.538799999999995</v>
          </cell>
          <cell r="I313">
            <v>317</v>
          </cell>
          <cell r="J313">
            <v>103.24299999999999</v>
          </cell>
          <cell r="K313">
            <v>255</v>
          </cell>
          <cell r="L313">
            <v>113.723</v>
          </cell>
          <cell r="M313">
            <v>337</v>
          </cell>
          <cell r="N313">
            <v>115.76</v>
          </cell>
          <cell r="O313">
            <v>328</v>
          </cell>
          <cell r="P313">
            <v>-12.516500000000001</v>
          </cell>
          <cell r="Q313">
            <v>311</v>
          </cell>
          <cell r="R313">
            <v>0.18423200000000001</v>
          </cell>
          <cell r="S313">
            <v>0.2148302</v>
          </cell>
          <cell r="T313">
            <v>0.21652969999999999</v>
          </cell>
          <cell r="U313">
            <v>0.1526324</v>
          </cell>
          <cell r="V313">
            <v>320</v>
          </cell>
          <cell r="W313">
            <v>302</v>
          </cell>
          <cell r="X313">
            <v>297</v>
          </cell>
          <cell r="Y313">
            <v>324</v>
          </cell>
          <cell r="Z313">
            <v>-0.18995025509816901</v>
          </cell>
          <cell r="AA313">
            <v>313</v>
          </cell>
          <cell r="AB313">
            <v>702395.30888431298</v>
          </cell>
          <cell r="AC313">
            <v>275</v>
          </cell>
          <cell r="AD313">
            <v>30.3971773872324</v>
          </cell>
          <cell r="AE313">
            <v>346</v>
          </cell>
          <cell r="AF313">
            <v>329.5</v>
          </cell>
          <cell r="AG313">
            <v>0.19953109999999999</v>
          </cell>
          <cell r="AH313">
            <v>319</v>
          </cell>
          <cell r="AI313">
            <v>302</v>
          </cell>
          <cell r="AJ313">
            <v>297</v>
          </cell>
          <cell r="AK313">
            <v>324</v>
          </cell>
          <cell r="AL313">
            <v>309.58333333333297</v>
          </cell>
          <cell r="AM313">
            <v>1441.0605833506299</v>
          </cell>
          <cell r="AN313">
            <v>307</v>
          </cell>
          <cell r="AO313">
            <v>1551.5542856894599</v>
          </cell>
          <cell r="AP313">
            <v>319</v>
          </cell>
          <cell r="AQ313">
            <v>0.115091104857853</v>
          </cell>
          <cell r="AR313">
            <v>9.0619998204716404E-2</v>
          </cell>
          <cell r="AS313">
            <v>0.40261606036775599</v>
          </cell>
          <cell r="AT313">
            <v>312</v>
          </cell>
        </row>
        <row r="314">
          <cell r="A314">
            <v>312</v>
          </cell>
          <cell r="B314">
            <v>2025</v>
          </cell>
          <cell r="C314" t="str">
            <v>Oral Roberts</v>
          </cell>
          <cell r="D314">
            <v>68.612300000000005</v>
          </cell>
          <cell r="E314">
            <v>151</v>
          </cell>
          <cell r="F314">
            <v>67.930999999999997</v>
          </cell>
          <cell r="G314">
            <v>151</v>
          </cell>
          <cell r="H314">
            <v>105.05800000000001</v>
          </cell>
          <cell r="I314">
            <v>199</v>
          </cell>
          <cell r="J314">
            <v>104.645</v>
          </cell>
          <cell r="K314">
            <v>228</v>
          </cell>
          <cell r="L314">
            <v>121.03100000000001</v>
          </cell>
          <cell r="M314">
            <v>363</v>
          </cell>
          <cell r="N314">
            <v>119.29300000000001</v>
          </cell>
          <cell r="O314">
            <v>355</v>
          </cell>
          <cell r="P314">
            <v>-14.648400000000001</v>
          </cell>
          <cell r="Q314">
            <v>326</v>
          </cell>
          <cell r="R314">
            <v>0.28262769999999998</v>
          </cell>
          <cell r="S314">
            <v>0.18223230000000001</v>
          </cell>
          <cell r="T314">
            <v>0.2423285</v>
          </cell>
          <cell r="U314">
            <v>0.18253140000000001</v>
          </cell>
          <cell r="V314">
            <v>277</v>
          </cell>
          <cell r="W314">
            <v>323</v>
          </cell>
          <cell r="X314">
            <v>285</v>
          </cell>
          <cell r="Y314">
            <v>315</v>
          </cell>
          <cell r="Z314">
            <v>-0.21348941807809901</v>
          </cell>
          <cell r="AA314">
            <v>326</v>
          </cell>
          <cell r="AB314">
            <v>751344.20740010706</v>
          </cell>
          <cell r="AC314">
            <v>215</v>
          </cell>
          <cell r="AD314">
            <v>30.632465907486498</v>
          </cell>
          <cell r="AE314">
            <v>348</v>
          </cell>
          <cell r="AF314">
            <v>337</v>
          </cell>
          <cell r="AG314">
            <v>0.23243</v>
          </cell>
          <cell r="AH314">
            <v>302</v>
          </cell>
          <cell r="AI314">
            <v>323</v>
          </cell>
          <cell r="AJ314">
            <v>285</v>
          </cell>
          <cell r="AK314">
            <v>315</v>
          </cell>
          <cell r="AL314">
            <v>296.666666666666</v>
          </cell>
          <cell r="AM314">
            <v>1627.95874642786</v>
          </cell>
          <cell r="AN314">
            <v>318</v>
          </cell>
          <cell r="AO314">
            <v>1276.36994650719</v>
          </cell>
          <cell r="AP314">
            <v>300</v>
          </cell>
          <cell r="AQ314">
            <v>9.6444100609091504E-2</v>
          </cell>
          <cell r="AR314">
            <v>0.10816940363725799</v>
          </cell>
          <cell r="AS314">
            <v>0.40175539648168401</v>
          </cell>
          <cell r="AT314">
            <v>313</v>
          </cell>
        </row>
        <row r="315">
          <cell r="A315">
            <v>313</v>
          </cell>
          <cell r="B315">
            <v>2025</v>
          </cell>
          <cell r="C315" t="str">
            <v>Alcorn St.</v>
          </cell>
          <cell r="D315">
            <v>66.846900000000005</v>
          </cell>
          <cell r="E315">
            <v>251</v>
          </cell>
          <cell r="F315">
            <v>65.320800000000006</v>
          </cell>
          <cell r="G315">
            <v>291</v>
          </cell>
          <cell r="H315">
            <v>97.552899999999994</v>
          </cell>
          <cell r="I315">
            <v>330</v>
          </cell>
          <cell r="J315">
            <v>99.545699999999997</v>
          </cell>
          <cell r="K315">
            <v>320</v>
          </cell>
          <cell r="L315">
            <v>109.93</v>
          </cell>
          <cell r="M315">
            <v>271</v>
          </cell>
          <cell r="N315">
            <v>112.14</v>
          </cell>
          <cell r="O315">
            <v>258</v>
          </cell>
          <cell r="P315">
            <v>-12.5946</v>
          </cell>
          <cell r="Q315">
            <v>313</v>
          </cell>
          <cell r="R315">
            <v>0.35252460000000002</v>
          </cell>
          <cell r="S315">
            <v>0.16113330000000001</v>
          </cell>
          <cell r="T315">
            <v>0.11693489999999999</v>
          </cell>
          <cell r="U315">
            <v>0.2499277</v>
          </cell>
          <cell r="V315">
            <v>246</v>
          </cell>
          <cell r="W315">
            <v>333</v>
          </cell>
          <cell r="X315">
            <v>349</v>
          </cell>
          <cell r="Y315">
            <v>277</v>
          </cell>
          <cell r="Z315">
            <v>-0.188405146685934</v>
          </cell>
          <cell r="AA315">
            <v>310</v>
          </cell>
          <cell r="AB315">
            <v>662409.08709675202</v>
          </cell>
          <cell r="AC315">
            <v>326</v>
          </cell>
          <cell r="AD315">
            <v>28.4797131671762</v>
          </cell>
          <cell r="AE315">
            <v>295</v>
          </cell>
          <cell r="AF315">
            <v>302.5</v>
          </cell>
          <cell r="AG315">
            <v>0.25682895</v>
          </cell>
          <cell r="AH315">
            <v>286</v>
          </cell>
          <cell r="AI315">
            <v>333</v>
          </cell>
          <cell r="AJ315">
            <v>349</v>
          </cell>
          <cell r="AK315">
            <v>277</v>
          </cell>
          <cell r="AL315">
            <v>308.416666666666</v>
          </cell>
          <cell r="AM315">
            <v>1914.04673439113</v>
          </cell>
          <cell r="AN315">
            <v>331</v>
          </cell>
          <cell r="AO315">
            <v>1200.86410300188</v>
          </cell>
          <cell r="AP315">
            <v>297</v>
          </cell>
          <cell r="AQ315">
            <v>8.3908256700705799E-2</v>
          </cell>
          <cell r="AR315">
            <v>0.12043884104305</v>
          </cell>
          <cell r="AS315">
            <v>0.40154608070754599</v>
          </cell>
          <cell r="AT315">
            <v>314</v>
          </cell>
        </row>
        <row r="316">
          <cell r="A316">
            <v>314</v>
          </cell>
          <cell r="B316">
            <v>2025</v>
          </cell>
          <cell r="C316" t="str">
            <v>Loyola MD</v>
          </cell>
          <cell r="D316">
            <v>66.851500000000001</v>
          </cell>
          <cell r="E316">
            <v>250</v>
          </cell>
          <cell r="F316">
            <v>67.132400000000004</v>
          </cell>
          <cell r="G316">
            <v>196</v>
          </cell>
          <cell r="H316">
            <v>101.45399999999999</v>
          </cell>
          <cell r="I316">
            <v>273</v>
          </cell>
          <cell r="J316">
            <v>99.980199999999996</v>
          </cell>
          <cell r="K316">
            <v>310</v>
          </cell>
          <cell r="L316">
            <v>107.56100000000001</v>
          </cell>
          <cell r="M316">
            <v>213</v>
          </cell>
          <cell r="N316">
            <v>113.68300000000001</v>
          </cell>
          <cell r="O316">
            <v>302</v>
          </cell>
          <cell r="P316">
            <v>-13.7029</v>
          </cell>
          <cell r="Q316">
            <v>320</v>
          </cell>
          <cell r="R316">
            <v>0.10173509999999999</v>
          </cell>
          <cell r="S316">
            <v>0.2376286</v>
          </cell>
          <cell r="T316">
            <v>0.22532920000000001</v>
          </cell>
          <cell r="U316">
            <v>0.193131</v>
          </cell>
          <cell r="V316">
            <v>351</v>
          </cell>
          <cell r="W316">
            <v>287</v>
          </cell>
          <cell r="X316">
            <v>292</v>
          </cell>
          <cell r="Y316">
            <v>310</v>
          </cell>
          <cell r="Z316">
            <v>-0.20497371038794901</v>
          </cell>
          <cell r="AA316">
            <v>319</v>
          </cell>
          <cell r="AB316">
            <v>668250.29426846199</v>
          </cell>
          <cell r="AC316">
            <v>318</v>
          </cell>
          <cell r="AD316">
            <v>29.1072841038118</v>
          </cell>
          <cell r="AE316">
            <v>317</v>
          </cell>
          <cell r="AF316">
            <v>318</v>
          </cell>
          <cell r="AG316">
            <v>0.16968185</v>
          </cell>
          <cell r="AH316">
            <v>328</v>
          </cell>
          <cell r="AI316">
            <v>287</v>
          </cell>
          <cell r="AJ316">
            <v>292</v>
          </cell>
          <cell r="AK316">
            <v>310</v>
          </cell>
          <cell r="AL316">
            <v>314.166666666666</v>
          </cell>
          <cell r="AM316">
            <v>1322.0911399834299</v>
          </cell>
          <cell r="AN316">
            <v>297</v>
          </cell>
          <cell r="AO316">
            <v>1851.5042514368299</v>
          </cell>
          <cell r="AP316">
            <v>330</v>
          </cell>
          <cell r="AQ316">
            <v>0.12840656262130701</v>
          </cell>
          <cell r="AR316">
            <v>7.53796515749936E-2</v>
          </cell>
          <cell r="AS316">
            <v>0.40110485826290398</v>
          </cell>
          <cell r="AT316">
            <v>315</v>
          </cell>
        </row>
        <row r="317">
          <cell r="A317">
            <v>315</v>
          </cell>
          <cell r="B317">
            <v>2025</v>
          </cell>
          <cell r="C317" t="str">
            <v>Lafayette</v>
          </cell>
          <cell r="D317">
            <v>65.832400000000007</v>
          </cell>
          <cell r="E317">
            <v>300</v>
          </cell>
          <cell r="F317">
            <v>65.994200000000006</v>
          </cell>
          <cell r="G317">
            <v>252</v>
          </cell>
          <cell r="H317">
            <v>100.636</v>
          </cell>
          <cell r="I317">
            <v>297</v>
          </cell>
          <cell r="J317">
            <v>97.991600000000005</v>
          </cell>
          <cell r="K317">
            <v>336</v>
          </cell>
          <cell r="L317">
            <v>104.687</v>
          </cell>
          <cell r="M317">
            <v>148</v>
          </cell>
          <cell r="N317">
            <v>109.51300000000001</v>
          </cell>
          <cell r="O317">
            <v>210</v>
          </cell>
          <cell r="P317">
            <v>-11.5214</v>
          </cell>
          <cell r="Q317">
            <v>301</v>
          </cell>
          <cell r="R317">
            <v>0.2216301</v>
          </cell>
          <cell r="S317">
            <v>0.19643140000000001</v>
          </cell>
          <cell r="T317">
            <v>0.20273079999999999</v>
          </cell>
          <cell r="U317">
            <v>0.23012920000000001</v>
          </cell>
          <cell r="V317">
            <v>301</v>
          </cell>
          <cell r="W317">
            <v>314</v>
          </cell>
          <cell r="X317">
            <v>308</v>
          </cell>
          <cell r="Y317">
            <v>292</v>
          </cell>
          <cell r="Z317">
            <v>-0.17501108876480201</v>
          </cell>
          <cell r="AA317">
            <v>305</v>
          </cell>
          <cell r="AB317">
            <v>632145.98778177402</v>
          </cell>
          <cell r="AC317">
            <v>342</v>
          </cell>
          <cell r="AD317">
            <v>27.8423182790259</v>
          </cell>
          <cell r="AE317">
            <v>259</v>
          </cell>
          <cell r="AF317">
            <v>282</v>
          </cell>
          <cell r="AG317">
            <v>0.20903074999999999</v>
          </cell>
          <cell r="AH317">
            <v>315</v>
          </cell>
          <cell r="AI317">
            <v>314</v>
          </cell>
          <cell r="AJ317">
            <v>308</v>
          </cell>
          <cell r="AK317">
            <v>292</v>
          </cell>
          <cell r="AL317">
            <v>307.33333333333297</v>
          </cell>
          <cell r="AM317">
            <v>1564.58353060321</v>
          </cell>
          <cell r="AN317">
            <v>312</v>
          </cell>
          <cell r="AO317">
            <v>1470.2780970423401</v>
          </cell>
          <cell r="AP317">
            <v>315</v>
          </cell>
          <cell r="AQ317">
            <v>0.104372404066606</v>
          </cell>
          <cell r="AR317">
            <v>9.5575057333753002E-2</v>
          </cell>
          <cell r="AS317">
            <v>0.398065335269848</v>
          </cell>
          <cell r="AT317">
            <v>316</v>
          </cell>
        </row>
        <row r="318">
          <cell r="A318">
            <v>316</v>
          </cell>
          <cell r="B318">
            <v>2025</v>
          </cell>
          <cell r="C318" t="str">
            <v>Old Dominion</v>
          </cell>
          <cell r="D318">
            <v>66.702799999999996</v>
          </cell>
          <cell r="E318">
            <v>257</v>
          </cell>
          <cell r="F318">
            <v>66.123099999999994</v>
          </cell>
          <cell r="G318">
            <v>248</v>
          </cell>
          <cell r="H318">
            <v>100.879</v>
          </cell>
          <cell r="I318">
            <v>294</v>
          </cell>
          <cell r="J318">
            <v>101.956</v>
          </cell>
          <cell r="K318">
            <v>278</v>
          </cell>
          <cell r="L318">
            <v>110.533</v>
          </cell>
          <cell r="M318">
            <v>283</v>
          </cell>
          <cell r="N318">
            <v>113.497</v>
          </cell>
          <cell r="O318">
            <v>300</v>
          </cell>
          <cell r="P318">
            <v>-11.541499999999999</v>
          </cell>
          <cell r="Q318">
            <v>303</v>
          </cell>
          <cell r="R318">
            <v>0.20463100000000001</v>
          </cell>
          <cell r="S318">
            <v>0.2008308</v>
          </cell>
          <cell r="T318">
            <v>0.14923339999999999</v>
          </cell>
          <cell r="U318">
            <v>0.26332729999999999</v>
          </cell>
          <cell r="V318">
            <v>310</v>
          </cell>
          <cell r="W318">
            <v>309</v>
          </cell>
          <cell r="X318">
            <v>334</v>
          </cell>
          <cell r="Y318">
            <v>272</v>
          </cell>
          <cell r="Z318">
            <v>-0.17302122249740601</v>
          </cell>
          <cell r="AA318">
            <v>303</v>
          </cell>
          <cell r="AB318">
            <v>693377.33600381995</v>
          </cell>
          <cell r="AC318">
            <v>288</v>
          </cell>
          <cell r="AD318">
            <v>29.0958431447843</v>
          </cell>
          <cell r="AE318">
            <v>316</v>
          </cell>
          <cell r="AF318">
            <v>309.5</v>
          </cell>
          <cell r="AG318">
            <v>0.20273089999999999</v>
          </cell>
          <cell r="AH318">
            <v>318</v>
          </cell>
          <cell r="AI318">
            <v>309</v>
          </cell>
          <cell r="AJ318">
            <v>334</v>
          </cell>
          <cell r="AK318">
            <v>272</v>
          </cell>
          <cell r="AL318">
            <v>304.08333333333297</v>
          </cell>
          <cell r="AM318">
            <v>1514.1269831785401</v>
          </cell>
          <cell r="AN318">
            <v>311</v>
          </cell>
          <cell r="AO318">
            <v>1499.93579337601</v>
          </cell>
          <cell r="AP318">
            <v>318</v>
          </cell>
          <cell r="AQ318">
            <v>0.10706036970308699</v>
          </cell>
          <cell r="AR318">
            <v>9.24634702896453E-2</v>
          </cell>
          <cell r="AS318">
            <v>0.39772777399613302</v>
          </cell>
          <cell r="AT318">
            <v>317</v>
          </cell>
        </row>
        <row r="319">
          <cell r="A319">
            <v>317</v>
          </cell>
          <cell r="B319">
            <v>2025</v>
          </cell>
          <cell r="C319" t="str">
            <v>North Carolina A&amp;T</v>
          </cell>
          <cell r="D319">
            <v>70.4101</v>
          </cell>
          <cell r="E319">
            <v>65</v>
          </cell>
          <cell r="F319">
            <v>70.204899999999995</v>
          </cell>
          <cell r="G319">
            <v>48</v>
          </cell>
          <cell r="H319">
            <v>99.513300000000001</v>
          </cell>
          <cell r="I319">
            <v>308</v>
          </cell>
          <cell r="J319">
            <v>99.489199999999997</v>
          </cell>
          <cell r="K319">
            <v>322</v>
          </cell>
          <cell r="L319">
            <v>111.73399999999999</v>
          </cell>
          <cell r="M319">
            <v>308</v>
          </cell>
          <cell r="N319">
            <v>114.342</v>
          </cell>
          <cell r="O319">
            <v>310</v>
          </cell>
          <cell r="P319">
            <v>-14.8531</v>
          </cell>
          <cell r="Q319">
            <v>327</v>
          </cell>
          <cell r="R319">
            <v>0.1294342</v>
          </cell>
          <cell r="S319">
            <v>0.21653</v>
          </cell>
          <cell r="T319">
            <v>0.1935316</v>
          </cell>
          <cell r="U319">
            <v>0.22812930000000001</v>
          </cell>
          <cell r="V319">
            <v>342</v>
          </cell>
          <cell r="W319">
            <v>300</v>
          </cell>
          <cell r="X319">
            <v>316</v>
          </cell>
          <cell r="Y319">
            <v>293</v>
          </cell>
          <cell r="Z319">
            <v>-0.21094700902285299</v>
          </cell>
          <cell r="AA319">
            <v>325</v>
          </cell>
          <cell r="AB319">
            <v>696926.27535071399</v>
          </cell>
          <cell r="AC319">
            <v>282</v>
          </cell>
          <cell r="AD319">
            <v>27.892940078250401</v>
          </cell>
          <cell r="AE319">
            <v>262</v>
          </cell>
          <cell r="AF319">
            <v>293.5</v>
          </cell>
          <cell r="AG319">
            <v>0.1729821</v>
          </cell>
          <cell r="AH319">
            <v>327</v>
          </cell>
          <cell r="AI319">
            <v>300</v>
          </cell>
          <cell r="AJ319">
            <v>316</v>
          </cell>
          <cell r="AK319">
            <v>293</v>
          </cell>
          <cell r="AL319">
            <v>306.08333333333297</v>
          </cell>
          <cell r="AM319">
            <v>1413.5839529549401</v>
          </cell>
          <cell r="AN319">
            <v>306</v>
          </cell>
          <cell r="AO319">
            <v>1769.45090465044</v>
          </cell>
          <cell r="AP319">
            <v>325</v>
          </cell>
          <cell r="AQ319">
            <v>0.11622527051239601</v>
          </cell>
          <cell r="AR319">
            <v>7.7282413210075396E-2</v>
          </cell>
          <cell r="AS319">
            <v>0.392886663997075</v>
          </cell>
          <cell r="AT319">
            <v>318</v>
          </cell>
        </row>
        <row r="320">
          <cell r="A320">
            <v>318</v>
          </cell>
          <cell r="B320">
            <v>2025</v>
          </cell>
          <cell r="C320" t="str">
            <v>Rider</v>
          </cell>
          <cell r="D320">
            <v>65.306299999999993</v>
          </cell>
          <cell r="E320">
            <v>319</v>
          </cell>
          <cell r="F320">
            <v>64.843999999999994</v>
          </cell>
          <cell r="G320">
            <v>312</v>
          </cell>
          <cell r="H320">
            <v>100.72499999999999</v>
          </cell>
          <cell r="I320">
            <v>296</v>
          </cell>
          <cell r="J320">
            <v>101.30200000000001</v>
          </cell>
          <cell r="K320">
            <v>289</v>
          </cell>
          <cell r="L320">
            <v>109.985</v>
          </cell>
          <cell r="M320">
            <v>272</v>
          </cell>
          <cell r="N320">
            <v>114.667</v>
          </cell>
          <cell r="O320">
            <v>315</v>
          </cell>
          <cell r="P320">
            <v>-13.364800000000001</v>
          </cell>
          <cell r="Q320">
            <v>318</v>
          </cell>
          <cell r="R320">
            <v>0.19233169999999999</v>
          </cell>
          <cell r="S320">
            <v>0.19883100000000001</v>
          </cell>
          <cell r="T320">
            <v>0.1511333</v>
          </cell>
          <cell r="U320">
            <v>0.14433289999999999</v>
          </cell>
          <cell r="V320">
            <v>317</v>
          </cell>
          <cell r="W320">
            <v>310</v>
          </cell>
          <cell r="X320">
            <v>333</v>
          </cell>
          <cell r="Y320">
            <v>329</v>
          </cell>
          <cell r="Z320">
            <v>-0.204651006105077</v>
          </cell>
          <cell r="AA320">
            <v>318</v>
          </cell>
          <cell r="AB320">
            <v>670179.46802098502</v>
          </cell>
          <cell r="AC320">
            <v>314</v>
          </cell>
          <cell r="AD320">
            <v>30.209702017957198</v>
          </cell>
          <cell r="AE320">
            <v>344</v>
          </cell>
          <cell r="AF320">
            <v>331</v>
          </cell>
          <cell r="AG320">
            <v>0.19558134999999999</v>
          </cell>
          <cell r="AH320">
            <v>320</v>
          </cell>
          <cell r="AI320">
            <v>310</v>
          </cell>
          <cell r="AJ320">
            <v>333</v>
          </cell>
          <cell r="AK320">
            <v>329</v>
          </cell>
          <cell r="AL320">
            <v>324.166666666666</v>
          </cell>
          <cell r="AM320">
            <v>1630.3628039222499</v>
          </cell>
          <cell r="AN320">
            <v>319</v>
          </cell>
          <cell r="AO320">
            <v>1657.4518309985399</v>
          </cell>
          <cell r="AP320">
            <v>323</v>
          </cell>
          <cell r="AQ320">
            <v>0.105213222215151</v>
          </cell>
          <cell r="AR320">
            <v>8.8096093247438598E-2</v>
          </cell>
          <cell r="AS320">
            <v>0.39272551230812702</v>
          </cell>
          <cell r="AT320">
            <v>319</v>
          </cell>
        </row>
        <row r="321">
          <cell r="A321">
            <v>319</v>
          </cell>
          <cell r="B321">
            <v>2025</v>
          </cell>
          <cell r="C321" t="str">
            <v>Saint Francis</v>
          </cell>
          <cell r="D321">
            <v>67.202299999999994</v>
          </cell>
          <cell r="E321">
            <v>224</v>
          </cell>
          <cell r="F321">
            <v>67.503399999999999</v>
          </cell>
          <cell r="G321">
            <v>179</v>
          </cell>
          <cell r="H321">
            <v>99.844499999999996</v>
          </cell>
          <cell r="I321">
            <v>305</v>
          </cell>
          <cell r="J321">
            <v>101.19499999999999</v>
          </cell>
          <cell r="K321">
            <v>292</v>
          </cell>
          <cell r="L321">
            <v>111.11199999999999</v>
          </cell>
          <cell r="M321">
            <v>299</v>
          </cell>
          <cell r="N321">
            <v>115.628</v>
          </cell>
          <cell r="O321">
            <v>325</v>
          </cell>
          <cell r="P321">
            <v>-14.4322</v>
          </cell>
          <cell r="Q321">
            <v>325</v>
          </cell>
          <cell r="R321">
            <v>0.278528</v>
          </cell>
          <cell r="S321">
            <v>0.16883280000000001</v>
          </cell>
          <cell r="T321">
            <v>0.21303</v>
          </cell>
          <cell r="U321">
            <v>0.15953220000000001</v>
          </cell>
          <cell r="V321">
            <v>280</v>
          </cell>
          <cell r="W321">
            <v>328</v>
          </cell>
          <cell r="X321">
            <v>300</v>
          </cell>
          <cell r="Y321">
            <v>322</v>
          </cell>
          <cell r="Z321">
            <v>-0.214769434974695</v>
          </cell>
          <cell r="AA321">
            <v>327</v>
          </cell>
          <cell r="AB321">
            <v>688180.31626445695</v>
          </cell>
          <cell r="AC321">
            <v>297</v>
          </cell>
          <cell r="AD321">
            <v>29.752035599790698</v>
          </cell>
          <cell r="AE321">
            <v>334</v>
          </cell>
          <cell r="AF321">
            <v>330.5</v>
          </cell>
          <cell r="AG321">
            <v>0.2236804</v>
          </cell>
          <cell r="AH321">
            <v>306</v>
          </cell>
          <cell r="AI321">
            <v>328</v>
          </cell>
          <cell r="AJ321">
            <v>300</v>
          </cell>
          <cell r="AK321">
            <v>322</v>
          </cell>
          <cell r="AL321">
            <v>313.75</v>
          </cell>
          <cell r="AM321">
            <v>1858.34743012021</v>
          </cell>
          <cell r="AN321">
            <v>329</v>
          </cell>
          <cell r="AO321">
            <v>1402.6709537357699</v>
          </cell>
          <cell r="AP321">
            <v>313</v>
          </cell>
          <cell r="AQ321">
            <v>8.8177703188887901E-2</v>
          </cell>
          <cell r="AR321">
            <v>0.10287687878516499</v>
          </cell>
          <cell r="AS321">
            <v>0.39088678196124199</v>
          </cell>
          <cell r="AT321">
            <v>320</v>
          </cell>
        </row>
        <row r="322">
          <cell r="A322">
            <v>320</v>
          </cell>
          <cell r="B322">
            <v>2025</v>
          </cell>
          <cell r="C322" t="str">
            <v>Holy Cross</v>
          </cell>
          <cell r="D322">
            <v>65.348600000000005</v>
          </cell>
          <cell r="E322">
            <v>315</v>
          </cell>
          <cell r="F322">
            <v>65.653199999999998</v>
          </cell>
          <cell r="G322">
            <v>272</v>
          </cell>
          <cell r="H322">
            <v>102.983</v>
          </cell>
          <cell r="I322">
            <v>256</v>
          </cell>
          <cell r="J322">
            <v>102.407</v>
          </cell>
          <cell r="K322">
            <v>267</v>
          </cell>
          <cell r="L322">
            <v>110.545</v>
          </cell>
          <cell r="M322">
            <v>285</v>
          </cell>
          <cell r="N322">
            <v>115.858</v>
          </cell>
          <cell r="O322">
            <v>330</v>
          </cell>
          <cell r="P322">
            <v>-13.4512</v>
          </cell>
          <cell r="Q322">
            <v>319</v>
          </cell>
          <cell r="R322">
            <v>0.15363289999999999</v>
          </cell>
          <cell r="S322">
            <v>0.20653050000000001</v>
          </cell>
          <cell r="T322">
            <v>0.27912680000000001</v>
          </cell>
          <cell r="U322">
            <v>0.15023259999999999</v>
          </cell>
          <cell r="V322">
            <v>329</v>
          </cell>
          <cell r="W322">
            <v>305</v>
          </cell>
          <cell r="X322">
            <v>268</v>
          </cell>
          <cell r="Y322">
            <v>326</v>
          </cell>
          <cell r="Z322">
            <v>-0.20583455498663999</v>
          </cell>
          <cell r="AA322">
            <v>320</v>
          </cell>
          <cell r="AB322">
            <v>685323.42289104103</v>
          </cell>
          <cell r="AC322">
            <v>300</v>
          </cell>
          <cell r="AD322">
            <v>30.693425192798902</v>
          </cell>
          <cell r="AE322">
            <v>349</v>
          </cell>
          <cell r="AF322">
            <v>334.5</v>
          </cell>
          <cell r="AG322">
            <v>0.18008170000000001</v>
          </cell>
          <cell r="AH322">
            <v>325</v>
          </cell>
          <cell r="AI322">
            <v>305</v>
          </cell>
          <cell r="AJ322">
            <v>268</v>
          </cell>
          <cell r="AK322">
            <v>326</v>
          </cell>
          <cell r="AL322">
            <v>312.25</v>
          </cell>
          <cell r="AM322">
            <v>1511.8832327428599</v>
          </cell>
          <cell r="AN322">
            <v>310</v>
          </cell>
          <cell r="AO322">
            <v>1733.93520829712</v>
          </cell>
          <cell r="AP322">
            <v>324</v>
          </cell>
          <cell r="AQ322">
            <v>0.11011513658043399</v>
          </cell>
          <cell r="AR322">
            <v>8.0658436262777494E-2</v>
          </cell>
          <cell r="AS322">
            <v>0.39065670894265497</v>
          </cell>
          <cell r="AT322">
            <v>321</v>
          </cell>
        </row>
        <row r="323">
          <cell r="A323">
            <v>321</v>
          </cell>
          <cell r="B323">
            <v>2025</v>
          </cell>
          <cell r="C323" t="str">
            <v>Lehigh</v>
          </cell>
          <cell r="D323">
            <v>66.4315</v>
          </cell>
          <cell r="E323">
            <v>270</v>
          </cell>
          <cell r="F323">
            <v>66.968900000000005</v>
          </cell>
          <cell r="G323">
            <v>200</v>
          </cell>
          <cell r="H323">
            <v>100.892</v>
          </cell>
          <cell r="I323">
            <v>291</v>
          </cell>
          <cell r="J323">
            <v>100.557</v>
          </cell>
          <cell r="K323">
            <v>299</v>
          </cell>
          <cell r="L323">
            <v>107.184</v>
          </cell>
          <cell r="M323">
            <v>207</v>
          </cell>
          <cell r="N323">
            <v>110.512</v>
          </cell>
          <cell r="O323">
            <v>235</v>
          </cell>
          <cell r="P323">
            <v>-9.9549599999999998</v>
          </cell>
          <cell r="Q323">
            <v>282</v>
          </cell>
          <cell r="R323">
            <v>0.37172329999999998</v>
          </cell>
          <cell r="S323">
            <v>0.13673370000000001</v>
          </cell>
          <cell r="T323">
            <v>0.2149298</v>
          </cell>
          <cell r="U323">
            <v>0.17153199999999999</v>
          </cell>
          <cell r="V323">
            <v>234</v>
          </cell>
          <cell r="W323">
            <v>337</v>
          </cell>
          <cell r="X323">
            <v>298</v>
          </cell>
          <cell r="Y323">
            <v>320</v>
          </cell>
          <cell r="Z323">
            <v>-0.14985360860435101</v>
          </cell>
          <cell r="AA323">
            <v>284</v>
          </cell>
          <cell r="AB323">
            <v>671736.07940644305</v>
          </cell>
          <cell r="AC323">
            <v>312</v>
          </cell>
          <cell r="AD323">
            <v>27.9950368238617</v>
          </cell>
          <cell r="AE323">
            <v>268</v>
          </cell>
          <cell r="AF323">
            <v>276</v>
          </cell>
          <cell r="AG323">
            <v>0.25422849999999902</v>
          </cell>
          <cell r="AH323">
            <v>289</v>
          </cell>
          <cell r="AI323">
            <v>337</v>
          </cell>
          <cell r="AJ323">
            <v>298</v>
          </cell>
          <cell r="AK323">
            <v>320</v>
          </cell>
          <cell r="AL323">
            <v>296.5</v>
          </cell>
          <cell r="AM323">
            <v>2168.4485975293501</v>
          </cell>
          <cell r="AN323">
            <v>335</v>
          </cell>
          <cell r="AO323">
            <v>1166.27364752574</v>
          </cell>
          <cell r="AP323">
            <v>294</v>
          </cell>
          <cell r="AQ323">
            <v>7.0319423752443003E-2</v>
          </cell>
          <cell r="AR323">
            <v>0.119655730244547</v>
          </cell>
          <cell r="AS323">
            <v>0.39000190090779502</v>
          </cell>
          <cell r="AT323">
            <v>322</v>
          </cell>
        </row>
        <row r="324">
          <cell r="A324">
            <v>322</v>
          </cell>
          <cell r="B324">
            <v>2025</v>
          </cell>
          <cell r="C324" t="str">
            <v>VMI</v>
          </cell>
          <cell r="D324">
            <v>68.249099999999999</v>
          </cell>
          <cell r="E324">
            <v>176</v>
          </cell>
          <cell r="F324">
            <v>68.154899999999998</v>
          </cell>
          <cell r="G324">
            <v>138</v>
          </cell>
          <cell r="H324">
            <v>100.19799999999999</v>
          </cell>
          <cell r="I324">
            <v>303</v>
          </cell>
          <cell r="J324">
            <v>100.46299999999999</v>
          </cell>
          <cell r="K324">
            <v>300</v>
          </cell>
          <cell r="L324">
            <v>109.58799999999999</v>
          </cell>
          <cell r="M324">
            <v>268</v>
          </cell>
          <cell r="N324">
            <v>111.28100000000001</v>
          </cell>
          <cell r="O324">
            <v>249</v>
          </cell>
          <cell r="P324">
            <v>-10.818099999999999</v>
          </cell>
          <cell r="Q324">
            <v>293</v>
          </cell>
          <cell r="R324">
            <v>0.1935316</v>
          </cell>
          <cell r="S324">
            <v>0.1898319</v>
          </cell>
          <cell r="T324">
            <v>0.16703280000000001</v>
          </cell>
          <cell r="U324">
            <v>0.20832990000000001</v>
          </cell>
          <cell r="V324">
            <v>316</v>
          </cell>
          <cell r="W324">
            <v>319</v>
          </cell>
          <cell r="X324">
            <v>328</v>
          </cell>
          <cell r="Y324">
            <v>299</v>
          </cell>
          <cell r="Z324">
            <v>-0.15850758471540299</v>
          </cell>
          <cell r="AA324">
            <v>294</v>
          </cell>
          <cell r="AB324">
            <v>688825.49715131696</v>
          </cell>
          <cell r="AC324">
            <v>295</v>
          </cell>
          <cell r="AD324">
            <v>27.5534955315911</v>
          </cell>
          <cell r="AE324">
            <v>241</v>
          </cell>
          <cell r="AF324">
            <v>267.5</v>
          </cell>
          <cell r="AG324">
            <v>0.19168174999999901</v>
          </cell>
          <cell r="AH324">
            <v>322</v>
          </cell>
          <cell r="AI324">
            <v>319</v>
          </cell>
          <cell r="AJ324">
            <v>328</v>
          </cell>
          <cell r="AK324">
            <v>299</v>
          </cell>
          <cell r="AL324">
            <v>300.916666666666</v>
          </cell>
          <cell r="AM324">
            <v>1585.1743920103299</v>
          </cell>
          <cell r="AN324">
            <v>314</v>
          </cell>
          <cell r="AO324">
            <v>1569.8764575483401</v>
          </cell>
          <cell r="AP324">
            <v>321</v>
          </cell>
          <cell r="AQ324">
            <v>0.10073401407695599</v>
          </cell>
          <cell r="AR324">
            <v>8.6927443117626901E-2</v>
          </cell>
          <cell r="AS324">
            <v>0.38809498917794699</v>
          </cell>
          <cell r="AT324">
            <v>323</v>
          </cell>
        </row>
        <row r="325">
          <cell r="A325">
            <v>323</v>
          </cell>
          <cell r="B325">
            <v>2025</v>
          </cell>
          <cell r="C325" t="str">
            <v>IU Indy</v>
          </cell>
          <cell r="D325">
            <v>66.238100000000003</v>
          </cell>
          <cell r="E325">
            <v>281</v>
          </cell>
          <cell r="F325">
            <v>65.271900000000002</v>
          </cell>
          <cell r="G325">
            <v>292</v>
          </cell>
          <cell r="H325">
            <v>107.438</v>
          </cell>
          <cell r="I325">
            <v>144</v>
          </cell>
          <cell r="J325">
            <v>108.505</v>
          </cell>
          <cell r="K325">
            <v>159</v>
          </cell>
          <cell r="L325">
            <v>118.583</v>
          </cell>
          <cell r="M325">
            <v>358</v>
          </cell>
          <cell r="N325">
            <v>122.26300000000001</v>
          </cell>
          <cell r="O325">
            <v>361</v>
          </cell>
          <cell r="P325">
            <v>-13.758100000000001</v>
          </cell>
          <cell r="Q325">
            <v>321</v>
          </cell>
          <cell r="R325">
            <v>0.20473089999999999</v>
          </cell>
          <cell r="S325">
            <v>0.1836322</v>
          </cell>
          <cell r="T325">
            <v>0.12883459999999999</v>
          </cell>
          <cell r="U325">
            <v>0.2252295</v>
          </cell>
          <cell r="V325">
            <v>309</v>
          </cell>
          <cell r="W325">
            <v>322</v>
          </cell>
          <cell r="X325">
            <v>346</v>
          </cell>
          <cell r="Y325">
            <v>295</v>
          </cell>
          <cell r="Z325">
            <v>-0.20770523309092501</v>
          </cell>
          <cell r="AA325">
            <v>322</v>
          </cell>
          <cell r="AB325">
            <v>779843.34271945199</v>
          </cell>
          <cell r="AC325">
            <v>183</v>
          </cell>
          <cell r="AD325">
            <v>33.003820034252598</v>
          </cell>
          <cell r="AE325">
            <v>363</v>
          </cell>
          <cell r="AF325">
            <v>342.5</v>
          </cell>
          <cell r="AG325">
            <v>0.19418154999999901</v>
          </cell>
          <cell r="AH325">
            <v>321</v>
          </cell>
          <cell r="AI325">
            <v>322</v>
          </cell>
          <cell r="AJ325">
            <v>346</v>
          </cell>
          <cell r="AK325">
            <v>295</v>
          </cell>
          <cell r="AL325">
            <v>301.58333333333297</v>
          </cell>
          <cell r="AM325">
            <v>1642.3227153698101</v>
          </cell>
          <cell r="AN325">
            <v>322</v>
          </cell>
          <cell r="AO325">
            <v>1553.09983535167</v>
          </cell>
          <cell r="AP325">
            <v>320</v>
          </cell>
          <cell r="AQ325">
            <v>9.7099644022487094E-2</v>
          </cell>
          <cell r="AR325">
            <v>8.81794460128979E-2</v>
          </cell>
          <cell r="AS325">
            <v>0.38611668185967302</v>
          </cell>
          <cell r="AT325">
            <v>324</v>
          </cell>
        </row>
        <row r="326">
          <cell r="A326">
            <v>324</v>
          </cell>
          <cell r="B326">
            <v>2025</v>
          </cell>
          <cell r="C326" t="str">
            <v>Grambling St.</v>
          </cell>
          <cell r="D326">
            <v>66.956500000000005</v>
          </cell>
          <cell r="E326">
            <v>239</v>
          </cell>
          <cell r="F326">
            <v>64.413499999999999</v>
          </cell>
          <cell r="G326">
            <v>326</v>
          </cell>
          <cell r="H326">
            <v>95.987399999999994</v>
          </cell>
          <cell r="I326">
            <v>343</v>
          </cell>
          <cell r="J326">
            <v>96.356899999999996</v>
          </cell>
          <cell r="K326">
            <v>344</v>
          </cell>
          <cell r="L326">
            <v>105.60899999999999</v>
          </cell>
          <cell r="M326">
            <v>170</v>
          </cell>
          <cell r="N326">
            <v>110.28</v>
          </cell>
          <cell r="O326">
            <v>228</v>
          </cell>
          <cell r="P326">
            <v>-13.922700000000001</v>
          </cell>
          <cell r="Q326">
            <v>322</v>
          </cell>
          <cell r="R326">
            <v>0.1214344</v>
          </cell>
          <cell r="S326">
            <v>0.19613149999999999</v>
          </cell>
          <cell r="T326">
            <v>0.20813039999999999</v>
          </cell>
          <cell r="U326">
            <v>0.1466327</v>
          </cell>
          <cell r="V326">
            <v>344</v>
          </cell>
          <cell r="W326">
            <v>315</v>
          </cell>
          <cell r="X326">
            <v>304</v>
          </cell>
          <cell r="Y326">
            <v>327</v>
          </cell>
          <cell r="Z326">
            <v>-0.20794247011119099</v>
          </cell>
          <cell r="AA326">
            <v>323</v>
          </cell>
          <cell r="AB326">
            <v>621667.81353014405</v>
          </cell>
          <cell r="AC326">
            <v>350</v>
          </cell>
          <cell r="AD326">
            <v>27.682293446569901</v>
          </cell>
          <cell r="AE326">
            <v>247</v>
          </cell>
          <cell r="AF326">
            <v>285</v>
          </cell>
          <cell r="AG326">
            <v>0.15878294999999901</v>
          </cell>
          <cell r="AH326">
            <v>332</v>
          </cell>
          <cell r="AI326">
            <v>315</v>
          </cell>
          <cell r="AJ326">
            <v>304</v>
          </cell>
          <cell r="AK326">
            <v>327</v>
          </cell>
          <cell r="AL326">
            <v>320.166666666666</v>
          </cell>
          <cell r="AM326">
            <v>1632.4081887237201</v>
          </cell>
          <cell r="AN326">
            <v>320</v>
          </cell>
          <cell r="AO326">
            <v>2016.37938246308</v>
          </cell>
          <cell r="AP326">
            <v>332</v>
          </cell>
          <cell r="AQ326">
            <v>0.10377174594715501</v>
          </cell>
          <cell r="AR326">
            <v>6.9789752747434305E-2</v>
          </cell>
          <cell r="AS326">
            <v>0.37615718209815002</v>
          </cell>
          <cell r="AT326">
            <v>325</v>
          </cell>
        </row>
        <row r="327">
          <cell r="A327">
            <v>325</v>
          </cell>
          <cell r="B327">
            <v>2025</v>
          </cell>
          <cell r="C327" t="str">
            <v>Coastal Carolina</v>
          </cell>
          <cell r="D327">
            <v>63.910899999999998</v>
          </cell>
          <cell r="E327">
            <v>354</v>
          </cell>
          <cell r="F327">
            <v>62.9011</v>
          </cell>
          <cell r="G327">
            <v>355</v>
          </cell>
          <cell r="H327">
            <v>100.925</v>
          </cell>
          <cell r="I327">
            <v>290</v>
          </cell>
          <cell r="J327">
            <v>100.191</v>
          </cell>
          <cell r="K327">
            <v>308</v>
          </cell>
          <cell r="L327">
            <v>112.36</v>
          </cell>
          <cell r="M327">
            <v>324</v>
          </cell>
          <cell r="N327">
            <v>115.85299999999999</v>
          </cell>
          <cell r="O327">
            <v>329</v>
          </cell>
          <cell r="P327">
            <v>-15.6616</v>
          </cell>
          <cell r="Q327">
            <v>330</v>
          </cell>
          <cell r="R327">
            <v>0.19063189999999999</v>
          </cell>
          <cell r="S327">
            <v>0.17543249999999999</v>
          </cell>
          <cell r="T327">
            <v>0.30512549999999999</v>
          </cell>
          <cell r="U327">
            <v>6.5435699999999999E-2</v>
          </cell>
          <cell r="V327">
            <v>319</v>
          </cell>
          <cell r="W327">
            <v>325</v>
          </cell>
          <cell r="X327">
            <v>255</v>
          </cell>
          <cell r="Y327">
            <v>357</v>
          </cell>
          <cell r="Z327">
            <v>-0.245059919356478</v>
          </cell>
          <cell r="AA327">
            <v>337</v>
          </cell>
          <cell r="AB327">
            <v>641552.72791354195</v>
          </cell>
          <cell r="AC327">
            <v>336</v>
          </cell>
          <cell r="AD327">
            <v>31.3817184342129</v>
          </cell>
          <cell r="AE327">
            <v>356</v>
          </cell>
          <cell r="AF327">
            <v>346.5</v>
          </cell>
          <cell r="AG327">
            <v>0.18303219999999901</v>
          </cell>
          <cell r="AH327">
            <v>324</v>
          </cell>
          <cell r="AI327">
            <v>325</v>
          </cell>
          <cell r="AJ327">
            <v>255</v>
          </cell>
          <cell r="AK327">
            <v>357</v>
          </cell>
          <cell r="AL327">
            <v>325.916666666666</v>
          </cell>
          <cell r="AM327">
            <v>1857.7895581871401</v>
          </cell>
          <cell r="AN327">
            <v>328</v>
          </cell>
          <cell r="AO327">
            <v>1780.6520746986901</v>
          </cell>
          <cell r="AP327">
            <v>327</v>
          </cell>
          <cell r="AQ327">
            <v>9.1627334111059403E-2</v>
          </cell>
          <cell r="AR327">
            <v>8.1707973702184702E-2</v>
          </cell>
          <cell r="AS327">
            <v>0.37596101736503901</v>
          </cell>
          <cell r="AT327">
            <v>326</v>
          </cell>
        </row>
        <row r="328">
          <cell r="A328">
            <v>326</v>
          </cell>
          <cell r="B328">
            <v>2025</v>
          </cell>
          <cell r="C328" t="str">
            <v>Green Bay</v>
          </cell>
          <cell r="D328">
            <v>68.883200000000002</v>
          </cell>
          <cell r="E328">
            <v>139</v>
          </cell>
          <cell r="F328">
            <v>68.750600000000006</v>
          </cell>
          <cell r="G328">
            <v>104</v>
          </cell>
          <cell r="H328">
            <v>99.081299999999999</v>
          </cell>
          <cell r="I328">
            <v>314</v>
          </cell>
          <cell r="J328">
            <v>99.797899999999998</v>
          </cell>
          <cell r="K328">
            <v>315</v>
          </cell>
          <cell r="L328">
            <v>115.69</v>
          </cell>
          <cell r="M328">
            <v>346</v>
          </cell>
          <cell r="N328">
            <v>116.456</v>
          </cell>
          <cell r="O328">
            <v>335</v>
          </cell>
          <cell r="P328">
            <v>-16.658100000000001</v>
          </cell>
          <cell r="Q328">
            <v>335</v>
          </cell>
          <cell r="R328">
            <v>0.13553390000000001</v>
          </cell>
          <cell r="S328">
            <v>0.19043180000000001</v>
          </cell>
          <cell r="T328">
            <v>0.35442269999999998</v>
          </cell>
          <cell r="U328">
            <v>0.1248339</v>
          </cell>
          <cell r="V328">
            <v>339</v>
          </cell>
          <cell r="W328">
            <v>318</v>
          </cell>
          <cell r="X328">
            <v>227</v>
          </cell>
          <cell r="Y328">
            <v>339</v>
          </cell>
          <cell r="Z328">
            <v>-0.24183109960048299</v>
          </cell>
          <cell r="AA328">
            <v>334</v>
          </cell>
          <cell r="AB328">
            <v>686050.55454966205</v>
          </cell>
          <cell r="AC328">
            <v>299</v>
          </cell>
          <cell r="AD328">
            <v>29.359298610475701</v>
          </cell>
          <cell r="AE328">
            <v>322</v>
          </cell>
          <cell r="AF328">
            <v>328</v>
          </cell>
          <cell r="AG328">
            <v>0.16298285000000001</v>
          </cell>
          <cell r="AH328">
            <v>331</v>
          </cell>
          <cell r="AI328">
            <v>318</v>
          </cell>
          <cell r="AJ328">
            <v>227</v>
          </cell>
          <cell r="AK328">
            <v>339</v>
          </cell>
          <cell r="AL328">
            <v>309.666666666666</v>
          </cell>
          <cell r="AM328">
            <v>1626.1289693563001</v>
          </cell>
          <cell r="AN328">
            <v>317</v>
          </cell>
          <cell r="AO328">
            <v>1899.9954085148599</v>
          </cell>
          <cell r="AP328">
            <v>331</v>
          </cell>
          <cell r="AQ328">
            <v>0.100794915290877</v>
          </cell>
          <cell r="AR328">
            <v>7.2170076101066696E-2</v>
          </cell>
          <cell r="AS328">
            <v>0.375639527474596</v>
          </cell>
          <cell r="AT328">
            <v>327</v>
          </cell>
        </row>
        <row r="329">
          <cell r="A329">
            <v>327</v>
          </cell>
          <cell r="B329">
            <v>2025</v>
          </cell>
          <cell r="C329" t="str">
            <v>New Orleans</v>
          </cell>
          <cell r="D329">
            <v>69.749600000000001</v>
          </cell>
          <cell r="E329">
            <v>98</v>
          </cell>
          <cell r="F329">
            <v>69.4559</v>
          </cell>
          <cell r="G329">
            <v>69</v>
          </cell>
          <cell r="H329">
            <v>96.219300000000004</v>
          </cell>
          <cell r="I329">
            <v>340</v>
          </cell>
          <cell r="J329">
            <v>99.696200000000005</v>
          </cell>
          <cell r="K329">
            <v>318</v>
          </cell>
          <cell r="L329">
            <v>117.496</v>
          </cell>
          <cell r="M329">
            <v>356</v>
          </cell>
          <cell r="N329">
            <v>117.194</v>
          </cell>
          <cell r="O329">
            <v>341</v>
          </cell>
          <cell r="P329">
            <v>-17.497499999999999</v>
          </cell>
          <cell r="Q329">
            <v>342</v>
          </cell>
          <cell r="R329">
            <v>7.49359E-2</v>
          </cell>
          <cell r="S329">
            <v>0.2028307</v>
          </cell>
          <cell r="T329">
            <v>0.15893299999999999</v>
          </cell>
          <cell r="U329">
            <v>0.2152298</v>
          </cell>
          <cell r="V329">
            <v>359</v>
          </cell>
          <cell r="W329">
            <v>307</v>
          </cell>
          <cell r="X329">
            <v>330</v>
          </cell>
          <cell r="Y329">
            <v>298</v>
          </cell>
          <cell r="Z329">
            <v>-0.25086595478683699</v>
          </cell>
          <cell r="AA329">
            <v>339</v>
          </cell>
          <cell r="AB329">
            <v>693264.45180427202</v>
          </cell>
          <cell r="AC329">
            <v>289</v>
          </cell>
          <cell r="AD329">
            <v>29.289157728702499</v>
          </cell>
          <cell r="AE329">
            <v>320</v>
          </cell>
          <cell r="AF329">
            <v>329.5</v>
          </cell>
          <cell r="AG329">
            <v>0.13888329999999999</v>
          </cell>
          <cell r="AH329">
            <v>341</v>
          </cell>
          <cell r="AI329">
            <v>307</v>
          </cell>
          <cell r="AJ329">
            <v>330</v>
          </cell>
          <cell r="AK329">
            <v>298</v>
          </cell>
          <cell r="AL329">
            <v>321.08333333333297</v>
          </cell>
          <cell r="AM329">
            <v>1583.0115132143801</v>
          </cell>
          <cell r="AN329">
            <v>313</v>
          </cell>
          <cell r="AO329">
            <v>2311.8930305755498</v>
          </cell>
          <cell r="AP329">
            <v>341</v>
          </cell>
          <cell r="AQ329">
            <v>0.107646504642539</v>
          </cell>
          <cell r="AR329">
            <v>6.0008584771973801E-2</v>
          </cell>
          <cell r="AS329">
            <v>0.37098358898871903</v>
          </cell>
          <cell r="AT329">
            <v>328</v>
          </cell>
        </row>
        <row r="330">
          <cell r="A330">
            <v>328</v>
          </cell>
          <cell r="B330">
            <v>2025</v>
          </cell>
          <cell r="C330" t="str">
            <v>Eastern Illinois</v>
          </cell>
          <cell r="D330">
            <v>67.030900000000003</v>
          </cell>
          <cell r="E330">
            <v>235</v>
          </cell>
          <cell r="F330">
            <v>65.974000000000004</v>
          </cell>
          <cell r="G330">
            <v>254</v>
          </cell>
          <cell r="H330">
            <v>92.825599999999994</v>
          </cell>
          <cell r="I330">
            <v>358</v>
          </cell>
          <cell r="J330">
            <v>93.0535</v>
          </cell>
          <cell r="K330">
            <v>360</v>
          </cell>
          <cell r="L330">
            <v>106.602</v>
          </cell>
          <cell r="M330">
            <v>187</v>
          </cell>
          <cell r="N330">
            <v>110.40300000000001</v>
          </cell>
          <cell r="O330">
            <v>231</v>
          </cell>
          <cell r="P330">
            <v>-17.349299999999999</v>
          </cell>
          <cell r="Q330">
            <v>340</v>
          </cell>
          <cell r="R330">
            <v>9.2635499999999996E-2</v>
          </cell>
          <cell r="S330">
            <v>0.1937316</v>
          </cell>
          <cell r="T330">
            <v>0.21782960000000001</v>
          </cell>
          <cell r="U330">
            <v>0.1960306</v>
          </cell>
          <cell r="V330">
            <v>355</v>
          </cell>
          <cell r="W330">
            <v>316</v>
          </cell>
          <cell r="X330">
            <v>296</v>
          </cell>
          <cell r="Y330">
            <v>306</v>
          </cell>
          <cell r="Z330">
            <v>-0.25882839108530498</v>
          </cell>
          <cell r="AA330">
            <v>343</v>
          </cell>
          <cell r="AB330">
            <v>580417.470445093</v>
          </cell>
          <cell r="AC330">
            <v>361</v>
          </cell>
          <cell r="AD330">
            <v>27.700929946772</v>
          </cell>
          <cell r="AE330">
            <v>248</v>
          </cell>
          <cell r="AF330">
            <v>295.5</v>
          </cell>
          <cell r="AG330">
            <v>0.14318354999999999</v>
          </cell>
          <cell r="AH330">
            <v>339</v>
          </cell>
          <cell r="AI330">
            <v>316</v>
          </cell>
          <cell r="AJ330">
            <v>296</v>
          </cell>
          <cell r="AK330">
            <v>306</v>
          </cell>
          <cell r="AL330">
            <v>323.416666666666</v>
          </cell>
          <cell r="AM330">
            <v>1669.4058515320501</v>
          </cell>
          <cell r="AN330">
            <v>324</v>
          </cell>
          <cell r="AO330">
            <v>2258.7557485944899</v>
          </cell>
          <cell r="AP330">
            <v>339</v>
          </cell>
          <cell r="AQ330">
            <v>0.102272511853691</v>
          </cell>
          <cell r="AR330">
            <v>6.2046714737223202E-2</v>
          </cell>
          <cell r="AS330">
            <v>0.36801316461628297</v>
          </cell>
          <cell r="AT330">
            <v>329</v>
          </cell>
        </row>
        <row r="331">
          <cell r="A331">
            <v>329</v>
          </cell>
          <cell r="B331">
            <v>2025</v>
          </cell>
          <cell r="C331" t="str">
            <v>Florida A&amp;M</v>
          </cell>
          <cell r="D331">
            <v>68.915899999999993</v>
          </cell>
          <cell r="E331">
            <v>138</v>
          </cell>
          <cell r="F331">
            <v>67.5946</v>
          </cell>
          <cell r="G331">
            <v>172</v>
          </cell>
          <cell r="H331">
            <v>99.297600000000003</v>
          </cell>
          <cell r="I331">
            <v>310</v>
          </cell>
          <cell r="J331">
            <v>101.297</v>
          </cell>
          <cell r="K331">
            <v>290</v>
          </cell>
          <cell r="L331">
            <v>111.827</v>
          </cell>
          <cell r="M331">
            <v>313</v>
          </cell>
          <cell r="N331">
            <v>114.27</v>
          </cell>
          <cell r="O331">
            <v>309</v>
          </cell>
          <cell r="P331">
            <v>-12.973599999999999</v>
          </cell>
          <cell r="Q331">
            <v>315</v>
          </cell>
          <cell r="R331">
            <v>0.29222710000000002</v>
          </cell>
          <cell r="S331">
            <v>0.12813430000000001</v>
          </cell>
          <cell r="T331">
            <v>0.116635</v>
          </cell>
          <cell r="U331">
            <v>0.1449328</v>
          </cell>
          <cell r="V331">
            <v>272</v>
          </cell>
          <cell r="W331">
            <v>343</v>
          </cell>
          <cell r="X331">
            <v>350</v>
          </cell>
          <cell r="Y331">
            <v>328</v>
          </cell>
          <cell r="Z331">
            <v>-0.18824393209694701</v>
          </cell>
          <cell r="AA331">
            <v>309</v>
          </cell>
          <cell r="AB331">
            <v>707151.71540722298</v>
          </cell>
          <cell r="AC331">
            <v>271</v>
          </cell>
          <cell r="AD331">
            <v>28.468994706079901</v>
          </cell>
          <cell r="AE331">
            <v>294</v>
          </cell>
          <cell r="AF331">
            <v>301.5</v>
          </cell>
          <cell r="AG331">
            <v>0.2101807</v>
          </cell>
          <cell r="AH331">
            <v>313</v>
          </cell>
          <cell r="AI331">
            <v>343</v>
          </cell>
          <cell r="AJ331">
            <v>350</v>
          </cell>
          <cell r="AK331">
            <v>328</v>
          </cell>
          <cell r="AL331">
            <v>312.08333333333297</v>
          </cell>
          <cell r="AM331">
            <v>2435.5955691281201</v>
          </cell>
          <cell r="AN331">
            <v>338</v>
          </cell>
          <cell r="AO331">
            <v>1484.8334472828999</v>
          </cell>
          <cell r="AP331">
            <v>316</v>
          </cell>
          <cell r="AQ331">
            <v>6.5135767308985806E-2</v>
          </cell>
          <cell r="AR331">
            <v>9.5982584683045602E-2</v>
          </cell>
          <cell r="AS331">
            <v>0.36512872964105397</v>
          </cell>
          <cell r="AT331">
            <v>330</v>
          </cell>
        </row>
        <row r="332">
          <cell r="A332">
            <v>330</v>
          </cell>
          <cell r="B332">
            <v>2025</v>
          </cell>
          <cell r="C332" t="str">
            <v>Stony Brook</v>
          </cell>
          <cell r="D332">
            <v>64.981200000000001</v>
          </cell>
          <cell r="E332">
            <v>328</v>
          </cell>
          <cell r="F332">
            <v>64.824600000000004</v>
          </cell>
          <cell r="G332">
            <v>315</v>
          </cell>
          <cell r="H332">
            <v>101.155</v>
          </cell>
          <cell r="I332">
            <v>280</v>
          </cell>
          <cell r="J332">
            <v>102.57</v>
          </cell>
          <cell r="K332">
            <v>265</v>
          </cell>
          <cell r="L332">
            <v>116.486</v>
          </cell>
          <cell r="M332">
            <v>350</v>
          </cell>
          <cell r="N332">
            <v>118.333</v>
          </cell>
          <cell r="O332">
            <v>353</v>
          </cell>
          <cell r="P332">
            <v>-15.7623</v>
          </cell>
          <cell r="Q332">
            <v>332</v>
          </cell>
          <cell r="R332">
            <v>0.13593379999999999</v>
          </cell>
          <cell r="S332">
            <v>0.17423259999999999</v>
          </cell>
          <cell r="T332">
            <v>0.14083370000000001</v>
          </cell>
          <cell r="U332">
            <v>0.21552969999999999</v>
          </cell>
          <cell r="V332">
            <v>338</v>
          </cell>
          <cell r="W332">
            <v>326</v>
          </cell>
          <cell r="X332">
            <v>337</v>
          </cell>
          <cell r="Y332">
            <v>297</v>
          </cell>
          <cell r="Z332">
            <v>-0.24257785328679601</v>
          </cell>
          <cell r="AA332">
            <v>335</v>
          </cell>
          <cell r="AB332">
            <v>683641.53112787905</v>
          </cell>
          <cell r="AC332">
            <v>301</v>
          </cell>
          <cell r="AD332">
            <v>31.928732092067399</v>
          </cell>
          <cell r="AE332">
            <v>359</v>
          </cell>
          <cell r="AF332">
            <v>347</v>
          </cell>
          <cell r="AG332">
            <v>0.15508319999999901</v>
          </cell>
          <cell r="AH332">
            <v>335</v>
          </cell>
          <cell r="AI332">
            <v>326</v>
          </cell>
          <cell r="AJ332">
            <v>337</v>
          </cell>
          <cell r="AK332">
            <v>297</v>
          </cell>
          <cell r="AL332">
            <v>325.33333333333297</v>
          </cell>
          <cell r="AM332">
            <v>1867.2357144032301</v>
          </cell>
          <cell r="AN332">
            <v>330</v>
          </cell>
          <cell r="AO332">
            <v>2097.7986869843598</v>
          </cell>
          <cell r="AP332">
            <v>334</v>
          </cell>
          <cell r="AQ332">
            <v>9.0954492158470998E-2</v>
          </cell>
          <cell r="AR332">
            <v>6.7827155135032E-2</v>
          </cell>
          <cell r="AS332">
            <v>0.36300125208872303</v>
          </cell>
          <cell r="AT332">
            <v>331</v>
          </cell>
        </row>
        <row r="333">
          <cell r="A333">
            <v>331</v>
          </cell>
          <cell r="B333">
            <v>2025</v>
          </cell>
          <cell r="C333" t="str">
            <v>Buffalo</v>
          </cell>
          <cell r="D333">
            <v>72.756200000000007</v>
          </cell>
          <cell r="E333">
            <v>14</v>
          </cell>
          <cell r="F333">
            <v>71.273200000000003</v>
          </cell>
          <cell r="G333">
            <v>22</v>
          </cell>
          <cell r="H333">
            <v>96.055700000000002</v>
          </cell>
          <cell r="I333">
            <v>342</v>
          </cell>
          <cell r="J333">
            <v>95.6815</v>
          </cell>
          <cell r="K333">
            <v>348</v>
          </cell>
          <cell r="L333">
            <v>112.783</v>
          </cell>
          <cell r="M333">
            <v>328</v>
          </cell>
          <cell r="N333">
            <v>114.655</v>
          </cell>
          <cell r="O333">
            <v>314</v>
          </cell>
          <cell r="P333">
            <v>-18.972999999999999</v>
          </cell>
          <cell r="Q333">
            <v>348</v>
          </cell>
          <cell r="R333">
            <v>5.6636100000000002E-2</v>
          </cell>
          <cell r="S333">
            <v>0.1974312</v>
          </cell>
          <cell r="T333">
            <v>0.1309343</v>
          </cell>
          <cell r="U333">
            <v>0.19933029999999999</v>
          </cell>
          <cell r="V333">
            <v>361</v>
          </cell>
          <cell r="W333">
            <v>312</v>
          </cell>
          <cell r="X333">
            <v>343</v>
          </cell>
          <cell r="Y333">
            <v>303</v>
          </cell>
          <cell r="Z333">
            <v>-0.26078189899967202</v>
          </cell>
          <cell r="AA333">
            <v>344</v>
          </cell>
          <cell r="AB333">
            <v>666079.33261022903</v>
          </cell>
          <cell r="AC333">
            <v>321</v>
          </cell>
          <cell r="AD333">
            <v>27.111827320317101</v>
          </cell>
          <cell r="AE333">
            <v>221</v>
          </cell>
          <cell r="AF333">
            <v>282.5</v>
          </cell>
          <cell r="AG333">
            <v>0.12703365</v>
          </cell>
          <cell r="AH333">
            <v>346</v>
          </cell>
          <cell r="AI333">
            <v>312</v>
          </cell>
          <cell r="AJ333">
            <v>343</v>
          </cell>
          <cell r="AK333">
            <v>303</v>
          </cell>
          <cell r="AL333">
            <v>323.25</v>
          </cell>
          <cell r="AM333">
            <v>1637.27921422753</v>
          </cell>
          <cell r="AN333">
            <v>321</v>
          </cell>
          <cell r="AO333">
            <v>2544.6013713689199</v>
          </cell>
          <cell r="AP333">
            <v>346</v>
          </cell>
          <cell r="AQ333">
            <v>0.104428288613444</v>
          </cell>
          <cell r="AR333">
            <v>5.4234498843723597E-2</v>
          </cell>
          <cell r="AS333">
            <v>0.36289253432826901</v>
          </cell>
          <cell r="AT333">
            <v>332</v>
          </cell>
        </row>
        <row r="334">
          <cell r="A334">
            <v>332</v>
          </cell>
          <cell r="B334">
            <v>2025</v>
          </cell>
          <cell r="C334" t="str">
            <v>Western Carolina</v>
          </cell>
          <cell r="D334">
            <v>70.747500000000002</v>
          </cell>
          <cell r="E334">
            <v>48</v>
          </cell>
          <cell r="F334">
            <v>70.513999999999996</v>
          </cell>
          <cell r="G334">
            <v>40</v>
          </cell>
          <cell r="H334">
            <v>93.509699999999995</v>
          </cell>
          <cell r="I334">
            <v>357</v>
          </cell>
          <cell r="J334">
            <v>96.931799999999996</v>
          </cell>
          <cell r="K334">
            <v>341</v>
          </cell>
          <cell r="L334">
            <v>111.953</v>
          </cell>
          <cell r="M334">
            <v>315</v>
          </cell>
          <cell r="N334">
            <v>113.068</v>
          </cell>
          <cell r="O334">
            <v>287</v>
          </cell>
          <cell r="P334">
            <v>-16.136600000000001</v>
          </cell>
          <cell r="Q334">
            <v>334</v>
          </cell>
          <cell r="R334">
            <v>9.6935300000000002E-2</v>
          </cell>
          <cell r="S334">
            <v>0.18393209999999999</v>
          </cell>
          <cell r="T334">
            <v>0.1297345</v>
          </cell>
          <cell r="U334">
            <v>0.23222899999999999</v>
          </cell>
          <cell r="V334">
            <v>353</v>
          </cell>
          <cell r="W334">
            <v>321</v>
          </cell>
          <cell r="X334">
            <v>345</v>
          </cell>
          <cell r="Y334">
            <v>290</v>
          </cell>
          <cell r="Z334">
            <v>-0.228081557652213</v>
          </cell>
          <cell r="AA334">
            <v>331</v>
          </cell>
          <cell r="AB334">
            <v>664727.51054060098</v>
          </cell>
          <cell r="AC334">
            <v>323</v>
          </cell>
          <cell r="AD334">
            <v>27.266691126571601</v>
          </cell>
          <cell r="AE334">
            <v>228</v>
          </cell>
          <cell r="AF334">
            <v>279.5</v>
          </cell>
          <cell r="AG334">
            <v>0.14043369999999999</v>
          </cell>
          <cell r="AH334">
            <v>340</v>
          </cell>
          <cell r="AI334">
            <v>321</v>
          </cell>
          <cell r="AJ334">
            <v>345</v>
          </cell>
          <cell r="AK334">
            <v>290</v>
          </cell>
          <cell r="AL334">
            <v>318.08333333333297</v>
          </cell>
          <cell r="AM334">
            <v>1729.3519365751399</v>
          </cell>
          <cell r="AN334">
            <v>325</v>
          </cell>
          <cell r="AO334">
            <v>2265.0071409735201</v>
          </cell>
          <cell r="AP334">
            <v>340</v>
          </cell>
          <cell r="AQ334">
            <v>9.67573223588723E-2</v>
          </cell>
          <cell r="AR334">
            <v>6.0834082967100897E-2</v>
          </cell>
          <cell r="AS334">
            <v>0.36191035811593097</v>
          </cell>
          <cell r="AT334">
            <v>333</v>
          </cell>
        </row>
        <row r="335">
          <cell r="A335">
            <v>333</v>
          </cell>
          <cell r="B335">
            <v>2025</v>
          </cell>
          <cell r="C335" t="str">
            <v>Southern Indiana</v>
          </cell>
          <cell r="D335">
            <v>68.038300000000007</v>
          </cell>
          <cell r="E335">
            <v>188</v>
          </cell>
          <cell r="F335">
            <v>66.858099999999993</v>
          </cell>
          <cell r="G335">
            <v>208</v>
          </cell>
          <cell r="H335">
            <v>101.4</v>
          </cell>
          <cell r="I335">
            <v>275</v>
          </cell>
          <cell r="J335">
            <v>99.590699999999998</v>
          </cell>
          <cell r="K335">
            <v>319</v>
          </cell>
          <cell r="L335">
            <v>109.991</v>
          </cell>
          <cell r="M335">
            <v>273</v>
          </cell>
          <cell r="N335">
            <v>116.559</v>
          </cell>
          <cell r="O335">
            <v>340</v>
          </cell>
          <cell r="P335">
            <v>-16.968</v>
          </cell>
          <cell r="Q335">
            <v>337</v>
          </cell>
          <cell r="R335">
            <v>0.13303409999999999</v>
          </cell>
          <cell r="S335">
            <v>0.17153270000000001</v>
          </cell>
          <cell r="T335">
            <v>0.30962499999999998</v>
          </cell>
          <cell r="U335">
            <v>0.14403299999999999</v>
          </cell>
          <cell r="V335">
            <v>341</v>
          </cell>
          <cell r="W335">
            <v>327</v>
          </cell>
          <cell r="X335">
            <v>250</v>
          </cell>
          <cell r="Y335">
            <v>330</v>
          </cell>
          <cell r="Z335">
            <v>-0.249393356388975</v>
          </cell>
          <cell r="AA335">
            <v>338</v>
          </cell>
          <cell r="AB335">
            <v>674824.78297958395</v>
          </cell>
          <cell r="AC335">
            <v>307</v>
          </cell>
          <cell r="AD335">
            <v>29.765956769814199</v>
          </cell>
          <cell r="AE335">
            <v>335</v>
          </cell>
          <cell r="AF335">
            <v>336.5</v>
          </cell>
          <cell r="AG335">
            <v>0.15228340000000001</v>
          </cell>
          <cell r="AH335">
            <v>337</v>
          </cell>
          <cell r="AI335">
            <v>327</v>
          </cell>
          <cell r="AJ335">
            <v>250</v>
          </cell>
          <cell r="AK335">
            <v>330</v>
          </cell>
          <cell r="AL335">
            <v>316.416666666666</v>
          </cell>
          <cell r="AM335">
            <v>1844.64342173047</v>
          </cell>
          <cell r="AN335">
            <v>327</v>
          </cell>
          <cell r="AO335">
            <v>2077.8145659124102</v>
          </cell>
          <cell r="AP335">
            <v>333</v>
          </cell>
          <cell r="AQ335">
            <v>8.9654136356732902E-2</v>
          </cell>
          <cell r="AR335">
            <v>6.6682372109444193E-2</v>
          </cell>
          <cell r="AS335">
            <v>0.36075483889751597</v>
          </cell>
          <cell r="AT335">
            <v>334</v>
          </cell>
        </row>
        <row r="336">
          <cell r="A336">
            <v>334</v>
          </cell>
          <cell r="B336">
            <v>2025</v>
          </cell>
          <cell r="C336" t="str">
            <v>USC Upstate</v>
          </cell>
          <cell r="D336">
            <v>73.4495</v>
          </cell>
          <cell r="E336">
            <v>9</v>
          </cell>
          <cell r="F336">
            <v>72.744399999999999</v>
          </cell>
          <cell r="G336">
            <v>9</v>
          </cell>
          <cell r="H336">
            <v>99.619900000000001</v>
          </cell>
          <cell r="I336">
            <v>307</v>
          </cell>
          <cell r="J336">
            <v>100.39100000000001</v>
          </cell>
          <cell r="K336">
            <v>303</v>
          </cell>
          <cell r="L336">
            <v>117.45</v>
          </cell>
          <cell r="M336">
            <v>355</v>
          </cell>
          <cell r="N336">
            <v>117.631</v>
          </cell>
          <cell r="O336">
            <v>347</v>
          </cell>
          <cell r="P336">
            <v>-17.239999999999998</v>
          </cell>
          <cell r="Q336">
            <v>338</v>
          </cell>
          <cell r="R336">
            <v>0.1840321</v>
          </cell>
          <cell r="S336">
            <v>0.1529335</v>
          </cell>
          <cell r="T336">
            <v>0.17513219999999999</v>
          </cell>
          <cell r="U336">
            <v>0.12513379999999999</v>
          </cell>
          <cell r="V336">
            <v>321</v>
          </cell>
          <cell r="W336">
            <v>335</v>
          </cell>
          <cell r="X336">
            <v>322</v>
          </cell>
          <cell r="Y336">
            <v>338</v>
          </cell>
          <cell r="Z336">
            <v>-0.234719092709957</v>
          </cell>
          <cell r="AA336">
            <v>332</v>
          </cell>
          <cell r="AB336">
            <v>740249.97993300902</v>
          </cell>
          <cell r="AC336">
            <v>234</v>
          </cell>
          <cell r="AD336">
            <v>27.9798910289717</v>
          </cell>
          <cell r="AE336">
            <v>266</v>
          </cell>
          <cell r="AF336">
            <v>299</v>
          </cell>
          <cell r="AG336">
            <v>0.16848279999999999</v>
          </cell>
          <cell r="AH336">
            <v>329</v>
          </cell>
          <cell r="AI336">
            <v>335</v>
          </cell>
          <cell r="AJ336">
            <v>322</v>
          </cell>
          <cell r="AK336">
            <v>338</v>
          </cell>
          <cell r="AL336">
            <v>309</v>
          </cell>
          <cell r="AM336">
            <v>2020.48602824103</v>
          </cell>
          <cell r="AN336">
            <v>334</v>
          </cell>
          <cell r="AO336">
            <v>1834.0151042124101</v>
          </cell>
          <cell r="AP336">
            <v>329</v>
          </cell>
          <cell r="AQ336">
            <v>7.9208482505807906E-2</v>
          </cell>
          <cell r="AR336">
            <v>7.4935831772334205E-2</v>
          </cell>
          <cell r="AS336">
            <v>0.358722820627912</v>
          </cell>
          <cell r="AT336">
            <v>335</v>
          </cell>
        </row>
        <row r="337">
          <cell r="A337">
            <v>335</v>
          </cell>
          <cell r="B337">
            <v>2025</v>
          </cell>
          <cell r="C337" t="str">
            <v>East Texas A&amp;M</v>
          </cell>
          <cell r="D337">
            <v>67.996099999999998</v>
          </cell>
          <cell r="E337">
            <v>190</v>
          </cell>
          <cell r="F337">
            <v>67.419700000000006</v>
          </cell>
          <cell r="G337">
            <v>184</v>
          </cell>
          <cell r="H337">
            <v>93.692300000000003</v>
          </cell>
          <cell r="I337">
            <v>355</v>
          </cell>
          <cell r="J337">
            <v>97.082599999999999</v>
          </cell>
          <cell r="K337">
            <v>339</v>
          </cell>
          <cell r="L337">
            <v>110.30500000000001</v>
          </cell>
          <cell r="M337">
            <v>279</v>
          </cell>
          <cell r="N337">
            <v>112.211</v>
          </cell>
          <cell r="O337">
            <v>261</v>
          </cell>
          <cell r="P337">
            <v>-15.1281</v>
          </cell>
          <cell r="Q337">
            <v>329</v>
          </cell>
          <cell r="R337">
            <v>0.1418335</v>
          </cell>
          <cell r="S337">
            <v>0.163633</v>
          </cell>
          <cell r="T337">
            <v>0.15653310000000001</v>
          </cell>
          <cell r="U337">
            <v>0.18253150000000001</v>
          </cell>
          <cell r="V337">
            <v>335</v>
          </cell>
          <cell r="W337">
            <v>330</v>
          </cell>
          <cell r="X337">
            <v>331</v>
          </cell>
          <cell r="Y337">
            <v>314</v>
          </cell>
          <cell r="Z337">
            <v>-0.222489231000013</v>
          </cell>
          <cell r="AA337">
            <v>329</v>
          </cell>
          <cell r="AB337">
            <v>640865.36552591098</v>
          </cell>
          <cell r="AC337">
            <v>338</v>
          </cell>
          <cell r="AD337">
            <v>28.0267466971302</v>
          </cell>
          <cell r="AE337">
            <v>269</v>
          </cell>
          <cell r="AF337">
            <v>299</v>
          </cell>
          <cell r="AG337">
            <v>0.15273324999999999</v>
          </cell>
          <cell r="AH337">
            <v>336</v>
          </cell>
          <cell r="AI337">
            <v>330</v>
          </cell>
          <cell r="AJ337">
            <v>331</v>
          </cell>
          <cell r="AK337">
            <v>314</v>
          </cell>
          <cell r="AL337">
            <v>324.5</v>
          </cell>
          <cell r="AM337">
            <v>1983.09631920211</v>
          </cell>
          <cell r="AN337">
            <v>333</v>
          </cell>
          <cell r="AO337">
            <v>2124.61922993192</v>
          </cell>
          <cell r="AP337">
            <v>336</v>
          </cell>
          <cell r="AQ337">
            <v>8.4908498746890895E-2</v>
          </cell>
          <cell r="AR337">
            <v>6.6693387854582703E-2</v>
          </cell>
          <cell r="AS337">
            <v>0.35634432278751299</v>
          </cell>
          <cell r="AT337">
            <v>336</v>
          </cell>
        </row>
        <row r="338">
          <cell r="A338">
            <v>336</v>
          </cell>
          <cell r="B338">
            <v>2025</v>
          </cell>
          <cell r="C338" t="str">
            <v>Boston University</v>
          </cell>
          <cell r="D338">
            <v>63.493400000000001</v>
          </cell>
          <cell r="E338">
            <v>359</v>
          </cell>
          <cell r="F338">
            <v>62.814300000000003</v>
          </cell>
          <cell r="G338">
            <v>356</v>
          </cell>
          <cell r="H338">
            <v>101.355</v>
          </cell>
          <cell r="I338">
            <v>276</v>
          </cell>
          <cell r="J338">
            <v>99.896500000000003</v>
          </cell>
          <cell r="K338">
            <v>312</v>
          </cell>
          <cell r="L338">
            <v>105.977</v>
          </cell>
          <cell r="M338">
            <v>174</v>
          </cell>
          <cell r="N338">
            <v>112.295</v>
          </cell>
          <cell r="O338">
            <v>263</v>
          </cell>
          <cell r="P338">
            <v>-12.398300000000001</v>
          </cell>
          <cell r="Q338">
            <v>310</v>
          </cell>
          <cell r="R338">
            <v>0.38272270000000003</v>
          </cell>
          <cell r="S338">
            <v>8.1035499999999996E-2</v>
          </cell>
          <cell r="T338">
            <v>0.25262800000000002</v>
          </cell>
          <cell r="U338">
            <v>5.1436099999999998E-2</v>
          </cell>
          <cell r="V338">
            <v>227</v>
          </cell>
          <cell r="W338">
            <v>356</v>
          </cell>
          <cell r="X338">
            <v>280</v>
          </cell>
          <cell r="Y338">
            <v>361</v>
          </cell>
          <cell r="Z338">
            <v>-0.19527226451883101</v>
          </cell>
          <cell r="AA338">
            <v>316</v>
          </cell>
          <cell r="AB338">
            <v>633620.36677717394</v>
          </cell>
          <cell r="AC338">
            <v>341</v>
          </cell>
          <cell r="AD338">
            <v>30.050249866155799</v>
          </cell>
          <cell r="AE338">
            <v>343</v>
          </cell>
          <cell r="AF338">
            <v>329.5</v>
          </cell>
          <cell r="AG338">
            <v>0.2318791</v>
          </cell>
          <cell r="AH338">
            <v>303</v>
          </cell>
          <cell r="AI338">
            <v>356</v>
          </cell>
          <cell r="AJ338">
            <v>280</v>
          </cell>
          <cell r="AK338">
            <v>361</v>
          </cell>
          <cell r="AL338">
            <v>321.75</v>
          </cell>
          <cell r="AM338">
            <v>3970.4820726718499</v>
          </cell>
          <cell r="AN338">
            <v>354</v>
          </cell>
          <cell r="AO338">
            <v>1387.57654312096</v>
          </cell>
          <cell r="AP338">
            <v>310</v>
          </cell>
          <cell r="AQ338">
            <v>3.9228855933298099E-2</v>
          </cell>
          <cell r="AR338">
            <v>0.106792022541866</v>
          </cell>
          <cell r="AS338">
            <v>0.35103788111982698</v>
          </cell>
          <cell r="AT338">
            <v>337</v>
          </cell>
        </row>
        <row r="339">
          <cell r="A339">
            <v>337</v>
          </cell>
          <cell r="B339">
            <v>2025</v>
          </cell>
          <cell r="C339" t="str">
            <v>Cal St. Fullerton</v>
          </cell>
          <cell r="D339">
            <v>68.662499999999994</v>
          </cell>
          <cell r="E339">
            <v>150</v>
          </cell>
          <cell r="F339">
            <v>68.129199999999997</v>
          </cell>
          <cell r="G339">
            <v>140</v>
          </cell>
          <cell r="H339">
            <v>92.638999999999996</v>
          </cell>
          <cell r="I339">
            <v>359</v>
          </cell>
          <cell r="J339">
            <v>96.689400000000006</v>
          </cell>
          <cell r="K339">
            <v>342</v>
          </cell>
          <cell r="L339">
            <v>112.536</v>
          </cell>
          <cell r="M339">
            <v>326</v>
          </cell>
          <cell r="N339">
            <v>113.355</v>
          </cell>
          <cell r="O339">
            <v>293</v>
          </cell>
          <cell r="P339">
            <v>-16.665700000000001</v>
          </cell>
          <cell r="Q339">
            <v>336</v>
          </cell>
          <cell r="R339">
            <v>0.1045348</v>
          </cell>
          <cell r="S339">
            <v>0.1656329</v>
          </cell>
          <cell r="T339">
            <v>0.3134247</v>
          </cell>
          <cell r="U339">
            <v>7.8135300000000005E-2</v>
          </cell>
          <cell r="V339">
            <v>348</v>
          </cell>
          <cell r="W339">
            <v>329</v>
          </cell>
          <cell r="X339">
            <v>247</v>
          </cell>
          <cell r="Y339">
            <v>353</v>
          </cell>
          <cell r="Z339">
            <v>-0.24271764063353299</v>
          </cell>
          <cell r="AA339">
            <v>336</v>
          </cell>
          <cell r="AB339">
            <v>641914.73146841803</v>
          </cell>
          <cell r="AC339">
            <v>335</v>
          </cell>
          <cell r="AD339">
            <v>28.208856269685398</v>
          </cell>
          <cell r="AE339">
            <v>281</v>
          </cell>
          <cell r="AF339">
            <v>308.5</v>
          </cell>
          <cell r="AG339">
            <v>0.13508385000000001</v>
          </cell>
          <cell r="AH339">
            <v>343</v>
          </cell>
          <cell r="AI339">
            <v>329</v>
          </cell>
          <cell r="AJ339">
            <v>247</v>
          </cell>
          <cell r="AK339">
            <v>353</v>
          </cell>
          <cell r="AL339">
            <v>320.416666666666</v>
          </cell>
          <cell r="AM339">
            <v>1934.4989230199201</v>
          </cell>
          <cell r="AN339">
            <v>332</v>
          </cell>
          <cell r="AO339">
            <v>2371.9835248008299</v>
          </cell>
          <cell r="AP339">
            <v>342</v>
          </cell>
          <cell r="AQ339">
            <v>8.6159745408007193E-2</v>
          </cell>
          <cell r="AR339">
            <v>5.8180010556873003E-2</v>
          </cell>
          <cell r="AS339">
            <v>0.34941567871377199</v>
          </cell>
          <cell r="AT339">
            <v>338</v>
          </cell>
        </row>
        <row r="340">
          <cell r="A340">
            <v>338</v>
          </cell>
          <cell r="B340">
            <v>2025</v>
          </cell>
          <cell r="C340" t="str">
            <v>Lindenwood</v>
          </cell>
          <cell r="D340">
            <v>69.595699999999994</v>
          </cell>
          <cell r="E340">
            <v>100</v>
          </cell>
          <cell r="F340">
            <v>69.240600000000001</v>
          </cell>
          <cell r="G340">
            <v>79</v>
          </cell>
          <cell r="H340">
            <v>95.5124</v>
          </cell>
          <cell r="I340">
            <v>346</v>
          </cell>
          <cell r="J340">
            <v>94.336600000000004</v>
          </cell>
          <cell r="K340">
            <v>358</v>
          </cell>
          <cell r="L340">
            <v>104.732</v>
          </cell>
          <cell r="M340">
            <v>150</v>
          </cell>
          <cell r="N340">
            <v>110.05</v>
          </cell>
          <cell r="O340">
            <v>223</v>
          </cell>
          <cell r="P340">
            <v>-15.713900000000001</v>
          </cell>
          <cell r="Q340">
            <v>331</v>
          </cell>
          <cell r="R340">
            <v>0.23482919999999999</v>
          </cell>
          <cell r="S340">
            <v>0.12513440000000001</v>
          </cell>
          <cell r="T340">
            <v>0.1967313</v>
          </cell>
          <cell r="U340">
            <v>0.1102344</v>
          </cell>
          <cell r="V340">
            <v>292</v>
          </cell>
          <cell r="W340">
            <v>344</v>
          </cell>
          <cell r="X340">
            <v>313</v>
          </cell>
          <cell r="Y340">
            <v>344</v>
          </cell>
          <cell r="Z340">
            <v>-0.22578119050458501</v>
          </cell>
          <cell r="AA340">
            <v>330</v>
          </cell>
          <cell r="AB340">
            <v>619359.56193474703</v>
          </cell>
          <cell r="AC340">
            <v>351</v>
          </cell>
          <cell r="AD340">
            <v>26.543712675635501</v>
          </cell>
          <cell r="AE340">
            <v>185</v>
          </cell>
          <cell r="AF340">
            <v>257.5</v>
          </cell>
          <cell r="AG340">
            <v>0.1799818</v>
          </cell>
          <cell r="AH340">
            <v>326</v>
          </cell>
          <cell r="AI340">
            <v>344</v>
          </cell>
          <cell r="AJ340">
            <v>313</v>
          </cell>
          <cell r="AK340">
            <v>344</v>
          </cell>
          <cell r="AL340">
            <v>320.25</v>
          </cell>
          <cell r="AM340">
            <v>2559.24829623189</v>
          </cell>
          <cell r="AN340">
            <v>342</v>
          </cell>
          <cell r="AO340">
            <v>1779.3465783762499</v>
          </cell>
          <cell r="AP340">
            <v>326</v>
          </cell>
          <cell r="AQ340">
            <v>6.3296562303673004E-2</v>
          </cell>
          <cell r="AR340">
            <v>8.0353601482238704E-2</v>
          </cell>
          <cell r="AS340">
            <v>0.34874697714189901</v>
          </cell>
          <cell r="AT340">
            <v>339</v>
          </cell>
        </row>
        <row r="341">
          <cell r="A341">
            <v>339</v>
          </cell>
          <cell r="B341">
            <v>2025</v>
          </cell>
          <cell r="C341" t="str">
            <v>West Georgia</v>
          </cell>
          <cell r="D341">
            <v>69.098600000000005</v>
          </cell>
          <cell r="E341">
            <v>128</v>
          </cell>
          <cell r="F341">
            <v>68.197900000000004</v>
          </cell>
          <cell r="G341">
            <v>136</v>
          </cell>
          <cell r="H341">
            <v>98.293099999999995</v>
          </cell>
          <cell r="I341">
            <v>324</v>
          </cell>
          <cell r="J341">
            <v>98.381600000000006</v>
          </cell>
          <cell r="K341">
            <v>332</v>
          </cell>
          <cell r="L341">
            <v>114.944</v>
          </cell>
          <cell r="M341">
            <v>344</v>
          </cell>
          <cell r="N341">
            <v>115.741</v>
          </cell>
          <cell r="O341">
            <v>327</v>
          </cell>
          <cell r="P341">
            <v>-17.3597</v>
          </cell>
          <cell r="Q341">
            <v>341</v>
          </cell>
          <cell r="R341">
            <v>0.18263219999999999</v>
          </cell>
          <cell r="S341">
            <v>0.12903419999999999</v>
          </cell>
          <cell r="T341">
            <v>0.14153350000000001</v>
          </cell>
          <cell r="U341">
            <v>0.1344332</v>
          </cell>
          <cell r="V341">
            <v>322</v>
          </cell>
          <cell r="W341">
            <v>342</v>
          </cell>
          <cell r="X341">
            <v>335</v>
          </cell>
          <cell r="Y341">
            <v>332</v>
          </cell>
          <cell r="Z341">
            <v>-0.25122650820711201</v>
          </cell>
          <cell r="AA341">
            <v>340</v>
          </cell>
          <cell r="AB341">
            <v>668801.14948758995</v>
          </cell>
          <cell r="AC341">
            <v>316</v>
          </cell>
          <cell r="AD341">
            <v>28.9807966970297</v>
          </cell>
          <cell r="AE341">
            <v>309</v>
          </cell>
          <cell r="AF341">
            <v>324.5</v>
          </cell>
          <cell r="AG341">
            <v>0.15583320000000001</v>
          </cell>
          <cell r="AH341">
            <v>334</v>
          </cell>
          <cell r="AI341">
            <v>342</v>
          </cell>
          <cell r="AJ341">
            <v>335</v>
          </cell>
          <cell r="AK341">
            <v>332</v>
          </cell>
          <cell r="AL341">
            <v>330.25</v>
          </cell>
          <cell r="AM341">
            <v>2559.3989810453299</v>
          </cell>
          <cell r="AN341">
            <v>343</v>
          </cell>
          <cell r="AO341">
            <v>2119.2531501631202</v>
          </cell>
          <cell r="AP341">
            <v>335</v>
          </cell>
          <cell r="AQ341">
            <v>6.5268808517677607E-2</v>
          </cell>
          <cell r="AR341">
            <v>6.8068543611736004E-2</v>
          </cell>
          <cell r="AS341">
            <v>0.33850784056166999</v>
          </cell>
          <cell r="AT341">
            <v>340</v>
          </cell>
        </row>
        <row r="342">
          <cell r="A342">
            <v>340</v>
          </cell>
          <cell r="B342">
            <v>2025</v>
          </cell>
          <cell r="C342" t="str">
            <v>Western Illinois</v>
          </cell>
          <cell r="D342">
            <v>64.413499999999999</v>
          </cell>
          <cell r="E342">
            <v>343</v>
          </cell>
          <cell r="F342">
            <v>63.763399999999997</v>
          </cell>
          <cell r="G342">
            <v>345</v>
          </cell>
          <cell r="H342">
            <v>100.786</v>
          </cell>
          <cell r="I342">
            <v>295</v>
          </cell>
          <cell r="J342">
            <v>98.853200000000001</v>
          </cell>
          <cell r="K342">
            <v>328</v>
          </cell>
          <cell r="L342">
            <v>111.824</v>
          </cell>
          <cell r="M342">
            <v>312</v>
          </cell>
          <cell r="N342">
            <v>118.32299999999999</v>
          </cell>
          <cell r="O342">
            <v>352</v>
          </cell>
          <cell r="P342">
            <v>-19.4696</v>
          </cell>
          <cell r="Q342">
            <v>353</v>
          </cell>
          <cell r="R342">
            <v>8.1235699999999994E-2</v>
          </cell>
          <cell r="S342">
            <v>0.15563340000000001</v>
          </cell>
          <cell r="T342">
            <v>0.1273348</v>
          </cell>
          <cell r="U342">
            <v>0.11813410000000001</v>
          </cell>
          <cell r="V342">
            <v>357</v>
          </cell>
          <cell r="W342">
            <v>334</v>
          </cell>
          <cell r="X342">
            <v>348</v>
          </cell>
          <cell r="Y342">
            <v>341</v>
          </cell>
          <cell r="Z342">
            <v>-0.30226272442888502</v>
          </cell>
          <cell r="AA342">
            <v>355</v>
          </cell>
          <cell r="AB342">
            <v>629445.83306998399</v>
          </cell>
          <cell r="AC342">
            <v>344</v>
          </cell>
          <cell r="AD342">
            <v>32.205776742808602</v>
          </cell>
          <cell r="AE342">
            <v>360</v>
          </cell>
          <cell r="AF342">
            <v>357.5</v>
          </cell>
          <cell r="AG342">
            <v>0.11843455</v>
          </cell>
          <cell r="AH342">
            <v>352</v>
          </cell>
          <cell r="AI342">
            <v>334</v>
          </cell>
          <cell r="AJ342">
            <v>348</v>
          </cell>
          <cell r="AK342">
            <v>341</v>
          </cell>
          <cell r="AL342">
            <v>349.58333333333297</v>
          </cell>
          <cell r="AM342">
            <v>2246.1973672317899</v>
          </cell>
          <cell r="AN342">
            <v>337</v>
          </cell>
          <cell r="AO342">
            <v>2951.7006087609798</v>
          </cell>
          <cell r="AP342">
            <v>353</v>
          </cell>
          <cell r="AQ342">
            <v>7.9757707839345604E-2</v>
          </cell>
          <cell r="AR342">
            <v>4.9633934186873903E-2</v>
          </cell>
          <cell r="AS342">
            <v>0.334464856434177</v>
          </cell>
          <cell r="AT342">
            <v>341</v>
          </cell>
        </row>
        <row r="343">
          <cell r="A343">
            <v>341</v>
          </cell>
          <cell r="B343">
            <v>2025</v>
          </cell>
          <cell r="C343" t="str">
            <v>Mercyhurst</v>
          </cell>
          <cell r="D343">
            <v>64.419600000000003</v>
          </cell>
          <cell r="E343">
            <v>342</v>
          </cell>
          <cell r="F343">
            <v>64.965500000000006</v>
          </cell>
          <cell r="G343">
            <v>304</v>
          </cell>
          <cell r="H343">
            <v>99.206599999999995</v>
          </cell>
          <cell r="I343">
            <v>311</v>
          </cell>
          <cell r="J343">
            <v>98.557599999999994</v>
          </cell>
          <cell r="K343">
            <v>331</v>
          </cell>
          <cell r="L343">
            <v>110.995</v>
          </cell>
          <cell r="M343">
            <v>296</v>
          </cell>
          <cell r="N343">
            <v>117.51900000000001</v>
          </cell>
          <cell r="O343">
            <v>345</v>
          </cell>
          <cell r="P343">
            <v>-18.961300000000001</v>
          </cell>
          <cell r="Q343">
            <v>347</v>
          </cell>
          <cell r="R343">
            <v>0.2002313</v>
          </cell>
          <cell r="S343">
            <v>0.11643489999999999</v>
          </cell>
          <cell r="T343">
            <v>0.13103419999999999</v>
          </cell>
          <cell r="U343">
            <v>0.11513420000000001</v>
          </cell>
          <cell r="V343">
            <v>313</v>
          </cell>
          <cell r="W343">
            <v>349</v>
          </cell>
          <cell r="X343">
            <v>342</v>
          </cell>
          <cell r="Y343">
            <v>342</v>
          </cell>
          <cell r="Z343">
            <v>-0.294342094642003</v>
          </cell>
          <cell r="AA343">
            <v>353</v>
          </cell>
          <cell r="AB343">
            <v>625746.25991389202</v>
          </cell>
          <cell r="AC343">
            <v>348</v>
          </cell>
          <cell r="AD343">
            <v>31.853335493043499</v>
          </cell>
          <cell r="AE343">
            <v>358</v>
          </cell>
          <cell r="AF343">
            <v>355.5</v>
          </cell>
          <cell r="AG343">
            <v>0.1583331</v>
          </cell>
          <cell r="AH343">
            <v>333</v>
          </cell>
          <cell r="AI343">
            <v>349</v>
          </cell>
          <cell r="AJ343">
            <v>342</v>
          </cell>
          <cell r="AK343">
            <v>342</v>
          </cell>
          <cell r="AL343">
            <v>345.58333333333297</v>
          </cell>
          <cell r="AM343">
            <v>2968.0390787756301</v>
          </cell>
          <cell r="AN343">
            <v>349</v>
          </cell>
          <cell r="AO343">
            <v>2182.6347954618</v>
          </cell>
          <cell r="AP343">
            <v>337</v>
          </cell>
          <cell r="AQ343">
            <v>5.80297718983541E-2</v>
          </cell>
          <cell r="AR343">
            <v>6.8906216594840503E-2</v>
          </cell>
          <cell r="AS343">
            <v>0.331911201532538</v>
          </cell>
          <cell r="AT343">
            <v>342</v>
          </cell>
        </row>
        <row r="344">
          <cell r="A344">
            <v>342</v>
          </cell>
          <cell r="B344">
            <v>2025</v>
          </cell>
          <cell r="C344" t="str">
            <v>Fairfield</v>
          </cell>
          <cell r="D344">
            <v>65.864400000000003</v>
          </cell>
          <cell r="E344">
            <v>298</v>
          </cell>
          <cell r="F344">
            <v>65.671599999999998</v>
          </cell>
          <cell r="G344">
            <v>269</v>
          </cell>
          <cell r="H344">
            <v>100.42700000000001</v>
          </cell>
          <cell r="I344">
            <v>299</v>
          </cell>
          <cell r="J344">
            <v>100.14400000000001</v>
          </cell>
          <cell r="K344">
            <v>309</v>
          </cell>
          <cell r="L344">
            <v>113.017</v>
          </cell>
          <cell r="M344">
            <v>331</v>
          </cell>
          <cell r="N344">
            <v>118.246</v>
          </cell>
          <cell r="O344">
            <v>350</v>
          </cell>
          <cell r="P344">
            <v>-18.101500000000001</v>
          </cell>
          <cell r="Q344">
            <v>345</v>
          </cell>
          <cell r="R344">
            <v>0.13953370000000001</v>
          </cell>
          <cell r="S344">
            <v>0.13043399999999999</v>
          </cell>
          <cell r="T344">
            <v>0.1673327</v>
          </cell>
          <cell r="U344">
            <v>0.1030345</v>
          </cell>
          <cell r="V344">
            <v>337</v>
          </cell>
          <cell r="W344">
            <v>340</v>
          </cell>
          <cell r="X344">
            <v>327</v>
          </cell>
          <cell r="Y344">
            <v>345</v>
          </cell>
          <cell r="Z344">
            <v>-0.27483739318964401</v>
          </cell>
          <cell r="AA344">
            <v>348</v>
          </cell>
          <cell r="AB344">
            <v>660542.26048419799</v>
          </cell>
          <cell r="AC344">
            <v>327</v>
          </cell>
          <cell r="AD344">
            <v>31.4635406928473</v>
          </cell>
          <cell r="AE344">
            <v>357</v>
          </cell>
          <cell r="AF344">
            <v>352.5</v>
          </cell>
          <cell r="AG344">
            <v>0.13498384999999999</v>
          </cell>
          <cell r="AH344">
            <v>344</v>
          </cell>
          <cell r="AI344">
            <v>340</v>
          </cell>
          <cell r="AJ344">
            <v>327</v>
          </cell>
          <cell r="AK344">
            <v>345</v>
          </cell>
          <cell r="AL344">
            <v>340.58333333333297</v>
          </cell>
          <cell r="AM344">
            <v>2611.1545558162202</v>
          </cell>
          <cell r="AN344">
            <v>344</v>
          </cell>
          <cell r="AO344">
            <v>2523.1413486378701</v>
          </cell>
          <cell r="AP344">
            <v>344</v>
          </cell>
          <cell r="AQ344">
            <v>6.5844909557357001E-2</v>
          </cell>
          <cell r="AR344">
            <v>5.7689720871875197E-2</v>
          </cell>
          <cell r="AS344">
            <v>0.32832464991774901</v>
          </cell>
          <cell r="AT344">
            <v>343</v>
          </cell>
        </row>
        <row r="345">
          <cell r="A345">
            <v>343</v>
          </cell>
          <cell r="B345">
            <v>2025</v>
          </cell>
          <cell r="C345" t="str">
            <v>Detroit Mercy</v>
          </cell>
          <cell r="D345">
            <v>67.171300000000002</v>
          </cell>
          <cell r="E345">
            <v>228</v>
          </cell>
          <cell r="F345">
            <v>66.717799999999997</v>
          </cell>
          <cell r="G345">
            <v>213</v>
          </cell>
          <cell r="H345">
            <v>95.805700000000002</v>
          </cell>
          <cell r="I345">
            <v>345</v>
          </cell>
          <cell r="J345">
            <v>95.815299999999993</v>
          </cell>
          <cell r="K345">
            <v>347</v>
          </cell>
          <cell r="L345">
            <v>110.39100000000001</v>
          </cell>
          <cell r="M345">
            <v>280</v>
          </cell>
          <cell r="N345">
            <v>111.77500000000001</v>
          </cell>
          <cell r="O345">
            <v>255</v>
          </cell>
          <cell r="P345">
            <v>-15.9602</v>
          </cell>
          <cell r="Q345">
            <v>333</v>
          </cell>
          <cell r="R345">
            <v>0.17723230000000001</v>
          </cell>
          <cell r="S345">
            <v>0.1184347</v>
          </cell>
          <cell r="T345">
            <v>0.16913259999999999</v>
          </cell>
          <cell r="U345">
            <v>9.1034900000000002E-2</v>
          </cell>
          <cell r="V345">
            <v>323</v>
          </cell>
          <cell r="W345">
            <v>347</v>
          </cell>
          <cell r="X345">
            <v>326</v>
          </cell>
          <cell r="Y345">
            <v>349</v>
          </cell>
          <cell r="Z345">
            <v>-0.23759700943706599</v>
          </cell>
          <cell r="AA345">
            <v>333</v>
          </cell>
          <cell r="AB345">
            <v>616670.93677865295</v>
          </cell>
          <cell r="AC345">
            <v>352</v>
          </cell>
          <cell r="AD345">
            <v>28.1947165053021</v>
          </cell>
          <cell r="AE345">
            <v>278</v>
          </cell>
          <cell r="AF345">
            <v>305.5</v>
          </cell>
          <cell r="AG345">
            <v>0.14783350000000001</v>
          </cell>
          <cell r="AH345">
            <v>338</v>
          </cell>
          <cell r="AI345">
            <v>347</v>
          </cell>
          <cell r="AJ345">
            <v>326</v>
          </cell>
          <cell r="AK345">
            <v>349</v>
          </cell>
          <cell r="AL345">
            <v>333.916666666666</v>
          </cell>
          <cell r="AM345">
            <v>2819.41581873105</v>
          </cell>
          <cell r="AN345">
            <v>348</v>
          </cell>
          <cell r="AO345">
            <v>2258.7347703102901</v>
          </cell>
          <cell r="AP345">
            <v>338</v>
          </cell>
          <cell r="AQ345">
            <v>5.9330458086395602E-2</v>
          </cell>
          <cell r="AR345">
            <v>6.4061783996850696E-2</v>
          </cell>
          <cell r="AS345">
            <v>0.328173224268202</v>
          </cell>
          <cell r="AT345">
            <v>344</v>
          </cell>
        </row>
        <row r="346">
          <cell r="A346">
            <v>344</v>
          </cell>
          <cell r="B346">
            <v>2025</v>
          </cell>
          <cell r="C346" t="str">
            <v>Wagner</v>
          </cell>
          <cell r="D346">
            <v>61.028199999999998</v>
          </cell>
          <cell r="E346">
            <v>362</v>
          </cell>
          <cell r="F346">
            <v>60.822699999999998</v>
          </cell>
          <cell r="G346">
            <v>360</v>
          </cell>
          <cell r="H346">
            <v>93.519400000000005</v>
          </cell>
          <cell r="I346">
            <v>356</v>
          </cell>
          <cell r="J346">
            <v>93.049000000000007</v>
          </cell>
          <cell r="K346">
            <v>361</v>
          </cell>
          <cell r="L346">
            <v>104.13</v>
          </cell>
          <cell r="M346">
            <v>130</v>
          </cell>
          <cell r="N346">
            <v>112.327</v>
          </cell>
          <cell r="O346">
            <v>264</v>
          </cell>
          <cell r="P346">
            <v>-19.277899999999999</v>
          </cell>
          <cell r="Q346">
            <v>350</v>
          </cell>
          <cell r="R346">
            <v>0.1031349</v>
          </cell>
          <cell r="S346">
            <v>0.1403336</v>
          </cell>
          <cell r="T346">
            <v>0.13063440000000001</v>
          </cell>
          <cell r="U346">
            <v>0.1639321</v>
          </cell>
          <cell r="V346">
            <v>349</v>
          </cell>
          <cell r="W346">
            <v>336</v>
          </cell>
          <cell r="X346">
            <v>344</v>
          </cell>
          <cell r="Y346">
            <v>321</v>
          </cell>
          <cell r="Z346">
            <v>-0.315886753992416</v>
          </cell>
          <cell r="AA346">
            <v>356</v>
          </cell>
          <cell r="AB346">
            <v>528389.25934350805</v>
          </cell>
          <cell r="AC346">
            <v>362</v>
          </cell>
          <cell r="AD346">
            <v>31.278368738289501</v>
          </cell>
          <cell r="AE346">
            <v>355</v>
          </cell>
          <cell r="AF346">
            <v>355.5</v>
          </cell>
          <cell r="AG346">
            <v>0.12173425</v>
          </cell>
          <cell r="AH346">
            <v>350</v>
          </cell>
          <cell r="AI346">
            <v>336</v>
          </cell>
          <cell r="AJ346">
            <v>344</v>
          </cell>
          <cell r="AK346">
            <v>321</v>
          </cell>
          <cell r="AL346">
            <v>348.08333333333297</v>
          </cell>
          <cell r="AM346">
            <v>2480.3990871276201</v>
          </cell>
          <cell r="AN346">
            <v>339</v>
          </cell>
          <cell r="AO346">
            <v>2859.3705825051902</v>
          </cell>
          <cell r="AP346">
            <v>351</v>
          </cell>
          <cell r="AQ346">
            <v>7.1207241264575005E-2</v>
          </cell>
          <cell r="AR346">
            <v>5.1219850105324399E-2</v>
          </cell>
          <cell r="AS346">
            <v>0.32714404133534603</v>
          </cell>
          <cell r="AT346">
            <v>345</v>
          </cell>
        </row>
        <row r="347">
          <cell r="A347">
            <v>345</v>
          </cell>
          <cell r="B347">
            <v>2025</v>
          </cell>
          <cell r="C347" t="str">
            <v>Le Moyne</v>
          </cell>
          <cell r="D347">
            <v>68.942700000000002</v>
          </cell>
          <cell r="E347">
            <v>137</v>
          </cell>
          <cell r="F347">
            <v>68.888099999999994</v>
          </cell>
          <cell r="G347">
            <v>97</v>
          </cell>
          <cell r="H347">
            <v>101.321</v>
          </cell>
          <cell r="I347">
            <v>277</v>
          </cell>
          <cell r="J347">
            <v>100.739</v>
          </cell>
          <cell r="K347">
            <v>298</v>
          </cell>
          <cell r="L347">
            <v>114.74299999999999</v>
          </cell>
          <cell r="M347">
            <v>342</v>
          </cell>
          <cell r="N347">
            <v>120.544</v>
          </cell>
          <cell r="O347">
            <v>359</v>
          </cell>
          <cell r="P347">
            <v>-19.805099999999999</v>
          </cell>
          <cell r="Q347">
            <v>355</v>
          </cell>
          <cell r="R347">
            <v>0.14603340000000001</v>
          </cell>
          <cell r="S347">
            <v>0.1242345</v>
          </cell>
          <cell r="T347">
            <v>0.17373230000000001</v>
          </cell>
          <cell r="U347">
            <v>5.60359E-2</v>
          </cell>
          <cell r="V347">
            <v>334</v>
          </cell>
          <cell r="W347">
            <v>345</v>
          </cell>
          <cell r="X347">
            <v>323</v>
          </cell>
          <cell r="Y347">
            <v>359</v>
          </cell>
          <cell r="Z347">
            <v>-0.287267542466424</v>
          </cell>
          <cell r="AA347">
            <v>351</v>
          </cell>
          <cell r="AB347">
            <v>699654.38211626594</v>
          </cell>
          <cell r="AC347">
            <v>279</v>
          </cell>
          <cell r="AD347">
            <v>30.998784858461502</v>
          </cell>
          <cell r="AE347">
            <v>353</v>
          </cell>
          <cell r="AF347">
            <v>352</v>
          </cell>
          <cell r="AG347">
            <v>0.13513395</v>
          </cell>
          <cell r="AH347">
            <v>342</v>
          </cell>
          <cell r="AI347">
            <v>345</v>
          </cell>
          <cell r="AJ347">
            <v>323</v>
          </cell>
          <cell r="AK347">
            <v>359</v>
          </cell>
          <cell r="AL347">
            <v>334.33333333333297</v>
          </cell>
          <cell r="AM347">
            <v>2691.1472524406099</v>
          </cell>
          <cell r="AN347">
            <v>345</v>
          </cell>
          <cell r="AO347">
            <v>2474.0883644216201</v>
          </cell>
          <cell r="AP347">
            <v>343</v>
          </cell>
          <cell r="AQ347">
            <v>6.2526356243106804E-2</v>
          </cell>
          <cell r="AR347">
            <v>5.7895778088257598E-2</v>
          </cell>
          <cell r="AS347">
            <v>0.32499039808556701</v>
          </cell>
          <cell r="AT347">
            <v>346</v>
          </cell>
        </row>
        <row r="348">
          <cell r="A348">
            <v>346</v>
          </cell>
          <cell r="B348">
            <v>2025</v>
          </cell>
          <cell r="C348" t="str">
            <v>Prairie View A&amp;M</v>
          </cell>
          <cell r="D348">
            <v>72.453500000000005</v>
          </cell>
          <cell r="E348">
            <v>18</v>
          </cell>
          <cell r="F348">
            <v>71.062600000000003</v>
          </cell>
          <cell r="G348">
            <v>25</v>
          </cell>
          <cell r="H348">
            <v>98.373599999999996</v>
          </cell>
          <cell r="I348">
            <v>323</v>
          </cell>
          <cell r="J348">
            <v>98.313900000000004</v>
          </cell>
          <cell r="K348">
            <v>333</v>
          </cell>
          <cell r="L348">
            <v>115.723</v>
          </cell>
          <cell r="M348">
            <v>347</v>
          </cell>
          <cell r="N348">
            <v>117.593</v>
          </cell>
          <cell r="O348">
            <v>346</v>
          </cell>
          <cell r="P348">
            <v>-19.278700000000001</v>
          </cell>
          <cell r="Q348">
            <v>351</v>
          </cell>
          <cell r="R348">
            <v>0.11923449999999999</v>
          </cell>
          <cell r="S348">
            <v>0.12983410000000001</v>
          </cell>
          <cell r="T348">
            <v>0.20823030000000001</v>
          </cell>
          <cell r="U348">
            <v>7.4135499999999993E-2</v>
          </cell>
          <cell r="V348">
            <v>345</v>
          </cell>
          <cell r="W348">
            <v>341</v>
          </cell>
          <cell r="X348">
            <v>303</v>
          </cell>
          <cell r="Y348">
            <v>355</v>
          </cell>
          <cell r="Z348">
            <v>-0.266089284851663</v>
          </cell>
          <cell r="AA348">
            <v>346</v>
          </cell>
          <cell r="AB348">
            <v>700308.21119132999</v>
          </cell>
          <cell r="AC348">
            <v>278</v>
          </cell>
          <cell r="AD348">
            <v>28.3498641715369</v>
          </cell>
          <cell r="AE348">
            <v>290</v>
          </cell>
          <cell r="AF348">
            <v>318</v>
          </cell>
          <cell r="AG348">
            <v>0.1245343</v>
          </cell>
          <cell r="AH348">
            <v>348</v>
          </cell>
          <cell r="AI348">
            <v>341</v>
          </cell>
          <cell r="AJ348">
            <v>303</v>
          </cell>
          <cell r="AK348">
            <v>355</v>
          </cell>
          <cell r="AL348">
            <v>324.666666666666</v>
          </cell>
          <cell r="AM348">
            <v>2500.6270823047698</v>
          </cell>
          <cell r="AN348">
            <v>340</v>
          </cell>
          <cell r="AO348">
            <v>2607.0461444490902</v>
          </cell>
          <cell r="AP348">
            <v>348</v>
          </cell>
          <cell r="AQ348">
            <v>6.5826161229831801E-2</v>
          </cell>
          <cell r="AR348">
            <v>5.3006571970010997E-2</v>
          </cell>
          <cell r="AS348">
            <v>0.32326779149014401</v>
          </cell>
          <cell r="AT348">
            <v>347</v>
          </cell>
        </row>
        <row r="349">
          <cell r="A349">
            <v>347</v>
          </cell>
          <cell r="B349">
            <v>2025</v>
          </cell>
          <cell r="C349" t="str">
            <v>Sacramento St.</v>
          </cell>
          <cell r="D349">
            <v>66.051100000000005</v>
          </cell>
          <cell r="E349">
            <v>288</v>
          </cell>
          <cell r="F349">
            <v>65.663700000000006</v>
          </cell>
          <cell r="G349">
            <v>271</v>
          </cell>
          <cell r="H349">
            <v>95.496600000000001</v>
          </cell>
          <cell r="I349">
            <v>347</v>
          </cell>
          <cell r="J349">
            <v>95.391599999999997</v>
          </cell>
          <cell r="K349">
            <v>350</v>
          </cell>
          <cell r="L349">
            <v>110.542</v>
          </cell>
          <cell r="M349">
            <v>284</v>
          </cell>
          <cell r="N349">
            <v>112.702</v>
          </cell>
          <cell r="O349">
            <v>276</v>
          </cell>
          <cell r="P349">
            <v>-17.310600000000001</v>
          </cell>
          <cell r="Q349">
            <v>339</v>
          </cell>
          <cell r="R349">
            <v>0.1013352</v>
          </cell>
          <cell r="S349">
            <v>0.1344339</v>
          </cell>
          <cell r="T349">
            <v>0.12823470000000001</v>
          </cell>
          <cell r="U349">
            <v>0.13363330000000001</v>
          </cell>
          <cell r="V349">
            <v>352</v>
          </cell>
          <cell r="W349">
            <v>339</v>
          </cell>
          <cell r="X349">
            <v>347</v>
          </cell>
          <cell r="Y349">
            <v>333</v>
          </cell>
          <cell r="Z349">
            <v>-0.26207587761596701</v>
          </cell>
          <cell r="AA349">
            <v>345</v>
          </cell>
          <cell r="AB349">
            <v>601035.77251757297</v>
          </cell>
          <cell r="AC349">
            <v>355</v>
          </cell>
          <cell r="AD349">
            <v>29.054308411508799</v>
          </cell>
          <cell r="AE349">
            <v>314</v>
          </cell>
          <cell r="AF349">
            <v>329.5</v>
          </cell>
          <cell r="AG349">
            <v>0.11788455</v>
          </cell>
          <cell r="AH349">
            <v>353</v>
          </cell>
          <cell r="AI349">
            <v>339</v>
          </cell>
          <cell r="AJ349">
            <v>347</v>
          </cell>
          <cell r="AK349">
            <v>333</v>
          </cell>
          <cell r="AL349">
            <v>343.75</v>
          </cell>
          <cell r="AM349">
            <v>2557.0187281630601</v>
          </cell>
          <cell r="AN349">
            <v>341</v>
          </cell>
          <cell r="AO349">
            <v>2915.9885667799499</v>
          </cell>
          <cell r="AP349">
            <v>352</v>
          </cell>
          <cell r="AQ349">
            <v>6.8006442577019904E-2</v>
          </cell>
          <cell r="AR349">
            <v>4.9478666592358903E-2</v>
          </cell>
          <cell r="AS349">
            <v>0.321796363242568</v>
          </cell>
          <cell r="AT349">
            <v>348</v>
          </cell>
        </row>
        <row r="350">
          <cell r="A350">
            <v>348</v>
          </cell>
          <cell r="B350">
            <v>2025</v>
          </cell>
          <cell r="C350" t="str">
            <v>Morgan St.</v>
          </cell>
          <cell r="D350">
            <v>71.937299999999993</v>
          </cell>
          <cell r="E350">
            <v>24</v>
          </cell>
          <cell r="F350">
            <v>70.672399999999996</v>
          </cell>
          <cell r="G350">
            <v>34</v>
          </cell>
          <cell r="H350">
            <v>105.25700000000001</v>
          </cell>
          <cell r="I350">
            <v>196</v>
          </cell>
          <cell r="J350">
            <v>104.556</v>
          </cell>
          <cell r="K350">
            <v>229</v>
          </cell>
          <cell r="L350">
            <v>116.256</v>
          </cell>
          <cell r="M350">
            <v>349</v>
          </cell>
          <cell r="N350">
            <v>119.568</v>
          </cell>
          <cell r="O350">
            <v>357</v>
          </cell>
          <cell r="P350">
            <v>-15.011799999999999</v>
          </cell>
          <cell r="Q350">
            <v>328</v>
          </cell>
          <cell r="R350">
            <v>0.24982889999999999</v>
          </cell>
          <cell r="S350">
            <v>8.4035299999999993E-2</v>
          </cell>
          <cell r="T350">
            <v>0.1043352</v>
          </cell>
          <cell r="U350">
            <v>0.15153249999999999</v>
          </cell>
          <cell r="V350">
            <v>289</v>
          </cell>
          <cell r="W350">
            <v>353</v>
          </cell>
          <cell r="X350">
            <v>352</v>
          </cell>
          <cell r="Y350">
            <v>325</v>
          </cell>
          <cell r="Z350">
            <v>-0.208681727003932</v>
          </cell>
          <cell r="AA350">
            <v>324</v>
          </cell>
          <cell r="AB350">
            <v>786415.48007957195</v>
          </cell>
          <cell r="AC350">
            <v>172</v>
          </cell>
          <cell r="AD350">
            <v>29.324445606557202</v>
          </cell>
          <cell r="AE350">
            <v>321</v>
          </cell>
          <cell r="AF350">
            <v>322.5</v>
          </cell>
          <cell r="AG350">
            <v>0.1669321</v>
          </cell>
          <cell r="AH350">
            <v>330</v>
          </cell>
          <cell r="AI350">
            <v>353</v>
          </cell>
          <cell r="AJ350">
            <v>352</v>
          </cell>
          <cell r="AK350">
            <v>325</v>
          </cell>
          <cell r="AL350">
            <v>304.25</v>
          </cell>
          <cell r="AM350">
            <v>3620.5023365181</v>
          </cell>
          <cell r="AN350">
            <v>353</v>
          </cell>
          <cell r="AO350">
            <v>1822.5973314898599</v>
          </cell>
          <cell r="AP350">
            <v>328</v>
          </cell>
          <cell r="AQ350">
            <v>4.1058163708466502E-2</v>
          </cell>
          <cell r="AR350">
            <v>7.4304110558654796E-2</v>
          </cell>
          <cell r="AS350">
            <v>0.31945782127385502</v>
          </cell>
          <cell r="AT350">
            <v>349</v>
          </cell>
        </row>
        <row r="351">
          <cell r="A351">
            <v>349</v>
          </cell>
          <cell r="B351">
            <v>2025</v>
          </cell>
          <cell r="C351" t="str">
            <v>Bellarmine</v>
          </cell>
          <cell r="D351">
            <v>67.375299999999996</v>
          </cell>
          <cell r="E351">
            <v>217</v>
          </cell>
          <cell r="F351">
            <v>66.401300000000006</v>
          </cell>
          <cell r="G351">
            <v>226</v>
          </cell>
          <cell r="H351">
            <v>104.464</v>
          </cell>
          <cell r="I351">
            <v>218</v>
          </cell>
          <cell r="J351">
            <v>105.014</v>
          </cell>
          <cell r="K351">
            <v>222</v>
          </cell>
          <cell r="L351">
            <v>120.86799999999999</v>
          </cell>
          <cell r="M351">
            <v>362</v>
          </cell>
          <cell r="N351">
            <v>123.229</v>
          </cell>
          <cell r="O351">
            <v>363</v>
          </cell>
          <cell r="P351">
            <v>-18.214700000000001</v>
          </cell>
          <cell r="Q351">
            <v>346</v>
          </cell>
          <cell r="R351">
            <v>0.13333400000000001</v>
          </cell>
          <cell r="S351">
            <v>0.11693480000000001</v>
          </cell>
          <cell r="T351">
            <v>9.1035599999999994E-2</v>
          </cell>
          <cell r="U351">
            <v>0.17693159999999999</v>
          </cell>
          <cell r="V351">
            <v>340</v>
          </cell>
          <cell r="W351">
            <v>348</v>
          </cell>
          <cell r="X351">
            <v>356</v>
          </cell>
          <cell r="Y351">
            <v>316</v>
          </cell>
          <cell r="Z351">
            <v>-0.27035130084763997</v>
          </cell>
          <cell r="AA351">
            <v>347</v>
          </cell>
          <cell r="AB351">
            <v>743010.77908755804</v>
          </cell>
          <cell r="AC351">
            <v>228</v>
          </cell>
          <cell r="AD351">
            <v>32.857912348854498</v>
          </cell>
          <cell r="AE351">
            <v>361</v>
          </cell>
          <cell r="AF351">
            <v>354</v>
          </cell>
          <cell r="AG351">
            <v>0.12513440000000001</v>
          </cell>
          <cell r="AH351">
            <v>347</v>
          </cell>
          <cell r="AI351">
            <v>348</v>
          </cell>
          <cell r="AJ351">
            <v>356</v>
          </cell>
          <cell r="AK351">
            <v>316</v>
          </cell>
          <cell r="AL351">
            <v>324.666666666666</v>
          </cell>
          <cell r="AM351">
            <v>2776.4760077125602</v>
          </cell>
          <cell r="AN351">
            <v>346</v>
          </cell>
          <cell r="AO351">
            <v>2594.5436799686299</v>
          </cell>
          <cell r="AP351">
            <v>347</v>
          </cell>
          <cell r="AQ351">
            <v>5.8669047184824401E-2</v>
          </cell>
          <cell r="AR351">
            <v>5.3294012151291502E-2</v>
          </cell>
          <cell r="AS351">
            <v>0.31565880239079602</v>
          </cell>
          <cell r="AT351">
            <v>350</v>
          </cell>
        </row>
        <row r="352">
          <cell r="A352">
            <v>350</v>
          </cell>
          <cell r="B352">
            <v>2025</v>
          </cell>
          <cell r="C352" t="str">
            <v>Louisiana Monroe</v>
          </cell>
          <cell r="D352">
            <v>68.215199999999996</v>
          </cell>
          <cell r="E352">
            <v>180</v>
          </cell>
          <cell r="F352">
            <v>68.0441</v>
          </cell>
          <cell r="G352">
            <v>145</v>
          </cell>
          <cell r="H352">
            <v>95.206000000000003</v>
          </cell>
          <cell r="I352">
            <v>350</v>
          </cell>
          <cell r="J352">
            <v>95.880499999999998</v>
          </cell>
          <cell r="K352">
            <v>346</v>
          </cell>
          <cell r="L352">
            <v>110.15</v>
          </cell>
          <cell r="M352">
            <v>276</v>
          </cell>
          <cell r="N352">
            <v>113.38200000000001</v>
          </cell>
          <cell r="O352">
            <v>294</v>
          </cell>
          <cell r="P352">
            <v>-17.501300000000001</v>
          </cell>
          <cell r="Q352">
            <v>343</v>
          </cell>
          <cell r="R352">
            <v>0.16083259999999999</v>
          </cell>
          <cell r="S352">
            <v>0.108335</v>
          </cell>
          <cell r="T352">
            <v>0.1352341</v>
          </cell>
          <cell r="U352">
            <v>8.4735199999999997E-2</v>
          </cell>
          <cell r="V352">
            <v>326</v>
          </cell>
          <cell r="W352">
            <v>350</v>
          </cell>
          <cell r="X352">
            <v>341</v>
          </cell>
          <cell r="Y352">
            <v>352</v>
          </cell>
          <cell r="Z352">
            <v>-0.25656305339572399</v>
          </cell>
          <cell r="AA352">
            <v>342</v>
          </cell>
          <cell r="AB352">
            <v>627107.12778130895</v>
          </cell>
          <cell r="AC352">
            <v>346</v>
          </cell>
          <cell r="AD352">
            <v>28.4046488519317</v>
          </cell>
          <cell r="AE352">
            <v>292</v>
          </cell>
          <cell r="AF352">
            <v>317</v>
          </cell>
          <cell r="AG352">
            <v>0.1345838</v>
          </cell>
          <cell r="AH352">
            <v>345</v>
          </cell>
          <cell r="AI352">
            <v>350</v>
          </cell>
          <cell r="AJ352">
            <v>341</v>
          </cell>
          <cell r="AK352">
            <v>352</v>
          </cell>
          <cell r="AL352">
            <v>340.5</v>
          </cell>
          <cell r="AM352">
            <v>3143.0285687912401</v>
          </cell>
          <cell r="AN352">
            <v>350</v>
          </cell>
          <cell r="AO352">
            <v>2530.02218691997</v>
          </cell>
          <cell r="AP352">
            <v>345</v>
          </cell>
          <cell r="AQ352">
            <v>5.3684462005235897E-2</v>
          </cell>
          <cell r="AR352">
            <v>5.7499169201609697E-2</v>
          </cell>
          <cell r="AS352">
            <v>0.31477797939697799</v>
          </cell>
          <cell r="AT352">
            <v>351</v>
          </cell>
        </row>
        <row r="353">
          <cell r="A353">
            <v>351</v>
          </cell>
          <cell r="B353">
            <v>2025</v>
          </cell>
          <cell r="C353" t="str">
            <v>Stetson</v>
          </cell>
          <cell r="D353">
            <v>69.002600000000001</v>
          </cell>
          <cell r="E353">
            <v>133</v>
          </cell>
          <cell r="F353">
            <v>67.453500000000005</v>
          </cell>
          <cell r="G353">
            <v>182</v>
          </cell>
          <cell r="H353">
            <v>99.487799999999993</v>
          </cell>
          <cell r="I353">
            <v>309</v>
          </cell>
          <cell r="J353">
            <v>99.825299999999999</v>
          </cell>
          <cell r="K353">
            <v>314</v>
          </cell>
          <cell r="L353">
            <v>118.724</v>
          </cell>
          <cell r="M353">
            <v>359</v>
          </cell>
          <cell r="N353">
            <v>119.452</v>
          </cell>
          <cell r="O353">
            <v>356</v>
          </cell>
          <cell r="P353">
            <v>-19.626300000000001</v>
          </cell>
          <cell r="Q353">
            <v>354</v>
          </cell>
          <cell r="R353">
            <v>8.5835599999999998E-2</v>
          </cell>
          <cell r="S353">
            <v>0.1199346</v>
          </cell>
          <cell r="T353">
            <v>7.2435799999999995E-2</v>
          </cell>
          <cell r="U353">
            <v>0.1886312</v>
          </cell>
          <cell r="V353">
            <v>356</v>
          </cell>
          <cell r="W353">
            <v>346</v>
          </cell>
          <cell r="X353">
            <v>358</v>
          </cell>
          <cell r="Y353">
            <v>312</v>
          </cell>
          <cell r="Z353">
            <v>-0.28443420972542999</v>
          </cell>
          <cell r="AA353">
            <v>350</v>
          </cell>
          <cell r="AB353">
            <v>687617.15512156195</v>
          </cell>
          <cell r="AC353">
            <v>298</v>
          </cell>
          <cell r="AD353">
            <v>30.524181398204199</v>
          </cell>
          <cell r="AE353">
            <v>347</v>
          </cell>
          <cell r="AF353">
            <v>348.5</v>
          </cell>
          <cell r="AG353">
            <v>0.10288509999999999</v>
          </cell>
          <cell r="AH353">
            <v>356</v>
          </cell>
          <cell r="AI353">
            <v>346</v>
          </cell>
          <cell r="AJ353">
            <v>358</v>
          </cell>
          <cell r="AK353">
            <v>312</v>
          </cell>
          <cell r="AL353">
            <v>337.08333333333297</v>
          </cell>
          <cell r="AM353">
            <v>2810.5595327231099</v>
          </cell>
          <cell r="AN353">
            <v>347</v>
          </cell>
          <cell r="AO353">
            <v>3276.3085552070502</v>
          </cell>
          <cell r="AP353">
            <v>354</v>
          </cell>
          <cell r="AQ353">
            <v>6.0100745979176598E-2</v>
          </cell>
          <cell r="AR353">
            <v>4.2558734826375302E-2</v>
          </cell>
          <cell r="AS353">
            <v>0.30489312185432699</v>
          </cell>
          <cell r="AT353">
            <v>352</v>
          </cell>
        </row>
        <row r="354">
          <cell r="A354">
            <v>352</v>
          </cell>
          <cell r="B354">
            <v>2025</v>
          </cell>
          <cell r="C354" t="str">
            <v>NJIT</v>
          </cell>
          <cell r="D354">
            <v>66.313900000000004</v>
          </cell>
          <cell r="E354">
            <v>277</v>
          </cell>
          <cell r="F354">
            <v>65.667299999999997</v>
          </cell>
          <cell r="G354">
            <v>270</v>
          </cell>
          <cell r="H354">
            <v>94.192800000000005</v>
          </cell>
          <cell r="I354">
            <v>354</v>
          </cell>
          <cell r="J354">
            <v>93.649600000000007</v>
          </cell>
          <cell r="K354">
            <v>359</v>
          </cell>
          <cell r="L354">
            <v>109.389</v>
          </cell>
          <cell r="M354">
            <v>258</v>
          </cell>
          <cell r="N354">
            <v>113.066</v>
          </cell>
          <cell r="O354">
            <v>286</v>
          </cell>
          <cell r="P354">
            <v>-19.416799999999999</v>
          </cell>
          <cell r="Q354">
            <v>352</v>
          </cell>
          <cell r="R354">
            <v>0.1093346</v>
          </cell>
          <cell r="S354">
            <v>0.1024351</v>
          </cell>
          <cell r="T354">
            <v>9.6635299999999993E-2</v>
          </cell>
          <cell r="U354">
            <v>8.5035100000000002E-2</v>
          </cell>
          <cell r="V354">
            <v>346</v>
          </cell>
          <cell r="W354">
            <v>351</v>
          </cell>
          <cell r="X354">
            <v>353</v>
          </cell>
          <cell r="Y354">
            <v>351</v>
          </cell>
          <cell r="Z354">
            <v>-0.29279532647001599</v>
          </cell>
          <cell r="AA354">
            <v>352</v>
          </cell>
          <cell r="AB354">
            <v>581589.32100597199</v>
          </cell>
          <cell r="AC354">
            <v>360</v>
          </cell>
          <cell r="AD354">
            <v>29.0888582280549</v>
          </cell>
          <cell r="AE354">
            <v>315</v>
          </cell>
          <cell r="AF354">
            <v>333.5</v>
          </cell>
          <cell r="AG354">
            <v>0.10588485</v>
          </cell>
          <cell r="AH354">
            <v>354</v>
          </cell>
          <cell r="AI354">
            <v>351</v>
          </cell>
          <cell r="AJ354">
            <v>353</v>
          </cell>
          <cell r="AK354">
            <v>351</v>
          </cell>
          <cell r="AL354">
            <v>350.58333333333297</v>
          </cell>
          <cell r="AM354">
            <v>3422.4922251584899</v>
          </cell>
          <cell r="AN354">
            <v>351</v>
          </cell>
          <cell r="AO354">
            <v>3310.9867307110799</v>
          </cell>
          <cell r="AP354">
            <v>355</v>
          </cell>
          <cell r="AQ354">
            <v>5.0330262923022603E-2</v>
          </cell>
          <cell r="AR354">
            <v>4.3741983259222697E-2</v>
          </cell>
          <cell r="AS354">
            <v>0.294423592306504</v>
          </cell>
          <cell r="AT354">
            <v>353</v>
          </cell>
        </row>
        <row r="355">
          <cell r="A355">
            <v>353</v>
          </cell>
          <cell r="B355">
            <v>2025</v>
          </cell>
          <cell r="C355" t="str">
            <v>Northern Illinois</v>
          </cell>
          <cell r="D355">
            <v>70.693200000000004</v>
          </cell>
          <cell r="E355">
            <v>51</v>
          </cell>
          <cell r="F355">
            <v>69.448599999999999</v>
          </cell>
          <cell r="G355">
            <v>70</v>
          </cell>
          <cell r="H355">
            <v>94.310100000000006</v>
          </cell>
          <cell r="I355">
            <v>353</v>
          </cell>
          <cell r="J355">
            <v>94.931799999999996</v>
          </cell>
          <cell r="K355">
            <v>353</v>
          </cell>
          <cell r="L355">
            <v>112.071</v>
          </cell>
          <cell r="M355">
            <v>317</v>
          </cell>
          <cell r="N355">
            <v>112.73099999999999</v>
          </cell>
          <cell r="O355">
            <v>277</v>
          </cell>
          <cell r="P355">
            <v>-17.799399999999999</v>
          </cell>
          <cell r="Q355">
            <v>344</v>
          </cell>
          <cell r="R355">
            <v>0.16023270000000001</v>
          </cell>
          <cell r="S355">
            <v>8.1035599999999999E-2</v>
          </cell>
          <cell r="T355">
            <v>6.5136100000000002E-2</v>
          </cell>
          <cell r="U355">
            <v>0.1415331</v>
          </cell>
          <cell r="V355">
            <v>327</v>
          </cell>
          <cell r="W355">
            <v>355</v>
          </cell>
          <cell r="X355">
            <v>361</v>
          </cell>
          <cell r="Y355">
            <v>331</v>
          </cell>
          <cell r="Z355">
            <v>-0.25178093508286498</v>
          </cell>
          <cell r="AA355">
            <v>341</v>
          </cell>
          <cell r="AB355">
            <v>637090.416325439</v>
          </cell>
          <cell r="AC355">
            <v>340</v>
          </cell>
          <cell r="AD355">
            <v>27.1576216951057</v>
          </cell>
          <cell r="AE355">
            <v>222</v>
          </cell>
          <cell r="AF355">
            <v>281.5</v>
          </cell>
          <cell r="AG355">
            <v>0.12063415</v>
          </cell>
          <cell r="AH355">
            <v>351</v>
          </cell>
          <cell r="AI355">
            <v>355</v>
          </cell>
          <cell r="AJ355">
            <v>361</v>
          </cell>
          <cell r="AK355">
            <v>331</v>
          </cell>
          <cell r="AL355">
            <v>334.25</v>
          </cell>
          <cell r="AM355">
            <v>4124.7303654196403</v>
          </cell>
          <cell r="AN355">
            <v>355</v>
          </cell>
          <cell r="AO355">
            <v>2770.7742790909501</v>
          </cell>
          <cell r="AP355">
            <v>349</v>
          </cell>
          <cell r="AQ355">
            <v>3.9079675248253003E-2</v>
          </cell>
          <cell r="AR355">
            <v>5.0957070119234303E-2</v>
          </cell>
          <cell r="AS355">
            <v>0.28930498489312501</v>
          </cell>
          <cell r="AT355">
            <v>354</v>
          </cell>
        </row>
        <row r="356">
          <cell r="A356">
            <v>354</v>
          </cell>
          <cell r="B356">
            <v>2025</v>
          </cell>
          <cell r="C356" t="str">
            <v>Central Arkansas</v>
          </cell>
          <cell r="D356">
            <v>67.407799999999995</v>
          </cell>
          <cell r="E356">
            <v>215</v>
          </cell>
          <cell r="F356">
            <v>66.185599999999994</v>
          </cell>
          <cell r="G356">
            <v>244</v>
          </cell>
          <cell r="H356">
            <v>98.012200000000007</v>
          </cell>
          <cell r="I356">
            <v>326</v>
          </cell>
          <cell r="J356">
            <v>97.462900000000005</v>
          </cell>
          <cell r="K356">
            <v>338</v>
          </cell>
          <cell r="L356">
            <v>114.748</v>
          </cell>
          <cell r="M356">
            <v>343</v>
          </cell>
          <cell r="N356">
            <v>116.514</v>
          </cell>
          <cell r="O356">
            <v>337</v>
          </cell>
          <cell r="P356">
            <v>-19.051600000000001</v>
          </cell>
          <cell r="Q356">
            <v>349</v>
          </cell>
          <cell r="R356">
            <v>0.16883239999999999</v>
          </cell>
          <cell r="S356">
            <v>7.7335799999999996E-2</v>
          </cell>
          <cell r="T356">
            <v>0.13533400000000001</v>
          </cell>
          <cell r="U356">
            <v>7.7335399999999999E-2</v>
          </cell>
          <cell r="V356">
            <v>324</v>
          </cell>
          <cell r="W356">
            <v>358</v>
          </cell>
          <cell r="X356">
            <v>340</v>
          </cell>
          <cell r="Y356">
            <v>354</v>
          </cell>
          <cell r="Z356">
            <v>-0.28262456273606301</v>
          </cell>
          <cell r="AA356">
            <v>349</v>
          </cell>
          <cell r="AB356">
            <v>640307.82980167004</v>
          </cell>
          <cell r="AC356">
            <v>339</v>
          </cell>
          <cell r="AD356">
            <v>30.025816503260501</v>
          </cell>
          <cell r="AE356">
            <v>342</v>
          </cell>
          <cell r="AF356">
            <v>345.5</v>
          </cell>
          <cell r="AG356">
            <v>0.1230841</v>
          </cell>
          <cell r="AH356">
            <v>349</v>
          </cell>
          <cell r="AI356">
            <v>358</v>
          </cell>
          <cell r="AJ356">
            <v>340</v>
          </cell>
          <cell r="AK356">
            <v>354</v>
          </cell>
          <cell r="AL356">
            <v>346.08333333333297</v>
          </cell>
          <cell r="AM356">
            <v>4475.07277785105</v>
          </cell>
          <cell r="AN356">
            <v>358</v>
          </cell>
          <cell r="AO356">
            <v>2811.7631223962499</v>
          </cell>
          <cell r="AP356">
            <v>350</v>
          </cell>
          <cell r="AQ356">
            <v>3.6992631185370897E-2</v>
          </cell>
          <cell r="AR356">
            <v>5.1896603752571401E-2</v>
          </cell>
          <cell r="AS356">
            <v>0.28782444045606997</v>
          </cell>
          <cell r="AT356">
            <v>355</v>
          </cell>
        </row>
        <row r="357">
          <cell r="A357">
            <v>355</v>
          </cell>
          <cell r="B357">
            <v>2025</v>
          </cell>
          <cell r="C357" t="str">
            <v>Alabama A&amp;M</v>
          </cell>
          <cell r="D357">
            <v>72.984300000000005</v>
          </cell>
          <cell r="E357">
            <v>13</v>
          </cell>
          <cell r="F357">
            <v>71.876000000000005</v>
          </cell>
          <cell r="G357">
            <v>17</v>
          </cell>
          <cell r="H357">
            <v>96.545100000000005</v>
          </cell>
          <cell r="I357">
            <v>337</v>
          </cell>
          <cell r="J357">
            <v>94.6584</v>
          </cell>
          <cell r="K357">
            <v>355</v>
          </cell>
          <cell r="L357">
            <v>110.21</v>
          </cell>
          <cell r="M357">
            <v>277</v>
          </cell>
          <cell r="N357">
            <v>116.325</v>
          </cell>
          <cell r="O357">
            <v>334</v>
          </cell>
          <cell r="P357">
            <v>-21.666699999999999</v>
          </cell>
          <cell r="Q357">
            <v>357</v>
          </cell>
          <cell r="R357">
            <v>9.5735399999999998E-2</v>
          </cell>
          <cell r="S357">
            <v>9.8535200000000003E-2</v>
          </cell>
          <cell r="T357">
            <v>6.9935999999999998E-2</v>
          </cell>
          <cell r="U357">
            <v>0.1025346</v>
          </cell>
          <cell r="V357">
            <v>354</v>
          </cell>
          <cell r="W357">
            <v>352</v>
          </cell>
          <cell r="X357">
            <v>360</v>
          </cell>
          <cell r="Y357">
            <v>346</v>
          </cell>
          <cell r="Z357">
            <v>-0.29686658637542501</v>
          </cell>
          <cell r="AA357">
            <v>354</v>
          </cell>
          <cell r="AB357">
            <v>653954.85107163806</v>
          </cell>
          <cell r="AC357">
            <v>331</v>
          </cell>
          <cell r="AD357">
            <v>27.659699077649499</v>
          </cell>
          <cell r="AE357">
            <v>246</v>
          </cell>
          <cell r="AF357">
            <v>300</v>
          </cell>
          <cell r="AG357">
            <v>9.7135299999999994E-2</v>
          </cell>
          <cell r="AH357">
            <v>357</v>
          </cell>
          <cell r="AI357">
            <v>352</v>
          </cell>
          <cell r="AJ357">
            <v>360</v>
          </cell>
          <cell r="AK357">
            <v>346</v>
          </cell>
          <cell r="AL357">
            <v>341.33333333333297</v>
          </cell>
          <cell r="AM357">
            <v>3464.07510547838</v>
          </cell>
          <cell r="AN357">
            <v>352</v>
          </cell>
          <cell r="AO357">
            <v>3513.9988586366899</v>
          </cell>
          <cell r="AP357">
            <v>357</v>
          </cell>
          <cell r="AQ357">
            <v>4.8355660845958999E-2</v>
          </cell>
          <cell r="AR357">
            <v>3.9830082701626801E-2</v>
          </cell>
          <cell r="AS357">
            <v>0.28691110239678702</v>
          </cell>
          <cell r="AT357">
            <v>356</v>
          </cell>
        </row>
        <row r="358">
          <cell r="A358">
            <v>356</v>
          </cell>
          <cell r="B358">
            <v>2025</v>
          </cell>
          <cell r="C358" t="str">
            <v>Canisius</v>
          </cell>
          <cell r="D358">
            <v>65.817499999999995</v>
          </cell>
          <cell r="E358">
            <v>301</v>
          </cell>
          <cell r="F358">
            <v>65.476900000000001</v>
          </cell>
          <cell r="G358">
            <v>284</v>
          </cell>
          <cell r="H358">
            <v>97.414299999999997</v>
          </cell>
          <cell r="I358">
            <v>331</v>
          </cell>
          <cell r="J358">
            <v>99.718599999999995</v>
          </cell>
          <cell r="K358">
            <v>317</v>
          </cell>
          <cell r="L358">
            <v>118.399</v>
          </cell>
          <cell r="M358">
            <v>357</v>
          </cell>
          <cell r="N358">
            <v>121.753</v>
          </cell>
          <cell r="O358">
            <v>360</v>
          </cell>
          <cell r="P358">
            <v>-22.034099999999999</v>
          </cell>
          <cell r="Q358">
            <v>359</v>
          </cell>
          <cell r="R358">
            <v>0.12583430000000001</v>
          </cell>
          <cell r="S358">
            <v>8.0735699999999994E-2</v>
          </cell>
          <cell r="T358">
            <v>9.48354E-2</v>
          </cell>
          <cell r="U358">
            <v>9.3134800000000004E-2</v>
          </cell>
          <cell r="V358">
            <v>343</v>
          </cell>
          <cell r="W358">
            <v>357</v>
          </cell>
          <cell r="X358">
            <v>354</v>
          </cell>
          <cell r="Y358">
            <v>348</v>
          </cell>
          <cell r="Z358">
            <v>-0.33478026360770302</v>
          </cell>
          <cell r="AA358">
            <v>360</v>
          </cell>
          <cell r="AB358">
            <v>654476.00292192202</v>
          </cell>
          <cell r="AC358">
            <v>330</v>
          </cell>
          <cell r="AD358">
            <v>32.993325495194902</v>
          </cell>
          <cell r="AE358">
            <v>362</v>
          </cell>
          <cell r="AF358">
            <v>361</v>
          </cell>
          <cell r="AG358">
            <v>0.103285</v>
          </cell>
          <cell r="AH358">
            <v>355</v>
          </cell>
          <cell r="AI358">
            <v>357</v>
          </cell>
          <cell r="AJ358">
            <v>354</v>
          </cell>
          <cell r="AK358">
            <v>348</v>
          </cell>
          <cell r="AL358">
            <v>351.33333333333297</v>
          </cell>
          <cell r="AM358">
            <v>4351.6478253527603</v>
          </cell>
          <cell r="AN358">
            <v>357</v>
          </cell>
          <cell r="AO358">
            <v>3401.5910667892999</v>
          </cell>
          <cell r="AP358">
            <v>356</v>
          </cell>
          <cell r="AQ358">
            <v>3.8727092370261097E-2</v>
          </cell>
          <cell r="AR358">
            <v>4.2524215995107098E-2</v>
          </cell>
          <cell r="AS358">
            <v>0.27766436517550702</v>
          </cell>
          <cell r="AT358">
            <v>357</v>
          </cell>
        </row>
        <row r="359">
          <cell r="A359">
            <v>357</v>
          </cell>
          <cell r="B359">
            <v>2025</v>
          </cell>
          <cell r="C359" t="str">
            <v>Chicago St.</v>
          </cell>
          <cell r="D359">
            <v>70.124399999999994</v>
          </cell>
          <cell r="E359">
            <v>78</v>
          </cell>
          <cell r="F359">
            <v>68.924000000000007</v>
          </cell>
          <cell r="G359">
            <v>94</v>
          </cell>
          <cell r="H359">
            <v>88.367099999999994</v>
          </cell>
          <cell r="I359">
            <v>362</v>
          </cell>
          <cell r="J359">
            <v>91.0916</v>
          </cell>
          <cell r="K359">
            <v>362</v>
          </cell>
          <cell r="L359">
            <v>111.818</v>
          </cell>
          <cell r="M359">
            <v>311</v>
          </cell>
          <cell r="N359">
            <v>113.92100000000001</v>
          </cell>
          <cell r="O359">
            <v>306</v>
          </cell>
          <cell r="P359">
            <v>-22.8293</v>
          </cell>
          <cell r="Q359">
            <v>360</v>
          </cell>
          <cell r="R359">
            <v>7.5635800000000003E-2</v>
          </cell>
          <cell r="S359">
            <v>8.3535399999999996E-2</v>
          </cell>
          <cell r="T359">
            <v>7.6335700000000006E-2</v>
          </cell>
          <cell r="U359">
            <v>8.5135000000000002E-2</v>
          </cell>
          <cell r="V359">
            <v>358</v>
          </cell>
          <cell r="W359">
            <v>354</v>
          </cell>
          <cell r="X359">
            <v>357</v>
          </cell>
          <cell r="Y359">
            <v>350</v>
          </cell>
          <cell r="Z359">
            <v>-0.32555572668001398</v>
          </cell>
          <cell r="AA359">
            <v>359</v>
          </cell>
          <cell r="AB359">
            <v>581869.80268026504</v>
          </cell>
          <cell r="AC359">
            <v>359</v>
          </cell>
          <cell r="AD359">
            <v>27.841773966229098</v>
          </cell>
          <cell r="AE359">
            <v>258</v>
          </cell>
          <cell r="AF359">
            <v>308.5</v>
          </cell>
          <cell r="AG359">
            <v>7.9585600000000006E-2</v>
          </cell>
          <cell r="AH359">
            <v>359</v>
          </cell>
          <cell r="AI359">
            <v>354</v>
          </cell>
          <cell r="AJ359">
            <v>357</v>
          </cell>
          <cell r="AK359">
            <v>350</v>
          </cell>
          <cell r="AL359">
            <v>348.75</v>
          </cell>
          <cell r="AM359">
            <v>4174.8767588351702</v>
          </cell>
          <cell r="AN359">
            <v>356</v>
          </cell>
          <cell r="AO359">
            <v>4382.0741440662596</v>
          </cell>
          <cell r="AP359">
            <v>359</v>
          </cell>
          <cell r="AQ359">
            <v>4.0236559728188098E-2</v>
          </cell>
          <cell r="AR359">
            <v>3.1745622966788303E-2</v>
          </cell>
          <cell r="AS359">
            <v>0.26453187263500999</v>
          </cell>
          <cell r="AT359">
            <v>358</v>
          </cell>
        </row>
        <row r="360">
          <cell r="A360">
            <v>358</v>
          </cell>
          <cell r="B360">
            <v>2025</v>
          </cell>
          <cell r="C360" t="str">
            <v>New Hampshire</v>
          </cell>
          <cell r="D360">
            <v>68.302999999999997</v>
          </cell>
          <cell r="E360">
            <v>172</v>
          </cell>
          <cell r="F360">
            <v>67.013900000000007</v>
          </cell>
          <cell r="G360">
            <v>198</v>
          </cell>
          <cell r="H360">
            <v>95.834699999999998</v>
          </cell>
          <cell r="I360">
            <v>344</v>
          </cell>
          <cell r="J360">
            <v>95.579899999999995</v>
          </cell>
          <cell r="K360">
            <v>349</v>
          </cell>
          <cell r="L360">
            <v>113.73399999999999</v>
          </cell>
          <cell r="M360">
            <v>338</v>
          </cell>
          <cell r="N360">
            <v>117.354</v>
          </cell>
          <cell r="O360">
            <v>343</v>
          </cell>
          <cell r="P360">
            <v>-21.7743</v>
          </cell>
          <cell r="Q360">
            <v>358</v>
          </cell>
          <cell r="R360">
            <v>0.1071347</v>
          </cell>
          <cell r="S360">
            <v>5.9636000000000002E-2</v>
          </cell>
          <cell r="T360">
            <v>6.2636200000000003E-2</v>
          </cell>
          <cell r="U360">
            <v>6.8035600000000002E-2</v>
          </cell>
          <cell r="V360">
            <v>347</v>
          </cell>
          <cell r="W360">
            <v>360</v>
          </cell>
          <cell r="X360">
            <v>362</v>
          </cell>
          <cell r="Y360">
            <v>356</v>
          </cell>
          <cell r="Z360">
            <v>-0.318786876125499</v>
          </cell>
          <cell r="AA360">
            <v>357</v>
          </cell>
          <cell r="AB360">
            <v>623983.23704973399</v>
          </cell>
          <cell r="AC360">
            <v>349</v>
          </cell>
          <cell r="AD360">
            <v>29.974838796756899</v>
          </cell>
          <cell r="AE360">
            <v>340</v>
          </cell>
          <cell r="AF360">
            <v>348.5</v>
          </cell>
          <cell r="AG360">
            <v>8.3385349999999997E-2</v>
          </cell>
          <cell r="AH360">
            <v>358</v>
          </cell>
          <cell r="AI360">
            <v>360</v>
          </cell>
          <cell r="AJ360">
            <v>362</v>
          </cell>
          <cell r="AK360">
            <v>356</v>
          </cell>
          <cell r="AL360">
            <v>355.08333333333297</v>
          </cell>
          <cell r="AM360">
            <v>5954.1775661233696</v>
          </cell>
          <cell r="AN360">
            <v>361</v>
          </cell>
          <cell r="AO360">
            <v>4258.3419429592004</v>
          </cell>
          <cell r="AP360">
            <v>358</v>
          </cell>
          <cell r="AQ360">
            <v>2.77230480876407E-2</v>
          </cell>
          <cell r="AR360">
            <v>3.3380590406562403E-2</v>
          </cell>
          <cell r="AS360">
            <v>0.247750665865274</v>
          </cell>
          <cell r="AT360">
            <v>359</v>
          </cell>
        </row>
        <row r="361">
          <cell r="A361">
            <v>359</v>
          </cell>
          <cell r="B361">
            <v>2025</v>
          </cell>
          <cell r="C361" t="str">
            <v>Maryland Eastern Shore</v>
          </cell>
          <cell r="D361">
            <v>67.9238</v>
          </cell>
          <cell r="E361">
            <v>194</v>
          </cell>
          <cell r="F361">
            <v>66.259500000000003</v>
          </cell>
          <cell r="G361">
            <v>240</v>
          </cell>
          <cell r="H361">
            <v>90.980099999999993</v>
          </cell>
          <cell r="I361">
            <v>360</v>
          </cell>
          <cell r="J361">
            <v>94.578999999999994</v>
          </cell>
          <cell r="K361">
            <v>356</v>
          </cell>
          <cell r="L361">
            <v>120.304</v>
          </cell>
          <cell r="M361">
            <v>360</v>
          </cell>
          <cell r="N361">
            <v>119.94799999999999</v>
          </cell>
          <cell r="O361">
            <v>358</v>
          </cell>
          <cell r="P361">
            <v>-25.3689</v>
          </cell>
          <cell r="Q361">
            <v>361</v>
          </cell>
          <cell r="R361">
            <v>4.5736199999999998E-2</v>
          </cell>
          <cell r="S361">
            <v>7.6735899999999996E-2</v>
          </cell>
          <cell r="T361">
            <v>0.1164351</v>
          </cell>
          <cell r="U361">
            <v>4.1736299999999997E-2</v>
          </cell>
          <cell r="V361">
            <v>362</v>
          </cell>
          <cell r="W361">
            <v>359</v>
          </cell>
          <cell r="X361">
            <v>351</v>
          </cell>
          <cell r="Y361">
            <v>363</v>
          </cell>
          <cell r="Z361">
            <v>-0.37349206022042297</v>
          </cell>
          <cell r="AA361">
            <v>361</v>
          </cell>
          <cell r="AB361">
            <v>607591.10912023496</v>
          </cell>
          <cell r="AC361">
            <v>354</v>
          </cell>
          <cell r="AD361">
            <v>31.215251835089902</v>
          </cell>
          <cell r="AE361">
            <v>354</v>
          </cell>
          <cell r="AF361">
            <v>357.5</v>
          </cell>
          <cell r="AG361">
            <v>6.123605E-2</v>
          </cell>
          <cell r="AH361">
            <v>361</v>
          </cell>
          <cell r="AI361">
            <v>359</v>
          </cell>
          <cell r="AJ361">
            <v>351</v>
          </cell>
          <cell r="AK361">
            <v>363</v>
          </cell>
          <cell r="AL361">
            <v>357.916666666666</v>
          </cell>
          <cell r="AM361">
            <v>4664.2662256735903</v>
          </cell>
          <cell r="AN361">
            <v>359</v>
          </cell>
          <cell r="AO361">
            <v>5844.8686136134902</v>
          </cell>
          <cell r="AP361">
            <v>361</v>
          </cell>
          <cell r="AQ361">
            <v>3.6554000078944798E-2</v>
          </cell>
          <cell r="AR361">
            <v>2.35624067715965E-2</v>
          </cell>
          <cell r="AS361">
            <v>0.24614170677609701</v>
          </cell>
          <cell r="AT361">
            <v>360</v>
          </cell>
        </row>
        <row r="362">
          <cell r="A362">
            <v>360</v>
          </cell>
          <cell r="B362">
            <v>2025</v>
          </cell>
          <cell r="C362" t="str">
            <v>The Citadel</v>
          </cell>
          <cell r="D362">
            <v>65.671999999999997</v>
          </cell>
          <cell r="E362">
            <v>306</v>
          </cell>
          <cell r="F362">
            <v>64.678600000000003</v>
          </cell>
          <cell r="G362">
            <v>320</v>
          </cell>
          <cell r="H362">
            <v>94.883799999999994</v>
          </cell>
          <cell r="I362">
            <v>352</v>
          </cell>
          <cell r="J362">
            <v>95.230099999999993</v>
          </cell>
          <cell r="K362">
            <v>351</v>
          </cell>
          <cell r="L362">
            <v>115.071</v>
          </cell>
          <cell r="M362">
            <v>345</v>
          </cell>
          <cell r="N362">
            <v>116.545</v>
          </cell>
          <cell r="O362">
            <v>338</v>
          </cell>
          <cell r="P362">
            <v>-21.315100000000001</v>
          </cell>
          <cell r="Q362">
            <v>356</v>
          </cell>
          <cell r="R362">
            <v>0.102435</v>
          </cell>
          <cell r="S362">
            <v>5.2036199999999998E-2</v>
          </cell>
          <cell r="T362">
            <v>9.1435500000000003E-2</v>
          </cell>
          <cell r="U362">
            <v>4.5736199999999998E-2</v>
          </cell>
          <cell r="V362">
            <v>350</v>
          </cell>
          <cell r="W362">
            <v>362</v>
          </cell>
          <cell r="X362">
            <v>355</v>
          </cell>
          <cell r="Y362">
            <v>362</v>
          </cell>
          <cell r="Z362">
            <v>-0.32456602509440802</v>
          </cell>
          <cell r="AA362">
            <v>358</v>
          </cell>
          <cell r="AB362">
            <v>595564.391238368</v>
          </cell>
          <cell r="AC362">
            <v>356</v>
          </cell>
          <cell r="AD362">
            <v>30.832560423306202</v>
          </cell>
          <cell r="AE362">
            <v>351</v>
          </cell>
          <cell r="AF362">
            <v>354.5</v>
          </cell>
          <cell r="AG362">
            <v>7.7235600000000001E-2</v>
          </cell>
          <cell r="AH362">
            <v>360</v>
          </cell>
          <cell r="AI362">
            <v>362</v>
          </cell>
          <cell r="AJ362">
            <v>355</v>
          </cell>
          <cell r="AK362">
            <v>362</v>
          </cell>
          <cell r="AL362">
            <v>357.58333333333297</v>
          </cell>
          <cell r="AM362">
            <v>6871.8187210698197</v>
          </cell>
          <cell r="AN362">
            <v>362</v>
          </cell>
          <cell r="AO362">
            <v>4629.7734895997801</v>
          </cell>
          <cell r="AP362">
            <v>360</v>
          </cell>
          <cell r="AQ362">
            <v>2.3845863587908502E-2</v>
          </cell>
          <cell r="AR362">
            <v>3.0597213792167802E-2</v>
          </cell>
          <cell r="AS362">
            <v>0.23657294048497399</v>
          </cell>
          <cell r="AT362">
            <v>361</v>
          </cell>
        </row>
        <row r="363">
          <cell r="A363">
            <v>361</v>
          </cell>
          <cell r="B363">
            <v>2025</v>
          </cell>
          <cell r="C363" t="str">
            <v>Arkansas Pine Bluff</v>
          </cell>
          <cell r="D363">
            <v>73.938000000000002</v>
          </cell>
          <cell r="E363">
            <v>5</v>
          </cell>
          <cell r="F363">
            <v>72.807199999999995</v>
          </cell>
          <cell r="G363">
            <v>7</v>
          </cell>
          <cell r="H363">
            <v>94.929000000000002</v>
          </cell>
          <cell r="I363">
            <v>351</v>
          </cell>
          <cell r="J363">
            <v>94.684899999999999</v>
          </cell>
          <cell r="K363">
            <v>354</v>
          </cell>
          <cell r="L363">
            <v>120.67100000000001</v>
          </cell>
          <cell r="M363">
            <v>361</v>
          </cell>
          <cell r="N363">
            <v>122.614</v>
          </cell>
          <cell r="O363">
            <v>362</v>
          </cell>
          <cell r="P363">
            <v>-27.928999999999998</v>
          </cell>
          <cell r="Q363">
            <v>363</v>
          </cell>
          <cell r="R363">
            <v>4.3336300000000001E-2</v>
          </cell>
          <cell r="S363">
            <v>5.92361E-2</v>
          </cell>
          <cell r="T363">
            <v>7.0335900000000007E-2</v>
          </cell>
          <cell r="U363">
            <v>6.3735799999999995E-2</v>
          </cell>
          <cell r="V363">
            <v>363</v>
          </cell>
          <cell r="W363">
            <v>361</v>
          </cell>
          <cell r="X363">
            <v>359</v>
          </cell>
          <cell r="Y363">
            <v>358</v>
          </cell>
          <cell r="Z363">
            <v>-0.37773675241418397</v>
          </cell>
          <cell r="AA363">
            <v>362</v>
          </cell>
          <cell r="AB363">
            <v>662871.19703488296</v>
          </cell>
          <cell r="AC363">
            <v>325</v>
          </cell>
          <cell r="AD363">
            <v>29.702732085292102</v>
          </cell>
          <cell r="AE363">
            <v>332</v>
          </cell>
          <cell r="AF363">
            <v>347</v>
          </cell>
          <cell r="AG363">
            <v>5.1286199999999997E-2</v>
          </cell>
          <cell r="AH363">
            <v>362</v>
          </cell>
          <cell r="AI363">
            <v>361</v>
          </cell>
          <cell r="AJ363">
            <v>359</v>
          </cell>
          <cell r="AK363">
            <v>358</v>
          </cell>
          <cell r="AL363">
            <v>352.166666666666</v>
          </cell>
          <cell r="AM363">
            <v>5945.1359334369799</v>
          </cell>
          <cell r="AN363">
            <v>360</v>
          </cell>
          <cell r="AO363">
            <v>6866.6944844162099</v>
          </cell>
          <cell r="AP363">
            <v>362</v>
          </cell>
          <cell r="AQ363">
            <v>2.7541331277973001E-2</v>
          </cell>
          <cell r="AR363">
            <v>1.9340441344602801E-2</v>
          </cell>
          <cell r="AS363">
            <v>0.222838184440837</v>
          </cell>
          <cell r="AT363">
            <v>362</v>
          </cell>
        </row>
        <row r="364">
          <cell r="A364">
            <v>362</v>
          </cell>
          <cell r="B364">
            <v>2025</v>
          </cell>
          <cell r="C364" t="str">
            <v>Coppin St.</v>
          </cell>
          <cell r="D364">
            <v>68.805999999999997</v>
          </cell>
          <cell r="E364">
            <v>146</v>
          </cell>
          <cell r="F364">
            <v>68.045599999999993</v>
          </cell>
          <cell r="G364">
            <v>144</v>
          </cell>
          <cell r="H364">
            <v>86.142700000000005</v>
          </cell>
          <cell r="I364">
            <v>363</v>
          </cell>
          <cell r="J364">
            <v>87.377200000000002</v>
          </cell>
          <cell r="K364">
            <v>363</v>
          </cell>
          <cell r="L364">
            <v>113.14700000000001</v>
          </cell>
          <cell r="M364">
            <v>333</v>
          </cell>
          <cell r="N364">
            <v>113.386</v>
          </cell>
          <cell r="O364">
            <v>295</v>
          </cell>
          <cell r="P364">
            <v>-26.0092</v>
          </cell>
          <cell r="Q364">
            <v>362</v>
          </cell>
          <cell r="R364">
            <v>6.2135999999999997E-2</v>
          </cell>
          <cell r="S364">
            <v>3.8636299999999998E-2</v>
          </cell>
          <cell r="T364">
            <v>4.1536299999999998E-2</v>
          </cell>
          <cell r="U364">
            <v>5.3036E-2</v>
          </cell>
          <cell r="V364">
            <v>360</v>
          </cell>
          <cell r="W364">
            <v>363</v>
          </cell>
          <cell r="X364">
            <v>363</v>
          </cell>
          <cell r="Y364">
            <v>360</v>
          </cell>
          <cell r="Z364">
            <v>-0.37800191843734499</v>
          </cell>
          <cell r="AA364">
            <v>363</v>
          </cell>
          <cell r="AB364">
            <v>525318.33414347097</v>
          </cell>
          <cell r="AC364">
            <v>363</v>
          </cell>
          <cell r="AD364">
            <v>28.1623430455838</v>
          </cell>
          <cell r="AE364">
            <v>277</v>
          </cell>
          <cell r="AF364">
            <v>320</v>
          </cell>
          <cell r="AG364">
            <v>5.0386149999999998E-2</v>
          </cell>
          <cell r="AH364">
            <v>363</v>
          </cell>
          <cell r="AI364">
            <v>363</v>
          </cell>
          <cell r="AJ364">
            <v>363</v>
          </cell>
          <cell r="AK364">
            <v>360</v>
          </cell>
          <cell r="AL364">
            <v>355.33333333333297</v>
          </cell>
          <cell r="AM364">
            <v>9196.8778928969205</v>
          </cell>
          <cell r="AN364">
            <v>363</v>
          </cell>
          <cell r="AO364">
            <v>7052.20250670736</v>
          </cell>
          <cell r="AP364">
            <v>363</v>
          </cell>
          <cell r="AQ364">
            <v>1.7196740507159101E-2</v>
          </cell>
          <cell r="AR364">
            <v>1.89378164410644E-2</v>
          </cell>
          <cell r="AS364">
            <v>0.200796942402653</v>
          </cell>
          <cell r="AT364">
            <v>363</v>
          </cell>
        </row>
        <row r="365">
          <cell r="A365">
            <v>363</v>
          </cell>
          <cell r="B365">
            <v>2025</v>
          </cell>
          <cell r="C365" t="str">
            <v>Mississippi Valley St.</v>
          </cell>
          <cell r="D365">
            <v>66.052599999999998</v>
          </cell>
          <cell r="E365">
            <v>287</v>
          </cell>
          <cell r="F365">
            <v>64.697900000000004</v>
          </cell>
          <cell r="G365">
            <v>319</v>
          </cell>
          <cell r="H365">
            <v>78.3583</v>
          </cell>
          <cell r="I365">
            <v>364</v>
          </cell>
          <cell r="J365">
            <v>84.183300000000003</v>
          </cell>
          <cell r="K365">
            <v>364</v>
          </cell>
          <cell r="L365">
            <v>127.735</v>
          </cell>
          <cell r="M365">
            <v>364</v>
          </cell>
          <cell r="N365">
            <v>126.495</v>
          </cell>
          <cell r="O365">
            <v>364</v>
          </cell>
          <cell r="P365">
            <v>-42.311599999999999</v>
          </cell>
          <cell r="Q365">
            <v>364</v>
          </cell>
          <cell r="R365">
            <v>1.1236400000000001E-2</v>
          </cell>
          <cell r="S365">
            <v>6.7364E-3</v>
          </cell>
          <cell r="T365">
            <v>7.9363999999999997E-3</v>
          </cell>
          <cell r="U365">
            <v>4.6363999999999997E-3</v>
          </cell>
          <cell r="V365">
            <v>364</v>
          </cell>
          <cell r="W365">
            <v>364</v>
          </cell>
          <cell r="X365">
            <v>364</v>
          </cell>
          <cell r="Y365">
            <v>364</v>
          </cell>
          <cell r="Z365">
            <v>-0.64057584410000501</v>
          </cell>
          <cell r="AA365">
            <v>364</v>
          </cell>
          <cell r="AB365">
            <v>468103.41507948103</v>
          </cell>
          <cell r="AC365">
            <v>364</v>
          </cell>
          <cell r="AD365">
            <v>34.948412876853197</v>
          </cell>
          <cell r="AE365">
            <v>364</v>
          </cell>
          <cell r="AF365">
            <v>364</v>
          </cell>
          <cell r="AG365">
            <v>8.9864000000000003E-3</v>
          </cell>
          <cell r="AH365">
            <v>364</v>
          </cell>
          <cell r="AI365">
            <v>364</v>
          </cell>
          <cell r="AJ365">
            <v>364</v>
          </cell>
          <cell r="AK365">
            <v>364</v>
          </cell>
          <cell r="AL365">
            <v>364</v>
          </cell>
          <cell r="AM365">
            <v>54034.7960334897</v>
          </cell>
          <cell r="AN365">
            <v>364</v>
          </cell>
          <cell r="AO365">
            <v>40505.652986735498</v>
          </cell>
          <cell r="AP365">
            <v>364</v>
          </cell>
          <cell r="AQ365">
            <v>2.5117427996578698E-3</v>
          </cell>
          <cell r="AR365">
            <v>2.71459856705163E-3</v>
          </cell>
          <cell r="AS365">
            <v>9.2654626755960603E-2</v>
          </cell>
          <cell r="AT365">
            <v>364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CFFA-AD0E-4D8D-8548-42B43C404077}">
  <sheetPr>
    <pageSetUpPr autoPageBreaks="0"/>
  </sheetPr>
  <dimension ref="B1:AO371"/>
  <sheetViews>
    <sheetView tabSelected="1" workbookViewId="0">
      <selection activeCell="P7" sqref="P7"/>
    </sheetView>
  </sheetViews>
  <sheetFormatPr defaultRowHeight="15" x14ac:dyDescent="0.25"/>
  <cols>
    <col min="1" max="1" width="9.140625" style="14"/>
    <col min="3" max="3" width="22.7109375" style="35" bestFit="1" customWidth="1"/>
    <col min="4" max="4" width="9.85546875" style="43" customWidth="1"/>
    <col min="5" max="5" width="10.5703125" style="36" customWidth="1"/>
    <col min="6" max="6" width="0.140625" style="309" customWidth="1"/>
    <col min="7" max="7" width="22.7109375" style="36" bestFit="1" customWidth="1"/>
    <col min="8" max="8" width="9.85546875" style="301" customWidth="1"/>
    <col min="9" max="9" width="8.7109375" style="36" customWidth="1"/>
    <col min="10" max="10" width="0.140625" style="309" customWidth="1"/>
    <col min="11" max="11" width="22.7109375" style="43" bestFit="1" customWidth="1"/>
    <col min="12" max="12" width="10" style="299" customWidth="1"/>
    <col min="13" max="13" width="8.85546875" style="35" customWidth="1"/>
    <col min="14" max="14" width="8.85546875" style="85" customWidth="1"/>
    <col min="15" max="15" width="7.42578125" style="85" customWidth="1"/>
    <col min="16" max="16" width="23.7109375" style="14" customWidth="1"/>
    <col min="17" max="17" width="12.7109375" style="14" customWidth="1"/>
    <col min="18" max="18" width="14.140625" style="14" customWidth="1"/>
    <col min="19" max="19" width="6.140625" style="14" customWidth="1"/>
    <col min="20" max="20" width="23.5703125" style="14" customWidth="1"/>
    <col min="21" max="21" width="12.7109375" style="14" customWidth="1"/>
    <col min="22" max="23" width="14.140625" style="14" customWidth="1"/>
    <col min="24" max="24" width="32.28515625" style="14" customWidth="1"/>
    <col min="25" max="25" width="19.7109375" style="14" bestFit="1" customWidth="1"/>
    <col min="26" max="26" width="32.28515625" style="14" customWidth="1"/>
    <col min="27" max="27" width="16.7109375" style="14" customWidth="1"/>
    <col min="28" max="28" width="7.5703125" style="14" bestFit="1" customWidth="1"/>
    <col min="29" max="32" width="16.7109375" style="14" customWidth="1"/>
    <col min="33" max="33" width="22.7109375" style="14" customWidth="1"/>
    <col min="34" max="35" width="22.7109375" style="65" customWidth="1"/>
    <col min="36" max="36" width="22.7109375" style="68" customWidth="1"/>
    <col min="37" max="37" width="9.7109375" style="250" bestFit="1" customWidth="1"/>
    <col min="38" max="38" width="22.7109375" style="14" customWidth="1"/>
    <col min="39" max="39" width="9.140625" style="14"/>
    <col min="40" max="40" width="19.5703125" style="14" bestFit="1" customWidth="1"/>
    <col min="41" max="41" width="22.7109375" style="14" bestFit="1" customWidth="1"/>
    <col min="42" max="16384" width="9.140625" style="14"/>
  </cols>
  <sheetData>
    <row r="1" spans="3:37" ht="15.75" thickBot="1" x14ac:dyDescent="0.3">
      <c r="C1" s="85"/>
      <c r="D1" s="14"/>
      <c r="E1" s="85"/>
      <c r="F1" s="315"/>
      <c r="G1" s="85"/>
      <c r="H1" s="299"/>
      <c r="I1" s="85"/>
      <c r="J1" s="315"/>
      <c r="K1" s="14"/>
      <c r="M1" s="85"/>
      <c r="S1" s="582" t="s">
        <v>473</v>
      </c>
      <c r="T1" s="583"/>
      <c r="AK1" s="248"/>
    </row>
    <row r="2" spans="3:37" ht="21.75" thickBot="1" x14ac:dyDescent="0.4">
      <c r="C2" s="627">
        <f ca="1">TODAY()</f>
        <v>45708</v>
      </c>
      <c r="D2" s="628"/>
      <c r="E2" s="628"/>
      <c r="F2" s="396"/>
      <c r="G2" s="397" t="s">
        <v>525</v>
      </c>
      <c r="H2" s="396"/>
      <c r="I2" s="396"/>
      <c r="J2" s="396"/>
      <c r="K2" s="396"/>
      <c r="L2" s="394"/>
      <c r="M2" s="395"/>
      <c r="S2" s="330" t="s">
        <v>472</v>
      </c>
      <c r="T2" s="331" t="s">
        <v>471</v>
      </c>
      <c r="AK2" s="248"/>
    </row>
    <row r="3" spans="3:37" ht="15.75" thickBot="1" x14ac:dyDescent="0.3">
      <c r="C3" s="312"/>
      <c r="D3" s="313"/>
      <c r="E3" s="393"/>
      <c r="F3" s="313"/>
      <c r="G3" s="313"/>
      <c r="H3" s="313"/>
      <c r="I3" s="313"/>
      <c r="J3" s="313"/>
      <c r="K3" s="313"/>
      <c r="L3" s="313"/>
      <c r="M3" s="314"/>
      <c r="X3" s="14" t="s">
        <v>435</v>
      </c>
      <c r="Y3" t="s">
        <v>468</v>
      </c>
      <c r="AJ3" s="14"/>
      <c r="AK3" s="248"/>
    </row>
    <row r="4" spans="3:37" ht="16.5" thickBot="1" x14ac:dyDescent="0.3">
      <c r="C4" s="616" t="s">
        <v>420</v>
      </c>
      <c r="D4" s="617"/>
      <c r="E4" s="618"/>
      <c r="F4" s="302"/>
      <c r="G4" s="619" t="s">
        <v>415</v>
      </c>
      <c r="H4" s="619"/>
      <c r="I4" s="620"/>
      <c r="J4" s="302"/>
      <c r="K4" s="621" t="s">
        <v>416</v>
      </c>
      <c r="L4" s="622"/>
      <c r="M4" s="623"/>
      <c r="X4" s="631" t="s">
        <v>433</v>
      </c>
      <c r="Y4" s="632"/>
      <c r="Z4" s="633" t="s">
        <v>434</v>
      </c>
      <c r="AA4" s="634"/>
      <c r="AB4" s="643" t="s">
        <v>464</v>
      </c>
      <c r="AC4" s="644"/>
      <c r="AD4" s="85"/>
      <c r="AE4" s="85"/>
      <c r="AF4" s="85"/>
      <c r="AJ4" s="14"/>
      <c r="AK4" s="248"/>
    </row>
    <row r="5" spans="3:37" ht="15.75" thickBot="1" x14ac:dyDescent="0.3">
      <c r="C5" s="30" t="s">
        <v>34</v>
      </c>
      <c r="D5" s="28" t="s">
        <v>413</v>
      </c>
      <c r="E5" s="28" t="s">
        <v>421</v>
      </c>
      <c r="F5" s="303"/>
      <c r="G5" s="44" t="s">
        <v>413</v>
      </c>
      <c r="H5" s="44" t="s">
        <v>34</v>
      </c>
      <c r="I5" s="31" t="s">
        <v>414</v>
      </c>
      <c r="J5" s="303"/>
      <c r="K5" s="37" t="s">
        <v>34</v>
      </c>
      <c r="L5" s="122" t="s">
        <v>413</v>
      </c>
      <c r="M5" s="123" t="s">
        <v>414</v>
      </c>
      <c r="P5" s="217" t="s">
        <v>454</v>
      </c>
      <c r="X5" s="81" t="s">
        <v>23</v>
      </c>
      <c r="Y5" s="84" t="s">
        <v>431</v>
      </c>
      <c r="Z5" s="83" t="s">
        <v>23</v>
      </c>
      <c r="AA5" s="82" t="s">
        <v>431</v>
      </c>
      <c r="AB5" s="196" t="s">
        <v>460</v>
      </c>
      <c r="AC5" s="159" t="s">
        <v>432</v>
      </c>
      <c r="AD5" s="85"/>
      <c r="AE5" s="85"/>
      <c r="AF5" s="85"/>
      <c r="AJ5" s="629" t="s">
        <v>526</v>
      </c>
      <c r="AK5" s="630"/>
    </row>
    <row r="6" spans="3:37" ht="15.75" thickBot="1" x14ac:dyDescent="0.3">
      <c r="C6" s="34" t="s">
        <v>53</v>
      </c>
      <c r="D6" s="38">
        <f t="shared" ref="D6:D69" si="0">((VLOOKUP(C6,$G$6:$H$401,2,FALSE))+(VLOOKUP(C6,$K$6:$L$401,2,FALSE)))/2</f>
        <v>0.99419293401205566</v>
      </c>
      <c r="E6" s="32">
        <f t="shared" ref="E6:E69" si="1">RANK(D6,D:D,0)</f>
        <v>1</v>
      </c>
      <c r="F6" s="304"/>
      <c r="G6" s="38" t="s">
        <v>53</v>
      </c>
      <c r="H6" s="38">
        <f>VLOOKUP(G6,'NPB CALCULATION'!L$3:N$366,2,FALSE)</f>
        <v>0.99662065696178881</v>
      </c>
      <c r="I6" s="32">
        <f t="shared" ref="I6:I69" si="2">RANK(H6,H:H,0)</f>
        <v>1</v>
      </c>
      <c r="J6" s="306"/>
      <c r="K6" s="38" t="s">
        <v>53</v>
      </c>
      <c r="L6" s="311">
        <f>(VLOOKUP(K6,'RPPF CALCULATION'!$AX$2:$AZ$400,2,FALSE))</f>
        <v>0.9917652110623224</v>
      </c>
      <c r="M6" s="327">
        <f t="shared" ref="M6:M69" si="3">RANK(L6,L:L,0)</f>
        <v>1</v>
      </c>
      <c r="O6" s="196" t="s">
        <v>460</v>
      </c>
      <c r="P6" s="197" t="s">
        <v>432</v>
      </c>
      <c r="Q6" s="218" t="s">
        <v>465</v>
      </c>
      <c r="R6" s="219" t="s">
        <v>411</v>
      </c>
      <c r="X6" s="108" t="str">
        <f>AC6</f>
        <v>Florida</v>
      </c>
      <c r="Y6" s="97">
        <f>((1/(1+(10000^(-((((VLOOKUP(X6,$K$6:$L$401,2,FALSE)))-(((VLOOKUP(X7,$K$6:$L$401,2,FALSE)))))))))))</f>
        <v>0.86620799274433669</v>
      </c>
      <c r="Z6" s="98" t="str">
        <f>X6</f>
        <v>Florida</v>
      </c>
      <c r="AA6" s="97">
        <f>((1/(1+(10000^(-(((VLOOKUP(Z6,$G$6:$H$401,2,FALSE)-((VLOOKUP(Z7,$G$6:$H$401,2,FALSE)))))))))))</f>
        <v>0.79529295658785892</v>
      </c>
      <c r="AB6" s="157">
        <f>VLOOKUP(P12,$K$6:$M$402,3,FALSE)</f>
        <v>3</v>
      </c>
      <c r="AC6" s="242" t="str">
        <f>IF(Q7&gt;Q8,P7,P8)</f>
        <v>Florida</v>
      </c>
      <c r="AD6" s="244">
        <f>IF(AC6=P7,Q7^2,Q8^2)</f>
        <v>0.89509127165714431</v>
      </c>
      <c r="AE6" s="245">
        <f>IF(AC6=P7,R7^2,R8^2)</f>
        <v>0.95281041299408242</v>
      </c>
      <c r="AG6" s="21" t="s">
        <v>34</v>
      </c>
      <c r="AH6" s="316" t="s">
        <v>422</v>
      </c>
      <c r="AJ6" s="645"/>
      <c r="AK6" s="646"/>
    </row>
    <row r="7" spans="3:37" ht="15.75" thickBot="1" x14ac:dyDescent="0.3">
      <c r="C7" s="49" t="s">
        <v>109</v>
      </c>
      <c r="D7" s="53">
        <f t="shared" si="0"/>
        <v>0.97554158796726254</v>
      </c>
      <c r="E7" s="29">
        <f t="shared" si="1"/>
        <v>2</v>
      </c>
      <c r="F7" s="305"/>
      <c r="G7" s="45" t="s">
        <v>122</v>
      </c>
      <c r="H7" s="300">
        <f>VLOOKUP(G7,'NPB CALCULATION'!L$3:N$366,2,FALSE)</f>
        <v>0.97612008123697691</v>
      </c>
      <c r="I7" s="33">
        <f t="shared" si="2"/>
        <v>2</v>
      </c>
      <c r="J7" s="306"/>
      <c r="K7" s="39" t="s">
        <v>109</v>
      </c>
      <c r="L7" s="310">
        <f>(VLOOKUP(K7,'RPPF CALCULATION'!$AX$2:$AZ$400,2,FALSE))</f>
        <v>0.97579817617758013</v>
      </c>
      <c r="M7" s="328">
        <f t="shared" si="3"/>
        <v>2</v>
      </c>
      <c r="N7" s="121"/>
      <c r="O7" s="216">
        <f>VLOOKUP(P7,$K$6:$M$402,3,FALSE)</f>
        <v>3</v>
      </c>
      <c r="P7" s="214" t="s">
        <v>122</v>
      </c>
      <c r="Q7" s="210">
        <f>(VLOOKUP(P7,$K$6:$L$401,2,FALSE))</f>
        <v>0.94609263376116837</v>
      </c>
      <c r="R7" s="211">
        <f>(VLOOKUP(P7,$G$6:$H$401,2,FALSE))</f>
        <v>0.97612008123697691</v>
      </c>
      <c r="X7" s="110" t="str">
        <f>AC7</f>
        <v>Florida St.</v>
      </c>
      <c r="Y7" s="100">
        <f>((1/(1+(10000^(-((((VLOOKUP(X7,$K$6:$L$401,2,FALSE)))-(((VLOOKUP(X6,$K$6:$L$401,2,FALSE)))))))))))</f>
        <v>0.1337920072556634</v>
      </c>
      <c r="Z7" s="101" t="str">
        <f>X7</f>
        <v>Florida St.</v>
      </c>
      <c r="AA7" s="100">
        <f>((1/(1+(10000^(-(((VLOOKUP(Z7,$G$6:$H$401,2,FALSE))-((VLOOKUP(Z6,$G$6:$H$401,2,FALSE))))))))))</f>
        <v>0.20470704341214116</v>
      </c>
      <c r="AB7" s="158">
        <f>VLOOKUP(P13,$K$6:$M$402,3,FALSE)</f>
        <v>81</v>
      </c>
      <c r="AC7" s="243" t="str">
        <f>IF(Q7&lt;Q8,P7,P8)</f>
        <v>Florida St.</v>
      </c>
      <c r="AD7" s="246">
        <f>IF(AC7=P8,Q8^2,Q7^2)</f>
        <v>0.55248690613121509</v>
      </c>
      <c r="AE7" s="247">
        <f>IF(AC6=P7,R8^2,R7^2)</f>
        <v>0.68686218867158799</v>
      </c>
      <c r="AG7" s="14" t="s">
        <v>53</v>
      </c>
      <c r="AH7" s="66">
        <f t="shared" ref="AH7:AH70" si="4">ROUND(((VLOOKUP(AG7,$G$6:$I$402,3,FALSE))+(VLOOKUP(AG7,$K$6:$M$402,3,FALSE)))/2,0)</f>
        <v>1</v>
      </c>
      <c r="AI7" s="66"/>
      <c r="AJ7" s="324" t="str">
        <f t="shared" ref="AJ7:AJ70" si="5">AG7</f>
        <v>Auburn</v>
      </c>
      <c r="AK7" s="325">
        <f t="shared" ref="AK7:AK70" si="6">RANK(AH7,AH:AH,1)</f>
        <v>1</v>
      </c>
    </row>
    <row r="8" spans="3:37" ht="15.75" thickBot="1" x14ac:dyDescent="0.3">
      <c r="C8" s="49" t="s">
        <v>122</v>
      </c>
      <c r="D8" s="53">
        <f t="shared" si="0"/>
        <v>0.96110635749907258</v>
      </c>
      <c r="E8" s="29">
        <f t="shared" si="1"/>
        <v>3</v>
      </c>
      <c r="F8" s="305"/>
      <c r="G8" s="45" t="s">
        <v>109</v>
      </c>
      <c r="H8" s="300">
        <f>VLOOKUP(G8,'NPB CALCULATION'!L$3:N$366,2,FALSE)</f>
        <v>0.97528499975694494</v>
      </c>
      <c r="I8" s="33">
        <f t="shared" si="2"/>
        <v>3</v>
      </c>
      <c r="J8" s="306"/>
      <c r="K8" s="39" t="s">
        <v>122</v>
      </c>
      <c r="L8" s="310">
        <f>(VLOOKUP(K8,'RPPF CALCULATION'!$AX$2:$AZ$400,2,FALSE))</f>
        <v>0.94609263376116837</v>
      </c>
      <c r="M8" s="328">
        <f t="shared" si="3"/>
        <v>3</v>
      </c>
      <c r="O8" s="216">
        <f>VLOOKUP(P8,$K$6:$M$402,3,FALSE)</f>
        <v>81</v>
      </c>
      <c r="P8" s="215" t="s">
        <v>126</v>
      </c>
      <c r="Q8" s="212">
        <f>(VLOOKUP(P8,$K$6:$L$401,2,FALSE))</f>
        <v>0.74329462942443969</v>
      </c>
      <c r="R8" s="213">
        <f>(VLOOKUP(P8,$G$6:$H$401,2,FALSE))</f>
        <v>0.82877149364079117</v>
      </c>
      <c r="X8" s="103"/>
      <c r="Y8" s="103"/>
      <c r="Z8" s="103"/>
      <c r="AA8" s="103"/>
      <c r="AB8" s="103"/>
      <c r="AG8" s="14" t="s">
        <v>109</v>
      </c>
      <c r="AH8" s="66">
        <f t="shared" si="4"/>
        <v>3</v>
      </c>
      <c r="AI8" s="66"/>
      <c r="AJ8" s="324" t="str">
        <f t="shared" si="5"/>
        <v>Duke</v>
      </c>
      <c r="AK8" s="325">
        <f t="shared" si="6"/>
        <v>2</v>
      </c>
    </row>
    <row r="9" spans="3:37" ht="16.5" thickBot="1" x14ac:dyDescent="0.3">
      <c r="C9" s="49" t="s">
        <v>40</v>
      </c>
      <c r="D9" s="53">
        <f t="shared" si="0"/>
        <v>0.94330418240698721</v>
      </c>
      <c r="E9" s="29">
        <f t="shared" si="1"/>
        <v>4</v>
      </c>
      <c r="F9" s="305"/>
      <c r="G9" s="45" t="s">
        <v>40</v>
      </c>
      <c r="H9" s="300">
        <f>VLOOKUP(G9,'NPB CALCULATION'!L$3:N$366,2,FALSE)</f>
        <v>0.95154903764085208</v>
      </c>
      <c r="I9" s="33">
        <f t="shared" si="2"/>
        <v>4</v>
      </c>
      <c r="J9" s="306"/>
      <c r="K9" s="39" t="s">
        <v>148</v>
      </c>
      <c r="L9" s="310">
        <f>(VLOOKUP(K9,'RPPF CALCULATION'!$AX$2:$AZ$400,2,FALSE))</f>
        <v>0.944278852250795</v>
      </c>
      <c r="M9" s="328">
        <f t="shared" si="3"/>
        <v>4</v>
      </c>
      <c r="O9" s="599" t="s">
        <v>456</v>
      </c>
      <c r="P9" s="600"/>
      <c r="Q9" s="601"/>
      <c r="R9" s="602"/>
      <c r="S9" s="86"/>
      <c r="X9" s="635" t="s">
        <v>423</v>
      </c>
      <c r="Y9" s="636"/>
      <c r="Z9" s="639" t="s">
        <v>427</v>
      </c>
      <c r="AA9" s="640"/>
      <c r="AB9" s="220"/>
      <c r="AC9" s="86"/>
      <c r="AD9" s="86"/>
      <c r="AE9" s="86"/>
      <c r="AF9" s="86"/>
      <c r="AG9" s="14" t="s">
        <v>122</v>
      </c>
      <c r="AH9" s="66">
        <f t="shared" si="4"/>
        <v>3</v>
      </c>
      <c r="AI9" s="66"/>
      <c r="AJ9" s="324" t="str">
        <f t="shared" si="5"/>
        <v>Florida</v>
      </c>
      <c r="AK9" s="325">
        <f t="shared" si="6"/>
        <v>2</v>
      </c>
    </row>
    <row r="10" spans="3:37" ht="15.75" thickBot="1" x14ac:dyDescent="0.3">
      <c r="C10" s="49" t="s">
        <v>148</v>
      </c>
      <c r="D10" s="53">
        <f t="shared" si="0"/>
        <v>0.94326606988966155</v>
      </c>
      <c r="E10" s="29">
        <f t="shared" si="1"/>
        <v>5</v>
      </c>
      <c r="F10" s="305"/>
      <c r="G10" s="45" t="s">
        <v>332</v>
      </c>
      <c r="H10" s="300">
        <f>VLOOKUP(G10,'NPB CALCULATION'!L$3:N$366,2,FALSE)</f>
        <v>0.94468647114047544</v>
      </c>
      <c r="I10" s="33">
        <f t="shared" si="2"/>
        <v>5</v>
      </c>
      <c r="J10" s="306"/>
      <c r="K10" s="39" t="s">
        <v>40</v>
      </c>
      <c r="L10" s="310">
        <f>(VLOOKUP(K10,'RPPF CALCULATION'!$AX$2:$AZ$400,2,FALSE))</f>
        <v>0.93505932717312246</v>
      </c>
      <c r="M10" s="328">
        <f t="shared" si="3"/>
        <v>5</v>
      </c>
      <c r="O10" s="145"/>
      <c r="P10" s="624" t="s">
        <v>467</v>
      </c>
      <c r="Q10" s="625"/>
      <c r="R10" s="626"/>
      <c r="S10" s="134"/>
      <c r="X10" s="104" t="s">
        <v>23</v>
      </c>
      <c r="Y10" s="105" t="s">
        <v>431</v>
      </c>
      <c r="Z10" s="106" t="s">
        <v>23</v>
      </c>
      <c r="AA10" s="107" t="s">
        <v>431</v>
      </c>
      <c r="AB10" s="103"/>
      <c r="AG10" s="14" t="s">
        <v>40</v>
      </c>
      <c r="AH10" s="66">
        <f t="shared" si="4"/>
        <v>5</v>
      </c>
      <c r="AI10" s="66"/>
      <c r="AJ10" s="324" t="str">
        <f t="shared" si="5"/>
        <v>Alabama</v>
      </c>
      <c r="AK10" s="325">
        <f t="shared" si="6"/>
        <v>4</v>
      </c>
    </row>
    <row r="11" spans="3:37" ht="15.75" thickBot="1" x14ac:dyDescent="0.3">
      <c r="C11" s="49" t="s">
        <v>332</v>
      </c>
      <c r="D11" s="53">
        <f t="shared" si="0"/>
        <v>0.92835186663764802</v>
      </c>
      <c r="E11" s="29">
        <f t="shared" si="1"/>
        <v>6</v>
      </c>
      <c r="F11" s="305"/>
      <c r="G11" s="45" t="s">
        <v>212</v>
      </c>
      <c r="H11" s="300">
        <f>VLOOKUP(G11,'NPB CALCULATION'!L$3:N$366,2,FALSE)</f>
        <v>0.94264125558134593</v>
      </c>
      <c r="I11" s="33">
        <f t="shared" si="2"/>
        <v>6</v>
      </c>
      <c r="J11" s="306"/>
      <c r="K11" s="39" t="s">
        <v>332</v>
      </c>
      <c r="L11" s="310">
        <f>(VLOOKUP(K11,'RPPF CALCULATION'!$AX$2:$AZ$400,2,FALSE))</f>
        <v>0.91201726213482048</v>
      </c>
      <c r="M11" s="328">
        <f t="shared" si="3"/>
        <v>6</v>
      </c>
      <c r="O11" s="148" t="s">
        <v>457</v>
      </c>
      <c r="P11" s="183" t="s">
        <v>23</v>
      </c>
      <c r="Q11" s="183" t="s">
        <v>450</v>
      </c>
      <c r="R11" s="184" t="s">
        <v>455</v>
      </c>
      <c r="S11" s="135"/>
      <c r="X11" s="108" t="str">
        <f>X6</f>
        <v>Florida</v>
      </c>
      <c r="Y11" s="97">
        <f>(Y6+Y21)/2</f>
        <v>0.83613124989452225</v>
      </c>
      <c r="Z11" s="109" t="str">
        <f>Z6</f>
        <v>Florida</v>
      </c>
      <c r="AA11" s="99">
        <f>(AA6+AA21)/2</f>
        <v>0.75235072937142</v>
      </c>
      <c r="AB11" s="103"/>
      <c r="AG11" s="14" t="s">
        <v>148</v>
      </c>
      <c r="AH11" s="66">
        <f t="shared" si="4"/>
        <v>6</v>
      </c>
      <c r="AI11" s="66"/>
      <c r="AJ11" s="324" t="str">
        <f t="shared" si="5"/>
        <v>Houston</v>
      </c>
      <c r="AK11" s="325">
        <f t="shared" si="6"/>
        <v>5</v>
      </c>
    </row>
    <row r="12" spans="3:37" ht="15.75" thickBot="1" x14ac:dyDescent="0.3">
      <c r="C12" s="49" t="s">
        <v>323</v>
      </c>
      <c r="D12" s="53">
        <f t="shared" si="0"/>
        <v>0.92218095766498021</v>
      </c>
      <c r="E12" s="29">
        <f t="shared" si="1"/>
        <v>7</v>
      </c>
      <c r="F12" s="305"/>
      <c r="G12" s="45" t="s">
        <v>148</v>
      </c>
      <c r="H12" s="300">
        <f>VLOOKUP(G12,'NPB CALCULATION'!L$3:N$366,2,FALSE)</f>
        <v>0.94225328752852811</v>
      </c>
      <c r="I12" s="33">
        <f t="shared" si="2"/>
        <v>7</v>
      </c>
      <c r="J12" s="306"/>
      <c r="K12" s="39" t="s">
        <v>138</v>
      </c>
      <c r="L12" s="310">
        <f>(VLOOKUP(K12,'RPPF CALCULATION'!$AX$2:$AZ$400,2,FALSE))</f>
        <v>0.91121265564719967</v>
      </c>
      <c r="M12" s="328">
        <f t="shared" si="3"/>
        <v>7</v>
      </c>
      <c r="O12" s="202">
        <f>(O24+S24)/2</f>
        <v>2.5</v>
      </c>
      <c r="P12" s="192" t="str">
        <f>AC6</f>
        <v>Florida</v>
      </c>
      <c r="Q12" s="238">
        <f>IF(R12&lt;R13,(MIN(Q25,Q24)+MIN(U25,U24))/2,(MAX(Q24,Q25)+MAX(U24,U25))/2)</f>
        <v>87.537831849599002</v>
      </c>
      <c r="R12" s="317">
        <f>(R24+V24)/2</f>
        <v>83.075047466609789</v>
      </c>
      <c r="S12" s="136"/>
      <c r="T12" s="67"/>
      <c r="X12" s="110" t="str">
        <f>X7</f>
        <v>Florida St.</v>
      </c>
      <c r="Y12" s="100">
        <f>(Y7+Y22)/2</f>
        <v>8.7314754059306943E-2</v>
      </c>
      <c r="Z12" s="111" t="str">
        <f>Z7</f>
        <v>Florida St.</v>
      </c>
      <c r="AA12" s="102">
        <f>(AA7+AA22)/2</f>
        <v>0.1409600556164218</v>
      </c>
      <c r="AB12" s="103"/>
      <c r="AG12" s="14" t="s">
        <v>332</v>
      </c>
      <c r="AH12" s="66">
        <f t="shared" si="4"/>
        <v>6</v>
      </c>
      <c r="AI12" s="66"/>
      <c r="AJ12" s="324" t="str">
        <f t="shared" si="5"/>
        <v>Texas Tech</v>
      </c>
      <c r="AK12" s="325">
        <f t="shared" si="6"/>
        <v>5</v>
      </c>
    </row>
    <row r="13" spans="3:37" ht="15.75" thickBot="1" x14ac:dyDescent="0.3">
      <c r="C13" s="49" t="s">
        <v>138</v>
      </c>
      <c r="D13" s="53">
        <f t="shared" si="0"/>
        <v>0.92195940477980221</v>
      </c>
      <c r="E13" s="29">
        <f t="shared" si="1"/>
        <v>8</v>
      </c>
      <c r="F13" s="305"/>
      <c r="G13" s="45" t="s">
        <v>384</v>
      </c>
      <c r="H13" s="300">
        <f>VLOOKUP(G13,'NPB CALCULATION'!L$3:N$366,2,FALSE)</f>
        <v>0.94098287388315605</v>
      </c>
      <c r="I13" s="33">
        <f t="shared" si="2"/>
        <v>8</v>
      </c>
      <c r="J13" s="306"/>
      <c r="K13" s="39" t="s">
        <v>323</v>
      </c>
      <c r="L13" s="310">
        <f>(VLOOKUP(K13,'RPPF CALCULATION'!$AX$2:$AZ$400,2,FALSE))</f>
        <v>0.9075734700167446</v>
      </c>
      <c r="M13" s="328">
        <f t="shared" si="3"/>
        <v>8</v>
      </c>
      <c r="O13" s="203">
        <f>(O25+S25)/2</f>
        <v>79</v>
      </c>
      <c r="P13" s="193" t="str">
        <f>AC7</f>
        <v>Florida St.</v>
      </c>
      <c r="Q13" s="239">
        <f>IF(R12&gt;R13,(MIN(Q25,Q24)+MIN(U25,U24))/2,(MAX(Q24,Q25)+MAX(U24,U25))/2)</f>
        <v>70.93986503758137</v>
      </c>
      <c r="R13" s="318">
        <f>(R25+V25)/2</f>
        <v>16.924952533390229</v>
      </c>
      <c r="S13" s="136"/>
      <c r="W13" s="65"/>
      <c r="X13" s="103"/>
      <c r="Y13" s="103"/>
      <c r="Z13" s="103"/>
      <c r="AA13" s="103"/>
      <c r="AB13" s="103"/>
      <c r="AG13" s="14" t="s">
        <v>384</v>
      </c>
      <c r="AH13" s="66">
        <f t="shared" si="4"/>
        <v>10</v>
      </c>
      <c r="AI13" s="66"/>
      <c r="AJ13" s="324" t="str">
        <f t="shared" si="5"/>
        <v>Wisconsin</v>
      </c>
      <c r="AK13" s="325">
        <f t="shared" si="6"/>
        <v>8</v>
      </c>
    </row>
    <row r="14" spans="3:37" ht="15.75" customHeight="1" thickBot="1" x14ac:dyDescent="0.35">
      <c r="C14" s="49" t="s">
        <v>47</v>
      </c>
      <c r="D14" s="53">
        <f t="shared" si="0"/>
        <v>0.91968013263657422</v>
      </c>
      <c r="E14" s="29">
        <f t="shared" si="1"/>
        <v>9</v>
      </c>
      <c r="F14" s="305"/>
      <c r="G14" s="45" t="s">
        <v>196</v>
      </c>
      <c r="H14" s="300">
        <f>VLOOKUP(G14,'NPB CALCULATION'!L$3:N$366,2,FALSE)</f>
        <v>0.93858780022945398</v>
      </c>
      <c r="I14" s="33">
        <f t="shared" si="2"/>
        <v>9</v>
      </c>
      <c r="J14" s="306"/>
      <c r="K14" s="39" t="s">
        <v>47</v>
      </c>
      <c r="L14" s="310">
        <f>(VLOOKUP(K14,'RPPF CALCULATION'!$AX$2:$AZ$400,2,FALSE))</f>
        <v>0.90715823098501902</v>
      </c>
      <c r="M14" s="328">
        <f t="shared" si="3"/>
        <v>9</v>
      </c>
      <c r="O14" s="146"/>
      <c r="P14" s="597" t="s">
        <v>466</v>
      </c>
      <c r="Q14" s="597"/>
      <c r="R14" s="598"/>
      <c r="S14" s="137"/>
      <c r="W14" s="129"/>
      <c r="X14" s="637" t="s">
        <v>424</v>
      </c>
      <c r="Y14" s="638"/>
      <c r="Z14" s="641" t="s">
        <v>428</v>
      </c>
      <c r="AA14" s="642"/>
      <c r="AB14" s="220"/>
      <c r="AC14" s="86"/>
      <c r="AD14" s="86"/>
      <c r="AE14" s="86"/>
      <c r="AF14" s="86"/>
      <c r="AG14" s="14" t="s">
        <v>153</v>
      </c>
      <c r="AH14" s="66">
        <f t="shared" si="4"/>
        <v>11</v>
      </c>
      <c r="AI14" s="66"/>
      <c r="AJ14" s="324" t="str">
        <f t="shared" si="5"/>
        <v>Illinois</v>
      </c>
      <c r="AK14" s="325">
        <f t="shared" si="6"/>
        <v>11</v>
      </c>
    </row>
    <row r="15" spans="3:37" ht="15.75" thickBot="1" x14ac:dyDescent="0.3">
      <c r="C15" s="49" t="s">
        <v>384</v>
      </c>
      <c r="D15" s="53">
        <f t="shared" si="0"/>
        <v>0.91944407526227712</v>
      </c>
      <c r="E15" s="29">
        <f t="shared" si="1"/>
        <v>10</v>
      </c>
      <c r="F15" s="305"/>
      <c r="G15" s="45" t="s">
        <v>323</v>
      </c>
      <c r="H15" s="300">
        <f>VLOOKUP(G15,'NPB CALCULATION'!L$3:N$366,2,FALSE)</f>
        <v>0.93678844531321592</v>
      </c>
      <c r="I15" s="33">
        <f t="shared" si="2"/>
        <v>10</v>
      </c>
      <c r="J15" s="306"/>
      <c r="K15" s="39" t="s">
        <v>153</v>
      </c>
      <c r="L15" s="310">
        <f>(VLOOKUP(K15,'RPPF CALCULATION'!$AX$2:$AZ$400,2,FALSE))</f>
        <v>0.90116090144998462</v>
      </c>
      <c r="M15" s="328">
        <f t="shared" si="3"/>
        <v>10</v>
      </c>
      <c r="O15" s="147" t="s">
        <v>459</v>
      </c>
      <c r="P15" s="131" t="s">
        <v>23</v>
      </c>
      <c r="Q15" s="131" t="s">
        <v>450</v>
      </c>
      <c r="R15" s="132" t="s">
        <v>455</v>
      </c>
      <c r="S15" s="138"/>
      <c r="X15" s="104" t="s">
        <v>23</v>
      </c>
      <c r="Y15" s="105" t="s">
        <v>431</v>
      </c>
      <c r="Z15" s="106" t="s">
        <v>23</v>
      </c>
      <c r="AA15" s="107" t="s">
        <v>431</v>
      </c>
      <c r="AB15" s="103"/>
      <c r="AG15" s="14" t="s">
        <v>323</v>
      </c>
      <c r="AH15" s="66">
        <f t="shared" si="4"/>
        <v>9</v>
      </c>
      <c r="AI15" s="66"/>
      <c r="AJ15" s="324" t="str">
        <f t="shared" si="5"/>
        <v>Tennessee</v>
      </c>
      <c r="AK15" s="325">
        <f t="shared" si="6"/>
        <v>7</v>
      </c>
    </row>
    <row r="16" spans="3:37" ht="15.75" thickBot="1" x14ac:dyDescent="0.3">
      <c r="C16" s="49" t="s">
        <v>153</v>
      </c>
      <c r="D16" s="53">
        <f t="shared" si="0"/>
        <v>0.91857821847874299</v>
      </c>
      <c r="E16" s="29">
        <f t="shared" si="1"/>
        <v>11</v>
      </c>
      <c r="F16" s="305"/>
      <c r="G16" s="45" t="s">
        <v>153</v>
      </c>
      <c r="H16" s="300">
        <f>VLOOKUP(G16,'NPB CALCULATION'!L$3:N$366,2,FALSE)</f>
        <v>0.93599553550750125</v>
      </c>
      <c r="I16" s="33">
        <f t="shared" si="2"/>
        <v>11</v>
      </c>
      <c r="J16" s="306"/>
      <c r="K16" s="39" t="s">
        <v>384</v>
      </c>
      <c r="L16" s="310">
        <f>(VLOOKUP(K16,'RPPF CALCULATION'!$AX$2:$AZ$400,2,FALSE))</f>
        <v>0.89790527664139819</v>
      </c>
      <c r="M16" s="328">
        <f t="shared" si="3"/>
        <v>11</v>
      </c>
      <c r="O16" s="201" t="str">
        <f>IF(R$18&lt;R$16,"(H)","(A)")</f>
        <v>(H)</v>
      </c>
      <c r="P16" s="192" t="str">
        <f>AC6</f>
        <v>Florida</v>
      </c>
      <c r="Q16" s="240">
        <f>IF(R16&lt;R17,(MIN(Q28,Q29)+MIN(U28,U29))/2,(MAX(Q28,Q29)+MAX(U28,U29))/2)</f>
        <v>89.05</v>
      </c>
      <c r="R16" s="317">
        <f>(R28+V28)/2</f>
        <v>94.097471565817358</v>
      </c>
      <c r="S16" s="136"/>
      <c r="W16" s="65"/>
      <c r="X16" s="108" t="str">
        <f>X6</f>
        <v>Florida</v>
      </c>
      <c r="Y16" s="97">
        <f>1-Y12</f>
        <v>0.91268524594069311</v>
      </c>
      <c r="Z16" s="109" t="str">
        <f>Z6</f>
        <v>Florida</v>
      </c>
      <c r="AA16" s="99">
        <f>1-AA12</f>
        <v>0.85903994438357822</v>
      </c>
      <c r="AB16" s="103"/>
      <c r="AG16" s="14" t="s">
        <v>47</v>
      </c>
      <c r="AH16" s="66">
        <f t="shared" si="4"/>
        <v>11</v>
      </c>
      <c r="AI16" s="66"/>
      <c r="AJ16" s="324" t="str">
        <f t="shared" si="5"/>
        <v>Arizona</v>
      </c>
      <c r="AK16" s="325">
        <f t="shared" si="6"/>
        <v>11</v>
      </c>
    </row>
    <row r="17" spans="3:37" ht="15.75" thickBot="1" x14ac:dyDescent="0.3">
      <c r="C17" s="49" t="s">
        <v>212</v>
      </c>
      <c r="D17" s="53">
        <f t="shared" si="0"/>
        <v>0.91740099969309419</v>
      </c>
      <c r="E17" s="29">
        <f t="shared" si="1"/>
        <v>12</v>
      </c>
      <c r="F17" s="305"/>
      <c r="G17" s="45" t="s">
        <v>138</v>
      </c>
      <c r="H17" s="300">
        <f>VLOOKUP(G17,'NPB CALCULATION'!L$3:N$366,2,FALSE)</f>
        <v>0.93270615391240475</v>
      </c>
      <c r="I17" s="33">
        <f t="shared" si="2"/>
        <v>12</v>
      </c>
      <c r="J17" s="306"/>
      <c r="K17" s="39" t="s">
        <v>161</v>
      </c>
      <c r="L17" s="310">
        <f>(VLOOKUP(K17,'RPPF CALCULATION'!$AX$2:$AZ$400,2,FALSE))</f>
        <v>0.89584527572587136</v>
      </c>
      <c r="M17" s="328">
        <f t="shared" si="3"/>
        <v>12</v>
      </c>
      <c r="O17" s="198" t="str">
        <f>IF(R$19&lt;R$17,"(H)","(A)")</f>
        <v>(A)</v>
      </c>
      <c r="P17" s="193" t="str">
        <f>AC7</f>
        <v>Florida St.</v>
      </c>
      <c r="Q17" s="241">
        <f>IF(R16&gt;R17,(MIN(Q28,Q29)+MIN(U28,U29))/2,(MAX(Q28,Q29)+MAX(U28,U29))/2)</f>
        <v>67.900000000000006</v>
      </c>
      <c r="R17" s="318">
        <f>(R29+V29)/2</f>
        <v>5.9025284341826474</v>
      </c>
      <c r="S17" s="136"/>
      <c r="W17" s="65"/>
      <c r="X17" s="110" t="str">
        <f>X7</f>
        <v>Florida St.</v>
      </c>
      <c r="Y17" s="100">
        <f>1-Y11</f>
        <v>0.16386875010547775</v>
      </c>
      <c r="Z17" s="111" t="str">
        <f>Z7</f>
        <v>Florida St.</v>
      </c>
      <c r="AA17" s="102">
        <f>1-AA11</f>
        <v>0.24764927062858</v>
      </c>
      <c r="AB17" s="103"/>
      <c r="AG17" s="14" t="s">
        <v>196</v>
      </c>
      <c r="AH17" s="66">
        <f t="shared" si="4"/>
        <v>11</v>
      </c>
      <c r="AI17" s="66"/>
      <c r="AJ17" s="324" t="str">
        <f t="shared" si="5"/>
        <v>Maryland</v>
      </c>
      <c r="AK17" s="325">
        <f t="shared" si="6"/>
        <v>11</v>
      </c>
    </row>
    <row r="18" spans="3:37" ht="15.75" thickBot="1" x14ac:dyDescent="0.3">
      <c r="C18" s="49" t="s">
        <v>196</v>
      </c>
      <c r="D18" s="53">
        <f t="shared" si="0"/>
        <v>0.91610381538228691</v>
      </c>
      <c r="E18" s="29">
        <f t="shared" si="1"/>
        <v>13</v>
      </c>
      <c r="F18" s="305"/>
      <c r="G18" s="45" t="s">
        <v>47</v>
      </c>
      <c r="H18" s="300">
        <f>VLOOKUP(G18,'NPB CALCULATION'!L$3:N$366,2,FALSE)</f>
        <v>0.93220203428812942</v>
      </c>
      <c r="I18" s="33">
        <f t="shared" si="2"/>
        <v>13</v>
      </c>
      <c r="J18" s="306"/>
      <c r="K18" s="39" t="s">
        <v>196</v>
      </c>
      <c r="L18" s="310">
        <f>(VLOOKUP(K18,'RPPF CALCULATION'!$AX$2:$AZ$400,2,FALSE))</f>
        <v>0.89361983053511995</v>
      </c>
      <c r="M18" s="328">
        <f t="shared" si="3"/>
        <v>13</v>
      </c>
      <c r="O18" s="191" t="str">
        <f>IF(R$18&gt;R$16,"(H)","(A)")</f>
        <v>(A)</v>
      </c>
      <c r="P18" s="200" t="str">
        <f>AC6</f>
        <v>Florida</v>
      </c>
      <c r="Q18" s="240">
        <f>IF(R18&lt;R19,(MIN(Q30,Q31)+MIN(U30,U31))/2,(MAX(Q30,Q31)+MAX(U30,U31))/2)</f>
        <v>86.55</v>
      </c>
      <c r="R18" s="319">
        <f>(R30+V30)/2</f>
        <v>75.773150459984436</v>
      </c>
      <c r="S18" s="136"/>
      <c r="W18" s="65"/>
      <c r="X18" s="103"/>
      <c r="Y18" s="103"/>
      <c r="Z18" s="103"/>
      <c r="AA18" s="103"/>
      <c r="AB18" s="103"/>
      <c r="AG18" s="14" t="s">
        <v>212</v>
      </c>
      <c r="AH18" s="66">
        <f t="shared" si="4"/>
        <v>10</v>
      </c>
      <c r="AI18" s="66"/>
      <c r="AJ18" s="324" t="str">
        <f t="shared" si="5"/>
        <v>Missouri</v>
      </c>
      <c r="AK18" s="325">
        <f t="shared" si="6"/>
        <v>8</v>
      </c>
    </row>
    <row r="19" spans="3:37" ht="15.75" thickBot="1" x14ac:dyDescent="0.3">
      <c r="C19" s="49" t="s">
        <v>204</v>
      </c>
      <c r="D19" s="53">
        <f t="shared" si="0"/>
        <v>0.90975648510172191</v>
      </c>
      <c r="E19" s="29">
        <f t="shared" si="1"/>
        <v>14</v>
      </c>
      <c r="F19" s="305"/>
      <c r="G19" s="45" t="s">
        <v>204</v>
      </c>
      <c r="H19" s="300">
        <f>VLOOKUP(G19,'NPB CALCULATION'!L$3:N$366,2,FALSE)</f>
        <v>0.93097920872710438</v>
      </c>
      <c r="I19" s="33">
        <f t="shared" si="2"/>
        <v>14</v>
      </c>
      <c r="J19" s="306"/>
      <c r="K19" s="39" t="s">
        <v>212</v>
      </c>
      <c r="L19" s="310">
        <f>(VLOOKUP(K19,'RPPF CALCULATION'!$AX$2:$AZ$400,2,FALSE))</f>
        <v>0.89216074380484245</v>
      </c>
      <c r="M19" s="328">
        <f t="shared" si="3"/>
        <v>14</v>
      </c>
      <c r="O19" s="198" t="str">
        <f>IF(R$19&gt;R$17,"(H)","(A)")</f>
        <v>(H)</v>
      </c>
      <c r="P19" s="199" t="str">
        <f>AC7</f>
        <v>Florida St.</v>
      </c>
      <c r="Q19" s="241">
        <f>IF(R18&gt;R19,(MIN(Q30,Q31)+MIN(U30,U31))/2,(MAX(Q30,Q31)+MAX(U30,U31))/2)</f>
        <v>71.949999999999989</v>
      </c>
      <c r="R19" s="320">
        <f>(R31+V31)/2</f>
        <v>24.226849540015554</v>
      </c>
      <c r="S19" s="136"/>
      <c r="W19" s="65"/>
      <c r="X19" s="575" t="s">
        <v>425</v>
      </c>
      <c r="Y19" s="576"/>
      <c r="Z19" s="589" t="s">
        <v>429</v>
      </c>
      <c r="AA19" s="590"/>
      <c r="AB19" s="221"/>
      <c r="AC19" s="85"/>
      <c r="AD19" s="85"/>
      <c r="AE19" s="85"/>
      <c r="AF19" s="85"/>
      <c r="AG19" s="14" t="s">
        <v>138</v>
      </c>
      <c r="AH19" s="66">
        <f t="shared" si="4"/>
        <v>10</v>
      </c>
      <c r="AI19" s="66"/>
      <c r="AJ19" s="324" t="str">
        <f t="shared" si="5"/>
        <v>Gonzaga</v>
      </c>
      <c r="AK19" s="325">
        <f t="shared" si="6"/>
        <v>8</v>
      </c>
    </row>
    <row r="20" spans="3:37" ht="18" thickBot="1" x14ac:dyDescent="0.35">
      <c r="C20" s="49" t="s">
        <v>161</v>
      </c>
      <c r="D20" s="53">
        <f t="shared" si="0"/>
        <v>0.90646343696185316</v>
      </c>
      <c r="E20" s="29">
        <f t="shared" si="1"/>
        <v>15</v>
      </c>
      <c r="F20" s="305"/>
      <c r="G20" s="45" t="s">
        <v>186</v>
      </c>
      <c r="H20" s="300">
        <f>VLOOKUP(G20,'NPB CALCULATION'!L$3:N$366,2,FALSE)</f>
        <v>0.92554403441275501</v>
      </c>
      <c r="I20" s="33">
        <f t="shared" si="2"/>
        <v>15</v>
      </c>
      <c r="J20" s="306"/>
      <c r="K20" s="39" t="s">
        <v>204</v>
      </c>
      <c r="L20" s="310">
        <f>(VLOOKUP(K20,'RPPF CALCULATION'!$AX$2:$AZ$400,2,FALSE))</f>
        <v>0.88853376147633956</v>
      </c>
      <c r="M20" s="328">
        <f t="shared" si="3"/>
        <v>15</v>
      </c>
      <c r="S20" s="137"/>
      <c r="W20" s="129"/>
      <c r="X20" s="104" t="s">
        <v>23</v>
      </c>
      <c r="Y20" s="105" t="s">
        <v>431</v>
      </c>
      <c r="Z20" s="106" t="s">
        <v>23</v>
      </c>
      <c r="AA20" s="107" t="s">
        <v>431</v>
      </c>
      <c r="AB20" s="103"/>
      <c r="AC20" s="103"/>
      <c r="AD20" s="103"/>
      <c r="AE20" s="103"/>
      <c r="AF20" s="103"/>
      <c r="AG20" s="14" t="s">
        <v>204</v>
      </c>
      <c r="AH20" s="66">
        <f t="shared" si="4"/>
        <v>15</v>
      </c>
      <c r="AI20" s="66"/>
      <c r="AJ20" s="324" t="str">
        <f t="shared" si="5"/>
        <v>Michigan</v>
      </c>
      <c r="AK20" s="325">
        <f t="shared" si="6"/>
        <v>14</v>
      </c>
    </row>
    <row r="21" spans="3:37" ht="16.5" thickBot="1" x14ac:dyDescent="0.3">
      <c r="C21" s="49" t="s">
        <v>312</v>
      </c>
      <c r="D21" s="53">
        <f t="shared" si="0"/>
        <v>0.90400526915834023</v>
      </c>
      <c r="E21" s="29">
        <f t="shared" si="1"/>
        <v>16</v>
      </c>
      <c r="F21" s="305"/>
      <c r="G21" s="45" t="s">
        <v>312</v>
      </c>
      <c r="H21" s="300">
        <f>VLOOKUP(G21,'NPB CALCULATION'!L$3:N$366,2,FALSE)</f>
        <v>0.92114860218775951</v>
      </c>
      <c r="I21" s="33">
        <f t="shared" si="2"/>
        <v>16</v>
      </c>
      <c r="J21" s="306"/>
      <c r="K21" s="39" t="s">
        <v>312</v>
      </c>
      <c r="L21" s="310">
        <f>(VLOOKUP(K21,'RPPF CALCULATION'!$AX$2:$AZ$400,2,FALSE))</f>
        <v>0.88686193612892095</v>
      </c>
      <c r="M21" s="328">
        <f t="shared" si="3"/>
        <v>16</v>
      </c>
      <c r="O21" s="607" t="s">
        <v>448</v>
      </c>
      <c r="P21" s="608"/>
      <c r="Q21" s="608"/>
      <c r="R21" s="609"/>
      <c r="S21" s="586" t="s">
        <v>449</v>
      </c>
      <c r="T21" s="587"/>
      <c r="U21" s="587"/>
      <c r="V21" s="588"/>
      <c r="W21" s="85"/>
      <c r="X21" s="108" t="str">
        <f>X6</f>
        <v>Florida</v>
      </c>
      <c r="Y21" s="97">
        <f>(Y6^1.45*(VLOOKUP(X21,'RPPF CALCULATION'!$AD$2:$AE$400,2,FALSE)))/((Y6*(VLOOKUP(X21,'RPPF CALCULATION'!$AD$2:$AE$400,2,FALSE)))+((1-Y6)))</f>
        <v>0.80605450704470782</v>
      </c>
      <c r="Z21" s="109" t="str">
        <f>Z6</f>
        <v>Florida</v>
      </c>
      <c r="AA21" s="97">
        <f>(AA6^1.45*(VLOOKUP(Z21,'RPPF CALCULATION'!$AD$2:$AE$400,2,FALSE)))/((AA6*(VLOOKUP(Z21,'RPPF CALCULATION'!$AD$2:$AE$400,2,FALSE)))+((1-AA6)))</f>
        <v>0.70940850215498108</v>
      </c>
      <c r="AB21" s="103"/>
      <c r="AG21" s="14" t="s">
        <v>161</v>
      </c>
      <c r="AH21" s="66">
        <f t="shared" si="4"/>
        <v>16</v>
      </c>
      <c r="AI21" s="66"/>
      <c r="AJ21" s="324" t="str">
        <f t="shared" si="5"/>
        <v>Iowa St.</v>
      </c>
      <c r="AK21" s="325">
        <f t="shared" si="6"/>
        <v>15</v>
      </c>
    </row>
    <row r="22" spans="3:37" ht="16.5" thickBot="1" x14ac:dyDescent="0.3">
      <c r="C22" s="49" t="s">
        <v>186</v>
      </c>
      <c r="D22" s="53">
        <f t="shared" si="0"/>
        <v>0.89779066489983461</v>
      </c>
      <c r="E22" s="29">
        <f t="shared" si="1"/>
        <v>17</v>
      </c>
      <c r="F22" s="305"/>
      <c r="G22" s="45" t="s">
        <v>286</v>
      </c>
      <c r="H22" s="300">
        <f>VLOOKUP(G22,'NPB CALCULATION'!L$3:N$366,2,FALSE)</f>
        <v>0.9182073913719343</v>
      </c>
      <c r="I22" s="33">
        <f t="shared" si="2"/>
        <v>17</v>
      </c>
      <c r="J22" s="306"/>
      <c r="K22" s="39" t="s">
        <v>270</v>
      </c>
      <c r="L22" s="310">
        <f>(VLOOKUP(K22,'RPPF CALCULATION'!$AX$2:$AZ$400,2,FALSE))</f>
        <v>0.8802359502936965</v>
      </c>
      <c r="M22" s="328">
        <f t="shared" si="3"/>
        <v>17</v>
      </c>
      <c r="O22" s="194"/>
      <c r="P22" s="613" t="s">
        <v>452</v>
      </c>
      <c r="Q22" s="614"/>
      <c r="R22" s="615"/>
      <c r="S22" s="195"/>
      <c r="T22" s="577" t="s">
        <v>452</v>
      </c>
      <c r="U22" s="578"/>
      <c r="V22" s="579"/>
      <c r="W22" s="65"/>
      <c r="X22" s="110" t="str">
        <f>X7</f>
        <v>Florida St.</v>
      </c>
      <c r="Y22" s="97">
        <f>(Y7^1.45*(VLOOKUP(X22,'RPPF CALCULATION'!$AD$2:$AE$400,2,FALSE)))/((Y7*(VLOOKUP(X22,'RPPF CALCULATION'!$AD$2:$AE$400,2,FALSE)))+((1-Y7)))</f>
        <v>4.0837500862950495E-2</v>
      </c>
      <c r="Z22" s="111" t="str">
        <f>Z7</f>
        <v>Florida St.</v>
      </c>
      <c r="AA22" s="97">
        <f>(AA7^1.45*(VLOOKUP(Z22,'RPPF CALCULATION'!$AD$2:$AE$400,2,FALSE)))/((AA7*(VLOOKUP(Z22,'RPPF CALCULATION'!$AD$2:$AE$400,2,FALSE)))+((1-AA7)))</f>
        <v>7.7213067820702461E-2</v>
      </c>
      <c r="AB22" s="103"/>
      <c r="AG22" s="14" t="s">
        <v>312</v>
      </c>
      <c r="AH22" s="66">
        <f t="shared" si="4"/>
        <v>16</v>
      </c>
      <c r="AI22" s="66"/>
      <c r="AJ22" s="324" t="str">
        <f t="shared" si="5"/>
        <v>St. John's</v>
      </c>
      <c r="AK22" s="325">
        <f t="shared" si="6"/>
        <v>15</v>
      </c>
    </row>
    <row r="23" spans="3:37" ht="15.75" thickBot="1" x14ac:dyDescent="0.3">
      <c r="C23" s="49" t="s">
        <v>270</v>
      </c>
      <c r="D23" s="53">
        <f t="shared" si="0"/>
        <v>0.89725424253723463</v>
      </c>
      <c r="E23" s="29">
        <f t="shared" si="1"/>
        <v>18</v>
      </c>
      <c r="F23" s="305"/>
      <c r="G23" s="45" t="s">
        <v>209</v>
      </c>
      <c r="H23" s="300">
        <f>VLOOKUP(G23,'NPB CALCULATION'!L$3:N$366,2,FALSE)</f>
        <v>0.91718963517112428</v>
      </c>
      <c r="I23" s="33">
        <f t="shared" si="2"/>
        <v>18</v>
      </c>
      <c r="J23" s="306"/>
      <c r="K23" s="39" t="s">
        <v>205</v>
      </c>
      <c r="L23" s="310">
        <f>(VLOOKUP(K23,'RPPF CALCULATION'!$AX$2:$AZ$400,2,FALSE))</f>
        <v>0.87537567428521934</v>
      </c>
      <c r="M23" s="328">
        <f t="shared" si="3"/>
        <v>18</v>
      </c>
      <c r="O23" s="133" t="s">
        <v>457</v>
      </c>
      <c r="P23" s="165" t="s">
        <v>23</v>
      </c>
      <c r="Q23" s="160" t="s">
        <v>450</v>
      </c>
      <c r="R23" s="161" t="s">
        <v>451</v>
      </c>
      <c r="S23" s="128" t="s">
        <v>457</v>
      </c>
      <c r="T23" s="166" t="s">
        <v>23</v>
      </c>
      <c r="U23" s="162" t="s">
        <v>450</v>
      </c>
      <c r="V23" s="163" t="s">
        <v>451</v>
      </c>
      <c r="W23" s="65"/>
      <c r="X23" s="103"/>
      <c r="Y23" s="112"/>
      <c r="Z23" s="113"/>
      <c r="AA23" s="103"/>
      <c r="AB23" s="103"/>
      <c r="AG23" s="14" t="s">
        <v>286</v>
      </c>
      <c r="AH23" s="66">
        <f t="shared" si="4"/>
        <v>19</v>
      </c>
      <c r="AI23" s="66"/>
      <c r="AJ23" s="324" t="str">
        <f t="shared" si="5"/>
        <v>Saint Mary's</v>
      </c>
      <c r="AK23" s="325">
        <f t="shared" si="6"/>
        <v>17</v>
      </c>
    </row>
    <row r="24" spans="3:37" ht="15.75" thickBot="1" x14ac:dyDescent="0.3">
      <c r="C24" s="49" t="s">
        <v>205</v>
      </c>
      <c r="D24" s="53">
        <f t="shared" si="0"/>
        <v>0.89621151933506948</v>
      </c>
      <c r="E24" s="29">
        <f t="shared" si="1"/>
        <v>19</v>
      </c>
      <c r="F24" s="305"/>
      <c r="G24" s="45" t="s">
        <v>161</v>
      </c>
      <c r="H24" s="300">
        <f>VLOOKUP(G24,'NPB CALCULATION'!L$3:N$366,2,FALSE)</f>
        <v>0.91708159819783497</v>
      </c>
      <c r="I24" s="33">
        <f t="shared" si="2"/>
        <v>19</v>
      </c>
      <c r="J24" s="306"/>
      <c r="K24" s="39" t="s">
        <v>194</v>
      </c>
      <c r="L24" s="310">
        <f>(VLOOKUP(K24,'RPPF CALCULATION'!$AX$2:$AZ$400,2,FALSE))</f>
        <v>0.87130229579996354</v>
      </c>
      <c r="M24" s="328">
        <f t="shared" si="3"/>
        <v>19</v>
      </c>
      <c r="O24" s="155">
        <f>AB6</f>
        <v>3</v>
      </c>
      <c r="P24" s="185" t="str">
        <f>AC6</f>
        <v>Florida</v>
      </c>
      <c r="Q24" s="187">
        <f>Y39</f>
        <v>89.296970489827899</v>
      </c>
      <c r="R24" s="188">
        <f>100*Y6</f>
        <v>86.620799274433665</v>
      </c>
      <c r="S24" s="153">
        <f>VLOOKUP(T24,$G$6:$I$402,3,FALSE)</f>
        <v>2</v>
      </c>
      <c r="T24" s="151" t="str">
        <f>P24</f>
        <v>Florida</v>
      </c>
      <c r="U24" s="167">
        <f>AA39</f>
        <v>85.778693209370118</v>
      </c>
      <c r="V24" s="168">
        <f>100*AA6</f>
        <v>79.529295658785898</v>
      </c>
      <c r="W24" s="65"/>
      <c r="X24" s="575" t="s">
        <v>426</v>
      </c>
      <c r="Y24" s="576"/>
      <c r="Z24" s="589" t="s">
        <v>430</v>
      </c>
      <c r="AA24" s="590"/>
      <c r="AB24" s="221"/>
      <c r="AC24" s="85"/>
      <c r="AD24" s="85"/>
      <c r="AE24" s="85"/>
      <c r="AG24" s="14" t="s">
        <v>270</v>
      </c>
      <c r="AH24" s="66">
        <f t="shared" si="4"/>
        <v>19</v>
      </c>
      <c r="AI24" s="66"/>
      <c r="AJ24" s="324" t="str">
        <f t="shared" si="5"/>
        <v>Purdue</v>
      </c>
      <c r="AK24" s="325">
        <f t="shared" si="6"/>
        <v>17</v>
      </c>
    </row>
    <row r="25" spans="3:37" ht="15.75" thickBot="1" x14ac:dyDescent="0.3">
      <c r="C25" s="49" t="s">
        <v>286</v>
      </c>
      <c r="D25" s="53">
        <f t="shared" si="0"/>
        <v>0.8942379530342448</v>
      </c>
      <c r="E25" s="29">
        <f t="shared" si="1"/>
        <v>20</v>
      </c>
      <c r="F25" s="305"/>
      <c r="G25" s="45" t="s">
        <v>205</v>
      </c>
      <c r="H25" s="300">
        <f>VLOOKUP(G25,'NPB CALCULATION'!L$3:N$366,2,FALSE)</f>
        <v>0.91704736438491963</v>
      </c>
      <c r="I25" s="33">
        <f t="shared" si="2"/>
        <v>20</v>
      </c>
      <c r="J25" s="306"/>
      <c r="K25" s="39" t="s">
        <v>286</v>
      </c>
      <c r="L25" s="310">
        <f>(VLOOKUP(K25,'RPPF CALCULATION'!$AX$2:$AZ$400,2,FALSE))</f>
        <v>0.87026851469655531</v>
      </c>
      <c r="M25" s="328">
        <f t="shared" si="3"/>
        <v>20</v>
      </c>
      <c r="O25" s="156">
        <f>AB7</f>
        <v>81</v>
      </c>
      <c r="P25" s="186" t="str">
        <f>AC7</f>
        <v>Florida St.</v>
      </c>
      <c r="Q25" s="189">
        <f>Y40</f>
        <v>69.180726397352473</v>
      </c>
      <c r="R25" s="190">
        <f>100*Y7</f>
        <v>13.37920072556634</v>
      </c>
      <c r="S25" s="154">
        <f>VLOOKUP(T25,$G$6:$I$402,3,FALSE)</f>
        <v>77</v>
      </c>
      <c r="T25" s="152" t="str">
        <f>P25</f>
        <v>Florida St.</v>
      </c>
      <c r="U25" s="169">
        <f>AA40</f>
        <v>72.699003677810254</v>
      </c>
      <c r="V25" s="170">
        <f>100*AA7</f>
        <v>20.470704341214116</v>
      </c>
      <c r="W25" s="65"/>
      <c r="X25" s="104" t="s">
        <v>23</v>
      </c>
      <c r="Y25" s="105" t="s">
        <v>431</v>
      </c>
      <c r="Z25" s="106" t="s">
        <v>23</v>
      </c>
      <c r="AA25" s="107" t="s">
        <v>431</v>
      </c>
      <c r="AB25" s="103"/>
      <c r="AG25" s="14" t="s">
        <v>186</v>
      </c>
      <c r="AH25" s="66">
        <f t="shared" si="4"/>
        <v>19</v>
      </c>
      <c r="AI25" s="66"/>
      <c r="AJ25" s="324" t="str">
        <f t="shared" si="5"/>
        <v>Louisville</v>
      </c>
      <c r="AK25" s="325">
        <f t="shared" si="6"/>
        <v>17</v>
      </c>
    </row>
    <row r="26" spans="3:37" ht="16.5" thickBot="1" x14ac:dyDescent="0.3">
      <c r="C26" s="49" t="s">
        <v>209</v>
      </c>
      <c r="D26" s="53">
        <f t="shared" si="0"/>
        <v>0.89370472719309257</v>
      </c>
      <c r="E26" s="29">
        <f t="shared" si="1"/>
        <v>21</v>
      </c>
      <c r="F26" s="305"/>
      <c r="G26" s="45" t="s">
        <v>270</v>
      </c>
      <c r="H26" s="300">
        <f>VLOOKUP(G26,'NPB CALCULATION'!L$3:N$366,2,FALSE)</f>
        <v>0.91427253478077275</v>
      </c>
      <c r="I26" s="33">
        <f t="shared" si="2"/>
        <v>21</v>
      </c>
      <c r="J26" s="306"/>
      <c r="K26" s="39" t="s">
        <v>209</v>
      </c>
      <c r="L26" s="310">
        <f>(VLOOKUP(K26,'RPPF CALCULATION'!$AX$2:$AZ$400,2,FALSE))</f>
        <v>0.87021981921506086</v>
      </c>
      <c r="M26" s="328">
        <f t="shared" si="3"/>
        <v>21</v>
      </c>
      <c r="O26" s="144"/>
      <c r="P26" s="604" t="s">
        <v>466</v>
      </c>
      <c r="Q26" s="605"/>
      <c r="R26" s="606"/>
      <c r="S26" s="179"/>
      <c r="T26" s="593" t="s">
        <v>466</v>
      </c>
      <c r="U26" s="593"/>
      <c r="V26" s="594"/>
      <c r="X26" s="108" t="str">
        <f>X21</f>
        <v>Florida</v>
      </c>
      <c r="Y26" s="97">
        <f>1-Y22</f>
        <v>0.95916249913704954</v>
      </c>
      <c r="Z26" s="109" t="str">
        <f>Z6</f>
        <v>Florida</v>
      </c>
      <c r="AA26" s="99">
        <f>1-AA22</f>
        <v>0.92278693217929753</v>
      </c>
      <c r="AB26" s="103"/>
      <c r="AG26" s="14" t="s">
        <v>205</v>
      </c>
      <c r="AH26" s="66">
        <f t="shared" si="4"/>
        <v>19</v>
      </c>
      <c r="AI26" s="66"/>
      <c r="AJ26" s="324" t="str">
        <f t="shared" si="5"/>
        <v>Michigan St.</v>
      </c>
      <c r="AK26" s="325">
        <f t="shared" si="6"/>
        <v>17</v>
      </c>
    </row>
    <row r="27" spans="3:37" ht="15.75" thickBot="1" x14ac:dyDescent="0.3">
      <c r="C27" s="49" t="s">
        <v>194</v>
      </c>
      <c r="D27" s="53">
        <f t="shared" si="0"/>
        <v>0.89203640590260291</v>
      </c>
      <c r="E27" s="29">
        <f t="shared" si="1"/>
        <v>22</v>
      </c>
      <c r="F27" s="305"/>
      <c r="G27" s="45" t="s">
        <v>194</v>
      </c>
      <c r="H27" s="300">
        <f>VLOOKUP(G27,'NPB CALCULATION'!L$3:N$366,2,FALSE)</f>
        <v>0.91277051600524239</v>
      </c>
      <c r="I27" s="33">
        <f t="shared" si="2"/>
        <v>22</v>
      </c>
      <c r="J27" s="306"/>
      <c r="K27" s="39" t="s">
        <v>186</v>
      </c>
      <c r="L27" s="310">
        <f>(VLOOKUP(K27,'RPPF CALCULATION'!$AX$2:$AZ$400,2,FALSE))</f>
        <v>0.8700372953869141</v>
      </c>
      <c r="M27" s="328">
        <f t="shared" si="3"/>
        <v>22</v>
      </c>
      <c r="O27" s="144" t="s">
        <v>459</v>
      </c>
      <c r="P27" s="252" t="s">
        <v>23</v>
      </c>
      <c r="Q27" s="253" t="s">
        <v>450</v>
      </c>
      <c r="R27" s="253" t="s">
        <v>451</v>
      </c>
      <c r="S27" s="178" t="str">
        <f>O27</f>
        <v>TYP.</v>
      </c>
      <c r="T27" s="130" t="s">
        <v>23</v>
      </c>
      <c r="U27" s="130" t="s">
        <v>450</v>
      </c>
      <c r="V27" s="164" t="s">
        <v>451</v>
      </c>
      <c r="X27" s="110" t="str">
        <f>X22</f>
        <v>Florida St.</v>
      </c>
      <c r="Y27" s="100">
        <f>1-Y21</f>
        <v>0.19394549295529218</v>
      </c>
      <c r="Z27" s="111" t="str">
        <f>Z7</f>
        <v>Florida St.</v>
      </c>
      <c r="AA27" s="102">
        <f>1-AA21</f>
        <v>0.29059149784501892</v>
      </c>
      <c r="AB27" s="103"/>
      <c r="AG27" s="14" t="s">
        <v>209</v>
      </c>
      <c r="AH27" s="66">
        <f t="shared" si="4"/>
        <v>20</v>
      </c>
      <c r="AI27" s="66"/>
      <c r="AJ27" s="324" t="str">
        <f t="shared" si="5"/>
        <v>Mississippi</v>
      </c>
      <c r="AK27" s="325">
        <f t="shared" si="6"/>
        <v>21</v>
      </c>
    </row>
    <row r="28" spans="3:37" ht="15.75" thickBot="1" x14ac:dyDescent="0.3">
      <c r="C28" s="49" t="s">
        <v>170</v>
      </c>
      <c r="D28" s="53">
        <f t="shared" si="0"/>
        <v>0.8883187654123581</v>
      </c>
      <c r="E28" s="29">
        <f t="shared" si="1"/>
        <v>23</v>
      </c>
      <c r="F28" s="305"/>
      <c r="G28" s="45" t="s">
        <v>88</v>
      </c>
      <c r="H28" s="300">
        <f>VLOOKUP(G28,'NPB CALCULATION'!L$3:N$366,2,FALSE)</f>
        <v>0.91057800321631688</v>
      </c>
      <c r="I28" s="33">
        <f t="shared" si="2"/>
        <v>23</v>
      </c>
      <c r="J28" s="306"/>
      <c r="K28" s="39" t="s">
        <v>328</v>
      </c>
      <c r="L28" s="310">
        <f>(VLOOKUP(K28,'RPPF CALCULATION'!$AX$2:$AZ$400,2,FALSE))</f>
        <v>0.86975835952227687</v>
      </c>
      <c r="M28" s="328">
        <f t="shared" si="3"/>
        <v>23</v>
      </c>
      <c r="O28" s="126" t="str">
        <f>O16</f>
        <v>(H)</v>
      </c>
      <c r="P28" s="139" t="str">
        <f>AC6</f>
        <v>Florida</v>
      </c>
      <c r="Q28" s="171">
        <f>IF(O28="(H)",ROUNDUP(Y49,1),ROUNDDOWN(Y49,1))</f>
        <v>90.6</v>
      </c>
      <c r="R28" s="254">
        <f>100*Y26</f>
        <v>95.916249913704959</v>
      </c>
      <c r="S28" s="180" t="str">
        <f>O28</f>
        <v>(H)</v>
      </c>
      <c r="T28" s="141" t="str">
        <f>AC6</f>
        <v>Florida</v>
      </c>
      <c r="U28" s="149">
        <f>IF(O28="(H)",ROUNDUP(AA49,1),ROUNDDOWN(AA49,1))</f>
        <v>87.5</v>
      </c>
      <c r="V28" s="173">
        <f>100*AA26</f>
        <v>92.278693217929757</v>
      </c>
      <c r="AG28" s="14" t="s">
        <v>194</v>
      </c>
      <c r="AH28" s="66">
        <f t="shared" si="4"/>
        <v>21</v>
      </c>
      <c r="AI28" s="66"/>
      <c r="AJ28" s="324" t="str">
        <f t="shared" si="5"/>
        <v>Marquette</v>
      </c>
      <c r="AK28" s="325">
        <f t="shared" si="6"/>
        <v>22</v>
      </c>
    </row>
    <row r="29" spans="3:37" ht="15.75" thickBot="1" x14ac:dyDescent="0.3">
      <c r="C29" s="49" t="s">
        <v>210</v>
      </c>
      <c r="D29" s="53">
        <f t="shared" si="0"/>
        <v>0.88830521957897934</v>
      </c>
      <c r="E29" s="29">
        <f t="shared" si="1"/>
        <v>24</v>
      </c>
      <c r="F29" s="305"/>
      <c r="G29" s="45" t="s">
        <v>170</v>
      </c>
      <c r="H29" s="300">
        <f>VLOOKUP(G29,'NPB CALCULATION'!L$3:N$366,2,FALSE)</f>
        <v>0.90975492642709055</v>
      </c>
      <c r="I29" s="33">
        <f t="shared" si="2"/>
        <v>24</v>
      </c>
      <c r="J29" s="306"/>
      <c r="K29" s="39" t="s">
        <v>210</v>
      </c>
      <c r="L29" s="310">
        <f>(VLOOKUP(K29,'RPPF CALCULATION'!$AX$2:$AZ$400,2,FALSE))</f>
        <v>0.86700446215617932</v>
      </c>
      <c r="M29" s="328">
        <f t="shared" si="3"/>
        <v>24</v>
      </c>
      <c r="O29" s="124" t="str">
        <f>O17</f>
        <v>(A)</v>
      </c>
      <c r="P29" s="140" t="str">
        <f>AC7</f>
        <v>Florida St.</v>
      </c>
      <c r="Q29" s="172">
        <f>IF(O29="(H)",ROUNDUP(Y45,1),ROUNDDOWN(Y45,1))</f>
        <v>67.900000000000006</v>
      </c>
      <c r="R29" s="255">
        <f>100*Y22</f>
        <v>4.0837500862950495</v>
      </c>
      <c r="S29" s="181" t="str">
        <f>O29</f>
        <v>(A)</v>
      </c>
      <c r="T29" s="142" t="str">
        <f>AC7</f>
        <v>Florida St.</v>
      </c>
      <c r="U29" s="150">
        <f>IF(O29="(H)",ROUNDUP(Y45,1),ROUNDDOWN(Y45,1))</f>
        <v>67.900000000000006</v>
      </c>
      <c r="V29" s="174">
        <f>100*AA22</f>
        <v>7.7213067820702461</v>
      </c>
      <c r="Z29" s="209"/>
      <c r="AA29" s="209"/>
      <c r="AB29" s="209"/>
      <c r="AG29" s="14" t="s">
        <v>328</v>
      </c>
      <c r="AH29" s="66">
        <f t="shared" si="4"/>
        <v>25</v>
      </c>
      <c r="AI29" s="66"/>
      <c r="AJ29" s="324" t="str">
        <f t="shared" si="5"/>
        <v>Texas A&amp;M</v>
      </c>
      <c r="AK29" s="325">
        <f t="shared" si="6"/>
        <v>23</v>
      </c>
    </row>
    <row r="30" spans="3:37" ht="15.75" thickBot="1" x14ac:dyDescent="0.3">
      <c r="C30" s="49" t="s">
        <v>328</v>
      </c>
      <c r="D30" s="53">
        <f t="shared" si="0"/>
        <v>0.88709256829854044</v>
      </c>
      <c r="E30" s="29">
        <f t="shared" si="1"/>
        <v>25</v>
      </c>
      <c r="F30" s="305"/>
      <c r="G30" s="45" t="s">
        <v>210</v>
      </c>
      <c r="H30" s="300">
        <f>VLOOKUP(G30,'NPB CALCULATION'!L$3:N$366,2,FALSE)</f>
        <v>0.90960597700177948</v>
      </c>
      <c r="I30" s="33">
        <f t="shared" si="2"/>
        <v>25</v>
      </c>
      <c r="J30" s="306"/>
      <c r="K30" s="39" t="s">
        <v>170</v>
      </c>
      <c r="L30" s="310">
        <f>(VLOOKUP(K30,'RPPF CALCULATION'!$AX$2:$AZ$400,2,FALSE))</f>
        <v>0.86688260439762577</v>
      </c>
      <c r="M30" s="328">
        <f t="shared" si="3"/>
        <v>25</v>
      </c>
      <c r="O30" s="124" t="str">
        <f>O18</f>
        <v>(A)</v>
      </c>
      <c r="P30" s="139" t="str">
        <f>AC6</f>
        <v>Florida</v>
      </c>
      <c r="Q30" s="171">
        <f>IF(O30="(H)",ROUNDUP(Y44,1),ROUNDDOWN(Y44,1))</f>
        <v>88.5</v>
      </c>
      <c r="R30" s="254">
        <f>100*Y21</f>
        <v>80.605450704470783</v>
      </c>
      <c r="S30" s="181" t="str">
        <f>O30</f>
        <v>(A)</v>
      </c>
      <c r="T30" s="143" t="str">
        <f>AC6</f>
        <v>Florida</v>
      </c>
      <c r="U30" s="175">
        <f>IF(O30="(H)",ROUNDUP(AA44,1),ROUNDDOWN(AA44,1))</f>
        <v>84.6</v>
      </c>
      <c r="V30" s="176">
        <f>100*AA21</f>
        <v>70.940850215498102</v>
      </c>
      <c r="X30" s="177" t="s">
        <v>458</v>
      </c>
      <c r="AG30" s="14" t="s">
        <v>210</v>
      </c>
      <c r="AH30" s="66">
        <f t="shared" si="4"/>
        <v>25</v>
      </c>
      <c r="AI30" s="66"/>
      <c r="AJ30" s="324" t="str">
        <f t="shared" si="5"/>
        <v>Mississippi St.</v>
      </c>
      <c r="AK30" s="325">
        <f t="shared" si="6"/>
        <v>23</v>
      </c>
    </row>
    <row r="31" spans="3:37" ht="15.75" thickBot="1" x14ac:dyDescent="0.3">
      <c r="C31" s="49" t="s">
        <v>88</v>
      </c>
      <c r="D31" s="53">
        <f t="shared" si="0"/>
        <v>0.88562049980675983</v>
      </c>
      <c r="E31" s="29">
        <f t="shared" si="1"/>
        <v>26</v>
      </c>
      <c r="F31" s="305"/>
      <c r="G31" s="45" t="s">
        <v>328</v>
      </c>
      <c r="H31" s="300">
        <f>VLOOKUP(G31,'NPB CALCULATION'!L$3:N$366,2,FALSE)</f>
        <v>0.90442677707480401</v>
      </c>
      <c r="I31" s="33">
        <f t="shared" si="2"/>
        <v>26</v>
      </c>
      <c r="J31" s="306"/>
      <c r="K31" s="39" t="s">
        <v>88</v>
      </c>
      <c r="L31" s="310">
        <f>(VLOOKUP(K31,'RPPF CALCULATION'!$AX$2:$AZ$400,2,FALSE))</f>
        <v>0.86066299639720278</v>
      </c>
      <c r="M31" s="328">
        <f t="shared" si="3"/>
        <v>26</v>
      </c>
      <c r="O31" s="125" t="str">
        <f>O19</f>
        <v>(H)</v>
      </c>
      <c r="P31" s="140" t="str">
        <f>AC7</f>
        <v>Florida St.</v>
      </c>
      <c r="Q31" s="172">
        <f>IF(O31="(H)",ROUNDUP(Y50,1),ROUNDDOWN(Y50,1))</f>
        <v>70</v>
      </c>
      <c r="R31" s="255">
        <f>100*Y27</f>
        <v>19.394549295529217</v>
      </c>
      <c r="S31" s="182" t="str">
        <f>O31</f>
        <v>(H)</v>
      </c>
      <c r="T31" s="142" t="str">
        <f>AC7</f>
        <v>Florida St.</v>
      </c>
      <c r="U31" s="150">
        <f>IF(O31="(H)",ROUNDUP(AA50,1),ROUNDDOWN(AA50,1))</f>
        <v>73.899999999999991</v>
      </c>
      <c r="V31" s="174">
        <f>100*AA27</f>
        <v>29.059149784501891</v>
      </c>
      <c r="AG31" s="14" t="s">
        <v>170</v>
      </c>
      <c r="AH31" s="66">
        <f t="shared" si="4"/>
        <v>25</v>
      </c>
      <c r="AI31" s="66"/>
      <c r="AJ31" s="324" t="str">
        <f t="shared" si="5"/>
        <v>Kentucky</v>
      </c>
      <c r="AK31" s="325">
        <f t="shared" si="6"/>
        <v>23</v>
      </c>
    </row>
    <row r="32" spans="3:37" ht="16.5" thickBot="1" x14ac:dyDescent="0.3">
      <c r="C32" s="49" t="s">
        <v>346</v>
      </c>
      <c r="D32" s="53">
        <f t="shared" si="0"/>
        <v>0.87298011702614531</v>
      </c>
      <c r="E32" s="29">
        <f t="shared" si="1"/>
        <v>27</v>
      </c>
      <c r="F32" s="305"/>
      <c r="G32" s="45" t="s">
        <v>358</v>
      </c>
      <c r="H32" s="300">
        <f>VLOOKUP(G32,'NPB CALCULATION'!L$3:N$366,2,FALSE)</f>
        <v>0.89891741807668846</v>
      </c>
      <c r="I32" s="33">
        <f t="shared" si="2"/>
        <v>27</v>
      </c>
      <c r="J32" s="306"/>
      <c r="K32" s="39" t="s">
        <v>166</v>
      </c>
      <c r="L32" s="310">
        <f>(VLOOKUP(K32,'RPPF CALCULATION'!$AX$2:$AZ$400,2,FALSE))</f>
        <v>0.85968079514240148</v>
      </c>
      <c r="M32" s="328">
        <f t="shared" si="3"/>
        <v>27</v>
      </c>
      <c r="X32" s="580" t="s">
        <v>463</v>
      </c>
      <c r="Y32" s="581"/>
      <c r="Z32" s="580" t="s">
        <v>463</v>
      </c>
      <c r="AA32" s="581"/>
      <c r="AB32" s="222"/>
      <c r="AG32" s="14" t="s">
        <v>88</v>
      </c>
      <c r="AH32" s="66">
        <f t="shared" si="4"/>
        <v>25</v>
      </c>
      <c r="AI32" s="66"/>
      <c r="AJ32" s="324" t="str">
        <f t="shared" si="5"/>
        <v>Clemson</v>
      </c>
      <c r="AK32" s="325">
        <f t="shared" si="6"/>
        <v>23</v>
      </c>
    </row>
    <row r="33" spans="3:37" ht="15.75" thickBot="1" x14ac:dyDescent="0.3">
      <c r="C33" s="49" t="s">
        <v>166</v>
      </c>
      <c r="D33" s="53">
        <f t="shared" si="0"/>
        <v>0.8722298265127415</v>
      </c>
      <c r="E33" s="29">
        <f t="shared" si="1"/>
        <v>28</v>
      </c>
      <c r="F33" s="305"/>
      <c r="G33" s="45" t="s">
        <v>343</v>
      </c>
      <c r="H33" s="300">
        <f>VLOOKUP(G33,'NPB CALCULATION'!L$3:N$366,2,FALSE)</f>
        <v>0.89860562299886815</v>
      </c>
      <c r="I33" s="33">
        <f t="shared" si="2"/>
        <v>28</v>
      </c>
      <c r="J33" s="306"/>
      <c r="K33" s="39" t="s">
        <v>346</v>
      </c>
      <c r="L33" s="310">
        <f>(VLOOKUP(K33,'RPPF CALCULATION'!$AX$2:$AZ$400,2,FALSE))</f>
        <v>0.85016173662736383</v>
      </c>
      <c r="M33" s="328">
        <f t="shared" si="3"/>
        <v>28</v>
      </c>
      <c r="X33" s="224" t="s">
        <v>23</v>
      </c>
      <c r="Y33" s="225" t="s">
        <v>436</v>
      </c>
      <c r="Z33" s="204" t="s">
        <v>23</v>
      </c>
      <c r="AA33" s="127" t="s">
        <v>436</v>
      </c>
      <c r="AB33" s="66"/>
      <c r="AG33" s="14" t="s">
        <v>227</v>
      </c>
      <c r="AH33" s="66">
        <f t="shared" si="4"/>
        <v>31</v>
      </c>
      <c r="AI33" s="66"/>
      <c r="AJ33" s="324" t="str">
        <f t="shared" si="5"/>
        <v>New Mexico</v>
      </c>
      <c r="AK33" s="325">
        <f t="shared" si="6"/>
        <v>29</v>
      </c>
    </row>
    <row r="34" spans="3:37" ht="15.75" thickBot="1" x14ac:dyDescent="0.3">
      <c r="C34" s="49" t="s">
        <v>252</v>
      </c>
      <c r="D34" s="53">
        <f t="shared" si="0"/>
        <v>0.8718177641644107</v>
      </c>
      <c r="E34" s="29">
        <f t="shared" si="1"/>
        <v>29</v>
      </c>
      <c r="F34" s="305"/>
      <c r="G34" s="45" t="s">
        <v>227</v>
      </c>
      <c r="H34" s="300">
        <f>VLOOKUP(G34,'NPB CALCULATION'!L$3:N$366,2,FALSE)</f>
        <v>0.89832642910794758</v>
      </c>
      <c r="I34" s="33">
        <f t="shared" si="2"/>
        <v>29</v>
      </c>
      <c r="J34" s="306"/>
      <c r="K34" s="39" t="s">
        <v>252</v>
      </c>
      <c r="L34" s="310">
        <f>(VLOOKUP(K34,'RPPF CALCULATION'!$AX$2:$AZ$400,2,FALSE))</f>
        <v>0.84677188621589006</v>
      </c>
      <c r="M34" s="328">
        <f t="shared" si="3"/>
        <v>29</v>
      </c>
      <c r="X34" s="226" t="str">
        <f>X26</f>
        <v>Florida</v>
      </c>
      <c r="Y34" s="227">
        <f>2*(VLOOKUP(X34,'RPPF CALCULATION'!$D$2:$G$400,4,FALSE))*(VLOOKUP(X35,'RPPF CALCULATION'!$D$2:$G$400,4,FALSE))/((VLOOKUP(X34,'RPPF CALCULATION'!$D$2:$G$400,4,FALSE))+(VLOOKUP(X35,'RPPF CALCULATION'!$D$2:$G$400,4,FALSE)))*(((VLOOKUP(X34,'RPPF CALCULATION'!$D$2:$K$400,8,FALSE))/100)*(((VLOOKUP(X35,'RPPF CALCULATION'!$D$2:$O$400,12,FALSE))))/100)</f>
        <v>88.120320108710899</v>
      </c>
      <c r="Z34" s="205" t="str">
        <f>X34</f>
        <v>Florida</v>
      </c>
      <c r="AA34" s="207">
        <f>2*(VLOOKUP(Z34,'RPPF CALCULATION'!$D$2:$G$400,4,FALSE))*(VLOOKUP(Z35,'RPPF CALCULATION'!$D$2:$G$400,4,FALSE))/((VLOOKUP(Z34,'RPPF CALCULATION'!$D$2:$G$400,4,FALSE))+(VLOOKUP(Z35,'RPPF CALCULATION'!$D$2:$G$400,4,FALSE)))*(((VLOOKUP(Z34,'RPPF CALCULATION'!$D$2:$K$400,8,FALSE))/100)*(((VLOOKUP(Z35,'RPPF CALCULATION'!$D$2:$O$400,12,FALSE))))/100)</f>
        <v>88.120320108710899</v>
      </c>
      <c r="AB34" s="65"/>
      <c r="AG34" s="14" t="s">
        <v>166</v>
      </c>
      <c r="AH34" s="66">
        <f t="shared" si="4"/>
        <v>32</v>
      </c>
      <c r="AI34" s="66"/>
      <c r="AJ34" s="324" t="str">
        <f t="shared" si="5"/>
        <v>Kansas</v>
      </c>
      <c r="AK34" s="325">
        <f t="shared" si="6"/>
        <v>30</v>
      </c>
    </row>
    <row r="35" spans="3:37" ht="15.75" thickBot="1" x14ac:dyDescent="0.3">
      <c r="C35" s="49" t="s">
        <v>227</v>
      </c>
      <c r="D35" s="53">
        <f t="shared" si="0"/>
        <v>0.86863261609825837</v>
      </c>
      <c r="E35" s="29">
        <f t="shared" si="1"/>
        <v>30</v>
      </c>
      <c r="F35" s="305"/>
      <c r="G35" s="45" t="s">
        <v>376</v>
      </c>
      <c r="H35" s="300">
        <f>VLOOKUP(G35,'NPB CALCULATION'!L$3:N$366,2,FALSE)</f>
        <v>0.89776188840711713</v>
      </c>
      <c r="I35" s="33">
        <f t="shared" si="2"/>
        <v>30</v>
      </c>
      <c r="J35" s="306"/>
      <c r="K35" s="39" t="s">
        <v>327</v>
      </c>
      <c r="L35" s="310">
        <f>(VLOOKUP(K35,'RPPF CALCULATION'!$AX$2:$AZ$400,2,FALSE))</f>
        <v>0.84190649454126454</v>
      </c>
      <c r="M35" s="328">
        <f t="shared" si="3"/>
        <v>30</v>
      </c>
      <c r="X35" s="228" t="str">
        <f>X27</f>
        <v>Florida St.</v>
      </c>
      <c r="Y35" s="229">
        <f>2*(VLOOKUP(X35,'RPPF CALCULATION'!$D$2:$G$400,4,FALSE))*(VLOOKUP(X34,'RPPF CALCULATION'!$D$2:$G$400,4,FALSE))/((VLOOKUP(X35,'RPPF CALCULATION'!$D$2:$G$400,4,FALSE))+(VLOOKUP(X34,'RPPF CALCULATION'!$D$2:$G$400,4,FALSE)))*(((VLOOKUP(X35,'RPPF CALCULATION'!$D$2:$K$400,8,FALSE))/100)*(((VLOOKUP(X34,'RPPF CALCULATION'!$D$2:$O$400,12,FALSE))))/100)</f>
        <v>70.357376778469472</v>
      </c>
      <c r="Z35" s="206" t="str">
        <f>X35</f>
        <v>Florida St.</v>
      </c>
      <c r="AA35" s="208">
        <f>2*(VLOOKUP(Z35,'RPPF CALCULATION'!$D$2:$G$400,4,FALSE))*(VLOOKUP(Z34,'RPPF CALCULATION'!$D$2:$G$400,4,FALSE))/((VLOOKUP(Z35,'RPPF CALCULATION'!$D$2:$G$400,4,FALSE))+(VLOOKUP(Z34,'RPPF CALCULATION'!$D$2:$G$400,4,FALSE)))*(((VLOOKUP(Z35,'RPPF CALCULATION'!$D$2:$K$400,8,FALSE))/100)*(((VLOOKUP(Z34,'RPPF CALCULATION'!$D$2:$O$400,12,FALSE))))/100)</f>
        <v>70.357376778469472</v>
      </c>
      <c r="AB35" s="65"/>
      <c r="AG35" s="14" t="s">
        <v>346</v>
      </c>
      <c r="AH35" s="66">
        <f t="shared" si="4"/>
        <v>30</v>
      </c>
      <c r="AI35" s="66"/>
      <c r="AJ35" s="324" t="str">
        <f t="shared" si="5"/>
        <v>UCLA</v>
      </c>
      <c r="AK35" s="325">
        <f t="shared" si="6"/>
        <v>27</v>
      </c>
    </row>
    <row r="36" spans="3:37" ht="18" thickBot="1" x14ac:dyDescent="0.35">
      <c r="C36" s="50" t="s">
        <v>257</v>
      </c>
      <c r="D36" s="54">
        <f t="shared" si="0"/>
        <v>0.86682458311636235</v>
      </c>
      <c r="E36" s="29">
        <f t="shared" si="1"/>
        <v>31</v>
      </c>
      <c r="F36" s="306"/>
      <c r="G36" s="46" t="s">
        <v>252</v>
      </c>
      <c r="H36" s="300">
        <f>VLOOKUP(G36,'NPB CALCULATION'!L$3:N$366,2,FALSE)</f>
        <v>0.89686364211293135</v>
      </c>
      <c r="I36" s="33">
        <f t="shared" si="2"/>
        <v>31</v>
      </c>
      <c r="J36" s="306"/>
      <c r="K36" s="40" t="s">
        <v>257</v>
      </c>
      <c r="L36" s="310">
        <f>(VLOOKUP(K36,'RPPF CALCULATION'!$AX$2:$AZ$400,2,FALSE))</f>
        <v>0.8399918024640044</v>
      </c>
      <c r="M36" s="328">
        <f t="shared" si="3"/>
        <v>31</v>
      </c>
      <c r="O36" s="256"/>
      <c r="P36" s="603" t="s">
        <v>453</v>
      </c>
      <c r="Q36" s="591"/>
      <c r="R36" s="591"/>
      <c r="S36" s="257"/>
      <c r="T36" s="591" t="s">
        <v>453</v>
      </c>
      <c r="U36" s="591"/>
      <c r="V36" s="592"/>
      <c r="X36" s="116"/>
      <c r="Y36" s="116"/>
      <c r="Z36" s="116"/>
      <c r="AA36" s="116"/>
      <c r="AB36" s="116"/>
      <c r="AG36" s="14" t="s">
        <v>252</v>
      </c>
      <c r="AH36" s="66">
        <f t="shared" si="4"/>
        <v>30</v>
      </c>
      <c r="AI36" s="66"/>
      <c r="AJ36" s="324" t="str">
        <f t="shared" si="5"/>
        <v>Ohio St.</v>
      </c>
      <c r="AK36" s="325">
        <f t="shared" si="6"/>
        <v>27</v>
      </c>
    </row>
    <row r="37" spans="3:37" ht="16.5" thickBot="1" x14ac:dyDescent="0.3">
      <c r="C37" s="49" t="s">
        <v>358</v>
      </c>
      <c r="D37" s="53">
        <f t="shared" si="0"/>
        <v>0.86586775056809362</v>
      </c>
      <c r="E37" s="29">
        <f t="shared" si="1"/>
        <v>32</v>
      </c>
      <c r="F37" s="305"/>
      <c r="G37" s="45" t="s">
        <v>346</v>
      </c>
      <c r="H37" s="300">
        <f>VLOOKUP(G37,'NPB CALCULATION'!L$3:N$366,2,FALSE)</f>
        <v>0.8957984974249269</v>
      </c>
      <c r="I37" s="33">
        <f t="shared" si="2"/>
        <v>32</v>
      </c>
      <c r="J37" s="306"/>
      <c r="K37" s="39" t="s">
        <v>227</v>
      </c>
      <c r="L37" s="310">
        <f>(VLOOKUP(K37,'RPPF CALCULATION'!$AX$2:$AZ$400,2,FALSE))</f>
        <v>0.83893880308856916</v>
      </c>
      <c r="M37" s="328">
        <f t="shared" si="3"/>
        <v>32</v>
      </c>
      <c r="O37" s="258" t="s">
        <v>459</v>
      </c>
      <c r="P37" s="259" t="s">
        <v>23</v>
      </c>
      <c r="Q37" s="260" t="s">
        <v>450</v>
      </c>
      <c r="R37" s="261" t="s">
        <v>451</v>
      </c>
      <c r="S37" s="258" t="str">
        <f>O37</f>
        <v>TYP.</v>
      </c>
      <c r="T37" s="261" t="s">
        <v>23</v>
      </c>
      <c r="U37" s="261" t="s">
        <v>450</v>
      </c>
      <c r="V37" s="262" t="s">
        <v>451</v>
      </c>
      <c r="X37" s="580" t="s">
        <v>461</v>
      </c>
      <c r="Y37" s="581"/>
      <c r="Z37" s="573" t="s">
        <v>462</v>
      </c>
      <c r="AA37" s="574"/>
      <c r="AB37" s="222"/>
      <c r="AC37" s="86"/>
      <c r="AD37" s="86"/>
      <c r="AE37" s="86"/>
      <c r="AF37" s="86"/>
      <c r="AG37" s="14" t="s">
        <v>376</v>
      </c>
      <c r="AH37" s="66">
        <f t="shared" si="4"/>
        <v>35</v>
      </c>
      <c r="AI37" s="66"/>
      <c r="AJ37" s="324" t="str">
        <f t="shared" si="5"/>
        <v>West Virginia</v>
      </c>
      <c r="AK37" s="325">
        <f t="shared" si="6"/>
        <v>34</v>
      </c>
    </row>
    <row r="38" spans="3:37" ht="15.75" thickBot="1" x14ac:dyDescent="0.3">
      <c r="C38" s="49" t="s">
        <v>298</v>
      </c>
      <c r="D38" s="53">
        <f t="shared" si="0"/>
        <v>0.86546997605039144</v>
      </c>
      <c r="E38" s="29">
        <f t="shared" si="1"/>
        <v>33</v>
      </c>
      <c r="F38" s="305"/>
      <c r="G38" s="45" t="s">
        <v>298</v>
      </c>
      <c r="H38" s="300">
        <f>VLOOKUP(G38,'NPB CALCULATION'!L$3:N$366,2,FALSE)</f>
        <v>0.89538569937610035</v>
      </c>
      <c r="I38" s="33">
        <f t="shared" si="2"/>
        <v>33</v>
      </c>
      <c r="J38" s="306"/>
      <c r="K38" s="39" t="s">
        <v>95</v>
      </c>
      <c r="L38" s="310">
        <f>(VLOOKUP(K38,'RPPF CALCULATION'!$AX$2:$AZ$400,2,FALSE))</f>
        <v>0.83779045533268359</v>
      </c>
      <c r="M38" s="328">
        <f t="shared" si="3"/>
        <v>33</v>
      </c>
      <c r="O38" s="263" t="str">
        <f>O44</f>
        <v>(SH)</v>
      </c>
      <c r="P38" s="264" t="str">
        <f>AC6</f>
        <v>Florida</v>
      </c>
      <c r="Q38" s="265">
        <f>IF(O38="(SH)",ROUNDUP(Y59,1),ROUNDDOWN(Y59,1))</f>
        <v>90</v>
      </c>
      <c r="R38" s="266">
        <f>100*Y16</f>
        <v>91.268524594069305</v>
      </c>
      <c r="S38" s="267" t="str">
        <f>O38</f>
        <v>(SH)</v>
      </c>
      <c r="T38" s="268" t="str">
        <f>AC6</f>
        <v>Florida</v>
      </c>
      <c r="U38" s="265">
        <f>IF(O38="(SH)",ROUNDUP(AA59,1),ROUNDDOWN(AA59,1))</f>
        <v>86.699999999999989</v>
      </c>
      <c r="V38" s="269">
        <f>100*AA16</f>
        <v>85.903994438357827</v>
      </c>
      <c r="X38" s="224" t="s">
        <v>23</v>
      </c>
      <c r="Y38" s="225" t="s">
        <v>436</v>
      </c>
      <c r="Z38" s="204" t="s">
        <v>23</v>
      </c>
      <c r="AA38" s="127" t="s">
        <v>436</v>
      </c>
      <c r="AB38" s="66"/>
      <c r="AG38" s="14" t="s">
        <v>327</v>
      </c>
      <c r="AH38" s="66">
        <f t="shared" si="4"/>
        <v>35</v>
      </c>
      <c r="AI38" s="66"/>
      <c r="AJ38" s="324" t="str">
        <f t="shared" si="5"/>
        <v>Texas</v>
      </c>
      <c r="AK38" s="325">
        <f t="shared" si="6"/>
        <v>34</v>
      </c>
    </row>
    <row r="39" spans="3:37" ht="15.75" thickBot="1" x14ac:dyDescent="0.3">
      <c r="C39" s="49" t="s">
        <v>376</v>
      </c>
      <c r="D39" s="53">
        <f t="shared" si="0"/>
        <v>0.86335698329091204</v>
      </c>
      <c r="E39" s="29">
        <f t="shared" si="1"/>
        <v>34</v>
      </c>
      <c r="F39" s="305"/>
      <c r="G39" s="45" t="s">
        <v>257</v>
      </c>
      <c r="H39" s="300">
        <f>VLOOKUP(G39,'NPB CALCULATION'!L$3:N$366,2,FALSE)</f>
        <v>0.89365736376872029</v>
      </c>
      <c r="I39" s="33">
        <f t="shared" si="2"/>
        <v>34</v>
      </c>
      <c r="J39" s="306"/>
      <c r="K39" s="39" t="s">
        <v>98</v>
      </c>
      <c r="L39" s="310">
        <f>(VLOOKUP(K39,'RPPF CALCULATION'!$AX$2:$AZ$400,2,FALSE))</f>
        <v>0.83764475606710798</v>
      </c>
      <c r="M39" s="328">
        <f t="shared" si="3"/>
        <v>34</v>
      </c>
      <c r="O39" s="270" t="str">
        <f>O45</f>
        <v>(SA)</v>
      </c>
      <c r="P39" s="271" t="str">
        <f>AC7</f>
        <v>Florida St.</v>
      </c>
      <c r="Q39" s="272">
        <f>IF(O39="(SH)",ROUNDUP(Y55,1),ROUNDDOWN(Y55,1))</f>
        <v>68.5</v>
      </c>
      <c r="R39" s="273">
        <f>100*Y12</f>
        <v>8.7314754059306949</v>
      </c>
      <c r="S39" s="274" t="str">
        <f>O39</f>
        <v>(SA)</v>
      </c>
      <c r="T39" s="275" t="str">
        <f>AC7</f>
        <v>Florida St.</v>
      </c>
      <c r="U39" s="276">
        <f>IF(O39="(SH)",ROUNDUP(AA55,1),ROUNDDOWN(AA55,1))</f>
        <v>71.8</v>
      </c>
      <c r="V39" s="277">
        <f>100*AA12</f>
        <v>14.09600556164218</v>
      </c>
      <c r="X39" s="226" t="str">
        <f>X34</f>
        <v>Florida</v>
      </c>
      <c r="Y39" s="230">
        <f xml:space="preserve"> AVERAGE(Y34:Y35) + ((ABS(Y6 - 0.5) ^ 2) * 150 / 2)</f>
        <v>89.296970489827899</v>
      </c>
      <c r="Z39" s="205" t="str">
        <f>X39</f>
        <v>Florida</v>
      </c>
      <c r="AA39" s="230">
        <f xml:space="preserve"> AVERAGE(AA34:AA35) + ((ABS(AA6 - 0.5) ^ 2) * 150 / 2)</f>
        <v>85.778693209370118</v>
      </c>
      <c r="AB39" s="65"/>
      <c r="AG39" s="14" t="s">
        <v>364</v>
      </c>
      <c r="AH39" s="66">
        <f t="shared" si="4"/>
        <v>38</v>
      </c>
      <c r="AI39" s="66"/>
      <c r="AJ39" s="324" t="str">
        <f t="shared" si="5"/>
        <v>Vanderbilt</v>
      </c>
      <c r="AK39" s="325">
        <f t="shared" si="6"/>
        <v>37</v>
      </c>
    </row>
    <row r="40" spans="3:37" ht="15.75" thickBot="1" x14ac:dyDescent="0.3">
      <c r="C40" s="49" t="s">
        <v>327</v>
      </c>
      <c r="D40" s="53">
        <f t="shared" si="0"/>
        <v>0.86221335343171013</v>
      </c>
      <c r="E40" s="29">
        <f t="shared" si="1"/>
        <v>35</v>
      </c>
      <c r="F40" s="305"/>
      <c r="G40" s="45" t="s">
        <v>364</v>
      </c>
      <c r="H40" s="300">
        <f>VLOOKUP(G40,'NPB CALCULATION'!L$3:N$366,2,FALSE)</f>
        <v>0.89241996866688356</v>
      </c>
      <c r="I40" s="33">
        <f t="shared" si="2"/>
        <v>35</v>
      </c>
      <c r="J40" s="306"/>
      <c r="K40" s="39" t="s">
        <v>298</v>
      </c>
      <c r="L40" s="310">
        <f>(VLOOKUP(K40,'RPPF CALCULATION'!$AX$2:$AZ$400,2,FALSE))</f>
        <v>0.83555425272468253</v>
      </c>
      <c r="M40" s="328">
        <f t="shared" si="3"/>
        <v>35</v>
      </c>
      <c r="O40" s="270" t="str">
        <f>O46</f>
        <v>(SA)</v>
      </c>
      <c r="P40" s="278" t="str">
        <f>AC6</f>
        <v>Florida</v>
      </c>
      <c r="Q40" s="265">
        <f>Y54</f>
        <v>88.905972832780321</v>
      </c>
      <c r="R40" s="266">
        <f>100*Y11</f>
        <v>83.613124989452231</v>
      </c>
      <c r="S40" s="274" t="str">
        <f>O40</f>
        <v>(SA)</v>
      </c>
      <c r="T40" s="279" t="str">
        <f>AC6</f>
        <v>Florida</v>
      </c>
      <c r="U40" s="280">
        <f>IF(O40="(SH)",ROUNDUP(AA54,1),ROUNDDOWN(AA54,1))</f>
        <v>85.2</v>
      </c>
      <c r="V40" s="281">
        <f>100*AA11</f>
        <v>75.235072937142007</v>
      </c>
      <c r="X40" s="228" t="str">
        <f>X35</f>
        <v>Florida St.</v>
      </c>
      <c r="Y40" s="230">
        <f xml:space="preserve"> AVERAGE(Y34:Y35) - ((ABS(Y6 - 0.5) ^ 2) * 150 / 2)</f>
        <v>69.180726397352473</v>
      </c>
      <c r="Z40" s="206" t="str">
        <f>X40</f>
        <v>Florida St.</v>
      </c>
      <c r="AA40" s="230">
        <f xml:space="preserve"> AVERAGE(AA34:AA35) - ((ABS(AA6 - 0.5) ^ 2) * 150 / 2)</f>
        <v>72.699003677810254</v>
      </c>
      <c r="AB40" s="65"/>
      <c r="AG40" s="14" t="s">
        <v>257</v>
      </c>
      <c r="AH40" s="66">
        <f t="shared" si="4"/>
        <v>33</v>
      </c>
      <c r="AI40" s="66"/>
      <c r="AJ40" s="324" t="str">
        <f t="shared" si="5"/>
        <v>Oregon</v>
      </c>
      <c r="AK40" s="325">
        <f t="shared" si="6"/>
        <v>32</v>
      </c>
    </row>
    <row r="41" spans="3:37" ht="15.75" thickBot="1" x14ac:dyDescent="0.3">
      <c r="C41" s="49" t="s">
        <v>364</v>
      </c>
      <c r="D41" s="53">
        <f t="shared" si="0"/>
        <v>0.8589526862229131</v>
      </c>
      <c r="E41" s="29">
        <f t="shared" si="1"/>
        <v>36</v>
      </c>
      <c r="F41" s="305"/>
      <c r="G41" s="45" t="s">
        <v>107</v>
      </c>
      <c r="H41" s="300">
        <f>VLOOKUP(G41,'NPB CALCULATION'!L$3:N$366,2,FALSE)</f>
        <v>0.88498755486555192</v>
      </c>
      <c r="I41" s="33">
        <f t="shared" si="2"/>
        <v>36</v>
      </c>
      <c r="J41" s="306"/>
      <c r="K41" s="39" t="s">
        <v>71</v>
      </c>
      <c r="L41" s="310">
        <f>(VLOOKUP(K41,'RPPF CALCULATION'!$AX$2:$AZ$400,2,FALSE))</f>
        <v>0.83441688348771281</v>
      </c>
      <c r="M41" s="328">
        <f t="shared" si="3"/>
        <v>36</v>
      </c>
      <c r="O41" s="282" t="str">
        <f>O47</f>
        <v>(SH)</v>
      </c>
      <c r="P41" s="283" t="str">
        <f>AC7</f>
        <v>Florida St.</v>
      </c>
      <c r="Q41" s="276">
        <f>Y60</f>
        <v>69.57172405440005</v>
      </c>
      <c r="R41" s="273">
        <f>100*Y17</f>
        <v>16.386875010547776</v>
      </c>
      <c r="S41" s="284" t="str">
        <f>O41</f>
        <v>(SH)</v>
      </c>
      <c r="T41" s="275" t="str">
        <f>AC7</f>
        <v>Florida St.</v>
      </c>
      <c r="U41" s="276">
        <f>IF(O41="(SH)",ROUNDUP(AA60,1),ROUNDDOWN(AA60,1))</f>
        <v>73.3</v>
      </c>
      <c r="V41" s="277">
        <f>100*AA17</f>
        <v>24.764927062858</v>
      </c>
      <c r="AG41" s="14" t="s">
        <v>358</v>
      </c>
      <c r="AH41" s="66">
        <f t="shared" si="4"/>
        <v>32</v>
      </c>
      <c r="AI41" s="66"/>
      <c r="AJ41" s="324" t="str">
        <f t="shared" si="5"/>
        <v>Utah St.</v>
      </c>
      <c r="AK41" s="325">
        <f t="shared" si="6"/>
        <v>30</v>
      </c>
    </row>
    <row r="42" spans="3:37" ht="16.5" thickBot="1" x14ac:dyDescent="0.3">
      <c r="C42" s="49" t="s">
        <v>71</v>
      </c>
      <c r="D42" s="53">
        <f t="shared" si="0"/>
        <v>0.8587607261996526</v>
      </c>
      <c r="E42" s="29">
        <f t="shared" si="1"/>
        <v>37</v>
      </c>
      <c r="F42" s="305"/>
      <c r="G42" s="45" t="s">
        <v>166</v>
      </c>
      <c r="H42" s="300">
        <f>VLOOKUP(G42,'NPB CALCULATION'!L$3:N$366,2,FALSE)</f>
        <v>0.88477885788308142</v>
      </c>
      <c r="I42" s="33">
        <f t="shared" si="2"/>
        <v>37</v>
      </c>
      <c r="J42" s="306"/>
      <c r="K42" s="39" t="s">
        <v>358</v>
      </c>
      <c r="L42" s="310">
        <f>(VLOOKUP(K42,'RPPF CALCULATION'!$AX$2:$AZ$400,2,FALSE))</f>
        <v>0.83281808305949889</v>
      </c>
      <c r="M42" s="328">
        <f t="shared" si="3"/>
        <v>37</v>
      </c>
      <c r="O42" s="256"/>
      <c r="P42" s="610" t="s">
        <v>453</v>
      </c>
      <c r="Q42" s="611"/>
      <c r="R42" s="612"/>
      <c r="X42" s="584" t="s">
        <v>444</v>
      </c>
      <c r="Y42" s="585"/>
      <c r="Z42" s="584" t="s">
        <v>445</v>
      </c>
      <c r="AA42" s="585"/>
      <c r="AB42" s="222"/>
      <c r="AC42" s="86"/>
      <c r="AD42" s="86"/>
      <c r="AE42" s="86"/>
      <c r="AF42" s="86"/>
      <c r="AG42" s="14" t="s">
        <v>71</v>
      </c>
      <c r="AH42" s="66">
        <f t="shared" si="4"/>
        <v>37</v>
      </c>
      <c r="AI42" s="66"/>
      <c r="AJ42" s="324" t="str">
        <f t="shared" si="5"/>
        <v>BYU</v>
      </c>
      <c r="AK42" s="325">
        <f t="shared" si="6"/>
        <v>36</v>
      </c>
    </row>
    <row r="43" spans="3:37" ht="15.75" thickBot="1" x14ac:dyDescent="0.3">
      <c r="C43" s="49" t="s">
        <v>98</v>
      </c>
      <c r="D43" s="53">
        <f t="shared" si="0"/>
        <v>0.85753248917889258</v>
      </c>
      <c r="E43" s="29">
        <f t="shared" si="1"/>
        <v>38</v>
      </c>
      <c r="F43" s="305"/>
      <c r="G43" s="45" t="s">
        <v>71</v>
      </c>
      <c r="H43" s="300">
        <f>VLOOKUP(G43,'NPB CALCULATION'!L$3:N$366,2,FALSE)</f>
        <v>0.88310456891159228</v>
      </c>
      <c r="I43" s="33">
        <f t="shared" si="2"/>
        <v>38</v>
      </c>
      <c r="J43" s="306"/>
      <c r="K43" s="39" t="s">
        <v>56</v>
      </c>
      <c r="L43" s="310">
        <f>(VLOOKUP(K43,'RPPF CALCULATION'!$AX$2:$AZ$400,2,FALSE))</f>
        <v>0.82943229682227815</v>
      </c>
      <c r="M43" s="328">
        <f t="shared" si="3"/>
        <v>38</v>
      </c>
      <c r="O43" s="258" t="s">
        <v>459</v>
      </c>
      <c r="P43" s="285" t="s">
        <v>23</v>
      </c>
      <c r="Q43" s="286" t="s">
        <v>450</v>
      </c>
      <c r="R43" s="287" t="s">
        <v>455</v>
      </c>
      <c r="X43" s="231" t="s">
        <v>23</v>
      </c>
      <c r="Y43" s="232" t="s">
        <v>436</v>
      </c>
      <c r="Z43" s="117" t="s">
        <v>23</v>
      </c>
      <c r="AA43" s="114" t="s">
        <v>436</v>
      </c>
      <c r="AB43" s="116"/>
      <c r="AG43" s="14" t="s">
        <v>98</v>
      </c>
      <c r="AH43" s="66">
        <f t="shared" si="4"/>
        <v>39</v>
      </c>
      <c r="AI43" s="66"/>
      <c r="AJ43" s="324" t="str">
        <f t="shared" si="5"/>
        <v>Creighton</v>
      </c>
      <c r="AK43" s="325">
        <f t="shared" si="6"/>
        <v>38</v>
      </c>
    </row>
    <row r="44" spans="3:37" ht="15.75" thickBot="1" x14ac:dyDescent="0.3">
      <c r="C44" s="49" t="s">
        <v>95</v>
      </c>
      <c r="D44" s="53">
        <f t="shared" si="0"/>
        <v>0.85696460631351878</v>
      </c>
      <c r="E44" s="29">
        <f t="shared" si="1"/>
        <v>39</v>
      </c>
      <c r="F44" s="305"/>
      <c r="G44" s="45" t="s">
        <v>327</v>
      </c>
      <c r="H44" s="300">
        <f>VLOOKUP(G44,'NPB CALCULATION'!L$3:N$366,2,FALSE)</f>
        <v>0.88252021232215572</v>
      </c>
      <c r="I44" s="33">
        <f t="shared" si="2"/>
        <v>39</v>
      </c>
      <c r="J44" s="306"/>
      <c r="K44" s="39" t="s">
        <v>376</v>
      </c>
      <c r="L44" s="310">
        <f>(VLOOKUP(K44,'RPPF CALCULATION'!$AX$2:$AZ$400,2,FALSE))</f>
        <v>0.82895207817470706</v>
      </c>
      <c r="M44" s="328">
        <f t="shared" si="3"/>
        <v>39</v>
      </c>
      <c r="O44" s="288" t="str">
        <f>IF(R$44&gt;R$46,"(SH)","(SA)")</f>
        <v>(SH)</v>
      </c>
      <c r="P44" s="289" t="str">
        <f>AC6</f>
        <v>Florida</v>
      </c>
      <c r="Q44" s="290">
        <f t="shared" ref="Q44:R47" si="7">(Q38+U38)/2</f>
        <v>88.35</v>
      </c>
      <c r="R44" s="291">
        <f t="shared" si="7"/>
        <v>88.586259516213573</v>
      </c>
      <c r="T44" s="103"/>
      <c r="X44" s="233" t="str">
        <f>X34</f>
        <v>Florida</v>
      </c>
      <c r="Y44" s="230">
        <f xml:space="preserve"> Y39 + ((Y21 - Y6) * 13)</f>
        <v>88.514975175732729</v>
      </c>
      <c r="Z44" s="118" t="str">
        <f>Z34</f>
        <v>Florida</v>
      </c>
      <c r="AA44" s="230">
        <f xml:space="preserve"> AA39 + ((AA21 - AA6) * 13)</f>
        <v>84.662195301742713</v>
      </c>
      <c r="AB44" s="116"/>
      <c r="AG44" s="14" t="s">
        <v>95</v>
      </c>
      <c r="AH44" s="66">
        <f t="shared" si="4"/>
        <v>39</v>
      </c>
      <c r="AI44" s="66"/>
      <c r="AJ44" s="324" t="str">
        <f t="shared" si="5"/>
        <v>Connecticut</v>
      </c>
      <c r="AK44" s="325">
        <f t="shared" si="6"/>
        <v>38</v>
      </c>
    </row>
    <row r="45" spans="3:37" ht="15.75" thickBot="1" x14ac:dyDescent="0.3">
      <c r="C45" s="49" t="s">
        <v>365</v>
      </c>
      <c r="D45" s="53">
        <f t="shared" si="0"/>
        <v>0.85167497221942989</v>
      </c>
      <c r="E45" s="29">
        <f t="shared" si="1"/>
        <v>40</v>
      </c>
      <c r="F45" s="305"/>
      <c r="G45" s="45" t="s">
        <v>291</v>
      </c>
      <c r="H45" s="300">
        <f>VLOOKUP(G45,'NPB CALCULATION'!L$3:N$366,2,FALSE)</f>
        <v>0.88223951241722898</v>
      </c>
      <c r="I45" s="33">
        <f t="shared" si="2"/>
        <v>40</v>
      </c>
      <c r="J45" s="306"/>
      <c r="K45" s="39" t="s">
        <v>364</v>
      </c>
      <c r="L45" s="310">
        <f>(VLOOKUP(K45,'RPPF CALCULATION'!$AX$2:$AZ$400,2,FALSE))</f>
        <v>0.82548540377894264</v>
      </c>
      <c r="M45" s="328">
        <f t="shared" si="3"/>
        <v>40</v>
      </c>
      <c r="O45" s="292" t="str">
        <f>IF(R$45&gt;R$47,"(SH)","(SA)")</f>
        <v>(SA)</v>
      </c>
      <c r="P45" s="293" t="str">
        <f>AC7</f>
        <v>Florida St.</v>
      </c>
      <c r="Q45" s="294">
        <f t="shared" si="7"/>
        <v>70.150000000000006</v>
      </c>
      <c r="R45" s="295">
        <f t="shared" si="7"/>
        <v>11.413740483786437</v>
      </c>
      <c r="T45" s="103"/>
      <c r="X45" s="235" t="str">
        <f>X35</f>
        <v>Florida St.</v>
      </c>
      <c r="Y45" s="230">
        <f xml:space="preserve"> Y40 + ((Y22 - Y7) * 13)</f>
        <v>67.972317814247205</v>
      </c>
      <c r="Z45" s="119" t="str">
        <f>Z35</f>
        <v>Florida St.</v>
      </c>
      <c r="AA45" s="230">
        <f xml:space="preserve"> AA40 + ((AA22 - AA7) * 13)</f>
        <v>71.041581995121547</v>
      </c>
      <c r="AB45" s="116"/>
      <c r="AG45" s="14" t="s">
        <v>298</v>
      </c>
      <c r="AH45" s="66">
        <f t="shared" si="4"/>
        <v>34</v>
      </c>
      <c r="AI45" s="66"/>
      <c r="AJ45" s="324" t="str">
        <f t="shared" si="5"/>
        <v>SMU</v>
      </c>
      <c r="AK45" s="325">
        <f t="shared" si="6"/>
        <v>33</v>
      </c>
    </row>
    <row r="46" spans="3:37" ht="15.75" thickBot="1" x14ac:dyDescent="0.3">
      <c r="C46" s="49" t="s">
        <v>343</v>
      </c>
      <c r="D46" s="53">
        <f t="shared" si="0"/>
        <v>0.85112773865542879</v>
      </c>
      <c r="E46" s="29">
        <f t="shared" si="1"/>
        <v>41</v>
      </c>
      <c r="F46" s="305"/>
      <c r="G46" s="45" t="s">
        <v>365</v>
      </c>
      <c r="H46" s="300">
        <f>VLOOKUP(G46,'NPB CALCULATION'!L$3:N$366,2,FALSE)</f>
        <v>0.88173633932088968</v>
      </c>
      <c r="I46" s="33">
        <f t="shared" si="2"/>
        <v>41</v>
      </c>
      <c r="J46" s="306"/>
      <c r="K46" s="39" t="s">
        <v>365</v>
      </c>
      <c r="L46" s="310">
        <f>(VLOOKUP(K46,'RPPF CALCULATION'!$AX$2:$AZ$400,2,FALSE))</f>
        <v>0.8216136051179701</v>
      </c>
      <c r="M46" s="328">
        <f t="shared" si="3"/>
        <v>41</v>
      </c>
      <c r="O46" s="292" t="str">
        <f>IF(R$44&lt;R$46,"(SH)","(SA)")</f>
        <v>(SA)</v>
      </c>
      <c r="P46" s="296" t="str">
        <f>AC6</f>
        <v>Florida</v>
      </c>
      <c r="Q46" s="290">
        <f t="shared" si="7"/>
        <v>87.052986416390155</v>
      </c>
      <c r="R46" s="295">
        <f t="shared" si="7"/>
        <v>79.424098963297126</v>
      </c>
      <c r="T46" s="65"/>
      <c r="X46" s="236"/>
      <c r="Y46" s="237"/>
      <c r="Z46" s="120"/>
      <c r="AA46" s="116"/>
      <c r="AB46" s="116"/>
      <c r="AG46" s="14" t="s">
        <v>343</v>
      </c>
      <c r="AH46" s="66">
        <f t="shared" si="4"/>
        <v>39</v>
      </c>
      <c r="AI46" s="66"/>
      <c r="AJ46" s="324" t="str">
        <f t="shared" si="5"/>
        <v>UC San Diego</v>
      </c>
      <c r="AK46" s="325">
        <f t="shared" si="6"/>
        <v>38</v>
      </c>
    </row>
    <row r="47" spans="3:37" ht="16.5" thickBot="1" x14ac:dyDescent="0.3">
      <c r="C47" s="49" t="s">
        <v>56</v>
      </c>
      <c r="D47" s="53">
        <f t="shared" si="0"/>
        <v>0.85030047881662829</v>
      </c>
      <c r="E47" s="29">
        <f t="shared" si="1"/>
        <v>42</v>
      </c>
      <c r="F47" s="305"/>
      <c r="G47" s="45" t="s">
        <v>176</v>
      </c>
      <c r="H47" s="300">
        <f>VLOOKUP(G47,'NPB CALCULATION'!L$3:N$366,2,FALSE)</f>
        <v>0.88068586930050874</v>
      </c>
      <c r="I47" s="33">
        <f t="shared" si="2"/>
        <v>42</v>
      </c>
      <c r="J47" s="306"/>
      <c r="K47" s="39" t="s">
        <v>49</v>
      </c>
      <c r="L47" s="310">
        <f>(VLOOKUP(K47,'RPPF CALCULATION'!$AX$2:$AZ$400,2,FALSE))</f>
        <v>0.82016570507673381</v>
      </c>
      <c r="M47" s="328">
        <f t="shared" si="3"/>
        <v>42</v>
      </c>
      <c r="O47" s="297" t="str">
        <f>IF(R$45&lt;R$47,"(SH)","(SA)")</f>
        <v>(SH)</v>
      </c>
      <c r="P47" s="293" t="str">
        <f>AC7</f>
        <v>Florida St.</v>
      </c>
      <c r="Q47" s="294">
        <f t="shared" si="7"/>
        <v>71.435862027200017</v>
      </c>
      <c r="R47" s="298">
        <f t="shared" si="7"/>
        <v>20.575901036702888</v>
      </c>
      <c r="X47" s="584" t="s">
        <v>446</v>
      </c>
      <c r="Y47" s="585"/>
      <c r="Z47" s="584" t="s">
        <v>447</v>
      </c>
      <c r="AA47" s="585"/>
      <c r="AB47" s="222"/>
      <c r="AC47" s="86"/>
      <c r="AD47" s="86"/>
      <c r="AE47" s="86"/>
      <c r="AF47" s="86"/>
      <c r="AG47" s="14" t="s">
        <v>223</v>
      </c>
      <c r="AH47" s="66">
        <f t="shared" si="4"/>
        <v>53</v>
      </c>
      <c r="AI47" s="66"/>
      <c r="AJ47" s="324" t="str">
        <f t="shared" si="5"/>
        <v>Nebraska</v>
      </c>
      <c r="AK47" s="325">
        <f t="shared" si="6"/>
        <v>51</v>
      </c>
    </row>
    <row r="48" spans="3:37" ht="15.75" thickBot="1" x14ac:dyDescent="0.3">
      <c r="C48" s="49" t="s">
        <v>291</v>
      </c>
      <c r="D48" s="53">
        <f t="shared" si="0"/>
        <v>0.847637622554547</v>
      </c>
      <c r="E48" s="29">
        <f t="shared" si="1"/>
        <v>43</v>
      </c>
      <c r="F48" s="305"/>
      <c r="G48" s="45" t="s">
        <v>98</v>
      </c>
      <c r="H48" s="300">
        <f>VLOOKUP(G48,'NPB CALCULATION'!L$3:N$366,2,FALSE)</f>
        <v>0.87742022229067718</v>
      </c>
      <c r="I48" s="33">
        <f t="shared" si="2"/>
        <v>43</v>
      </c>
      <c r="J48" s="306"/>
      <c r="K48" s="39" t="s">
        <v>199</v>
      </c>
      <c r="L48" s="310">
        <f>(VLOOKUP(K48,'RPPF CALCULATION'!$AX$2:$AZ$400,2,FALSE))</f>
        <v>0.81708536355906425</v>
      </c>
      <c r="M48" s="328">
        <f t="shared" si="3"/>
        <v>43</v>
      </c>
      <c r="X48" s="231" t="s">
        <v>23</v>
      </c>
      <c r="Y48" s="232" t="s">
        <v>436</v>
      </c>
      <c r="Z48" s="117" t="s">
        <v>23</v>
      </c>
      <c r="AA48" s="114" t="s">
        <v>436</v>
      </c>
      <c r="AB48" s="116"/>
      <c r="AG48" s="14" t="s">
        <v>291</v>
      </c>
      <c r="AH48" s="66">
        <f t="shared" si="4"/>
        <v>42</v>
      </c>
      <c r="AI48" s="66"/>
      <c r="AJ48" s="324" t="str">
        <f t="shared" si="5"/>
        <v>San Diego St.</v>
      </c>
      <c r="AK48" s="325">
        <f t="shared" si="6"/>
        <v>42</v>
      </c>
    </row>
    <row r="49" spans="3:37" ht="15.75" thickBot="1" x14ac:dyDescent="0.3">
      <c r="C49" s="49" t="s">
        <v>49</v>
      </c>
      <c r="D49" s="53">
        <f t="shared" si="0"/>
        <v>0.84735569856100712</v>
      </c>
      <c r="E49" s="29">
        <f t="shared" si="1"/>
        <v>44</v>
      </c>
      <c r="F49" s="305"/>
      <c r="G49" s="45" t="s">
        <v>95</v>
      </c>
      <c r="H49" s="300">
        <f>VLOOKUP(G49,'NPB CALCULATION'!L$3:N$366,2,FALSE)</f>
        <v>0.87613875729435398</v>
      </c>
      <c r="I49" s="33">
        <f t="shared" si="2"/>
        <v>44</v>
      </c>
      <c r="J49" s="306"/>
      <c r="K49" s="39" t="s">
        <v>291</v>
      </c>
      <c r="L49" s="310">
        <f>(VLOOKUP(K49,'RPPF CALCULATION'!$AX$2:$AZ$400,2,FALSE))</f>
        <v>0.81303573269186491</v>
      </c>
      <c r="M49" s="328">
        <f t="shared" si="3"/>
        <v>44</v>
      </c>
      <c r="X49" s="233" t="str">
        <f>X44</f>
        <v>Florida</v>
      </c>
      <c r="Y49" s="230">
        <f xml:space="preserve"> Y39 + ((Y26 - Y6) * 13)</f>
        <v>90.505379072933167</v>
      </c>
      <c r="Z49" s="118" t="str">
        <f>Z34</f>
        <v>Florida</v>
      </c>
      <c r="AA49" s="230">
        <f xml:space="preserve"> AA39 + ((AA26 - AA6) * 13)</f>
        <v>87.436114892058825</v>
      </c>
      <c r="AB49" s="116"/>
      <c r="AG49" s="14" t="s">
        <v>365</v>
      </c>
      <c r="AH49" s="66">
        <f t="shared" si="4"/>
        <v>41</v>
      </c>
      <c r="AI49" s="66"/>
      <c r="AJ49" s="324" t="str">
        <f t="shared" si="5"/>
        <v>VCU</v>
      </c>
      <c r="AK49" s="325">
        <f t="shared" si="6"/>
        <v>41</v>
      </c>
    </row>
    <row r="50" spans="3:37" ht="15.75" thickBot="1" x14ac:dyDescent="0.3">
      <c r="C50" s="49" t="s">
        <v>199</v>
      </c>
      <c r="D50" s="53">
        <f t="shared" si="0"/>
        <v>0.84482075166908377</v>
      </c>
      <c r="E50" s="29">
        <f t="shared" si="1"/>
        <v>45</v>
      </c>
      <c r="F50" s="305"/>
      <c r="G50" s="45" t="s">
        <v>49</v>
      </c>
      <c r="H50" s="300">
        <f>VLOOKUP(G50,'NPB CALCULATION'!L$3:N$366,2,FALSE)</f>
        <v>0.87454569204528043</v>
      </c>
      <c r="I50" s="33">
        <f t="shared" si="2"/>
        <v>45</v>
      </c>
      <c r="J50" s="306"/>
      <c r="K50" s="39" t="s">
        <v>388</v>
      </c>
      <c r="L50" s="310">
        <f>(VLOOKUP(K50,'RPPF CALCULATION'!$AX$2:$AZ$400,2,FALSE))</f>
        <v>0.80946828336174559</v>
      </c>
      <c r="M50" s="328">
        <f t="shared" si="3"/>
        <v>45</v>
      </c>
      <c r="O50" s="595"/>
      <c r="P50" s="596"/>
      <c r="Q50" s="596"/>
      <c r="X50" s="235" t="str">
        <f>X45</f>
        <v>Florida St.</v>
      </c>
      <c r="Y50" s="230">
        <f xml:space="preserve"> Y40 + ((Y27 - Y7) * 13)</f>
        <v>69.962721711447642</v>
      </c>
      <c r="Z50" s="119" t="str">
        <f>Z35</f>
        <v>Florida St.</v>
      </c>
      <c r="AA50" s="230">
        <f xml:space="preserve"> AA40 + ((AA27 - AA7) * 13)</f>
        <v>73.815501585437659</v>
      </c>
      <c r="AB50" s="116"/>
      <c r="AG50" s="14" t="s">
        <v>56</v>
      </c>
      <c r="AH50" s="66">
        <f t="shared" si="4"/>
        <v>43</v>
      </c>
      <c r="AI50" s="66"/>
      <c r="AJ50" s="324" t="str">
        <f t="shared" si="5"/>
        <v>Baylor</v>
      </c>
      <c r="AK50" s="325">
        <f t="shared" si="6"/>
        <v>43</v>
      </c>
    </row>
    <row r="51" spans="3:37" ht="15.75" thickBot="1" x14ac:dyDescent="0.3">
      <c r="C51" s="49" t="s">
        <v>107</v>
      </c>
      <c r="D51" s="53">
        <f t="shared" si="0"/>
        <v>0.84085483000968853</v>
      </c>
      <c r="E51" s="29">
        <f t="shared" si="1"/>
        <v>46</v>
      </c>
      <c r="F51" s="305"/>
      <c r="G51" s="45" t="s">
        <v>199</v>
      </c>
      <c r="H51" s="300">
        <f>VLOOKUP(G51,'NPB CALCULATION'!L$3:N$366,2,FALSE)</f>
        <v>0.87255613977910329</v>
      </c>
      <c r="I51" s="33">
        <f t="shared" si="2"/>
        <v>46</v>
      </c>
      <c r="J51" s="306"/>
      <c r="K51" s="39" t="s">
        <v>253</v>
      </c>
      <c r="L51" s="310">
        <f>(VLOOKUP(K51,'RPPF CALCULATION'!$AX$2:$AZ$400,2,FALSE))</f>
        <v>0.80813404638120212</v>
      </c>
      <c r="M51" s="328">
        <f t="shared" si="3"/>
        <v>46</v>
      </c>
      <c r="O51" s="93" t="s">
        <v>34</v>
      </c>
      <c r="P51" s="88" t="s">
        <v>437</v>
      </c>
      <c r="Q51" s="88" t="s">
        <v>393</v>
      </c>
      <c r="R51" s="88" t="s">
        <v>439</v>
      </c>
      <c r="S51" s="88"/>
      <c r="AB51" s="116"/>
      <c r="AG51" s="14" t="s">
        <v>199</v>
      </c>
      <c r="AH51" s="66">
        <f t="shared" si="4"/>
        <v>45</v>
      </c>
      <c r="AI51" s="66"/>
      <c r="AJ51" s="324" t="str">
        <f t="shared" si="5"/>
        <v>Memphis</v>
      </c>
      <c r="AK51" s="325">
        <f t="shared" si="6"/>
        <v>46</v>
      </c>
    </row>
    <row r="52" spans="3:37" ht="16.5" thickBot="1" x14ac:dyDescent="0.3">
      <c r="C52" s="49" t="s">
        <v>253</v>
      </c>
      <c r="D52" s="53">
        <f t="shared" si="0"/>
        <v>0.83952261805272277</v>
      </c>
      <c r="E52" s="29">
        <f t="shared" si="1"/>
        <v>47</v>
      </c>
      <c r="F52" s="305"/>
      <c r="G52" s="45" t="s">
        <v>56</v>
      </c>
      <c r="H52" s="300">
        <f>VLOOKUP(G52,'NPB CALCULATION'!L$3:N$366,2,FALSE)</f>
        <v>0.87116866081097843</v>
      </c>
      <c r="I52" s="33">
        <f t="shared" si="2"/>
        <v>47</v>
      </c>
      <c r="J52" s="306"/>
      <c r="K52" s="39" t="s">
        <v>234</v>
      </c>
      <c r="L52" s="310">
        <f>(VLOOKUP(K52,'RPPF CALCULATION'!$AX$2:$AZ$400,2,FALSE))</f>
        <v>0.8080554224775266</v>
      </c>
      <c r="M52" s="328">
        <f t="shared" si="3"/>
        <v>47</v>
      </c>
      <c r="O52" s="14"/>
      <c r="P52" s="87">
        <f>SQRT(VLOOKUP(S52,'RPPF CALCULATION'!$X$2:$Y$400,2,FALSE))</f>
        <v>1061.4617088371631</v>
      </c>
      <c r="Q52" s="87">
        <f>((VLOOKUP(S52,'RPPF CALCULATION'!$U$2:$V$400,2,FALSE))+1)^2</f>
        <v>2.1885599659685067</v>
      </c>
      <c r="R52" s="87">
        <f>P52*Q52</f>
        <v>2323.0726013695344</v>
      </c>
      <c r="S52" s="89" t="str">
        <f>AC6</f>
        <v>Florida</v>
      </c>
      <c r="X52" s="573" t="s">
        <v>440</v>
      </c>
      <c r="Y52" s="574"/>
      <c r="Z52" s="573" t="s">
        <v>441</v>
      </c>
      <c r="AA52" s="574"/>
      <c r="AB52" s="223"/>
      <c r="AC52" s="85"/>
      <c r="AD52" s="85"/>
      <c r="AE52" s="85"/>
      <c r="AF52" s="85"/>
      <c r="AG52" s="14" t="s">
        <v>253</v>
      </c>
      <c r="AH52" s="66">
        <f t="shared" si="4"/>
        <v>47</v>
      </c>
      <c r="AI52" s="66"/>
      <c r="AJ52" s="324" t="str">
        <f t="shared" si="5"/>
        <v>Oklahoma</v>
      </c>
      <c r="AK52" s="325">
        <f t="shared" si="6"/>
        <v>47</v>
      </c>
    </row>
    <row r="53" spans="3:37" ht="15.75" thickBot="1" x14ac:dyDescent="0.3">
      <c r="C53" s="49" t="s">
        <v>388</v>
      </c>
      <c r="D53" s="53">
        <f t="shared" si="0"/>
        <v>0.83788415101648717</v>
      </c>
      <c r="E53" s="29">
        <f t="shared" si="1"/>
        <v>48</v>
      </c>
      <c r="F53" s="305"/>
      <c r="G53" s="45" t="s">
        <v>253</v>
      </c>
      <c r="H53" s="300">
        <f>VLOOKUP(G53,'NPB CALCULATION'!L$3:N$366,2,FALSE)</f>
        <v>0.87091118972424342</v>
      </c>
      <c r="I53" s="33">
        <f t="shared" si="2"/>
        <v>48</v>
      </c>
      <c r="J53" s="306"/>
      <c r="K53" s="39" t="s">
        <v>87</v>
      </c>
      <c r="L53" s="310">
        <f>(VLOOKUP(K53,'RPPF CALCULATION'!$AX$2:$AZ$400,2,FALSE))</f>
        <v>0.80395698328917298</v>
      </c>
      <c r="M53" s="328">
        <f t="shared" si="3"/>
        <v>48</v>
      </c>
      <c r="O53" s="14"/>
      <c r="P53" s="91">
        <f>SQRT(VLOOKUP(S53,'RPPF CALCULATION'!$X$2:$Y$400,2,FALSE))</f>
        <v>913.17838743417224</v>
      </c>
      <c r="Q53" s="91">
        <f>((VLOOKUP(S53,'RPPF CALCULATION'!$U$2:$V$400,2,FALSE))+1)^2</f>
        <v>1.2620151777674735</v>
      </c>
      <c r="R53" s="91">
        <f>P53*Q53</f>
        <v>1152.4449849511516</v>
      </c>
      <c r="S53" s="90" t="str">
        <f>AC7</f>
        <v>Florida St.</v>
      </c>
      <c r="X53" s="231" t="s">
        <v>23</v>
      </c>
      <c r="Y53" s="232" t="s">
        <v>436</v>
      </c>
      <c r="Z53" s="117" t="s">
        <v>23</v>
      </c>
      <c r="AA53" s="114" t="s">
        <v>436</v>
      </c>
      <c r="AB53" s="116"/>
      <c r="AG53" s="14" t="s">
        <v>107</v>
      </c>
      <c r="AH53" s="66">
        <f t="shared" si="4"/>
        <v>44</v>
      </c>
      <c r="AI53" s="66"/>
      <c r="AJ53" s="324" t="str">
        <f t="shared" si="5"/>
        <v>Drake</v>
      </c>
      <c r="AK53" s="325">
        <f t="shared" si="6"/>
        <v>44</v>
      </c>
    </row>
    <row r="54" spans="3:37" ht="15.75" thickBot="1" x14ac:dyDescent="0.3">
      <c r="C54" s="49" t="s">
        <v>176</v>
      </c>
      <c r="D54" s="53">
        <f t="shared" si="0"/>
        <v>0.83507684878128552</v>
      </c>
      <c r="E54" s="29">
        <f t="shared" si="1"/>
        <v>49</v>
      </c>
      <c r="F54" s="305"/>
      <c r="G54" s="45" t="s">
        <v>389</v>
      </c>
      <c r="H54" s="300">
        <f>VLOOKUP(G54,'NPB CALCULATION'!L$3:N$366,2,FALSE)</f>
        <v>0.86927321126519863</v>
      </c>
      <c r="I54" s="33">
        <f t="shared" si="2"/>
        <v>49</v>
      </c>
      <c r="J54" s="306"/>
      <c r="K54" s="39" t="s">
        <v>343</v>
      </c>
      <c r="L54" s="310">
        <f>(VLOOKUP(K54,'RPPF CALCULATION'!$AX$2:$AZ$400,2,FALSE))</f>
        <v>0.80364985431198932</v>
      </c>
      <c r="M54" s="328">
        <f t="shared" si="3"/>
        <v>49</v>
      </c>
      <c r="O54" s="96"/>
      <c r="P54" s="94"/>
      <c r="Q54" s="94"/>
      <c r="R54" s="95">
        <f>(SUM(R52:R53))</f>
        <v>3475.517586320686</v>
      </c>
      <c r="X54" s="233" t="str">
        <f>X34</f>
        <v>Florida</v>
      </c>
      <c r="Y54" s="234">
        <f>(Y$39+Y44)/2</f>
        <v>88.905972832780321</v>
      </c>
      <c r="Z54" s="118" t="str">
        <f>Z34</f>
        <v>Florida</v>
      </c>
      <c r="AA54" s="115">
        <f>(AA$39+AA44)/2</f>
        <v>85.220444255556416</v>
      </c>
      <c r="AB54" s="103"/>
      <c r="AG54" s="14" t="s">
        <v>176</v>
      </c>
      <c r="AH54" s="66">
        <f t="shared" si="4"/>
        <v>49</v>
      </c>
      <c r="AI54" s="66"/>
      <c r="AJ54" s="324" t="str">
        <f t="shared" si="5"/>
        <v>Liberty</v>
      </c>
      <c r="AK54" s="325">
        <f t="shared" si="6"/>
        <v>49</v>
      </c>
    </row>
    <row r="55" spans="3:37" ht="15.75" thickBot="1" x14ac:dyDescent="0.3">
      <c r="C55" s="49" t="s">
        <v>134</v>
      </c>
      <c r="D55" s="53">
        <f t="shared" si="0"/>
        <v>0.83346640777526271</v>
      </c>
      <c r="E55" s="29">
        <f t="shared" si="1"/>
        <v>50</v>
      </c>
      <c r="F55" s="305"/>
      <c r="G55" s="45" t="s">
        <v>294</v>
      </c>
      <c r="H55" s="300">
        <f>VLOOKUP(G55,'NPB CALCULATION'!L$3:N$366,2,FALSE)</f>
        <v>0.8685635574820193</v>
      </c>
      <c r="I55" s="33">
        <f t="shared" si="2"/>
        <v>50</v>
      </c>
      <c r="J55" s="306"/>
      <c r="K55" s="39" t="s">
        <v>134</v>
      </c>
      <c r="L55" s="310">
        <f>(VLOOKUP(K55,'RPPF CALCULATION'!$AX$2:$AZ$400,2,FALSE))</f>
        <v>0.80285072771258448</v>
      </c>
      <c r="M55" s="328">
        <f t="shared" si="3"/>
        <v>50</v>
      </c>
      <c r="O55" s="90"/>
      <c r="P55" s="91"/>
      <c r="Q55" s="91"/>
      <c r="R55" s="92" t="s">
        <v>438</v>
      </c>
      <c r="X55" s="235" t="str">
        <f>X35</f>
        <v>Florida St.</v>
      </c>
      <c r="Y55" s="234">
        <f>(Y$40+Y45)/2</f>
        <v>68.576522105799839</v>
      </c>
      <c r="Z55" s="119" t="str">
        <f>Z35</f>
        <v>Florida St.</v>
      </c>
      <c r="AA55" s="115">
        <f>(AA$40+AA45)/2</f>
        <v>71.870292836465893</v>
      </c>
      <c r="AB55" s="103"/>
      <c r="AG55" s="14" t="s">
        <v>49</v>
      </c>
      <c r="AH55" s="66">
        <f t="shared" si="4"/>
        <v>44</v>
      </c>
      <c r="AI55" s="66"/>
      <c r="AJ55" s="324" t="str">
        <f t="shared" si="5"/>
        <v>Arkansas</v>
      </c>
      <c r="AK55" s="325">
        <f t="shared" si="6"/>
        <v>44</v>
      </c>
    </row>
    <row r="56" spans="3:37" ht="15.75" thickBot="1" x14ac:dyDescent="0.3">
      <c r="C56" s="49" t="s">
        <v>223</v>
      </c>
      <c r="D56" s="53">
        <f t="shared" si="0"/>
        <v>0.8307703771152507</v>
      </c>
      <c r="E56" s="29">
        <f t="shared" si="1"/>
        <v>51</v>
      </c>
      <c r="F56" s="305"/>
      <c r="G56" s="45" t="s">
        <v>388</v>
      </c>
      <c r="H56" s="300">
        <f>VLOOKUP(G56,'NPB CALCULATION'!L$3:N$366,2,FALSE)</f>
        <v>0.86630001867122874</v>
      </c>
      <c r="I56" s="33">
        <f t="shared" si="2"/>
        <v>51</v>
      </c>
      <c r="J56" s="306"/>
      <c r="K56" s="39" t="s">
        <v>223</v>
      </c>
      <c r="L56" s="310">
        <f>(VLOOKUP(K56,'RPPF CALCULATION'!$AX$2:$AZ$400,2,FALSE))</f>
        <v>0.79958642040022687</v>
      </c>
      <c r="M56" s="328">
        <f t="shared" si="3"/>
        <v>51</v>
      </c>
      <c r="X56" s="236"/>
      <c r="Y56" s="236"/>
      <c r="Z56" s="116"/>
      <c r="AA56" s="116"/>
      <c r="AB56" s="116"/>
      <c r="AG56" s="14" t="s">
        <v>388</v>
      </c>
      <c r="AH56" s="66">
        <f t="shared" si="4"/>
        <v>48</v>
      </c>
      <c r="AI56" s="66"/>
      <c r="AJ56" s="324" t="str">
        <f t="shared" si="5"/>
        <v>Xavier</v>
      </c>
      <c r="AK56" s="325">
        <f t="shared" si="6"/>
        <v>48</v>
      </c>
    </row>
    <row r="57" spans="3:37" ht="16.5" thickBot="1" x14ac:dyDescent="0.3">
      <c r="C57" s="49" t="s">
        <v>87</v>
      </c>
      <c r="D57" s="53">
        <f t="shared" si="0"/>
        <v>0.83069710185938406</v>
      </c>
      <c r="E57" s="29">
        <f t="shared" si="1"/>
        <v>52</v>
      </c>
      <c r="F57" s="305"/>
      <c r="G57" s="45" t="s">
        <v>134</v>
      </c>
      <c r="H57" s="300">
        <f>VLOOKUP(G57,'NPB CALCULATION'!L$3:N$366,2,FALSE)</f>
        <v>0.86408208783794094</v>
      </c>
      <c r="I57" s="33">
        <f t="shared" si="2"/>
        <v>52</v>
      </c>
      <c r="J57" s="306"/>
      <c r="K57" s="39" t="s">
        <v>107</v>
      </c>
      <c r="L57" s="310">
        <f>(VLOOKUP(K57,'RPPF CALCULATION'!$AX$2:$AZ$400,2,FALSE))</f>
        <v>0.79672210515382502</v>
      </c>
      <c r="M57" s="328">
        <f t="shared" si="3"/>
        <v>52</v>
      </c>
      <c r="X57" s="573" t="s">
        <v>442</v>
      </c>
      <c r="Y57" s="574"/>
      <c r="Z57" s="573" t="s">
        <v>443</v>
      </c>
      <c r="AA57" s="574"/>
      <c r="AB57" s="223"/>
      <c r="AG57" s="14" t="s">
        <v>134</v>
      </c>
      <c r="AH57" s="66">
        <f t="shared" si="4"/>
        <v>51</v>
      </c>
      <c r="AI57" s="66"/>
      <c r="AJ57" s="324" t="str">
        <f t="shared" si="5"/>
        <v>Georgia</v>
      </c>
      <c r="AK57" s="325">
        <f t="shared" si="6"/>
        <v>50</v>
      </c>
    </row>
    <row r="58" spans="3:37" ht="15.75" thickBot="1" x14ac:dyDescent="0.3">
      <c r="C58" s="49" t="s">
        <v>234</v>
      </c>
      <c r="D58" s="53">
        <f t="shared" si="0"/>
        <v>0.828766220253085</v>
      </c>
      <c r="E58" s="29">
        <f t="shared" si="1"/>
        <v>53</v>
      </c>
      <c r="F58" s="305"/>
      <c r="G58" s="45" t="s">
        <v>240</v>
      </c>
      <c r="H58" s="300">
        <f>VLOOKUP(G58,'NPB CALCULATION'!L$3:N$366,2,FALSE)</f>
        <v>0.86330634593288536</v>
      </c>
      <c r="I58" s="33">
        <f t="shared" si="2"/>
        <v>53</v>
      </c>
      <c r="J58" s="306"/>
      <c r="K58" s="39" t="s">
        <v>353</v>
      </c>
      <c r="L58" s="310">
        <f>(VLOOKUP(K58,'RPPF CALCULATION'!$AX$2:$AZ$400,2,FALSE))</f>
        <v>0.79499368811443594</v>
      </c>
      <c r="M58" s="328">
        <f t="shared" si="3"/>
        <v>53</v>
      </c>
      <c r="X58" s="231" t="s">
        <v>23</v>
      </c>
      <c r="Y58" s="232" t="s">
        <v>436</v>
      </c>
      <c r="Z58" s="117" t="s">
        <v>23</v>
      </c>
      <c r="AA58" s="114" t="s">
        <v>436</v>
      </c>
      <c r="AB58" s="116"/>
      <c r="AG58" s="14" t="s">
        <v>353</v>
      </c>
      <c r="AH58" s="66">
        <f t="shared" si="4"/>
        <v>55</v>
      </c>
      <c r="AI58" s="66"/>
      <c r="AJ58" s="324" t="str">
        <f t="shared" si="5"/>
        <v>USC</v>
      </c>
      <c r="AK58" s="325">
        <f t="shared" si="6"/>
        <v>55</v>
      </c>
    </row>
    <row r="59" spans="3:37" ht="15.75" thickBot="1" x14ac:dyDescent="0.3">
      <c r="C59" s="49" t="s">
        <v>294</v>
      </c>
      <c r="D59" s="53">
        <f t="shared" si="0"/>
        <v>0.82826173616780352</v>
      </c>
      <c r="E59" s="29">
        <f t="shared" si="1"/>
        <v>54</v>
      </c>
      <c r="F59" s="305"/>
      <c r="G59" s="45" t="s">
        <v>223</v>
      </c>
      <c r="H59" s="300">
        <f>VLOOKUP(G59,'NPB CALCULATION'!L$3:N$366,2,FALSE)</f>
        <v>0.86195433383027453</v>
      </c>
      <c r="I59" s="33">
        <f t="shared" si="2"/>
        <v>54</v>
      </c>
      <c r="J59" s="306"/>
      <c r="K59" s="39" t="s">
        <v>48</v>
      </c>
      <c r="L59" s="310">
        <f>(VLOOKUP(K59,'RPPF CALCULATION'!$AX$2:$AZ$400,2,FALSE))</f>
        <v>0.790523044431791</v>
      </c>
      <c r="M59" s="328">
        <f t="shared" si="3"/>
        <v>54</v>
      </c>
      <c r="X59" s="233" t="str">
        <f>X34</f>
        <v>Florida</v>
      </c>
      <c r="Y59" s="234">
        <f>(Y$39+Y49)/2</f>
        <v>89.901174781380533</v>
      </c>
      <c r="Z59" s="118" t="str">
        <f>Z34</f>
        <v>Florida</v>
      </c>
      <c r="AA59" s="115">
        <f>(AA$39+AA49)/2</f>
        <v>86.607404050714479</v>
      </c>
      <c r="AB59" s="103"/>
      <c r="AG59" s="14" t="s">
        <v>294</v>
      </c>
      <c r="AH59" s="66">
        <f t="shared" si="4"/>
        <v>53</v>
      </c>
      <c r="AI59" s="66"/>
      <c r="AJ59" s="324" t="str">
        <f t="shared" si="5"/>
        <v>Santa Clara</v>
      </c>
      <c r="AK59" s="325">
        <f t="shared" si="6"/>
        <v>51</v>
      </c>
    </row>
    <row r="60" spans="3:37" ht="15.75" thickBot="1" x14ac:dyDescent="0.3">
      <c r="C60" s="49" t="s">
        <v>353</v>
      </c>
      <c r="D60" s="53">
        <f t="shared" si="0"/>
        <v>0.82751294692686983</v>
      </c>
      <c r="E60" s="29">
        <f t="shared" si="1"/>
        <v>55</v>
      </c>
      <c r="F60" s="305"/>
      <c r="G60" s="45" t="s">
        <v>48</v>
      </c>
      <c r="H60" s="300">
        <f>VLOOKUP(G60,'NPB CALCULATION'!L$3:N$366,2,FALSE)</f>
        <v>0.86162901756246901</v>
      </c>
      <c r="I60" s="33">
        <f t="shared" si="2"/>
        <v>55</v>
      </c>
      <c r="J60" s="306"/>
      <c r="K60" s="39" t="s">
        <v>176</v>
      </c>
      <c r="L60" s="310">
        <f>(VLOOKUP(K60,'RPPF CALCULATION'!$AX$2:$AZ$400,2,FALSE))</f>
        <v>0.7894678282620623</v>
      </c>
      <c r="M60" s="328">
        <f t="shared" si="3"/>
        <v>55</v>
      </c>
      <c r="X60" s="235" t="str">
        <f>X35</f>
        <v>Florida St.</v>
      </c>
      <c r="Y60" s="234">
        <f>(Y$40+Y50)/2</f>
        <v>69.57172405440005</v>
      </c>
      <c r="Z60" s="119" t="str">
        <f>Z35</f>
        <v>Florida St.</v>
      </c>
      <c r="AA60" s="115">
        <f>(AA$40+AA50)/2</f>
        <v>73.257252631623956</v>
      </c>
      <c r="AB60" s="103"/>
      <c r="AG60" s="14" t="s">
        <v>87</v>
      </c>
      <c r="AH60" s="66">
        <f t="shared" si="4"/>
        <v>54</v>
      </c>
      <c r="AI60" s="66"/>
      <c r="AJ60" s="324" t="str">
        <f t="shared" si="5"/>
        <v>Cincinnati</v>
      </c>
      <c r="AK60" s="325">
        <f t="shared" si="6"/>
        <v>53</v>
      </c>
    </row>
    <row r="61" spans="3:37" ht="15.75" thickBot="1" x14ac:dyDescent="0.3">
      <c r="C61" s="49" t="s">
        <v>48</v>
      </c>
      <c r="D61" s="53">
        <f t="shared" si="0"/>
        <v>0.82607603099713001</v>
      </c>
      <c r="E61" s="29">
        <f t="shared" si="1"/>
        <v>56</v>
      </c>
      <c r="F61" s="305"/>
      <c r="G61" s="45" t="s">
        <v>131</v>
      </c>
      <c r="H61" s="300">
        <f>VLOOKUP(G61,'NPB CALCULATION'!L$3:N$366,2,FALSE)</f>
        <v>0.86135244049133719</v>
      </c>
      <c r="I61" s="33">
        <f t="shared" si="2"/>
        <v>56</v>
      </c>
      <c r="J61" s="306"/>
      <c r="K61" s="39" t="s">
        <v>294</v>
      </c>
      <c r="L61" s="310">
        <f>(VLOOKUP(K61,'RPPF CALCULATION'!$AX$2:$AZ$400,2,FALSE))</f>
        <v>0.78795991485358785</v>
      </c>
      <c r="M61" s="328">
        <f t="shared" si="3"/>
        <v>56</v>
      </c>
      <c r="AG61" s="14" t="s">
        <v>48</v>
      </c>
      <c r="AH61" s="66">
        <f t="shared" si="4"/>
        <v>55</v>
      </c>
      <c r="AI61" s="66"/>
      <c r="AJ61" s="324" t="str">
        <f t="shared" si="5"/>
        <v>Arizona St.</v>
      </c>
      <c r="AK61" s="325">
        <f t="shared" si="6"/>
        <v>55</v>
      </c>
    </row>
    <row r="62" spans="3:37" ht="15.75" customHeight="1" thickBot="1" x14ac:dyDescent="0.3">
      <c r="C62" s="49" t="s">
        <v>240</v>
      </c>
      <c r="D62" s="53">
        <f t="shared" si="0"/>
        <v>0.82446247586822663</v>
      </c>
      <c r="E62" s="29">
        <f t="shared" si="1"/>
        <v>57</v>
      </c>
      <c r="F62" s="305"/>
      <c r="G62" s="45" t="s">
        <v>353</v>
      </c>
      <c r="H62" s="300">
        <f>VLOOKUP(G62,'NPB CALCULATION'!L$3:N$366,2,FALSE)</f>
        <v>0.86003220573930372</v>
      </c>
      <c r="I62" s="33">
        <f t="shared" si="2"/>
        <v>57</v>
      </c>
      <c r="J62" s="306"/>
      <c r="K62" s="39" t="s">
        <v>240</v>
      </c>
      <c r="L62" s="310">
        <f>(VLOOKUP(K62,'RPPF CALCULATION'!$AX$2:$AZ$400,2,FALSE))</f>
        <v>0.7856186058035679</v>
      </c>
      <c r="M62" s="328">
        <f t="shared" si="3"/>
        <v>57</v>
      </c>
      <c r="AG62" s="14" t="s">
        <v>234</v>
      </c>
      <c r="AH62" s="66">
        <f t="shared" si="4"/>
        <v>54</v>
      </c>
      <c r="AI62" s="66"/>
      <c r="AJ62" s="324" t="str">
        <f t="shared" si="5"/>
        <v>North Carolina</v>
      </c>
      <c r="AK62" s="325">
        <f t="shared" si="6"/>
        <v>53</v>
      </c>
    </row>
    <row r="63" spans="3:37" ht="15.75" customHeight="1" thickBot="1" x14ac:dyDescent="0.3">
      <c r="C63" s="49" t="s">
        <v>131</v>
      </c>
      <c r="D63" s="53">
        <f t="shared" si="0"/>
        <v>0.82299919848718928</v>
      </c>
      <c r="E63" s="29">
        <f t="shared" si="1"/>
        <v>58</v>
      </c>
      <c r="F63" s="305"/>
      <c r="G63" s="45" t="s">
        <v>292</v>
      </c>
      <c r="H63" s="300">
        <f>VLOOKUP(G63,'NPB CALCULATION'!L$3:N$366,2,FALSE)</f>
        <v>0.85811148938479709</v>
      </c>
      <c r="I63" s="33">
        <f t="shared" si="2"/>
        <v>58</v>
      </c>
      <c r="J63" s="306"/>
      <c r="K63" s="39" t="s">
        <v>367</v>
      </c>
      <c r="L63" s="310">
        <f>(VLOOKUP(K63,'RPPF CALCULATION'!$AX$2:$AZ$400,2,FALSE))</f>
        <v>0.78498095433541182</v>
      </c>
      <c r="M63" s="328">
        <f t="shared" si="3"/>
        <v>58</v>
      </c>
      <c r="AG63" s="14" t="s">
        <v>131</v>
      </c>
      <c r="AH63" s="66">
        <f t="shared" si="4"/>
        <v>58</v>
      </c>
      <c r="AI63" s="66"/>
      <c r="AJ63" s="324" t="str">
        <f t="shared" si="5"/>
        <v>George Mason</v>
      </c>
      <c r="AK63" s="325">
        <f t="shared" si="6"/>
        <v>58</v>
      </c>
    </row>
    <row r="64" spans="3:37" ht="15.75" customHeight="1" thickBot="1" x14ac:dyDescent="0.3">
      <c r="C64" s="49" t="s">
        <v>389</v>
      </c>
      <c r="D64" s="53">
        <f t="shared" si="0"/>
        <v>0.82148567709068221</v>
      </c>
      <c r="E64" s="29">
        <f t="shared" si="1"/>
        <v>59</v>
      </c>
      <c r="F64" s="305"/>
      <c r="G64" s="45" t="s">
        <v>87</v>
      </c>
      <c r="H64" s="300">
        <f>VLOOKUP(G64,'NPB CALCULATION'!L$3:N$366,2,FALSE)</f>
        <v>0.85743722042959503</v>
      </c>
      <c r="I64" s="33">
        <f t="shared" si="2"/>
        <v>59</v>
      </c>
      <c r="J64" s="306"/>
      <c r="K64" s="39" t="s">
        <v>131</v>
      </c>
      <c r="L64" s="310">
        <f>(VLOOKUP(K64,'RPPF CALCULATION'!$AX$2:$AZ$400,2,FALSE))</f>
        <v>0.78464595648304136</v>
      </c>
      <c r="M64" s="328">
        <f t="shared" si="3"/>
        <v>59</v>
      </c>
      <c r="AG64" s="14" t="s">
        <v>389</v>
      </c>
      <c r="AH64" s="66">
        <f t="shared" si="4"/>
        <v>58</v>
      </c>
      <c r="AI64" s="66"/>
      <c r="AJ64" s="324" t="str">
        <f t="shared" si="5"/>
        <v>Yale</v>
      </c>
      <c r="AK64" s="325">
        <f t="shared" si="6"/>
        <v>58</v>
      </c>
    </row>
    <row r="65" spans="3:37" ht="15.75" thickBot="1" x14ac:dyDescent="0.3">
      <c r="C65" s="51" t="s">
        <v>292</v>
      </c>
      <c r="D65" s="55">
        <f t="shared" si="0"/>
        <v>0.81969870800925526</v>
      </c>
      <c r="E65" s="29">
        <f t="shared" si="1"/>
        <v>60</v>
      </c>
      <c r="F65" s="307"/>
      <c r="G65" s="47" t="s">
        <v>397</v>
      </c>
      <c r="H65" s="300">
        <f>VLOOKUP(G65,'NPB CALCULATION'!L$3:N$366,2,FALSE)</f>
        <v>0.8514871394974618</v>
      </c>
      <c r="I65" s="33">
        <f t="shared" si="2"/>
        <v>60</v>
      </c>
      <c r="K65" s="41" t="s">
        <v>292</v>
      </c>
      <c r="L65" s="310">
        <f>(VLOOKUP(K65,'RPPF CALCULATION'!$AX$2:$AZ$400,2,FALSE))</f>
        <v>0.78128592663371332</v>
      </c>
      <c r="M65" s="328">
        <f t="shared" si="3"/>
        <v>60</v>
      </c>
      <c r="AG65" s="14" t="s">
        <v>240</v>
      </c>
      <c r="AH65" s="66">
        <f t="shared" si="4"/>
        <v>55</v>
      </c>
      <c r="AI65" s="66"/>
      <c r="AJ65" s="324" t="str">
        <f t="shared" si="5"/>
        <v>North Texas</v>
      </c>
      <c r="AK65" s="325">
        <f t="shared" si="6"/>
        <v>55</v>
      </c>
    </row>
    <row r="66" spans="3:37" ht="15.75" customHeight="1" thickBot="1" x14ac:dyDescent="0.3">
      <c r="C66" s="50" t="s">
        <v>367</v>
      </c>
      <c r="D66" s="54">
        <f t="shared" si="0"/>
        <v>0.81545122005281012</v>
      </c>
      <c r="E66" s="29">
        <f t="shared" si="1"/>
        <v>61</v>
      </c>
      <c r="F66" s="306"/>
      <c r="G66" s="46" t="s">
        <v>234</v>
      </c>
      <c r="H66" s="300">
        <f>VLOOKUP(G66,'NPB CALCULATION'!L$3:N$366,2,FALSE)</f>
        <v>0.84947701802864339</v>
      </c>
      <c r="I66" s="33">
        <f t="shared" si="2"/>
        <v>61</v>
      </c>
      <c r="J66" s="306"/>
      <c r="K66" s="40" t="s">
        <v>157</v>
      </c>
      <c r="L66" s="310">
        <f>(VLOOKUP(K66,'RPPF CALCULATION'!$AX$2:$AZ$400,2,FALSE))</f>
        <v>0.78101824810008758</v>
      </c>
      <c r="M66" s="328">
        <f t="shared" si="3"/>
        <v>61</v>
      </c>
      <c r="AG66" s="14" t="s">
        <v>292</v>
      </c>
      <c r="AH66" s="66">
        <f t="shared" si="4"/>
        <v>59</v>
      </c>
      <c r="AI66" s="66"/>
      <c r="AJ66" s="324" t="str">
        <f t="shared" si="5"/>
        <v>San Francisco</v>
      </c>
      <c r="AK66" s="325">
        <f t="shared" si="6"/>
        <v>60</v>
      </c>
    </row>
    <row r="67" spans="3:37" ht="15.75" customHeight="1" thickBot="1" x14ac:dyDescent="0.3">
      <c r="C67" s="49" t="s">
        <v>397</v>
      </c>
      <c r="D67" s="53">
        <f t="shared" si="0"/>
        <v>0.81494092794702189</v>
      </c>
      <c r="E67" s="29">
        <f t="shared" si="1"/>
        <v>62</v>
      </c>
      <c r="F67" s="305"/>
      <c r="G67" s="45" t="s">
        <v>70</v>
      </c>
      <c r="H67" s="300">
        <f>VLOOKUP(G67,'NPB CALCULATION'!L$3:N$366,2,FALSE)</f>
        <v>0.84942646727824522</v>
      </c>
      <c r="I67" s="33">
        <f t="shared" si="2"/>
        <v>62</v>
      </c>
      <c r="J67" s="306"/>
      <c r="K67" s="39" t="s">
        <v>167</v>
      </c>
      <c r="L67" s="310">
        <f>(VLOOKUP(K67,'RPPF CALCULATION'!$AX$2:$AZ$400,2,FALSE))</f>
        <v>0.77895896166574408</v>
      </c>
      <c r="M67" s="328">
        <f t="shared" si="3"/>
        <v>62</v>
      </c>
      <c r="AG67" s="14" t="s">
        <v>345</v>
      </c>
      <c r="AH67" s="66">
        <f t="shared" si="4"/>
        <v>68</v>
      </c>
      <c r="AI67" s="66"/>
      <c r="AJ67" s="324" t="str">
        <f t="shared" si="5"/>
        <v>UCF</v>
      </c>
      <c r="AK67" s="325">
        <f t="shared" si="6"/>
        <v>67</v>
      </c>
    </row>
    <row r="68" spans="3:37" ht="15.75" customHeight="1" thickBot="1" x14ac:dyDescent="0.3">
      <c r="C68" s="49" t="s">
        <v>70</v>
      </c>
      <c r="D68" s="53">
        <f t="shared" si="0"/>
        <v>0.81167540334717891</v>
      </c>
      <c r="E68" s="29">
        <f t="shared" si="1"/>
        <v>63</v>
      </c>
      <c r="F68" s="305"/>
      <c r="G68" s="45" t="s">
        <v>367</v>
      </c>
      <c r="H68" s="300">
        <f>VLOOKUP(G68,'NPB CALCULATION'!L$3:N$366,2,FALSE)</f>
        <v>0.84592148577020831</v>
      </c>
      <c r="I68" s="33">
        <f t="shared" si="2"/>
        <v>63</v>
      </c>
      <c r="J68" s="306"/>
      <c r="K68" s="39" t="s">
        <v>397</v>
      </c>
      <c r="L68" s="310">
        <f>(VLOOKUP(K68,'RPPF CALCULATION'!$AX$2:$AZ$400,2,FALSE))</f>
        <v>0.77839471639658209</v>
      </c>
      <c r="M68" s="328">
        <f t="shared" si="3"/>
        <v>63</v>
      </c>
      <c r="AG68" s="14" t="s">
        <v>367</v>
      </c>
      <c r="AH68" s="66">
        <f t="shared" si="4"/>
        <v>61</v>
      </c>
      <c r="AI68" s="66"/>
      <c r="AJ68" s="324" t="str">
        <f t="shared" si="5"/>
        <v>Villanova</v>
      </c>
      <c r="AK68" s="325">
        <f t="shared" si="6"/>
        <v>61</v>
      </c>
    </row>
    <row r="69" spans="3:37" ht="15.75" thickBot="1" x14ac:dyDescent="0.3">
      <c r="C69" s="49" t="s">
        <v>157</v>
      </c>
      <c r="D69" s="53">
        <f t="shared" si="0"/>
        <v>0.81053102954767686</v>
      </c>
      <c r="E69" s="29">
        <f t="shared" si="1"/>
        <v>64</v>
      </c>
      <c r="F69" s="305"/>
      <c r="G69" s="45" t="s">
        <v>311</v>
      </c>
      <c r="H69" s="300">
        <f>VLOOKUP(G69,'NPB CALCULATION'!L$3:N$366,2,FALSE)</f>
        <v>0.8452989319637213</v>
      </c>
      <c r="I69" s="33">
        <f t="shared" si="2"/>
        <v>64</v>
      </c>
      <c r="J69" s="306"/>
      <c r="K69" s="39" t="s">
        <v>372</v>
      </c>
      <c r="L69" s="310">
        <f>(VLOOKUP(K69,'RPPF CALCULATION'!$AX$2:$AZ$400,2,FALSE))</f>
        <v>0.77429653701169188</v>
      </c>
      <c r="M69" s="328">
        <f t="shared" si="3"/>
        <v>64</v>
      </c>
      <c r="AG69" s="14" t="s">
        <v>397</v>
      </c>
      <c r="AH69" s="66">
        <f t="shared" si="4"/>
        <v>62</v>
      </c>
      <c r="AI69" s="66"/>
      <c r="AJ69" s="324" t="str">
        <f t="shared" si="5"/>
        <v>McNeese</v>
      </c>
      <c r="AK69" s="325">
        <f t="shared" si="6"/>
        <v>62</v>
      </c>
    </row>
    <row r="70" spans="3:37" ht="15.75" thickBot="1" x14ac:dyDescent="0.3">
      <c r="C70" s="49" t="s">
        <v>167</v>
      </c>
      <c r="D70" s="53">
        <f t="shared" ref="D70:D133" si="8">((VLOOKUP(C70,$G$6:$H$401,2,FALSE))+(VLOOKUP(C70,$K$6:$L$401,2,FALSE)))/2</f>
        <v>0.80964039598900484</v>
      </c>
      <c r="E70" s="29">
        <f t="shared" ref="E70:E133" si="9">RANK(D70,D:D,0)</f>
        <v>65</v>
      </c>
      <c r="F70" s="305"/>
      <c r="G70" s="45" t="s">
        <v>238</v>
      </c>
      <c r="H70" s="300">
        <f>VLOOKUP(G70,'NPB CALCULATION'!L$3:N$366,2,FALSE)</f>
        <v>0.84397119240751983</v>
      </c>
      <c r="I70" s="33">
        <f t="shared" ref="I70:I133" si="10">RANK(H70,H:H,0)</f>
        <v>65</v>
      </c>
      <c r="J70" s="306"/>
      <c r="K70" s="39" t="s">
        <v>70</v>
      </c>
      <c r="L70" s="310">
        <f>(VLOOKUP(K70,'RPPF CALCULATION'!$AX$2:$AZ$400,2,FALSE))</f>
        <v>0.77392433941611272</v>
      </c>
      <c r="M70" s="328">
        <f t="shared" ref="M70:M133" si="11">RANK(L70,L:L,0)</f>
        <v>65</v>
      </c>
      <c r="AG70" s="14" t="s">
        <v>70</v>
      </c>
      <c r="AH70" s="66">
        <f t="shared" si="4"/>
        <v>64</v>
      </c>
      <c r="AI70" s="66"/>
      <c r="AJ70" s="324" t="str">
        <f t="shared" si="5"/>
        <v>Butler</v>
      </c>
      <c r="AK70" s="325">
        <f t="shared" si="6"/>
        <v>63</v>
      </c>
    </row>
    <row r="71" spans="3:37" ht="15.75" thickBot="1" x14ac:dyDescent="0.3">
      <c r="C71" s="49" t="s">
        <v>61</v>
      </c>
      <c r="D71" s="53">
        <f t="shared" si="8"/>
        <v>0.80728123342266322</v>
      </c>
      <c r="E71" s="29">
        <f t="shared" si="9"/>
        <v>66</v>
      </c>
      <c r="F71" s="305"/>
      <c r="G71" s="45" t="s">
        <v>61</v>
      </c>
      <c r="H71" s="300">
        <f>VLOOKUP(G71,'NPB CALCULATION'!L$3:N$366,2,FALSE)</f>
        <v>0.84362597233492054</v>
      </c>
      <c r="I71" s="33">
        <f t="shared" si="10"/>
        <v>66</v>
      </c>
      <c r="J71" s="306"/>
      <c r="K71" s="39" t="s">
        <v>389</v>
      </c>
      <c r="L71" s="310">
        <f>(VLOOKUP(K71,'RPPF CALCULATION'!$AX$2:$AZ$400,2,FALSE))</f>
        <v>0.7736981429161659</v>
      </c>
      <c r="M71" s="328">
        <f t="shared" si="11"/>
        <v>66</v>
      </c>
      <c r="AG71" s="14" t="s">
        <v>157</v>
      </c>
      <c r="AH71" s="66">
        <f t="shared" ref="AH71:AH134" si="12">ROUND(((VLOOKUP(AG71,$G$6:$I$402,3,FALSE))+(VLOOKUP(AG71,$K$6:$M$402,3,FALSE)))/2,0)</f>
        <v>66</v>
      </c>
      <c r="AI71" s="66"/>
      <c r="AJ71" s="324" t="str">
        <f t="shared" ref="AJ71:AJ134" si="13">AG71</f>
        <v>Indiana</v>
      </c>
      <c r="AK71" s="325">
        <f t="shared" ref="AK71:AK134" si="14">RANK(AH71,AH:AH,1)</f>
        <v>64</v>
      </c>
    </row>
    <row r="72" spans="3:37" ht="15.75" thickBot="1" x14ac:dyDescent="0.3">
      <c r="C72" s="49" t="s">
        <v>345</v>
      </c>
      <c r="D72" s="53">
        <f t="shared" si="8"/>
        <v>0.80497353522914727</v>
      </c>
      <c r="E72" s="29">
        <f t="shared" si="9"/>
        <v>67</v>
      </c>
      <c r="F72" s="305"/>
      <c r="G72" s="45" t="s">
        <v>284</v>
      </c>
      <c r="H72" s="300">
        <f>VLOOKUP(G72,'NPB CALCULATION'!L$3:N$366,2,FALSE)</f>
        <v>0.8418415385856024</v>
      </c>
      <c r="I72" s="33">
        <f t="shared" si="10"/>
        <v>67</v>
      </c>
      <c r="J72" s="306"/>
      <c r="K72" s="39" t="s">
        <v>61</v>
      </c>
      <c r="L72" s="310">
        <f>(VLOOKUP(K72,'RPPF CALCULATION'!$AX$2:$AZ$400,2,FALSE))</f>
        <v>0.77093649451040591</v>
      </c>
      <c r="M72" s="328">
        <f t="shared" si="11"/>
        <v>67</v>
      </c>
      <c r="AG72" s="14" t="s">
        <v>167</v>
      </c>
      <c r="AH72" s="66">
        <f t="shared" si="12"/>
        <v>66</v>
      </c>
      <c r="AI72" s="66"/>
      <c r="AJ72" s="324" t="str">
        <f t="shared" si="13"/>
        <v>Kansas St.</v>
      </c>
      <c r="AK72" s="325">
        <f t="shared" si="14"/>
        <v>64</v>
      </c>
    </row>
    <row r="73" spans="3:37" ht="15.75" thickBot="1" x14ac:dyDescent="0.3">
      <c r="C73" s="49" t="s">
        <v>372</v>
      </c>
      <c r="D73" s="53">
        <f t="shared" si="8"/>
        <v>0.80494233679793958</v>
      </c>
      <c r="E73" s="29">
        <f t="shared" si="9"/>
        <v>68</v>
      </c>
      <c r="F73" s="305"/>
      <c r="G73" s="45" t="s">
        <v>345</v>
      </c>
      <c r="H73" s="300">
        <f>VLOOKUP(G73,'NPB CALCULATION'!L$3:N$366,2,FALSE)</f>
        <v>0.84076892854533669</v>
      </c>
      <c r="I73" s="33">
        <f t="shared" si="10"/>
        <v>68</v>
      </c>
      <c r="J73" s="306"/>
      <c r="K73" s="39" t="s">
        <v>345</v>
      </c>
      <c r="L73" s="310">
        <f>(VLOOKUP(K73,'RPPF CALCULATION'!$AX$2:$AZ$400,2,FALSE))</f>
        <v>0.76917814191295786</v>
      </c>
      <c r="M73" s="328">
        <f t="shared" si="11"/>
        <v>68</v>
      </c>
      <c r="AG73" s="14" t="s">
        <v>61</v>
      </c>
      <c r="AH73" s="66">
        <f t="shared" si="12"/>
        <v>67</v>
      </c>
      <c r="AI73" s="66"/>
      <c r="AJ73" s="324" t="str">
        <f t="shared" si="13"/>
        <v>Boise St.</v>
      </c>
      <c r="AK73" s="325">
        <f t="shared" si="14"/>
        <v>66</v>
      </c>
    </row>
    <row r="74" spans="3:37" ht="15.75" thickBot="1" x14ac:dyDescent="0.3">
      <c r="C74" s="49" t="s">
        <v>284</v>
      </c>
      <c r="D74" s="53">
        <f t="shared" si="8"/>
        <v>0.80261478803724229</v>
      </c>
      <c r="E74" s="29">
        <f t="shared" si="9"/>
        <v>69</v>
      </c>
      <c r="F74" s="305"/>
      <c r="G74" s="45" t="s">
        <v>167</v>
      </c>
      <c r="H74" s="300">
        <f>VLOOKUP(G74,'NPB CALCULATION'!L$3:N$366,2,FALSE)</f>
        <v>0.84032183031226548</v>
      </c>
      <c r="I74" s="33">
        <f t="shared" si="10"/>
        <v>69</v>
      </c>
      <c r="J74" s="306"/>
      <c r="K74" s="39" t="s">
        <v>284</v>
      </c>
      <c r="L74" s="310">
        <f>(VLOOKUP(K74,'RPPF CALCULATION'!$AX$2:$AZ$400,2,FALSE))</f>
        <v>0.76338803748888207</v>
      </c>
      <c r="M74" s="328">
        <f t="shared" si="11"/>
        <v>69</v>
      </c>
      <c r="AG74" s="14" t="s">
        <v>372</v>
      </c>
      <c r="AH74" s="66">
        <f t="shared" si="12"/>
        <v>69</v>
      </c>
      <c r="AI74" s="66"/>
      <c r="AJ74" s="324" t="str">
        <f t="shared" si="13"/>
        <v>Wake Forest</v>
      </c>
      <c r="AK74" s="325">
        <f t="shared" si="14"/>
        <v>69</v>
      </c>
    </row>
    <row r="75" spans="3:37" ht="15.75" thickBot="1" x14ac:dyDescent="0.3">
      <c r="C75" s="49" t="s">
        <v>341</v>
      </c>
      <c r="D75" s="53">
        <f t="shared" si="8"/>
        <v>0.79768052363322295</v>
      </c>
      <c r="E75" s="29">
        <f t="shared" si="9"/>
        <v>70</v>
      </c>
      <c r="F75" s="305"/>
      <c r="G75" s="45" t="s">
        <v>157</v>
      </c>
      <c r="H75" s="300">
        <f>VLOOKUP(G75,'NPB CALCULATION'!L$3:N$366,2,FALSE)</f>
        <v>0.84004381099526626</v>
      </c>
      <c r="I75" s="33">
        <f t="shared" si="10"/>
        <v>70</v>
      </c>
      <c r="J75" s="306"/>
      <c r="K75" s="39" t="s">
        <v>190</v>
      </c>
      <c r="L75" s="310">
        <f>(VLOOKUP(K75,'RPPF CALCULATION'!$AX$2:$AZ$400,2,FALSE))</f>
        <v>0.76076169884579681</v>
      </c>
      <c r="M75" s="328">
        <f t="shared" si="11"/>
        <v>70</v>
      </c>
      <c r="AG75" s="14" t="s">
        <v>284</v>
      </c>
      <c r="AH75" s="66">
        <f t="shared" si="12"/>
        <v>68</v>
      </c>
      <c r="AI75" s="66"/>
      <c r="AJ75" s="324" t="str">
        <f t="shared" si="13"/>
        <v>Saint Joseph's</v>
      </c>
      <c r="AK75" s="325">
        <f t="shared" si="14"/>
        <v>67</v>
      </c>
    </row>
    <row r="76" spans="3:37" ht="15.75" thickBot="1" x14ac:dyDescent="0.3">
      <c r="C76" s="49" t="s">
        <v>190</v>
      </c>
      <c r="D76" s="53">
        <f t="shared" si="8"/>
        <v>0.79719567901873289</v>
      </c>
      <c r="E76" s="29">
        <f t="shared" si="9"/>
        <v>71</v>
      </c>
      <c r="F76" s="305"/>
      <c r="G76" s="45" t="s">
        <v>341</v>
      </c>
      <c r="H76" s="300">
        <f>VLOOKUP(G76,'NPB CALCULATION'!L$3:N$366,2,FALSE)</f>
        <v>0.83938336451841933</v>
      </c>
      <c r="I76" s="33">
        <f t="shared" si="10"/>
        <v>71</v>
      </c>
      <c r="J76" s="306"/>
      <c r="K76" s="39" t="s">
        <v>247</v>
      </c>
      <c r="L76" s="310">
        <f>(VLOOKUP(K76,'RPPF CALCULATION'!$AX$2:$AZ$400,2,FALSE))</f>
        <v>0.75952551361648246</v>
      </c>
      <c r="M76" s="328">
        <f t="shared" si="11"/>
        <v>71</v>
      </c>
      <c r="AG76" s="14" t="s">
        <v>190</v>
      </c>
      <c r="AH76" s="66">
        <f t="shared" si="12"/>
        <v>73</v>
      </c>
      <c r="AI76" s="66"/>
      <c r="AJ76" s="324" t="str">
        <f t="shared" si="13"/>
        <v>LSU</v>
      </c>
      <c r="AK76" s="325">
        <f t="shared" si="14"/>
        <v>71</v>
      </c>
    </row>
    <row r="77" spans="3:37" ht="15.75" thickBot="1" x14ac:dyDescent="0.3">
      <c r="C77" s="49" t="s">
        <v>261</v>
      </c>
      <c r="D77" s="53">
        <f t="shared" si="8"/>
        <v>0.79645044918408803</v>
      </c>
      <c r="E77" s="29">
        <f t="shared" si="9"/>
        <v>72</v>
      </c>
      <c r="F77" s="305"/>
      <c r="G77" s="45" t="s">
        <v>133</v>
      </c>
      <c r="H77" s="300">
        <f>VLOOKUP(G77,'NPB CALCULATION'!L$3:N$366,2,FALSE)</f>
        <v>0.83581363575527845</v>
      </c>
      <c r="I77" s="33">
        <f t="shared" si="10"/>
        <v>72</v>
      </c>
      <c r="J77" s="306"/>
      <c r="K77" s="39" t="s">
        <v>261</v>
      </c>
      <c r="L77" s="310">
        <f>(VLOOKUP(K77,'RPPF CALCULATION'!$AX$2:$AZ$400,2,FALSE))</f>
        <v>0.75833748121319133</v>
      </c>
      <c r="M77" s="328">
        <f t="shared" si="11"/>
        <v>72</v>
      </c>
      <c r="AG77" s="14" t="s">
        <v>311</v>
      </c>
      <c r="AH77" s="66">
        <f t="shared" si="12"/>
        <v>72</v>
      </c>
      <c r="AI77" s="66"/>
      <c r="AJ77" s="324" t="str">
        <f t="shared" si="13"/>
        <v>St. Bonaventure</v>
      </c>
      <c r="AK77" s="325">
        <f t="shared" si="14"/>
        <v>70</v>
      </c>
    </row>
    <row r="78" spans="3:37" ht="15.75" thickBot="1" x14ac:dyDescent="0.3">
      <c r="C78" s="49" t="s">
        <v>101</v>
      </c>
      <c r="D78" s="53">
        <f t="shared" si="8"/>
        <v>0.79522829632169212</v>
      </c>
      <c r="E78" s="29">
        <f t="shared" si="9"/>
        <v>73</v>
      </c>
      <c r="F78" s="305"/>
      <c r="G78" s="45" t="s">
        <v>372</v>
      </c>
      <c r="H78" s="300">
        <f>VLOOKUP(G78,'NPB CALCULATION'!L$3:N$366,2,FALSE)</f>
        <v>0.83558813658418729</v>
      </c>
      <c r="I78" s="33">
        <f t="shared" si="10"/>
        <v>73</v>
      </c>
      <c r="J78" s="306"/>
      <c r="K78" s="39" t="s">
        <v>101</v>
      </c>
      <c r="L78" s="310">
        <f>(VLOOKUP(K78,'RPPF CALCULATION'!$AX$2:$AZ$400,2,FALSE))</f>
        <v>0.75832949634027302</v>
      </c>
      <c r="M78" s="328">
        <f t="shared" si="11"/>
        <v>73</v>
      </c>
      <c r="AG78" s="14" t="s">
        <v>341</v>
      </c>
      <c r="AH78" s="66">
        <f t="shared" si="12"/>
        <v>73</v>
      </c>
      <c r="AI78" s="66"/>
      <c r="AJ78" s="324" t="str">
        <f t="shared" si="13"/>
        <v>UC Irvine</v>
      </c>
      <c r="AK78" s="325">
        <f t="shared" si="14"/>
        <v>71</v>
      </c>
    </row>
    <row r="79" spans="3:37" ht="15.75" thickBot="1" x14ac:dyDescent="0.3">
      <c r="C79" s="49" t="s">
        <v>311</v>
      </c>
      <c r="D79" s="53">
        <f t="shared" si="8"/>
        <v>0.79445617730874096</v>
      </c>
      <c r="E79" s="29">
        <f t="shared" si="9"/>
        <v>74</v>
      </c>
      <c r="F79" s="305"/>
      <c r="G79" s="45" t="s">
        <v>261</v>
      </c>
      <c r="H79" s="300">
        <f>VLOOKUP(G79,'NPB CALCULATION'!L$3:N$366,2,FALSE)</f>
        <v>0.83456341715498483</v>
      </c>
      <c r="I79" s="33">
        <f t="shared" si="10"/>
        <v>74</v>
      </c>
      <c r="J79" s="306"/>
      <c r="K79" s="39" t="s">
        <v>280</v>
      </c>
      <c r="L79" s="310">
        <f>(VLOOKUP(K79,'RPPF CALCULATION'!$AX$2:$AZ$400,2,FALSE))</f>
        <v>0.75759014715506301</v>
      </c>
      <c r="M79" s="328">
        <f t="shared" si="11"/>
        <v>74</v>
      </c>
      <c r="AG79" s="14" t="s">
        <v>101</v>
      </c>
      <c r="AH79" s="66">
        <f t="shared" si="12"/>
        <v>75</v>
      </c>
      <c r="AI79" s="66"/>
      <c r="AJ79" s="324" t="str">
        <f t="shared" si="13"/>
        <v>Dayton</v>
      </c>
      <c r="AK79" s="325">
        <f t="shared" si="14"/>
        <v>74</v>
      </c>
    </row>
    <row r="80" spans="3:37" ht="15.75" thickBot="1" x14ac:dyDescent="0.3">
      <c r="C80" s="49" t="s">
        <v>247</v>
      </c>
      <c r="D80" s="53">
        <f t="shared" si="8"/>
        <v>0.79369884865141105</v>
      </c>
      <c r="E80" s="29">
        <f t="shared" si="9"/>
        <v>75</v>
      </c>
      <c r="F80" s="305"/>
      <c r="G80" s="45" t="s">
        <v>190</v>
      </c>
      <c r="H80" s="300">
        <f>VLOOKUP(G80,'NPB CALCULATION'!L$3:N$366,2,FALSE)</f>
        <v>0.83362965919166909</v>
      </c>
      <c r="I80" s="33">
        <f t="shared" si="10"/>
        <v>75</v>
      </c>
      <c r="J80" s="306"/>
      <c r="K80" s="39" t="s">
        <v>341</v>
      </c>
      <c r="L80" s="310">
        <f>(VLOOKUP(K80,'RPPF CALCULATION'!$AX$2:$AZ$400,2,FALSE))</f>
        <v>0.75597768274802668</v>
      </c>
      <c r="M80" s="328">
        <f t="shared" si="11"/>
        <v>75</v>
      </c>
      <c r="AG80" s="14" t="s">
        <v>247</v>
      </c>
      <c r="AH80" s="66">
        <f t="shared" si="12"/>
        <v>75</v>
      </c>
      <c r="AI80" s="66"/>
      <c r="AJ80" s="324" t="str">
        <f t="shared" si="13"/>
        <v>Northwestern</v>
      </c>
      <c r="AK80" s="325">
        <f t="shared" si="14"/>
        <v>74</v>
      </c>
    </row>
    <row r="81" spans="3:37" ht="15.75" thickBot="1" x14ac:dyDescent="0.3">
      <c r="C81" s="49" t="s">
        <v>133</v>
      </c>
      <c r="D81" s="53">
        <f t="shared" si="8"/>
        <v>0.7918704536668304</v>
      </c>
      <c r="E81" s="29">
        <f t="shared" si="9"/>
        <v>76</v>
      </c>
      <c r="F81" s="305"/>
      <c r="G81" s="45" t="s">
        <v>101</v>
      </c>
      <c r="H81" s="300">
        <f>VLOOKUP(G81,'NPB CALCULATION'!L$3:N$366,2,FALSE)</f>
        <v>0.8321270963031111</v>
      </c>
      <c r="I81" s="33">
        <f t="shared" si="10"/>
        <v>76</v>
      </c>
      <c r="J81" s="306"/>
      <c r="K81" s="39" t="s">
        <v>263</v>
      </c>
      <c r="L81" s="310">
        <f>(VLOOKUP(K81,'RPPF CALCULATION'!$AX$2:$AZ$400,2,FALSE))</f>
        <v>0.75526655591249403</v>
      </c>
      <c r="M81" s="328">
        <f t="shared" si="11"/>
        <v>76</v>
      </c>
      <c r="AG81" s="14" t="s">
        <v>261</v>
      </c>
      <c r="AH81" s="66">
        <f t="shared" si="12"/>
        <v>73</v>
      </c>
      <c r="AI81" s="66"/>
      <c r="AJ81" s="324" t="str">
        <f t="shared" si="13"/>
        <v>Penn St.</v>
      </c>
      <c r="AK81" s="325">
        <f t="shared" si="14"/>
        <v>71</v>
      </c>
    </row>
    <row r="82" spans="3:37" ht="15.75" thickBot="1" x14ac:dyDescent="0.3">
      <c r="C82" s="49" t="s">
        <v>263</v>
      </c>
      <c r="D82" s="53">
        <f t="shared" si="8"/>
        <v>0.78928018682883472</v>
      </c>
      <c r="E82" s="29">
        <f t="shared" si="9"/>
        <v>77</v>
      </c>
      <c r="F82" s="305"/>
      <c r="G82" s="45" t="s">
        <v>126</v>
      </c>
      <c r="H82" s="300">
        <f>VLOOKUP(G82,'NPB CALCULATION'!L$3:N$366,2,FALSE)</f>
        <v>0.82877149364079117</v>
      </c>
      <c r="I82" s="33">
        <f t="shared" si="10"/>
        <v>77</v>
      </c>
      <c r="J82" s="306"/>
      <c r="K82" s="39" t="s">
        <v>160</v>
      </c>
      <c r="L82" s="310">
        <f>(VLOOKUP(K82,'RPPF CALCULATION'!$AX$2:$AZ$400,2,FALSE))</f>
        <v>0.75426597897992032</v>
      </c>
      <c r="M82" s="328">
        <f t="shared" si="11"/>
        <v>77</v>
      </c>
      <c r="AG82" s="14" t="s">
        <v>126</v>
      </c>
      <c r="AH82" s="66">
        <f t="shared" si="12"/>
        <v>79</v>
      </c>
      <c r="AI82" s="66"/>
      <c r="AJ82" s="324" t="str">
        <f t="shared" si="13"/>
        <v>Florida St.</v>
      </c>
      <c r="AK82" s="325">
        <f t="shared" si="14"/>
        <v>78</v>
      </c>
    </row>
    <row r="83" spans="3:37" ht="15.75" thickBot="1" x14ac:dyDescent="0.3">
      <c r="C83" s="49" t="s">
        <v>280</v>
      </c>
      <c r="D83" s="53">
        <f t="shared" si="8"/>
        <v>0.7884046233144707</v>
      </c>
      <c r="E83" s="29">
        <f t="shared" si="9"/>
        <v>78</v>
      </c>
      <c r="F83" s="305"/>
      <c r="G83" s="45" t="s">
        <v>247</v>
      </c>
      <c r="H83" s="300">
        <f>VLOOKUP(G83,'NPB CALCULATION'!L$3:N$366,2,FALSE)</f>
        <v>0.82787218368633964</v>
      </c>
      <c r="I83" s="33">
        <f t="shared" si="10"/>
        <v>78</v>
      </c>
      <c r="J83" s="306"/>
      <c r="K83" s="39" t="s">
        <v>133</v>
      </c>
      <c r="L83" s="310">
        <f>(VLOOKUP(K83,'RPPF CALCULATION'!$AX$2:$AZ$400,2,FALSE))</f>
        <v>0.74792727157838235</v>
      </c>
      <c r="M83" s="328">
        <f t="shared" si="11"/>
        <v>78</v>
      </c>
      <c r="AG83" s="14" t="s">
        <v>133</v>
      </c>
      <c r="AH83" s="66">
        <f t="shared" si="12"/>
        <v>75</v>
      </c>
      <c r="AI83" s="66"/>
      <c r="AJ83" s="324" t="str">
        <f t="shared" si="13"/>
        <v>Georgetown</v>
      </c>
      <c r="AK83" s="325">
        <f t="shared" si="14"/>
        <v>74</v>
      </c>
    </row>
    <row r="84" spans="3:37" ht="15.75" thickBot="1" x14ac:dyDescent="0.3">
      <c r="C84" s="49" t="s">
        <v>160</v>
      </c>
      <c r="D84" s="53">
        <f t="shared" si="8"/>
        <v>0.78698747726843132</v>
      </c>
      <c r="E84" s="29">
        <f t="shared" si="9"/>
        <v>79</v>
      </c>
      <c r="F84" s="305"/>
      <c r="G84" s="45" t="s">
        <v>178</v>
      </c>
      <c r="H84" s="300">
        <f>VLOOKUP(G84,'NPB CALCULATION'!L$3:N$366,2,FALSE)</f>
        <v>0.82554023555900413</v>
      </c>
      <c r="I84" s="33">
        <f t="shared" si="10"/>
        <v>79</v>
      </c>
      <c r="J84" s="306"/>
      <c r="K84" s="39" t="s">
        <v>208</v>
      </c>
      <c r="L84" s="310">
        <f>(VLOOKUP(K84,'RPPF CALCULATION'!$AX$2:$AZ$400,2,FALSE))</f>
        <v>0.74361363020554472</v>
      </c>
      <c r="M84" s="328">
        <f t="shared" si="11"/>
        <v>79</v>
      </c>
      <c r="AG84" s="14" t="s">
        <v>160</v>
      </c>
      <c r="AH84" s="66">
        <f t="shared" si="12"/>
        <v>81</v>
      </c>
      <c r="AI84" s="66"/>
      <c r="AJ84" s="324" t="str">
        <f t="shared" si="13"/>
        <v>Iowa</v>
      </c>
      <c r="AK84" s="325">
        <f t="shared" si="14"/>
        <v>82</v>
      </c>
    </row>
    <row r="85" spans="3:37" ht="15.75" thickBot="1" x14ac:dyDescent="0.3">
      <c r="C85" s="49" t="s">
        <v>126</v>
      </c>
      <c r="D85" s="53">
        <f t="shared" si="8"/>
        <v>0.78603306153261543</v>
      </c>
      <c r="E85" s="29">
        <f t="shared" si="9"/>
        <v>80</v>
      </c>
      <c r="F85" s="305"/>
      <c r="G85" s="45" t="s">
        <v>263</v>
      </c>
      <c r="H85" s="300">
        <f>VLOOKUP(G85,'NPB CALCULATION'!L$3:N$366,2,FALSE)</f>
        <v>0.8232938177451754</v>
      </c>
      <c r="I85" s="33">
        <f t="shared" si="10"/>
        <v>80</v>
      </c>
      <c r="J85" s="306"/>
      <c r="K85" s="39" t="s">
        <v>311</v>
      </c>
      <c r="L85" s="310">
        <f>(VLOOKUP(K85,'RPPF CALCULATION'!$AX$2:$AZ$400,2,FALSE))</f>
        <v>0.74361342265376063</v>
      </c>
      <c r="M85" s="328">
        <f t="shared" si="11"/>
        <v>80</v>
      </c>
      <c r="AG85" s="14" t="s">
        <v>280</v>
      </c>
      <c r="AH85" s="66">
        <f t="shared" si="12"/>
        <v>80</v>
      </c>
      <c r="AI85" s="66"/>
      <c r="AJ85" s="324" t="str">
        <f t="shared" si="13"/>
        <v>Rutgers</v>
      </c>
      <c r="AK85" s="325">
        <f t="shared" si="14"/>
        <v>80</v>
      </c>
    </row>
    <row r="86" spans="3:37" ht="15.75" thickBot="1" x14ac:dyDescent="0.3">
      <c r="C86" s="49" t="s">
        <v>208</v>
      </c>
      <c r="D86" s="53">
        <f t="shared" si="8"/>
        <v>0.78228942211085217</v>
      </c>
      <c r="E86" s="29">
        <f t="shared" si="9"/>
        <v>81</v>
      </c>
      <c r="F86" s="305"/>
      <c r="G86" s="45" t="s">
        <v>208</v>
      </c>
      <c r="H86" s="300">
        <f>VLOOKUP(G86,'NPB CALCULATION'!L$3:N$366,2,FALSE)</f>
        <v>0.82096521401615963</v>
      </c>
      <c r="I86" s="33">
        <f t="shared" si="10"/>
        <v>81</v>
      </c>
      <c r="J86" s="306"/>
      <c r="K86" s="39" t="s">
        <v>126</v>
      </c>
      <c r="L86" s="310">
        <f>(VLOOKUP(K86,'RPPF CALCULATION'!$AX$2:$AZ$400,2,FALSE))</f>
        <v>0.74329462942443969</v>
      </c>
      <c r="M86" s="328">
        <f t="shared" si="11"/>
        <v>81</v>
      </c>
      <c r="AG86" s="14" t="s">
        <v>263</v>
      </c>
      <c r="AH86" s="66">
        <f t="shared" si="12"/>
        <v>78</v>
      </c>
      <c r="AI86" s="66"/>
      <c r="AJ86" s="324" t="str">
        <f t="shared" si="13"/>
        <v>Pittsburgh</v>
      </c>
      <c r="AK86" s="325">
        <f t="shared" si="14"/>
        <v>77</v>
      </c>
    </row>
    <row r="87" spans="3:37" ht="15.75" thickBot="1" x14ac:dyDescent="0.3">
      <c r="C87" s="49" t="s">
        <v>238</v>
      </c>
      <c r="D87" s="53">
        <f t="shared" si="8"/>
        <v>0.77874659494038223</v>
      </c>
      <c r="E87" s="29">
        <f t="shared" si="9"/>
        <v>82</v>
      </c>
      <c r="F87" s="305"/>
      <c r="G87" s="45" t="s">
        <v>39</v>
      </c>
      <c r="H87" s="300">
        <f>VLOOKUP(G87,'NPB CALCULATION'!L$3:N$366,2,FALSE)</f>
        <v>0.82094109192497966</v>
      </c>
      <c r="I87" s="33">
        <f t="shared" si="10"/>
        <v>82</v>
      </c>
      <c r="J87" s="306"/>
      <c r="K87" s="39" t="s">
        <v>321</v>
      </c>
      <c r="L87" s="310">
        <f>(VLOOKUP(K87,'RPPF CALCULATION'!$AX$2:$AZ$400,2,FALSE))</f>
        <v>0.73954994257615014</v>
      </c>
      <c r="M87" s="328">
        <f t="shared" si="11"/>
        <v>82</v>
      </c>
      <c r="AG87" s="14" t="s">
        <v>374</v>
      </c>
      <c r="AH87" s="66">
        <f t="shared" si="12"/>
        <v>86</v>
      </c>
      <c r="AI87" s="66"/>
      <c r="AJ87" s="324" t="str">
        <f t="shared" si="13"/>
        <v>Washington St.</v>
      </c>
      <c r="AK87" s="325">
        <f t="shared" si="14"/>
        <v>84</v>
      </c>
    </row>
    <row r="88" spans="3:37" ht="15.75" thickBot="1" x14ac:dyDescent="0.3">
      <c r="C88" s="49" t="s">
        <v>374</v>
      </c>
      <c r="D88" s="53">
        <f t="shared" si="8"/>
        <v>0.7767795357894498</v>
      </c>
      <c r="E88" s="29">
        <f t="shared" si="9"/>
        <v>83</v>
      </c>
      <c r="F88" s="305"/>
      <c r="G88" s="45" t="s">
        <v>206</v>
      </c>
      <c r="H88" s="300">
        <f>VLOOKUP(G88,'NPB CALCULATION'!L$3:N$366,2,FALSE)</f>
        <v>0.81982298787011765</v>
      </c>
      <c r="I88" s="33">
        <f t="shared" si="10"/>
        <v>83</v>
      </c>
      <c r="J88" s="306"/>
      <c r="K88" s="39" t="s">
        <v>93</v>
      </c>
      <c r="L88" s="310">
        <f>(VLOOKUP(K88,'RPPF CALCULATION'!$AX$2:$AZ$400,2,FALSE))</f>
        <v>0.7354855694739374</v>
      </c>
      <c r="M88" s="328">
        <f t="shared" si="11"/>
        <v>83</v>
      </c>
      <c r="AG88" s="14" t="s">
        <v>65</v>
      </c>
      <c r="AH88" s="66">
        <f t="shared" si="12"/>
        <v>89</v>
      </c>
      <c r="AI88" s="66"/>
      <c r="AJ88" s="324" t="str">
        <f t="shared" si="13"/>
        <v>Bradley</v>
      </c>
      <c r="AK88" s="325">
        <f t="shared" si="14"/>
        <v>88</v>
      </c>
    </row>
    <row r="89" spans="3:37" ht="15.75" thickBot="1" x14ac:dyDescent="0.3">
      <c r="C89" s="49" t="s">
        <v>93</v>
      </c>
      <c r="D89" s="53">
        <f t="shared" si="8"/>
        <v>0.77605303157940042</v>
      </c>
      <c r="E89" s="29">
        <f t="shared" si="9"/>
        <v>84</v>
      </c>
      <c r="F89" s="305"/>
      <c r="G89" s="45" t="s">
        <v>160</v>
      </c>
      <c r="H89" s="300">
        <f>VLOOKUP(G89,'NPB CALCULATION'!L$3:N$366,2,FALSE)</f>
        <v>0.81970897555694233</v>
      </c>
      <c r="I89" s="33">
        <f t="shared" si="10"/>
        <v>84</v>
      </c>
      <c r="J89" s="306"/>
      <c r="K89" s="39" t="s">
        <v>225</v>
      </c>
      <c r="L89" s="310">
        <f>(VLOOKUP(K89,'RPPF CALCULATION'!$AX$2:$AZ$400,2,FALSE))</f>
        <v>0.73514947164853872</v>
      </c>
      <c r="M89" s="328">
        <f t="shared" si="11"/>
        <v>84</v>
      </c>
      <c r="AG89" s="14" t="s">
        <v>208</v>
      </c>
      <c r="AH89" s="66">
        <f t="shared" si="12"/>
        <v>80</v>
      </c>
      <c r="AI89" s="66"/>
      <c r="AJ89" s="324" t="str">
        <f t="shared" si="13"/>
        <v>Minnesota</v>
      </c>
      <c r="AK89" s="325">
        <f t="shared" si="14"/>
        <v>80</v>
      </c>
    </row>
    <row r="90" spans="3:37" ht="15.75" thickBot="1" x14ac:dyDescent="0.3">
      <c r="C90" s="49" t="s">
        <v>321</v>
      </c>
      <c r="D90" s="53">
        <f t="shared" si="8"/>
        <v>0.77501106375848616</v>
      </c>
      <c r="E90" s="29">
        <f t="shared" si="9"/>
        <v>85</v>
      </c>
      <c r="F90" s="305"/>
      <c r="G90" s="45" t="s">
        <v>280</v>
      </c>
      <c r="H90" s="300">
        <f>VLOOKUP(G90,'NPB CALCULATION'!L$3:N$366,2,FALSE)</f>
        <v>0.81921909947387839</v>
      </c>
      <c r="I90" s="33">
        <f t="shared" si="10"/>
        <v>85</v>
      </c>
      <c r="J90" s="306"/>
      <c r="K90" s="39" t="s">
        <v>249</v>
      </c>
      <c r="L90" s="310">
        <f>(VLOOKUP(K90,'RPPF CALCULATION'!$AX$2:$AZ$400,2,FALSE))</f>
        <v>0.73449856090679655</v>
      </c>
      <c r="M90" s="328">
        <f t="shared" si="11"/>
        <v>85</v>
      </c>
      <c r="AG90" s="14" t="s">
        <v>178</v>
      </c>
      <c r="AH90" s="66">
        <f t="shared" si="12"/>
        <v>84</v>
      </c>
      <c r="AI90" s="66"/>
      <c r="AJ90" s="324" t="str">
        <f t="shared" si="13"/>
        <v>Lipscomb</v>
      </c>
      <c r="AK90" s="325">
        <f t="shared" si="14"/>
        <v>83</v>
      </c>
    </row>
    <row r="91" spans="3:37" ht="15.75" thickBot="1" x14ac:dyDescent="0.3">
      <c r="C91" s="49" t="s">
        <v>178</v>
      </c>
      <c r="D91" s="53">
        <f t="shared" si="8"/>
        <v>0.77372788116542723</v>
      </c>
      <c r="E91" s="29">
        <f t="shared" si="9"/>
        <v>86</v>
      </c>
      <c r="F91" s="305"/>
      <c r="G91" s="45" t="s">
        <v>374</v>
      </c>
      <c r="H91" s="300">
        <f>VLOOKUP(G91,'NPB CALCULATION'!L$3:N$366,2,FALSE)</f>
        <v>0.81921315282698448</v>
      </c>
      <c r="I91" s="33">
        <f t="shared" si="10"/>
        <v>86</v>
      </c>
      <c r="J91" s="306"/>
      <c r="K91" s="39" t="s">
        <v>374</v>
      </c>
      <c r="L91" s="310">
        <f>(VLOOKUP(K91,'RPPF CALCULATION'!$AX$2:$AZ$400,2,FALSE))</f>
        <v>0.73434591875191524</v>
      </c>
      <c r="M91" s="328">
        <f t="shared" si="11"/>
        <v>86</v>
      </c>
      <c r="AG91" s="14" t="s">
        <v>238</v>
      </c>
      <c r="AH91" s="66">
        <f t="shared" si="12"/>
        <v>79</v>
      </c>
      <c r="AI91" s="66"/>
      <c r="AJ91" s="324" t="str">
        <f t="shared" si="13"/>
        <v>North Dakota St.</v>
      </c>
      <c r="AK91" s="325">
        <f t="shared" si="14"/>
        <v>78</v>
      </c>
    </row>
    <row r="92" spans="3:37" ht="15.75" thickBot="1" x14ac:dyDescent="0.3">
      <c r="C92" s="49" t="s">
        <v>249</v>
      </c>
      <c r="D92" s="53">
        <f t="shared" si="8"/>
        <v>0.77357279740698259</v>
      </c>
      <c r="E92" s="29">
        <f t="shared" si="9"/>
        <v>87</v>
      </c>
      <c r="F92" s="305"/>
      <c r="G92" s="45" t="s">
        <v>361</v>
      </c>
      <c r="H92" s="300">
        <f>VLOOKUP(G92,'NPB CALCULATION'!L$3:N$366,2,FALSE)</f>
        <v>0.81829021877222186</v>
      </c>
      <c r="I92" s="33">
        <f t="shared" si="10"/>
        <v>87</v>
      </c>
      <c r="J92" s="306"/>
      <c r="K92" s="39" t="s">
        <v>65</v>
      </c>
      <c r="L92" s="310">
        <f>(VLOOKUP(K92,'RPPF CALCULATION'!$AX$2:$AZ$400,2,FALSE))</f>
        <v>0.72679059546474467</v>
      </c>
      <c r="M92" s="328">
        <f t="shared" si="11"/>
        <v>87</v>
      </c>
      <c r="AG92" s="14" t="s">
        <v>249</v>
      </c>
      <c r="AH92" s="66">
        <f t="shared" si="12"/>
        <v>89</v>
      </c>
      <c r="AI92" s="66"/>
      <c r="AJ92" s="324" t="str">
        <f t="shared" si="13"/>
        <v>Notre Dame</v>
      </c>
      <c r="AK92" s="325">
        <f t="shared" si="14"/>
        <v>88</v>
      </c>
    </row>
    <row r="93" spans="3:37" ht="15.75" thickBot="1" x14ac:dyDescent="0.3">
      <c r="C93" s="49" t="s">
        <v>225</v>
      </c>
      <c r="D93" s="53">
        <f t="shared" si="8"/>
        <v>0.77309495862127076</v>
      </c>
      <c r="E93" s="29">
        <f t="shared" si="9"/>
        <v>88</v>
      </c>
      <c r="F93" s="305"/>
      <c r="G93" s="45" t="s">
        <v>93</v>
      </c>
      <c r="H93" s="300">
        <f>VLOOKUP(G93,'NPB CALCULATION'!L$3:N$366,2,FALSE)</f>
        <v>0.81662049368486345</v>
      </c>
      <c r="I93" s="33">
        <f t="shared" si="10"/>
        <v>88</v>
      </c>
      <c r="J93" s="306"/>
      <c r="K93" s="39" t="s">
        <v>178</v>
      </c>
      <c r="L93" s="310">
        <f>(VLOOKUP(K93,'RPPF CALCULATION'!$AX$2:$AZ$400,2,FALSE))</f>
        <v>0.72191552677185034</v>
      </c>
      <c r="M93" s="328">
        <f t="shared" si="11"/>
        <v>88</v>
      </c>
      <c r="AG93" s="14" t="s">
        <v>39</v>
      </c>
      <c r="AH93" s="66">
        <f t="shared" si="12"/>
        <v>86</v>
      </c>
      <c r="AI93" s="66"/>
      <c r="AJ93" s="324" t="str">
        <f t="shared" si="13"/>
        <v>Akron</v>
      </c>
      <c r="AK93" s="325">
        <f t="shared" si="14"/>
        <v>84</v>
      </c>
    </row>
    <row r="94" spans="3:37" ht="15.75" thickBot="1" x14ac:dyDescent="0.3">
      <c r="C94" s="49" t="s">
        <v>65</v>
      </c>
      <c r="D94" s="53">
        <f t="shared" si="8"/>
        <v>0.77113411470308579</v>
      </c>
      <c r="E94" s="29">
        <f t="shared" si="9"/>
        <v>89</v>
      </c>
      <c r="F94" s="305"/>
      <c r="G94" s="45" t="s">
        <v>313</v>
      </c>
      <c r="H94" s="300">
        <f>VLOOKUP(G94,'NPB CALCULATION'!L$3:N$366,2,FALSE)</f>
        <v>0.81560360710899971</v>
      </c>
      <c r="I94" s="33">
        <f t="shared" si="10"/>
        <v>89</v>
      </c>
      <c r="J94" s="306"/>
      <c r="K94" s="39" t="s">
        <v>368</v>
      </c>
      <c r="L94" s="310">
        <f>(VLOOKUP(K94,'RPPF CALCULATION'!$AX$2:$AZ$400,2,FALSE))</f>
        <v>0.71959654796315997</v>
      </c>
      <c r="M94" s="328">
        <f t="shared" si="11"/>
        <v>89</v>
      </c>
      <c r="AG94" s="14" t="s">
        <v>321</v>
      </c>
      <c r="AH94" s="66">
        <f t="shared" si="12"/>
        <v>88</v>
      </c>
      <c r="AI94" s="66"/>
      <c r="AJ94" s="324" t="str">
        <f t="shared" si="13"/>
        <v>TCU</v>
      </c>
      <c r="AK94" s="325">
        <f t="shared" si="14"/>
        <v>87</v>
      </c>
    </row>
    <row r="95" spans="3:37" ht="15.75" thickBot="1" x14ac:dyDescent="0.3">
      <c r="C95" s="51" t="s">
        <v>39</v>
      </c>
      <c r="D95" s="55">
        <f t="shared" si="8"/>
        <v>0.76873799046604541</v>
      </c>
      <c r="E95" s="29">
        <f t="shared" si="9"/>
        <v>90</v>
      </c>
      <c r="F95" s="307"/>
      <c r="G95" s="47" t="s">
        <v>65</v>
      </c>
      <c r="H95" s="300">
        <f>VLOOKUP(G95,'NPB CALCULATION'!L$3:N$366,2,FALSE)</f>
        <v>0.81547763394142692</v>
      </c>
      <c r="I95" s="33">
        <f t="shared" si="10"/>
        <v>90</v>
      </c>
      <c r="K95" s="41" t="s">
        <v>39</v>
      </c>
      <c r="L95" s="310">
        <f>(VLOOKUP(K95,'RPPF CALCULATION'!$AX$2:$AZ$400,2,FALSE))</f>
        <v>0.71653488900711115</v>
      </c>
      <c r="M95" s="328">
        <f t="shared" si="11"/>
        <v>90</v>
      </c>
      <c r="AG95" s="14" t="s">
        <v>93</v>
      </c>
      <c r="AH95" s="66">
        <f t="shared" si="12"/>
        <v>86</v>
      </c>
      <c r="AI95" s="66"/>
      <c r="AJ95" s="324" t="str">
        <f t="shared" si="13"/>
        <v>Colorado St.</v>
      </c>
      <c r="AK95" s="325">
        <f t="shared" si="14"/>
        <v>84</v>
      </c>
    </row>
    <row r="96" spans="3:37" ht="15.75" thickBot="1" x14ac:dyDescent="0.3">
      <c r="C96" s="52" t="s">
        <v>361</v>
      </c>
      <c r="D96" s="56">
        <f t="shared" si="8"/>
        <v>0.76549185659123142</v>
      </c>
      <c r="E96" s="29">
        <f t="shared" si="9"/>
        <v>91</v>
      </c>
      <c r="F96" s="308"/>
      <c r="G96" s="48" t="s">
        <v>303</v>
      </c>
      <c r="H96" s="300">
        <f>VLOOKUP(G96,'NPB CALCULATION'!L$3:N$366,2,FALSE)</f>
        <v>0.81502273640757983</v>
      </c>
      <c r="I96" s="33">
        <f t="shared" si="10"/>
        <v>91</v>
      </c>
      <c r="J96" s="306"/>
      <c r="K96" s="42" t="s">
        <v>373</v>
      </c>
      <c r="L96" s="310">
        <f>(VLOOKUP(K96,'RPPF CALCULATION'!$AX$2:$AZ$400,2,FALSE))</f>
        <v>0.71497962533850312</v>
      </c>
      <c r="M96" s="328">
        <f t="shared" si="11"/>
        <v>91</v>
      </c>
      <c r="AG96" s="14" t="s">
        <v>225</v>
      </c>
      <c r="AH96" s="66">
        <f t="shared" si="12"/>
        <v>89</v>
      </c>
      <c r="AI96" s="66"/>
      <c r="AJ96" s="324" t="str">
        <f t="shared" si="13"/>
        <v>Nevada</v>
      </c>
      <c r="AK96" s="325">
        <f t="shared" si="14"/>
        <v>88</v>
      </c>
    </row>
    <row r="97" spans="3:37" ht="15.75" thickBot="1" x14ac:dyDescent="0.3">
      <c r="C97" s="49" t="s">
        <v>51</v>
      </c>
      <c r="D97" s="53">
        <f t="shared" si="8"/>
        <v>0.7613691157127207</v>
      </c>
      <c r="E97" s="29">
        <f t="shared" si="9"/>
        <v>92</v>
      </c>
      <c r="F97" s="305"/>
      <c r="G97" s="45" t="s">
        <v>249</v>
      </c>
      <c r="H97" s="300">
        <f>VLOOKUP(G97,'NPB CALCULATION'!L$3:N$366,2,FALSE)</f>
        <v>0.81264703390716853</v>
      </c>
      <c r="I97" s="33">
        <f t="shared" si="10"/>
        <v>92</v>
      </c>
      <c r="J97" s="306"/>
      <c r="K97" s="39" t="s">
        <v>51</v>
      </c>
      <c r="L97" s="310">
        <f>(VLOOKUP(K97,'RPPF CALCULATION'!$AX$2:$AZ$400,2,FALSE))</f>
        <v>0.71426709574872382</v>
      </c>
      <c r="M97" s="328">
        <f t="shared" si="11"/>
        <v>92</v>
      </c>
      <c r="AG97" s="14" t="s">
        <v>51</v>
      </c>
      <c r="AH97" s="66">
        <f t="shared" si="12"/>
        <v>94</v>
      </c>
      <c r="AI97" s="66"/>
      <c r="AJ97" s="324" t="str">
        <f t="shared" si="13"/>
        <v>Arkansas St.</v>
      </c>
      <c r="AK97" s="325">
        <f t="shared" si="14"/>
        <v>93</v>
      </c>
    </row>
    <row r="98" spans="3:37" ht="15.75" thickBot="1" x14ac:dyDescent="0.3">
      <c r="C98" s="49" t="s">
        <v>368</v>
      </c>
      <c r="D98" s="53">
        <f t="shared" si="8"/>
        <v>0.75961725739336106</v>
      </c>
      <c r="E98" s="29">
        <f t="shared" si="9"/>
        <v>93</v>
      </c>
      <c r="F98" s="305"/>
      <c r="G98" s="45" t="s">
        <v>225</v>
      </c>
      <c r="H98" s="300">
        <f>VLOOKUP(G98,'NPB CALCULATION'!L$3:N$366,2,FALSE)</f>
        <v>0.8110404455940029</v>
      </c>
      <c r="I98" s="33">
        <f t="shared" si="10"/>
        <v>93</v>
      </c>
      <c r="J98" s="306"/>
      <c r="K98" s="39" t="s">
        <v>238</v>
      </c>
      <c r="L98" s="310">
        <f>(VLOOKUP(K98,'RPPF CALCULATION'!$AX$2:$AZ$400,2,FALSE))</f>
        <v>0.71352199747324474</v>
      </c>
      <c r="M98" s="328">
        <f t="shared" si="11"/>
        <v>93</v>
      </c>
      <c r="AG98" s="14" t="s">
        <v>361</v>
      </c>
      <c r="AH98" s="66">
        <f t="shared" si="12"/>
        <v>91</v>
      </c>
      <c r="AI98" s="66"/>
      <c r="AJ98" s="324" t="str">
        <f t="shared" si="13"/>
        <v>UTEP</v>
      </c>
      <c r="AK98" s="325">
        <f t="shared" si="14"/>
        <v>91</v>
      </c>
    </row>
    <row r="99" spans="3:37" ht="15.75" thickBot="1" x14ac:dyDescent="0.3">
      <c r="C99" s="49" t="s">
        <v>124</v>
      </c>
      <c r="D99" s="53">
        <f t="shared" si="8"/>
        <v>0.7583928789454748</v>
      </c>
      <c r="E99" s="29">
        <f t="shared" si="9"/>
        <v>94</v>
      </c>
      <c r="F99" s="305"/>
      <c r="G99" s="45" t="s">
        <v>321</v>
      </c>
      <c r="H99" s="300">
        <f>VLOOKUP(G99,'NPB CALCULATION'!L$3:N$366,2,FALSE)</f>
        <v>0.81047218494082207</v>
      </c>
      <c r="I99" s="33">
        <f t="shared" si="10"/>
        <v>94</v>
      </c>
      <c r="J99" s="306"/>
      <c r="K99" s="39" t="s">
        <v>361</v>
      </c>
      <c r="L99" s="310">
        <f>(VLOOKUP(K99,'RPPF CALCULATION'!$AX$2:$AZ$400,2,FALSE))</f>
        <v>0.71269349441024099</v>
      </c>
      <c r="M99" s="328">
        <f t="shared" si="11"/>
        <v>94</v>
      </c>
      <c r="AG99" s="14" t="s">
        <v>313</v>
      </c>
      <c r="AH99" s="66">
        <f t="shared" si="12"/>
        <v>96</v>
      </c>
      <c r="AI99" s="66"/>
      <c r="AJ99" s="324" t="str">
        <f t="shared" si="13"/>
        <v>St. Thomas</v>
      </c>
      <c r="AK99" s="325">
        <f t="shared" si="14"/>
        <v>94</v>
      </c>
    </row>
    <row r="100" spans="3:37" ht="15.75" thickBot="1" x14ac:dyDescent="0.3">
      <c r="C100" s="49" t="s">
        <v>206</v>
      </c>
      <c r="D100" s="53">
        <f t="shared" si="8"/>
        <v>0.75755536282424285</v>
      </c>
      <c r="E100" s="29">
        <f t="shared" si="9"/>
        <v>95</v>
      </c>
      <c r="F100" s="305"/>
      <c r="G100" s="45" t="s">
        <v>169</v>
      </c>
      <c r="H100" s="300">
        <f>VLOOKUP(G100,'NPB CALCULATION'!L$3:N$366,2,FALSE)</f>
        <v>0.81013751466392259</v>
      </c>
      <c r="I100" s="33">
        <f t="shared" si="10"/>
        <v>95</v>
      </c>
      <c r="J100" s="306"/>
      <c r="K100" s="39" t="s">
        <v>357</v>
      </c>
      <c r="L100" s="310">
        <f>(VLOOKUP(K100,'RPPF CALCULATION'!$AX$2:$AZ$400,2,FALSE))</f>
        <v>0.71242414039748747</v>
      </c>
      <c r="M100" s="328">
        <f t="shared" si="11"/>
        <v>95</v>
      </c>
      <c r="AG100" s="14" t="s">
        <v>303</v>
      </c>
      <c r="AH100" s="66">
        <f t="shared" si="12"/>
        <v>99</v>
      </c>
      <c r="AI100" s="66"/>
      <c r="AJ100" s="324" t="str">
        <f t="shared" si="13"/>
        <v>South Dakota St.</v>
      </c>
      <c r="AK100" s="325">
        <f t="shared" si="14"/>
        <v>99</v>
      </c>
    </row>
    <row r="101" spans="3:37" ht="15.75" thickBot="1" x14ac:dyDescent="0.3">
      <c r="C101" s="49" t="s">
        <v>373</v>
      </c>
      <c r="D101" s="53">
        <f t="shared" si="8"/>
        <v>0.75552393127667106</v>
      </c>
      <c r="E101" s="29">
        <f t="shared" si="9"/>
        <v>96</v>
      </c>
      <c r="F101" s="305"/>
      <c r="G101" s="45" t="s">
        <v>51</v>
      </c>
      <c r="H101" s="300">
        <f>VLOOKUP(G101,'NPB CALCULATION'!L$3:N$366,2,FALSE)</f>
        <v>0.80847113567671758</v>
      </c>
      <c r="I101" s="33">
        <f t="shared" si="10"/>
        <v>96</v>
      </c>
      <c r="J101" s="306"/>
      <c r="K101" s="39" t="s">
        <v>124</v>
      </c>
      <c r="L101" s="310">
        <f>(VLOOKUP(K101,'RPPF CALCULATION'!$AX$2:$AZ$400,2,FALSE))</f>
        <v>0.71159413956888906</v>
      </c>
      <c r="M101" s="328">
        <f t="shared" si="11"/>
        <v>96</v>
      </c>
      <c r="AG101" s="14" t="s">
        <v>124</v>
      </c>
      <c r="AH101" s="66">
        <f t="shared" si="12"/>
        <v>98</v>
      </c>
      <c r="AI101" s="66"/>
      <c r="AJ101" s="324" t="str">
        <f t="shared" si="13"/>
        <v>Florida Atlantic</v>
      </c>
      <c r="AK101" s="325">
        <f t="shared" si="14"/>
        <v>96</v>
      </c>
    </row>
    <row r="102" spans="3:37" ht="15.75" thickBot="1" x14ac:dyDescent="0.3">
      <c r="C102" s="49" t="s">
        <v>313</v>
      </c>
      <c r="D102" s="53">
        <f t="shared" si="8"/>
        <v>0.75531262628012885</v>
      </c>
      <c r="E102" s="29">
        <f t="shared" si="9"/>
        <v>97</v>
      </c>
      <c r="F102" s="305"/>
      <c r="G102" s="45" t="s">
        <v>243</v>
      </c>
      <c r="H102" s="300">
        <f>VLOOKUP(G102,'NPB CALCULATION'!L$3:N$366,2,FALSE)</f>
        <v>0.80671837257038959</v>
      </c>
      <c r="I102" s="33">
        <f t="shared" si="10"/>
        <v>97</v>
      </c>
      <c r="J102" s="306"/>
      <c r="K102" s="39" t="s">
        <v>140</v>
      </c>
      <c r="L102" s="310">
        <f>(VLOOKUP(K102,'RPPF CALCULATION'!$AX$2:$AZ$400,2,FALSE))</f>
        <v>0.7029329599241817</v>
      </c>
      <c r="M102" s="328">
        <f t="shared" si="11"/>
        <v>97</v>
      </c>
      <c r="AG102" s="14" t="s">
        <v>368</v>
      </c>
      <c r="AH102" s="66">
        <f t="shared" si="12"/>
        <v>96</v>
      </c>
      <c r="AI102" s="66"/>
      <c r="AJ102" s="324" t="str">
        <f t="shared" si="13"/>
        <v>Virginia</v>
      </c>
      <c r="AK102" s="325">
        <f t="shared" si="14"/>
        <v>94</v>
      </c>
    </row>
    <row r="103" spans="3:37" ht="15.75" thickBot="1" x14ac:dyDescent="0.3">
      <c r="C103" s="49" t="s">
        <v>357</v>
      </c>
      <c r="D103" s="53">
        <f t="shared" si="8"/>
        <v>0.7542926782945103</v>
      </c>
      <c r="E103" s="29">
        <f t="shared" si="9"/>
        <v>98</v>
      </c>
      <c r="F103" s="305"/>
      <c r="G103" s="45" t="s">
        <v>299</v>
      </c>
      <c r="H103" s="300">
        <f>VLOOKUP(G103,'NPB CALCULATION'!L$3:N$366,2,FALSE)</f>
        <v>0.80603296106030053</v>
      </c>
      <c r="I103" s="33">
        <f t="shared" si="10"/>
        <v>98</v>
      </c>
      <c r="J103" s="306"/>
      <c r="K103" s="39" t="s">
        <v>314</v>
      </c>
      <c r="L103" s="310">
        <f>(VLOOKUP(K103,'RPPF CALCULATION'!$AX$2:$AZ$400,2,FALSE))</f>
        <v>0.70056043971869697</v>
      </c>
      <c r="M103" s="328">
        <f t="shared" si="11"/>
        <v>98</v>
      </c>
      <c r="AG103" s="14" t="s">
        <v>206</v>
      </c>
      <c r="AH103" s="66">
        <f t="shared" si="12"/>
        <v>93</v>
      </c>
      <c r="AI103" s="66"/>
      <c r="AJ103" s="324" t="str">
        <f t="shared" si="13"/>
        <v>Middle Tennessee</v>
      </c>
      <c r="AK103" s="325">
        <f t="shared" si="14"/>
        <v>92</v>
      </c>
    </row>
    <row r="104" spans="3:37" ht="15.75" thickBot="1" x14ac:dyDescent="0.3">
      <c r="C104" s="49" t="s">
        <v>169</v>
      </c>
      <c r="D104" s="53">
        <f t="shared" si="8"/>
        <v>0.75347243786742168</v>
      </c>
      <c r="E104" s="29">
        <f t="shared" si="9"/>
        <v>99</v>
      </c>
      <c r="F104" s="305"/>
      <c r="G104" s="45" t="s">
        <v>124</v>
      </c>
      <c r="H104" s="300">
        <f>VLOOKUP(G104,'NPB CALCULATION'!L$3:N$366,2,FALSE)</f>
        <v>0.80519161832206065</v>
      </c>
      <c r="I104" s="33">
        <f t="shared" si="10"/>
        <v>99</v>
      </c>
      <c r="J104" s="306"/>
      <c r="K104" s="39" t="s">
        <v>352</v>
      </c>
      <c r="L104" s="310">
        <f>(VLOOKUP(K104,'RPPF CALCULATION'!$AX$2:$AZ$400,2,FALSE))</f>
        <v>0.70022544023454969</v>
      </c>
      <c r="M104" s="328">
        <f t="shared" si="11"/>
        <v>99</v>
      </c>
      <c r="AG104" s="14" t="s">
        <v>169</v>
      </c>
      <c r="AH104" s="66">
        <f t="shared" si="12"/>
        <v>98</v>
      </c>
      <c r="AI104" s="66"/>
      <c r="AJ104" s="324" t="str">
        <f t="shared" si="13"/>
        <v>Kent St.</v>
      </c>
      <c r="AK104" s="325">
        <f t="shared" si="14"/>
        <v>96</v>
      </c>
    </row>
    <row r="105" spans="3:37" ht="15.75" thickBot="1" x14ac:dyDescent="0.3">
      <c r="C105" s="49" t="s">
        <v>303</v>
      </c>
      <c r="D105" s="53">
        <f t="shared" si="8"/>
        <v>0.75252405064763372</v>
      </c>
      <c r="E105" s="29">
        <f t="shared" si="9"/>
        <v>100</v>
      </c>
      <c r="F105" s="305"/>
      <c r="G105" s="45" t="s">
        <v>100</v>
      </c>
      <c r="H105" s="300">
        <f>VLOOKUP(G105,'NPB CALCULATION'!L$3:N$366,2,FALSE)</f>
        <v>0.80463408621446841</v>
      </c>
      <c r="I105" s="33">
        <f t="shared" si="10"/>
        <v>100</v>
      </c>
      <c r="J105" s="306"/>
      <c r="K105" s="39" t="s">
        <v>145</v>
      </c>
      <c r="L105" s="310">
        <f>(VLOOKUP(K105,'RPPF CALCULATION'!$AX$2:$AZ$400,2,FALSE))</f>
        <v>0.69925841280844936</v>
      </c>
      <c r="M105" s="328">
        <f t="shared" si="11"/>
        <v>100</v>
      </c>
      <c r="AG105" s="14" t="s">
        <v>357</v>
      </c>
      <c r="AH105" s="66">
        <f t="shared" si="12"/>
        <v>100</v>
      </c>
      <c r="AI105" s="66"/>
      <c r="AJ105" s="324" t="str">
        <f t="shared" si="13"/>
        <v>Utah</v>
      </c>
      <c r="AK105" s="325">
        <f t="shared" si="14"/>
        <v>100</v>
      </c>
    </row>
    <row r="106" spans="3:37" ht="15.75" thickBot="1" x14ac:dyDescent="0.3">
      <c r="C106" s="49" t="s">
        <v>314</v>
      </c>
      <c r="D106" s="53">
        <f t="shared" si="8"/>
        <v>0.74666800617845452</v>
      </c>
      <c r="E106" s="29">
        <f t="shared" si="9"/>
        <v>101</v>
      </c>
      <c r="F106" s="305"/>
      <c r="G106" s="45" t="s">
        <v>258</v>
      </c>
      <c r="H106" s="300">
        <f>VLOOKUP(G106,'NPB CALCULATION'!L$3:N$366,2,FALSE)</f>
        <v>0.8004586362248729</v>
      </c>
      <c r="I106" s="33">
        <f t="shared" si="10"/>
        <v>101</v>
      </c>
      <c r="J106" s="306"/>
      <c r="K106" s="39" t="s">
        <v>169</v>
      </c>
      <c r="L106" s="310">
        <f>(VLOOKUP(K106,'RPPF CALCULATION'!$AX$2:$AZ$400,2,FALSE))</f>
        <v>0.69680736107092078</v>
      </c>
      <c r="M106" s="328">
        <f t="shared" si="11"/>
        <v>101</v>
      </c>
      <c r="AG106" s="14" t="s">
        <v>373</v>
      </c>
      <c r="AH106" s="66">
        <f t="shared" si="12"/>
        <v>98</v>
      </c>
      <c r="AI106" s="66"/>
      <c r="AJ106" s="324" t="str">
        <f t="shared" si="13"/>
        <v>Washington</v>
      </c>
      <c r="AK106" s="325">
        <f t="shared" si="14"/>
        <v>96</v>
      </c>
    </row>
    <row r="107" spans="3:37" ht="15.75" thickBot="1" x14ac:dyDescent="0.3">
      <c r="C107" s="49" t="s">
        <v>145</v>
      </c>
      <c r="D107" s="53">
        <f t="shared" si="8"/>
        <v>0.74584829721263168</v>
      </c>
      <c r="E107" s="29">
        <f t="shared" si="9"/>
        <v>102</v>
      </c>
      <c r="F107" s="305"/>
      <c r="G107" s="45" t="s">
        <v>368</v>
      </c>
      <c r="H107" s="300">
        <f>VLOOKUP(G107,'NPB CALCULATION'!L$3:N$366,2,FALSE)</f>
        <v>0.79963796682356203</v>
      </c>
      <c r="I107" s="33">
        <f t="shared" si="10"/>
        <v>102</v>
      </c>
      <c r="J107" s="306"/>
      <c r="K107" s="39" t="s">
        <v>206</v>
      </c>
      <c r="L107" s="310">
        <f>(VLOOKUP(K107,'RPPF CALCULATION'!$AX$2:$AZ$400,2,FALSE))</f>
        <v>0.69528773777836805</v>
      </c>
      <c r="M107" s="328">
        <f t="shared" si="11"/>
        <v>102</v>
      </c>
      <c r="AG107" s="14" t="s">
        <v>100</v>
      </c>
      <c r="AH107" s="66">
        <f t="shared" si="12"/>
        <v>106</v>
      </c>
      <c r="AI107" s="66"/>
      <c r="AJ107" s="324" t="str">
        <f t="shared" si="13"/>
        <v>Davidson</v>
      </c>
      <c r="AK107" s="325">
        <f t="shared" si="14"/>
        <v>103</v>
      </c>
    </row>
    <row r="108" spans="3:37" ht="15.75" thickBot="1" x14ac:dyDescent="0.3">
      <c r="C108" s="49" t="s">
        <v>258</v>
      </c>
      <c r="D108" s="53">
        <f t="shared" si="8"/>
        <v>0.74549687875487081</v>
      </c>
      <c r="E108" s="29">
        <f t="shared" si="9"/>
        <v>103</v>
      </c>
      <c r="F108" s="305"/>
      <c r="G108" s="45" t="s">
        <v>351</v>
      </c>
      <c r="H108" s="300">
        <f>VLOOKUP(G108,'NPB CALCULATION'!L$3:N$366,2,FALSE)</f>
        <v>0.79940497108178699</v>
      </c>
      <c r="I108" s="33">
        <f t="shared" si="10"/>
        <v>103</v>
      </c>
      <c r="J108" s="306"/>
      <c r="K108" s="39" t="s">
        <v>313</v>
      </c>
      <c r="L108" s="310">
        <f>(VLOOKUP(K108,'RPPF CALCULATION'!$AX$2:$AZ$400,2,FALSE))</f>
        <v>0.695021645451258</v>
      </c>
      <c r="M108" s="328">
        <f t="shared" si="11"/>
        <v>103</v>
      </c>
      <c r="AG108" s="14" t="s">
        <v>258</v>
      </c>
      <c r="AH108" s="66">
        <f t="shared" si="12"/>
        <v>103</v>
      </c>
      <c r="AI108" s="66"/>
      <c r="AJ108" s="324" t="str">
        <f t="shared" si="13"/>
        <v>Oregon St.</v>
      </c>
      <c r="AK108" s="325">
        <f t="shared" si="14"/>
        <v>101</v>
      </c>
    </row>
    <row r="109" spans="3:37" ht="15.75" thickBot="1" x14ac:dyDescent="0.3">
      <c r="C109" s="49" t="s">
        <v>100</v>
      </c>
      <c r="D109" s="53">
        <f t="shared" si="8"/>
        <v>0.74522541116774532</v>
      </c>
      <c r="E109" s="29">
        <f t="shared" si="9"/>
        <v>104</v>
      </c>
      <c r="F109" s="305"/>
      <c r="G109" s="45" t="s">
        <v>357</v>
      </c>
      <c r="H109" s="300">
        <f>VLOOKUP(G109,'NPB CALCULATION'!L$3:N$366,2,FALSE)</f>
        <v>0.79616121619153313</v>
      </c>
      <c r="I109" s="33">
        <f t="shared" si="10"/>
        <v>104</v>
      </c>
      <c r="J109" s="306"/>
      <c r="K109" s="39" t="s">
        <v>300</v>
      </c>
      <c r="L109" s="310">
        <f>(VLOOKUP(K109,'RPPF CALCULATION'!$AX$2:$AZ$400,2,FALSE))</f>
        <v>0.69332037192441809</v>
      </c>
      <c r="M109" s="328">
        <f t="shared" si="11"/>
        <v>104</v>
      </c>
      <c r="AG109" s="14" t="s">
        <v>145</v>
      </c>
      <c r="AH109" s="66">
        <f t="shared" si="12"/>
        <v>106</v>
      </c>
      <c r="AI109" s="66"/>
      <c r="AJ109" s="324" t="str">
        <f t="shared" si="13"/>
        <v>High Point</v>
      </c>
      <c r="AK109" s="325">
        <f t="shared" si="14"/>
        <v>103</v>
      </c>
    </row>
    <row r="110" spans="3:37" ht="15.75" thickBot="1" x14ac:dyDescent="0.3">
      <c r="C110" s="49" t="s">
        <v>352</v>
      </c>
      <c r="D110" s="53">
        <f t="shared" si="8"/>
        <v>0.74494808092457321</v>
      </c>
      <c r="E110" s="29">
        <f t="shared" si="9"/>
        <v>105</v>
      </c>
      <c r="F110" s="305"/>
      <c r="G110" s="45" t="s">
        <v>373</v>
      </c>
      <c r="H110" s="300">
        <f>VLOOKUP(G110,'NPB CALCULATION'!L$3:N$366,2,FALSE)</f>
        <v>0.79606823721483888</v>
      </c>
      <c r="I110" s="33">
        <f t="shared" si="10"/>
        <v>105</v>
      </c>
      <c r="J110" s="306"/>
      <c r="K110" s="39" t="s">
        <v>258</v>
      </c>
      <c r="L110" s="310">
        <f>(VLOOKUP(K110,'RPPF CALCULATION'!$AX$2:$AZ$400,2,FALSE))</f>
        <v>0.6905351212848686</v>
      </c>
      <c r="M110" s="328">
        <f t="shared" si="11"/>
        <v>105</v>
      </c>
      <c r="AG110" s="14" t="s">
        <v>352</v>
      </c>
      <c r="AH110" s="66">
        <f t="shared" si="12"/>
        <v>106</v>
      </c>
      <c r="AI110" s="66"/>
      <c r="AJ110" s="324" t="str">
        <f t="shared" si="13"/>
        <v>UNLV</v>
      </c>
      <c r="AK110" s="325">
        <f t="shared" si="14"/>
        <v>103</v>
      </c>
    </row>
    <row r="111" spans="3:37" ht="15.75" thickBot="1" x14ac:dyDescent="0.3">
      <c r="C111" s="49" t="s">
        <v>140</v>
      </c>
      <c r="D111" s="53">
        <f t="shared" si="8"/>
        <v>0.74037777604361676</v>
      </c>
      <c r="E111" s="29">
        <f t="shared" si="9"/>
        <v>106</v>
      </c>
      <c r="F111" s="305"/>
      <c r="G111" s="45" t="s">
        <v>233</v>
      </c>
      <c r="H111" s="300">
        <f>VLOOKUP(G111,'NPB CALCULATION'!L$3:N$366,2,FALSE)</f>
        <v>0.79511969016206363</v>
      </c>
      <c r="I111" s="33">
        <f t="shared" si="10"/>
        <v>106</v>
      </c>
      <c r="J111" s="306"/>
      <c r="K111" s="39" t="s">
        <v>303</v>
      </c>
      <c r="L111" s="310">
        <f>(VLOOKUP(K111,'RPPF CALCULATION'!$AX$2:$AZ$400,2,FALSE))</f>
        <v>0.69002536488768762</v>
      </c>
      <c r="M111" s="328">
        <f t="shared" si="11"/>
        <v>106</v>
      </c>
      <c r="AG111" s="14" t="s">
        <v>289</v>
      </c>
      <c r="AH111" s="66">
        <f t="shared" si="12"/>
        <v>109</v>
      </c>
      <c r="AI111" s="66"/>
      <c r="AJ111" s="324" t="str">
        <f t="shared" si="13"/>
        <v>Samford</v>
      </c>
      <c r="AK111" s="325">
        <f t="shared" si="14"/>
        <v>107</v>
      </c>
    </row>
    <row r="112" spans="3:37" ht="15.75" thickBot="1" x14ac:dyDescent="0.3">
      <c r="C112" s="49" t="s">
        <v>289</v>
      </c>
      <c r="D112" s="53">
        <f t="shared" si="8"/>
        <v>0.74023782782435621</v>
      </c>
      <c r="E112" s="29">
        <f t="shared" si="9"/>
        <v>107</v>
      </c>
      <c r="F112" s="305"/>
      <c r="G112" s="45" t="s">
        <v>394</v>
      </c>
      <c r="H112" s="300">
        <f>VLOOKUP(G112,'NPB CALCULATION'!L$3:N$366,2,FALSE)</f>
        <v>0.79351913173292887</v>
      </c>
      <c r="I112" s="33">
        <f t="shared" si="10"/>
        <v>107</v>
      </c>
      <c r="J112" s="306"/>
      <c r="K112" s="39" t="s">
        <v>339</v>
      </c>
      <c r="L112" s="310">
        <f>(VLOOKUP(K112,'RPPF CALCULATION'!$AX$2:$AZ$400,2,FALSE))</f>
        <v>0.68911326637933112</v>
      </c>
      <c r="M112" s="328">
        <f t="shared" si="11"/>
        <v>107</v>
      </c>
      <c r="AG112" s="14" t="s">
        <v>269</v>
      </c>
      <c r="AH112" s="66">
        <f t="shared" si="12"/>
        <v>119</v>
      </c>
      <c r="AI112" s="66"/>
      <c r="AJ112" s="324" t="str">
        <f t="shared" si="13"/>
        <v>Providence</v>
      </c>
      <c r="AK112" s="325">
        <f t="shared" si="14"/>
        <v>121</v>
      </c>
    </row>
    <row r="113" spans="3:37" ht="15.75" thickBot="1" x14ac:dyDescent="0.3">
      <c r="C113" s="49" t="s">
        <v>351</v>
      </c>
      <c r="D113" s="53">
        <f t="shared" si="8"/>
        <v>0.73906031949950635</v>
      </c>
      <c r="E113" s="29">
        <f t="shared" si="9"/>
        <v>108</v>
      </c>
      <c r="F113" s="305"/>
      <c r="G113" s="45" t="s">
        <v>289</v>
      </c>
      <c r="H113" s="300">
        <f>VLOOKUP(G113,'NPB CALCULATION'!L$3:N$366,2,FALSE)</f>
        <v>0.79324117336212285</v>
      </c>
      <c r="I113" s="33">
        <f t="shared" si="10"/>
        <v>108</v>
      </c>
      <c r="J113" s="306"/>
      <c r="K113" s="39" t="s">
        <v>269</v>
      </c>
      <c r="L113" s="310">
        <f>(VLOOKUP(K113,'RPPF CALCULATION'!$AX$2:$AZ$400,2,FALSE))</f>
        <v>0.68814544642067399</v>
      </c>
      <c r="M113" s="328">
        <f t="shared" si="11"/>
        <v>108</v>
      </c>
      <c r="AG113" s="14" t="s">
        <v>314</v>
      </c>
      <c r="AH113" s="66">
        <f t="shared" si="12"/>
        <v>104</v>
      </c>
      <c r="AI113" s="66"/>
      <c r="AJ113" s="324" t="str">
        <f t="shared" si="13"/>
        <v>Stanford</v>
      </c>
      <c r="AK113" s="325">
        <f t="shared" si="14"/>
        <v>102</v>
      </c>
    </row>
    <row r="114" spans="3:37" ht="15.75" thickBot="1" x14ac:dyDescent="0.3">
      <c r="C114" s="49" t="s">
        <v>299</v>
      </c>
      <c r="D114" s="53">
        <f t="shared" si="8"/>
        <v>0.73725212508961468</v>
      </c>
      <c r="E114" s="29">
        <f t="shared" si="9"/>
        <v>109</v>
      </c>
      <c r="F114" s="305"/>
      <c r="G114" s="45" t="s">
        <v>164</v>
      </c>
      <c r="H114" s="300">
        <f>VLOOKUP(G114,'NPB CALCULATION'!L$3:N$366,2,FALSE)</f>
        <v>0.79317237431485976</v>
      </c>
      <c r="I114" s="33">
        <f t="shared" si="10"/>
        <v>109</v>
      </c>
      <c r="J114" s="306"/>
      <c r="K114" s="39" t="s">
        <v>289</v>
      </c>
      <c r="L114" s="310">
        <f>(VLOOKUP(K114,'RPPF CALCULATION'!$AX$2:$AZ$400,2,FALSE))</f>
        <v>0.68723448228658968</v>
      </c>
      <c r="M114" s="328">
        <f t="shared" si="11"/>
        <v>109</v>
      </c>
      <c r="AG114" s="14" t="s">
        <v>351</v>
      </c>
      <c r="AH114" s="66">
        <f t="shared" si="12"/>
        <v>109</v>
      </c>
      <c r="AI114" s="66"/>
      <c r="AJ114" s="324" t="str">
        <f t="shared" si="13"/>
        <v>UNC Wilmington</v>
      </c>
      <c r="AK114" s="325">
        <f t="shared" si="14"/>
        <v>107</v>
      </c>
    </row>
    <row r="115" spans="3:37" ht="15.75" thickBot="1" x14ac:dyDescent="0.3">
      <c r="C115" s="49" t="s">
        <v>243</v>
      </c>
      <c r="D115" s="53">
        <f t="shared" si="8"/>
        <v>0.73580811512362865</v>
      </c>
      <c r="E115" s="29">
        <f t="shared" si="9"/>
        <v>110</v>
      </c>
      <c r="F115" s="305"/>
      <c r="G115" s="45" t="s">
        <v>314</v>
      </c>
      <c r="H115" s="300">
        <f>VLOOKUP(G115,'NPB CALCULATION'!L$3:N$366,2,FALSE)</f>
        <v>0.79277557263821219</v>
      </c>
      <c r="I115" s="33">
        <f t="shared" si="10"/>
        <v>110</v>
      </c>
      <c r="J115" s="306"/>
      <c r="K115" s="39" t="s">
        <v>76</v>
      </c>
      <c r="L115" s="310">
        <f>(VLOOKUP(K115,'RPPF CALCULATION'!$AX$2:$AZ$400,2,FALSE))</f>
        <v>0.68621535018646451</v>
      </c>
      <c r="M115" s="328">
        <f t="shared" si="11"/>
        <v>110</v>
      </c>
      <c r="AG115" s="14" t="s">
        <v>243</v>
      </c>
      <c r="AH115" s="66">
        <f t="shared" si="12"/>
        <v>109</v>
      </c>
      <c r="AI115" s="66"/>
      <c r="AJ115" s="324" t="str">
        <f t="shared" si="13"/>
        <v>Northern Colorado</v>
      </c>
      <c r="AK115" s="325">
        <f t="shared" si="14"/>
        <v>107</v>
      </c>
    </row>
    <row r="116" spans="3:37" ht="15.75" thickBot="1" x14ac:dyDescent="0.3">
      <c r="C116" s="49" t="s">
        <v>76</v>
      </c>
      <c r="D116" s="53">
        <f t="shared" si="8"/>
        <v>0.73492684304645861</v>
      </c>
      <c r="E116" s="29">
        <f t="shared" si="9"/>
        <v>111</v>
      </c>
      <c r="F116" s="305"/>
      <c r="G116" s="45" t="s">
        <v>145</v>
      </c>
      <c r="H116" s="300">
        <f>VLOOKUP(G116,'NPB CALCULATION'!L$3:N$366,2,FALSE)</f>
        <v>0.7924381816168139</v>
      </c>
      <c r="I116" s="33">
        <f t="shared" si="10"/>
        <v>111</v>
      </c>
      <c r="J116" s="306"/>
      <c r="K116" s="39" t="s">
        <v>100</v>
      </c>
      <c r="L116" s="310">
        <f>(VLOOKUP(K116,'RPPF CALCULATION'!$AX$2:$AZ$400,2,FALSE))</f>
        <v>0.68581673612102223</v>
      </c>
      <c r="M116" s="328">
        <f t="shared" si="11"/>
        <v>111</v>
      </c>
      <c r="AG116" s="14" t="s">
        <v>140</v>
      </c>
      <c r="AH116" s="66">
        <f t="shared" si="12"/>
        <v>110</v>
      </c>
      <c r="AI116" s="66"/>
      <c r="AJ116" s="324" t="str">
        <f t="shared" si="13"/>
        <v>Grand Canyon</v>
      </c>
      <c r="AK116" s="325">
        <f t="shared" si="14"/>
        <v>110</v>
      </c>
    </row>
    <row r="117" spans="3:37" ht="15.75" thickBot="1" x14ac:dyDescent="0.3">
      <c r="C117" s="49" t="s">
        <v>336</v>
      </c>
      <c r="D117" s="53">
        <f t="shared" si="8"/>
        <v>0.73483119601755609</v>
      </c>
      <c r="E117" s="29">
        <f t="shared" si="9"/>
        <v>112</v>
      </c>
      <c r="F117" s="305"/>
      <c r="G117" s="45" t="s">
        <v>155</v>
      </c>
      <c r="H117" s="300">
        <f>VLOOKUP(G117,'NPB CALCULATION'!L$3:N$366,2,FALSE)</f>
        <v>0.79031108051446075</v>
      </c>
      <c r="I117" s="33">
        <f t="shared" si="10"/>
        <v>112</v>
      </c>
      <c r="J117" s="306"/>
      <c r="K117" s="39" t="s">
        <v>336</v>
      </c>
      <c r="L117" s="310">
        <f>(VLOOKUP(K117,'RPPF CALCULATION'!$AX$2:$AZ$400,2,FALSE))</f>
        <v>0.68328589980556298</v>
      </c>
      <c r="M117" s="328">
        <f t="shared" si="11"/>
        <v>112</v>
      </c>
      <c r="AG117" s="14" t="s">
        <v>299</v>
      </c>
      <c r="AH117" s="66">
        <f t="shared" si="12"/>
        <v>108</v>
      </c>
      <c r="AI117" s="66"/>
      <c r="AJ117" s="324" t="str">
        <f t="shared" si="13"/>
        <v>South Alabama</v>
      </c>
      <c r="AK117" s="325">
        <f t="shared" si="14"/>
        <v>106</v>
      </c>
    </row>
    <row r="118" spans="3:37" ht="15.75" thickBot="1" x14ac:dyDescent="0.3">
      <c r="C118" s="49" t="s">
        <v>339</v>
      </c>
      <c r="D118" s="53">
        <f t="shared" si="8"/>
        <v>0.73209118790502392</v>
      </c>
      <c r="E118" s="29">
        <f t="shared" si="9"/>
        <v>113</v>
      </c>
      <c r="F118" s="305"/>
      <c r="G118" s="45" t="s">
        <v>352</v>
      </c>
      <c r="H118" s="300">
        <f>VLOOKUP(G118,'NPB CALCULATION'!L$3:N$366,2,FALSE)</f>
        <v>0.78967072161459662</v>
      </c>
      <c r="I118" s="33">
        <f t="shared" si="10"/>
        <v>113</v>
      </c>
      <c r="J118" s="306"/>
      <c r="K118" s="39" t="s">
        <v>92</v>
      </c>
      <c r="L118" s="310">
        <f>(VLOOKUP(K118,'RPPF CALCULATION'!$AX$2:$AZ$400,2,FALSE))</f>
        <v>0.67906545228951021</v>
      </c>
      <c r="M118" s="328">
        <f t="shared" si="11"/>
        <v>113</v>
      </c>
      <c r="AG118" s="14" t="s">
        <v>85</v>
      </c>
      <c r="AH118" s="66">
        <f t="shared" si="12"/>
        <v>115</v>
      </c>
      <c r="AI118" s="66"/>
      <c r="AJ118" s="324" t="str">
        <f t="shared" si="13"/>
        <v>Chattanooga</v>
      </c>
      <c r="AK118" s="325">
        <f t="shared" si="14"/>
        <v>113</v>
      </c>
    </row>
    <row r="119" spans="3:37" ht="15.75" thickBot="1" x14ac:dyDescent="0.3">
      <c r="C119" s="49" t="s">
        <v>300</v>
      </c>
      <c r="D119" s="53">
        <f t="shared" si="8"/>
        <v>0.7319784698742331</v>
      </c>
      <c r="E119" s="29">
        <f t="shared" si="9"/>
        <v>114</v>
      </c>
      <c r="F119" s="305"/>
      <c r="G119" s="45" t="s">
        <v>85</v>
      </c>
      <c r="H119" s="300">
        <f>VLOOKUP(G119,'NPB CALCULATION'!L$3:N$366,2,FALSE)</f>
        <v>0.78934487350396942</v>
      </c>
      <c r="I119" s="33">
        <f t="shared" si="10"/>
        <v>114</v>
      </c>
      <c r="J119" s="306"/>
      <c r="K119" s="39" t="s">
        <v>254</v>
      </c>
      <c r="L119" s="310">
        <f>(VLOOKUP(K119,'RPPF CALCULATION'!$AX$2:$AZ$400,2,FALSE))</f>
        <v>0.67871739064502457</v>
      </c>
      <c r="M119" s="328">
        <f t="shared" si="11"/>
        <v>114</v>
      </c>
      <c r="AG119" s="14" t="s">
        <v>336</v>
      </c>
      <c r="AH119" s="66">
        <f t="shared" si="12"/>
        <v>114</v>
      </c>
      <c r="AI119" s="66"/>
      <c r="AJ119" s="324" t="str">
        <f t="shared" si="13"/>
        <v>Troy</v>
      </c>
      <c r="AK119" s="325">
        <f t="shared" si="14"/>
        <v>111</v>
      </c>
    </row>
    <row r="120" spans="3:37" ht="15.75" thickBot="1" x14ac:dyDescent="0.3">
      <c r="C120" s="49" t="s">
        <v>85</v>
      </c>
      <c r="D120" s="53">
        <f t="shared" si="8"/>
        <v>0.73094140227364968</v>
      </c>
      <c r="E120" s="29">
        <f t="shared" si="9"/>
        <v>115</v>
      </c>
      <c r="F120" s="305"/>
      <c r="G120" s="45" t="s">
        <v>114</v>
      </c>
      <c r="H120" s="300">
        <f>VLOOKUP(G120,'NPB CALCULATION'!L$3:N$366,2,FALSE)</f>
        <v>0.7886351237280802</v>
      </c>
      <c r="I120" s="33">
        <f t="shared" si="10"/>
        <v>115</v>
      </c>
      <c r="J120" s="306"/>
      <c r="K120" s="39" t="s">
        <v>351</v>
      </c>
      <c r="L120" s="310">
        <f>(VLOOKUP(K120,'RPPF CALCULATION'!$AX$2:$AZ$400,2,FALSE))</f>
        <v>0.67871566791722571</v>
      </c>
      <c r="M120" s="328">
        <f t="shared" si="11"/>
        <v>115</v>
      </c>
      <c r="AG120" s="14" t="s">
        <v>233</v>
      </c>
      <c r="AH120" s="66">
        <f t="shared" si="12"/>
        <v>116</v>
      </c>
      <c r="AI120" s="66"/>
      <c r="AJ120" s="324" t="str">
        <f t="shared" si="13"/>
        <v>North Alabama</v>
      </c>
      <c r="AK120" s="325">
        <f t="shared" si="14"/>
        <v>114</v>
      </c>
    </row>
    <row r="121" spans="3:37" ht="15.75" thickBot="1" x14ac:dyDescent="0.3">
      <c r="C121" s="49" t="s">
        <v>92</v>
      </c>
      <c r="D121" s="53">
        <f t="shared" si="8"/>
        <v>0.72884408911494525</v>
      </c>
      <c r="E121" s="29">
        <f t="shared" si="9"/>
        <v>116</v>
      </c>
      <c r="F121" s="305"/>
      <c r="G121" s="45" t="s">
        <v>336</v>
      </c>
      <c r="H121" s="300">
        <f>VLOOKUP(G121,'NPB CALCULATION'!L$3:N$366,2,FALSE)</f>
        <v>0.7863764922295492</v>
      </c>
      <c r="I121" s="33">
        <f t="shared" si="10"/>
        <v>116</v>
      </c>
      <c r="J121" s="306"/>
      <c r="K121" s="39" t="s">
        <v>85</v>
      </c>
      <c r="L121" s="310">
        <f>(VLOOKUP(K121,'RPPF CALCULATION'!$AX$2:$AZ$400,2,FALSE))</f>
        <v>0.67253793104332993</v>
      </c>
      <c r="M121" s="328">
        <f t="shared" si="11"/>
        <v>116</v>
      </c>
      <c r="AG121" s="14" t="s">
        <v>164</v>
      </c>
      <c r="AH121" s="66">
        <f t="shared" si="12"/>
        <v>116</v>
      </c>
      <c r="AI121" s="66"/>
      <c r="AJ121" s="324" t="str">
        <f t="shared" si="13"/>
        <v>Jacksonville St.</v>
      </c>
      <c r="AK121" s="325">
        <f t="shared" si="14"/>
        <v>114</v>
      </c>
    </row>
    <row r="122" spans="3:37" ht="15.75" thickBot="1" x14ac:dyDescent="0.3">
      <c r="C122" s="49" t="s">
        <v>164</v>
      </c>
      <c r="D122" s="53">
        <f t="shared" si="8"/>
        <v>0.72879992080809419</v>
      </c>
      <c r="E122" s="29">
        <f t="shared" si="9"/>
        <v>117</v>
      </c>
      <c r="F122" s="305"/>
      <c r="G122" s="45" t="s">
        <v>76</v>
      </c>
      <c r="H122" s="300">
        <f>VLOOKUP(G122,'NPB CALCULATION'!L$3:N$366,2,FALSE)</f>
        <v>0.78363833590645271</v>
      </c>
      <c r="I122" s="33">
        <f t="shared" si="10"/>
        <v>117</v>
      </c>
      <c r="J122" s="306"/>
      <c r="K122" s="39" t="s">
        <v>221</v>
      </c>
      <c r="L122" s="310">
        <f>(VLOOKUP(K122,'RPPF CALCULATION'!$AX$2:$AZ$400,2,FALSE))</f>
        <v>0.67139749360802947</v>
      </c>
      <c r="M122" s="328">
        <f t="shared" si="11"/>
        <v>117</v>
      </c>
      <c r="AG122" s="14" t="s">
        <v>221</v>
      </c>
      <c r="AH122" s="66">
        <f t="shared" si="12"/>
        <v>130</v>
      </c>
      <c r="AI122" s="66"/>
      <c r="AJ122" s="324" t="str">
        <f t="shared" si="13"/>
        <v>N.C. State</v>
      </c>
      <c r="AK122" s="325">
        <f t="shared" si="14"/>
        <v>128</v>
      </c>
    </row>
    <row r="123" spans="3:37" ht="15.75" thickBot="1" x14ac:dyDescent="0.3">
      <c r="C123" s="49" t="s">
        <v>269</v>
      </c>
      <c r="D123" s="53">
        <f t="shared" si="8"/>
        <v>0.727870170540869</v>
      </c>
      <c r="E123" s="29">
        <f t="shared" si="9"/>
        <v>118</v>
      </c>
      <c r="F123" s="305"/>
      <c r="G123" s="45" t="s">
        <v>168</v>
      </c>
      <c r="H123" s="300">
        <f>VLOOKUP(G123,'NPB CALCULATION'!L$3:N$366,2,FALSE)</f>
        <v>0.78299883223734645</v>
      </c>
      <c r="I123" s="33">
        <f t="shared" si="10"/>
        <v>118</v>
      </c>
      <c r="J123" s="306"/>
      <c r="K123" s="39" t="s">
        <v>299</v>
      </c>
      <c r="L123" s="310">
        <f>(VLOOKUP(K123,'RPPF CALCULATION'!$AX$2:$AZ$400,2,FALSE))</f>
        <v>0.66847128911892884</v>
      </c>
      <c r="M123" s="328">
        <f t="shared" si="11"/>
        <v>118</v>
      </c>
      <c r="AG123" s="14" t="s">
        <v>76</v>
      </c>
      <c r="AH123" s="66">
        <f t="shared" si="12"/>
        <v>114</v>
      </c>
      <c r="AI123" s="66"/>
      <c r="AJ123" s="324" t="str">
        <f t="shared" si="13"/>
        <v>California</v>
      </c>
      <c r="AK123" s="325">
        <f t="shared" si="14"/>
        <v>111</v>
      </c>
    </row>
    <row r="124" spans="3:37" ht="15.75" thickBot="1" x14ac:dyDescent="0.3">
      <c r="C124" s="49" t="s">
        <v>155</v>
      </c>
      <c r="D124" s="53">
        <f t="shared" si="8"/>
        <v>0.72780682103082339</v>
      </c>
      <c r="E124" s="29">
        <f t="shared" si="9"/>
        <v>119</v>
      </c>
      <c r="F124" s="305"/>
      <c r="G124" s="45" t="s">
        <v>46</v>
      </c>
      <c r="H124" s="300">
        <f>VLOOKUP(G124,'NPB CALCULATION'!L$3:N$366,2,FALSE)</f>
        <v>0.77987874973639526</v>
      </c>
      <c r="I124" s="33">
        <f t="shared" si="10"/>
        <v>119</v>
      </c>
      <c r="J124" s="306"/>
      <c r="K124" s="39" t="s">
        <v>132</v>
      </c>
      <c r="L124" s="310">
        <f>(VLOOKUP(K124,'RPPF CALCULATION'!$AX$2:$AZ$400,2,FALSE))</f>
        <v>0.66616925976091979</v>
      </c>
      <c r="M124" s="328">
        <f t="shared" si="11"/>
        <v>119</v>
      </c>
      <c r="AG124" s="14" t="s">
        <v>394</v>
      </c>
      <c r="AH124" s="66">
        <f t="shared" si="12"/>
        <v>116</v>
      </c>
      <c r="AI124" s="66"/>
      <c r="AJ124" s="324" t="str">
        <f t="shared" si="13"/>
        <v>CSUN</v>
      </c>
      <c r="AK124" s="325">
        <f t="shared" si="14"/>
        <v>114</v>
      </c>
    </row>
    <row r="125" spans="3:37" ht="15.75" thickBot="1" x14ac:dyDescent="0.3">
      <c r="C125" s="51" t="s">
        <v>233</v>
      </c>
      <c r="D125" s="55">
        <f t="shared" si="8"/>
        <v>0.72722911584238725</v>
      </c>
      <c r="E125" s="29">
        <f t="shared" si="9"/>
        <v>120</v>
      </c>
      <c r="F125" s="307"/>
      <c r="G125" s="47" t="s">
        <v>92</v>
      </c>
      <c r="H125" s="300">
        <f>VLOOKUP(G125,'NPB CALCULATION'!L$3:N$366,2,FALSE)</f>
        <v>0.77862272594038029</v>
      </c>
      <c r="I125" s="33">
        <f t="shared" si="10"/>
        <v>120</v>
      </c>
      <c r="K125" s="41" t="s">
        <v>155</v>
      </c>
      <c r="L125" s="310">
        <f>(VLOOKUP(K125,'RPPF CALCULATION'!$AX$2:$AZ$400,2,FALSE))</f>
        <v>0.66530256154718603</v>
      </c>
      <c r="M125" s="328">
        <f t="shared" si="11"/>
        <v>120</v>
      </c>
      <c r="AG125" s="14" t="s">
        <v>300</v>
      </c>
      <c r="AH125" s="66">
        <f t="shared" si="12"/>
        <v>116</v>
      </c>
      <c r="AI125" s="66"/>
      <c r="AJ125" s="324" t="str">
        <f t="shared" si="13"/>
        <v>South Carolina</v>
      </c>
      <c r="AK125" s="325">
        <f t="shared" si="14"/>
        <v>114</v>
      </c>
    </row>
    <row r="126" spans="3:37" ht="15.75" thickBot="1" x14ac:dyDescent="0.3">
      <c r="C126" s="50" t="s">
        <v>394</v>
      </c>
      <c r="D126" s="54">
        <f t="shared" si="8"/>
        <v>0.72719429045327677</v>
      </c>
      <c r="E126" s="29">
        <f t="shared" si="9"/>
        <v>121</v>
      </c>
      <c r="F126" s="306"/>
      <c r="G126" s="46" t="s">
        <v>228</v>
      </c>
      <c r="H126" s="300">
        <f>VLOOKUP(G126,'NPB CALCULATION'!L$3:N$366,2,FALSE)</f>
        <v>0.77790178170282387</v>
      </c>
      <c r="I126" s="33">
        <f t="shared" si="10"/>
        <v>121</v>
      </c>
      <c r="J126" s="306"/>
      <c r="K126" s="40" t="s">
        <v>243</v>
      </c>
      <c r="L126" s="310">
        <f>(VLOOKUP(K126,'RPPF CALCULATION'!$AX$2:$AZ$400,2,FALSE))</f>
        <v>0.66489785767686782</v>
      </c>
      <c r="M126" s="328">
        <f t="shared" si="11"/>
        <v>121</v>
      </c>
      <c r="AG126" s="14" t="s">
        <v>339</v>
      </c>
      <c r="AH126" s="66">
        <f t="shared" si="12"/>
        <v>116</v>
      </c>
      <c r="AI126" s="66"/>
      <c r="AJ126" s="324" t="str">
        <f t="shared" si="13"/>
        <v>UAB</v>
      </c>
      <c r="AK126" s="325">
        <f t="shared" si="14"/>
        <v>114</v>
      </c>
    </row>
    <row r="127" spans="3:37" ht="15.75" thickBot="1" x14ac:dyDescent="0.3">
      <c r="C127" s="49" t="s">
        <v>254</v>
      </c>
      <c r="D127" s="53">
        <f t="shared" si="8"/>
        <v>0.72497646629561463</v>
      </c>
      <c r="E127" s="29">
        <f t="shared" si="9"/>
        <v>122</v>
      </c>
      <c r="F127" s="305"/>
      <c r="G127" s="45" t="s">
        <v>140</v>
      </c>
      <c r="H127" s="300">
        <f>VLOOKUP(G127,'NPB CALCULATION'!L$3:N$366,2,FALSE)</f>
        <v>0.77782259216305183</v>
      </c>
      <c r="I127" s="33">
        <f t="shared" si="10"/>
        <v>122</v>
      </c>
      <c r="J127" s="306"/>
      <c r="K127" s="39" t="s">
        <v>164</v>
      </c>
      <c r="L127" s="310">
        <f>(VLOOKUP(K127,'RPPF CALCULATION'!$AX$2:$AZ$400,2,FALSE))</f>
        <v>0.66442746730132851</v>
      </c>
      <c r="M127" s="328">
        <f t="shared" si="11"/>
        <v>122</v>
      </c>
      <c r="AG127" s="14" t="s">
        <v>155</v>
      </c>
      <c r="AH127" s="66">
        <f t="shared" si="12"/>
        <v>116</v>
      </c>
      <c r="AI127" s="66"/>
      <c r="AJ127" s="324" t="str">
        <f t="shared" si="13"/>
        <v>Illinois St.</v>
      </c>
      <c r="AK127" s="325">
        <f t="shared" si="14"/>
        <v>114</v>
      </c>
    </row>
    <row r="128" spans="3:37" ht="15.75" thickBot="1" x14ac:dyDescent="0.3">
      <c r="C128" s="49" t="s">
        <v>46</v>
      </c>
      <c r="D128" s="53">
        <f t="shared" si="8"/>
        <v>0.72128767705604979</v>
      </c>
      <c r="E128" s="29">
        <f t="shared" si="9"/>
        <v>123</v>
      </c>
      <c r="F128" s="305"/>
      <c r="G128" s="45" t="s">
        <v>132</v>
      </c>
      <c r="H128" s="300">
        <f>VLOOKUP(G128,'NPB CALCULATION'!L$3:N$366,2,FALSE)</f>
        <v>0.77578136426253752</v>
      </c>
      <c r="I128" s="33">
        <f t="shared" si="10"/>
        <v>123</v>
      </c>
      <c r="J128" s="306"/>
      <c r="K128" s="39" t="s">
        <v>46</v>
      </c>
      <c r="L128" s="310">
        <f>(VLOOKUP(K128,'RPPF CALCULATION'!$AX$2:$AZ$400,2,FALSE))</f>
        <v>0.66269660437570432</v>
      </c>
      <c r="M128" s="328">
        <f t="shared" si="11"/>
        <v>123</v>
      </c>
      <c r="AG128" s="14" t="s">
        <v>92</v>
      </c>
      <c r="AH128" s="66">
        <f t="shared" si="12"/>
        <v>117</v>
      </c>
      <c r="AI128" s="66"/>
      <c r="AJ128" s="324" t="str">
        <f t="shared" si="13"/>
        <v>Colorado</v>
      </c>
      <c r="AK128" s="325">
        <f t="shared" si="14"/>
        <v>120</v>
      </c>
    </row>
    <row r="129" spans="3:37" ht="15.75" thickBot="1" x14ac:dyDescent="0.3">
      <c r="C129" s="49" t="s">
        <v>132</v>
      </c>
      <c r="D129" s="53">
        <f t="shared" si="8"/>
        <v>0.7209753120117286</v>
      </c>
      <c r="E129" s="29">
        <f t="shared" si="9"/>
        <v>124</v>
      </c>
      <c r="F129" s="305"/>
      <c r="G129" s="45" t="s">
        <v>339</v>
      </c>
      <c r="H129" s="300">
        <f>VLOOKUP(G129,'NPB CALCULATION'!L$3:N$366,2,FALSE)</f>
        <v>0.77506910943071672</v>
      </c>
      <c r="I129" s="33">
        <f t="shared" si="10"/>
        <v>124</v>
      </c>
      <c r="J129" s="306"/>
      <c r="K129" s="39" t="s">
        <v>394</v>
      </c>
      <c r="L129" s="310">
        <f>(VLOOKUP(K129,'RPPF CALCULATION'!$AX$2:$AZ$400,2,FALSE))</f>
        <v>0.66086944917362467</v>
      </c>
      <c r="M129" s="328">
        <f t="shared" si="11"/>
        <v>124</v>
      </c>
      <c r="AG129" s="14" t="s">
        <v>132</v>
      </c>
      <c r="AH129" s="66">
        <f t="shared" si="12"/>
        <v>121</v>
      </c>
      <c r="AI129" s="66"/>
      <c r="AJ129" s="324" t="str">
        <f t="shared" si="13"/>
        <v>George Washington</v>
      </c>
      <c r="AK129" s="325">
        <f t="shared" si="14"/>
        <v>123</v>
      </c>
    </row>
    <row r="130" spans="3:37" ht="15.75" thickBot="1" x14ac:dyDescent="0.3">
      <c r="C130" s="49" t="s">
        <v>228</v>
      </c>
      <c r="D130" s="53">
        <f t="shared" si="8"/>
        <v>0.71536127690413021</v>
      </c>
      <c r="E130" s="29">
        <f t="shared" si="9"/>
        <v>125</v>
      </c>
      <c r="F130" s="305"/>
      <c r="G130" s="45" t="s">
        <v>58</v>
      </c>
      <c r="H130" s="300">
        <f>VLOOKUP(G130,'NPB CALCULATION'!L$3:N$366,2,FALSE)</f>
        <v>0.77282558226396514</v>
      </c>
      <c r="I130" s="33">
        <f t="shared" si="10"/>
        <v>125</v>
      </c>
      <c r="J130" s="306"/>
      <c r="K130" s="39" t="s">
        <v>233</v>
      </c>
      <c r="L130" s="310">
        <f>(VLOOKUP(K130,'RPPF CALCULATION'!$AX$2:$AZ$400,2,FALSE))</f>
        <v>0.65933854152271087</v>
      </c>
      <c r="M130" s="328">
        <f t="shared" si="11"/>
        <v>125</v>
      </c>
      <c r="AG130" s="14" t="s">
        <v>46</v>
      </c>
      <c r="AH130" s="66">
        <f t="shared" si="12"/>
        <v>121</v>
      </c>
      <c r="AI130" s="66"/>
      <c r="AJ130" s="324" t="str">
        <f t="shared" si="13"/>
        <v>Appalachian St.</v>
      </c>
      <c r="AK130" s="325">
        <f t="shared" si="14"/>
        <v>123</v>
      </c>
    </row>
    <row r="131" spans="3:37" ht="15.75" thickBot="1" x14ac:dyDescent="0.3">
      <c r="C131" s="49" t="s">
        <v>114</v>
      </c>
      <c r="D131" s="53">
        <f t="shared" si="8"/>
        <v>0.71253651326324707</v>
      </c>
      <c r="E131" s="29">
        <f t="shared" si="9"/>
        <v>126</v>
      </c>
      <c r="F131" s="305"/>
      <c r="G131" s="45" t="s">
        <v>254</v>
      </c>
      <c r="H131" s="300">
        <f>VLOOKUP(G131,'NPB CALCULATION'!L$3:N$366,2,FALSE)</f>
        <v>0.77123554194620458</v>
      </c>
      <c r="I131" s="33">
        <f t="shared" si="10"/>
        <v>126</v>
      </c>
      <c r="J131" s="306"/>
      <c r="K131" s="39" t="s">
        <v>369</v>
      </c>
      <c r="L131" s="310">
        <f>(VLOOKUP(K131,'RPPF CALCULATION'!$AX$2:$AZ$400,2,FALSE))</f>
        <v>0.65542161204798011</v>
      </c>
      <c r="M131" s="328">
        <f t="shared" si="11"/>
        <v>126</v>
      </c>
      <c r="AG131" s="14" t="s">
        <v>254</v>
      </c>
      <c r="AH131" s="66">
        <f t="shared" si="12"/>
        <v>120</v>
      </c>
      <c r="AI131" s="66"/>
      <c r="AJ131" s="324" t="str">
        <f t="shared" si="13"/>
        <v>Oklahoma St.</v>
      </c>
      <c r="AK131" s="325">
        <f t="shared" si="14"/>
        <v>122</v>
      </c>
    </row>
    <row r="132" spans="3:37" ht="15.75" thickBot="1" x14ac:dyDescent="0.3">
      <c r="C132" s="49" t="s">
        <v>221</v>
      </c>
      <c r="D132" s="53">
        <f t="shared" si="8"/>
        <v>0.71001863098379125</v>
      </c>
      <c r="E132" s="29">
        <f t="shared" si="9"/>
        <v>127</v>
      </c>
      <c r="F132" s="305"/>
      <c r="G132" s="45" t="s">
        <v>300</v>
      </c>
      <c r="H132" s="300">
        <f>VLOOKUP(G132,'NPB CALCULATION'!L$3:N$366,2,FALSE)</f>
        <v>0.77063656782404799</v>
      </c>
      <c r="I132" s="33">
        <f t="shared" si="10"/>
        <v>127</v>
      </c>
      <c r="J132" s="306"/>
      <c r="K132" s="39" t="s">
        <v>319</v>
      </c>
      <c r="L132" s="310">
        <f>(VLOOKUP(K132,'RPPF CALCULATION'!$AX$2:$AZ$400,2,FALSE))</f>
        <v>0.65355694003297282</v>
      </c>
      <c r="M132" s="328">
        <f t="shared" si="11"/>
        <v>127</v>
      </c>
      <c r="AG132" s="14" t="s">
        <v>154</v>
      </c>
      <c r="AH132" s="66">
        <f t="shared" si="12"/>
        <v>136</v>
      </c>
      <c r="AI132" s="66"/>
      <c r="AJ132" s="324" t="str">
        <f t="shared" si="13"/>
        <v>Illinois Chicago</v>
      </c>
      <c r="AK132" s="325">
        <f t="shared" si="14"/>
        <v>134</v>
      </c>
    </row>
    <row r="133" spans="3:37" ht="15.75" thickBot="1" x14ac:dyDescent="0.3">
      <c r="C133" s="49" t="s">
        <v>58</v>
      </c>
      <c r="D133" s="53">
        <f t="shared" si="8"/>
        <v>0.70794109575151487</v>
      </c>
      <c r="E133" s="29">
        <f t="shared" si="9"/>
        <v>128</v>
      </c>
      <c r="F133" s="305"/>
      <c r="G133" s="45" t="s">
        <v>224</v>
      </c>
      <c r="H133" s="300">
        <f>VLOOKUP(G133,'NPB CALCULATION'!L$3:N$366,2,FALSE)</f>
        <v>0.7692403315836418</v>
      </c>
      <c r="I133" s="33">
        <f t="shared" si="10"/>
        <v>128</v>
      </c>
      <c r="J133" s="306"/>
      <c r="K133" s="39" t="s">
        <v>228</v>
      </c>
      <c r="L133" s="310">
        <f>(VLOOKUP(K133,'RPPF CALCULATION'!$AX$2:$AZ$400,2,FALSE))</f>
        <v>0.65282077210543665</v>
      </c>
      <c r="M133" s="328">
        <f t="shared" si="11"/>
        <v>128</v>
      </c>
      <c r="AG133" s="14" t="s">
        <v>114</v>
      </c>
      <c r="AH133" s="66">
        <f t="shared" si="12"/>
        <v>125</v>
      </c>
      <c r="AI133" s="66"/>
      <c r="AJ133" s="324" t="str">
        <f t="shared" si="13"/>
        <v>Eastern Kentucky</v>
      </c>
      <c r="AK133" s="325">
        <f t="shared" si="14"/>
        <v>125</v>
      </c>
    </row>
    <row r="134" spans="3:37" ht="15.75" thickBot="1" x14ac:dyDescent="0.3">
      <c r="C134" s="49" t="s">
        <v>168</v>
      </c>
      <c r="D134" s="53">
        <f t="shared" ref="D134:D197" si="15">((VLOOKUP(C134,$G$6:$H$401,2,FALSE))+(VLOOKUP(C134,$K$6:$L$401,2,FALSE)))/2</f>
        <v>0.70272153207766197</v>
      </c>
      <c r="E134" s="29">
        <f t="shared" ref="E134:E197" si="16">RANK(D134,D:D,0)</f>
        <v>129</v>
      </c>
      <c r="F134" s="305"/>
      <c r="G134" s="45" t="s">
        <v>269</v>
      </c>
      <c r="H134" s="300">
        <f>VLOOKUP(G134,'NPB CALCULATION'!L$3:N$366,2,FALSE)</f>
        <v>0.76759489466106412</v>
      </c>
      <c r="I134" s="33">
        <f t="shared" ref="I134:I197" si="17">RANK(H134,H:H,0)</f>
        <v>129</v>
      </c>
      <c r="J134" s="306"/>
      <c r="K134" s="39" t="s">
        <v>187</v>
      </c>
      <c r="L134" s="310">
        <f>(VLOOKUP(K134,'RPPF CALCULATION'!$AX$2:$AZ$400,2,FALSE))</f>
        <v>0.6477040124915483</v>
      </c>
      <c r="M134" s="328">
        <f t="shared" ref="M134:M197" si="18">RANK(L134,L:L,0)</f>
        <v>129</v>
      </c>
      <c r="AG134" s="14" t="s">
        <v>228</v>
      </c>
      <c r="AH134" s="66">
        <f t="shared" si="12"/>
        <v>125</v>
      </c>
      <c r="AI134" s="66"/>
      <c r="AJ134" s="324" t="str">
        <f t="shared" si="13"/>
        <v>New Mexico St.</v>
      </c>
      <c r="AK134" s="325">
        <f t="shared" si="14"/>
        <v>125</v>
      </c>
    </row>
    <row r="135" spans="3:37" ht="15.75" thickBot="1" x14ac:dyDescent="0.3">
      <c r="C135" s="49" t="s">
        <v>72</v>
      </c>
      <c r="D135" s="53">
        <f t="shared" si="15"/>
        <v>0.70148098133359671</v>
      </c>
      <c r="E135" s="29">
        <f t="shared" si="16"/>
        <v>130</v>
      </c>
      <c r="F135" s="305"/>
      <c r="G135" s="45" t="s">
        <v>293</v>
      </c>
      <c r="H135" s="300">
        <f>VLOOKUP(G135,'NPB CALCULATION'!L$3:N$366,2,FALSE)</f>
        <v>0.76608012997368136</v>
      </c>
      <c r="I135" s="33">
        <f t="shared" si="17"/>
        <v>130</v>
      </c>
      <c r="J135" s="306"/>
      <c r="K135" s="39" t="s">
        <v>137</v>
      </c>
      <c r="L135" s="310">
        <f>(VLOOKUP(K135,'RPPF CALCULATION'!$AX$2:$AZ$400,2,FALSE))</f>
        <v>0.64600927996590252</v>
      </c>
      <c r="M135" s="328">
        <f t="shared" si="18"/>
        <v>130</v>
      </c>
      <c r="AG135" s="14" t="s">
        <v>58</v>
      </c>
      <c r="AH135" s="66">
        <f t="shared" ref="AH135:AH198" si="19">ROUND(((VLOOKUP(AG135,$G$6:$I$402,3,FALSE))+(VLOOKUP(AG135,$K$6:$M$402,3,FALSE)))/2,0)</f>
        <v>128</v>
      </c>
      <c r="AI135" s="66"/>
      <c r="AJ135" s="324" t="str">
        <f t="shared" ref="AJ135:AJ198" si="20">AG135</f>
        <v>Belmont</v>
      </c>
      <c r="AK135" s="325">
        <f t="shared" ref="AK135:AK198" si="21">RANK(AH135,AH:AH,1)</f>
        <v>127</v>
      </c>
    </row>
    <row r="136" spans="3:37" ht="15.75" thickBot="1" x14ac:dyDescent="0.3">
      <c r="C136" s="49" t="s">
        <v>369</v>
      </c>
      <c r="D136" s="53">
        <f t="shared" si="15"/>
        <v>0.70085722195174083</v>
      </c>
      <c r="E136" s="29">
        <f t="shared" si="16"/>
        <v>131</v>
      </c>
      <c r="F136" s="305"/>
      <c r="G136" s="45" t="s">
        <v>173</v>
      </c>
      <c r="H136" s="300">
        <f>VLOOKUP(G136,'NPB CALCULATION'!L$3:N$366,2,FALSE)</f>
        <v>0.76592445158274525</v>
      </c>
      <c r="I136" s="33">
        <f t="shared" si="17"/>
        <v>131</v>
      </c>
      <c r="J136" s="306"/>
      <c r="K136" s="39" t="s">
        <v>58</v>
      </c>
      <c r="L136" s="310">
        <f>(VLOOKUP(K136,'RPPF CALCULATION'!$AX$2:$AZ$400,2,FALSE))</f>
        <v>0.6430566092390646</v>
      </c>
      <c r="M136" s="328">
        <f t="shared" si="18"/>
        <v>131</v>
      </c>
      <c r="AG136" s="14" t="s">
        <v>168</v>
      </c>
      <c r="AH136" s="66">
        <f t="shared" si="19"/>
        <v>132</v>
      </c>
      <c r="AI136" s="66"/>
      <c r="AJ136" s="324" t="str">
        <f t="shared" si="20"/>
        <v>Kennesaw St.</v>
      </c>
      <c r="AK136" s="325">
        <f t="shared" si="21"/>
        <v>129</v>
      </c>
    </row>
    <row r="137" spans="3:37" ht="15.75" thickBot="1" x14ac:dyDescent="0.3">
      <c r="C137" s="49" t="s">
        <v>293</v>
      </c>
      <c r="D137" s="53">
        <f t="shared" si="15"/>
        <v>0.70073490022609752</v>
      </c>
      <c r="E137" s="29">
        <f t="shared" si="16"/>
        <v>132</v>
      </c>
      <c r="F137" s="305"/>
      <c r="G137" s="45" t="s">
        <v>72</v>
      </c>
      <c r="H137" s="300">
        <f>VLOOKUP(G137,'NPB CALCULATION'!L$3:N$366,2,FALSE)</f>
        <v>0.7608506919796576</v>
      </c>
      <c r="I137" s="33">
        <f t="shared" si="17"/>
        <v>132</v>
      </c>
      <c r="J137" s="306"/>
      <c r="K137" s="39" t="s">
        <v>72</v>
      </c>
      <c r="L137" s="310">
        <f>(VLOOKUP(K137,'RPPF CALCULATION'!$AX$2:$AZ$400,2,FALSE))</f>
        <v>0.64211127068753593</v>
      </c>
      <c r="M137" s="328">
        <f t="shared" si="18"/>
        <v>132</v>
      </c>
      <c r="AG137" s="14" t="s">
        <v>293</v>
      </c>
      <c r="AH137" s="66">
        <f t="shared" si="19"/>
        <v>133</v>
      </c>
      <c r="AI137" s="66"/>
      <c r="AJ137" s="324" t="str">
        <f t="shared" si="20"/>
        <v>San Jose St.</v>
      </c>
      <c r="AK137" s="325">
        <f t="shared" si="21"/>
        <v>131</v>
      </c>
    </row>
    <row r="138" spans="3:37" ht="15.75" thickBot="1" x14ac:dyDescent="0.3">
      <c r="C138" s="49" t="s">
        <v>344</v>
      </c>
      <c r="D138" s="53">
        <f t="shared" si="15"/>
        <v>0.69991491282734697</v>
      </c>
      <c r="E138" s="29">
        <f t="shared" si="16"/>
        <v>133</v>
      </c>
      <c r="F138" s="305"/>
      <c r="G138" s="45" t="s">
        <v>154</v>
      </c>
      <c r="H138" s="300">
        <f>VLOOKUP(G138,'NPB CALCULATION'!L$3:N$366,2,FALSE)</f>
        <v>0.7604041198314877</v>
      </c>
      <c r="I138" s="33">
        <f t="shared" si="17"/>
        <v>133</v>
      </c>
      <c r="J138" s="306"/>
      <c r="K138" s="39" t="s">
        <v>344</v>
      </c>
      <c r="L138" s="310">
        <f>(VLOOKUP(K138,'RPPF CALCULATION'!$AX$2:$AZ$400,2,FALSE))</f>
        <v>0.63961008752747572</v>
      </c>
      <c r="M138" s="328">
        <f t="shared" si="18"/>
        <v>133</v>
      </c>
      <c r="AG138" s="14" t="s">
        <v>72</v>
      </c>
      <c r="AH138" s="66">
        <f t="shared" si="19"/>
        <v>132</v>
      </c>
      <c r="AI138" s="66"/>
      <c r="AJ138" s="324" t="str">
        <f t="shared" si="20"/>
        <v>Cal Baptist</v>
      </c>
      <c r="AK138" s="325">
        <f t="shared" si="21"/>
        <v>129</v>
      </c>
    </row>
    <row r="139" spans="3:37" ht="15.75" thickBot="1" x14ac:dyDescent="0.3">
      <c r="C139" s="49" t="s">
        <v>154</v>
      </c>
      <c r="D139" s="53">
        <f t="shared" si="15"/>
        <v>0.69719988741860028</v>
      </c>
      <c r="E139" s="29">
        <f t="shared" si="16"/>
        <v>134</v>
      </c>
      <c r="F139" s="305"/>
      <c r="G139" s="45" t="s">
        <v>344</v>
      </c>
      <c r="H139" s="300">
        <f>VLOOKUP(G139,'NPB CALCULATION'!L$3:N$366,2,FALSE)</f>
        <v>0.7602197381272181</v>
      </c>
      <c r="I139" s="33">
        <f t="shared" si="17"/>
        <v>134</v>
      </c>
      <c r="J139" s="306"/>
      <c r="K139" s="39" t="s">
        <v>114</v>
      </c>
      <c r="L139" s="310">
        <f>(VLOOKUP(K139,'RPPF CALCULATION'!$AX$2:$AZ$400,2,FALSE))</f>
        <v>0.63643790279841395</v>
      </c>
      <c r="M139" s="328">
        <f t="shared" si="18"/>
        <v>134</v>
      </c>
      <c r="AG139" s="14" t="s">
        <v>344</v>
      </c>
      <c r="AH139" s="66">
        <f t="shared" si="19"/>
        <v>134</v>
      </c>
      <c r="AI139" s="66"/>
      <c r="AJ139" s="324" t="str">
        <f t="shared" si="20"/>
        <v>UC Santa Barbara</v>
      </c>
      <c r="AK139" s="325">
        <f t="shared" si="21"/>
        <v>132</v>
      </c>
    </row>
    <row r="140" spans="3:37" ht="15.75" thickBot="1" x14ac:dyDescent="0.3">
      <c r="C140" s="49" t="s">
        <v>319</v>
      </c>
      <c r="D140" s="53">
        <f t="shared" si="15"/>
        <v>0.69563686235137989</v>
      </c>
      <c r="E140" s="29">
        <f t="shared" si="16"/>
        <v>135</v>
      </c>
      <c r="F140" s="305"/>
      <c r="G140" s="45" t="s">
        <v>80</v>
      </c>
      <c r="H140" s="300">
        <f>VLOOKUP(G140,'NPB CALCULATION'!L$3:N$366,2,FALSE)</f>
        <v>0.75763531448134158</v>
      </c>
      <c r="I140" s="33">
        <f t="shared" si="17"/>
        <v>135</v>
      </c>
      <c r="J140" s="306"/>
      <c r="K140" s="39" t="s">
        <v>293</v>
      </c>
      <c r="L140" s="310">
        <f>(VLOOKUP(K140,'RPPF CALCULATION'!$AX$2:$AZ$400,2,FALSE))</f>
        <v>0.63538967047851369</v>
      </c>
      <c r="M140" s="328">
        <f t="shared" si="18"/>
        <v>135</v>
      </c>
      <c r="AG140" s="14" t="s">
        <v>369</v>
      </c>
      <c r="AH140" s="66">
        <f t="shared" si="19"/>
        <v>135</v>
      </c>
      <c r="AI140" s="66"/>
      <c r="AJ140" s="324" t="str">
        <f t="shared" si="20"/>
        <v>Virginia Tech</v>
      </c>
      <c r="AK140" s="325">
        <f t="shared" si="21"/>
        <v>133</v>
      </c>
    </row>
    <row r="141" spans="3:37" ht="15.75" thickBot="1" x14ac:dyDescent="0.3">
      <c r="C141" s="49" t="s">
        <v>187</v>
      </c>
      <c r="D141" s="53">
        <f t="shared" si="15"/>
        <v>0.69418208287010208</v>
      </c>
      <c r="E141" s="29">
        <f t="shared" si="16"/>
        <v>136</v>
      </c>
      <c r="F141" s="305"/>
      <c r="G141" s="45" t="s">
        <v>279</v>
      </c>
      <c r="H141" s="300">
        <f>VLOOKUP(G141,'NPB CALCULATION'!L$3:N$366,2,FALSE)</f>
        <v>0.75609155909471015</v>
      </c>
      <c r="I141" s="33">
        <f t="shared" si="17"/>
        <v>136</v>
      </c>
      <c r="J141" s="306"/>
      <c r="K141" s="39" t="s">
        <v>285</v>
      </c>
      <c r="L141" s="310">
        <f>(VLOOKUP(K141,'RPPF CALCULATION'!$AX$2:$AZ$400,2,FALSE))</f>
        <v>0.63491128808741426</v>
      </c>
      <c r="M141" s="328">
        <f t="shared" si="18"/>
        <v>136</v>
      </c>
      <c r="AG141" s="14" t="s">
        <v>187</v>
      </c>
      <c r="AH141" s="66">
        <f t="shared" si="19"/>
        <v>141</v>
      </c>
      <c r="AI141" s="66"/>
      <c r="AJ141" s="324" t="str">
        <f t="shared" si="20"/>
        <v>Loyola Chicago</v>
      </c>
      <c r="AK141" s="325">
        <f t="shared" si="21"/>
        <v>136</v>
      </c>
    </row>
    <row r="142" spans="3:37" ht="15.75" thickBot="1" x14ac:dyDescent="0.3">
      <c r="C142" s="49" t="s">
        <v>137</v>
      </c>
      <c r="D142" s="53">
        <f t="shared" si="15"/>
        <v>0.69297256516444383</v>
      </c>
      <c r="E142" s="29">
        <f t="shared" si="16"/>
        <v>137</v>
      </c>
      <c r="F142" s="305"/>
      <c r="G142" s="45" t="s">
        <v>232</v>
      </c>
      <c r="H142" s="300">
        <f>VLOOKUP(G142,'NPB CALCULATION'!L$3:N$366,2,FALSE)</f>
        <v>0.75419474975217704</v>
      </c>
      <c r="I142" s="33">
        <f t="shared" si="17"/>
        <v>137</v>
      </c>
      <c r="J142" s="306"/>
      <c r="K142" s="39" t="s">
        <v>110</v>
      </c>
      <c r="L142" s="310">
        <f>(VLOOKUP(K142,'RPPF CALCULATION'!$AX$2:$AZ$400,2,FALSE))</f>
        <v>0.63444968663010648</v>
      </c>
      <c r="M142" s="328">
        <f t="shared" si="18"/>
        <v>137</v>
      </c>
      <c r="AG142" s="14" t="s">
        <v>322</v>
      </c>
      <c r="AH142" s="66">
        <f t="shared" si="19"/>
        <v>154</v>
      </c>
      <c r="AI142" s="66"/>
      <c r="AJ142" s="324" t="str">
        <f t="shared" si="20"/>
        <v>Temple</v>
      </c>
      <c r="AK142" s="325">
        <f t="shared" si="21"/>
        <v>152</v>
      </c>
    </row>
    <row r="143" spans="3:37" ht="15.75" thickBot="1" x14ac:dyDescent="0.3">
      <c r="C143" s="49" t="s">
        <v>385</v>
      </c>
      <c r="D143" s="53">
        <f t="shared" si="15"/>
        <v>0.69159183505469168</v>
      </c>
      <c r="E143" s="29">
        <f t="shared" si="16"/>
        <v>138</v>
      </c>
      <c r="F143" s="305"/>
      <c r="G143" s="45" t="s">
        <v>117</v>
      </c>
      <c r="H143" s="300">
        <f>VLOOKUP(G143,'NPB CALCULATION'!L$3:N$366,2,FALSE)</f>
        <v>0.75381921670710916</v>
      </c>
      <c r="I143" s="33">
        <f t="shared" si="17"/>
        <v>138</v>
      </c>
      <c r="J143" s="306"/>
      <c r="K143" s="39" t="s">
        <v>154</v>
      </c>
      <c r="L143" s="310">
        <f>(VLOOKUP(K143,'RPPF CALCULATION'!$AX$2:$AZ$400,2,FALSE))</f>
        <v>0.63399565500571298</v>
      </c>
      <c r="M143" s="328">
        <f t="shared" si="18"/>
        <v>138</v>
      </c>
      <c r="AG143" s="14" t="s">
        <v>110</v>
      </c>
      <c r="AH143" s="66">
        <f t="shared" si="19"/>
        <v>145</v>
      </c>
      <c r="AI143" s="66"/>
      <c r="AJ143" s="324" t="str">
        <f t="shared" si="20"/>
        <v>Duquesne</v>
      </c>
      <c r="AK143" s="325">
        <f t="shared" si="21"/>
        <v>143</v>
      </c>
    </row>
    <row r="144" spans="3:37" ht="15.75" thickBot="1" x14ac:dyDescent="0.3">
      <c r="C144" s="49" t="s">
        <v>173</v>
      </c>
      <c r="D144" s="53">
        <f t="shared" si="15"/>
        <v>0.68816958167127329</v>
      </c>
      <c r="E144" s="29">
        <f t="shared" si="16"/>
        <v>139</v>
      </c>
      <c r="F144" s="305"/>
      <c r="G144" s="45" t="s">
        <v>97</v>
      </c>
      <c r="H144" s="300">
        <f>VLOOKUP(G144,'NPB CALCULATION'!L$3:N$366,2,FALSE)</f>
        <v>0.75070709099693456</v>
      </c>
      <c r="I144" s="33">
        <f t="shared" si="17"/>
        <v>139</v>
      </c>
      <c r="J144" s="306"/>
      <c r="K144" s="39" t="s">
        <v>385</v>
      </c>
      <c r="L144" s="310">
        <f>(VLOOKUP(K144,'RPPF CALCULATION'!$AX$2:$AZ$400,2,FALSE))</f>
        <v>0.63277789106590976</v>
      </c>
      <c r="M144" s="328">
        <f t="shared" si="18"/>
        <v>139</v>
      </c>
      <c r="AG144" s="14" t="s">
        <v>97</v>
      </c>
      <c r="AH144" s="66">
        <f t="shared" si="19"/>
        <v>142</v>
      </c>
      <c r="AI144" s="66"/>
      <c r="AJ144" s="324" t="str">
        <f t="shared" si="20"/>
        <v>Cornell</v>
      </c>
      <c r="AK144" s="325">
        <f t="shared" si="21"/>
        <v>137</v>
      </c>
    </row>
    <row r="145" spans="3:37" ht="15.75" thickBot="1" x14ac:dyDescent="0.3">
      <c r="C145" s="49" t="s">
        <v>110</v>
      </c>
      <c r="D145" s="53">
        <f t="shared" si="15"/>
        <v>0.68766143222946396</v>
      </c>
      <c r="E145" s="29">
        <f t="shared" si="16"/>
        <v>140</v>
      </c>
      <c r="F145" s="305"/>
      <c r="G145" s="45" t="s">
        <v>385</v>
      </c>
      <c r="H145" s="300">
        <f>VLOOKUP(G145,'NPB CALCULATION'!L$3:N$366,2,FALSE)</f>
        <v>0.75040577904347372</v>
      </c>
      <c r="I145" s="33">
        <f t="shared" si="17"/>
        <v>140</v>
      </c>
      <c r="J145" s="306"/>
      <c r="K145" s="39" t="s">
        <v>185</v>
      </c>
      <c r="L145" s="310">
        <f>(VLOOKUP(K145,'RPPF CALCULATION'!$AX$2:$AZ$400,2,FALSE))</f>
        <v>0.62835499623243118</v>
      </c>
      <c r="M145" s="328">
        <f t="shared" si="18"/>
        <v>140</v>
      </c>
      <c r="AG145" s="14" t="s">
        <v>319</v>
      </c>
      <c r="AH145" s="66">
        <f t="shared" si="19"/>
        <v>142</v>
      </c>
      <c r="AI145" s="66"/>
      <c r="AJ145" s="324" t="str">
        <f t="shared" si="20"/>
        <v>Syracuse</v>
      </c>
      <c r="AK145" s="325">
        <f t="shared" si="21"/>
        <v>137</v>
      </c>
    </row>
    <row r="146" spans="3:37" ht="15.75" thickBot="1" x14ac:dyDescent="0.3">
      <c r="C146" s="49" t="s">
        <v>97</v>
      </c>
      <c r="D146" s="53">
        <f t="shared" si="15"/>
        <v>0.68761466766435686</v>
      </c>
      <c r="E146" s="29">
        <f t="shared" si="16"/>
        <v>141</v>
      </c>
      <c r="F146" s="305"/>
      <c r="G146" s="45" t="s">
        <v>207</v>
      </c>
      <c r="H146" s="300">
        <f>VLOOKUP(G146,'NPB CALCULATION'!L$3:N$366,2,FALSE)</f>
        <v>0.75011831102827564</v>
      </c>
      <c r="I146" s="33">
        <f t="shared" si="17"/>
        <v>141</v>
      </c>
      <c r="J146" s="306"/>
      <c r="K146" s="39" t="s">
        <v>105</v>
      </c>
      <c r="L146" s="310">
        <f>(VLOOKUP(K146,'RPPF CALCULATION'!$AX$2:$AZ$400,2,FALSE))</f>
        <v>0.62709838152239694</v>
      </c>
      <c r="M146" s="328">
        <f t="shared" si="18"/>
        <v>141</v>
      </c>
      <c r="AG146" s="14" t="s">
        <v>137</v>
      </c>
      <c r="AH146" s="66">
        <f t="shared" si="19"/>
        <v>142</v>
      </c>
      <c r="AI146" s="66"/>
      <c r="AJ146" s="324" t="str">
        <f t="shared" si="20"/>
        <v>Georgia Tech</v>
      </c>
      <c r="AK146" s="325">
        <f t="shared" si="21"/>
        <v>137</v>
      </c>
    </row>
    <row r="147" spans="3:37" ht="15.75" thickBot="1" x14ac:dyDescent="0.3">
      <c r="C147" s="49" t="s">
        <v>207</v>
      </c>
      <c r="D147" s="53">
        <f t="shared" si="15"/>
        <v>0.68739310054851277</v>
      </c>
      <c r="E147" s="29">
        <f t="shared" si="16"/>
        <v>142</v>
      </c>
      <c r="F147" s="305"/>
      <c r="G147" s="45" t="s">
        <v>129</v>
      </c>
      <c r="H147" s="300">
        <f>VLOOKUP(G147,'NPB CALCULATION'!L$3:N$366,2,FALSE)</f>
        <v>0.74920413251028839</v>
      </c>
      <c r="I147" s="33">
        <f t="shared" si="17"/>
        <v>142</v>
      </c>
      <c r="J147" s="306"/>
      <c r="K147" s="39" t="s">
        <v>381</v>
      </c>
      <c r="L147" s="310">
        <f>(VLOOKUP(K147,'RPPF CALCULATION'!$AX$2:$AZ$400,2,FALSE))</f>
        <v>0.62506298049994258</v>
      </c>
      <c r="M147" s="328">
        <f t="shared" si="18"/>
        <v>142</v>
      </c>
      <c r="AG147" s="14" t="s">
        <v>207</v>
      </c>
      <c r="AH147" s="66">
        <f t="shared" si="19"/>
        <v>143</v>
      </c>
      <c r="AI147" s="66"/>
      <c r="AJ147" s="324" t="str">
        <f t="shared" si="20"/>
        <v>Milwaukee</v>
      </c>
      <c r="AK147" s="325">
        <f t="shared" si="21"/>
        <v>140</v>
      </c>
    </row>
    <row r="148" spans="3:37" ht="15.75" thickBot="1" x14ac:dyDescent="0.3">
      <c r="C148" s="49" t="s">
        <v>129</v>
      </c>
      <c r="D148" s="53">
        <f t="shared" si="15"/>
        <v>0.68712946139226228</v>
      </c>
      <c r="E148" s="29">
        <f t="shared" si="16"/>
        <v>143</v>
      </c>
      <c r="F148" s="305"/>
      <c r="G148" s="45" t="s">
        <v>221</v>
      </c>
      <c r="H148" s="300">
        <f>VLOOKUP(G148,'NPB CALCULATION'!L$3:N$366,2,FALSE)</f>
        <v>0.74863976835955293</v>
      </c>
      <c r="I148" s="33">
        <f t="shared" si="17"/>
        <v>143</v>
      </c>
      <c r="J148" s="306"/>
      <c r="K148" s="39" t="s">
        <v>129</v>
      </c>
      <c r="L148" s="310">
        <f>(VLOOKUP(K148,'RPPF CALCULATION'!$AX$2:$AZ$400,2,FALSE))</f>
        <v>0.62505479027423605</v>
      </c>
      <c r="M148" s="328">
        <f t="shared" si="18"/>
        <v>143</v>
      </c>
      <c r="AG148" s="14" t="s">
        <v>173</v>
      </c>
      <c r="AH148" s="66">
        <f t="shared" si="19"/>
        <v>143</v>
      </c>
      <c r="AI148" s="66"/>
      <c r="AJ148" s="324" t="str">
        <f t="shared" si="20"/>
        <v>Lamar</v>
      </c>
      <c r="AK148" s="325">
        <f t="shared" si="21"/>
        <v>140</v>
      </c>
    </row>
    <row r="149" spans="3:37" ht="15.75" thickBot="1" x14ac:dyDescent="0.3">
      <c r="C149" s="49" t="s">
        <v>224</v>
      </c>
      <c r="D149" s="53">
        <f t="shared" si="15"/>
        <v>0.68624773455943</v>
      </c>
      <c r="E149" s="29">
        <f t="shared" si="16"/>
        <v>144</v>
      </c>
      <c r="F149" s="305"/>
      <c r="G149" s="45" t="s">
        <v>369</v>
      </c>
      <c r="H149" s="300">
        <f>VLOOKUP(G149,'NPB CALCULATION'!L$3:N$366,2,FALSE)</f>
        <v>0.74629283185550155</v>
      </c>
      <c r="I149" s="33">
        <f t="shared" si="17"/>
        <v>144</v>
      </c>
      <c r="J149" s="306"/>
      <c r="K149" s="39" t="s">
        <v>207</v>
      </c>
      <c r="L149" s="310">
        <f>(VLOOKUP(K149,'RPPF CALCULATION'!$AX$2:$AZ$400,2,FALSE))</f>
        <v>0.6246678900687499</v>
      </c>
      <c r="M149" s="328">
        <f t="shared" si="18"/>
        <v>144</v>
      </c>
      <c r="AG149" s="14" t="s">
        <v>350</v>
      </c>
      <c r="AH149" s="66">
        <f t="shared" si="19"/>
        <v>159</v>
      </c>
      <c r="AI149" s="66"/>
      <c r="AJ149" s="324" t="str">
        <f t="shared" si="20"/>
        <v>UNC Greensboro</v>
      </c>
      <c r="AK149" s="325">
        <f t="shared" si="21"/>
        <v>158</v>
      </c>
    </row>
    <row r="150" spans="3:37" ht="15.75" thickBot="1" x14ac:dyDescent="0.3">
      <c r="C150" s="49" t="s">
        <v>285</v>
      </c>
      <c r="D150" s="53">
        <f t="shared" si="15"/>
        <v>0.68592951303331051</v>
      </c>
      <c r="E150" s="29">
        <f t="shared" si="16"/>
        <v>145</v>
      </c>
      <c r="F150" s="305"/>
      <c r="G150" s="45" t="s">
        <v>271</v>
      </c>
      <c r="H150" s="300">
        <f>VLOOKUP(G150,'NPB CALCULATION'!L$3:N$366,2,FALSE)</f>
        <v>0.74477326167431601</v>
      </c>
      <c r="I150" s="33">
        <f t="shared" si="17"/>
        <v>145</v>
      </c>
      <c r="J150" s="306"/>
      <c r="K150" s="39" t="s">
        <v>97</v>
      </c>
      <c r="L150" s="310">
        <f>(VLOOKUP(K150,'RPPF CALCULATION'!$AX$2:$AZ$400,2,FALSE))</f>
        <v>0.62452224433177927</v>
      </c>
      <c r="M150" s="328">
        <f t="shared" si="18"/>
        <v>145</v>
      </c>
      <c r="AG150" s="14" t="s">
        <v>360</v>
      </c>
      <c r="AH150" s="66">
        <f t="shared" si="19"/>
        <v>148</v>
      </c>
      <c r="AI150" s="66"/>
      <c r="AJ150" s="324" t="str">
        <f t="shared" si="20"/>
        <v>Utah Valley</v>
      </c>
      <c r="AK150" s="325">
        <f t="shared" si="21"/>
        <v>145</v>
      </c>
    </row>
    <row r="151" spans="3:37" ht="15.75" thickBot="1" x14ac:dyDescent="0.3">
      <c r="C151" s="49" t="s">
        <v>360</v>
      </c>
      <c r="D151" s="53">
        <f t="shared" si="15"/>
        <v>0.68139331131626546</v>
      </c>
      <c r="E151" s="29">
        <f t="shared" si="16"/>
        <v>146</v>
      </c>
      <c r="F151" s="305"/>
      <c r="G151" s="45" t="s">
        <v>89</v>
      </c>
      <c r="H151" s="300">
        <f>VLOOKUP(G151,'NPB CALCULATION'!L$3:N$366,2,FALSE)</f>
        <v>0.74425703845340818</v>
      </c>
      <c r="I151" s="33">
        <f t="shared" si="17"/>
        <v>146</v>
      </c>
      <c r="J151" s="306"/>
      <c r="K151" s="39" t="s">
        <v>168</v>
      </c>
      <c r="L151" s="310">
        <f>(VLOOKUP(K151,'RPPF CALCULATION'!$AX$2:$AZ$400,2,FALSE))</f>
        <v>0.62244423191797749</v>
      </c>
      <c r="M151" s="328">
        <f t="shared" si="18"/>
        <v>146</v>
      </c>
      <c r="AG151" s="14" t="s">
        <v>105</v>
      </c>
      <c r="AH151" s="66">
        <f t="shared" si="19"/>
        <v>152</v>
      </c>
      <c r="AI151" s="66"/>
      <c r="AJ151" s="324" t="str">
        <f t="shared" si="20"/>
        <v>DePaul</v>
      </c>
      <c r="AK151" s="325">
        <f t="shared" si="21"/>
        <v>149</v>
      </c>
    </row>
    <row r="152" spans="3:37" ht="15.75" thickBot="1" x14ac:dyDescent="0.3">
      <c r="C152" s="49" t="s">
        <v>105</v>
      </c>
      <c r="D152" s="53">
        <f t="shared" si="15"/>
        <v>0.68134300983461138</v>
      </c>
      <c r="E152" s="29">
        <f t="shared" si="16"/>
        <v>147</v>
      </c>
      <c r="F152" s="305"/>
      <c r="G152" s="45" t="s">
        <v>360</v>
      </c>
      <c r="H152" s="300">
        <f>VLOOKUP(G152,'NPB CALCULATION'!L$3:N$366,2,FALSE)</f>
        <v>0.74275595141234352</v>
      </c>
      <c r="I152" s="33">
        <f t="shared" si="17"/>
        <v>147</v>
      </c>
      <c r="J152" s="306"/>
      <c r="K152" s="39" t="s">
        <v>322</v>
      </c>
      <c r="L152" s="310">
        <f>(VLOOKUP(K152,'RPPF CALCULATION'!$AX$2:$AZ$400,2,FALSE))</f>
        <v>0.62101059116010549</v>
      </c>
      <c r="M152" s="328">
        <f t="shared" si="18"/>
        <v>147</v>
      </c>
      <c r="AG152" s="14" t="s">
        <v>271</v>
      </c>
      <c r="AH152" s="66">
        <f t="shared" si="19"/>
        <v>148</v>
      </c>
      <c r="AI152" s="66"/>
      <c r="AJ152" s="324" t="str">
        <f t="shared" si="20"/>
        <v>Purdue Fort Wayne</v>
      </c>
      <c r="AK152" s="325">
        <f t="shared" si="21"/>
        <v>145</v>
      </c>
    </row>
    <row r="153" spans="3:37" ht="15.75" thickBot="1" x14ac:dyDescent="0.3">
      <c r="C153" s="49" t="s">
        <v>185</v>
      </c>
      <c r="D153" s="53">
        <f t="shared" si="15"/>
        <v>0.68078082130088813</v>
      </c>
      <c r="E153" s="29">
        <f t="shared" si="16"/>
        <v>148</v>
      </c>
      <c r="F153" s="305"/>
      <c r="G153" s="45" t="s">
        <v>276</v>
      </c>
      <c r="H153" s="300">
        <f>VLOOKUP(G153,'NPB CALCULATION'!L$3:N$366,2,FALSE)</f>
        <v>0.74218763156253331</v>
      </c>
      <c r="I153" s="33">
        <f t="shared" si="17"/>
        <v>148</v>
      </c>
      <c r="J153" s="306"/>
      <c r="K153" s="39" t="s">
        <v>360</v>
      </c>
      <c r="L153" s="310">
        <f>(VLOOKUP(K153,'RPPF CALCULATION'!$AX$2:$AZ$400,2,FALSE))</f>
        <v>0.6200306712201874</v>
      </c>
      <c r="M153" s="328">
        <f t="shared" si="18"/>
        <v>148</v>
      </c>
      <c r="AG153" s="14" t="s">
        <v>285</v>
      </c>
      <c r="AH153" s="66">
        <f t="shared" si="19"/>
        <v>148</v>
      </c>
      <c r="AI153" s="66"/>
      <c r="AJ153" s="324" t="str">
        <f t="shared" si="20"/>
        <v>Saint Louis</v>
      </c>
      <c r="AK153" s="325">
        <f t="shared" si="21"/>
        <v>145</v>
      </c>
    </row>
    <row r="154" spans="3:37" ht="15.75" thickBot="1" x14ac:dyDescent="0.3">
      <c r="C154" s="49" t="s">
        <v>271</v>
      </c>
      <c r="D154" s="53">
        <f t="shared" si="15"/>
        <v>0.67977023827370076</v>
      </c>
      <c r="E154" s="29">
        <f t="shared" si="16"/>
        <v>149</v>
      </c>
      <c r="F154" s="305"/>
      <c r="G154" s="45" t="s">
        <v>305</v>
      </c>
      <c r="H154" s="300">
        <f>VLOOKUP(G154,'NPB CALCULATION'!L$3:N$366,2,FALSE)</f>
        <v>0.74182120342085345</v>
      </c>
      <c r="I154" s="33">
        <f t="shared" si="17"/>
        <v>149</v>
      </c>
      <c r="J154" s="306"/>
      <c r="K154" s="39" t="s">
        <v>220</v>
      </c>
      <c r="L154" s="310">
        <f>(VLOOKUP(K154,'RPPF CALCULATION'!$AX$2:$AZ$400,2,FALSE))</f>
        <v>0.61865314219584899</v>
      </c>
      <c r="M154" s="328">
        <f t="shared" si="18"/>
        <v>149</v>
      </c>
      <c r="AG154" s="14" t="s">
        <v>80</v>
      </c>
      <c r="AH154" s="66">
        <f t="shared" si="19"/>
        <v>152</v>
      </c>
      <c r="AI154" s="66"/>
      <c r="AJ154" s="324" t="str">
        <f t="shared" si="20"/>
        <v>Central Connecticut</v>
      </c>
      <c r="AK154" s="325">
        <f t="shared" si="21"/>
        <v>149</v>
      </c>
    </row>
    <row r="155" spans="3:37" ht="15.75" thickBot="1" x14ac:dyDescent="0.3">
      <c r="C155" s="49" t="s">
        <v>322</v>
      </c>
      <c r="D155" s="53">
        <f t="shared" si="15"/>
        <v>0.67846803628938757</v>
      </c>
      <c r="E155" s="29">
        <f t="shared" si="16"/>
        <v>150</v>
      </c>
      <c r="F155" s="305"/>
      <c r="G155" s="45" t="s">
        <v>274</v>
      </c>
      <c r="H155" s="300">
        <f>VLOOKUP(G155,'NPB CALCULATION'!L$3:N$366,2,FALSE)</f>
        <v>0.74139146784396415</v>
      </c>
      <c r="I155" s="33">
        <f t="shared" si="17"/>
        <v>150</v>
      </c>
      <c r="J155" s="306"/>
      <c r="K155" s="39" t="s">
        <v>245</v>
      </c>
      <c r="L155" s="310">
        <f>(VLOOKUP(K155,'RPPF CALCULATION'!$AX$2:$AZ$400,2,FALSE))</f>
        <v>0.61813914427240557</v>
      </c>
      <c r="M155" s="328">
        <f t="shared" si="18"/>
        <v>150</v>
      </c>
      <c r="AG155" s="14" t="s">
        <v>232</v>
      </c>
      <c r="AH155" s="66">
        <f t="shared" si="19"/>
        <v>151</v>
      </c>
      <c r="AI155" s="66"/>
      <c r="AJ155" s="324" t="str">
        <f t="shared" si="20"/>
        <v>Norfolk St.</v>
      </c>
      <c r="AK155" s="325">
        <f t="shared" si="21"/>
        <v>148</v>
      </c>
    </row>
    <row r="156" spans="3:37" ht="15.75" thickBot="1" x14ac:dyDescent="0.3">
      <c r="C156" s="49" t="s">
        <v>80</v>
      </c>
      <c r="D156" s="53">
        <f t="shared" si="15"/>
        <v>0.67829217894147664</v>
      </c>
      <c r="E156" s="29">
        <f t="shared" si="16"/>
        <v>151</v>
      </c>
      <c r="F156" s="305"/>
      <c r="G156" s="45" t="s">
        <v>73</v>
      </c>
      <c r="H156" s="300">
        <f>VLOOKUP(G156,'NPB CALCULATION'!L$3:N$366,2,FALSE)</f>
        <v>0.74117906474857087</v>
      </c>
      <c r="I156" s="33">
        <f t="shared" si="17"/>
        <v>151</v>
      </c>
      <c r="J156" s="306"/>
      <c r="K156" s="39" t="s">
        <v>271</v>
      </c>
      <c r="L156" s="310">
        <f>(VLOOKUP(K156,'RPPF CALCULATION'!$AX$2:$AZ$400,2,FALSE))</f>
        <v>0.6147672148730855</v>
      </c>
      <c r="M156" s="328">
        <f t="shared" si="18"/>
        <v>151</v>
      </c>
      <c r="AG156" s="14" t="s">
        <v>185</v>
      </c>
      <c r="AH156" s="66">
        <f t="shared" si="19"/>
        <v>153</v>
      </c>
      <c r="AI156" s="66"/>
      <c r="AJ156" s="324" t="str">
        <f t="shared" si="20"/>
        <v>Louisiana Tech</v>
      </c>
      <c r="AK156" s="325">
        <f t="shared" si="21"/>
        <v>151</v>
      </c>
    </row>
    <row r="157" spans="3:37" ht="15.75" thickBot="1" x14ac:dyDescent="0.3">
      <c r="C157" s="49" t="s">
        <v>232</v>
      </c>
      <c r="D157" s="53">
        <f t="shared" si="15"/>
        <v>0.67756809749838998</v>
      </c>
      <c r="E157" s="29">
        <f t="shared" si="16"/>
        <v>152</v>
      </c>
      <c r="F157" s="305"/>
      <c r="G157" s="45" t="s">
        <v>110</v>
      </c>
      <c r="H157" s="300">
        <f>VLOOKUP(G157,'NPB CALCULATION'!L$3:N$366,2,FALSE)</f>
        <v>0.74087317782882145</v>
      </c>
      <c r="I157" s="33">
        <f t="shared" si="17"/>
        <v>152</v>
      </c>
      <c r="J157" s="306"/>
      <c r="K157" s="39" t="s">
        <v>67</v>
      </c>
      <c r="L157" s="310">
        <f>(VLOOKUP(K157,'RPPF CALCULATION'!$AX$2:$AZ$400,2,FALSE))</f>
        <v>0.61445462347851432</v>
      </c>
      <c r="M157" s="328">
        <f t="shared" si="18"/>
        <v>152</v>
      </c>
      <c r="AG157" s="14" t="s">
        <v>117</v>
      </c>
      <c r="AH157" s="66">
        <f t="shared" si="19"/>
        <v>155</v>
      </c>
      <c r="AI157" s="66"/>
      <c r="AJ157" s="324" t="str">
        <f t="shared" si="20"/>
        <v>Elon</v>
      </c>
      <c r="AK157" s="325">
        <f t="shared" si="21"/>
        <v>154</v>
      </c>
    </row>
    <row r="158" spans="3:37" ht="15.75" thickBot="1" x14ac:dyDescent="0.3">
      <c r="C158" s="49" t="s">
        <v>220</v>
      </c>
      <c r="D158" s="53">
        <f t="shared" si="15"/>
        <v>0.67580864839644916</v>
      </c>
      <c r="E158" s="29">
        <f t="shared" si="16"/>
        <v>153</v>
      </c>
      <c r="F158" s="305"/>
      <c r="G158" s="45" t="s">
        <v>187</v>
      </c>
      <c r="H158" s="300">
        <f>VLOOKUP(G158,'NPB CALCULATION'!L$3:N$366,2,FALSE)</f>
        <v>0.74066015324865586</v>
      </c>
      <c r="I158" s="33">
        <f t="shared" si="17"/>
        <v>153</v>
      </c>
      <c r="J158" s="306"/>
      <c r="K158" s="39" t="s">
        <v>379</v>
      </c>
      <c r="L158" s="310">
        <f>(VLOOKUP(K158,'RPPF CALCULATION'!$AX$2:$AZ$400,2,FALSE))</f>
        <v>0.61417120333757469</v>
      </c>
      <c r="M158" s="328">
        <f t="shared" si="18"/>
        <v>153</v>
      </c>
      <c r="AG158" s="14" t="s">
        <v>224</v>
      </c>
      <c r="AH158" s="66">
        <f t="shared" si="19"/>
        <v>145</v>
      </c>
      <c r="AI158" s="66"/>
      <c r="AJ158" s="324" t="str">
        <f t="shared" si="20"/>
        <v>Nebraska Omaha</v>
      </c>
      <c r="AK158" s="325">
        <f t="shared" si="21"/>
        <v>143</v>
      </c>
    </row>
    <row r="159" spans="3:37" ht="15.75" thickBot="1" x14ac:dyDescent="0.3">
      <c r="C159" s="49" t="s">
        <v>117</v>
      </c>
      <c r="D159" s="53">
        <f t="shared" si="15"/>
        <v>0.67489125591115606</v>
      </c>
      <c r="E159" s="29">
        <f t="shared" si="16"/>
        <v>154</v>
      </c>
      <c r="F159" s="305"/>
      <c r="G159" s="45" t="s">
        <v>137</v>
      </c>
      <c r="H159" s="300">
        <f>VLOOKUP(G159,'NPB CALCULATION'!L$3:N$366,2,FALSE)</f>
        <v>0.73993585036298504</v>
      </c>
      <c r="I159" s="33">
        <f t="shared" si="17"/>
        <v>154</v>
      </c>
      <c r="J159" s="306"/>
      <c r="K159" s="39" t="s">
        <v>173</v>
      </c>
      <c r="L159" s="310">
        <f>(VLOOKUP(K159,'RPPF CALCULATION'!$AX$2:$AZ$400,2,FALSE))</f>
        <v>0.61041471175980133</v>
      </c>
      <c r="M159" s="328">
        <f t="shared" si="18"/>
        <v>154</v>
      </c>
      <c r="AG159" s="14" t="s">
        <v>111</v>
      </c>
      <c r="AH159" s="66">
        <f t="shared" si="19"/>
        <v>167</v>
      </c>
      <c r="AI159" s="66"/>
      <c r="AJ159" s="324" t="str">
        <f t="shared" si="20"/>
        <v>East Carolina</v>
      </c>
      <c r="AK159" s="325">
        <f t="shared" si="21"/>
        <v>166</v>
      </c>
    </row>
    <row r="160" spans="3:37" ht="15.75" thickBot="1" x14ac:dyDescent="0.3">
      <c r="C160" s="49" t="s">
        <v>381</v>
      </c>
      <c r="D160" s="53">
        <f t="shared" si="15"/>
        <v>0.67385264270175949</v>
      </c>
      <c r="E160" s="29">
        <f t="shared" si="16"/>
        <v>155</v>
      </c>
      <c r="F160" s="305"/>
      <c r="G160" s="45" t="s">
        <v>398</v>
      </c>
      <c r="H160" s="300">
        <f>VLOOKUP(G160,'NPB CALCULATION'!L$3:N$366,2,FALSE)</f>
        <v>0.73973883557758568</v>
      </c>
      <c r="I160" s="33">
        <f t="shared" si="17"/>
        <v>155</v>
      </c>
      <c r="J160" s="306"/>
      <c r="K160" s="39" t="s">
        <v>165</v>
      </c>
      <c r="L160" s="310">
        <f>(VLOOKUP(K160,'RPPF CALCULATION'!$AX$2:$AZ$400,2,FALSE))</f>
        <v>0.61020014336688222</v>
      </c>
      <c r="M160" s="328">
        <f t="shared" si="18"/>
        <v>155</v>
      </c>
      <c r="AG160" s="14" t="s">
        <v>220</v>
      </c>
      <c r="AH160" s="66">
        <f t="shared" si="19"/>
        <v>158</v>
      </c>
      <c r="AI160" s="66"/>
      <c r="AJ160" s="324" t="str">
        <f t="shared" si="20"/>
        <v>Murray St.</v>
      </c>
      <c r="AK160" s="325">
        <f t="shared" si="21"/>
        <v>156</v>
      </c>
    </row>
    <row r="161" spans="3:37" ht="15.75" thickBot="1" x14ac:dyDescent="0.3">
      <c r="C161" s="49" t="s">
        <v>67</v>
      </c>
      <c r="D161" s="53">
        <f t="shared" si="15"/>
        <v>0.67362473520206012</v>
      </c>
      <c r="E161" s="29">
        <f t="shared" si="16"/>
        <v>156</v>
      </c>
      <c r="F161" s="305"/>
      <c r="G161" s="45" t="s">
        <v>319</v>
      </c>
      <c r="H161" s="300">
        <f>VLOOKUP(G161,'NPB CALCULATION'!L$3:N$366,2,FALSE)</f>
        <v>0.73771678466978696</v>
      </c>
      <c r="I161" s="33">
        <f t="shared" si="17"/>
        <v>156</v>
      </c>
      <c r="J161" s="306"/>
      <c r="K161" s="39" t="s">
        <v>111</v>
      </c>
      <c r="L161" s="310">
        <f>(VLOOKUP(K161,'RPPF CALCULATION'!$AX$2:$AZ$400,2,FALSE))</f>
        <v>0.60879872738317098</v>
      </c>
      <c r="M161" s="328">
        <f t="shared" si="18"/>
        <v>156</v>
      </c>
      <c r="AG161" s="14" t="s">
        <v>279</v>
      </c>
      <c r="AH161" s="66">
        <f t="shared" si="19"/>
        <v>157</v>
      </c>
      <c r="AI161" s="66"/>
      <c r="AJ161" s="324" t="str">
        <f t="shared" si="20"/>
        <v>Robert Morris</v>
      </c>
      <c r="AK161" s="325">
        <f t="shared" si="21"/>
        <v>155</v>
      </c>
    </row>
    <row r="162" spans="3:37" ht="15.75" thickBot="1" x14ac:dyDescent="0.3">
      <c r="C162" s="49" t="s">
        <v>276</v>
      </c>
      <c r="D162" s="53">
        <f t="shared" si="15"/>
        <v>0.67334007749961977</v>
      </c>
      <c r="E162" s="29">
        <f t="shared" si="16"/>
        <v>157</v>
      </c>
      <c r="F162" s="305"/>
      <c r="G162" s="45" t="s">
        <v>350</v>
      </c>
      <c r="H162" s="300">
        <f>VLOOKUP(G162,'NPB CALCULATION'!L$3:N$366,2,FALSE)</f>
        <v>0.73767805383361507</v>
      </c>
      <c r="I162" s="33">
        <f t="shared" si="17"/>
        <v>157</v>
      </c>
      <c r="J162" s="306"/>
      <c r="K162" s="39" t="s">
        <v>342</v>
      </c>
      <c r="L162" s="310">
        <f>(VLOOKUP(K162,'RPPF CALCULATION'!$AX$2:$AZ$400,2,FALSE))</f>
        <v>0.60724957374305999</v>
      </c>
      <c r="M162" s="328">
        <f t="shared" si="18"/>
        <v>157</v>
      </c>
      <c r="AG162" s="14" t="s">
        <v>67</v>
      </c>
      <c r="AH162" s="66">
        <f t="shared" si="19"/>
        <v>160</v>
      </c>
      <c r="AI162" s="66"/>
      <c r="AJ162" s="324" t="str">
        <f t="shared" si="20"/>
        <v>Bryant</v>
      </c>
      <c r="AK162" s="325">
        <f t="shared" si="21"/>
        <v>159</v>
      </c>
    </row>
    <row r="163" spans="3:37" ht="15.75" thickBot="1" x14ac:dyDescent="0.3">
      <c r="C163" s="49" t="s">
        <v>279</v>
      </c>
      <c r="D163" s="53">
        <f t="shared" si="15"/>
        <v>0.67278935914854765</v>
      </c>
      <c r="E163" s="29">
        <f t="shared" si="16"/>
        <v>158</v>
      </c>
      <c r="F163" s="305"/>
      <c r="G163" s="45" t="s">
        <v>241</v>
      </c>
      <c r="H163" s="300">
        <f>VLOOKUP(G163,'NPB CALCULATION'!L$3:N$366,2,FALSE)</f>
        <v>0.73716397761332086</v>
      </c>
      <c r="I163" s="33">
        <f t="shared" si="17"/>
        <v>158</v>
      </c>
      <c r="J163" s="306"/>
      <c r="K163" s="39" t="s">
        <v>82</v>
      </c>
      <c r="L163" s="310">
        <f>(VLOOKUP(K163,'RPPF CALCULATION'!$AX$2:$AZ$400,2,FALSE))</f>
        <v>0.60657809761993375</v>
      </c>
      <c r="M163" s="328">
        <f t="shared" si="18"/>
        <v>158</v>
      </c>
      <c r="AG163" s="14" t="s">
        <v>129</v>
      </c>
      <c r="AH163" s="66">
        <f t="shared" si="19"/>
        <v>143</v>
      </c>
      <c r="AI163" s="66"/>
      <c r="AJ163" s="324" t="str">
        <f t="shared" si="20"/>
        <v>Furman</v>
      </c>
      <c r="AK163" s="325">
        <f t="shared" si="21"/>
        <v>140</v>
      </c>
    </row>
    <row r="164" spans="3:37" ht="15.75" thickBot="1" x14ac:dyDescent="0.3">
      <c r="C164" s="49" t="s">
        <v>342</v>
      </c>
      <c r="D164" s="53">
        <f t="shared" si="15"/>
        <v>0.67076603995154449</v>
      </c>
      <c r="E164" s="29">
        <f t="shared" si="16"/>
        <v>159</v>
      </c>
      <c r="F164" s="305"/>
      <c r="G164" s="45" t="s">
        <v>285</v>
      </c>
      <c r="H164" s="300">
        <f>VLOOKUP(G164,'NPB CALCULATION'!L$3:N$366,2,FALSE)</f>
        <v>0.73694773797920665</v>
      </c>
      <c r="I164" s="33">
        <f t="shared" si="17"/>
        <v>159</v>
      </c>
      <c r="J164" s="306"/>
      <c r="K164" s="39" t="s">
        <v>276</v>
      </c>
      <c r="L164" s="310">
        <f>(VLOOKUP(K164,'RPPF CALCULATION'!$AX$2:$AZ$400,2,FALSE))</f>
        <v>0.60449252343670623</v>
      </c>
      <c r="M164" s="328">
        <f t="shared" si="18"/>
        <v>159</v>
      </c>
      <c r="AG164" s="14" t="s">
        <v>381</v>
      </c>
      <c r="AH164" s="66">
        <f t="shared" si="19"/>
        <v>158</v>
      </c>
      <c r="AI164" s="66"/>
      <c r="AJ164" s="324" t="str">
        <f t="shared" si="20"/>
        <v>Wichita St.</v>
      </c>
      <c r="AK164" s="325">
        <f t="shared" si="21"/>
        <v>156</v>
      </c>
    </row>
    <row r="165" spans="3:37" ht="15.75" thickBot="1" x14ac:dyDescent="0.3">
      <c r="C165" s="49" t="s">
        <v>350</v>
      </c>
      <c r="D165" s="53">
        <f t="shared" si="15"/>
        <v>0.67054978549036059</v>
      </c>
      <c r="E165" s="29">
        <f t="shared" si="16"/>
        <v>160</v>
      </c>
      <c r="F165" s="305"/>
      <c r="G165" s="45" t="s">
        <v>125</v>
      </c>
      <c r="H165" s="300">
        <f>VLOOKUP(G165,'NPB CALCULATION'!L$3:N$366,2,FALSE)</f>
        <v>0.73645188356885938</v>
      </c>
      <c r="I165" s="33">
        <f t="shared" si="17"/>
        <v>160</v>
      </c>
      <c r="J165" s="306"/>
      <c r="K165" s="39" t="s">
        <v>350</v>
      </c>
      <c r="L165" s="310">
        <f>(VLOOKUP(K165,'RPPF CALCULATION'!$AX$2:$AZ$400,2,FALSE))</f>
        <v>0.60342151714710612</v>
      </c>
      <c r="M165" s="328">
        <f t="shared" si="18"/>
        <v>160</v>
      </c>
      <c r="AG165" s="14" t="s">
        <v>276</v>
      </c>
      <c r="AH165" s="66">
        <f t="shared" si="19"/>
        <v>154</v>
      </c>
      <c r="AI165" s="66"/>
      <c r="AJ165" s="324" t="str">
        <f t="shared" si="20"/>
        <v>Rice</v>
      </c>
      <c r="AK165" s="325">
        <f t="shared" si="21"/>
        <v>152</v>
      </c>
    </row>
    <row r="166" spans="3:37" ht="15.75" thickBot="1" x14ac:dyDescent="0.3">
      <c r="C166" s="49" t="s">
        <v>245</v>
      </c>
      <c r="D166" s="53">
        <f t="shared" si="15"/>
        <v>0.67039757832866886</v>
      </c>
      <c r="E166" s="29">
        <f t="shared" si="16"/>
        <v>161</v>
      </c>
      <c r="F166" s="305"/>
      <c r="G166" s="45" t="s">
        <v>322</v>
      </c>
      <c r="H166" s="300">
        <f>VLOOKUP(G166,'NPB CALCULATION'!L$3:N$366,2,FALSE)</f>
        <v>0.73592548141866954</v>
      </c>
      <c r="I166" s="33">
        <f t="shared" si="17"/>
        <v>161</v>
      </c>
      <c r="J166" s="306"/>
      <c r="K166" s="39" t="s">
        <v>224</v>
      </c>
      <c r="L166" s="310">
        <f>(VLOOKUP(K166,'RPPF CALCULATION'!$AX$2:$AZ$400,2,FALSE))</f>
        <v>0.6032551375352182</v>
      </c>
      <c r="M166" s="328">
        <f t="shared" si="18"/>
        <v>161</v>
      </c>
      <c r="AG166" s="14" t="s">
        <v>89</v>
      </c>
      <c r="AH166" s="66">
        <f t="shared" si="19"/>
        <v>160</v>
      </c>
      <c r="AI166" s="66"/>
      <c r="AJ166" s="324" t="str">
        <f t="shared" si="20"/>
        <v>Cleveland St.</v>
      </c>
      <c r="AK166" s="325">
        <f t="shared" si="21"/>
        <v>159</v>
      </c>
    </row>
    <row r="167" spans="3:37" ht="15.75" thickBot="1" x14ac:dyDescent="0.3">
      <c r="C167" s="49" t="s">
        <v>398</v>
      </c>
      <c r="D167" s="53">
        <f t="shared" si="15"/>
        <v>0.66958666586358784</v>
      </c>
      <c r="E167" s="29">
        <f t="shared" si="16"/>
        <v>162</v>
      </c>
      <c r="F167" s="305"/>
      <c r="G167" s="45" t="s">
        <v>105</v>
      </c>
      <c r="H167" s="300">
        <f>VLOOKUP(G167,'NPB CALCULATION'!L$3:N$366,2,FALSE)</f>
        <v>0.73558763814682571</v>
      </c>
      <c r="I167" s="33">
        <f t="shared" si="17"/>
        <v>162</v>
      </c>
      <c r="J167" s="306"/>
      <c r="K167" s="39" t="s">
        <v>275</v>
      </c>
      <c r="L167" s="310">
        <f>(VLOOKUP(K167,'RPPF CALCULATION'!$AX$2:$AZ$400,2,FALSE))</f>
        <v>0.60276679630481778</v>
      </c>
      <c r="M167" s="328">
        <f t="shared" si="18"/>
        <v>162</v>
      </c>
      <c r="AG167" s="14" t="s">
        <v>398</v>
      </c>
      <c r="AH167" s="66">
        <f t="shared" si="19"/>
        <v>161</v>
      </c>
      <c r="AI167" s="66"/>
      <c r="AJ167" s="324" t="str">
        <f t="shared" si="20"/>
        <v>Nicholls</v>
      </c>
      <c r="AK167" s="325">
        <f t="shared" si="21"/>
        <v>161</v>
      </c>
    </row>
    <row r="168" spans="3:37" ht="15.75" thickBot="1" x14ac:dyDescent="0.3">
      <c r="C168" s="49" t="s">
        <v>125</v>
      </c>
      <c r="D168" s="53">
        <f t="shared" si="15"/>
        <v>0.66935175140228842</v>
      </c>
      <c r="E168" s="29">
        <f t="shared" si="16"/>
        <v>163</v>
      </c>
      <c r="F168" s="305"/>
      <c r="G168" s="45" t="s">
        <v>77</v>
      </c>
      <c r="H168" s="300">
        <f>VLOOKUP(G168,'NPB CALCULATION'!L$3:N$366,2,FALSE)</f>
        <v>0.7345660842906574</v>
      </c>
      <c r="I168" s="33">
        <f t="shared" si="17"/>
        <v>163</v>
      </c>
      <c r="J168" s="306"/>
      <c r="K168" s="39" t="s">
        <v>125</v>
      </c>
      <c r="L168" s="310">
        <f>(VLOOKUP(K168,'RPPF CALCULATION'!$AX$2:$AZ$400,2,FALSE))</f>
        <v>0.60225161923571735</v>
      </c>
      <c r="M168" s="328">
        <f t="shared" si="18"/>
        <v>163</v>
      </c>
      <c r="AG168" s="14" t="s">
        <v>342</v>
      </c>
      <c r="AH168" s="66">
        <f t="shared" si="19"/>
        <v>161</v>
      </c>
      <c r="AI168" s="66"/>
      <c r="AJ168" s="324" t="str">
        <f t="shared" si="20"/>
        <v>UC Riverside</v>
      </c>
      <c r="AK168" s="325">
        <f t="shared" si="21"/>
        <v>161</v>
      </c>
    </row>
    <row r="169" spans="3:37" ht="15.75" thickBot="1" x14ac:dyDescent="0.3">
      <c r="C169" s="49" t="s">
        <v>89</v>
      </c>
      <c r="D169" s="53">
        <f t="shared" si="15"/>
        <v>0.66925798548344839</v>
      </c>
      <c r="E169" s="29">
        <f t="shared" si="16"/>
        <v>164</v>
      </c>
      <c r="F169" s="305"/>
      <c r="G169" s="45" t="s">
        <v>342</v>
      </c>
      <c r="H169" s="300">
        <f>VLOOKUP(G169,'NPB CALCULATION'!L$3:N$366,2,FALSE)</f>
        <v>0.7342825061600291</v>
      </c>
      <c r="I169" s="33">
        <f t="shared" si="17"/>
        <v>164</v>
      </c>
      <c r="J169" s="306"/>
      <c r="K169" s="39" t="s">
        <v>232</v>
      </c>
      <c r="L169" s="310">
        <f>(VLOOKUP(K169,'RPPF CALCULATION'!$AX$2:$AZ$400,2,FALSE))</f>
        <v>0.6009414452446028</v>
      </c>
      <c r="M169" s="328">
        <f t="shared" si="18"/>
        <v>164</v>
      </c>
      <c r="AG169" s="14" t="s">
        <v>125</v>
      </c>
      <c r="AH169" s="66">
        <f t="shared" si="19"/>
        <v>162</v>
      </c>
      <c r="AI169" s="66"/>
      <c r="AJ169" s="324" t="str">
        <f t="shared" si="20"/>
        <v>Florida Gulf Coast</v>
      </c>
      <c r="AK169" s="325">
        <f t="shared" si="21"/>
        <v>163</v>
      </c>
    </row>
    <row r="170" spans="3:37" ht="15.75" thickBot="1" x14ac:dyDescent="0.3">
      <c r="C170" s="49" t="s">
        <v>165</v>
      </c>
      <c r="D170" s="53">
        <f t="shared" si="15"/>
        <v>0.6663482145048305</v>
      </c>
      <c r="E170" s="29">
        <f t="shared" si="16"/>
        <v>165</v>
      </c>
      <c r="F170" s="305"/>
      <c r="G170" s="45" t="s">
        <v>185</v>
      </c>
      <c r="H170" s="300">
        <f>VLOOKUP(G170,'NPB CALCULATION'!L$3:N$366,2,FALSE)</f>
        <v>0.73320664636934507</v>
      </c>
      <c r="I170" s="33">
        <f t="shared" si="17"/>
        <v>165</v>
      </c>
      <c r="J170" s="306"/>
      <c r="K170" s="39" t="s">
        <v>188</v>
      </c>
      <c r="L170" s="310">
        <f>(VLOOKUP(K170,'RPPF CALCULATION'!$AX$2:$AZ$400,2,FALSE))</f>
        <v>0.60087027343113963</v>
      </c>
      <c r="M170" s="328">
        <f t="shared" si="18"/>
        <v>165</v>
      </c>
      <c r="AG170" s="14" t="s">
        <v>165</v>
      </c>
      <c r="AH170" s="66">
        <f t="shared" si="19"/>
        <v>165</v>
      </c>
      <c r="AI170" s="66"/>
      <c r="AJ170" s="324" t="str">
        <f t="shared" si="20"/>
        <v>James Madison</v>
      </c>
      <c r="AK170" s="325">
        <f t="shared" si="21"/>
        <v>165</v>
      </c>
    </row>
    <row r="171" spans="3:37" ht="15.75" thickBot="1" x14ac:dyDescent="0.3">
      <c r="C171" s="49" t="s">
        <v>241</v>
      </c>
      <c r="D171" s="53">
        <f t="shared" si="15"/>
        <v>0.66526569809983682</v>
      </c>
      <c r="E171" s="29">
        <f t="shared" si="16"/>
        <v>166</v>
      </c>
      <c r="F171" s="305"/>
      <c r="G171" s="45" t="s">
        <v>220</v>
      </c>
      <c r="H171" s="300">
        <f>VLOOKUP(G171,'NPB CALCULATION'!L$3:N$366,2,FALSE)</f>
        <v>0.73296415459704944</v>
      </c>
      <c r="I171" s="33">
        <f t="shared" si="17"/>
        <v>166</v>
      </c>
      <c r="J171" s="306"/>
      <c r="K171" s="39" t="s">
        <v>398</v>
      </c>
      <c r="L171" s="310">
        <f>(VLOOKUP(K171,'RPPF CALCULATION'!$AX$2:$AZ$400,2,FALSE))</f>
        <v>0.5994344961495901</v>
      </c>
      <c r="M171" s="328">
        <f t="shared" si="18"/>
        <v>166</v>
      </c>
      <c r="AG171" s="14" t="s">
        <v>385</v>
      </c>
      <c r="AH171" s="66">
        <f t="shared" si="19"/>
        <v>140</v>
      </c>
      <c r="AI171" s="66"/>
      <c r="AJ171" s="324" t="str">
        <f t="shared" si="20"/>
        <v>Wofford</v>
      </c>
      <c r="AK171" s="325">
        <f t="shared" si="21"/>
        <v>135</v>
      </c>
    </row>
    <row r="172" spans="3:37" ht="15.75" thickBot="1" x14ac:dyDescent="0.3">
      <c r="C172" s="49" t="s">
        <v>111</v>
      </c>
      <c r="D172" s="53">
        <f t="shared" si="15"/>
        <v>0.66520205335889449</v>
      </c>
      <c r="E172" s="29">
        <f t="shared" si="16"/>
        <v>167</v>
      </c>
      <c r="F172" s="305"/>
      <c r="G172" s="45" t="s">
        <v>67</v>
      </c>
      <c r="H172" s="300">
        <f>VLOOKUP(G172,'NPB CALCULATION'!L$3:N$366,2,FALSE)</f>
        <v>0.73279484692560592</v>
      </c>
      <c r="I172" s="33">
        <f t="shared" si="17"/>
        <v>167</v>
      </c>
      <c r="J172" s="306"/>
      <c r="K172" s="39" t="s">
        <v>288</v>
      </c>
      <c r="L172" s="310">
        <f>(VLOOKUP(K172,'RPPF CALCULATION'!$AX$2:$AZ$400,2,FALSE))</f>
        <v>0.59923909203728076</v>
      </c>
      <c r="M172" s="328">
        <f t="shared" si="18"/>
        <v>167</v>
      </c>
      <c r="AG172" s="14" t="s">
        <v>241</v>
      </c>
      <c r="AH172" s="66">
        <f t="shared" si="19"/>
        <v>167</v>
      </c>
      <c r="AI172" s="66"/>
      <c r="AJ172" s="324" t="str">
        <f t="shared" si="20"/>
        <v>Northeastern</v>
      </c>
      <c r="AK172" s="325">
        <f t="shared" si="21"/>
        <v>166</v>
      </c>
    </row>
    <row r="173" spans="3:37" ht="15.75" thickBot="1" x14ac:dyDescent="0.3">
      <c r="C173" s="49" t="s">
        <v>379</v>
      </c>
      <c r="D173" s="53">
        <f t="shared" si="15"/>
        <v>0.66297088623796085</v>
      </c>
      <c r="E173" s="29">
        <f t="shared" si="16"/>
        <v>168</v>
      </c>
      <c r="F173" s="305"/>
      <c r="G173" s="45" t="s">
        <v>203</v>
      </c>
      <c r="H173" s="300">
        <f>VLOOKUP(G173,'NPB CALCULATION'!L$3:N$366,2,FALSE)</f>
        <v>0.72999398393033121</v>
      </c>
      <c r="I173" s="33">
        <f t="shared" si="17"/>
        <v>168</v>
      </c>
      <c r="J173" s="306"/>
      <c r="K173" s="39" t="s">
        <v>80</v>
      </c>
      <c r="L173" s="310">
        <f>(VLOOKUP(K173,'RPPF CALCULATION'!$AX$2:$AZ$400,2,FALSE))</f>
        <v>0.5989490434016117</v>
      </c>
      <c r="M173" s="328">
        <f t="shared" si="18"/>
        <v>168</v>
      </c>
      <c r="AG173" s="14" t="s">
        <v>275</v>
      </c>
      <c r="AH173" s="66">
        <f t="shared" si="19"/>
        <v>170</v>
      </c>
      <c r="AI173" s="66"/>
      <c r="AJ173" s="324" t="str">
        <f t="shared" si="20"/>
        <v>Rhode Island</v>
      </c>
      <c r="AK173" s="325">
        <f t="shared" si="21"/>
        <v>171</v>
      </c>
    </row>
    <row r="174" spans="3:37" ht="15.75" thickBot="1" x14ac:dyDescent="0.3">
      <c r="C174" s="49" t="s">
        <v>337</v>
      </c>
      <c r="D174" s="53">
        <f t="shared" si="15"/>
        <v>0.66289099922291217</v>
      </c>
      <c r="E174" s="29">
        <f t="shared" si="16"/>
        <v>169</v>
      </c>
      <c r="F174" s="305"/>
      <c r="G174" s="45" t="s">
        <v>337</v>
      </c>
      <c r="H174" s="300">
        <f>VLOOKUP(G174,'NPB CALCULATION'!L$3:N$366,2,FALSE)</f>
        <v>0.72876365028028833</v>
      </c>
      <c r="I174" s="33">
        <f t="shared" si="17"/>
        <v>169</v>
      </c>
      <c r="J174" s="306"/>
      <c r="K174" s="39" t="s">
        <v>337</v>
      </c>
      <c r="L174" s="310">
        <f>(VLOOKUP(K174,'RPPF CALCULATION'!$AX$2:$AZ$400,2,FALSE))</f>
        <v>0.59701834816553612</v>
      </c>
      <c r="M174" s="328">
        <f t="shared" si="18"/>
        <v>169</v>
      </c>
      <c r="AG174" s="14" t="s">
        <v>305</v>
      </c>
      <c r="AH174" s="66">
        <f t="shared" si="19"/>
        <v>168</v>
      </c>
      <c r="AI174" s="66"/>
      <c r="AJ174" s="324" t="str">
        <f t="shared" si="20"/>
        <v>Southeastern Louisiana</v>
      </c>
      <c r="AK174" s="325">
        <f t="shared" si="21"/>
        <v>168</v>
      </c>
    </row>
    <row r="175" spans="3:37" ht="15.75" thickBot="1" x14ac:dyDescent="0.3">
      <c r="C175" s="49" t="s">
        <v>82</v>
      </c>
      <c r="D175" s="53">
        <f t="shared" si="15"/>
        <v>0.6619104588304161</v>
      </c>
      <c r="E175" s="29">
        <f t="shared" si="16"/>
        <v>170</v>
      </c>
      <c r="F175" s="305"/>
      <c r="G175" s="45" t="s">
        <v>163</v>
      </c>
      <c r="H175" s="300">
        <f>VLOOKUP(G175,'NPB CALCULATION'!L$3:N$366,2,FALSE)</f>
        <v>0.72775655722590082</v>
      </c>
      <c r="I175" s="33">
        <f t="shared" si="17"/>
        <v>170</v>
      </c>
      <c r="J175" s="306"/>
      <c r="K175" s="39" t="s">
        <v>295</v>
      </c>
      <c r="L175" s="310">
        <f>(VLOOKUP(K175,'RPPF CALCULATION'!$AX$2:$AZ$400,2,FALSE))</f>
        <v>0.59624127029684626</v>
      </c>
      <c r="M175" s="328">
        <f t="shared" si="18"/>
        <v>170</v>
      </c>
      <c r="AG175" s="14" t="s">
        <v>245</v>
      </c>
      <c r="AH175" s="66">
        <f t="shared" si="19"/>
        <v>162</v>
      </c>
      <c r="AI175" s="66"/>
      <c r="AJ175" s="324" t="str">
        <f t="shared" si="20"/>
        <v>Northern Iowa</v>
      </c>
      <c r="AK175" s="325">
        <f t="shared" si="21"/>
        <v>163</v>
      </c>
    </row>
    <row r="176" spans="3:37" ht="15.75" thickBot="1" x14ac:dyDescent="0.3">
      <c r="C176" s="49" t="s">
        <v>275</v>
      </c>
      <c r="D176" s="53">
        <f t="shared" si="15"/>
        <v>0.66186501640246331</v>
      </c>
      <c r="E176" s="29">
        <f t="shared" si="16"/>
        <v>171</v>
      </c>
      <c r="F176" s="305"/>
      <c r="G176" s="45" t="s">
        <v>265</v>
      </c>
      <c r="H176" s="300">
        <f>VLOOKUP(G176,'NPB CALCULATION'!L$3:N$366,2,FALSE)</f>
        <v>0.72654417833959339</v>
      </c>
      <c r="I176" s="33">
        <f t="shared" si="17"/>
        <v>171</v>
      </c>
      <c r="J176" s="306"/>
      <c r="K176" s="39" t="s">
        <v>117</v>
      </c>
      <c r="L176" s="310">
        <f>(VLOOKUP(K176,'RPPF CALCULATION'!$AX$2:$AZ$400,2,FALSE))</f>
        <v>0.59596329511520296</v>
      </c>
      <c r="M176" s="328">
        <f t="shared" si="18"/>
        <v>171</v>
      </c>
      <c r="AG176" s="14" t="s">
        <v>337</v>
      </c>
      <c r="AH176" s="66">
        <f t="shared" si="19"/>
        <v>169</v>
      </c>
      <c r="AI176" s="66"/>
      <c r="AJ176" s="324" t="str">
        <f t="shared" si="20"/>
        <v>Tulane</v>
      </c>
      <c r="AK176" s="325">
        <f t="shared" si="21"/>
        <v>169</v>
      </c>
    </row>
    <row r="177" spans="3:37" ht="15.75" thickBot="1" x14ac:dyDescent="0.3">
      <c r="C177" s="49" t="s">
        <v>305</v>
      </c>
      <c r="D177" s="53">
        <f t="shared" si="15"/>
        <v>0.6610785044327554</v>
      </c>
      <c r="E177" s="29">
        <f t="shared" si="16"/>
        <v>172</v>
      </c>
      <c r="F177" s="305"/>
      <c r="G177" s="45" t="s">
        <v>272</v>
      </c>
      <c r="H177" s="300">
        <f>VLOOKUP(G177,'NPB CALCULATION'!L$3:N$366,2,FALSE)</f>
        <v>0.72596926199081491</v>
      </c>
      <c r="I177" s="33">
        <f t="shared" si="17"/>
        <v>172</v>
      </c>
      <c r="J177" s="306"/>
      <c r="K177" s="39" t="s">
        <v>268</v>
      </c>
      <c r="L177" s="310">
        <f>(VLOOKUP(K177,'RPPF CALCULATION'!$AX$2:$AZ$400,2,FALSE))</f>
        <v>0.59477250156931349</v>
      </c>
      <c r="M177" s="328">
        <f t="shared" si="18"/>
        <v>172</v>
      </c>
      <c r="AG177" s="14" t="s">
        <v>274</v>
      </c>
      <c r="AH177" s="66">
        <f t="shared" si="19"/>
        <v>169</v>
      </c>
      <c r="AI177" s="66"/>
      <c r="AJ177" s="324" t="str">
        <f t="shared" si="20"/>
        <v>Radford</v>
      </c>
      <c r="AK177" s="325">
        <f t="shared" si="21"/>
        <v>169</v>
      </c>
    </row>
    <row r="178" spans="3:37" ht="15.75" thickBot="1" x14ac:dyDescent="0.3">
      <c r="C178" s="49" t="s">
        <v>274</v>
      </c>
      <c r="D178" s="53">
        <f t="shared" si="15"/>
        <v>0.66065110368510749</v>
      </c>
      <c r="E178" s="29">
        <f t="shared" si="16"/>
        <v>173</v>
      </c>
      <c r="F178" s="305"/>
      <c r="G178" s="45" t="s">
        <v>245</v>
      </c>
      <c r="H178" s="300">
        <f>VLOOKUP(G178,'NPB CALCULATION'!L$3:N$366,2,FALSE)</f>
        <v>0.72265601238493227</v>
      </c>
      <c r="I178" s="33">
        <f t="shared" si="17"/>
        <v>173</v>
      </c>
      <c r="J178" s="306"/>
      <c r="K178" s="39" t="s">
        <v>202</v>
      </c>
      <c r="L178" s="310">
        <f>(VLOOKUP(K178,'RPPF CALCULATION'!$AX$2:$AZ$400,2,FALSE))</f>
        <v>0.59450553158003716</v>
      </c>
      <c r="M178" s="328">
        <f t="shared" si="18"/>
        <v>173</v>
      </c>
      <c r="AG178" s="14" t="s">
        <v>379</v>
      </c>
      <c r="AH178" s="66">
        <f t="shared" si="19"/>
        <v>172</v>
      </c>
      <c r="AI178" s="66"/>
      <c r="AJ178" s="324" t="str">
        <f t="shared" si="20"/>
        <v>Western Kentucky</v>
      </c>
      <c r="AK178" s="325">
        <f t="shared" si="21"/>
        <v>173</v>
      </c>
    </row>
    <row r="179" spans="3:37" ht="15.75" thickBot="1" x14ac:dyDescent="0.3">
      <c r="C179" s="49" t="s">
        <v>188</v>
      </c>
      <c r="D179" s="53">
        <f t="shared" si="15"/>
        <v>0.65979022791455133</v>
      </c>
      <c r="E179" s="29">
        <f t="shared" si="16"/>
        <v>174</v>
      </c>
      <c r="F179" s="305"/>
      <c r="G179" s="45" t="s">
        <v>381</v>
      </c>
      <c r="H179" s="300">
        <f>VLOOKUP(G179,'NPB CALCULATION'!L$3:N$366,2,FALSE)</f>
        <v>0.72264230490357628</v>
      </c>
      <c r="I179" s="33">
        <f t="shared" si="17"/>
        <v>174</v>
      </c>
      <c r="J179" s="306"/>
      <c r="K179" s="39" t="s">
        <v>89</v>
      </c>
      <c r="L179" s="310">
        <f>(VLOOKUP(K179,'RPPF CALCULATION'!$AX$2:$AZ$400,2,FALSE))</f>
        <v>0.5942589325134886</v>
      </c>
      <c r="M179" s="328">
        <f t="shared" si="18"/>
        <v>174</v>
      </c>
      <c r="AG179" s="14" t="s">
        <v>82</v>
      </c>
      <c r="AH179" s="66">
        <f t="shared" si="19"/>
        <v>171</v>
      </c>
      <c r="AI179" s="66"/>
      <c r="AJ179" s="324" t="str">
        <f t="shared" si="20"/>
        <v>Charleston</v>
      </c>
      <c r="AK179" s="325">
        <f t="shared" si="21"/>
        <v>172</v>
      </c>
    </row>
    <row r="180" spans="3:37" ht="15.75" thickBot="1" x14ac:dyDescent="0.3">
      <c r="C180" s="49" t="s">
        <v>203</v>
      </c>
      <c r="D180" s="53">
        <f t="shared" si="15"/>
        <v>0.65571637602640598</v>
      </c>
      <c r="E180" s="29">
        <f t="shared" si="16"/>
        <v>175</v>
      </c>
      <c r="F180" s="305"/>
      <c r="G180" s="45" t="s">
        <v>165</v>
      </c>
      <c r="H180" s="300">
        <f>VLOOKUP(G180,'NPB CALCULATION'!L$3:N$366,2,FALSE)</f>
        <v>0.7224962856427789</v>
      </c>
      <c r="I180" s="33">
        <f t="shared" si="17"/>
        <v>175</v>
      </c>
      <c r="J180" s="306"/>
      <c r="K180" s="39" t="s">
        <v>241</v>
      </c>
      <c r="L180" s="310">
        <f>(VLOOKUP(K180,'RPPF CALCULATION'!$AX$2:$AZ$400,2,FALSE))</f>
        <v>0.59336741858635267</v>
      </c>
      <c r="M180" s="328">
        <f t="shared" si="18"/>
        <v>175</v>
      </c>
      <c r="AG180" s="14" t="s">
        <v>188</v>
      </c>
      <c r="AH180" s="66">
        <f t="shared" si="19"/>
        <v>173</v>
      </c>
      <c r="AI180" s="66"/>
      <c r="AJ180" s="324" t="str">
        <f t="shared" si="20"/>
        <v>Loyola Marymount</v>
      </c>
      <c r="AK180" s="325">
        <f t="shared" si="21"/>
        <v>174</v>
      </c>
    </row>
    <row r="181" spans="3:37" ht="15.75" thickBot="1" x14ac:dyDescent="0.3">
      <c r="C181" s="49" t="s">
        <v>163</v>
      </c>
      <c r="D181" s="53">
        <f t="shared" si="15"/>
        <v>0.65559451807577029</v>
      </c>
      <c r="E181" s="29">
        <f t="shared" si="16"/>
        <v>176</v>
      </c>
      <c r="F181" s="305"/>
      <c r="G181" s="45" t="s">
        <v>273</v>
      </c>
      <c r="H181" s="300">
        <f>VLOOKUP(G181,'NPB CALCULATION'!L$3:N$366,2,FALSE)</f>
        <v>0.72161992644948847</v>
      </c>
      <c r="I181" s="33">
        <f t="shared" si="17"/>
        <v>176</v>
      </c>
      <c r="J181" s="306"/>
      <c r="K181" s="39" t="s">
        <v>304</v>
      </c>
      <c r="L181" s="310">
        <f>(VLOOKUP(K181,'RPPF CALCULATION'!$AX$2:$AZ$400,2,FALSE))</f>
        <v>0.59139053599518188</v>
      </c>
      <c r="M181" s="328">
        <f t="shared" si="18"/>
        <v>176</v>
      </c>
      <c r="AG181" s="14" t="s">
        <v>203</v>
      </c>
      <c r="AH181" s="66">
        <f t="shared" si="19"/>
        <v>177</v>
      </c>
      <c r="AI181" s="66"/>
      <c r="AJ181" s="324" t="str">
        <f t="shared" si="20"/>
        <v>Miami OH</v>
      </c>
      <c r="AK181" s="325">
        <f t="shared" si="21"/>
        <v>175</v>
      </c>
    </row>
    <row r="182" spans="3:37" ht="15.75" thickBot="1" x14ac:dyDescent="0.3">
      <c r="C182" s="49" t="s">
        <v>295</v>
      </c>
      <c r="D182" s="53">
        <f t="shared" si="15"/>
        <v>0.65412394894736581</v>
      </c>
      <c r="E182" s="29">
        <f t="shared" si="16"/>
        <v>177</v>
      </c>
      <c r="F182" s="305"/>
      <c r="G182" s="45" t="s">
        <v>111</v>
      </c>
      <c r="H182" s="300">
        <f>VLOOKUP(G182,'NPB CALCULATION'!L$3:N$366,2,FALSE)</f>
        <v>0.72160537933461799</v>
      </c>
      <c r="I182" s="33">
        <f t="shared" si="17"/>
        <v>177</v>
      </c>
      <c r="J182" s="306"/>
      <c r="K182" s="39" t="s">
        <v>279</v>
      </c>
      <c r="L182" s="310">
        <f>(VLOOKUP(K182,'RPPF CALCULATION'!$AX$2:$AZ$400,2,FALSE))</f>
        <v>0.58948715920238526</v>
      </c>
      <c r="M182" s="328">
        <f t="shared" si="18"/>
        <v>177</v>
      </c>
      <c r="AG182" s="14" t="s">
        <v>163</v>
      </c>
      <c r="AH182" s="66">
        <f t="shared" si="19"/>
        <v>177</v>
      </c>
      <c r="AI182" s="66"/>
      <c r="AJ182" s="324" t="str">
        <f t="shared" si="20"/>
        <v>Jacksonville</v>
      </c>
      <c r="AK182" s="325">
        <f t="shared" si="21"/>
        <v>175</v>
      </c>
    </row>
    <row r="183" spans="3:37" ht="15.75" thickBot="1" x14ac:dyDescent="0.3">
      <c r="C183" s="49" t="s">
        <v>329</v>
      </c>
      <c r="D183" s="53">
        <f t="shared" si="15"/>
        <v>0.65334146586110897</v>
      </c>
      <c r="E183" s="29">
        <f t="shared" si="16"/>
        <v>178</v>
      </c>
      <c r="F183" s="305"/>
      <c r="G183" s="45" t="s">
        <v>275</v>
      </c>
      <c r="H183" s="300">
        <f>VLOOKUP(G183,'NPB CALCULATION'!L$3:N$366,2,FALSE)</f>
        <v>0.72096323650010874</v>
      </c>
      <c r="I183" s="33">
        <f t="shared" si="17"/>
        <v>178</v>
      </c>
      <c r="J183" s="306"/>
      <c r="K183" s="39" t="s">
        <v>329</v>
      </c>
      <c r="L183" s="310">
        <f>(VLOOKUP(K183,'RPPF CALCULATION'!$AX$2:$AZ$400,2,FALSE))</f>
        <v>0.58927725245274698</v>
      </c>
      <c r="M183" s="328">
        <f t="shared" si="18"/>
        <v>178</v>
      </c>
      <c r="AG183" s="14" t="s">
        <v>329</v>
      </c>
      <c r="AH183" s="66">
        <f t="shared" si="19"/>
        <v>180</v>
      </c>
      <c r="AI183" s="66"/>
      <c r="AJ183" s="324" t="str">
        <f t="shared" si="20"/>
        <v>Texas A&amp;M Corpus Chris</v>
      </c>
      <c r="AK183" s="325">
        <f t="shared" si="21"/>
        <v>178</v>
      </c>
    </row>
    <row r="184" spans="3:37" ht="15.75" thickBot="1" x14ac:dyDescent="0.3">
      <c r="C184" s="49" t="s">
        <v>215</v>
      </c>
      <c r="D184" s="53">
        <f t="shared" si="15"/>
        <v>0.65280934015052927</v>
      </c>
      <c r="E184" s="29">
        <f t="shared" si="16"/>
        <v>179</v>
      </c>
      <c r="F184" s="305"/>
      <c r="G184" s="45" t="s">
        <v>201</v>
      </c>
      <c r="H184" s="300">
        <f>VLOOKUP(G184,'NPB CALCULATION'!L$3:N$366,2,FALSE)</f>
        <v>0.7193568476975235</v>
      </c>
      <c r="I184" s="33">
        <f t="shared" si="17"/>
        <v>179</v>
      </c>
      <c r="J184" s="306"/>
      <c r="K184" s="39" t="s">
        <v>335</v>
      </c>
      <c r="L184" s="310">
        <f>(VLOOKUP(K184,'RPPF CALCULATION'!$AX$2:$AZ$400,2,FALSE))</f>
        <v>0.58840467719115186</v>
      </c>
      <c r="M184" s="328">
        <f t="shared" si="18"/>
        <v>179</v>
      </c>
      <c r="AG184" s="14" t="s">
        <v>295</v>
      </c>
      <c r="AH184" s="66">
        <f t="shared" si="19"/>
        <v>180</v>
      </c>
      <c r="AI184" s="66"/>
      <c r="AJ184" s="324" t="str">
        <f t="shared" si="20"/>
        <v>Seattle</v>
      </c>
      <c r="AK184" s="325">
        <f t="shared" si="21"/>
        <v>178</v>
      </c>
    </row>
    <row r="185" spans="3:37" ht="15.75" thickBot="1" x14ac:dyDescent="0.3">
      <c r="C185" s="49" t="s">
        <v>288</v>
      </c>
      <c r="D185" s="53">
        <f t="shared" si="15"/>
        <v>0.65271067667804383</v>
      </c>
      <c r="E185" s="29">
        <f t="shared" si="16"/>
        <v>180</v>
      </c>
      <c r="F185" s="305"/>
      <c r="G185" s="45" t="s">
        <v>188</v>
      </c>
      <c r="H185" s="300">
        <f>VLOOKUP(G185,'NPB CALCULATION'!L$3:N$366,2,FALSE)</f>
        <v>0.71871018239796303</v>
      </c>
      <c r="I185" s="33">
        <f t="shared" si="17"/>
        <v>180</v>
      </c>
      <c r="J185" s="306"/>
      <c r="K185" s="39" t="s">
        <v>307</v>
      </c>
      <c r="L185" s="310">
        <f>(VLOOKUP(K185,'RPPF CALCULATION'!$AX$2:$AZ$400,2,FALSE))</f>
        <v>0.58762927466366632</v>
      </c>
      <c r="M185" s="328">
        <f t="shared" si="18"/>
        <v>180</v>
      </c>
      <c r="AG185" s="14" t="s">
        <v>73</v>
      </c>
      <c r="AH185" s="66">
        <f t="shared" si="19"/>
        <v>179</v>
      </c>
      <c r="AI185" s="66"/>
      <c r="AJ185" s="324" t="str">
        <f t="shared" si="20"/>
        <v>Cal Poly</v>
      </c>
      <c r="AK185" s="325">
        <f t="shared" si="21"/>
        <v>177</v>
      </c>
    </row>
    <row r="186" spans="3:37" ht="15.75" thickBot="1" x14ac:dyDescent="0.3">
      <c r="C186" s="49" t="s">
        <v>182</v>
      </c>
      <c r="D186" s="53">
        <f t="shared" si="15"/>
        <v>0.64854701469361387</v>
      </c>
      <c r="E186" s="29">
        <f t="shared" si="16"/>
        <v>181</v>
      </c>
      <c r="F186" s="305"/>
      <c r="G186" s="45" t="s">
        <v>215</v>
      </c>
      <c r="H186" s="300">
        <f>VLOOKUP(G186,'NPB CALCULATION'!L$3:N$366,2,FALSE)</f>
        <v>0.71829671534756745</v>
      </c>
      <c r="I186" s="33">
        <f t="shared" si="17"/>
        <v>181</v>
      </c>
      <c r="J186" s="306"/>
      <c r="K186" s="39" t="s">
        <v>215</v>
      </c>
      <c r="L186" s="310">
        <f>(VLOOKUP(K186,'RPPF CALCULATION'!$AX$2:$AZ$400,2,FALSE))</f>
        <v>0.5873219649534912</v>
      </c>
      <c r="M186" s="328">
        <f t="shared" si="18"/>
        <v>181</v>
      </c>
      <c r="AG186" s="14" t="s">
        <v>215</v>
      </c>
      <c r="AH186" s="66">
        <f t="shared" si="19"/>
        <v>181</v>
      </c>
      <c r="AI186" s="66"/>
      <c r="AJ186" s="324" t="str">
        <f t="shared" si="20"/>
        <v>Montana</v>
      </c>
      <c r="AK186" s="325">
        <f t="shared" si="21"/>
        <v>180</v>
      </c>
    </row>
    <row r="187" spans="3:37" ht="15.75" thickBot="1" x14ac:dyDescent="0.3">
      <c r="C187" s="49" t="s">
        <v>73</v>
      </c>
      <c r="D187" s="53">
        <f t="shared" si="15"/>
        <v>0.64801701890639896</v>
      </c>
      <c r="E187" s="29">
        <f t="shared" si="16"/>
        <v>182</v>
      </c>
      <c r="F187" s="305"/>
      <c r="G187" s="45" t="s">
        <v>329</v>
      </c>
      <c r="H187" s="300">
        <f>VLOOKUP(G187,'NPB CALCULATION'!L$3:N$366,2,FALSE)</f>
        <v>0.71740567926947096</v>
      </c>
      <c r="I187" s="33">
        <f t="shared" si="17"/>
        <v>182</v>
      </c>
      <c r="J187" s="306"/>
      <c r="K187" s="39" t="s">
        <v>62</v>
      </c>
      <c r="L187" s="310">
        <f>(VLOOKUP(K187,'RPPF CALCULATION'!$AX$2:$AZ$400,2,FALSE))</f>
        <v>0.58655350335789846</v>
      </c>
      <c r="M187" s="328">
        <f t="shared" si="18"/>
        <v>182</v>
      </c>
      <c r="AG187" s="14" t="s">
        <v>288</v>
      </c>
      <c r="AH187" s="66">
        <f t="shared" si="19"/>
        <v>181</v>
      </c>
      <c r="AI187" s="66"/>
      <c r="AJ187" s="324" t="str">
        <f t="shared" si="20"/>
        <v>Sam Houston St.</v>
      </c>
      <c r="AK187" s="325">
        <f t="shared" si="21"/>
        <v>180</v>
      </c>
    </row>
    <row r="188" spans="3:37" ht="15.75" thickBot="1" x14ac:dyDescent="0.3">
      <c r="C188" s="49" t="s">
        <v>77</v>
      </c>
      <c r="D188" s="53">
        <f t="shared" si="15"/>
        <v>0.64780687125524916</v>
      </c>
      <c r="E188" s="29">
        <f t="shared" si="16"/>
        <v>183</v>
      </c>
      <c r="F188" s="305"/>
      <c r="G188" s="45" t="s">
        <v>82</v>
      </c>
      <c r="H188" s="300">
        <f>VLOOKUP(G188,'NPB CALCULATION'!L$3:N$366,2,FALSE)</f>
        <v>0.71724282004089834</v>
      </c>
      <c r="I188" s="33">
        <f t="shared" si="17"/>
        <v>183</v>
      </c>
      <c r="J188" s="306"/>
      <c r="K188" s="39" t="s">
        <v>182</v>
      </c>
      <c r="L188" s="310">
        <f>(VLOOKUP(K188,'RPPF CALCULATION'!$AX$2:$AZ$400,2,FALSE))</f>
        <v>0.58375105188068033</v>
      </c>
      <c r="M188" s="328">
        <f t="shared" si="18"/>
        <v>183</v>
      </c>
      <c r="AG188" s="14" t="s">
        <v>272</v>
      </c>
      <c r="AH188" s="66">
        <f t="shared" si="19"/>
        <v>186</v>
      </c>
      <c r="AI188" s="66"/>
      <c r="AJ188" s="324" t="str">
        <f t="shared" si="20"/>
        <v>Queens</v>
      </c>
      <c r="AK188" s="325">
        <f t="shared" si="21"/>
        <v>185</v>
      </c>
    </row>
    <row r="189" spans="3:37" ht="15.75" thickBot="1" x14ac:dyDescent="0.3">
      <c r="C189" s="49" t="s">
        <v>62</v>
      </c>
      <c r="D189" s="53">
        <f t="shared" si="15"/>
        <v>0.64698347729090167</v>
      </c>
      <c r="E189" s="29">
        <f t="shared" si="16"/>
        <v>184</v>
      </c>
      <c r="F189" s="305"/>
      <c r="G189" s="45" t="s">
        <v>356</v>
      </c>
      <c r="H189" s="300">
        <f>VLOOKUP(G189,'NPB CALCULATION'!L$3:N$366,2,FALSE)</f>
        <v>0.71500852903031065</v>
      </c>
      <c r="I189" s="33">
        <f t="shared" si="17"/>
        <v>184</v>
      </c>
      <c r="J189" s="306"/>
      <c r="K189" s="39" t="s">
        <v>163</v>
      </c>
      <c r="L189" s="310">
        <f>(VLOOKUP(K189,'RPPF CALCULATION'!$AX$2:$AZ$400,2,FALSE))</f>
        <v>0.58343247892563976</v>
      </c>
      <c r="M189" s="328">
        <f t="shared" si="18"/>
        <v>184</v>
      </c>
      <c r="AG189" s="14" t="s">
        <v>273</v>
      </c>
      <c r="AH189" s="66">
        <f t="shared" si="19"/>
        <v>185</v>
      </c>
      <c r="AI189" s="66"/>
      <c r="AJ189" s="324" t="str">
        <f t="shared" si="20"/>
        <v>Quinnipiac</v>
      </c>
      <c r="AK189" s="325">
        <f t="shared" si="21"/>
        <v>184</v>
      </c>
    </row>
    <row r="190" spans="3:37" ht="15.75" thickBot="1" x14ac:dyDescent="0.3">
      <c r="C190" s="49" t="s">
        <v>273</v>
      </c>
      <c r="D190" s="53">
        <f t="shared" si="15"/>
        <v>0.64688872342576786</v>
      </c>
      <c r="E190" s="29">
        <f t="shared" si="16"/>
        <v>185</v>
      </c>
      <c r="F190" s="305"/>
      <c r="G190" s="45" t="s">
        <v>182</v>
      </c>
      <c r="H190" s="300">
        <f>VLOOKUP(G190,'NPB CALCULATION'!L$3:N$366,2,FALSE)</f>
        <v>0.7133429775065474</v>
      </c>
      <c r="I190" s="33">
        <f t="shared" si="17"/>
        <v>185</v>
      </c>
      <c r="J190" s="306"/>
      <c r="K190" s="39" t="s">
        <v>203</v>
      </c>
      <c r="L190" s="310">
        <f>(VLOOKUP(K190,'RPPF CALCULATION'!$AX$2:$AZ$400,2,FALSE))</f>
        <v>0.58143876812248063</v>
      </c>
      <c r="M190" s="328">
        <f t="shared" si="18"/>
        <v>185</v>
      </c>
      <c r="AG190" s="14" t="s">
        <v>77</v>
      </c>
      <c r="AH190" s="66">
        <f t="shared" si="19"/>
        <v>184</v>
      </c>
      <c r="AI190" s="66"/>
      <c r="AJ190" s="324" t="str">
        <f t="shared" si="20"/>
        <v>Campbell</v>
      </c>
      <c r="AK190" s="325">
        <f t="shared" si="21"/>
        <v>182</v>
      </c>
    </row>
    <row r="191" spans="3:37" ht="15.75" thickBot="1" x14ac:dyDescent="0.3">
      <c r="C191" s="49" t="s">
        <v>272</v>
      </c>
      <c r="D191" s="53">
        <f t="shared" si="15"/>
        <v>0.64593748823030606</v>
      </c>
      <c r="E191" s="29">
        <f t="shared" si="16"/>
        <v>186</v>
      </c>
      <c r="F191" s="305"/>
      <c r="G191" s="45" t="s">
        <v>81</v>
      </c>
      <c r="H191" s="300">
        <f>VLOOKUP(G191,'NPB CALCULATION'!L$3:N$366,2,FALSE)</f>
        <v>0.71328573864150158</v>
      </c>
      <c r="I191" s="33">
        <f t="shared" si="17"/>
        <v>186</v>
      </c>
      <c r="J191" s="306"/>
      <c r="K191" s="39" t="s">
        <v>305</v>
      </c>
      <c r="L191" s="310">
        <f>(VLOOKUP(K191,'RPPF CALCULATION'!$AX$2:$AZ$400,2,FALSE))</f>
        <v>0.58033580544465735</v>
      </c>
      <c r="M191" s="328">
        <f t="shared" si="18"/>
        <v>186</v>
      </c>
      <c r="AG191" s="14" t="s">
        <v>201</v>
      </c>
      <c r="AH191" s="66">
        <f t="shared" si="19"/>
        <v>187</v>
      </c>
      <c r="AI191" s="66"/>
      <c r="AJ191" s="324" t="str">
        <f t="shared" si="20"/>
        <v>Merrimack</v>
      </c>
      <c r="AK191" s="325">
        <f t="shared" si="21"/>
        <v>187</v>
      </c>
    </row>
    <row r="192" spans="3:37" ht="15.75" thickBot="1" x14ac:dyDescent="0.3">
      <c r="C192" s="49" t="s">
        <v>265</v>
      </c>
      <c r="D192" s="53">
        <f t="shared" si="15"/>
        <v>0.64588499284546863</v>
      </c>
      <c r="E192" s="29">
        <f t="shared" si="16"/>
        <v>187</v>
      </c>
      <c r="F192" s="305"/>
      <c r="G192" s="45" t="s">
        <v>301</v>
      </c>
      <c r="H192" s="300">
        <f>VLOOKUP(G192,'NPB CALCULATION'!L$3:N$366,2,FALSE)</f>
        <v>0.7127849182603091</v>
      </c>
      <c r="I192" s="33">
        <f t="shared" si="17"/>
        <v>187</v>
      </c>
      <c r="J192" s="306"/>
      <c r="K192" s="39" t="s">
        <v>274</v>
      </c>
      <c r="L192" s="310">
        <f>(VLOOKUP(K192,'RPPF CALCULATION'!$AX$2:$AZ$400,2,FALSE))</f>
        <v>0.57991073952625094</v>
      </c>
      <c r="M192" s="328">
        <f t="shared" si="18"/>
        <v>187</v>
      </c>
      <c r="AG192" s="14" t="s">
        <v>62</v>
      </c>
      <c r="AH192" s="66">
        <f t="shared" si="19"/>
        <v>188</v>
      </c>
      <c r="AI192" s="66"/>
      <c r="AJ192" s="324" t="str">
        <f t="shared" si="20"/>
        <v>Boston College</v>
      </c>
      <c r="AK192" s="325">
        <f t="shared" si="21"/>
        <v>188</v>
      </c>
    </row>
    <row r="193" spans="3:37" ht="15.75" thickBot="1" x14ac:dyDescent="0.3">
      <c r="C193" s="49" t="s">
        <v>201</v>
      </c>
      <c r="D193" s="53">
        <f t="shared" si="15"/>
        <v>0.6457501778149547</v>
      </c>
      <c r="E193" s="29">
        <f t="shared" si="16"/>
        <v>188</v>
      </c>
      <c r="F193" s="305"/>
      <c r="G193" s="45" t="s">
        <v>390</v>
      </c>
      <c r="H193" s="300">
        <f>VLOOKUP(G193,'NPB CALCULATION'!L$3:N$366,2,FALSE)</f>
        <v>0.71266493633107264</v>
      </c>
      <c r="I193" s="33">
        <f t="shared" si="17"/>
        <v>188</v>
      </c>
      <c r="J193" s="306"/>
      <c r="K193" s="39" t="s">
        <v>250</v>
      </c>
      <c r="L193" s="310">
        <f>(VLOOKUP(K193,'RPPF CALCULATION'!$AX$2:$AZ$400,2,FALSE))</f>
        <v>0.57907497300438393</v>
      </c>
      <c r="M193" s="328">
        <f t="shared" si="18"/>
        <v>188</v>
      </c>
      <c r="AG193" s="14" t="s">
        <v>265</v>
      </c>
      <c r="AH193" s="66">
        <f t="shared" si="19"/>
        <v>186</v>
      </c>
      <c r="AI193" s="66"/>
      <c r="AJ193" s="324" t="str">
        <f t="shared" si="20"/>
        <v>Portland St.</v>
      </c>
      <c r="AK193" s="325">
        <f t="shared" si="21"/>
        <v>185</v>
      </c>
    </row>
    <row r="194" spans="3:37" ht="15.75" thickBot="1" x14ac:dyDescent="0.3">
      <c r="C194" s="49" t="s">
        <v>307</v>
      </c>
      <c r="D194" s="53">
        <f t="shared" si="15"/>
        <v>0.64546738215708999</v>
      </c>
      <c r="E194" s="29">
        <f t="shared" si="16"/>
        <v>189</v>
      </c>
      <c r="F194" s="305"/>
      <c r="G194" s="45" t="s">
        <v>295</v>
      </c>
      <c r="H194" s="300">
        <f>VLOOKUP(G194,'NPB CALCULATION'!L$3:N$366,2,FALSE)</f>
        <v>0.71200662759788536</v>
      </c>
      <c r="I194" s="33">
        <f t="shared" si="17"/>
        <v>189</v>
      </c>
      <c r="J194" s="306"/>
      <c r="K194" s="39" t="s">
        <v>251</v>
      </c>
      <c r="L194" s="310">
        <f>(VLOOKUP(K194,'RPPF CALCULATION'!$AX$2:$AZ$400,2,FALSE))</f>
        <v>0.57545561912196141</v>
      </c>
      <c r="M194" s="328">
        <f t="shared" si="18"/>
        <v>189</v>
      </c>
      <c r="AG194" s="14" t="s">
        <v>356</v>
      </c>
      <c r="AH194" s="66">
        <f t="shared" si="19"/>
        <v>191</v>
      </c>
      <c r="AI194" s="66"/>
      <c r="AJ194" s="324" t="str">
        <f t="shared" si="20"/>
        <v>UT Rio Grande Valley</v>
      </c>
      <c r="AK194" s="325">
        <f t="shared" si="21"/>
        <v>191</v>
      </c>
    </row>
    <row r="195" spans="3:37" ht="15.75" thickBot="1" x14ac:dyDescent="0.3">
      <c r="C195" s="49" t="s">
        <v>390</v>
      </c>
      <c r="D195" s="53">
        <f t="shared" si="15"/>
        <v>0.6433887835723302</v>
      </c>
      <c r="E195" s="29">
        <f t="shared" si="16"/>
        <v>190</v>
      </c>
      <c r="F195" s="305"/>
      <c r="G195" s="45" t="s">
        <v>379</v>
      </c>
      <c r="H195" s="300">
        <f>VLOOKUP(G195,'NPB CALCULATION'!L$3:N$366,2,FALSE)</f>
        <v>0.71177056913834713</v>
      </c>
      <c r="I195" s="33">
        <f t="shared" si="17"/>
        <v>190</v>
      </c>
      <c r="J195" s="306"/>
      <c r="K195" s="39" t="s">
        <v>349</v>
      </c>
      <c r="L195" s="310">
        <f>(VLOOKUP(K195,'RPPF CALCULATION'!$AX$2:$AZ$400,2,FALSE))</f>
        <v>0.57525373117306988</v>
      </c>
      <c r="M195" s="328">
        <f t="shared" si="18"/>
        <v>190</v>
      </c>
      <c r="AG195" s="14" t="s">
        <v>307</v>
      </c>
      <c r="AH195" s="66">
        <f t="shared" si="19"/>
        <v>189</v>
      </c>
      <c r="AI195" s="66"/>
      <c r="AJ195" s="324" t="str">
        <f t="shared" si="20"/>
        <v>Southern Illinois</v>
      </c>
      <c r="AK195" s="325">
        <f t="shared" si="21"/>
        <v>189</v>
      </c>
    </row>
    <row r="196" spans="3:37" ht="15.75" thickBot="1" x14ac:dyDescent="0.3">
      <c r="C196" s="49" t="s">
        <v>335</v>
      </c>
      <c r="D196" s="53">
        <f t="shared" si="15"/>
        <v>0.64239223382706268</v>
      </c>
      <c r="E196" s="29">
        <f t="shared" si="16"/>
        <v>191</v>
      </c>
      <c r="F196" s="305"/>
      <c r="G196" s="45" t="s">
        <v>400</v>
      </c>
      <c r="H196" s="300">
        <f>VLOOKUP(G196,'NPB CALCULATION'!L$3:N$366,2,FALSE)</f>
        <v>0.7097073267932702</v>
      </c>
      <c r="I196" s="33">
        <f t="shared" si="17"/>
        <v>191</v>
      </c>
      <c r="J196" s="306"/>
      <c r="K196" s="39" t="s">
        <v>390</v>
      </c>
      <c r="L196" s="310">
        <f>(VLOOKUP(K196,'RPPF CALCULATION'!$AX$2:$AZ$400,2,FALSE))</f>
        <v>0.57411263081358777</v>
      </c>
      <c r="M196" s="328">
        <f t="shared" si="18"/>
        <v>191</v>
      </c>
      <c r="AG196" s="14" t="s">
        <v>390</v>
      </c>
      <c r="AH196" s="66">
        <f t="shared" si="19"/>
        <v>190</v>
      </c>
      <c r="AI196" s="66"/>
      <c r="AJ196" s="324" t="str">
        <f t="shared" si="20"/>
        <v>Youngstown St.</v>
      </c>
      <c r="AK196" s="325">
        <f t="shared" si="21"/>
        <v>190</v>
      </c>
    </row>
    <row r="197" spans="3:37" ht="15.75" thickBot="1" x14ac:dyDescent="0.3">
      <c r="C197" s="49" t="s">
        <v>268</v>
      </c>
      <c r="D197" s="53">
        <f t="shared" si="15"/>
        <v>0.64223208062618187</v>
      </c>
      <c r="E197" s="29">
        <f t="shared" si="16"/>
        <v>192</v>
      </c>
      <c r="F197" s="305"/>
      <c r="G197" s="45" t="s">
        <v>179</v>
      </c>
      <c r="H197" s="300">
        <f>VLOOKUP(G197,'NPB CALCULATION'!L$3:N$366,2,FALSE)</f>
        <v>0.70917037933496951</v>
      </c>
      <c r="I197" s="33">
        <f t="shared" si="17"/>
        <v>192</v>
      </c>
      <c r="J197" s="306"/>
      <c r="K197" s="39" t="s">
        <v>296</v>
      </c>
      <c r="L197" s="310">
        <f>(VLOOKUP(K197,'RPPF CALCULATION'!$AX$2:$AZ$400,2,FALSE))</f>
        <v>0.57262734781521618</v>
      </c>
      <c r="M197" s="328">
        <f t="shared" si="18"/>
        <v>192</v>
      </c>
      <c r="AG197" s="14" t="s">
        <v>182</v>
      </c>
      <c r="AH197" s="66">
        <f t="shared" si="19"/>
        <v>184</v>
      </c>
      <c r="AI197" s="66"/>
      <c r="AJ197" s="324" t="str">
        <f t="shared" si="20"/>
        <v>Longwood</v>
      </c>
      <c r="AK197" s="325">
        <f t="shared" si="21"/>
        <v>182</v>
      </c>
    </row>
    <row r="198" spans="3:37" ht="15.75" thickBot="1" x14ac:dyDescent="0.3">
      <c r="C198" s="49" t="s">
        <v>250</v>
      </c>
      <c r="D198" s="53">
        <f t="shared" ref="D198:D261" si="22">((VLOOKUP(C198,$G$6:$H$401,2,FALSE))+(VLOOKUP(C198,$K$6:$L$401,2,FALSE)))/2</f>
        <v>0.64220964817589787</v>
      </c>
      <c r="E198" s="29">
        <f t="shared" ref="E198:E261" si="23">RANK(D198,D:D,0)</f>
        <v>193</v>
      </c>
      <c r="F198" s="305"/>
      <c r="G198" s="45" t="s">
        <v>62</v>
      </c>
      <c r="H198" s="300">
        <f>VLOOKUP(G198,'NPB CALCULATION'!L$3:N$366,2,FALSE)</f>
        <v>0.70741345122390487</v>
      </c>
      <c r="I198" s="33">
        <f t="shared" ref="I198:I261" si="24">RANK(H198,H:H,0)</f>
        <v>193</v>
      </c>
      <c r="J198" s="306"/>
      <c r="K198" s="39" t="s">
        <v>273</v>
      </c>
      <c r="L198" s="310">
        <f>(VLOOKUP(K198,'RPPF CALCULATION'!$AX$2:$AZ$400,2,FALSE))</f>
        <v>0.57215752040204715</v>
      </c>
      <c r="M198" s="328">
        <f t="shared" ref="M198:M261" si="25">RANK(L198,L:L,0)</f>
        <v>193</v>
      </c>
      <c r="AG198" s="14" t="s">
        <v>335</v>
      </c>
      <c r="AH198" s="66">
        <f t="shared" si="19"/>
        <v>192</v>
      </c>
      <c r="AI198" s="66"/>
      <c r="AJ198" s="324" t="str">
        <f t="shared" si="20"/>
        <v>Towson</v>
      </c>
      <c r="AK198" s="325">
        <f t="shared" si="21"/>
        <v>192</v>
      </c>
    </row>
    <row r="199" spans="3:37" ht="15.75" thickBot="1" x14ac:dyDescent="0.3">
      <c r="C199" s="49" t="s">
        <v>304</v>
      </c>
      <c r="D199" s="53">
        <f t="shared" si="22"/>
        <v>0.64190391219505427</v>
      </c>
      <c r="E199" s="29">
        <f t="shared" si="23"/>
        <v>194</v>
      </c>
      <c r="F199" s="305"/>
      <c r="G199" s="45" t="s">
        <v>362</v>
      </c>
      <c r="H199" s="300">
        <f>VLOOKUP(G199,'NPB CALCULATION'!L$3:N$366,2,FALSE)</f>
        <v>0.70657482868456289</v>
      </c>
      <c r="I199" s="33">
        <f t="shared" si="24"/>
        <v>194</v>
      </c>
      <c r="J199" s="306"/>
      <c r="K199" s="39" t="s">
        <v>201</v>
      </c>
      <c r="L199" s="310">
        <f>(VLOOKUP(K199,'RPPF CALCULATION'!$AX$2:$AZ$400,2,FALSE))</f>
        <v>0.57214350793238589</v>
      </c>
      <c r="M199" s="328">
        <f t="shared" si="25"/>
        <v>194</v>
      </c>
      <c r="AG199" s="14" t="s">
        <v>250</v>
      </c>
      <c r="AH199" s="66">
        <f t="shared" ref="AH199:AH262" si="26">ROUND(((VLOOKUP(AG199,$G$6:$I$402,3,FALSE))+(VLOOKUP(AG199,$K$6:$M$402,3,FALSE)))/2,0)</f>
        <v>192</v>
      </c>
      <c r="AI199" s="66"/>
      <c r="AJ199" s="324" t="str">
        <f t="shared" ref="AJ199:AJ262" si="27">AG199</f>
        <v>Oakland</v>
      </c>
      <c r="AK199" s="325">
        <f t="shared" ref="AK199:AK262" si="28">RANK(AH199,AH:AH,1)</f>
        <v>192</v>
      </c>
    </row>
    <row r="200" spans="3:37" ht="15.75" thickBot="1" x14ac:dyDescent="0.3">
      <c r="C200" s="49" t="s">
        <v>356</v>
      </c>
      <c r="D200" s="53">
        <f t="shared" si="22"/>
        <v>0.64139188447569473</v>
      </c>
      <c r="E200" s="29">
        <f t="shared" si="23"/>
        <v>195</v>
      </c>
      <c r="F200" s="305"/>
      <c r="G200" s="45" t="s">
        <v>288</v>
      </c>
      <c r="H200" s="300">
        <f>VLOOKUP(G200,'NPB CALCULATION'!L$3:N$366,2,FALSE)</f>
        <v>0.7061822613188069</v>
      </c>
      <c r="I200" s="33">
        <f t="shared" si="24"/>
        <v>195</v>
      </c>
      <c r="J200" s="306"/>
      <c r="K200" s="39" t="s">
        <v>387</v>
      </c>
      <c r="L200" s="310">
        <f>(VLOOKUP(K200,'RPPF CALCULATION'!$AX$2:$AZ$400,2,FALSE))</f>
        <v>0.57051430430318717</v>
      </c>
      <c r="M200" s="328">
        <f t="shared" si="25"/>
        <v>195</v>
      </c>
      <c r="AG200" s="14" t="s">
        <v>304</v>
      </c>
      <c r="AH200" s="66">
        <f t="shared" si="26"/>
        <v>193</v>
      </c>
      <c r="AI200" s="66"/>
      <c r="AJ200" s="324" t="str">
        <f t="shared" si="27"/>
        <v>South Florida</v>
      </c>
      <c r="AK200" s="325">
        <f t="shared" si="28"/>
        <v>195</v>
      </c>
    </row>
    <row r="201" spans="3:37" ht="15.75" thickBot="1" x14ac:dyDescent="0.3">
      <c r="C201" s="49" t="s">
        <v>179</v>
      </c>
      <c r="D201" s="53">
        <f t="shared" si="22"/>
        <v>0.63499660409686298</v>
      </c>
      <c r="E201" s="29">
        <f t="shared" si="23"/>
        <v>196</v>
      </c>
      <c r="F201" s="305"/>
      <c r="G201" s="45" t="s">
        <v>250</v>
      </c>
      <c r="H201" s="300">
        <f>VLOOKUP(G201,'NPB CALCULATION'!L$3:N$366,2,FALSE)</f>
        <v>0.70534432334741193</v>
      </c>
      <c r="I201" s="33">
        <f t="shared" si="24"/>
        <v>196</v>
      </c>
      <c r="J201" s="306"/>
      <c r="K201" s="39" t="s">
        <v>112</v>
      </c>
      <c r="L201" s="310">
        <f>(VLOOKUP(K201,'RPPF CALCULATION'!$AX$2:$AZ$400,2,FALSE))</f>
        <v>0.56850597937615921</v>
      </c>
      <c r="M201" s="328">
        <f t="shared" si="25"/>
        <v>196</v>
      </c>
      <c r="AG201" s="14" t="s">
        <v>268</v>
      </c>
      <c r="AH201" s="66">
        <f t="shared" si="26"/>
        <v>192</v>
      </c>
      <c r="AI201" s="66"/>
      <c r="AJ201" s="324" t="str">
        <f t="shared" si="27"/>
        <v>Princeton</v>
      </c>
      <c r="AK201" s="325">
        <f t="shared" si="28"/>
        <v>192</v>
      </c>
    </row>
    <row r="202" spans="3:37" ht="15.75" thickBot="1" x14ac:dyDescent="0.3">
      <c r="C202" s="49" t="s">
        <v>386</v>
      </c>
      <c r="D202" s="53">
        <f t="shared" si="22"/>
        <v>0.63493255136211879</v>
      </c>
      <c r="E202" s="29">
        <f t="shared" si="23"/>
        <v>197</v>
      </c>
      <c r="F202" s="305"/>
      <c r="G202" s="45" t="s">
        <v>152</v>
      </c>
      <c r="H202" s="300">
        <f>VLOOKUP(G202,'NPB CALCULATION'!L$3:N$366,2,FALSE)</f>
        <v>0.70412207717577868</v>
      </c>
      <c r="I202" s="33">
        <f t="shared" si="24"/>
        <v>197</v>
      </c>
      <c r="J202" s="306"/>
      <c r="K202" s="39" t="s">
        <v>356</v>
      </c>
      <c r="L202" s="310">
        <f>(VLOOKUP(K202,'RPPF CALCULATION'!$AX$2:$AZ$400,2,FALSE))</f>
        <v>0.5677752399210787</v>
      </c>
      <c r="M202" s="328">
        <f t="shared" si="25"/>
        <v>197</v>
      </c>
      <c r="AG202" s="14" t="s">
        <v>198</v>
      </c>
      <c r="AH202" s="66">
        <f t="shared" si="26"/>
        <v>214</v>
      </c>
      <c r="AI202" s="66"/>
      <c r="AJ202" s="324" t="str">
        <f t="shared" si="27"/>
        <v>Massachusetts</v>
      </c>
      <c r="AK202" s="325">
        <f t="shared" si="28"/>
        <v>214</v>
      </c>
    </row>
    <row r="203" spans="3:37" ht="15.75" thickBot="1" x14ac:dyDescent="0.3">
      <c r="C203" s="49" t="s">
        <v>349</v>
      </c>
      <c r="D203" s="53">
        <f t="shared" si="22"/>
        <v>0.63451059721120529</v>
      </c>
      <c r="E203" s="29">
        <f t="shared" si="23"/>
        <v>198</v>
      </c>
      <c r="F203" s="305"/>
      <c r="G203" s="45" t="s">
        <v>307</v>
      </c>
      <c r="H203" s="300">
        <f>VLOOKUP(G203,'NPB CALCULATION'!L$3:N$366,2,FALSE)</f>
        <v>0.70330548965051354</v>
      </c>
      <c r="I203" s="33">
        <f t="shared" si="24"/>
        <v>198</v>
      </c>
      <c r="J203" s="306"/>
      <c r="K203" s="39" t="s">
        <v>386</v>
      </c>
      <c r="L203" s="310">
        <f>(VLOOKUP(K203,'RPPF CALCULATION'!$AX$2:$AZ$400,2,FALSE))</f>
        <v>0.56771563978398443</v>
      </c>
      <c r="M203" s="328">
        <f t="shared" si="25"/>
        <v>198</v>
      </c>
      <c r="AG203" s="14" t="s">
        <v>179</v>
      </c>
      <c r="AH203" s="66">
        <f t="shared" si="26"/>
        <v>199</v>
      </c>
      <c r="AI203" s="66"/>
      <c r="AJ203" s="324" t="str">
        <f t="shared" si="27"/>
        <v>Little Rock</v>
      </c>
      <c r="AK203" s="325">
        <f t="shared" si="28"/>
        <v>197</v>
      </c>
    </row>
    <row r="204" spans="3:37" ht="15.75" thickBot="1" x14ac:dyDescent="0.3">
      <c r="C204" s="49" t="s">
        <v>362</v>
      </c>
      <c r="D204" s="53">
        <f t="shared" si="22"/>
        <v>0.6339233275414119</v>
      </c>
      <c r="E204" s="29">
        <f t="shared" si="23"/>
        <v>199</v>
      </c>
      <c r="F204" s="305"/>
      <c r="G204" s="45" t="s">
        <v>216</v>
      </c>
      <c r="H204" s="300">
        <f>VLOOKUP(G204,'NPB CALCULATION'!L$3:N$366,2,FALSE)</f>
        <v>0.70252560559357125</v>
      </c>
      <c r="I204" s="33">
        <f t="shared" si="24"/>
        <v>199</v>
      </c>
      <c r="J204" s="306"/>
      <c r="K204" s="39" t="s">
        <v>272</v>
      </c>
      <c r="L204" s="310">
        <f>(VLOOKUP(K204,'RPPF CALCULATION'!$AX$2:$AZ$400,2,FALSE))</f>
        <v>0.56590571446979721</v>
      </c>
      <c r="M204" s="328">
        <f t="shared" si="25"/>
        <v>199</v>
      </c>
      <c r="AG204" s="14" t="s">
        <v>81</v>
      </c>
      <c r="AH204" s="66">
        <f t="shared" si="26"/>
        <v>197</v>
      </c>
      <c r="AI204" s="66"/>
      <c r="AJ204" s="324" t="str">
        <f t="shared" si="27"/>
        <v>Central Michigan</v>
      </c>
      <c r="AK204" s="325">
        <f t="shared" si="28"/>
        <v>196</v>
      </c>
    </row>
    <row r="205" spans="3:37" ht="15.75" thickBot="1" x14ac:dyDescent="0.3">
      <c r="C205" s="49" t="s">
        <v>81</v>
      </c>
      <c r="D205" s="53">
        <f t="shared" si="22"/>
        <v>0.63368760968770188</v>
      </c>
      <c r="E205" s="29">
        <f t="shared" si="23"/>
        <v>200</v>
      </c>
      <c r="F205" s="305"/>
      <c r="G205" s="45" t="s">
        <v>386</v>
      </c>
      <c r="H205" s="300">
        <f>VLOOKUP(G205,'NPB CALCULATION'!L$3:N$366,2,FALSE)</f>
        <v>0.70214946294025316</v>
      </c>
      <c r="I205" s="33">
        <f t="shared" si="24"/>
        <v>200</v>
      </c>
      <c r="J205" s="306"/>
      <c r="K205" s="39" t="s">
        <v>265</v>
      </c>
      <c r="L205" s="310">
        <f>(VLOOKUP(K205,'RPPF CALCULATION'!$AX$2:$AZ$400,2,FALSE))</f>
        <v>0.56522580735134387</v>
      </c>
      <c r="M205" s="328">
        <f t="shared" si="25"/>
        <v>200</v>
      </c>
      <c r="AG205" s="14" t="s">
        <v>362</v>
      </c>
      <c r="AH205" s="66">
        <f t="shared" si="26"/>
        <v>199</v>
      </c>
      <c r="AI205" s="66"/>
      <c r="AJ205" s="324" t="str">
        <f t="shared" si="27"/>
        <v>UTSA</v>
      </c>
      <c r="AK205" s="325">
        <f t="shared" si="28"/>
        <v>197</v>
      </c>
    </row>
    <row r="206" spans="3:37" ht="15.75" thickBot="1" x14ac:dyDescent="0.3">
      <c r="C206" s="49" t="s">
        <v>387</v>
      </c>
      <c r="D206" s="53">
        <f t="shared" si="22"/>
        <v>0.63354664388071347</v>
      </c>
      <c r="E206" s="29">
        <f t="shared" si="23"/>
        <v>201</v>
      </c>
      <c r="F206" s="305"/>
      <c r="G206" s="45" t="s">
        <v>259</v>
      </c>
      <c r="H206" s="300">
        <f>VLOOKUP(G206,'NPB CALCULATION'!L$3:N$366,2,FALSE)</f>
        <v>0.7009469262251683</v>
      </c>
      <c r="I206" s="33">
        <f t="shared" si="24"/>
        <v>201</v>
      </c>
      <c r="J206" s="306"/>
      <c r="K206" s="39" t="s">
        <v>334</v>
      </c>
      <c r="L206" s="310">
        <f>(VLOOKUP(K206,'RPPF CALCULATION'!$AX$2:$AZ$400,2,FALSE))</f>
        <v>0.56429621254996998</v>
      </c>
      <c r="M206" s="328">
        <f t="shared" si="25"/>
        <v>201</v>
      </c>
      <c r="AG206" s="14" t="s">
        <v>386</v>
      </c>
      <c r="AH206" s="66">
        <f t="shared" si="26"/>
        <v>199</v>
      </c>
      <c r="AI206" s="66"/>
      <c r="AJ206" s="324" t="str">
        <f t="shared" si="27"/>
        <v>Wright St.</v>
      </c>
      <c r="AK206" s="325">
        <f t="shared" si="28"/>
        <v>197</v>
      </c>
    </row>
    <row r="207" spans="3:37" ht="15.75" thickBot="1" x14ac:dyDescent="0.3">
      <c r="C207" s="49" t="s">
        <v>112</v>
      </c>
      <c r="D207" s="53">
        <f t="shared" si="22"/>
        <v>0.63123766082901112</v>
      </c>
      <c r="E207" s="29">
        <f t="shared" si="23"/>
        <v>202</v>
      </c>
      <c r="F207" s="305"/>
      <c r="G207" s="45" t="s">
        <v>399</v>
      </c>
      <c r="H207" s="300">
        <f>VLOOKUP(G207,'NPB CALCULATION'!L$3:N$366,2,FALSE)</f>
        <v>0.69963993294686366</v>
      </c>
      <c r="I207" s="33">
        <f t="shared" si="24"/>
        <v>202</v>
      </c>
      <c r="J207" s="306"/>
      <c r="K207" s="39" t="s">
        <v>198</v>
      </c>
      <c r="L207" s="310">
        <f>(VLOOKUP(K207,'RPPF CALCULATION'!$AX$2:$AZ$400,2,FALSE))</f>
        <v>0.56371276695451544</v>
      </c>
      <c r="M207" s="328">
        <f t="shared" si="25"/>
        <v>202</v>
      </c>
      <c r="AG207" s="14" t="s">
        <v>349</v>
      </c>
      <c r="AH207" s="66">
        <f t="shared" si="26"/>
        <v>200</v>
      </c>
      <c r="AI207" s="66"/>
      <c r="AJ207" s="324" t="str">
        <f t="shared" si="27"/>
        <v>UNC Asheville</v>
      </c>
      <c r="AK207" s="325">
        <f t="shared" si="28"/>
        <v>201</v>
      </c>
    </row>
    <row r="208" spans="3:37" ht="15.75" thickBot="1" x14ac:dyDescent="0.3">
      <c r="C208" s="49" t="s">
        <v>251</v>
      </c>
      <c r="D208" s="53">
        <f t="shared" si="22"/>
        <v>0.6299117691464412</v>
      </c>
      <c r="E208" s="29">
        <f t="shared" si="23"/>
        <v>203</v>
      </c>
      <c r="F208" s="305"/>
      <c r="G208" s="45" t="s">
        <v>387</v>
      </c>
      <c r="H208" s="300">
        <f>VLOOKUP(G208,'NPB CALCULATION'!L$3:N$366,2,FALSE)</f>
        <v>0.69657898345823976</v>
      </c>
      <c r="I208" s="33">
        <f t="shared" si="24"/>
        <v>203</v>
      </c>
      <c r="J208" s="306"/>
      <c r="K208" s="39" t="s">
        <v>362</v>
      </c>
      <c r="L208" s="310">
        <f>(VLOOKUP(K208,'RPPF CALCULATION'!$AX$2:$AZ$400,2,FALSE))</f>
        <v>0.5612718263982609</v>
      </c>
      <c r="M208" s="328">
        <f t="shared" si="25"/>
        <v>203</v>
      </c>
      <c r="AG208" s="14" t="s">
        <v>301</v>
      </c>
      <c r="AH208" s="66">
        <f t="shared" si="26"/>
        <v>201</v>
      </c>
      <c r="AI208" s="66"/>
      <c r="AJ208" s="324" t="str">
        <f t="shared" si="27"/>
        <v>South Carolina St.</v>
      </c>
      <c r="AK208" s="325">
        <f t="shared" si="28"/>
        <v>202</v>
      </c>
    </row>
    <row r="209" spans="3:37" ht="15.75" thickBot="1" x14ac:dyDescent="0.3">
      <c r="C209" s="49" t="s">
        <v>334</v>
      </c>
      <c r="D209" s="53">
        <f t="shared" si="22"/>
        <v>0.6297788126566839</v>
      </c>
      <c r="E209" s="29">
        <f t="shared" si="23"/>
        <v>204</v>
      </c>
      <c r="F209" s="305"/>
      <c r="G209" s="45" t="s">
        <v>335</v>
      </c>
      <c r="H209" s="300">
        <f>VLOOKUP(G209,'NPB CALCULATION'!L$3:N$366,2,FALSE)</f>
        <v>0.69637979046297349</v>
      </c>
      <c r="I209" s="33">
        <f t="shared" si="24"/>
        <v>204</v>
      </c>
      <c r="J209" s="306"/>
      <c r="K209" s="39" t="s">
        <v>77</v>
      </c>
      <c r="L209" s="310">
        <f>(VLOOKUP(K209,'RPPF CALCULATION'!$AX$2:$AZ$400,2,FALSE))</f>
        <v>0.56104765821984082</v>
      </c>
      <c r="M209" s="328">
        <f t="shared" si="25"/>
        <v>204</v>
      </c>
      <c r="AG209" s="14" t="s">
        <v>387</v>
      </c>
      <c r="AH209" s="66">
        <f t="shared" si="26"/>
        <v>199</v>
      </c>
      <c r="AI209" s="66"/>
      <c r="AJ209" s="324" t="str">
        <f t="shared" si="27"/>
        <v>Wyoming</v>
      </c>
      <c r="AK209" s="325">
        <f t="shared" si="28"/>
        <v>197</v>
      </c>
    </row>
    <row r="210" spans="3:37" ht="15.75" thickBot="1" x14ac:dyDescent="0.3">
      <c r="C210" s="49" t="s">
        <v>216</v>
      </c>
      <c r="D210" s="53">
        <f t="shared" si="22"/>
        <v>0.62942678487642789</v>
      </c>
      <c r="E210" s="29">
        <f t="shared" si="23"/>
        <v>205</v>
      </c>
      <c r="F210" s="305"/>
      <c r="G210" s="45" t="s">
        <v>334</v>
      </c>
      <c r="H210" s="300">
        <f>VLOOKUP(G210,'NPB CALCULATION'!L$3:N$366,2,FALSE)</f>
        <v>0.6952614127633977</v>
      </c>
      <c r="I210" s="33">
        <f t="shared" si="24"/>
        <v>205</v>
      </c>
      <c r="J210" s="306"/>
      <c r="K210" s="39" t="s">
        <v>179</v>
      </c>
      <c r="L210" s="310">
        <f>(VLOOKUP(K210,'RPPF CALCULATION'!$AX$2:$AZ$400,2,FALSE))</f>
        <v>0.56082282885875645</v>
      </c>
      <c r="M210" s="328">
        <f t="shared" si="25"/>
        <v>205</v>
      </c>
      <c r="AG210" s="14" t="s">
        <v>400</v>
      </c>
      <c r="AH210" s="66">
        <f t="shared" si="26"/>
        <v>205</v>
      </c>
      <c r="AI210" s="66"/>
      <c r="AJ210" s="324" t="str">
        <f t="shared" si="27"/>
        <v>Southeast Missouri</v>
      </c>
      <c r="AK210" s="325">
        <f t="shared" si="28"/>
        <v>207</v>
      </c>
    </row>
    <row r="211" spans="3:37" ht="15.75" thickBot="1" x14ac:dyDescent="0.3">
      <c r="C211" s="49" t="s">
        <v>301</v>
      </c>
      <c r="D211" s="53">
        <f t="shared" si="22"/>
        <v>0.62867531637860852</v>
      </c>
      <c r="E211" s="29">
        <f t="shared" si="23"/>
        <v>206</v>
      </c>
      <c r="F211" s="305"/>
      <c r="G211" s="45" t="s">
        <v>213</v>
      </c>
      <c r="H211" s="300">
        <f>VLOOKUP(G211,'NPB CALCULATION'!L$3:N$366,2,FALSE)</f>
        <v>0.6941223162168777</v>
      </c>
      <c r="I211" s="33">
        <f t="shared" si="24"/>
        <v>206</v>
      </c>
      <c r="J211" s="306"/>
      <c r="K211" s="39" t="s">
        <v>216</v>
      </c>
      <c r="L211" s="310">
        <f>(VLOOKUP(K211,'RPPF CALCULATION'!$AX$2:$AZ$400,2,FALSE))</f>
        <v>0.55632796415928454</v>
      </c>
      <c r="M211" s="328">
        <f t="shared" si="25"/>
        <v>206</v>
      </c>
      <c r="AG211" s="14" t="s">
        <v>334</v>
      </c>
      <c r="AH211" s="66">
        <f t="shared" si="26"/>
        <v>203</v>
      </c>
      <c r="AI211" s="66"/>
      <c r="AJ211" s="324" t="str">
        <f t="shared" si="27"/>
        <v>Toledo</v>
      </c>
      <c r="AK211" s="325">
        <f t="shared" si="28"/>
        <v>204</v>
      </c>
    </row>
    <row r="212" spans="3:37" ht="15.75" thickBot="1" x14ac:dyDescent="0.3">
      <c r="C212" s="49" t="s">
        <v>202</v>
      </c>
      <c r="D212" s="53">
        <f t="shared" si="22"/>
        <v>0.62477151614729176</v>
      </c>
      <c r="E212" s="29">
        <f t="shared" si="23"/>
        <v>207</v>
      </c>
      <c r="F212" s="305"/>
      <c r="G212" s="45" t="s">
        <v>112</v>
      </c>
      <c r="H212" s="300">
        <f>VLOOKUP(G212,'NPB CALCULATION'!L$3:N$366,2,FALSE)</f>
        <v>0.69396934228186291</v>
      </c>
      <c r="I212" s="33">
        <f t="shared" si="24"/>
        <v>207</v>
      </c>
      <c r="J212" s="306"/>
      <c r="K212" s="39" t="s">
        <v>73</v>
      </c>
      <c r="L212" s="310">
        <f>(VLOOKUP(K212,'RPPF CALCULATION'!$AX$2:$AZ$400,2,FALSE))</f>
        <v>0.55485497306422693</v>
      </c>
      <c r="M212" s="328">
        <f t="shared" si="25"/>
        <v>207</v>
      </c>
      <c r="AG212" s="14" t="s">
        <v>216</v>
      </c>
      <c r="AH212" s="66">
        <f t="shared" si="26"/>
        <v>203</v>
      </c>
      <c r="AI212" s="66"/>
      <c r="AJ212" s="324" t="str">
        <f t="shared" si="27"/>
        <v>Montana St.</v>
      </c>
      <c r="AK212" s="325">
        <f t="shared" si="28"/>
        <v>204</v>
      </c>
    </row>
    <row r="213" spans="3:37" ht="15.75" thickBot="1" x14ac:dyDescent="0.3">
      <c r="C213" s="49" t="s">
        <v>400</v>
      </c>
      <c r="D213" s="53">
        <f t="shared" si="22"/>
        <v>0.62258404771670417</v>
      </c>
      <c r="E213" s="29">
        <f t="shared" si="23"/>
        <v>208</v>
      </c>
      <c r="F213" s="305"/>
      <c r="G213" s="45" t="s">
        <v>99</v>
      </c>
      <c r="H213" s="300">
        <f>VLOOKUP(G213,'NPB CALCULATION'!L$3:N$366,2,FALSE)</f>
        <v>0.6939427860444729</v>
      </c>
      <c r="I213" s="33">
        <f t="shared" si="24"/>
        <v>208</v>
      </c>
      <c r="J213" s="306"/>
      <c r="K213" s="39" t="s">
        <v>81</v>
      </c>
      <c r="L213" s="310">
        <f>(VLOOKUP(K213,'RPPF CALCULATION'!$AX$2:$AZ$400,2,FALSE))</f>
        <v>0.55408948073390218</v>
      </c>
      <c r="M213" s="328">
        <f t="shared" si="25"/>
        <v>208</v>
      </c>
      <c r="AG213" s="14" t="s">
        <v>251</v>
      </c>
      <c r="AH213" s="66">
        <f t="shared" si="26"/>
        <v>204</v>
      </c>
      <c r="AI213" s="66"/>
      <c r="AJ213" s="324" t="str">
        <f t="shared" si="27"/>
        <v>Ohio</v>
      </c>
      <c r="AK213" s="325">
        <f t="shared" si="28"/>
        <v>206</v>
      </c>
    </row>
    <row r="214" spans="3:37" ht="15.75" thickBot="1" x14ac:dyDescent="0.3">
      <c r="C214" s="49" t="s">
        <v>331</v>
      </c>
      <c r="D214" s="53">
        <f t="shared" si="22"/>
        <v>0.61959227992022869</v>
      </c>
      <c r="E214" s="29">
        <f t="shared" si="23"/>
        <v>209</v>
      </c>
      <c r="F214" s="305"/>
      <c r="G214" s="45" t="s">
        <v>349</v>
      </c>
      <c r="H214" s="300">
        <f>VLOOKUP(G214,'NPB CALCULATION'!L$3:N$366,2,FALSE)</f>
        <v>0.69376746324934058</v>
      </c>
      <c r="I214" s="33">
        <f t="shared" si="24"/>
        <v>209</v>
      </c>
      <c r="J214" s="306"/>
      <c r="K214" s="39" t="s">
        <v>331</v>
      </c>
      <c r="L214" s="310">
        <f>(VLOOKUP(K214,'RPPF CALCULATION'!$AX$2:$AZ$400,2,FALSE))</f>
        <v>0.55337990876591026</v>
      </c>
      <c r="M214" s="328">
        <f t="shared" si="25"/>
        <v>209</v>
      </c>
      <c r="AG214" s="14" t="s">
        <v>112</v>
      </c>
      <c r="AH214" s="66">
        <f t="shared" si="26"/>
        <v>202</v>
      </c>
      <c r="AI214" s="66"/>
      <c r="AJ214" s="324" t="str">
        <f t="shared" si="27"/>
        <v>East Tennessee St.</v>
      </c>
      <c r="AK214" s="325">
        <f t="shared" si="28"/>
        <v>203</v>
      </c>
    </row>
    <row r="215" spans="3:37" ht="15.75" thickBot="1" x14ac:dyDescent="0.3">
      <c r="C215" s="49" t="s">
        <v>108</v>
      </c>
      <c r="D215" s="53">
        <f t="shared" si="22"/>
        <v>0.6194693797606895</v>
      </c>
      <c r="E215" s="29">
        <f t="shared" si="23"/>
        <v>210</v>
      </c>
      <c r="F215" s="305"/>
      <c r="G215" s="45" t="s">
        <v>304</v>
      </c>
      <c r="H215" s="300">
        <f>VLOOKUP(G215,'NPB CALCULATION'!L$3:N$366,2,FALSE)</f>
        <v>0.69241728839492678</v>
      </c>
      <c r="I215" s="33">
        <f t="shared" si="24"/>
        <v>210</v>
      </c>
      <c r="J215" s="306"/>
      <c r="K215" s="39" t="s">
        <v>108</v>
      </c>
      <c r="L215" s="310">
        <f>(VLOOKUP(K215,'RPPF CALCULATION'!$AX$2:$AZ$400,2,FALSE))</f>
        <v>0.55064649922741693</v>
      </c>
      <c r="M215" s="328">
        <f t="shared" si="25"/>
        <v>210</v>
      </c>
      <c r="AG215" s="14" t="s">
        <v>296</v>
      </c>
      <c r="AH215" s="66">
        <f t="shared" si="26"/>
        <v>211</v>
      </c>
      <c r="AI215" s="66"/>
      <c r="AJ215" s="324" t="str">
        <f t="shared" si="27"/>
        <v>Seton Hall</v>
      </c>
      <c r="AK215" s="325">
        <f t="shared" si="28"/>
        <v>209</v>
      </c>
    </row>
    <row r="216" spans="3:37" ht="15.75" thickBot="1" x14ac:dyDescent="0.3">
      <c r="C216" s="49" t="s">
        <v>296</v>
      </c>
      <c r="D216" s="53">
        <f t="shared" si="22"/>
        <v>0.61897970712868622</v>
      </c>
      <c r="E216" s="29">
        <f t="shared" si="23"/>
        <v>211</v>
      </c>
      <c r="F216" s="305"/>
      <c r="G216" s="45" t="s">
        <v>116</v>
      </c>
      <c r="H216" s="300">
        <f>VLOOKUP(G216,'NPB CALCULATION'!L$3:N$366,2,FALSE)</f>
        <v>0.69019972198438873</v>
      </c>
      <c r="I216" s="33">
        <f t="shared" si="24"/>
        <v>211</v>
      </c>
      <c r="J216" s="306"/>
      <c r="K216" s="39" t="s">
        <v>37</v>
      </c>
      <c r="L216" s="310">
        <f>(VLOOKUP(K216,'RPPF CALCULATION'!$AX$2:$AZ$400,2,FALSE))</f>
        <v>0.54819425787585174</v>
      </c>
      <c r="M216" s="328">
        <f t="shared" si="25"/>
        <v>211</v>
      </c>
      <c r="AG216" s="14" t="s">
        <v>108</v>
      </c>
      <c r="AH216" s="66">
        <f t="shared" si="26"/>
        <v>212</v>
      </c>
      <c r="AI216" s="66"/>
      <c r="AJ216" s="324" t="str">
        <f t="shared" si="27"/>
        <v>Drexel</v>
      </c>
      <c r="AK216" s="325">
        <f t="shared" si="28"/>
        <v>210</v>
      </c>
    </row>
    <row r="217" spans="3:37" ht="15.75" thickBot="1" x14ac:dyDescent="0.3">
      <c r="C217" s="49" t="s">
        <v>198</v>
      </c>
      <c r="D217" s="53">
        <f t="shared" si="22"/>
        <v>0.61830877265306738</v>
      </c>
      <c r="E217" s="29">
        <f t="shared" si="23"/>
        <v>212</v>
      </c>
      <c r="F217" s="305"/>
      <c r="G217" s="45" t="s">
        <v>268</v>
      </c>
      <c r="H217" s="300">
        <f>VLOOKUP(G217,'NPB CALCULATION'!L$3:N$366,2,FALSE)</f>
        <v>0.68969165968305013</v>
      </c>
      <c r="I217" s="33">
        <f t="shared" si="24"/>
        <v>212</v>
      </c>
      <c r="J217" s="306"/>
      <c r="K217" s="39" t="s">
        <v>127</v>
      </c>
      <c r="L217" s="310">
        <f>(VLOOKUP(K217,'RPPF CALCULATION'!$AX$2:$AZ$400,2,FALSE))</f>
        <v>0.54662344722567724</v>
      </c>
      <c r="M217" s="328">
        <f t="shared" si="25"/>
        <v>212</v>
      </c>
      <c r="AG217" s="14" t="s">
        <v>152</v>
      </c>
      <c r="AH217" s="66">
        <f t="shared" si="26"/>
        <v>215</v>
      </c>
      <c r="AI217" s="66"/>
      <c r="AJ217" s="324" t="str">
        <f t="shared" si="27"/>
        <v>Idaho St.</v>
      </c>
      <c r="AK217" s="325">
        <f t="shared" si="28"/>
        <v>215</v>
      </c>
    </row>
    <row r="218" spans="3:37" ht="15.75" thickBot="1" x14ac:dyDescent="0.3">
      <c r="C218" s="49" t="s">
        <v>213</v>
      </c>
      <c r="D218" s="53">
        <f t="shared" si="22"/>
        <v>0.61500483679317042</v>
      </c>
      <c r="E218" s="29">
        <f t="shared" si="23"/>
        <v>213</v>
      </c>
      <c r="F218" s="305"/>
      <c r="G218" s="45" t="s">
        <v>108</v>
      </c>
      <c r="H218" s="300">
        <f>VLOOKUP(G218,'NPB CALCULATION'!L$3:N$366,2,FALSE)</f>
        <v>0.68829226029396207</v>
      </c>
      <c r="I218" s="33">
        <f t="shared" si="24"/>
        <v>213</v>
      </c>
      <c r="J218" s="306"/>
      <c r="K218" s="39" t="s">
        <v>66</v>
      </c>
      <c r="L218" s="310">
        <f>(VLOOKUP(K218,'RPPF CALCULATION'!$AX$2:$AZ$400,2,FALSE))</f>
        <v>0.5460686053327668</v>
      </c>
      <c r="M218" s="328">
        <f t="shared" si="25"/>
        <v>213</v>
      </c>
      <c r="AG218" s="14" t="s">
        <v>213</v>
      </c>
      <c r="AH218" s="66">
        <f t="shared" si="26"/>
        <v>212</v>
      </c>
      <c r="AI218" s="66"/>
      <c r="AJ218" s="324" t="str">
        <f t="shared" si="27"/>
        <v>Missouri St.</v>
      </c>
      <c r="AK218" s="325">
        <f t="shared" si="28"/>
        <v>210</v>
      </c>
    </row>
    <row r="219" spans="3:37" ht="15.75" thickBot="1" x14ac:dyDescent="0.3">
      <c r="C219" s="49" t="s">
        <v>37</v>
      </c>
      <c r="D219" s="53">
        <f t="shared" si="22"/>
        <v>0.61453040673270021</v>
      </c>
      <c r="E219" s="29">
        <f t="shared" si="23"/>
        <v>214</v>
      </c>
      <c r="F219" s="305"/>
      <c r="G219" s="45" t="s">
        <v>262</v>
      </c>
      <c r="H219" s="300">
        <f>VLOOKUP(G219,'NPB CALCULATION'!L$3:N$366,2,FALSE)</f>
        <v>0.68817855159275654</v>
      </c>
      <c r="I219" s="33">
        <f t="shared" si="24"/>
        <v>214</v>
      </c>
      <c r="J219" s="306"/>
      <c r="K219" s="39" t="s">
        <v>301</v>
      </c>
      <c r="L219" s="310">
        <f>(VLOOKUP(K219,'RPPF CALCULATION'!$AX$2:$AZ$400,2,FALSE))</f>
        <v>0.54456571449690805</v>
      </c>
      <c r="M219" s="328">
        <f t="shared" si="25"/>
        <v>214</v>
      </c>
      <c r="AG219" s="14" t="s">
        <v>399</v>
      </c>
      <c r="AH219" s="66">
        <f t="shared" si="26"/>
        <v>215</v>
      </c>
      <c r="AI219" s="66"/>
      <c r="AJ219" s="324" t="str">
        <f t="shared" si="27"/>
        <v>SIUE</v>
      </c>
      <c r="AK219" s="325">
        <f t="shared" si="28"/>
        <v>215</v>
      </c>
    </row>
    <row r="220" spans="3:37" ht="15.75" thickBot="1" x14ac:dyDescent="0.3">
      <c r="C220" s="49" t="s">
        <v>262</v>
      </c>
      <c r="D220" s="53">
        <f t="shared" si="22"/>
        <v>0.613140863392861</v>
      </c>
      <c r="E220" s="29">
        <f t="shared" si="23"/>
        <v>215</v>
      </c>
      <c r="F220" s="305"/>
      <c r="G220" s="45" t="s">
        <v>248</v>
      </c>
      <c r="H220" s="300">
        <f>VLOOKUP(G220,'NPB CALCULATION'!L$3:N$366,2,FALSE)</f>
        <v>0.68763554291752105</v>
      </c>
      <c r="I220" s="33">
        <f t="shared" si="24"/>
        <v>215</v>
      </c>
      <c r="J220" s="306"/>
      <c r="K220" s="39" t="s">
        <v>146</v>
      </c>
      <c r="L220" s="310">
        <f>(VLOOKUP(K220,'RPPF CALCULATION'!$AX$2:$AZ$400,2,FALSE))</f>
        <v>0.54219057331247811</v>
      </c>
      <c r="M220" s="328">
        <f t="shared" si="25"/>
        <v>215</v>
      </c>
      <c r="AG220" s="14" t="s">
        <v>331</v>
      </c>
      <c r="AH220" s="66">
        <f t="shared" si="26"/>
        <v>213</v>
      </c>
      <c r="AI220" s="66"/>
      <c r="AJ220" s="324" t="str">
        <f t="shared" si="27"/>
        <v>Texas St.</v>
      </c>
      <c r="AK220" s="325">
        <f t="shared" si="28"/>
        <v>212</v>
      </c>
    </row>
    <row r="221" spans="3:37" ht="15.75" thickBot="1" x14ac:dyDescent="0.3">
      <c r="C221" s="49" t="s">
        <v>259</v>
      </c>
      <c r="D221" s="53">
        <f t="shared" si="22"/>
        <v>0.6121217628410458</v>
      </c>
      <c r="E221" s="29">
        <f t="shared" si="23"/>
        <v>216</v>
      </c>
      <c r="F221" s="305"/>
      <c r="G221" s="45" t="s">
        <v>331</v>
      </c>
      <c r="H221" s="300">
        <f>VLOOKUP(G221,'NPB CALCULATION'!L$3:N$366,2,FALSE)</f>
        <v>0.68580465107454713</v>
      </c>
      <c r="I221" s="33">
        <f t="shared" si="24"/>
        <v>216</v>
      </c>
      <c r="J221" s="306"/>
      <c r="K221" s="39" t="s">
        <v>262</v>
      </c>
      <c r="L221" s="310">
        <f>(VLOOKUP(K221,'RPPF CALCULATION'!$AX$2:$AZ$400,2,FALSE))</f>
        <v>0.53810317519296547</v>
      </c>
      <c r="M221" s="328">
        <f t="shared" si="25"/>
        <v>216</v>
      </c>
      <c r="AG221" s="14" t="s">
        <v>259</v>
      </c>
      <c r="AH221" s="66">
        <f t="shared" si="26"/>
        <v>213</v>
      </c>
      <c r="AI221" s="66"/>
      <c r="AJ221" s="324" t="str">
        <f t="shared" si="27"/>
        <v>Pacific</v>
      </c>
      <c r="AK221" s="325">
        <f t="shared" si="28"/>
        <v>212</v>
      </c>
    </row>
    <row r="222" spans="3:37" ht="15.75" thickBot="1" x14ac:dyDescent="0.3">
      <c r="C222" s="49" t="s">
        <v>66</v>
      </c>
      <c r="D222" s="53">
        <f t="shared" si="22"/>
        <v>0.61202784223037088</v>
      </c>
      <c r="E222" s="29">
        <f t="shared" si="23"/>
        <v>217</v>
      </c>
      <c r="F222" s="305"/>
      <c r="G222" s="45" t="s">
        <v>142</v>
      </c>
      <c r="H222" s="300">
        <f>VLOOKUP(G222,'NPB CALCULATION'!L$3:N$366,2,FALSE)</f>
        <v>0.68463579785226159</v>
      </c>
      <c r="I222" s="33">
        <f t="shared" si="24"/>
        <v>217</v>
      </c>
      <c r="J222" s="306"/>
      <c r="K222" s="39" t="s">
        <v>213</v>
      </c>
      <c r="L222" s="310">
        <f>(VLOOKUP(K222,'RPPF CALCULATION'!$AX$2:$AZ$400,2,FALSE))</f>
        <v>0.53588735736946302</v>
      </c>
      <c r="M222" s="328">
        <f t="shared" si="25"/>
        <v>217</v>
      </c>
      <c r="AG222" s="14" t="s">
        <v>262</v>
      </c>
      <c r="AH222" s="66">
        <f t="shared" si="26"/>
        <v>215</v>
      </c>
      <c r="AI222" s="66"/>
      <c r="AJ222" s="324" t="str">
        <f t="shared" si="27"/>
        <v>Pepperdine</v>
      </c>
      <c r="AK222" s="325">
        <f t="shared" si="28"/>
        <v>215</v>
      </c>
    </row>
    <row r="223" spans="3:37" ht="15.75" thickBot="1" x14ac:dyDescent="0.3">
      <c r="C223" s="49" t="s">
        <v>152</v>
      </c>
      <c r="D223" s="53">
        <f t="shared" si="22"/>
        <v>0.61092258130773147</v>
      </c>
      <c r="E223" s="29">
        <f t="shared" si="23"/>
        <v>218</v>
      </c>
      <c r="F223" s="305"/>
      <c r="G223" s="45" t="s">
        <v>251</v>
      </c>
      <c r="H223" s="300">
        <f>VLOOKUP(G223,'NPB CALCULATION'!L$3:N$366,2,FALSE)</f>
        <v>0.68436791917092099</v>
      </c>
      <c r="I223" s="33">
        <f t="shared" si="24"/>
        <v>218</v>
      </c>
      <c r="J223" s="306"/>
      <c r="K223" s="39" t="s">
        <v>400</v>
      </c>
      <c r="L223" s="310">
        <f>(VLOOKUP(K223,'RPPF CALCULATION'!$AX$2:$AZ$400,2,FALSE))</f>
        <v>0.53546076864013825</v>
      </c>
      <c r="M223" s="328">
        <f t="shared" si="25"/>
        <v>218</v>
      </c>
      <c r="AG223" s="14" t="s">
        <v>202</v>
      </c>
      <c r="AH223" s="66">
        <f t="shared" si="26"/>
        <v>207</v>
      </c>
      <c r="AI223" s="66"/>
      <c r="AJ223" s="324" t="str">
        <f t="shared" si="27"/>
        <v>Miami FL</v>
      </c>
      <c r="AK223" s="325">
        <f t="shared" si="28"/>
        <v>208</v>
      </c>
    </row>
    <row r="224" spans="3:37" ht="15.75" thickBot="1" x14ac:dyDescent="0.3">
      <c r="C224" s="49" t="s">
        <v>399</v>
      </c>
      <c r="D224" s="53">
        <f t="shared" si="22"/>
        <v>0.61081644525045831</v>
      </c>
      <c r="E224" s="29">
        <f t="shared" si="23"/>
        <v>219</v>
      </c>
      <c r="F224" s="305"/>
      <c r="G224" s="45" t="s">
        <v>325</v>
      </c>
      <c r="H224" s="300">
        <f>VLOOKUP(G224,'NPB CALCULATION'!L$3:N$366,2,FALSE)</f>
        <v>0.68113686776232174</v>
      </c>
      <c r="I224" s="33">
        <f t="shared" si="24"/>
        <v>219</v>
      </c>
      <c r="J224" s="306"/>
      <c r="K224" s="39" t="s">
        <v>383</v>
      </c>
      <c r="L224" s="310">
        <f>(VLOOKUP(K224,'RPPF CALCULATION'!$AX$2:$AZ$400,2,FALSE))</f>
        <v>0.53383406554847057</v>
      </c>
      <c r="M224" s="328">
        <f t="shared" si="25"/>
        <v>219</v>
      </c>
      <c r="AG224" s="14" t="s">
        <v>37</v>
      </c>
      <c r="AH224" s="66">
        <f t="shared" si="26"/>
        <v>216</v>
      </c>
      <c r="AI224" s="66"/>
      <c r="AJ224" s="324" t="str">
        <f t="shared" si="27"/>
        <v>Abilene Christian</v>
      </c>
      <c r="AK224" s="325">
        <f t="shared" si="28"/>
        <v>218</v>
      </c>
    </row>
    <row r="225" spans="3:37" ht="15.75" thickBot="1" x14ac:dyDescent="0.3">
      <c r="C225" s="49" t="s">
        <v>99</v>
      </c>
      <c r="D225" s="53">
        <f t="shared" si="22"/>
        <v>0.60827590394124331</v>
      </c>
      <c r="E225" s="29">
        <f t="shared" si="23"/>
        <v>220</v>
      </c>
      <c r="F225" s="305"/>
      <c r="G225" s="45" t="s">
        <v>37</v>
      </c>
      <c r="H225" s="300">
        <f>VLOOKUP(G225,'NPB CALCULATION'!L$3:N$366,2,FALSE)</f>
        <v>0.68086655558954867</v>
      </c>
      <c r="I225" s="33">
        <f t="shared" si="24"/>
        <v>220</v>
      </c>
      <c r="J225" s="306"/>
      <c r="K225" s="39" t="s">
        <v>306</v>
      </c>
      <c r="L225" s="310">
        <f>(VLOOKUP(K225,'RPPF CALCULATION'!$AX$2:$AZ$400,2,FALSE))</f>
        <v>0.53132807748676381</v>
      </c>
      <c r="M225" s="328">
        <f t="shared" si="25"/>
        <v>220</v>
      </c>
      <c r="AG225" s="14" t="s">
        <v>99</v>
      </c>
      <c r="AH225" s="66">
        <f t="shared" si="26"/>
        <v>217</v>
      </c>
      <c r="AI225" s="66"/>
      <c r="AJ225" s="324" t="str">
        <f t="shared" si="27"/>
        <v>Dartmouth</v>
      </c>
      <c r="AK225" s="325">
        <f t="shared" si="28"/>
        <v>219</v>
      </c>
    </row>
    <row r="226" spans="3:37" ht="15.75" thickBot="1" x14ac:dyDescent="0.3">
      <c r="C226" s="49" t="s">
        <v>127</v>
      </c>
      <c r="D226" s="53">
        <f t="shared" si="22"/>
        <v>0.60558795008141908</v>
      </c>
      <c r="E226" s="29">
        <f t="shared" si="23"/>
        <v>221</v>
      </c>
      <c r="F226" s="305"/>
      <c r="G226" s="45" t="s">
        <v>66</v>
      </c>
      <c r="H226" s="300">
        <f>VLOOKUP(G226,'NPB CALCULATION'!L$3:N$366,2,FALSE)</f>
        <v>0.67798707912797496</v>
      </c>
      <c r="I226" s="33">
        <f t="shared" si="24"/>
        <v>221</v>
      </c>
      <c r="J226" s="306"/>
      <c r="K226" s="39" t="s">
        <v>191</v>
      </c>
      <c r="L226" s="310">
        <f>(VLOOKUP(K226,'RPPF CALCULATION'!$AX$2:$AZ$400,2,FALSE))</f>
        <v>0.52972537996469826</v>
      </c>
      <c r="M226" s="328">
        <f t="shared" si="25"/>
        <v>221</v>
      </c>
      <c r="AG226" s="14" t="s">
        <v>66</v>
      </c>
      <c r="AH226" s="66">
        <f t="shared" si="26"/>
        <v>217</v>
      </c>
      <c r="AI226" s="66"/>
      <c r="AJ226" s="324" t="str">
        <f t="shared" si="27"/>
        <v>Brown</v>
      </c>
      <c r="AK226" s="325">
        <f t="shared" si="28"/>
        <v>219</v>
      </c>
    </row>
    <row r="227" spans="3:37" ht="15.75" thickBot="1" x14ac:dyDescent="0.3">
      <c r="C227" s="49" t="s">
        <v>146</v>
      </c>
      <c r="D227" s="53">
        <f t="shared" si="22"/>
        <v>0.60544979862492965</v>
      </c>
      <c r="E227" s="29">
        <f t="shared" si="23"/>
        <v>222</v>
      </c>
      <c r="F227" s="305"/>
      <c r="G227" s="45" t="s">
        <v>191</v>
      </c>
      <c r="H227" s="300">
        <f>VLOOKUP(G227,'NPB CALCULATION'!L$3:N$366,2,FALSE)</f>
        <v>0.67697534775542645</v>
      </c>
      <c r="I227" s="33">
        <f t="shared" si="24"/>
        <v>222</v>
      </c>
      <c r="J227" s="306"/>
      <c r="K227" s="39" t="s">
        <v>340</v>
      </c>
      <c r="L227" s="310">
        <f>(VLOOKUP(K227,'RPPF CALCULATION'!$AX$2:$AZ$400,2,FALSE))</f>
        <v>0.52872789309515622</v>
      </c>
      <c r="M227" s="328">
        <f t="shared" si="25"/>
        <v>222</v>
      </c>
      <c r="AG227" s="14" t="s">
        <v>146</v>
      </c>
      <c r="AH227" s="66">
        <f t="shared" si="26"/>
        <v>222</v>
      </c>
      <c r="AI227" s="66"/>
      <c r="AJ227" s="324" t="str">
        <f t="shared" si="27"/>
        <v>Hofstra</v>
      </c>
      <c r="AK227" s="325">
        <f t="shared" si="28"/>
        <v>222</v>
      </c>
    </row>
    <row r="228" spans="3:37" ht="15.75" thickBot="1" x14ac:dyDescent="0.3">
      <c r="C228" s="49" t="s">
        <v>306</v>
      </c>
      <c r="D228" s="53">
        <f t="shared" si="22"/>
        <v>0.60335282652115563</v>
      </c>
      <c r="E228" s="29">
        <f t="shared" si="23"/>
        <v>223</v>
      </c>
      <c r="F228" s="305"/>
      <c r="G228" s="45" t="s">
        <v>149</v>
      </c>
      <c r="H228" s="300">
        <f>VLOOKUP(G228,'NPB CALCULATION'!L$3:N$366,2,FALSE)</f>
        <v>0.67599281199519667</v>
      </c>
      <c r="I228" s="33">
        <f t="shared" si="24"/>
        <v>223</v>
      </c>
      <c r="J228" s="306"/>
      <c r="K228" s="39" t="s">
        <v>171</v>
      </c>
      <c r="L228" s="310">
        <f>(VLOOKUP(K228,'RPPF CALCULATION'!$AX$2:$AZ$400,2,FALSE))</f>
        <v>0.52520720700929213</v>
      </c>
      <c r="M228" s="328">
        <f t="shared" si="25"/>
        <v>223</v>
      </c>
      <c r="AG228" s="14" t="s">
        <v>306</v>
      </c>
      <c r="AH228" s="66">
        <f t="shared" si="26"/>
        <v>222</v>
      </c>
      <c r="AI228" s="66"/>
      <c r="AJ228" s="324" t="str">
        <f t="shared" si="27"/>
        <v>Southern</v>
      </c>
      <c r="AK228" s="325">
        <f t="shared" si="28"/>
        <v>222</v>
      </c>
    </row>
    <row r="229" spans="3:37" ht="15.75" thickBot="1" x14ac:dyDescent="0.3">
      <c r="C229" s="49" t="s">
        <v>191</v>
      </c>
      <c r="D229" s="53">
        <f t="shared" si="22"/>
        <v>0.60335036386006236</v>
      </c>
      <c r="E229" s="29">
        <f t="shared" si="23"/>
        <v>224</v>
      </c>
      <c r="F229" s="305"/>
      <c r="G229" s="45" t="s">
        <v>306</v>
      </c>
      <c r="H229" s="300">
        <f>VLOOKUP(G229,'NPB CALCULATION'!L$3:N$366,2,FALSE)</f>
        <v>0.67537757555554734</v>
      </c>
      <c r="I229" s="33">
        <f t="shared" si="24"/>
        <v>224</v>
      </c>
      <c r="J229" s="306"/>
      <c r="K229" s="39" t="s">
        <v>355</v>
      </c>
      <c r="L229" s="310">
        <f>(VLOOKUP(K229,'RPPF CALCULATION'!$AX$2:$AZ$400,2,FALSE))</f>
        <v>0.52404349199681644</v>
      </c>
      <c r="M229" s="328">
        <f t="shared" si="25"/>
        <v>224</v>
      </c>
      <c r="AG229" s="14" t="s">
        <v>116</v>
      </c>
      <c r="AH229" s="66">
        <f t="shared" si="26"/>
        <v>222</v>
      </c>
      <c r="AI229" s="66"/>
      <c r="AJ229" s="324" t="str">
        <f t="shared" si="27"/>
        <v>Eastern Washington</v>
      </c>
      <c r="AK229" s="325">
        <f t="shared" si="28"/>
        <v>222</v>
      </c>
    </row>
    <row r="230" spans="3:37" ht="15.75" thickBot="1" x14ac:dyDescent="0.3">
      <c r="C230" s="49" t="s">
        <v>116</v>
      </c>
      <c r="D230" s="53">
        <f t="shared" si="22"/>
        <v>0.60259192225118419</v>
      </c>
      <c r="E230" s="29">
        <f t="shared" si="23"/>
        <v>225</v>
      </c>
      <c r="F230" s="305"/>
      <c r="G230" s="45" t="s">
        <v>198</v>
      </c>
      <c r="H230" s="300">
        <f>VLOOKUP(G230,'NPB CALCULATION'!L$3:N$366,2,FALSE)</f>
        <v>0.67290477835161944</v>
      </c>
      <c r="I230" s="33">
        <f t="shared" si="24"/>
        <v>225</v>
      </c>
      <c r="J230" s="306"/>
      <c r="K230" s="39" t="s">
        <v>259</v>
      </c>
      <c r="L230" s="310">
        <f>(VLOOKUP(K230,'RPPF CALCULATION'!$AX$2:$AZ$400,2,FALSE))</f>
        <v>0.52329659945692319</v>
      </c>
      <c r="M230" s="328">
        <f t="shared" si="25"/>
        <v>225</v>
      </c>
      <c r="AG230" s="14" t="s">
        <v>191</v>
      </c>
      <c r="AH230" s="66">
        <f t="shared" si="26"/>
        <v>222</v>
      </c>
      <c r="AI230" s="66"/>
      <c r="AJ230" s="324" t="str">
        <f t="shared" si="27"/>
        <v>Maine</v>
      </c>
      <c r="AK230" s="325">
        <f t="shared" si="28"/>
        <v>222</v>
      </c>
    </row>
    <row r="231" spans="3:37" ht="15.75" thickBot="1" x14ac:dyDescent="0.3">
      <c r="C231" s="49" t="s">
        <v>383</v>
      </c>
      <c r="D231" s="53">
        <f t="shared" si="22"/>
        <v>0.59878604841897598</v>
      </c>
      <c r="E231" s="29">
        <f t="shared" si="23"/>
        <v>226</v>
      </c>
      <c r="F231" s="305"/>
      <c r="G231" s="45" t="s">
        <v>156</v>
      </c>
      <c r="H231" s="300">
        <f>VLOOKUP(G231,'NPB CALCULATION'!L$3:N$366,2,FALSE)</f>
        <v>0.6710175051759466</v>
      </c>
      <c r="I231" s="33">
        <f t="shared" si="24"/>
        <v>226</v>
      </c>
      <c r="J231" s="306"/>
      <c r="K231" s="39" t="s">
        <v>99</v>
      </c>
      <c r="L231" s="310">
        <f>(VLOOKUP(K231,'RPPF CALCULATION'!$AX$2:$AZ$400,2,FALSE))</f>
        <v>0.52260902183801372</v>
      </c>
      <c r="M231" s="328">
        <f t="shared" si="25"/>
        <v>226</v>
      </c>
      <c r="AG231" s="14" t="s">
        <v>158</v>
      </c>
      <c r="AH231" s="66">
        <f t="shared" si="26"/>
        <v>233</v>
      </c>
      <c r="AI231" s="66"/>
      <c r="AJ231" s="324" t="str">
        <f t="shared" si="27"/>
        <v>Indiana St.</v>
      </c>
      <c r="AK231" s="325">
        <f t="shared" si="28"/>
        <v>233</v>
      </c>
    </row>
    <row r="232" spans="3:37" ht="15.75" thickBot="1" x14ac:dyDescent="0.3">
      <c r="C232" s="49" t="s">
        <v>142</v>
      </c>
      <c r="D232" s="53">
        <f t="shared" si="22"/>
        <v>0.5966955845595947</v>
      </c>
      <c r="E232" s="29">
        <f t="shared" si="23"/>
        <v>227</v>
      </c>
      <c r="F232" s="305"/>
      <c r="G232" s="45" t="s">
        <v>239</v>
      </c>
      <c r="H232" s="300">
        <f>VLOOKUP(G232,'NPB CALCULATION'!L$3:N$366,2,FALSE)</f>
        <v>0.66915281028024398</v>
      </c>
      <c r="I232" s="33">
        <f t="shared" si="24"/>
        <v>227</v>
      </c>
      <c r="J232" s="306"/>
      <c r="K232" s="39" t="s">
        <v>399</v>
      </c>
      <c r="L232" s="310">
        <f>(VLOOKUP(K232,'RPPF CALCULATION'!$AX$2:$AZ$400,2,FALSE))</f>
        <v>0.52199295755405306</v>
      </c>
      <c r="M232" s="328">
        <f t="shared" si="25"/>
        <v>227</v>
      </c>
      <c r="AG232" s="14" t="s">
        <v>127</v>
      </c>
      <c r="AH232" s="66">
        <f t="shared" si="26"/>
        <v>221</v>
      </c>
      <c r="AI232" s="66"/>
      <c r="AJ232" s="324" t="str">
        <f t="shared" si="27"/>
        <v>Fordham</v>
      </c>
      <c r="AK232" s="325">
        <f t="shared" si="28"/>
        <v>221</v>
      </c>
    </row>
    <row r="233" spans="3:37" ht="15.75" thickBot="1" x14ac:dyDescent="0.3">
      <c r="C233" s="49" t="s">
        <v>340</v>
      </c>
      <c r="D233" s="53">
        <f t="shared" si="22"/>
        <v>0.59548160263897976</v>
      </c>
      <c r="E233" s="29">
        <f t="shared" si="23"/>
        <v>228</v>
      </c>
      <c r="F233" s="305"/>
      <c r="G233" s="45" t="s">
        <v>146</v>
      </c>
      <c r="H233" s="300">
        <f>VLOOKUP(G233,'NPB CALCULATION'!L$3:N$366,2,FALSE)</f>
        <v>0.66870902393738119</v>
      </c>
      <c r="I233" s="33">
        <f t="shared" si="24"/>
        <v>228</v>
      </c>
      <c r="J233" s="306"/>
      <c r="K233" s="39" t="s">
        <v>158</v>
      </c>
      <c r="L233" s="310">
        <f>(VLOOKUP(K233,'RPPF CALCULATION'!$AX$2:$AZ$400,2,FALSE))</f>
        <v>0.52193412402969086</v>
      </c>
      <c r="M233" s="328">
        <f t="shared" si="25"/>
        <v>228</v>
      </c>
      <c r="AG233" s="14" t="s">
        <v>142</v>
      </c>
      <c r="AH233" s="66">
        <f t="shared" si="26"/>
        <v>227</v>
      </c>
      <c r="AI233" s="66"/>
      <c r="AJ233" s="324" t="str">
        <f t="shared" si="27"/>
        <v>Hampton</v>
      </c>
      <c r="AK233" s="325">
        <f t="shared" si="28"/>
        <v>227</v>
      </c>
    </row>
    <row r="234" spans="3:37" ht="15.75" thickBot="1" x14ac:dyDescent="0.3">
      <c r="C234" s="49" t="s">
        <v>325</v>
      </c>
      <c r="D234" s="53">
        <f t="shared" si="22"/>
        <v>0.59541445243014013</v>
      </c>
      <c r="E234" s="29">
        <f t="shared" si="23"/>
        <v>229</v>
      </c>
      <c r="F234" s="305"/>
      <c r="G234" s="45" t="s">
        <v>296</v>
      </c>
      <c r="H234" s="300">
        <f>VLOOKUP(G234,'NPB CALCULATION'!L$3:N$366,2,FALSE)</f>
        <v>0.66533206644215637</v>
      </c>
      <c r="I234" s="33">
        <f t="shared" si="24"/>
        <v>229</v>
      </c>
      <c r="J234" s="306"/>
      <c r="K234" s="39" t="s">
        <v>277</v>
      </c>
      <c r="L234" s="310">
        <f>(VLOOKUP(K234,'RPPF CALCULATION'!$AX$2:$AZ$400,2,FALSE))</f>
        <v>0.51901048357826018</v>
      </c>
      <c r="M234" s="328">
        <f t="shared" si="25"/>
        <v>229</v>
      </c>
      <c r="AG234" s="14" t="s">
        <v>340</v>
      </c>
      <c r="AH234" s="66">
        <f t="shared" si="26"/>
        <v>229</v>
      </c>
      <c r="AI234" s="66"/>
      <c r="AJ234" s="324" t="str">
        <f t="shared" si="27"/>
        <v>UC Davis</v>
      </c>
      <c r="AK234" s="325">
        <f t="shared" si="28"/>
        <v>229</v>
      </c>
    </row>
    <row r="235" spans="3:37" ht="15.75" thickBot="1" x14ac:dyDescent="0.3">
      <c r="C235" s="49" t="s">
        <v>248</v>
      </c>
      <c r="D235" s="53">
        <f t="shared" si="22"/>
        <v>0.59336094230235237</v>
      </c>
      <c r="E235" s="29">
        <f t="shared" si="23"/>
        <v>230</v>
      </c>
      <c r="F235" s="305"/>
      <c r="G235" s="45" t="s">
        <v>127</v>
      </c>
      <c r="H235" s="300">
        <f>VLOOKUP(G235,'NPB CALCULATION'!L$3:N$366,2,FALSE)</f>
        <v>0.66455245293716092</v>
      </c>
      <c r="I235" s="33">
        <f t="shared" si="24"/>
        <v>230</v>
      </c>
      <c r="J235" s="306"/>
      <c r="K235" s="39" t="s">
        <v>195</v>
      </c>
      <c r="L235" s="310">
        <f>(VLOOKUP(K235,'RPPF CALCULATION'!$AX$2:$AZ$400,2,FALSE))</f>
        <v>0.51874411984360491</v>
      </c>
      <c r="M235" s="328">
        <f t="shared" si="25"/>
        <v>230</v>
      </c>
      <c r="AG235" s="14" t="s">
        <v>325</v>
      </c>
      <c r="AH235" s="66">
        <f t="shared" si="26"/>
        <v>227</v>
      </c>
      <c r="AI235" s="66"/>
      <c r="AJ235" s="324" t="str">
        <f t="shared" si="27"/>
        <v>Tennessee St.</v>
      </c>
      <c r="AK235" s="325">
        <f t="shared" si="28"/>
        <v>227</v>
      </c>
    </row>
    <row r="236" spans="3:37" ht="15.75" thickBot="1" x14ac:dyDescent="0.3">
      <c r="C236" s="49" t="s">
        <v>195</v>
      </c>
      <c r="D236" s="53">
        <f t="shared" si="22"/>
        <v>0.59107781322519881</v>
      </c>
      <c r="E236" s="29">
        <f t="shared" si="23"/>
        <v>231</v>
      </c>
      <c r="F236" s="305"/>
      <c r="G236" s="45" t="s">
        <v>383</v>
      </c>
      <c r="H236" s="300">
        <f>VLOOKUP(G236,'NPB CALCULATION'!L$3:N$366,2,FALSE)</f>
        <v>0.66373803128948139</v>
      </c>
      <c r="I236" s="33">
        <f t="shared" si="24"/>
        <v>231</v>
      </c>
      <c r="J236" s="306"/>
      <c r="K236" s="39" t="s">
        <v>382</v>
      </c>
      <c r="L236" s="310">
        <f>(VLOOKUP(K236,'RPPF CALCULATION'!$AX$2:$AZ$400,2,FALSE))</f>
        <v>0.51819655897887873</v>
      </c>
      <c r="M236" s="328">
        <f t="shared" si="25"/>
        <v>231</v>
      </c>
      <c r="AG236" s="14" t="s">
        <v>195</v>
      </c>
      <c r="AH236" s="66">
        <f t="shared" si="26"/>
        <v>231</v>
      </c>
      <c r="AI236" s="66"/>
      <c r="AJ236" s="324" t="str">
        <f t="shared" si="27"/>
        <v>Marshall</v>
      </c>
      <c r="AK236" s="325">
        <f t="shared" si="28"/>
        <v>231</v>
      </c>
    </row>
    <row r="237" spans="3:37" ht="15.75" thickBot="1" x14ac:dyDescent="0.3">
      <c r="C237" s="49" t="s">
        <v>382</v>
      </c>
      <c r="D237" s="53">
        <f t="shared" si="22"/>
        <v>0.59031009636032117</v>
      </c>
      <c r="E237" s="29">
        <f t="shared" si="23"/>
        <v>232</v>
      </c>
      <c r="F237" s="305"/>
      <c r="G237" s="45" t="s">
        <v>195</v>
      </c>
      <c r="H237" s="300">
        <f>VLOOKUP(G237,'NPB CALCULATION'!L$3:N$366,2,FALSE)</f>
        <v>0.6634115066067926</v>
      </c>
      <c r="I237" s="33">
        <f t="shared" si="24"/>
        <v>232</v>
      </c>
      <c r="J237" s="306"/>
      <c r="K237" s="39" t="s">
        <v>152</v>
      </c>
      <c r="L237" s="310">
        <f>(VLOOKUP(K237,'RPPF CALCULATION'!$AX$2:$AZ$400,2,FALSE))</f>
        <v>0.51772308543968415</v>
      </c>
      <c r="M237" s="328">
        <f t="shared" si="25"/>
        <v>232</v>
      </c>
      <c r="AG237" s="14" t="s">
        <v>248</v>
      </c>
      <c r="AH237" s="66">
        <f t="shared" si="26"/>
        <v>230</v>
      </c>
      <c r="AI237" s="66"/>
      <c r="AJ237" s="324" t="str">
        <f t="shared" si="27"/>
        <v>Northwestern St.</v>
      </c>
      <c r="AK237" s="325">
        <f t="shared" si="28"/>
        <v>230</v>
      </c>
    </row>
    <row r="238" spans="3:37" ht="15.75" thickBot="1" x14ac:dyDescent="0.3">
      <c r="C238" s="49" t="s">
        <v>158</v>
      </c>
      <c r="D238" s="53">
        <f t="shared" si="22"/>
        <v>0.58994567781922247</v>
      </c>
      <c r="E238" s="29">
        <f t="shared" si="23"/>
        <v>233</v>
      </c>
      <c r="F238" s="305"/>
      <c r="G238" s="45" t="s">
        <v>192</v>
      </c>
      <c r="H238" s="300">
        <f>VLOOKUP(G238,'NPB CALCULATION'!L$3:N$366,2,FALSE)</f>
        <v>0.66323233991245567</v>
      </c>
      <c r="I238" s="33">
        <f t="shared" si="24"/>
        <v>233</v>
      </c>
      <c r="J238" s="306"/>
      <c r="K238" s="39" t="s">
        <v>116</v>
      </c>
      <c r="L238" s="310">
        <f>(VLOOKUP(K238,'RPPF CALCULATION'!$AX$2:$AZ$400,2,FALSE))</f>
        <v>0.51498412251797976</v>
      </c>
      <c r="M238" s="328">
        <f t="shared" si="25"/>
        <v>233</v>
      </c>
      <c r="AG238" s="14" t="s">
        <v>239</v>
      </c>
      <c r="AH238" s="66">
        <f t="shared" si="26"/>
        <v>232</v>
      </c>
      <c r="AI238" s="66"/>
      <c r="AJ238" s="324" t="str">
        <f t="shared" si="27"/>
        <v>North Florida</v>
      </c>
      <c r="AK238" s="325">
        <f t="shared" si="28"/>
        <v>232</v>
      </c>
    </row>
    <row r="239" spans="3:37" ht="15.75" thickBot="1" x14ac:dyDescent="0.3">
      <c r="C239" s="49" t="s">
        <v>171</v>
      </c>
      <c r="D239" s="53">
        <f t="shared" si="22"/>
        <v>0.5885737556915136</v>
      </c>
      <c r="E239" s="29">
        <f t="shared" si="23"/>
        <v>234</v>
      </c>
      <c r="F239" s="305"/>
      <c r="G239" s="45" t="s">
        <v>382</v>
      </c>
      <c r="H239" s="300">
        <f>VLOOKUP(G239,'NPB CALCULATION'!L$3:N$366,2,FALSE)</f>
        <v>0.66242363374176361</v>
      </c>
      <c r="I239" s="33">
        <f t="shared" si="24"/>
        <v>234</v>
      </c>
      <c r="J239" s="306"/>
      <c r="K239" s="39" t="s">
        <v>102</v>
      </c>
      <c r="L239" s="310">
        <f>(VLOOKUP(K239,'RPPF CALCULATION'!$AX$2:$AZ$400,2,FALSE))</f>
        <v>0.51319458898924319</v>
      </c>
      <c r="M239" s="328">
        <f t="shared" si="25"/>
        <v>234</v>
      </c>
      <c r="AG239" s="14" t="s">
        <v>171</v>
      </c>
      <c r="AH239" s="66">
        <f t="shared" si="26"/>
        <v>234</v>
      </c>
      <c r="AI239" s="66"/>
      <c r="AJ239" s="324" t="str">
        <f t="shared" si="27"/>
        <v>La Salle</v>
      </c>
      <c r="AK239" s="325">
        <f t="shared" si="28"/>
        <v>235</v>
      </c>
    </row>
    <row r="240" spans="3:37" ht="15.75" thickBot="1" x14ac:dyDescent="0.3">
      <c r="C240" s="49" t="s">
        <v>239</v>
      </c>
      <c r="D240" s="53">
        <f t="shared" si="22"/>
        <v>0.58836349575650437</v>
      </c>
      <c r="E240" s="29">
        <f t="shared" si="23"/>
        <v>235</v>
      </c>
      <c r="F240" s="305"/>
      <c r="G240" s="45" t="s">
        <v>340</v>
      </c>
      <c r="H240" s="300">
        <f>VLOOKUP(G240,'NPB CALCULATION'!L$3:N$366,2,FALSE)</f>
        <v>0.6622353121828034</v>
      </c>
      <c r="I240" s="33">
        <f t="shared" si="24"/>
        <v>235</v>
      </c>
      <c r="J240" s="306"/>
      <c r="K240" s="39" t="s">
        <v>325</v>
      </c>
      <c r="L240" s="310">
        <f>(VLOOKUP(K240,'RPPF CALCULATION'!$AX$2:$AZ$400,2,FALSE))</f>
        <v>0.50969203709795863</v>
      </c>
      <c r="M240" s="328">
        <f t="shared" si="25"/>
        <v>235</v>
      </c>
      <c r="AG240" s="14" t="s">
        <v>382</v>
      </c>
      <c r="AH240" s="66">
        <f t="shared" si="26"/>
        <v>233</v>
      </c>
      <c r="AI240" s="66"/>
      <c r="AJ240" s="324" t="str">
        <f t="shared" si="27"/>
        <v>William &amp; Mary</v>
      </c>
      <c r="AK240" s="325">
        <f t="shared" si="28"/>
        <v>233</v>
      </c>
    </row>
    <row r="241" spans="3:37" ht="15.75" thickBot="1" x14ac:dyDescent="0.3">
      <c r="C241" s="49" t="s">
        <v>156</v>
      </c>
      <c r="D241" s="53">
        <f t="shared" si="22"/>
        <v>0.58614664325172761</v>
      </c>
      <c r="E241" s="29">
        <f t="shared" si="23"/>
        <v>236</v>
      </c>
      <c r="F241" s="305"/>
      <c r="G241" s="45" t="s">
        <v>282</v>
      </c>
      <c r="H241" s="300">
        <f>VLOOKUP(G241,'NPB CALCULATION'!L$3:N$366,2,FALSE)</f>
        <v>0.66132953160937524</v>
      </c>
      <c r="I241" s="33">
        <f t="shared" si="24"/>
        <v>236</v>
      </c>
      <c r="J241" s="306"/>
      <c r="K241" s="39" t="s">
        <v>142</v>
      </c>
      <c r="L241" s="310">
        <f>(VLOOKUP(K241,'RPPF CALCULATION'!$AX$2:$AZ$400,2,FALSE))</f>
        <v>0.50875537126692771</v>
      </c>
      <c r="M241" s="328">
        <f t="shared" si="25"/>
        <v>236</v>
      </c>
      <c r="AG241" s="14" t="s">
        <v>383</v>
      </c>
      <c r="AH241" s="66">
        <f t="shared" si="26"/>
        <v>225</v>
      </c>
      <c r="AI241" s="66"/>
      <c r="AJ241" s="324" t="str">
        <f t="shared" si="27"/>
        <v>Winthrop</v>
      </c>
      <c r="AK241" s="325">
        <f t="shared" si="28"/>
        <v>226</v>
      </c>
    </row>
    <row r="242" spans="3:37" ht="15.75" thickBot="1" x14ac:dyDescent="0.3">
      <c r="C242" s="49" t="s">
        <v>102</v>
      </c>
      <c r="D242" s="53">
        <f t="shared" si="22"/>
        <v>0.58559059452499806</v>
      </c>
      <c r="E242" s="29">
        <f t="shared" si="23"/>
        <v>237</v>
      </c>
      <c r="F242" s="305"/>
      <c r="G242" s="45" t="s">
        <v>102</v>
      </c>
      <c r="H242" s="300">
        <f>VLOOKUP(G242,'NPB CALCULATION'!L$3:N$366,2,FALSE)</f>
        <v>0.65798660006075294</v>
      </c>
      <c r="I242" s="33">
        <f t="shared" si="24"/>
        <v>237</v>
      </c>
      <c r="J242" s="306"/>
      <c r="K242" s="39" t="s">
        <v>239</v>
      </c>
      <c r="L242" s="310">
        <f>(VLOOKUP(K242,'RPPF CALCULATION'!$AX$2:$AZ$400,2,FALSE))</f>
        <v>0.50757418123276477</v>
      </c>
      <c r="M242" s="328">
        <f t="shared" si="25"/>
        <v>237</v>
      </c>
      <c r="AG242" s="14" t="s">
        <v>156</v>
      </c>
      <c r="AH242" s="66">
        <f t="shared" si="26"/>
        <v>234</v>
      </c>
      <c r="AI242" s="66"/>
      <c r="AJ242" s="324" t="str">
        <f t="shared" si="27"/>
        <v>Incarnate Word</v>
      </c>
      <c r="AK242" s="325">
        <f t="shared" si="28"/>
        <v>235</v>
      </c>
    </row>
    <row r="243" spans="3:37" ht="15.75" thickBot="1" x14ac:dyDescent="0.3">
      <c r="C243" s="49" t="s">
        <v>355</v>
      </c>
      <c r="D243" s="53">
        <f t="shared" si="22"/>
        <v>0.58048308644118407</v>
      </c>
      <c r="E243" s="29">
        <f t="shared" si="23"/>
        <v>238</v>
      </c>
      <c r="F243" s="305"/>
      <c r="G243" s="45" t="s">
        <v>158</v>
      </c>
      <c r="H243" s="300">
        <f>VLOOKUP(G243,'NPB CALCULATION'!L$3:N$366,2,FALSE)</f>
        <v>0.65795723160875397</v>
      </c>
      <c r="I243" s="33">
        <f t="shared" si="24"/>
        <v>238</v>
      </c>
      <c r="J243" s="306"/>
      <c r="K243" s="39" t="s">
        <v>144</v>
      </c>
      <c r="L243" s="310">
        <f>(VLOOKUP(K243,'RPPF CALCULATION'!$AX$2:$AZ$400,2,FALSE))</f>
        <v>0.50727694913176036</v>
      </c>
      <c r="M243" s="328">
        <f t="shared" si="25"/>
        <v>238</v>
      </c>
      <c r="AG243" s="14" t="s">
        <v>102</v>
      </c>
      <c r="AH243" s="66">
        <f t="shared" si="26"/>
        <v>236</v>
      </c>
      <c r="AI243" s="66"/>
      <c r="AJ243" s="324" t="str">
        <f t="shared" si="27"/>
        <v>Delaware</v>
      </c>
      <c r="AK243" s="325">
        <f t="shared" si="28"/>
        <v>237</v>
      </c>
    </row>
    <row r="244" spans="3:37" ht="15.75" thickBot="1" x14ac:dyDescent="0.3">
      <c r="C244" s="49" t="s">
        <v>149</v>
      </c>
      <c r="D244" s="53">
        <f t="shared" si="22"/>
        <v>0.58036676952596888</v>
      </c>
      <c r="E244" s="29">
        <f t="shared" si="23"/>
        <v>239</v>
      </c>
      <c r="F244" s="305"/>
      <c r="G244" s="45" t="s">
        <v>68</v>
      </c>
      <c r="H244" s="300">
        <f>VLOOKUP(G244,'NPB CALCULATION'!L$3:N$366,2,FALSE)</f>
        <v>0.65779057273357844</v>
      </c>
      <c r="I244" s="33">
        <f t="shared" si="24"/>
        <v>239</v>
      </c>
      <c r="J244" s="306"/>
      <c r="K244" s="39" t="s">
        <v>193</v>
      </c>
      <c r="L244" s="310">
        <f>(VLOOKUP(K244,'RPPF CALCULATION'!$AX$2:$AZ$400,2,FALSE))</f>
        <v>0.50696405115195897</v>
      </c>
      <c r="M244" s="328">
        <f t="shared" si="25"/>
        <v>239</v>
      </c>
      <c r="AG244" s="14" t="s">
        <v>130</v>
      </c>
      <c r="AH244" s="66">
        <f t="shared" si="26"/>
        <v>242</v>
      </c>
      <c r="AI244" s="66"/>
      <c r="AJ244" s="324" t="str">
        <f t="shared" si="27"/>
        <v>Gardner Webb</v>
      </c>
      <c r="AK244" s="325">
        <f t="shared" si="28"/>
        <v>242</v>
      </c>
    </row>
    <row r="245" spans="3:37" ht="15.75" thickBot="1" x14ac:dyDescent="0.3">
      <c r="C245" s="49" t="s">
        <v>193</v>
      </c>
      <c r="D245" s="53">
        <f t="shared" si="22"/>
        <v>0.57964257366650906</v>
      </c>
      <c r="E245" s="29">
        <f t="shared" si="23"/>
        <v>240</v>
      </c>
      <c r="F245" s="305"/>
      <c r="G245" s="45" t="s">
        <v>219</v>
      </c>
      <c r="H245" s="300">
        <f>VLOOKUP(G245,'NPB CALCULATION'!L$3:N$366,2,FALSE)</f>
        <v>0.65525048748813275</v>
      </c>
      <c r="I245" s="33">
        <f t="shared" si="24"/>
        <v>240</v>
      </c>
      <c r="J245" s="306"/>
      <c r="K245" s="39" t="s">
        <v>151</v>
      </c>
      <c r="L245" s="310">
        <f>(VLOOKUP(K245,'RPPF CALCULATION'!$AX$2:$AZ$400,2,FALSE))</f>
        <v>0.50452300962936725</v>
      </c>
      <c r="M245" s="328">
        <f t="shared" si="25"/>
        <v>240</v>
      </c>
      <c r="AG245" s="14" t="s">
        <v>149</v>
      </c>
      <c r="AH245" s="66">
        <f t="shared" si="26"/>
        <v>237</v>
      </c>
      <c r="AI245" s="66"/>
      <c r="AJ245" s="324" t="str">
        <f t="shared" si="27"/>
        <v>Houston Christian</v>
      </c>
      <c r="AK245" s="325">
        <f t="shared" si="28"/>
        <v>238</v>
      </c>
    </row>
    <row r="246" spans="3:37" ht="15.75" thickBot="1" x14ac:dyDescent="0.3">
      <c r="C246" s="49" t="s">
        <v>68</v>
      </c>
      <c r="D246" s="53">
        <f t="shared" si="22"/>
        <v>0.57946892263550864</v>
      </c>
      <c r="E246" s="29">
        <f t="shared" si="23"/>
        <v>241</v>
      </c>
      <c r="F246" s="305"/>
      <c r="G246" s="45" t="s">
        <v>202</v>
      </c>
      <c r="H246" s="300">
        <f>VLOOKUP(G246,'NPB CALCULATION'!L$3:N$366,2,FALSE)</f>
        <v>0.65503750071454636</v>
      </c>
      <c r="I246" s="33">
        <f t="shared" si="24"/>
        <v>241</v>
      </c>
      <c r="J246" s="306"/>
      <c r="K246" s="39" t="s">
        <v>130</v>
      </c>
      <c r="L246" s="310">
        <f>(VLOOKUP(K246,'RPPF CALCULATION'!$AX$2:$AZ$400,2,FALSE))</f>
        <v>0.50381494529905591</v>
      </c>
      <c r="M246" s="328">
        <f t="shared" si="25"/>
        <v>241</v>
      </c>
      <c r="AG246" s="14" t="s">
        <v>355</v>
      </c>
      <c r="AH246" s="66">
        <f t="shared" si="26"/>
        <v>239</v>
      </c>
      <c r="AI246" s="66"/>
      <c r="AJ246" s="324" t="str">
        <f t="shared" si="27"/>
        <v>UT Arlington</v>
      </c>
      <c r="AK246" s="325">
        <f t="shared" si="28"/>
        <v>239</v>
      </c>
    </row>
    <row r="247" spans="3:37" ht="15.75" thickBot="1" x14ac:dyDescent="0.3">
      <c r="C247" s="49" t="s">
        <v>130</v>
      </c>
      <c r="D247" s="53">
        <f t="shared" si="22"/>
        <v>0.57852647007132596</v>
      </c>
      <c r="E247" s="29">
        <f t="shared" si="23"/>
        <v>242</v>
      </c>
      <c r="F247" s="305"/>
      <c r="G247" s="45" t="s">
        <v>324</v>
      </c>
      <c r="H247" s="300">
        <f>VLOOKUP(G247,'NPB CALCULATION'!L$3:N$366,2,FALSE)</f>
        <v>0.65416588377808482</v>
      </c>
      <c r="I247" s="33">
        <f t="shared" si="24"/>
        <v>242</v>
      </c>
      <c r="J247" s="306"/>
      <c r="K247" s="39" t="s">
        <v>156</v>
      </c>
      <c r="L247" s="310">
        <f>(VLOOKUP(K247,'RPPF CALCULATION'!$AX$2:$AZ$400,2,FALSE))</f>
        <v>0.50127578132750861</v>
      </c>
      <c r="M247" s="328">
        <f t="shared" si="25"/>
        <v>242</v>
      </c>
      <c r="AG247" s="14" t="s">
        <v>68</v>
      </c>
      <c r="AH247" s="66">
        <f t="shared" si="26"/>
        <v>241</v>
      </c>
      <c r="AI247" s="66"/>
      <c r="AJ247" s="324" t="str">
        <f t="shared" si="27"/>
        <v>Bucknell</v>
      </c>
      <c r="AK247" s="325">
        <f t="shared" si="28"/>
        <v>241</v>
      </c>
    </row>
    <row r="248" spans="3:37" ht="15.75" thickBot="1" x14ac:dyDescent="0.3">
      <c r="C248" s="49" t="s">
        <v>277</v>
      </c>
      <c r="D248" s="53">
        <f t="shared" si="22"/>
        <v>0.5784966623575174</v>
      </c>
      <c r="E248" s="29">
        <f t="shared" si="23"/>
        <v>243</v>
      </c>
      <c r="F248" s="305"/>
      <c r="G248" s="45" t="s">
        <v>130</v>
      </c>
      <c r="H248" s="300">
        <f>VLOOKUP(G248,'NPB CALCULATION'!L$3:N$366,2,FALSE)</f>
        <v>0.6532379948435959</v>
      </c>
      <c r="I248" s="33">
        <f t="shared" si="24"/>
        <v>243</v>
      </c>
      <c r="J248" s="306"/>
      <c r="K248" s="39" t="s">
        <v>68</v>
      </c>
      <c r="L248" s="310">
        <f>(VLOOKUP(K248,'RPPF CALCULATION'!$AX$2:$AZ$400,2,FALSE))</f>
        <v>0.50114727253743885</v>
      </c>
      <c r="M248" s="328">
        <f t="shared" si="25"/>
        <v>243</v>
      </c>
      <c r="AG248" s="14" t="s">
        <v>193</v>
      </c>
      <c r="AH248" s="66">
        <f t="shared" si="26"/>
        <v>242</v>
      </c>
      <c r="AI248" s="66"/>
      <c r="AJ248" s="324" t="str">
        <f t="shared" si="27"/>
        <v>Marist</v>
      </c>
      <c r="AK248" s="325">
        <f t="shared" si="28"/>
        <v>242</v>
      </c>
    </row>
    <row r="249" spans="3:37" ht="15.75" thickBot="1" x14ac:dyDescent="0.3">
      <c r="C249" s="49" t="s">
        <v>151</v>
      </c>
      <c r="D249" s="53">
        <f t="shared" si="22"/>
        <v>0.57723809189262787</v>
      </c>
      <c r="E249" s="29">
        <f t="shared" si="23"/>
        <v>244</v>
      </c>
      <c r="F249" s="305"/>
      <c r="G249" s="45" t="s">
        <v>193</v>
      </c>
      <c r="H249" s="300">
        <f>VLOOKUP(G249,'NPB CALCULATION'!L$3:N$366,2,FALSE)</f>
        <v>0.65232109618105916</v>
      </c>
      <c r="I249" s="33">
        <f t="shared" si="24"/>
        <v>244</v>
      </c>
      <c r="J249" s="306"/>
      <c r="K249" s="39" t="s">
        <v>366</v>
      </c>
      <c r="L249" s="310">
        <f>(VLOOKUP(K249,'RPPF CALCULATION'!$AX$2:$AZ$400,2,FALSE))</f>
        <v>0.4992747424652062</v>
      </c>
      <c r="M249" s="328">
        <f t="shared" si="25"/>
        <v>244</v>
      </c>
      <c r="AG249" s="14" t="s">
        <v>192</v>
      </c>
      <c r="AH249" s="66">
        <f t="shared" si="26"/>
        <v>244</v>
      </c>
      <c r="AI249" s="66"/>
      <c r="AJ249" s="324" t="str">
        <f t="shared" si="27"/>
        <v>Manhattan</v>
      </c>
      <c r="AK249" s="325">
        <f t="shared" si="28"/>
        <v>245</v>
      </c>
    </row>
    <row r="250" spans="3:37" ht="15.75" thickBot="1" x14ac:dyDescent="0.3">
      <c r="C250" s="49" t="s">
        <v>219</v>
      </c>
      <c r="D250" s="53">
        <f t="shared" si="22"/>
        <v>0.57635429907603275</v>
      </c>
      <c r="E250" s="29">
        <f t="shared" si="23"/>
        <v>245</v>
      </c>
      <c r="F250" s="305"/>
      <c r="G250" s="45" t="s">
        <v>171</v>
      </c>
      <c r="H250" s="300">
        <f>VLOOKUP(G250,'NPB CALCULATION'!L$3:N$366,2,FALSE)</f>
        <v>0.65194030437373507</v>
      </c>
      <c r="I250" s="33">
        <f t="shared" si="24"/>
        <v>245</v>
      </c>
      <c r="J250" s="306"/>
      <c r="K250" s="39" t="s">
        <v>248</v>
      </c>
      <c r="L250" s="310">
        <f>(VLOOKUP(K250,'RPPF CALCULATION'!$AX$2:$AZ$400,2,FALSE))</f>
        <v>0.49908634168718363</v>
      </c>
      <c r="M250" s="328">
        <f t="shared" si="25"/>
        <v>245</v>
      </c>
      <c r="AG250" s="14" t="s">
        <v>151</v>
      </c>
      <c r="AH250" s="66">
        <f t="shared" si="26"/>
        <v>244</v>
      </c>
      <c r="AI250" s="66"/>
      <c r="AJ250" s="324" t="str">
        <f t="shared" si="27"/>
        <v>Idaho</v>
      </c>
      <c r="AK250" s="325">
        <f t="shared" si="28"/>
        <v>245</v>
      </c>
    </row>
    <row r="251" spans="3:37" ht="15.75" thickBot="1" x14ac:dyDescent="0.3">
      <c r="C251" s="49" t="s">
        <v>144</v>
      </c>
      <c r="D251" s="53">
        <f t="shared" si="22"/>
        <v>0.57434209847325923</v>
      </c>
      <c r="E251" s="29">
        <f t="shared" si="23"/>
        <v>246</v>
      </c>
      <c r="F251" s="305"/>
      <c r="G251" s="45" t="s">
        <v>297</v>
      </c>
      <c r="H251" s="300">
        <f>VLOOKUP(G251,'NPB CALCULATION'!L$3:N$366,2,FALSE)</f>
        <v>0.65098762332009519</v>
      </c>
      <c r="I251" s="33">
        <f t="shared" si="24"/>
        <v>246</v>
      </c>
      <c r="J251" s="306"/>
      <c r="K251" s="39" t="s">
        <v>219</v>
      </c>
      <c r="L251" s="310">
        <f>(VLOOKUP(K251,'RPPF CALCULATION'!$AX$2:$AZ$400,2,FALSE))</f>
        <v>0.4974581106639327</v>
      </c>
      <c r="M251" s="328">
        <f t="shared" si="25"/>
        <v>246</v>
      </c>
      <c r="AG251" s="14" t="s">
        <v>144</v>
      </c>
      <c r="AH251" s="66">
        <f t="shared" si="26"/>
        <v>244</v>
      </c>
      <c r="AI251" s="66"/>
      <c r="AJ251" s="324" t="str">
        <f t="shared" si="27"/>
        <v>Hawaii</v>
      </c>
      <c r="AK251" s="325">
        <f t="shared" si="28"/>
        <v>245</v>
      </c>
    </row>
    <row r="252" spans="3:37" ht="15.75" thickBot="1" x14ac:dyDescent="0.3">
      <c r="C252" s="49" t="s">
        <v>192</v>
      </c>
      <c r="D252" s="53">
        <f t="shared" si="22"/>
        <v>0.57186390812823029</v>
      </c>
      <c r="E252" s="29">
        <f t="shared" si="23"/>
        <v>247</v>
      </c>
      <c r="F252" s="305"/>
      <c r="G252" s="45" t="s">
        <v>151</v>
      </c>
      <c r="H252" s="300">
        <f>VLOOKUP(G252,'NPB CALCULATION'!L$3:N$366,2,FALSE)</f>
        <v>0.64995317415588849</v>
      </c>
      <c r="I252" s="33">
        <f t="shared" si="24"/>
        <v>247</v>
      </c>
      <c r="J252" s="306"/>
      <c r="K252" s="39" t="s">
        <v>135</v>
      </c>
      <c r="L252" s="310">
        <f>(VLOOKUP(K252,'RPPF CALCULATION'!$AX$2:$AZ$400,2,FALSE))</f>
        <v>0.49033707120643866</v>
      </c>
      <c r="M252" s="328">
        <f t="shared" si="25"/>
        <v>247</v>
      </c>
      <c r="AG252" s="14" t="s">
        <v>277</v>
      </c>
      <c r="AH252" s="66">
        <f t="shared" si="26"/>
        <v>240</v>
      </c>
      <c r="AI252" s="66"/>
      <c r="AJ252" s="324" t="str">
        <f t="shared" si="27"/>
        <v>Richmond</v>
      </c>
      <c r="AK252" s="325">
        <f t="shared" si="28"/>
        <v>240</v>
      </c>
    </row>
    <row r="253" spans="3:37" ht="15.75" thickBot="1" x14ac:dyDescent="0.3">
      <c r="C253" s="49" t="s">
        <v>282</v>
      </c>
      <c r="D253" s="53">
        <f t="shared" si="22"/>
        <v>0.56745818333217457</v>
      </c>
      <c r="E253" s="29">
        <f t="shared" si="23"/>
        <v>248</v>
      </c>
      <c r="F253" s="305"/>
      <c r="G253" s="45" t="s">
        <v>380</v>
      </c>
      <c r="H253" s="300">
        <f>VLOOKUP(G253,'NPB CALCULATION'!L$3:N$366,2,FALSE)</f>
        <v>0.64699694588025281</v>
      </c>
      <c r="I253" s="33">
        <f t="shared" si="24"/>
        <v>248</v>
      </c>
      <c r="J253" s="306"/>
      <c r="K253" s="39" t="s">
        <v>338</v>
      </c>
      <c r="L253" s="310">
        <f>(VLOOKUP(K253,'RPPF CALCULATION'!$AX$2:$AZ$400,2,FALSE))</f>
        <v>0.48660677502168964</v>
      </c>
      <c r="M253" s="328">
        <f t="shared" si="25"/>
        <v>248</v>
      </c>
      <c r="AG253" s="14" t="s">
        <v>219</v>
      </c>
      <c r="AH253" s="66">
        <f t="shared" si="26"/>
        <v>243</v>
      </c>
      <c r="AI253" s="66"/>
      <c r="AJ253" s="324" t="str">
        <f t="shared" si="27"/>
        <v>Mount St. Mary's</v>
      </c>
      <c r="AK253" s="325">
        <f t="shared" si="28"/>
        <v>244</v>
      </c>
    </row>
    <row r="254" spans="3:37" ht="15.75" thickBot="1" x14ac:dyDescent="0.3">
      <c r="C254" s="49" t="s">
        <v>302</v>
      </c>
      <c r="D254" s="53">
        <f t="shared" si="22"/>
        <v>0.56185287810132856</v>
      </c>
      <c r="E254" s="29">
        <f t="shared" si="23"/>
        <v>249</v>
      </c>
      <c r="F254" s="305"/>
      <c r="G254" s="45" t="s">
        <v>242</v>
      </c>
      <c r="H254" s="300">
        <f>VLOOKUP(G254,'NPB CALCULATION'!L$3:N$366,2,FALSE)</f>
        <v>0.64145472399100556</v>
      </c>
      <c r="I254" s="33">
        <f t="shared" si="24"/>
        <v>249</v>
      </c>
      <c r="J254" s="306"/>
      <c r="K254" s="39" t="s">
        <v>302</v>
      </c>
      <c r="L254" s="310">
        <f>(VLOOKUP(K254,'RPPF CALCULATION'!$AX$2:$AZ$400,2,FALSE))</f>
        <v>0.4863943294791328</v>
      </c>
      <c r="M254" s="328">
        <f t="shared" si="25"/>
        <v>249</v>
      </c>
      <c r="AG254" s="14" t="s">
        <v>282</v>
      </c>
      <c r="AH254" s="66">
        <f t="shared" si="26"/>
        <v>250</v>
      </c>
      <c r="AI254" s="66"/>
      <c r="AJ254" s="324" t="str">
        <f t="shared" si="27"/>
        <v>Sacred Heart</v>
      </c>
      <c r="AK254" s="325">
        <f t="shared" si="28"/>
        <v>248</v>
      </c>
    </row>
    <row r="255" spans="3:37" ht="15.75" thickBot="1" x14ac:dyDescent="0.3">
      <c r="C255" s="49" t="s">
        <v>242</v>
      </c>
      <c r="D255" s="53">
        <f t="shared" si="22"/>
        <v>0.56153180952688675</v>
      </c>
      <c r="E255" s="29">
        <f t="shared" si="23"/>
        <v>250</v>
      </c>
      <c r="F255" s="305"/>
      <c r="G255" s="45" t="s">
        <v>144</v>
      </c>
      <c r="H255" s="300">
        <f>VLOOKUP(G255,'NPB CALCULATION'!L$3:N$366,2,FALSE)</f>
        <v>0.64140724781475811</v>
      </c>
      <c r="I255" s="33">
        <f t="shared" si="24"/>
        <v>250</v>
      </c>
      <c r="J255" s="306"/>
      <c r="K255" s="39" t="s">
        <v>315</v>
      </c>
      <c r="L255" s="310">
        <f>(VLOOKUP(K255,'RPPF CALCULATION'!$AX$2:$AZ$400,2,FALSE))</f>
        <v>0.48603312325515935</v>
      </c>
      <c r="M255" s="328">
        <f t="shared" si="25"/>
        <v>250</v>
      </c>
      <c r="AG255" s="14" t="s">
        <v>302</v>
      </c>
      <c r="AH255" s="66">
        <f t="shared" si="26"/>
        <v>251</v>
      </c>
      <c r="AI255" s="66"/>
      <c r="AJ255" s="324" t="str">
        <f t="shared" si="27"/>
        <v>South Dakota</v>
      </c>
      <c r="AK255" s="325">
        <f t="shared" si="28"/>
        <v>249</v>
      </c>
    </row>
    <row r="256" spans="3:37" ht="15.75" thickBot="1" x14ac:dyDescent="0.3">
      <c r="C256" s="49" t="s">
        <v>135</v>
      </c>
      <c r="D256" s="53">
        <f t="shared" si="22"/>
        <v>0.5607826333673458</v>
      </c>
      <c r="E256" s="29">
        <f t="shared" si="23"/>
        <v>251</v>
      </c>
      <c r="F256" s="305"/>
      <c r="G256" s="45" t="s">
        <v>277</v>
      </c>
      <c r="H256" s="300">
        <f>VLOOKUP(G256,'NPB CALCULATION'!L$3:N$366,2,FALSE)</f>
        <v>0.63798284113677473</v>
      </c>
      <c r="I256" s="33">
        <f t="shared" si="24"/>
        <v>251</v>
      </c>
      <c r="J256" s="306"/>
      <c r="K256" s="39" t="s">
        <v>149</v>
      </c>
      <c r="L256" s="310">
        <f>(VLOOKUP(K256,'RPPF CALCULATION'!$AX$2:$AZ$400,2,FALSE))</f>
        <v>0.48474072705674104</v>
      </c>
      <c r="M256" s="328">
        <f t="shared" si="25"/>
        <v>251</v>
      </c>
      <c r="AG256" s="14" t="s">
        <v>242</v>
      </c>
      <c r="AH256" s="66">
        <f t="shared" si="26"/>
        <v>251</v>
      </c>
      <c r="AI256" s="66"/>
      <c r="AJ256" s="324" t="str">
        <f t="shared" si="27"/>
        <v>Northern Arizona</v>
      </c>
      <c r="AK256" s="325">
        <f t="shared" si="28"/>
        <v>249</v>
      </c>
    </row>
    <row r="257" spans="3:37" ht="15.75" thickBot="1" x14ac:dyDescent="0.3">
      <c r="C257" s="49" t="s">
        <v>380</v>
      </c>
      <c r="D257" s="53">
        <f t="shared" si="22"/>
        <v>0.56075019062150966</v>
      </c>
      <c r="E257" s="29">
        <f t="shared" si="23"/>
        <v>252</v>
      </c>
      <c r="F257" s="305"/>
      <c r="G257" s="45" t="s">
        <v>302</v>
      </c>
      <c r="H257" s="300">
        <f>VLOOKUP(G257,'NPB CALCULATION'!L$3:N$366,2,FALSE)</f>
        <v>0.63731142672352425</v>
      </c>
      <c r="I257" s="33">
        <f t="shared" si="24"/>
        <v>252</v>
      </c>
      <c r="J257" s="306"/>
      <c r="K257" s="39" t="s">
        <v>242</v>
      </c>
      <c r="L257" s="310">
        <f>(VLOOKUP(K257,'RPPF CALCULATION'!$AX$2:$AZ$400,2,FALSE))</f>
        <v>0.48160889506276794</v>
      </c>
      <c r="M257" s="328">
        <f t="shared" si="25"/>
        <v>252</v>
      </c>
      <c r="AG257" s="14" t="s">
        <v>324</v>
      </c>
      <c r="AH257" s="66">
        <f t="shared" si="26"/>
        <v>255</v>
      </c>
      <c r="AI257" s="66"/>
      <c r="AJ257" s="324" t="str">
        <f t="shared" si="27"/>
        <v>Tennessee Martin</v>
      </c>
      <c r="AK257" s="325">
        <f t="shared" si="28"/>
        <v>253</v>
      </c>
    </row>
    <row r="258" spans="3:37" ht="15.75" thickBot="1" x14ac:dyDescent="0.3">
      <c r="C258" s="49" t="s">
        <v>324</v>
      </c>
      <c r="D258" s="53">
        <f t="shared" si="22"/>
        <v>0.55995301682056087</v>
      </c>
      <c r="E258" s="29">
        <f t="shared" si="23"/>
        <v>253</v>
      </c>
      <c r="F258" s="305"/>
      <c r="G258" s="45" t="s">
        <v>355</v>
      </c>
      <c r="H258" s="300">
        <f>VLOOKUP(G258,'NPB CALCULATION'!L$3:N$366,2,FALSE)</f>
        <v>0.63692268088555171</v>
      </c>
      <c r="I258" s="33">
        <f t="shared" si="24"/>
        <v>253</v>
      </c>
      <c r="J258" s="306"/>
      <c r="K258" s="39" t="s">
        <v>55</v>
      </c>
      <c r="L258" s="310">
        <f>(VLOOKUP(K258,'RPPF CALCULATION'!$AX$2:$AZ$400,2,FALSE))</f>
        <v>0.4807341140457545</v>
      </c>
      <c r="M258" s="328">
        <f t="shared" si="25"/>
        <v>253</v>
      </c>
      <c r="AG258" s="14" t="s">
        <v>55</v>
      </c>
      <c r="AH258" s="66">
        <f t="shared" si="26"/>
        <v>254</v>
      </c>
      <c r="AI258" s="66"/>
      <c r="AJ258" s="324" t="str">
        <f t="shared" si="27"/>
        <v>Ball St.</v>
      </c>
      <c r="AK258" s="325">
        <f t="shared" si="28"/>
        <v>251</v>
      </c>
    </row>
    <row r="259" spans="3:37" ht="15.75" thickBot="1" x14ac:dyDescent="0.3">
      <c r="C259" s="49" t="s">
        <v>55</v>
      </c>
      <c r="D259" s="53">
        <f t="shared" si="22"/>
        <v>0.55731882691800216</v>
      </c>
      <c r="E259" s="29">
        <f t="shared" si="23"/>
        <v>254</v>
      </c>
      <c r="F259" s="305"/>
      <c r="G259" s="45" t="s">
        <v>52</v>
      </c>
      <c r="H259" s="300">
        <f>VLOOKUP(G259,'NPB CALCULATION'!L$3:N$366,2,FALSE)</f>
        <v>0.63540123821225081</v>
      </c>
      <c r="I259" s="33">
        <f t="shared" si="24"/>
        <v>254</v>
      </c>
      <c r="J259" s="306"/>
      <c r="K259" s="39" t="s">
        <v>192</v>
      </c>
      <c r="L259" s="310">
        <f>(VLOOKUP(K259,'RPPF CALCULATION'!$AX$2:$AZ$400,2,FALSE))</f>
        <v>0.48049547634400497</v>
      </c>
      <c r="M259" s="328">
        <f t="shared" si="25"/>
        <v>254</v>
      </c>
      <c r="AG259" s="14" t="s">
        <v>380</v>
      </c>
      <c r="AH259" s="66">
        <f t="shared" si="26"/>
        <v>255</v>
      </c>
      <c r="AI259" s="66"/>
      <c r="AJ259" s="324" t="str">
        <f t="shared" si="27"/>
        <v>Western Michigan</v>
      </c>
      <c r="AK259" s="325">
        <f t="shared" si="28"/>
        <v>253</v>
      </c>
    </row>
    <row r="260" spans="3:37" ht="15.75" thickBot="1" x14ac:dyDescent="0.3">
      <c r="C260" s="49" t="s">
        <v>297</v>
      </c>
      <c r="D260" s="53">
        <f t="shared" si="22"/>
        <v>0.55620550160844573</v>
      </c>
      <c r="E260" s="29">
        <f t="shared" si="23"/>
        <v>255</v>
      </c>
      <c r="F260" s="305"/>
      <c r="G260" s="45" t="s">
        <v>55</v>
      </c>
      <c r="H260" s="300">
        <f>VLOOKUP(G260,'NPB CALCULATION'!L$3:N$366,2,FALSE)</f>
        <v>0.63390353979024983</v>
      </c>
      <c r="I260" s="33">
        <f t="shared" si="24"/>
        <v>255</v>
      </c>
      <c r="J260" s="306"/>
      <c r="K260" s="39" t="s">
        <v>84</v>
      </c>
      <c r="L260" s="310">
        <f>(VLOOKUP(K260,'RPPF CALCULATION'!$AX$2:$AZ$400,2,FALSE))</f>
        <v>0.4794121286863075</v>
      </c>
      <c r="M260" s="328">
        <f t="shared" si="25"/>
        <v>255</v>
      </c>
      <c r="AG260" s="14" t="s">
        <v>135</v>
      </c>
      <c r="AH260" s="66">
        <f t="shared" si="26"/>
        <v>254</v>
      </c>
      <c r="AI260" s="66"/>
      <c r="AJ260" s="324" t="str">
        <f t="shared" si="27"/>
        <v>Georgia Southern</v>
      </c>
      <c r="AK260" s="325">
        <f t="shared" si="28"/>
        <v>251</v>
      </c>
    </row>
    <row r="261" spans="3:37" ht="15.75" thickBot="1" x14ac:dyDescent="0.3">
      <c r="C261" s="49" t="s">
        <v>363</v>
      </c>
      <c r="D261" s="53">
        <f t="shared" si="22"/>
        <v>0.55444713195432138</v>
      </c>
      <c r="E261" s="29">
        <f t="shared" si="23"/>
        <v>256</v>
      </c>
      <c r="F261" s="305"/>
      <c r="G261" s="45" t="s">
        <v>237</v>
      </c>
      <c r="H261" s="300">
        <f>VLOOKUP(G261,'NPB CALCULATION'!L$3:N$366,2,FALSE)</f>
        <v>0.63247622179950913</v>
      </c>
      <c r="I261" s="33">
        <f t="shared" si="24"/>
        <v>256</v>
      </c>
      <c r="J261" s="306"/>
      <c r="K261" s="39" t="s">
        <v>348</v>
      </c>
      <c r="L261" s="310">
        <f>(VLOOKUP(K261,'RPPF CALCULATION'!$AX$2:$AZ$400,2,FALSE))</f>
        <v>0.47740447292172233</v>
      </c>
      <c r="M261" s="328">
        <f t="shared" si="25"/>
        <v>256</v>
      </c>
      <c r="AG261" s="14" t="s">
        <v>363</v>
      </c>
      <c r="AH261" s="66">
        <f t="shared" si="26"/>
        <v>257</v>
      </c>
      <c r="AI261" s="66"/>
      <c r="AJ261" s="324" t="str">
        <f t="shared" si="27"/>
        <v>Valparaiso</v>
      </c>
      <c r="AK261" s="325">
        <f t="shared" si="28"/>
        <v>255</v>
      </c>
    </row>
    <row r="262" spans="3:37" ht="15.75" thickBot="1" x14ac:dyDescent="0.3">
      <c r="C262" s="49" t="s">
        <v>237</v>
      </c>
      <c r="D262" s="53">
        <f t="shared" ref="D262:D325" si="29">((VLOOKUP(C262,$G$6:$H$401,2,FALSE))+(VLOOKUP(C262,$K$6:$L$401,2,FALSE)))/2</f>
        <v>0.55333464061063675</v>
      </c>
      <c r="E262" s="29">
        <f t="shared" ref="E262:E325" si="30">RANK(D262,D:D,0)</f>
        <v>257</v>
      </c>
      <c r="F262" s="305"/>
      <c r="G262" s="45" t="s">
        <v>363</v>
      </c>
      <c r="H262" s="300">
        <f>VLOOKUP(G262,'NPB CALCULATION'!L$3:N$366,2,FALSE)</f>
        <v>0.63208576429715146</v>
      </c>
      <c r="I262" s="33">
        <f t="shared" ref="I262:I325" si="31">RANK(H262,H:H,0)</f>
        <v>257</v>
      </c>
      <c r="J262" s="306"/>
      <c r="K262" s="39" t="s">
        <v>363</v>
      </c>
      <c r="L262" s="310">
        <f>(VLOOKUP(K262,'RPPF CALCULATION'!$AX$2:$AZ$400,2,FALSE))</f>
        <v>0.47680849961149135</v>
      </c>
      <c r="M262" s="328">
        <f t="shared" ref="M262:M325" si="32">RANK(L262,L:L,0)</f>
        <v>257</v>
      </c>
      <c r="AG262" s="14" t="s">
        <v>237</v>
      </c>
      <c r="AH262" s="66">
        <f t="shared" si="26"/>
        <v>259</v>
      </c>
      <c r="AI262" s="66"/>
      <c r="AJ262" s="324" t="str">
        <f t="shared" si="27"/>
        <v>North Dakota</v>
      </c>
      <c r="AK262" s="325">
        <f t="shared" si="28"/>
        <v>257</v>
      </c>
    </row>
    <row r="263" spans="3:37" ht="15.75" thickBot="1" x14ac:dyDescent="0.3">
      <c r="C263" s="49" t="s">
        <v>348</v>
      </c>
      <c r="D263" s="53">
        <f t="shared" si="29"/>
        <v>0.55254020931017411</v>
      </c>
      <c r="E263" s="29">
        <f t="shared" si="30"/>
        <v>258</v>
      </c>
      <c r="F263" s="305"/>
      <c r="G263" s="45" t="s">
        <v>162</v>
      </c>
      <c r="H263" s="300">
        <f>VLOOKUP(G263,'NPB CALCULATION'!L$3:N$366,2,FALSE)</f>
        <v>0.6314954343442678</v>
      </c>
      <c r="I263" s="33">
        <f t="shared" si="31"/>
        <v>258</v>
      </c>
      <c r="J263" s="306"/>
      <c r="K263" s="39" t="s">
        <v>136</v>
      </c>
      <c r="L263" s="310">
        <f>(VLOOKUP(K263,'RPPF CALCULATION'!$AX$2:$AZ$400,2,FALSE))</f>
        <v>0.47649064677854086</v>
      </c>
      <c r="M263" s="328">
        <f t="shared" si="32"/>
        <v>258</v>
      </c>
      <c r="AG263" s="14" t="s">
        <v>297</v>
      </c>
      <c r="AH263" s="66">
        <f t="shared" ref="AH263:AH326" si="33">ROUND(((VLOOKUP(AG263,$G$6:$I$402,3,FALSE))+(VLOOKUP(AG263,$K$6:$M$402,3,FALSE)))/2,0)</f>
        <v>258</v>
      </c>
      <c r="AI263" s="66"/>
      <c r="AJ263" s="324" t="str">
        <f t="shared" ref="AJ263:AJ326" si="34">AG263</f>
        <v>Siena</v>
      </c>
      <c r="AK263" s="325">
        <f t="shared" ref="AK263:AK326" si="35">RANK(AH263,AH:AH,1)</f>
        <v>256</v>
      </c>
    </row>
    <row r="264" spans="3:37" ht="15.75" thickBot="1" x14ac:dyDescent="0.3">
      <c r="C264" s="49" t="s">
        <v>264</v>
      </c>
      <c r="D264" s="53">
        <f t="shared" si="29"/>
        <v>0.5514082725040399</v>
      </c>
      <c r="E264" s="29">
        <f t="shared" si="30"/>
        <v>259</v>
      </c>
      <c r="F264" s="305"/>
      <c r="G264" s="45" t="s">
        <v>264</v>
      </c>
      <c r="H264" s="300">
        <f>VLOOKUP(G264,'NPB CALCULATION'!L$3:N$366,2,FALSE)</f>
        <v>0.63128616341581956</v>
      </c>
      <c r="I264" s="33">
        <f t="shared" si="31"/>
        <v>259</v>
      </c>
      <c r="J264" s="306"/>
      <c r="K264" s="39" t="s">
        <v>91</v>
      </c>
      <c r="L264" s="310">
        <f>(VLOOKUP(K264,'RPPF CALCULATION'!$AX$2:$AZ$400,2,FALSE))</f>
        <v>0.4761172817746066</v>
      </c>
      <c r="M264" s="328">
        <f t="shared" si="32"/>
        <v>259</v>
      </c>
      <c r="AG264" s="14" t="s">
        <v>338</v>
      </c>
      <c r="AH264" s="66">
        <f t="shared" si="33"/>
        <v>265</v>
      </c>
      <c r="AI264" s="66"/>
      <c r="AJ264" s="324" t="str">
        <f t="shared" si="34"/>
        <v>Tulsa</v>
      </c>
      <c r="AK264" s="325">
        <f t="shared" si="35"/>
        <v>264</v>
      </c>
    </row>
    <row r="265" spans="3:37" ht="15.75" thickBot="1" x14ac:dyDescent="0.3">
      <c r="C265" s="49" t="s">
        <v>45</v>
      </c>
      <c r="D265" s="53">
        <f t="shared" si="29"/>
        <v>0.54833559801374065</v>
      </c>
      <c r="E265" s="29">
        <f t="shared" si="30"/>
        <v>260</v>
      </c>
      <c r="F265" s="305"/>
      <c r="G265" s="45" t="s">
        <v>135</v>
      </c>
      <c r="H265" s="300">
        <f>VLOOKUP(G265,'NPB CALCULATION'!L$3:N$366,2,FALSE)</f>
        <v>0.63122819552825293</v>
      </c>
      <c r="I265" s="33">
        <f t="shared" si="31"/>
        <v>260</v>
      </c>
      <c r="J265" s="306"/>
      <c r="K265" s="39" t="s">
        <v>45</v>
      </c>
      <c r="L265" s="310">
        <f>(VLOOKUP(K265,'RPPF CALCULATION'!$AX$2:$AZ$400,2,FALSE))</f>
        <v>0.474966488317348</v>
      </c>
      <c r="M265" s="328">
        <f t="shared" si="32"/>
        <v>260</v>
      </c>
      <c r="AG265" s="14" t="s">
        <v>136</v>
      </c>
      <c r="AH265" s="66">
        <f t="shared" si="33"/>
        <v>263</v>
      </c>
      <c r="AI265" s="66"/>
      <c r="AJ265" s="324" t="str">
        <f t="shared" si="34"/>
        <v>Georgia St.</v>
      </c>
      <c r="AK265" s="325">
        <f t="shared" si="35"/>
        <v>260</v>
      </c>
    </row>
    <row r="266" spans="3:37" ht="15.75" thickBot="1" x14ac:dyDescent="0.3">
      <c r="C266" s="49" t="s">
        <v>136</v>
      </c>
      <c r="D266" s="53">
        <f t="shared" si="29"/>
        <v>0.54718869507118817</v>
      </c>
      <c r="E266" s="29">
        <f t="shared" si="30"/>
        <v>261</v>
      </c>
      <c r="F266" s="305"/>
      <c r="G266" s="45" t="s">
        <v>326</v>
      </c>
      <c r="H266" s="300">
        <f>VLOOKUP(G266,'NPB CALCULATION'!L$3:N$366,2,FALSE)</f>
        <v>0.62964557055079218</v>
      </c>
      <c r="I266" s="33">
        <f t="shared" si="31"/>
        <v>261</v>
      </c>
      <c r="J266" s="306"/>
      <c r="K266" s="39" t="s">
        <v>380</v>
      </c>
      <c r="L266" s="310">
        <f>(VLOOKUP(K266,'RPPF CALCULATION'!$AX$2:$AZ$400,2,FALSE))</f>
        <v>0.47450343536276646</v>
      </c>
      <c r="M266" s="328">
        <f t="shared" si="32"/>
        <v>261</v>
      </c>
      <c r="AG266" s="14" t="s">
        <v>348</v>
      </c>
      <c r="AH266" s="66">
        <f t="shared" si="33"/>
        <v>260</v>
      </c>
      <c r="AI266" s="66"/>
      <c r="AJ266" s="324" t="str">
        <f t="shared" si="34"/>
        <v>UMBC</v>
      </c>
      <c r="AK266" s="325">
        <f t="shared" si="35"/>
        <v>258</v>
      </c>
    </row>
    <row r="267" spans="3:37" ht="15.75" thickBot="1" x14ac:dyDescent="0.3">
      <c r="C267" s="49" t="s">
        <v>310</v>
      </c>
      <c r="D267" s="53">
        <f t="shared" si="29"/>
        <v>0.5463279251587505</v>
      </c>
      <c r="E267" s="29">
        <f t="shared" si="30"/>
        <v>262</v>
      </c>
      <c r="F267" s="305"/>
      <c r="G267" s="45" t="s">
        <v>128</v>
      </c>
      <c r="H267" s="300">
        <f>VLOOKUP(G267,'NPB CALCULATION'!L$3:N$366,2,FALSE)</f>
        <v>0.6291677199135719</v>
      </c>
      <c r="I267" s="33">
        <f t="shared" si="31"/>
        <v>262</v>
      </c>
      <c r="J267" s="306"/>
      <c r="K267" s="39" t="s">
        <v>237</v>
      </c>
      <c r="L267" s="310">
        <f>(VLOOKUP(K267,'RPPF CALCULATION'!$AX$2:$AZ$400,2,FALSE))</f>
        <v>0.47419305942176443</v>
      </c>
      <c r="M267" s="328">
        <f t="shared" si="32"/>
        <v>262</v>
      </c>
      <c r="AG267" s="14" t="s">
        <v>128</v>
      </c>
      <c r="AH267" s="66">
        <f t="shared" si="33"/>
        <v>265</v>
      </c>
      <c r="AI267" s="66"/>
      <c r="AJ267" s="324" t="str">
        <f t="shared" si="34"/>
        <v>Fresno St.</v>
      </c>
      <c r="AK267" s="325">
        <f t="shared" si="35"/>
        <v>264</v>
      </c>
    </row>
    <row r="268" spans="3:37" ht="15.75" thickBot="1" x14ac:dyDescent="0.3">
      <c r="C268" s="49" t="s">
        <v>128</v>
      </c>
      <c r="D268" s="53">
        <f t="shared" si="29"/>
        <v>0.54547951431005914</v>
      </c>
      <c r="E268" s="29">
        <f t="shared" si="30"/>
        <v>263</v>
      </c>
      <c r="F268" s="305"/>
      <c r="G268" s="45" t="s">
        <v>267</v>
      </c>
      <c r="H268" s="300">
        <f>VLOOKUP(G268,'NPB CALCULATION'!L$3:N$366,2,FALSE)</f>
        <v>0.62817636738318594</v>
      </c>
      <c r="I268" s="33">
        <f t="shared" si="31"/>
        <v>263</v>
      </c>
      <c r="J268" s="306"/>
      <c r="K268" s="39" t="s">
        <v>282</v>
      </c>
      <c r="L268" s="310">
        <f>(VLOOKUP(K268,'RPPF CALCULATION'!$AX$2:$AZ$400,2,FALSE))</f>
        <v>0.47358683505497379</v>
      </c>
      <c r="M268" s="328">
        <f t="shared" si="32"/>
        <v>263</v>
      </c>
      <c r="AG268" s="14" t="s">
        <v>52</v>
      </c>
      <c r="AH268" s="66">
        <f t="shared" si="33"/>
        <v>264</v>
      </c>
      <c r="AI268" s="66"/>
      <c r="AJ268" s="324" t="str">
        <f t="shared" si="34"/>
        <v>Army</v>
      </c>
      <c r="AK268" s="325">
        <f t="shared" si="35"/>
        <v>262</v>
      </c>
    </row>
    <row r="269" spans="3:37" ht="15.75" thickBot="1" x14ac:dyDescent="0.3">
      <c r="C269" s="49" t="s">
        <v>91</v>
      </c>
      <c r="D269" s="53">
        <f t="shared" si="29"/>
        <v>0.54537587094746998</v>
      </c>
      <c r="E269" s="29">
        <f t="shared" si="30"/>
        <v>264</v>
      </c>
      <c r="F269" s="305"/>
      <c r="G269" s="45" t="s">
        <v>348</v>
      </c>
      <c r="H269" s="300">
        <f>VLOOKUP(G269,'NPB CALCULATION'!L$3:N$366,2,FALSE)</f>
        <v>0.62767594569862595</v>
      </c>
      <c r="I269" s="33">
        <f t="shared" si="31"/>
        <v>264</v>
      </c>
      <c r="J269" s="306"/>
      <c r="K269" s="39" t="s">
        <v>264</v>
      </c>
      <c r="L269" s="310">
        <f>(VLOOKUP(K269,'RPPF CALCULATION'!$AX$2:$AZ$400,2,FALSE))</f>
        <v>0.47153038159226013</v>
      </c>
      <c r="M269" s="328">
        <f t="shared" si="32"/>
        <v>264</v>
      </c>
      <c r="AG269" s="14" t="s">
        <v>45</v>
      </c>
      <c r="AH269" s="66">
        <f t="shared" si="33"/>
        <v>263</v>
      </c>
      <c r="AI269" s="66"/>
      <c r="AJ269" s="324" t="str">
        <f t="shared" si="34"/>
        <v>American</v>
      </c>
      <c r="AK269" s="325">
        <f t="shared" si="35"/>
        <v>260</v>
      </c>
    </row>
    <row r="270" spans="3:37" ht="15.75" thickBot="1" x14ac:dyDescent="0.3">
      <c r="C270" s="49" t="s">
        <v>52</v>
      </c>
      <c r="D270" s="53">
        <f t="shared" si="29"/>
        <v>0.54532259060723298</v>
      </c>
      <c r="E270" s="29">
        <f t="shared" si="30"/>
        <v>265</v>
      </c>
      <c r="F270" s="305"/>
      <c r="G270" s="45" t="s">
        <v>310</v>
      </c>
      <c r="H270" s="300">
        <f>VLOOKUP(G270,'NPB CALCULATION'!L$3:N$366,2,FALSE)</f>
        <v>0.62319762345199514</v>
      </c>
      <c r="I270" s="33">
        <f t="shared" si="31"/>
        <v>265</v>
      </c>
      <c r="J270" s="306"/>
      <c r="K270" s="39" t="s">
        <v>310</v>
      </c>
      <c r="L270" s="310">
        <f>(VLOOKUP(K270,'RPPF CALCULATION'!$AX$2:$AZ$400,2,FALSE))</f>
        <v>0.46945822686550592</v>
      </c>
      <c r="M270" s="328">
        <f t="shared" si="32"/>
        <v>265</v>
      </c>
      <c r="AG270" s="14" t="s">
        <v>310</v>
      </c>
      <c r="AH270" s="66">
        <f t="shared" si="33"/>
        <v>265</v>
      </c>
      <c r="AI270" s="66"/>
      <c r="AJ270" s="324" t="str">
        <f t="shared" si="34"/>
        <v>Southern Utah</v>
      </c>
      <c r="AK270" s="325">
        <f t="shared" si="35"/>
        <v>264</v>
      </c>
    </row>
    <row r="271" spans="3:37" ht="15.75" thickBot="1" x14ac:dyDescent="0.3">
      <c r="C271" s="49" t="s">
        <v>366</v>
      </c>
      <c r="D271" s="53">
        <f t="shared" si="29"/>
        <v>0.54309491329659809</v>
      </c>
      <c r="E271" s="29">
        <f t="shared" si="30"/>
        <v>266</v>
      </c>
      <c r="F271" s="305"/>
      <c r="G271" s="45" t="s">
        <v>45</v>
      </c>
      <c r="H271" s="300">
        <f>VLOOKUP(G271,'NPB CALCULATION'!L$3:N$366,2,FALSE)</f>
        <v>0.62170470771013331</v>
      </c>
      <c r="I271" s="33">
        <f t="shared" si="31"/>
        <v>266</v>
      </c>
      <c r="J271" s="306"/>
      <c r="K271" s="39" t="s">
        <v>396</v>
      </c>
      <c r="L271" s="310">
        <f>(VLOOKUP(K271,'RPPF CALCULATION'!$AX$2:$AZ$400,2,FALSE))</f>
        <v>0.46820431566317561</v>
      </c>
      <c r="M271" s="328">
        <f t="shared" si="32"/>
        <v>266</v>
      </c>
      <c r="AG271" s="14" t="s">
        <v>267</v>
      </c>
      <c r="AH271" s="66">
        <f t="shared" si="33"/>
        <v>268</v>
      </c>
      <c r="AI271" s="66"/>
      <c r="AJ271" s="324" t="str">
        <f t="shared" si="34"/>
        <v>Presbyterian</v>
      </c>
      <c r="AK271" s="325">
        <f t="shared" si="35"/>
        <v>270</v>
      </c>
    </row>
    <row r="272" spans="3:37" ht="15.75" thickBot="1" x14ac:dyDescent="0.3">
      <c r="C272" s="49" t="s">
        <v>162</v>
      </c>
      <c r="D272" s="53">
        <f t="shared" si="29"/>
        <v>0.54286712068486409</v>
      </c>
      <c r="E272" s="29">
        <f t="shared" si="30"/>
        <v>267</v>
      </c>
      <c r="F272" s="305"/>
      <c r="G272" s="45" t="s">
        <v>290</v>
      </c>
      <c r="H272" s="300">
        <f>VLOOKUP(G272,'NPB CALCULATION'!L$3:N$366,2,FALSE)</f>
        <v>0.61982263897372658</v>
      </c>
      <c r="I272" s="33">
        <f t="shared" si="31"/>
        <v>267</v>
      </c>
      <c r="J272" s="306"/>
      <c r="K272" s="39" t="s">
        <v>324</v>
      </c>
      <c r="L272" s="310">
        <f>(VLOOKUP(K272,'RPPF CALCULATION'!$AX$2:$AZ$400,2,FALSE))</f>
        <v>0.46574014986303697</v>
      </c>
      <c r="M272" s="328">
        <f t="shared" si="32"/>
        <v>267</v>
      </c>
      <c r="AG272" s="14" t="s">
        <v>366</v>
      </c>
      <c r="AH272" s="66">
        <f t="shared" si="33"/>
        <v>267</v>
      </c>
      <c r="AI272" s="66"/>
      <c r="AJ272" s="324" t="str">
        <f t="shared" si="34"/>
        <v>Vermont</v>
      </c>
      <c r="AK272" s="325">
        <f t="shared" si="35"/>
        <v>268</v>
      </c>
    </row>
    <row r="273" spans="3:37" ht="15.75" thickBot="1" x14ac:dyDescent="0.3">
      <c r="C273" s="49" t="s">
        <v>315</v>
      </c>
      <c r="D273" s="53">
        <f t="shared" si="29"/>
        <v>0.54240443591991694</v>
      </c>
      <c r="E273" s="29">
        <f t="shared" si="30"/>
        <v>268</v>
      </c>
      <c r="F273" s="305"/>
      <c r="G273" s="45" t="s">
        <v>136</v>
      </c>
      <c r="H273" s="300">
        <f>VLOOKUP(G273,'NPB CALCULATION'!L$3:N$366,2,FALSE)</f>
        <v>0.61788674336383542</v>
      </c>
      <c r="I273" s="33">
        <f t="shared" si="31"/>
        <v>268</v>
      </c>
      <c r="J273" s="306"/>
      <c r="K273" s="39" t="s">
        <v>128</v>
      </c>
      <c r="L273" s="310">
        <f>(VLOOKUP(K273,'RPPF CALCULATION'!$AX$2:$AZ$400,2,FALSE))</f>
        <v>0.46179130870654633</v>
      </c>
      <c r="M273" s="328">
        <f t="shared" si="32"/>
        <v>268</v>
      </c>
      <c r="AG273" s="14" t="s">
        <v>315</v>
      </c>
      <c r="AH273" s="66">
        <f t="shared" si="33"/>
        <v>265</v>
      </c>
      <c r="AI273" s="66"/>
      <c r="AJ273" s="324" t="str">
        <f t="shared" si="34"/>
        <v>Stephen F. Austin</v>
      </c>
      <c r="AK273" s="325">
        <f t="shared" si="35"/>
        <v>264</v>
      </c>
    </row>
    <row r="274" spans="3:37" ht="15.75" thickBot="1" x14ac:dyDescent="0.3">
      <c r="C274" s="49" t="s">
        <v>267</v>
      </c>
      <c r="D274" s="53">
        <f t="shared" si="29"/>
        <v>0.54175144289328825</v>
      </c>
      <c r="E274" s="29">
        <f t="shared" si="30"/>
        <v>269</v>
      </c>
      <c r="F274" s="305"/>
      <c r="G274" s="45" t="s">
        <v>91</v>
      </c>
      <c r="H274" s="300">
        <f>VLOOKUP(G274,'NPB CALCULATION'!L$3:N$366,2,FALSE)</f>
        <v>0.61463446012033329</v>
      </c>
      <c r="I274" s="33">
        <f t="shared" si="31"/>
        <v>269</v>
      </c>
      <c r="J274" s="306"/>
      <c r="K274" s="39" t="s">
        <v>297</v>
      </c>
      <c r="L274" s="310">
        <f>(VLOOKUP(K274,'RPPF CALCULATION'!$AX$2:$AZ$400,2,FALSE))</f>
        <v>0.46142337989679616</v>
      </c>
      <c r="M274" s="328">
        <f t="shared" si="32"/>
        <v>269</v>
      </c>
      <c r="AG274" s="14" t="s">
        <v>396</v>
      </c>
      <c r="AH274" s="66">
        <f t="shared" si="33"/>
        <v>274</v>
      </c>
      <c r="AI274" s="66"/>
      <c r="AJ274" s="324" t="str">
        <f t="shared" si="34"/>
        <v>Kansas City</v>
      </c>
      <c r="AK274" s="325">
        <f t="shared" si="35"/>
        <v>274</v>
      </c>
    </row>
    <row r="275" spans="3:37" ht="15.75" thickBot="1" x14ac:dyDescent="0.3">
      <c r="C275" s="49" t="s">
        <v>338</v>
      </c>
      <c r="D275" s="53">
        <f t="shared" si="29"/>
        <v>0.54011880687903269</v>
      </c>
      <c r="E275" s="29">
        <f t="shared" si="30"/>
        <v>270</v>
      </c>
      <c r="F275" s="305"/>
      <c r="G275" s="45" t="s">
        <v>104</v>
      </c>
      <c r="H275" s="300">
        <f>VLOOKUP(G275,'NPB CALCULATION'!L$3:N$366,2,FALSE)</f>
        <v>0.61314672639680945</v>
      </c>
      <c r="I275" s="33">
        <f t="shared" si="31"/>
        <v>270</v>
      </c>
      <c r="J275" s="306"/>
      <c r="K275" s="39" t="s">
        <v>347</v>
      </c>
      <c r="L275" s="310">
        <f>(VLOOKUP(K275,'RPPF CALCULATION'!$AX$2:$AZ$400,2,FALSE))</f>
        <v>0.45915192819930001</v>
      </c>
      <c r="M275" s="328">
        <f t="shared" si="32"/>
        <v>270</v>
      </c>
      <c r="AG275" s="14" t="s">
        <v>162</v>
      </c>
      <c r="AH275" s="66">
        <f t="shared" si="33"/>
        <v>267</v>
      </c>
      <c r="AI275" s="66"/>
      <c r="AJ275" s="324" t="str">
        <f t="shared" si="34"/>
        <v>Jackson St.</v>
      </c>
      <c r="AK275" s="325">
        <f t="shared" si="35"/>
        <v>268</v>
      </c>
    </row>
    <row r="276" spans="3:37" ht="15.75" thickBot="1" x14ac:dyDescent="0.3">
      <c r="C276" s="49" t="s">
        <v>326</v>
      </c>
      <c r="D276" s="53">
        <f t="shared" si="29"/>
        <v>0.53891611765425418</v>
      </c>
      <c r="E276" s="29">
        <f t="shared" si="30"/>
        <v>271</v>
      </c>
      <c r="F276" s="305"/>
      <c r="G276" s="45" t="s">
        <v>121</v>
      </c>
      <c r="H276" s="300">
        <f>VLOOKUP(G276,'NPB CALCULATION'!L$3:N$366,2,FALSE)</f>
        <v>0.61223300710276485</v>
      </c>
      <c r="I276" s="33">
        <f t="shared" si="31"/>
        <v>271</v>
      </c>
      <c r="J276" s="306"/>
      <c r="K276" s="39" t="s">
        <v>121</v>
      </c>
      <c r="L276" s="310">
        <f>(VLOOKUP(K276,'RPPF CALCULATION'!$AX$2:$AZ$400,2,FALSE))</f>
        <v>0.45719291907463544</v>
      </c>
      <c r="M276" s="328">
        <f t="shared" si="32"/>
        <v>271</v>
      </c>
      <c r="AG276" s="14" t="s">
        <v>326</v>
      </c>
      <c r="AH276" s="66">
        <f t="shared" si="33"/>
        <v>272</v>
      </c>
      <c r="AI276" s="66"/>
      <c r="AJ276" s="324" t="str">
        <f t="shared" si="34"/>
        <v>Tennessee Tech</v>
      </c>
      <c r="AK276" s="325">
        <f t="shared" si="35"/>
        <v>272</v>
      </c>
    </row>
    <row r="277" spans="3:37" ht="15.75" thickBot="1" x14ac:dyDescent="0.3">
      <c r="C277" s="49" t="s">
        <v>290</v>
      </c>
      <c r="D277" s="53">
        <f t="shared" si="29"/>
        <v>0.5351798095123399</v>
      </c>
      <c r="E277" s="29">
        <f t="shared" si="30"/>
        <v>272</v>
      </c>
      <c r="F277" s="305"/>
      <c r="G277" s="45" t="s">
        <v>317</v>
      </c>
      <c r="H277" s="300">
        <f>VLOOKUP(G277,'NPB CALCULATION'!L$3:N$366,2,FALSE)</f>
        <v>0.61200856598753339</v>
      </c>
      <c r="I277" s="33">
        <f t="shared" si="31"/>
        <v>272</v>
      </c>
      <c r="J277" s="306"/>
      <c r="K277" s="39" t="s">
        <v>267</v>
      </c>
      <c r="L277" s="310">
        <f>(VLOOKUP(K277,'RPPF CALCULATION'!$AX$2:$AZ$400,2,FALSE))</f>
        <v>0.45532651840339056</v>
      </c>
      <c r="M277" s="328">
        <f t="shared" si="32"/>
        <v>272</v>
      </c>
      <c r="AG277" s="14" t="s">
        <v>91</v>
      </c>
      <c r="AH277" s="66">
        <f t="shared" si="33"/>
        <v>264</v>
      </c>
      <c r="AI277" s="66"/>
      <c r="AJ277" s="324" t="str">
        <f t="shared" si="34"/>
        <v>Colgate</v>
      </c>
      <c r="AK277" s="325">
        <f t="shared" si="35"/>
        <v>262</v>
      </c>
    </row>
    <row r="278" spans="3:37" ht="15.75" thickBot="1" x14ac:dyDescent="0.3">
      <c r="C278" s="49" t="s">
        <v>121</v>
      </c>
      <c r="D278" s="53">
        <f t="shared" si="29"/>
        <v>0.5347129630887002</v>
      </c>
      <c r="E278" s="29">
        <f t="shared" si="30"/>
        <v>273</v>
      </c>
      <c r="F278" s="305"/>
      <c r="G278" s="45" t="s">
        <v>43</v>
      </c>
      <c r="H278" s="300">
        <f>VLOOKUP(G278,'NPB CALCULATION'!L$3:N$366,2,FALSE)</f>
        <v>0.6108713961760297</v>
      </c>
      <c r="I278" s="33">
        <f t="shared" si="31"/>
        <v>273</v>
      </c>
      <c r="J278" s="306"/>
      <c r="K278" s="39" t="s">
        <v>94</v>
      </c>
      <c r="L278" s="310">
        <f>(VLOOKUP(K278,'RPPF CALCULATION'!$AX$2:$AZ$400,2,FALSE))</f>
        <v>0.45527106326729122</v>
      </c>
      <c r="M278" s="328">
        <f t="shared" si="32"/>
        <v>273</v>
      </c>
      <c r="AG278" s="14" t="s">
        <v>264</v>
      </c>
      <c r="AH278" s="66">
        <f t="shared" si="33"/>
        <v>262</v>
      </c>
      <c r="AI278" s="66"/>
      <c r="AJ278" s="324" t="str">
        <f t="shared" si="34"/>
        <v>Portland</v>
      </c>
      <c r="AK278" s="325">
        <f t="shared" si="35"/>
        <v>259</v>
      </c>
    </row>
    <row r="279" spans="3:37" ht="15.75" thickBot="1" x14ac:dyDescent="0.3">
      <c r="C279" s="49" t="s">
        <v>43</v>
      </c>
      <c r="D279" s="53">
        <f t="shared" si="29"/>
        <v>0.53231311642353252</v>
      </c>
      <c r="E279" s="29">
        <f t="shared" si="30"/>
        <v>274</v>
      </c>
      <c r="F279" s="305"/>
      <c r="G279" s="45" t="s">
        <v>74</v>
      </c>
      <c r="H279" s="300">
        <f>VLOOKUP(G279,'NPB CALCULATION'!L$3:N$366,2,FALSE)</f>
        <v>0.60904971660879104</v>
      </c>
      <c r="I279" s="33">
        <f t="shared" si="31"/>
        <v>274</v>
      </c>
      <c r="J279" s="306"/>
      <c r="K279" s="39" t="s">
        <v>52</v>
      </c>
      <c r="L279" s="310">
        <f>(VLOOKUP(K279,'RPPF CALCULATION'!$AX$2:$AZ$400,2,FALSE))</f>
        <v>0.45524394300221505</v>
      </c>
      <c r="M279" s="328">
        <f t="shared" si="32"/>
        <v>274</v>
      </c>
      <c r="AG279" s="14" t="s">
        <v>121</v>
      </c>
      <c r="AH279" s="66">
        <f t="shared" si="33"/>
        <v>271</v>
      </c>
      <c r="AI279" s="66"/>
      <c r="AJ279" s="324" t="str">
        <f t="shared" si="34"/>
        <v>FIU</v>
      </c>
      <c r="AK279" s="325">
        <f t="shared" si="35"/>
        <v>271</v>
      </c>
    </row>
    <row r="280" spans="3:37" ht="15.75" thickBot="1" x14ac:dyDescent="0.3">
      <c r="C280" s="49" t="s">
        <v>396</v>
      </c>
      <c r="D280" s="53">
        <f t="shared" si="29"/>
        <v>0.53219053257774618</v>
      </c>
      <c r="E280" s="29">
        <f t="shared" si="30"/>
        <v>275</v>
      </c>
      <c r="F280" s="305"/>
      <c r="G280" s="45" t="s">
        <v>370</v>
      </c>
      <c r="H280" s="300">
        <f>VLOOKUP(G280,'NPB CALCULATION'!L$3:N$366,2,FALSE)</f>
        <v>0.60732830489449208</v>
      </c>
      <c r="I280" s="33">
        <f t="shared" si="31"/>
        <v>275</v>
      </c>
      <c r="J280" s="306"/>
      <c r="K280" s="39" t="s">
        <v>162</v>
      </c>
      <c r="L280" s="310">
        <f>(VLOOKUP(K280,'RPPF CALCULATION'!$AX$2:$AZ$400,2,FALSE))</f>
        <v>0.45423880702546032</v>
      </c>
      <c r="M280" s="328">
        <f t="shared" si="32"/>
        <v>275</v>
      </c>
      <c r="AG280" s="14" t="s">
        <v>290</v>
      </c>
      <c r="AH280" s="66">
        <f t="shared" si="33"/>
        <v>273</v>
      </c>
      <c r="AI280" s="66"/>
      <c r="AJ280" s="324" t="str">
        <f t="shared" si="34"/>
        <v>San Diego</v>
      </c>
      <c r="AK280" s="325">
        <f t="shared" si="35"/>
        <v>273</v>
      </c>
    </row>
    <row r="281" spans="3:37" ht="15.75" thickBot="1" x14ac:dyDescent="0.3">
      <c r="C281" s="49" t="s">
        <v>84</v>
      </c>
      <c r="D281" s="53">
        <f t="shared" si="29"/>
        <v>0.53039883095296625</v>
      </c>
      <c r="E281" s="29">
        <f t="shared" si="30"/>
        <v>276</v>
      </c>
      <c r="F281" s="305"/>
      <c r="G281" s="45" t="s">
        <v>42</v>
      </c>
      <c r="H281" s="300">
        <f>VLOOKUP(G281,'NPB CALCULATION'!L$3:N$366,2,FALSE)</f>
        <v>0.60631256180727633</v>
      </c>
      <c r="I281" s="33">
        <f t="shared" si="31"/>
        <v>276</v>
      </c>
      <c r="J281" s="306"/>
      <c r="K281" s="39" t="s">
        <v>43</v>
      </c>
      <c r="L281" s="310">
        <f>(VLOOKUP(K281,'RPPF CALCULATION'!$AX$2:$AZ$400,2,FALSE))</f>
        <v>0.45375483667103533</v>
      </c>
      <c r="M281" s="328">
        <f t="shared" si="32"/>
        <v>276</v>
      </c>
      <c r="AG281" s="14" t="s">
        <v>43</v>
      </c>
      <c r="AH281" s="66">
        <f t="shared" si="33"/>
        <v>275</v>
      </c>
      <c r="AI281" s="66"/>
      <c r="AJ281" s="324" t="str">
        <f t="shared" si="34"/>
        <v>Albany</v>
      </c>
      <c r="AK281" s="325">
        <f t="shared" si="35"/>
        <v>275</v>
      </c>
    </row>
    <row r="282" spans="3:37" ht="15.75" thickBot="1" x14ac:dyDescent="0.3">
      <c r="C282" s="49" t="s">
        <v>74</v>
      </c>
      <c r="D282" s="53">
        <f t="shared" si="29"/>
        <v>0.52940400238540986</v>
      </c>
      <c r="E282" s="29">
        <f t="shared" si="30"/>
        <v>277</v>
      </c>
      <c r="F282" s="305"/>
      <c r="G282" s="45" t="s">
        <v>180</v>
      </c>
      <c r="H282" s="300">
        <f>VLOOKUP(G282,'NPB CALCULATION'!L$3:N$366,2,FALSE)</f>
        <v>0.60359970969033083</v>
      </c>
      <c r="I282" s="33">
        <f t="shared" si="31"/>
        <v>277</v>
      </c>
      <c r="J282" s="306"/>
      <c r="K282" s="39" t="s">
        <v>200</v>
      </c>
      <c r="L282" s="310">
        <f>(VLOOKUP(K282,'RPPF CALCULATION'!$AX$2:$AZ$400,2,FALSE))</f>
        <v>0.45104832326219346</v>
      </c>
      <c r="M282" s="328">
        <f t="shared" si="32"/>
        <v>277</v>
      </c>
      <c r="AG282" s="14" t="s">
        <v>84</v>
      </c>
      <c r="AH282" s="66">
        <f t="shared" si="33"/>
        <v>275</v>
      </c>
      <c r="AI282" s="66"/>
      <c r="AJ282" s="324" t="str">
        <f t="shared" si="34"/>
        <v>Charlotte</v>
      </c>
      <c r="AK282" s="325">
        <f t="shared" si="35"/>
        <v>275</v>
      </c>
    </row>
    <row r="283" spans="3:37" ht="15.75" thickBot="1" x14ac:dyDescent="0.3">
      <c r="C283" s="49" t="s">
        <v>42</v>
      </c>
      <c r="D283" s="53">
        <f t="shared" si="29"/>
        <v>0.52700530164002313</v>
      </c>
      <c r="E283" s="29">
        <f t="shared" si="30"/>
        <v>278</v>
      </c>
      <c r="F283" s="305"/>
      <c r="G283" s="45" t="s">
        <v>159</v>
      </c>
      <c r="H283" s="300">
        <f>VLOOKUP(G283,'NPB CALCULATION'!L$3:N$366,2,FALSE)</f>
        <v>0.60181274334973622</v>
      </c>
      <c r="I283" s="33">
        <f t="shared" si="31"/>
        <v>278</v>
      </c>
      <c r="J283" s="306"/>
      <c r="K283" s="39" t="s">
        <v>290</v>
      </c>
      <c r="L283" s="310">
        <f>(VLOOKUP(K283,'RPPF CALCULATION'!$AX$2:$AZ$400,2,FALSE))</f>
        <v>0.45053698005095311</v>
      </c>
      <c r="M283" s="328">
        <f t="shared" si="32"/>
        <v>278</v>
      </c>
      <c r="AG283" s="14" t="s">
        <v>94</v>
      </c>
      <c r="AH283" s="66">
        <f t="shared" si="33"/>
        <v>279</v>
      </c>
      <c r="AI283" s="66"/>
      <c r="AJ283" s="324" t="str">
        <f t="shared" si="34"/>
        <v>Columbia</v>
      </c>
      <c r="AK283" s="325">
        <f t="shared" si="35"/>
        <v>278</v>
      </c>
    </row>
    <row r="284" spans="3:37" ht="15.75" thickBot="1" x14ac:dyDescent="0.3">
      <c r="C284" s="49" t="s">
        <v>159</v>
      </c>
      <c r="D284" s="53">
        <f t="shared" si="29"/>
        <v>0.52581902578093453</v>
      </c>
      <c r="E284" s="29">
        <f t="shared" si="30"/>
        <v>279</v>
      </c>
      <c r="F284" s="305"/>
      <c r="G284" s="45" t="s">
        <v>59</v>
      </c>
      <c r="H284" s="300">
        <f>VLOOKUP(G284,'NPB CALCULATION'!L$3:N$366,2,FALSE)</f>
        <v>0.60015723465342541</v>
      </c>
      <c r="I284" s="33">
        <f t="shared" si="31"/>
        <v>279</v>
      </c>
      <c r="J284" s="306"/>
      <c r="K284" s="39" t="s">
        <v>143</v>
      </c>
      <c r="L284" s="310">
        <f>(VLOOKUP(K284,'RPPF CALCULATION'!$AX$2:$AZ$400,2,FALSE))</f>
        <v>0.44989562785920922</v>
      </c>
      <c r="M284" s="328">
        <f t="shared" si="32"/>
        <v>279</v>
      </c>
      <c r="AG284" s="14" t="s">
        <v>74</v>
      </c>
      <c r="AH284" s="66">
        <f t="shared" si="33"/>
        <v>278</v>
      </c>
      <c r="AI284" s="66"/>
      <c r="AJ284" s="324" t="str">
        <f t="shared" si="34"/>
        <v>Cal St. Bakersfield</v>
      </c>
      <c r="AK284" s="325">
        <f t="shared" si="35"/>
        <v>277</v>
      </c>
    </row>
    <row r="285" spans="3:37" ht="15.75" thickBot="1" x14ac:dyDescent="0.3">
      <c r="C285" s="49" t="s">
        <v>94</v>
      </c>
      <c r="D285" s="53">
        <f t="shared" si="29"/>
        <v>0.52340598663035776</v>
      </c>
      <c r="E285" s="29">
        <f t="shared" si="30"/>
        <v>280</v>
      </c>
      <c r="F285" s="305"/>
      <c r="G285" s="45" t="s">
        <v>315</v>
      </c>
      <c r="H285" s="300">
        <f>VLOOKUP(G285,'NPB CALCULATION'!L$3:N$366,2,FALSE)</f>
        <v>0.59877574858467453</v>
      </c>
      <c r="I285" s="33">
        <f t="shared" si="31"/>
        <v>280</v>
      </c>
      <c r="J285" s="306"/>
      <c r="K285" s="39" t="s">
        <v>159</v>
      </c>
      <c r="L285" s="310">
        <f>(VLOOKUP(K285,'RPPF CALCULATION'!$AX$2:$AZ$400,2,FALSE))</f>
        <v>0.44982530821213274</v>
      </c>
      <c r="M285" s="328">
        <f t="shared" si="32"/>
        <v>280</v>
      </c>
      <c r="AG285" s="14" t="s">
        <v>159</v>
      </c>
      <c r="AH285" s="66">
        <f t="shared" si="33"/>
        <v>279</v>
      </c>
      <c r="AI285" s="66"/>
      <c r="AJ285" s="324" t="str">
        <f t="shared" si="34"/>
        <v>Iona</v>
      </c>
      <c r="AK285" s="325">
        <f t="shared" si="35"/>
        <v>278</v>
      </c>
    </row>
    <row r="286" spans="3:37" ht="15.75" thickBot="1" x14ac:dyDescent="0.3">
      <c r="C286" s="49" t="s">
        <v>104</v>
      </c>
      <c r="D286" s="53">
        <f t="shared" si="29"/>
        <v>0.52281405394386582</v>
      </c>
      <c r="E286" s="29">
        <f t="shared" si="30"/>
        <v>281</v>
      </c>
      <c r="F286" s="305"/>
      <c r="G286" s="45" t="s">
        <v>396</v>
      </c>
      <c r="H286" s="300">
        <f>VLOOKUP(G286,'NPB CALCULATION'!L$3:N$366,2,FALSE)</f>
        <v>0.5961767494923168</v>
      </c>
      <c r="I286" s="33">
        <f t="shared" si="31"/>
        <v>281</v>
      </c>
      <c r="J286" s="306"/>
      <c r="K286" s="39" t="s">
        <v>74</v>
      </c>
      <c r="L286" s="310">
        <f>(VLOOKUP(K286,'RPPF CALCULATION'!$AX$2:$AZ$400,2,FALSE))</f>
        <v>0.44975828816202856</v>
      </c>
      <c r="M286" s="328">
        <f t="shared" si="32"/>
        <v>281</v>
      </c>
      <c r="AG286" s="14" t="s">
        <v>317</v>
      </c>
      <c r="AH286" s="66">
        <f t="shared" si="33"/>
        <v>285</v>
      </c>
      <c r="AI286" s="66"/>
      <c r="AJ286" s="324" t="str">
        <f t="shared" si="34"/>
        <v>Stonehill</v>
      </c>
      <c r="AK286" s="325">
        <f t="shared" si="35"/>
        <v>284</v>
      </c>
    </row>
    <row r="287" spans="3:37" ht="15.75" thickBot="1" x14ac:dyDescent="0.3">
      <c r="C287" s="49" t="s">
        <v>59</v>
      </c>
      <c r="D287" s="53">
        <f t="shared" si="29"/>
        <v>0.52168670750002777</v>
      </c>
      <c r="E287" s="29">
        <f t="shared" si="30"/>
        <v>282</v>
      </c>
      <c r="F287" s="305"/>
      <c r="G287" s="45" t="s">
        <v>338</v>
      </c>
      <c r="H287" s="300">
        <f>VLOOKUP(G287,'NPB CALCULATION'!L$3:N$366,2,FALSE)</f>
        <v>0.59363083873637568</v>
      </c>
      <c r="I287" s="33">
        <f t="shared" si="31"/>
        <v>282</v>
      </c>
      <c r="J287" s="306"/>
      <c r="K287" s="39" t="s">
        <v>326</v>
      </c>
      <c r="L287" s="310">
        <f>(VLOOKUP(K287,'RPPF CALCULATION'!$AX$2:$AZ$400,2,FALSE))</f>
        <v>0.44818666475771618</v>
      </c>
      <c r="M287" s="328">
        <f t="shared" si="32"/>
        <v>282</v>
      </c>
      <c r="AG287" s="14" t="s">
        <v>42</v>
      </c>
      <c r="AH287" s="66">
        <f t="shared" si="33"/>
        <v>280</v>
      </c>
      <c r="AI287" s="66"/>
      <c r="AJ287" s="324" t="str">
        <f t="shared" si="34"/>
        <v>Alabama St.</v>
      </c>
      <c r="AK287" s="325">
        <f t="shared" si="35"/>
        <v>280</v>
      </c>
    </row>
    <row r="288" spans="3:37" ht="15.75" thickBot="1" x14ac:dyDescent="0.3">
      <c r="C288" s="49" t="s">
        <v>143</v>
      </c>
      <c r="D288" s="53">
        <f t="shared" si="29"/>
        <v>0.51950027018924549</v>
      </c>
      <c r="E288" s="29">
        <f t="shared" si="30"/>
        <v>283</v>
      </c>
      <c r="F288" s="305"/>
      <c r="G288" s="45" t="s">
        <v>83</v>
      </c>
      <c r="H288" s="300">
        <f>VLOOKUP(G288,'NPB CALCULATION'!L$3:N$366,2,FALSE)</f>
        <v>0.59331536185882505</v>
      </c>
      <c r="I288" s="33">
        <f t="shared" si="31"/>
        <v>283</v>
      </c>
      <c r="J288" s="306"/>
      <c r="K288" s="39" t="s">
        <v>42</v>
      </c>
      <c r="L288" s="310">
        <f>(VLOOKUP(K288,'RPPF CALCULATION'!$AX$2:$AZ$400,2,FALSE))</f>
        <v>0.44769804147277004</v>
      </c>
      <c r="M288" s="328">
        <f t="shared" si="32"/>
        <v>283</v>
      </c>
      <c r="AG288" s="14" t="s">
        <v>83</v>
      </c>
      <c r="AH288" s="66">
        <f t="shared" si="33"/>
        <v>286</v>
      </c>
      <c r="AI288" s="66"/>
      <c r="AJ288" s="324" t="str">
        <f t="shared" si="34"/>
        <v>Charleston Southern</v>
      </c>
      <c r="AK288" s="325">
        <f t="shared" si="35"/>
        <v>286</v>
      </c>
    </row>
    <row r="289" spans="3:37" ht="15.75" thickBot="1" x14ac:dyDescent="0.3">
      <c r="C289" s="49" t="s">
        <v>317</v>
      </c>
      <c r="D289" s="53">
        <f t="shared" si="29"/>
        <v>0.5178692486092159</v>
      </c>
      <c r="E289" s="29">
        <f t="shared" si="30"/>
        <v>284</v>
      </c>
      <c r="F289" s="305"/>
      <c r="G289" s="45" t="s">
        <v>94</v>
      </c>
      <c r="H289" s="300">
        <f>VLOOKUP(G289,'NPB CALCULATION'!L$3:N$366,2,FALSE)</f>
        <v>0.59154090999342435</v>
      </c>
      <c r="I289" s="33">
        <f t="shared" si="31"/>
        <v>284</v>
      </c>
      <c r="J289" s="306"/>
      <c r="K289" s="39" t="s">
        <v>246</v>
      </c>
      <c r="L289" s="310">
        <f>(VLOOKUP(K289,'RPPF CALCULATION'!$AX$2:$AZ$400,2,FALSE))</f>
        <v>0.44692971536438525</v>
      </c>
      <c r="M289" s="328">
        <f t="shared" si="32"/>
        <v>284</v>
      </c>
      <c r="AG289" s="14" t="s">
        <v>104</v>
      </c>
      <c r="AH289" s="66">
        <f t="shared" si="33"/>
        <v>281</v>
      </c>
      <c r="AI289" s="66"/>
      <c r="AJ289" s="324" t="str">
        <f t="shared" si="34"/>
        <v>Denver</v>
      </c>
      <c r="AK289" s="325">
        <f t="shared" si="35"/>
        <v>281</v>
      </c>
    </row>
    <row r="290" spans="3:37" ht="15.75" thickBot="1" x14ac:dyDescent="0.3">
      <c r="C290" s="49" t="s">
        <v>200</v>
      </c>
      <c r="D290" s="53">
        <f t="shared" si="29"/>
        <v>0.51645342154532337</v>
      </c>
      <c r="E290" s="29">
        <f t="shared" si="30"/>
        <v>285</v>
      </c>
      <c r="F290" s="305"/>
      <c r="G290" s="45" t="s">
        <v>120</v>
      </c>
      <c r="H290" s="300">
        <f>VLOOKUP(G290,'NPB CALCULATION'!L$3:N$366,2,FALSE)</f>
        <v>0.5899099933532328</v>
      </c>
      <c r="I290" s="33">
        <f t="shared" si="31"/>
        <v>285</v>
      </c>
      <c r="J290" s="306"/>
      <c r="K290" s="39" t="s">
        <v>214</v>
      </c>
      <c r="L290" s="310">
        <f>(VLOOKUP(K290,'RPPF CALCULATION'!$AX$2:$AZ$400,2,FALSE))</f>
        <v>0.44418220359592908</v>
      </c>
      <c r="M290" s="328">
        <f t="shared" si="32"/>
        <v>285</v>
      </c>
      <c r="AG290" s="14" t="s">
        <v>370</v>
      </c>
      <c r="AH290" s="66">
        <f t="shared" si="33"/>
        <v>299</v>
      </c>
      <c r="AI290" s="66"/>
      <c r="AJ290" s="324" t="str">
        <f t="shared" si="34"/>
        <v>VMI</v>
      </c>
      <c r="AK290" s="325">
        <f t="shared" si="35"/>
        <v>298</v>
      </c>
    </row>
    <row r="291" spans="3:37" ht="15.75" thickBot="1" x14ac:dyDescent="0.3">
      <c r="C291" s="49" t="s">
        <v>83</v>
      </c>
      <c r="D291" s="53">
        <f t="shared" si="29"/>
        <v>0.51604750301677427</v>
      </c>
      <c r="E291" s="29">
        <f t="shared" si="30"/>
        <v>286</v>
      </c>
      <c r="F291" s="305"/>
      <c r="G291" s="45" t="s">
        <v>143</v>
      </c>
      <c r="H291" s="300">
        <f>VLOOKUP(G291,'NPB CALCULATION'!L$3:N$366,2,FALSE)</f>
        <v>0.58910491251928176</v>
      </c>
      <c r="I291" s="33">
        <f t="shared" si="31"/>
        <v>286</v>
      </c>
      <c r="J291" s="306"/>
      <c r="K291" s="39" t="s">
        <v>59</v>
      </c>
      <c r="L291" s="310">
        <f>(VLOOKUP(K291,'RPPF CALCULATION'!$AX$2:$AZ$400,2,FALSE))</f>
        <v>0.44321618034663024</v>
      </c>
      <c r="M291" s="328">
        <f t="shared" si="32"/>
        <v>286</v>
      </c>
      <c r="AG291" s="14" t="s">
        <v>143</v>
      </c>
      <c r="AH291" s="66">
        <f t="shared" si="33"/>
        <v>283</v>
      </c>
      <c r="AI291" s="66"/>
      <c r="AJ291" s="324" t="str">
        <f t="shared" si="34"/>
        <v>Harvard</v>
      </c>
      <c r="AK291" s="325">
        <f t="shared" si="35"/>
        <v>282</v>
      </c>
    </row>
    <row r="292" spans="3:37" ht="15.75" thickBot="1" x14ac:dyDescent="0.3">
      <c r="C292" s="49" t="s">
        <v>214</v>
      </c>
      <c r="D292" s="53">
        <f t="shared" si="29"/>
        <v>0.5152288326895933</v>
      </c>
      <c r="E292" s="29">
        <f t="shared" si="30"/>
        <v>287</v>
      </c>
      <c r="F292" s="305"/>
      <c r="G292" s="45" t="s">
        <v>60</v>
      </c>
      <c r="H292" s="300">
        <f>VLOOKUP(G292,'NPB CALCULATION'!L$3:N$366,2,FALSE)</f>
        <v>0.58837797643150613</v>
      </c>
      <c r="I292" s="33">
        <f t="shared" si="31"/>
        <v>287</v>
      </c>
      <c r="J292" s="306"/>
      <c r="K292" s="39" t="s">
        <v>375</v>
      </c>
      <c r="L292" s="310">
        <f>(VLOOKUP(K292,'RPPF CALCULATION'!$AX$2:$AZ$400,2,FALSE))</f>
        <v>0.44261107715198467</v>
      </c>
      <c r="M292" s="328">
        <f t="shared" si="32"/>
        <v>287</v>
      </c>
      <c r="AG292" s="14" t="s">
        <v>59</v>
      </c>
      <c r="AH292" s="66">
        <f t="shared" si="33"/>
        <v>283</v>
      </c>
      <c r="AI292" s="66"/>
      <c r="AJ292" s="324" t="str">
        <f t="shared" si="34"/>
        <v>Bethune Cookman</v>
      </c>
      <c r="AK292" s="325">
        <f t="shared" si="35"/>
        <v>282</v>
      </c>
    </row>
    <row r="293" spans="3:37" ht="15.75" thickBot="1" x14ac:dyDescent="0.3">
      <c r="C293" s="49" t="s">
        <v>180</v>
      </c>
      <c r="D293" s="53">
        <f t="shared" si="29"/>
        <v>0.51062121325253207</v>
      </c>
      <c r="E293" s="29">
        <f t="shared" si="30"/>
        <v>288</v>
      </c>
      <c r="F293" s="305"/>
      <c r="G293" s="45" t="s">
        <v>189</v>
      </c>
      <c r="H293" s="300">
        <f>VLOOKUP(G293,'NPB CALCULATION'!L$3:N$366,2,FALSE)</f>
        <v>0.58719970428027113</v>
      </c>
      <c r="I293" s="33">
        <f t="shared" si="31"/>
        <v>288</v>
      </c>
      <c r="J293" s="306"/>
      <c r="K293" s="39" t="s">
        <v>83</v>
      </c>
      <c r="L293" s="310">
        <f>(VLOOKUP(K293,'RPPF CALCULATION'!$AX$2:$AZ$400,2,FALSE))</f>
        <v>0.43877964417472343</v>
      </c>
      <c r="M293" s="328">
        <f t="shared" si="32"/>
        <v>288</v>
      </c>
      <c r="AG293" s="14" t="s">
        <v>200</v>
      </c>
      <c r="AH293" s="66">
        <f t="shared" si="33"/>
        <v>285</v>
      </c>
      <c r="AI293" s="66"/>
      <c r="AJ293" s="324" t="str">
        <f t="shared" si="34"/>
        <v>Mercer</v>
      </c>
      <c r="AK293" s="325">
        <f t="shared" si="35"/>
        <v>284</v>
      </c>
    </row>
    <row r="294" spans="3:37" ht="15.75" thickBot="1" x14ac:dyDescent="0.3">
      <c r="C294" s="49" t="s">
        <v>118</v>
      </c>
      <c r="D294" s="53">
        <f t="shared" si="29"/>
        <v>0.50855572956575368</v>
      </c>
      <c r="E294" s="29">
        <f t="shared" si="30"/>
        <v>289</v>
      </c>
      <c r="F294" s="305"/>
      <c r="G294" s="45" t="s">
        <v>366</v>
      </c>
      <c r="H294" s="300">
        <f>VLOOKUP(G294,'NPB CALCULATION'!L$3:N$366,2,FALSE)</f>
        <v>0.58691508412798998</v>
      </c>
      <c r="I294" s="33">
        <f t="shared" si="31"/>
        <v>289</v>
      </c>
      <c r="J294" s="306"/>
      <c r="K294" s="39" t="s">
        <v>118</v>
      </c>
      <c r="L294" s="310">
        <f>(VLOOKUP(K294,'RPPF CALCULATION'!$AX$2:$AZ$400,2,FALSE))</f>
        <v>0.43706163751812233</v>
      </c>
      <c r="M294" s="328">
        <f t="shared" si="32"/>
        <v>289</v>
      </c>
      <c r="AG294" s="14" t="s">
        <v>214</v>
      </c>
      <c r="AH294" s="66">
        <f t="shared" si="33"/>
        <v>288</v>
      </c>
      <c r="AI294" s="66"/>
      <c r="AJ294" s="324" t="str">
        <f t="shared" si="34"/>
        <v>Monmouth</v>
      </c>
      <c r="AK294" s="325">
        <f t="shared" si="35"/>
        <v>287</v>
      </c>
    </row>
    <row r="295" spans="3:37" ht="15.75" thickBot="1" x14ac:dyDescent="0.3">
      <c r="C295" s="49" t="s">
        <v>347</v>
      </c>
      <c r="D295" s="53">
        <f t="shared" si="29"/>
        <v>0.50596528548131026</v>
      </c>
      <c r="E295" s="29">
        <f t="shared" si="30"/>
        <v>290</v>
      </c>
      <c r="F295" s="305"/>
      <c r="G295" s="45" t="s">
        <v>214</v>
      </c>
      <c r="H295" s="300">
        <f>VLOOKUP(G295,'NPB CALCULATION'!L$3:N$366,2,FALSE)</f>
        <v>0.58627546178325762</v>
      </c>
      <c r="I295" s="33">
        <f t="shared" si="31"/>
        <v>290</v>
      </c>
      <c r="J295" s="306"/>
      <c r="K295" s="39" t="s">
        <v>287</v>
      </c>
      <c r="L295" s="310">
        <f>(VLOOKUP(K295,'RPPF CALCULATION'!$AX$2:$AZ$400,2,FALSE))</f>
        <v>0.43293461449766729</v>
      </c>
      <c r="M295" s="328">
        <f t="shared" si="32"/>
        <v>290</v>
      </c>
      <c r="AG295" s="14" t="s">
        <v>180</v>
      </c>
      <c r="AH295" s="66">
        <f t="shared" si="33"/>
        <v>290</v>
      </c>
      <c r="AI295" s="66"/>
      <c r="AJ295" s="324" t="str">
        <f t="shared" si="34"/>
        <v>LIU</v>
      </c>
      <c r="AK295" s="325">
        <f t="shared" si="35"/>
        <v>288</v>
      </c>
    </row>
    <row r="296" spans="3:37" ht="15.75" thickBot="1" x14ac:dyDescent="0.3">
      <c r="C296" s="49" t="s">
        <v>246</v>
      </c>
      <c r="D296" s="53">
        <f t="shared" si="29"/>
        <v>0.50378237987460561</v>
      </c>
      <c r="E296" s="29">
        <f t="shared" si="30"/>
        <v>291</v>
      </c>
      <c r="F296" s="305"/>
      <c r="G296" s="45" t="s">
        <v>64</v>
      </c>
      <c r="H296" s="300">
        <f>VLOOKUP(G296,'NPB CALCULATION'!L$3:N$366,2,FALSE)</f>
        <v>0.58275087357113109</v>
      </c>
      <c r="I296" s="33">
        <f t="shared" si="31"/>
        <v>291</v>
      </c>
      <c r="J296" s="306"/>
      <c r="K296" s="39" t="s">
        <v>104</v>
      </c>
      <c r="L296" s="310">
        <f>(VLOOKUP(K296,'RPPF CALCULATION'!$AX$2:$AZ$400,2,FALSE))</f>
        <v>0.43248138149092213</v>
      </c>
      <c r="M296" s="328">
        <f t="shared" si="32"/>
        <v>291</v>
      </c>
      <c r="AG296" s="14" t="s">
        <v>347</v>
      </c>
      <c r="AH296" s="66">
        <f t="shared" si="33"/>
        <v>294</v>
      </c>
      <c r="AI296" s="66"/>
      <c r="AJ296" s="324" t="str">
        <f t="shared" si="34"/>
        <v>UMass Lowell</v>
      </c>
      <c r="AK296" s="325">
        <f t="shared" si="35"/>
        <v>290</v>
      </c>
    </row>
    <row r="297" spans="3:37" ht="15.75" thickBot="1" x14ac:dyDescent="0.3">
      <c r="C297" s="49" t="s">
        <v>64</v>
      </c>
      <c r="D297" s="53">
        <f t="shared" si="29"/>
        <v>0.50340303467604519</v>
      </c>
      <c r="E297" s="29">
        <f t="shared" si="30"/>
        <v>292</v>
      </c>
      <c r="F297" s="305"/>
      <c r="G297" s="45" t="s">
        <v>230</v>
      </c>
      <c r="H297" s="300">
        <f>VLOOKUP(G297,'NPB CALCULATION'!L$3:N$366,2,FALSE)</f>
        <v>0.58255803292011399</v>
      </c>
      <c r="I297" s="33">
        <f t="shared" si="31"/>
        <v>292</v>
      </c>
      <c r="J297" s="306"/>
      <c r="K297" s="39" t="s">
        <v>260</v>
      </c>
      <c r="L297" s="310">
        <f>(VLOOKUP(K297,'RPPF CALCULATION'!$AX$2:$AZ$400,2,FALSE))</f>
        <v>0.42777641628675189</v>
      </c>
      <c r="M297" s="328">
        <f t="shared" si="32"/>
        <v>292</v>
      </c>
      <c r="AG297" s="14" t="s">
        <v>64</v>
      </c>
      <c r="AH297" s="66">
        <f t="shared" si="33"/>
        <v>294</v>
      </c>
      <c r="AI297" s="66"/>
      <c r="AJ297" s="324" t="str">
        <f t="shared" si="34"/>
        <v>Bowling Green</v>
      </c>
      <c r="AK297" s="325">
        <f t="shared" si="35"/>
        <v>290</v>
      </c>
    </row>
    <row r="298" spans="3:37" ht="15.75" thickBot="1" x14ac:dyDescent="0.3">
      <c r="C298" s="49" t="s">
        <v>38</v>
      </c>
      <c r="D298" s="53">
        <f t="shared" si="29"/>
        <v>0.50254913352435993</v>
      </c>
      <c r="E298" s="29">
        <f t="shared" si="30"/>
        <v>293</v>
      </c>
      <c r="F298" s="305"/>
      <c r="G298" s="45" t="s">
        <v>200</v>
      </c>
      <c r="H298" s="300">
        <f>VLOOKUP(G298,'NPB CALCULATION'!L$3:N$366,2,FALSE)</f>
        <v>0.58185851982845316</v>
      </c>
      <c r="I298" s="33">
        <f t="shared" si="31"/>
        <v>293</v>
      </c>
      <c r="J298" s="306"/>
      <c r="K298" s="39" t="s">
        <v>115</v>
      </c>
      <c r="L298" s="310">
        <f>(VLOOKUP(K298,'RPPF CALCULATION'!$AX$2:$AZ$400,2,FALSE))</f>
        <v>0.42725935982931268</v>
      </c>
      <c r="M298" s="328">
        <f t="shared" si="32"/>
        <v>293</v>
      </c>
      <c r="AG298" s="14" t="s">
        <v>246</v>
      </c>
      <c r="AH298" s="66">
        <f t="shared" si="33"/>
        <v>297</v>
      </c>
      <c r="AI298" s="66"/>
      <c r="AJ298" s="324" t="str">
        <f t="shared" si="34"/>
        <v>Northern Kentucky</v>
      </c>
      <c r="AK298" s="325">
        <f t="shared" si="35"/>
        <v>293</v>
      </c>
    </row>
    <row r="299" spans="3:37" ht="15.75" thickBot="1" x14ac:dyDescent="0.3">
      <c r="C299" s="49" t="s">
        <v>115</v>
      </c>
      <c r="D299" s="53">
        <f t="shared" si="29"/>
        <v>0.50113080400251719</v>
      </c>
      <c r="E299" s="29">
        <f t="shared" si="30"/>
        <v>294</v>
      </c>
      <c r="F299" s="305"/>
      <c r="G299" s="45" t="s">
        <v>283</v>
      </c>
      <c r="H299" s="300">
        <f>VLOOKUP(G299,'NPB CALCULATION'!L$3:N$366,2,FALSE)</f>
        <v>0.5817786241598879</v>
      </c>
      <c r="I299" s="33">
        <f t="shared" si="31"/>
        <v>294</v>
      </c>
      <c r="J299" s="306"/>
      <c r="K299" s="39" t="s">
        <v>38</v>
      </c>
      <c r="L299" s="310">
        <f>(VLOOKUP(K299,'RPPF CALCULATION'!$AX$2:$AZ$400,2,FALSE))</f>
        <v>0.426068683746258</v>
      </c>
      <c r="M299" s="328">
        <f t="shared" si="32"/>
        <v>294</v>
      </c>
      <c r="AG299" s="14" t="s">
        <v>222</v>
      </c>
      <c r="AH299" s="66">
        <f t="shared" si="33"/>
        <v>300</v>
      </c>
      <c r="AI299" s="66"/>
      <c r="AJ299" s="324" t="str">
        <f t="shared" si="34"/>
        <v>Navy</v>
      </c>
      <c r="AK299" s="325">
        <f t="shared" si="35"/>
        <v>301</v>
      </c>
    </row>
    <row r="300" spans="3:37" ht="15.75" thickBot="1" x14ac:dyDescent="0.3">
      <c r="C300" s="49" t="s">
        <v>375</v>
      </c>
      <c r="D300" s="53">
        <f t="shared" si="29"/>
        <v>0.50064857676378127</v>
      </c>
      <c r="E300" s="29">
        <f t="shared" si="30"/>
        <v>295</v>
      </c>
      <c r="F300" s="305"/>
      <c r="G300" s="45" t="s">
        <v>84</v>
      </c>
      <c r="H300" s="300">
        <f>VLOOKUP(G300,'NPB CALCULATION'!L$3:N$366,2,FALSE)</f>
        <v>0.58138553321962494</v>
      </c>
      <c r="I300" s="33">
        <f t="shared" si="31"/>
        <v>295</v>
      </c>
      <c r="J300" s="306"/>
      <c r="K300" s="39" t="s">
        <v>222</v>
      </c>
      <c r="L300" s="310">
        <f>(VLOOKUP(K300,'RPPF CALCULATION'!$AX$2:$AZ$400,2,FALSE))</f>
        <v>0.42542824567199344</v>
      </c>
      <c r="M300" s="328">
        <f t="shared" si="32"/>
        <v>295</v>
      </c>
      <c r="AG300" s="14" t="s">
        <v>38</v>
      </c>
      <c r="AH300" s="66">
        <f t="shared" si="33"/>
        <v>296</v>
      </c>
      <c r="AI300" s="66"/>
      <c r="AJ300" s="324" t="str">
        <f t="shared" si="34"/>
        <v>Air Force</v>
      </c>
      <c r="AK300" s="325">
        <f t="shared" si="35"/>
        <v>292</v>
      </c>
    </row>
    <row r="301" spans="3:37" ht="15.75" thickBot="1" x14ac:dyDescent="0.3">
      <c r="C301" s="49" t="s">
        <v>359</v>
      </c>
      <c r="D301" s="53">
        <f t="shared" si="29"/>
        <v>0.49810972299134482</v>
      </c>
      <c r="E301" s="29">
        <f t="shared" si="30"/>
        <v>296</v>
      </c>
      <c r="F301" s="305"/>
      <c r="G301" s="45" t="s">
        <v>118</v>
      </c>
      <c r="H301" s="300">
        <f>VLOOKUP(G301,'NPB CALCULATION'!L$3:N$366,2,FALSE)</f>
        <v>0.58004982161338492</v>
      </c>
      <c r="I301" s="33">
        <f t="shared" si="31"/>
        <v>296</v>
      </c>
      <c r="J301" s="306"/>
      <c r="K301" s="39" t="s">
        <v>64</v>
      </c>
      <c r="L301" s="310">
        <f>(VLOOKUP(K301,'RPPF CALCULATION'!$AX$2:$AZ$400,2,FALSE))</f>
        <v>0.42405519578095929</v>
      </c>
      <c r="M301" s="328">
        <f t="shared" si="32"/>
        <v>296</v>
      </c>
      <c r="AG301" s="14" t="s">
        <v>287</v>
      </c>
      <c r="AH301" s="66">
        <f t="shared" si="33"/>
        <v>299</v>
      </c>
      <c r="AI301" s="66"/>
      <c r="AJ301" s="324" t="str">
        <f t="shared" si="34"/>
        <v>Saint Peter's</v>
      </c>
      <c r="AK301" s="325">
        <f t="shared" si="35"/>
        <v>298</v>
      </c>
    </row>
    <row r="302" spans="3:37" ht="15.75" thickBot="1" x14ac:dyDescent="0.3">
      <c r="C302" s="49" t="s">
        <v>287</v>
      </c>
      <c r="D302" s="53">
        <f t="shared" si="29"/>
        <v>0.49810861351116986</v>
      </c>
      <c r="E302" s="29">
        <f t="shared" si="30"/>
        <v>297</v>
      </c>
      <c r="F302" s="305"/>
      <c r="G302" s="45" t="s">
        <v>38</v>
      </c>
      <c r="H302" s="300">
        <f>VLOOKUP(G302,'NPB CALCULATION'!L$3:N$366,2,FALSE)</f>
        <v>0.57902958330246179</v>
      </c>
      <c r="I302" s="33">
        <f t="shared" si="31"/>
        <v>297</v>
      </c>
      <c r="J302" s="306"/>
      <c r="K302" s="39" t="s">
        <v>317</v>
      </c>
      <c r="L302" s="310">
        <f>(VLOOKUP(K302,'RPPF CALCULATION'!$AX$2:$AZ$400,2,FALSE))</f>
        <v>0.42372993123089847</v>
      </c>
      <c r="M302" s="328">
        <f t="shared" si="32"/>
        <v>297</v>
      </c>
      <c r="AG302" s="14" t="s">
        <v>115</v>
      </c>
      <c r="AH302" s="66">
        <f t="shared" si="33"/>
        <v>298</v>
      </c>
      <c r="AI302" s="66"/>
      <c r="AJ302" s="324" t="str">
        <f t="shared" si="34"/>
        <v>Eastern Michigan</v>
      </c>
      <c r="AK302" s="325">
        <f t="shared" si="35"/>
        <v>294</v>
      </c>
    </row>
    <row r="303" spans="3:37" ht="15.75" thickBot="1" x14ac:dyDescent="0.3">
      <c r="C303" s="49" t="s">
        <v>370</v>
      </c>
      <c r="D303" s="53">
        <f t="shared" si="29"/>
        <v>0.49771164703621984</v>
      </c>
      <c r="E303" s="29">
        <f t="shared" si="30"/>
        <v>298</v>
      </c>
      <c r="F303" s="305"/>
      <c r="G303" s="45" t="s">
        <v>359</v>
      </c>
      <c r="H303" s="300">
        <f>VLOOKUP(G303,'NPB CALCULATION'!L$3:N$366,2,FALSE)</f>
        <v>0.57772224304919928</v>
      </c>
      <c r="I303" s="33">
        <f t="shared" si="31"/>
        <v>298</v>
      </c>
      <c r="J303" s="306"/>
      <c r="K303" s="39" t="s">
        <v>183</v>
      </c>
      <c r="L303" s="310">
        <f>(VLOOKUP(K303,'RPPF CALCULATION'!$AX$2:$AZ$400,2,FALSE))</f>
        <v>0.42312607350050002</v>
      </c>
      <c r="M303" s="328">
        <f t="shared" si="32"/>
        <v>298</v>
      </c>
      <c r="AG303" s="14" t="s">
        <v>189</v>
      </c>
      <c r="AH303" s="66">
        <f t="shared" si="33"/>
        <v>302</v>
      </c>
      <c r="AI303" s="66"/>
      <c r="AJ303" s="324" t="str">
        <f t="shared" si="34"/>
        <v>Loyola MD</v>
      </c>
      <c r="AK303" s="325">
        <f t="shared" si="35"/>
        <v>303</v>
      </c>
    </row>
    <row r="304" spans="3:37" ht="15.75" thickBot="1" x14ac:dyDescent="0.3">
      <c r="C304" s="49" t="s">
        <v>60</v>
      </c>
      <c r="D304" s="53">
        <f t="shared" si="29"/>
        <v>0.49732459242065497</v>
      </c>
      <c r="E304" s="29">
        <f t="shared" si="30"/>
        <v>299</v>
      </c>
      <c r="F304" s="305"/>
      <c r="G304" s="45" t="s">
        <v>44</v>
      </c>
      <c r="H304" s="300">
        <f>VLOOKUP(G304,'NPB CALCULATION'!L$3:N$366,2,FALSE)</f>
        <v>0.57739139274548879</v>
      </c>
      <c r="I304" s="33">
        <f t="shared" si="31"/>
        <v>299</v>
      </c>
      <c r="J304" s="306"/>
      <c r="K304" s="39" t="s">
        <v>309</v>
      </c>
      <c r="L304" s="310">
        <f>(VLOOKUP(K304,'RPPF CALCULATION'!$AX$2:$AZ$400,2,FALSE))</f>
        <v>0.42141344828362359</v>
      </c>
      <c r="M304" s="328">
        <f t="shared" si="32"/>
        <v>299</v>
      </c>
      <c r="AG304" s="14" t="s">
        <v>375</v>
      </c>
      <c r="AH304" s="66">
        <f t="shared" si="33"/>
        <v>299</v>
      </c>
      <c r="AI304" s="66"/>
      <c r="AJ304" s="324" t="str">
        <f t="shared" si="34"/>
        <v>Weber St.</v>
      </c>
      <c r="AK304" s="325">
        <f t="shared" si="35"/>
        <v>298</v>
      </c>
    </row>
    <row r="305" spans="3:37" ht="15.75" thickBot="1" x14ac:dyDescent="0.3">
      <c r="C305" s="49" t="s">
        <v>120</v>
      </c>
      <c r="D305" s="53">
        <f t="shared" si="29"/>
        <v>0.49705379957361023</v>
      </c>
      <c r="E305" s="29">
        <f t="shared" si="30"/>
        <v>300</v>
      </c>
      <c r="F305" s="305"/>
      <c r="G305" s="45" t="s">
        <v>54</v>
      </c>
      <c r="H305" s="300">
        <f>VLOOKUP(G305,'NPB CALCULATION'!L$3:N$366,2,FALSE)</f>
        <v>0.57670987749188851</v>
      </c>
      <c r="I305" s="33">
        <f t="shared" si="31"/>
        <v>300</v>
      </c>
      <c r="J305" s="306"/>
      <c r="K305" s="39" t="s">
        <v>150</v>
      </c>
      <c r="L305" s="310">
        <f>(VLOOKUP(K305,'RPPF CALCULATION'!$AX$2:$AZ$400,2,FALSE))</f>
        <v>0.42026801690974175</v>
      </c>
      <c r="M305" s="328">
        <f t="shared" si="32"/>
        <v>300</v>
      </c>
      <c r="AG305" s="14" t="s">
        <v>230</v>
      </c>
      <c r="AH305" s="66">
        <f t="shared" si="33"/>
        <v>298</v>
      </c>
      <c r="AI305" s="66"/>
      <c r="AJ305" s="324" t="str">
        <f t="shared" si="34"/>
        <v>Niagara</v>
      </c>
      <c r="AK305" s="325">
        <f t="shared" si="35"/>
        <v>294</v>
      </c>
    </row>
    <row r="306" spans="3:37" ht="15.75" thickBot="1" x14ac:dyDescent="0.3">
      <c r="C306" s="49" t="s">
        <v>222</v>
      </c>
      <c r="D306" s="53">
        <f t="shared" si="29"/>
        <v>0.49700283001711693</v>
      </c>
      <c r="E306" s="29">
        <f t="shared" si="30"/>
        <v>301</v>
      </c>
      <c r="F306" s="305"/>
      <c r="G306" s="45" t="s">
        <v>103</v>
      </c>
      <c r="H306" s="300">
        <f>VLOOKUP(G306,'NPB CALCULATION'!L$3:N$366,2,FALSE)</f>
        <v>0.57599284588591515</v>
      </c>
      <c r="I306" s="33">
        <f t="shared" si="31"/>
        <v>301</v>
      </c>
      <c r="J306" s="306"/>
      <c r="K306" s="39" t="s">
        <v>359</v>
      </c>
      <c r="L306" s="310">
        <f>(VLOOKUP(K306,'RPPF CALCULATION'!$AX$2:$AZ$400,2,FALSE))</f>
        <v>0.4184972029334903</v>
      </c>
      <c r="M306" s="328">
        <f t="shared" si="32"/>
        <v>301</v>
      </c>
      <c r="AG306" s="14" t="s">
        <v>54</v>
      </c>
      <c r="AH306" s="66">
        <f t="shared" si="33"/>
        <v>302</v>
      </c>
      <c r="AI306" s="66"/>
      <c r="AJ306" s="324" t="str">
        <f t="shared" si="34"/>
        <v>Austin Peay</v>
      </c>
      <c r="AK306" s="325">
        <f t="shared" si="35"/>
        <v>303</v>
      </c>
    </row>
    <row r="307" spans="3:37" ht="15.75" thickBot="1" x14ac:dyDescent="0.3">
      <c r="C307" s="49" t="s">
        <v>230</v>
      </c>
      <c r="D307" s="53">
        <f t="shared" si="29"/>
        <v>0.4954005962720362</v>
      </c>
      <c r="E307" s="29">
        <f t="shared" si="30"/>
        <v>302</v>
      </c>
      <c r="F307" s="305"/>
      <c r="G307" s="45" t="s">
        <v>115</v>
      </c>
      <c r="H307" s="300">
        <f>VLOOKUP(G307,'NPB CALCULATION'!L$3:N$366,2,FALSE)</f>
        <v>0.57500224817572176</v>
      </c>
      <c r="I307" s="33">
        <f t="shared" si="31"/>
        <v>302</v>
      </c>
      <c r="J307" s="306"/>
      <c r="K307" s="39" t="s">
        <v>180</v>
      </c>
      <c r="L307" s="310">
        <f>(VLOOKUP(K307,'RPPF CALCULATION'!$AX$2:$AZ$400,2,FALSE))</f>
        <v>0.41764271681473319</v>
      </c>
      <c r="M307" s="328">
        <f t="shared" si="32"/>
        <v>302</v>
      </c>
      <c r="AG307" s="14" t="s">
        <v>359</v>
      </c>
      <c r="AH307" s="66">
        <f t="shared" si="33"/>
        <v>300</v>
      </c>
      <c r="AI307" s="66"/>
      <c r="AJ307" s="324" t="str">
        <f t="shared" si="34"/>
        <v>Utah Tech</v>
      </c>
      <c r="AK307" s="325">
        <f t="shared" si="35"/>
        <v>301</v>
      </c>
    </row>
    <row r="308" spans="3:37" ht="15.75" thickBot="1" x14ac:dyDescent="0.3">
      <c r="C308" s="49" t="s">
        <v>54</v>
      </c>
      <c r="D308" s="53">
        <f t="shared" si="29"/>
        <v>0.49514074927973678</v>
      </c>
      <c r="E308" s="29">
        <f t="shared" si="30"/>
        <v>303</v>
      </c>
      <c r="F308" s="305"/>
      <c r="G308" s="45" t="s">
        <v>395</v>
      </c>
      <c r="H308" s="300">
        <f>VLOOKUP(G308,'NPB CALCULATION'!L$3:N$366,2,FALSE)</f>
        <v>0.57335590828645921</v>
      </c>
      <c r="I308" s="33">
        <f t="shared" si="31"/>
        <v>303</v>
      </c>
      <c r="J308" s="306"/>
      <c r="K308" s="39" t="s">
        <v>54</v>
      </c>
      <c r="L308" s="310">
        <f>(VLOOKUP(K308,'RPPF CALCULATION'!$AX$2:$AZ$400,2,FALSE))</f>
        <v>0.41357162106758505</v>
      </c>
      <c r="M308" s="328">
        <f t="shared" si="32"/>
        <v>303</v>
      </c>
      <c r="AG308" s="14" t="s">
        <v>120</v>
      </c>
      <c r="AH308" s="66">
        <f t="shared" si="33"/>
        <v>298</v>
      </c>
      <c r="AI308" s="66"/>
      <c r="AJ308" s="324" t="str">
        <f t="shared" si="34"/>
        <v>Fairleigh Dickinson</v>
      </c>
      <c r="AK308" s="325">
        <f t="shared" si="35"/>
        <v>294</v>
      </c>
    </row>
    <row r="309" spans="3:37" ht="15.75" thickBot="1" x14ac:dyDescent="0.3">
      <c r="C309" s="49" t="s">
        <v>189</v>
      </c>
      <c r="D309" s="53">
        <f t="shared" si="29"/>
        <v>0.49415228127158767</v>
      </c>
      <c r="E309" s="29">
        <f t="shared" si="30"/>
        <v>304</v>
      </c>
      <c r="F309" s="305"/>
      <c r="G309" s="45" t="s">
        <v>147</v>
      </c>
      <c r="H309" s="300">
        <f>VLOOKUP(G309,'NPB CALCULATION'!L$3:N$366,2,FALSE)</f>
        <v>0.56902136012484139</v>
      </c>
      <c r="I309" s="33">
        <f t="shared" si="31"/>
        <v>304</v>
      </c>
      <c r="J309" s="306"/>
      <c r="K309" s="39" t="s">
        <v>230</v>
      </c>
      <c r="L309" s="310">
        <f>(VLOOKUP(K309,'RPPF CALCULATION'!$AX$2:$AZ$400,2,FALSE))</f>
        <v>0.40824315962395841</v>
      </c>
      <c r="M309" s="328">
        <f t="shared" si="32"/>
        <v>304</v>
      </c>
      <c r="AG309" s="14" t="s">
        <v>60</v>
      </c>
      <c r="AH309" s="66">
        <f t="shared" si="33"/>
        <v>298</v>
      </c>
      <c r="AI309" s="66"/>
      <c r="AJ309" s="324" t="str">
        <f t="shared" si="34"/>
        <v>Binghamton</v>
      </c>
      <c r="AK309" s="325">
        <f t="shared" si="35"/>
        <v>294</v>
      </c>
    </row>
    <row r="310" spans="3:37" ht="15.75" thickBot="1" x14ac:dyDescent="0.3">
      <c r="C310" s="49" t="s">
        <v>103</v>
      </c>
      <c r="D310" s="53">
        <f t="shared" si="29"/>
        <v>0.49108801242301403</v>
      </c>
      <c r="E310" s="29">
        <f t="shared" si="30"/>
        <v>305</v>
      </c>
      <c r="F310" s="305"/>
      <c r="G310" s="45" t="s">
        <v>222</v>
      </c>
      <c r="H310" s="300">
        <f>VLOOKUP(G310,'NPB CALCULATION'!L$3:N$366,2,FALSE)</f>
        <v>0.56857741436224041</v>
      </c>
      <c r="I310" s="33">
        <f t="shared" si="31"/>
        <v>305</v>
      </c>
      <c r="J310" s="306"/>
      <c r="K310" s="39" t="s">
        <v>320</v>
      </c>
      <c r="L310" s="310">
        <f>(VLOOKUP(K310,'RPPF CALCULATION'!$AX$2:$AZ$400,2,FALSE))</f>
        <v>0.40803675052456673</v>
      </c>
      <c r="M310" s="328">
        <f t="shared" si="32"/>
        <v>305</v>
      </c>
      <c r="AG310" s="14" t="s">
        <v>309</v>
      </c>
      <c r="AH310" s="66">
        <f t="shared" si="33"/>
        <v>305</v>
      </c>
      <c r="AI310" s="66"/>
      <c r="AJ310" s="324" t="str">
        <f t="shared" si="34"/>
        <v>Southern Miss</v>
      </c>
      <c r="AK310" s="325">
        <f t="shared" si="35"/>
        <v>306</v>
      </c>
    </row>
    <row r="311" spans="3:37" ht="15.75" thickBot="1" x14ac:dyDescent="0.3">
      <c r="C311" s="49" t="s">
        <v>309</v>
      </c>
      <c r="D311" s="53">
        <f t="shared" si="29"/>
        <v>0.490439709074455</v>
      </c>
      <c r="E311" s="29">
        <f t="shared" si="30"/>
        <v>306</v>
      </c>
      <c r="F311" s="305"/>
      <c r="G311" s="45" t="s">
        <v>320</v>
      </c>
      <c r="H311" s="300">
        <f>VLOOKUP(G311,'NPB CALCULATION'!L$3:N$366,2,FALSE)</f>
        <v>0.56336032675150138</v>
      </c>
      <c r="I311" s="33">
        <f t="shared" si="31"/>
        <v>306</v>
      </c>
      <c r="J311" s="306"/>
      <c r="K311" s="39" t="s">
        <v>236</v>
      </c>
      <c r="L311" s="310">
        <f>(VLOOKUP(K311,'RPPF CALCULATION'!$AX$2:$AZ$400,2,FALSE))</f>
        <v>0.4067466787945172</v>
      </c>
      <c r="M311" s="328">
        <f t="shared" si="32"/>
        <v>306</v>
      </c>
      <c r="AG311" s="14" t="s">
        <v>103</v>
      </c>
      <c r="AH311" s="66">
        <f t="shared" si="33"/>
        <v>305</v>
      </c>
      <c r="AI311" s="66"/>
      <c r="AJ311" s="324" t="str">
        <f t="shared" si="34"/>
        <v>Delaware St.</v>
      </c>
      <c r="AK311" s="325">
        <f t="shared" si="35"/>
        <v>306</v>
      </c>
    </row>
    <row r="312" spans="3:37" ht="15.75" thickBot="1" x14ac:dyDescent="0.3">
      <c r="C312" s="49" t="s">
        <v>260</v>
      </c>
      <c r="D312" s="53">
        <f t="shared" si="29"/>
        <v>0.49041560687862351</v>
      </c>
      <c r="E312" s="29">
        <f t="shared" si="30"/>
        <v>307</v>
      </c>
      <c r="F312" s="305"/>
      <c r="G312" s="45" t="s">
        <v>287</v>
      </c>
      <c r="H312" s="300">
        <f>VLOOKUP(G312,'NPB CALCULATION'!L$3:N$366,2,FALSE)</f>
        <v>0.56328261252467249</v>
      </c>
      <c r="I312" s="33">
        <f t="shared" si="31"/>
        <v>307</v>
      </c>
      <c r="J312" s="306"/>
      <c r="K312" s="39" t="s">
        <v>330</v>
      </c>
      <c r="L312" s="310">
        <f>(VLOOKUP(K312,'RPPF CALCULATION'!$AX$2:$AZ$400,2,FALSE))</f>
        <v>0.40647073283670282</v>
      </c>
      <c r="M312" s="328">
        <f t="shared" si="32"/>
        <v>307</v>
      </c>
      <c r="AG312" s="14" t="s">
        <v>260</v>
      </c>
      <c r="AH312" s="66">
        <f t="shared" si="33"/>
        <v>304</v>
      </c>
      <c r="AI312" s="66"/>
      <c r="AJ312" s="324" t="str">
        <f t="shared" si="34"/>
        <v>Penn</v>
      </c>
      <c r="AK312" s="325">
        <f t="shared" si="35"/>
        <v>305</v>
      </c>
    </row>
    <row r="313" spans="3:37" ht="15.75" thickBot="1" x14ac:dyDescent="0.3">
      <c r="C313" s="49" t="s">
        <v>44</v>
      </c>
      <c r="D313" s="53">
        <f t="shared" si="29"/>
        <v>0.48946873672651747</v>
      </c>
      <c r="E313" s="29">
        <f t="shared" si="30"/>
        <v>308</v>
      </c>
      <c r="F313" s="305"/>
      <c r="G313" s="45" t="s">
        <v>235</v>
      </c>
      <c r="H313" s="300">
        <f>VLOOKUP(G313,'NPB CALCULATION'!L$3:N$366,2,FALSE)</f>
        <v>0.56169653731240976</v>
      </c>
      <c r="I313" s="33">
        <f t="shared" si="31"/>
        <v>308</v>
      </c>
      <c r="J313" s="306"/>
      <c r="K313" s="39" t="s">
        <v>60</v>
      </c>
      <c r="L313" s="310">
        <f>(VLOOKUP(K313,'RPPF CALCULATION'!$AX$2:$AZ$400,2,FALSE))</f>
        <v>0.40627120840980374</v>
      </c>
      <c r="M313" s="328">
        <f t="shared" si="32"/>
        <v>308</v>
      </c>
      <c r="AG313" s="14" t="s">
        <v>320</v>
      </c>
      <c r="AH313" s="66">
        <f t="shared" si="33"/>
        <v>306</v>
      </c>
      <c r="AI313" s="66"/>
      <c r="AJ313" s="324" t="str">
        <f t="shared" si="34"/>
        <v>Tarleton St.</v>
      </c>
      <c r="AK313" s="325">
        <f t="shared" si="35"/>
        <v>308</v>
      </c>
    </row>
    <row r="314" spans="3:37" ht="15.75" thickBot="1" x14ac:dyDescent="0.3">
      <c r="C314" s="49" t="s">
        <v>150</v>
      </c>
      <c r="D314" s="53">
        <f t="shared" si="29"/>
        <v>0.48927652341733086</v>
      </c>
      <c r="E314" s="29">
        <f t="shared" si="30"/>
        <v>309</v>
      </c>
      <c r="F314" s="305"/>
      <c r="G314" s="45" t="s">
        <v>246</v>
      </c>
      <c r="H314" s="300">
        <f>VLOOKUP(G314,'NPB CALCULATION'!L$3:N$366,2,FALSE)</f>
        <v>0.56063504438482592</v>
      </c>
      <c r="I314" s="33">
        <f t="shared" si="31"/>
        <v>309</v>
      </c>
      <c r="J314" s="306"/>
      <c r="K314" s="39" t="s">
        <v>103</v>
      </c>
      <c r="L314" s="310">
        <f>(VLOOKUP(K314,'RPPF CALCULATION'!$AX$2:$AZ$400,2,FALSE))</f>
        <v>0.40618317896011297</v>
      </c>
      <c r="M314" s="328">
        <f t="shared" si="32"/>
        <v>309</v>
      </c>
      <c r="AG314" s="14" t="s">
        <v>150</v>
      </c>
      <c r="AH314" s="66">
        <f t="shared" si="33"/>
        <v>306</v>
      </c>
      <c r="AI314" s="66"/>
      <c r="AJ314" s="324" t="str">
        <f t="shared" si="34"/>
        <v>Howard</v>
      </c>
      <c r="AK314" s="325">
        <f t="shared" si="35"/>
        <v>308</v>
      </c>
    </row>
    <row r="315" spans="3:37" ht="15.75" thickBot="1" x14ac:dyDescent="0.3">
      <c r="C315" s="49" t="s">
        <v>283</v>
      </c>
      <c r="D315" s="53">
        <f t="shared" si="29"/>
        <v>0.48633270306056531</v>
      </c>
      <c r="E315" s="29">
        <f t="shared" si="30"/>
        <v>310</v>
      </c>
      <c r="F315" s="305"/>
      <c r="G315" s="45" t="s">
        <v>309</v>
      </c>
      <c r="H315" s="300">
        <f>VLOOKUP(G315,'NPB CALCULATION'!L$3:N$366,2,FALSE)</f>
        <v>0.55946596986528641</v>
      </c>
      <c r="I315" s="33">
        <f t="shared" si="31"/>
        <v>310</v>
      </c>
      <c r="J315" s="306"/>
      <c r="K315" s="39" t="s">
        <v>217</v>
      </c>
      <c r="L315" s="310">
        <f>(VLOOKUP(K315,'RPPF CALCULATION'!$AX$2:$AZ$400,2,FALSE))</f>
        <v>0.4059780407199845</v>
      </c>
      <c r="M315" s="328">
        <f t="shared" si="32"/>
        <v>310</v>
      </c>
      <c r="AG315" s="14" t="s">
        <v>44</v>
      </c>
      <c r="AH315" s="66">
        <f t="shared" si="33"/>
        <v>307</v>
      </c>
      <c r="AI315" s="66"/>
      <c r="AJ315" s="324" t="str">
        <f t="shared" si="34"/>
        <v>Alcorn St.</v>
      </c>
      <c r="AK315" s="325">
        <f t="shared" si="35"/>
        <v>310</v>
      </c>
    </row>
    <row r="316" spans="3:37" ht="15.75" thickBot="1" x14ac:dyDescent="0.3">
      <c r="C316" s="49" t="s">
        <v>320</v>
      </c>
      <c r="D316" s="53">
        <f t="shared" si="29"/>
        <v>0.48569853863803403</v>
      </c>
      <c r="E316" s="29">
        <f t="shared" si="30"/>
        <v>311</v>
      </c>
      <c r="F316" s="305"/>
      <c r="G316" s="45" t="s">
        <v>375</v>
      </c>
      <c r="H316" s="300">
        <f>VLOOKUP(G316,'NPB CALCULATION'!L$3:N$366,2,FALSE)</f>
        <v>0.55868607637557788</v>
      </c>
      <c r="I316" s="33">
        <f t="shared" si="31"/>
        <v>311</v>
      </c>
      <c r="J316" s="306"/>
      <c r="K316" s="39" t="s">
        <v>120</v>
      </c>
      <c r="L316" s="310">
        <f>(VLOOKUP(K316,'RPPF CALCULATION'!$AX$2:$AZ$400,2,FALSE))</f>
        <v>0.40419760579398767</v>
      </c>
      <c r="M316" s="328">
        <f t="shared" si="32"/>
        <v>311</v>
      </c>
      <c r="AG316" s="14" t="s">
        <v>283</v>
      </c>
      <c r="AH316" s="66">
        <f t="shared" si="33"/>
        <v>307</v>
      </c>
      <c r="AI316" s="66"/>
      <c r="AJ316" s="324" t="str">
        <f t="shared" si="34"/>
        <v>Saint Francis</v>
      </c>
      <c r="AK316" s="325">
        <f t="shared" si="35"/>
        <v>310</v>
      </c>
    </row>
    <row r="317" spans="3:37" ht="15.75" thickBot="1" x14ac:dyDescent="0.3">
      <c r="C317" s="49" t="s">
        <v>147</v>
      </c>
      <c r="D317" s="53">
        <f t="shared" si="29"/>
        <v>0.47983903453374849</v>
      </c>
      <c r="E317" s="29">
        <f t="shared" si="30"/>
        <v>312</v>
      </c>
      <c r="F317" s="305"/>
      <c r="G317" s="45" t="s">
        <v>150</v>
      </c>
      <c r="H317" s="300">
        <f>VLOOKUP(G317,'NPB CALCULATION'!L$3:N$366,2,FALSE)</f>
        <v>0.55828502992492002</v>
      </c>
      <c r="I317" s="33">
        <f t="shared" si="31"/>
        <v>312</v>
      </c>
      <c r="J317" s="306"/>
      <c r="K317" s="39" t="s">
        <v>181</v>
      </c>
      <c r="L317" s="310">
        <f>(VLOOKUP(K317,'RPPF CALCULATION'!$AX$2:$AZ$400,2,FALSE))</f>
        <v>0.40261606036775621</v>
      </c>
      <c r="M317" s="328">
        <f t="shared" si="32"/>
        <v>312</v>
      </c>
      <c r="AG317" s="14" t="s">
        <v>118</v>
      </c>
      <c r="AH317" s="66">
        <f t="shared" si="33"/>
        <v>293</v>
      </c>
      <c r="AI317" s="66"/>
      <c r="AJ317" s="324" t="str">
        <f t="shared" si="34"/>
        <v>Evansville</v>
      </c>
      <c r="AK317" s="325">
        <f t="shared" si="35"/>
        <v>289</v>
      </c>
    </row>
    <row r="318" spans="3:37" ht="15.75" thickBot="1" x14ac:dyDescent="0.3">
      <c r="C318" s="49" t="s">
        <v>395</v>
      </c>
      <c r="D318" s="53">
        <f t="shared" si="29"/>
        <v>0.47973629507306648</v>
      </c>
      <c r="E318" s="29">
        <f t="shared" si="30"/>
        <v>313</v>
      </c>
      <c r="F318" s="305"/>
      <c r="G318" s="45" t="s">
        <v>69</v>
      </c>
      <c r="H318" s="300">
        <f>VLOOKUP(G318,'NPB CALCULATION'!L$3:N$366,2,FALSE)</f>
        <v>0.55614728942263414</v>
      </c>
      <c r="I318" s="33">
        <f t="shared" si="31"/>
        <v>313</v>
      </c>
      <c r="J318" s="306"/>
      <c r="K318" s="39" t="s">
        <v>256</v>
      </c>
      <c r="L318" s="310">
        <f>(VLOOKUP(K318,'RPPF CALCULATION'!$AX$2:$AZ$400,2,FALSE))</f>
        <v>0.40175539648168473</v>
      </c>
      <c r="M318" s="328">
        <f t="shared" si="32"/>
        <v>313</v>
      </c>
      <c r="AG318" s="14" t="s">
        <v>235</v>
      </c>
      <c r="AH318" s="66">
        <f t="shared" si="33"/>
        <v>313</v>
      </c>
      <c r="AI318" s="66"/>
      <c r="AJ318" s="324" t="str">
        <f t="shared" si="34"/>
        <v>North Carolina A&amp;T</v>
      </c>
      <c r="AK318" s="325">
        <f t="shared" si="35"/>
        <v>312</v>
      </c>
    </row>
    <row r="319" spans="3:37" ht="15.75" thickBot="1" x14ac:dyDescent="0.3">
      <c r="C319" s="49" t="s">
        <v>181</v>
      </c>
      <c r="D319" s="53">
        <f t="shared" si="29"/>
        <v>0.47888969485048888</v>
      </c>
      <c r="E319" s="29">
        <f t="shared" si="30"/>
        <v>314</v>
      </c>
      <c r="F319" s="305"/>
      <c r="G319" s="45" t="s">
        <v>181</v>
      </c>
      <c r="H319" s="300">
        <f>VLOOKUP(G319,'NPB CALCULATION'!L$3:N$366,2,FALSE)</f>
        <v>0.55516332933322154</v>
      </c>
      <c r="I319" s="33">
        <f t="shared" si="31"/>
        <v>314</v>
      </c>
      <c r="J319" s="306"/>
      <c r="K319" s="39" t="s">
        <v>44</v>
      </c>
      <c r="L319" s="310">
        <f>(VLOOKUP(K319,'RPPF CALCULATION'!$AX$2:$AZ$400,2,FALSE))</f>
        <v>0.40154608070754616</v>
      </c>
      <c r="M319" s="328">
        <f t="shared" si="32"/>
        <v>314</v>
      </c>
      <c r="AG319" s="14" t="s">
        <v>147</v>
      </c>
      <c r="AH319" s="66">
        <f t="shared" si="33"/>
        <v>313</v>
      </c>
      <c r="AI319" s="66"/>
      <c r="AJ319" s="324" t="str">
        <f t="shared" si="34"/>
        <v>Holy Cross</v>
      </c>
      <c r="AK319" s="325">
        <f t="shared" si="35"/>
        <v>312</v>
      </c>
    </row>
    <row r="320" spans="3:37" ht="15.75" thickBot="1" x14ac:dyDescent="0.3">
      <c r="C320" s="49" t="s">
        <v>217</v>
      </c>
      <c r="D320" s="53">
        <f t="shared" si="29"/>
        <v>0.47734339743090404</v>
      </c>
      <c r="E320" s="29">
        <f t="shared" si="30"/>
        <v>315</v>
      </c>
      <c r="F320" s="305"/>
      <c r="G320" s="45" t="s">
        <v>172</v>
      </c>
      <c r="H320" s="300">
        <f>VLOOKUP(G320,'NPB CALCULATION'!L$3:N$366,2,FALSE)</f>
        <v>0.55410886822885741</v>
      </c>
      <c r="I320" s="33">
        <f t="shared" si="31"/>
        <v>315</v>
      </c>
      <c r="J320" s="306"/>
      <c r="K320" s="39" t="s">
        <v>189</v>
      </c>
      <c r="L320" s="310">
        <f>(VLOOKUP(K320,'RPPF CALCULATION'!$AX$2:$AZ$400,2,FALSE))</f>
        <v>0.40110485826290421</v>
      </c>
      <c r="M320" s="328">
        <f t="shared" si="32"/>
        <v>315</v>
      </c>
      <c r="AG320" s="14" t="s">
        <v>217</v>
      </c>
      <c r="AH320" s="66">
        <f t="shared" si="33"/>
        <v>314</v>
      </c>
      <c r="AI320" s="66"/>
      <c r="AJ320" s="324" t="str">
        <f t="shared" si="34"/>
        <v>Morehead St.</v>
      </c>
      <c r="AK320" s="325">
        <f t="shared" si="35"/>
        <v>315</v>
      </c>
    </row>
    <row r="321" spans="3:37" ht="15.75" thickBot="1" x14ac:dyDescent="0.3">
      <c r="C321" s="49" t="s">
        <v>235</v>
      </c>
      <c r="D321" s="53">
        <f t="shared" si="29"/>
        <v>0.47729160065474246</v>
      </c>
      <c r="E321" s="29">
        <f t="shared" si="30"/>
        <v>316</v>
      </c>
      <c r="F321" s="305"/>
      <c r="G321" s="45" t="s">
        <v>260</v>
      </c>
      <c r="H321" s="300">
        <f>VLOOKUP(G321,'NPB CALCULATION'!L$3:N$366,2,FALSE)</f>
        <v>0.55305479747049513</v>
      </c>
      <c r="I321" s="33">
        <f t="shared" si="31"/>
        <v>316</v>
      </c>
      <c r="J321" s="306"/>
      <c r="K321" s="39" t="s">
        <v>172</v>
      </c>
      <c r="L321" s="310">
        <f>(VLOOKUP(K321,'RPPF CALCULATION'!$AX$2:$AZ$400,2,FALSE))</f>
        <v>0.3980653352698485</v>
      </c>
      <c r="M321" s="328">
        <f t="shared" si="32"/>
        <v>316</v>
      </c>
      <c r="AG321" s="14" t="s">
        <v>172</v>
      </c>
      <c r="AH321" s="66">
        <f t="shared" si="33"/>
        <v>316</v>
      </c>
      <c r="AI321" s="66"/>
      <c r="AJ321" s="324" t="str">
        <f t="shared" si="34"/>
        <v>Lafayette</v>
      </c>
      <c r="AK321" s="325">
        <f t="shared" si="35"/>
        <v>320</v>
      </c>
    </row>
    <row r="322" spans="3:37" ht="15.75" thickBot="1" x14ac:dyDescent="0.3">
      <c r="C322" s="49" t="s">
        <v>330</v>
      </c>
      <c r="D322" s="53">
        <f t="shared" si="29"/>
        <v>0.47636696886400065</v>
      </c>
      <c r="E322" s="29">
        <f t="shared" si="30"/>
        <v>317</v>
      </c>
      <c r="F322" s="305"/>
      <c r="G322" s="45" t="s">
        <v>347</v>
      </c>
      <c r="H322" s="300">
        <f>VLOOKUP(G322,'NPB CALCULATION'!L$3:N$366,2,FALSE)</f>
        <v>0.55277864276332056</v>
      </c>
      <c r="I322" s="33">
        <f t="shared" si="31"/>
        <v>317</v>
      </c>
      <c r="J322" s="306"/>
      <c r="K322" s="39" t="s">
        <v>255</v>
      </c>
      <c r="L322" s="310">
        <f>(VLOOKUP(K322,'RPPF CALCULATION'!$AX$2:$AZ$400,2,FALSE))</f>
        <v>0.39772777399613357</v>
      </c>
      <c r="M322" s="328">
        <f t="shared" si="32"/>
        <v>317</v>
      </c>
      <c r="AG322" s="14" t="s">
        <v>183</v>
      </c>
      <c r="AH322" s="66">
        <f t="shared" si="33"/>
        <v>315</v>
      </c>
      <c r="AI322" s="66"/>
      <c r="AJ322" s="324" t="str">
        <f t="shared" si="34"/>
        <v>Louisiana</v>
      </c>
      <c r="AK322" s="325">
        <f t="shared" si="35"/>
        <v>317</v>
      </c>
    </row>
    <row r="323" spans="3:37" ht="15.75" thickBot="1" x14ac:dyDescent="0.3">
      <c r="C323" s="49" t="s">
        <v>172</v>
      </c>
      <c r="D323" s="53">
        <f t="shared" si="29"/>
        <v>0.47608710174935298</v>
      </c>
      <c r="E323" s="29">
        <f t="shared" si="30"/>
        <v>318</v>
      </c>
      <c r="F323" s="305"/>
      <c r="G323" s="45" t="s">
        <v>217</v>
      </c>
      <c r="H323" s="300">
        <f>VLOOKUP(G323,'NPB CALCULATION'!L$3:N$366,2,FALSE)</f>
        <v>0.54870875414182352</v>
      </c>
      <c r="I323" s="33">
        <f t="shared" si="31"/>
        <v>318</v>
      </c>
      <c r="J323" s="306"/>
      <c r="K323" s="39" t="s">
        <v>235</v>
      </c>
      <c r="L323" s="310">
        <f>(VLOOKUP(K323,'RPPF CALCULATION'!$AX$2:$AZ$400,2,FALSE))</f>
        <v>0.39288666399707517</v>
      </c>
      <c r="M323" s="328">
        <f t="shared" si="32"/>
        <v>318</v>
      </c>
      <c r="AG323" s="14" t="s">
        <v>256</v>
      </c>
      <c r="AH323" s="66">
        <f t="shared" si="33"/>
        <v>320</v>
      </c>
      <c r="AI323" s="66"/>
      <c r="AJ323" s="324" t="str">
        <f t="shared" si="34"/>
        <v>Oral Roberts</v>
      </c>
      <c r="AK323" s="325">
        <f t="shared" si="35"/>
        <v>321</v>
      </c>
    </row>
    <row r="324" spans="3:37" ht="15.75" thickBot="1" x14ac:dyDescent="0.3">
      <c r="C324" s="49" t="s">
        <v>236</v>
      </c>
      <c r="D324" s="53">
        <f t="shared" si="29"/>
        <v>0.47571346655120822</v>
      </c>
      <c r="E324" s="29">
        <f t="shared" si="30"/>
        <v>319</v>
      </c>
      <c r="F324" s="305"/>
      <c r="G324" s="45" t="s">
        <v>123</v>
      </c>
      <c r="H324" s="300">
        <f>VLOOKUP(G324,'NPB CALCULATION'!L$3:N$366,2,FALSE)</f>
        <v>0.54806014283871218</v>
      </c>
      <c r="I324" s="33">
        <f t="shared" si="31"/>
        <v>319</v>
      </c>
      <c r="J324" s="306"/>
      <c r="K324" s="39" t="s">
        <v>278</v>
      </c>
      <c r="L324" s="310">
        <f>(VLOOKUP(K324,'RPPF CALCULATION'!$AX$2:$AZ$400,2,FALSE))</f>
        <v>0.39272551230812708</v>
      </c>
      <c r="M324" s="328">
        <f t="shared" si="32"/>
        <v>319</v>
      </c>
      <c r="AG324" s="14" t="s">
        <v>330</v>
      </c>
      <c r="AH324" s="66">
        <f t="shared" si="33"/>
        <v>315</v>
      </c>
      <c r="AI324" s="66"/>
      <c r="AJ324" s="324" t="str">
        <f t="shared" si="34"/>
        <v>Texas Southern</v>
      </c>
      <c r="AK324" s="325">
        <f t="shared" si="35"/>
        <v>317</v>
      </c>
    </row>
    <row r="325" spans="3:37" ht="15.75" thickBot="1" x14ac:dyDescent="0.3">
      <c r="C325" s="49" t="s">
        <v>183</v>
      </c>
      <c r="D325" s="53">
        <f t="shared" si="29"/>
        <v>0.47561009128045484</v>
      </c>
      <c r="E325" s="29">
        <f t="shared" si="30"/>
        <v>320</v>
      </c>
      <c r="F325" s="305"/>
      <c r="G325" s="45" t="s">
        <v>229</v>
      </c>
      <c r="H325" s="300">
        <f>VLOOKUP(G325,'NPB CALCULATION'!L$3:N$366,2,FALSE)</f>
        <v>0.54753488625557911</v>
      </c>
      <c r="I325" s="33">
        <f t="shared" si="31"/>
        <v>320</v>
      </c>
      <c r="J325" s="306"/>
      <c r="K325" s="39" t="s">
        <v>283</v>
      </c>
      <c r="L325" s="310">
        <f>(VLOOKUP(K325,'RPPF CALCULATION'!$AX$2:$AZ$400,2,FALSE))</f>
        <v>0.39088678196124271</v>
      </c>
      <c r="M325" s="328">
        <f t="shared" si="32"/>
        <v>320</v>
      </c>
      <c r="AG325" s="14" t="s">
        <v>181</v>
      </c>
      <c r="AH325" s="66">
        <f t="shared" si="33"/>
        <v>313</v>
      </c>
      <c r="AI325" s="66"/>
      <c r="AJ325" s="324" t="str">
        <f t="shared" si="34"/>
        <v>Long Beach St.</v>
      </c>
      <c r="AK325" s="325">
        <f t="shared" si="35"/>
        <v>312</v>
      </c>
    </row>
    <row r="326" spans="3:37" ht="15.75" thickBot="1" x14ac:dyDescent="0.3">
      <c r="C326" s="49" t="s">
        <v>256</v>
      </c>
      <c r="D326" s="53">
        <f t="shared" ref="D326:D369" si="36">((VLOOKUP(C326,$G$6:$H$401,2,FALSE))+(VLOOKUP(C326,$K$6:$L$401,2,FALSE)))/2</f>
        <v>0.46830948407483131</v>
      </c>
      <c r="E326" s="29">
        <f t="shared" ref="E326:E369" si="37">RANK(D326,D:D,0)</f>
        <v>321</v>
      </c>
      <c r="F326" s="305"/>
      <c r="G326" s="45" t="s">
        <v>401</v>
      </c>
      <c r="H326" s="300">
        <f>VLOOKUP(G326,'NPB CALCULATION'!L$3:N$366,2,FALSE)</f>
        <v>0.54689184472776431</v>
      </c>
      <c r="I326" s="33">
        <f t="shared" ref="I326:I369" si="38">RANK(H326,H:H,0)</f>
        <v>321</v>
      </c>
      <c r="J326" s="306"/>
      <c r="K326" s="39" t="s">
        <v>147</v>
      </c>
      <c r="L326" s="310">
        <f>(VLOOKUP(K326,'RPPF CALCULATION'!$AX$2:$AZ$400,2,FALSE))</f>
        <v>0.39065670894265558</v>
      </c>
      <c r="M326" s="328">
        <f t="shared" ref="M326:M369" si="39">RANK(L326,L:L,0)</f>
        <v>321</v>
      </c>
      <c r="AG326" s="14" t="s">
        <v>236</v>
      </c>
      <c r="AH326" s="66">
        <f t="shared" si="33"/>
        <v>315</v>
      </c>
      <c r="AI326" s="66"/>
      <c r="AJ326" s="324" t="str">
        <f t="shared" si="34"/>
        <v>North Carolina Central</v>
      </c>
      <c r="AK326" s="325">
        <f t="shared" si="35"/>
        <v>317</v>
      </c>
    </row>
    <row r="327" spans="3:37" ht="15.75" thickBot="1" x14ac:dyDescent="0.3">
      <c r="C327" s="49" t="s">
        <v>278</v>
      </c>
      <c r="D327" s="53">
        <f t="shared" si="36"/>
        <v>0.46319651423852481</v>
      </c>
      <c r="E327" s="29">
        <f t="shared" si="37"/>
        <v>322</v>
      </c>
      <c r="F327" s="305"/>
      <c r="G327" s="45" t="s">
        <v>330</v>
      </c>
      <c r="H327" s="300">
        <f>VLOOKUP(G327,'NPB CALCULATION'!L$3:N$366,2,FALSE)</f>
        <v>0.54626320489129854</v>
      </c>
      <c r="I327" s="33">
        <f t="shared" si="38"/>
        <v>322</v>
      </c>
      <c r="J327" s="306"/>
      <c r="K327" s="39" t="s">
        <v>175</v>
      </c>
      <c r="L327" s="310">
        <f>(VLOOKUP(K327,'RPPF CALCULATION'!$AX$2:$AZ$400,2,FALSE))</f>
        <v>0.39000190090779552</v>
      </c>
      <c r="M327" s="328">
        <f t="shared" si="39"/>
        <v>322</v>
      </c>
      <c r="AG327" s="14" t="s">
        <v>395</v>
      </c>
      <c r="AH327" s="66">
        <f t="shared" ref="AH327:AH370" si="40">ROUND(((VLOOKUP(AG327,$G$6:$I$402,3,FALSE))+(VLOOKUP(AG327,$K$6:$M$402,3,FALSE)))/2,0)</f>
        <v>314</v>
      </c>
      <c r="AI327" s="66"/>
      <c r="AJ327" s="324" t="str">
        <f t="shared" ref="AJ327:AJ370" si="41">AG327</f>
        <v>IU Indy</v>
      </c>
      <c r="AK327" s="325">
        <f t="shared" ref="AK327:AK370" si="42">RANK(AH327,AH:AH,1)</f>
        <v>315</v>
      </c>
    </row>
    <row r="328" spans="3:37" ht="15.75" thickBot="1" x14ac:dyDescent="0.3">
      <c r="C328" s="49" t="s">
        <v>255</v>
      </c>
      <c r="D328" s="53">
        <f t="shared" si="36"/>
        <v>0.46108240993047861</v>
      </c>
      <c r="E328" s="29">
        <f t="shared" si="37"/>
        <v>323</v>
      </c>
      <c r="F328" s="305"/>
      <c r="G328" s="45" t="s">
        <v>236</v>
      </c>
      <c r="H328" s="300">
        <f>VLOOKUP(G328,'NPB CALCULATION'!L$3:N$366,2,FALSE)</f>
        <v>0.54468025430789924</v>
      </c>
      <c r="I328" s="33">
        <f t="shared" si="38"/>
        <v>323</v>
      </c>
      <c r="J328" s="306"/>
      <c r="K328" s="39" t="s">
        <v>370</v>
      </c>
      <c r="L328" s="310">
        <f>(VLOOKUP(K328,'RPPF CALCULATION'!$AX$2:$AZ$400,2,FALSE))</f>
        <v>0.38809498917794766</v>
      </c>
      <c r="M328" s="328">
        <f t="shared" si="39"/>
        <v>323</v>
      </c>
      <c r="AG328" s="14" t="s">
        <v>69</v>
      </c>
      <c r="AH328" s="66">
        <f t="shared" si="40"/>
        <v>323</v>
      </c>
      <c r="AI328" s="66"/>
      <c r="AJ328" s="324" t="str">
        <f t="shared" si="41"/>
        <v>Buffalo</v>
      </c>
      <c r="AK328" s="325">
        <f t="shared" si="42"/>
        <v>322</v>
      </c>
    </row>
    <row r="329" spans="3:37" ht="15.75" thickBot="1" x14ac:dyDescent="0.3">
      <c r="C329" s="49" t="s">
        <v>69</v>
      </c>
      <c r="D329" s="53">
        <f t="shared" si="36"/>
        <v>0.45951991187545155</v>
      </c>
      <c r="E329" s="29">
        <f t="shared" si="37"/>
        <v>324</v>
      </c>
      <c r="F329" s="305"/>
      <c r="G329" s="45" t="s">
        <v>354</v>
      </c>
      <c r="H329" s="300">
        <f>VLOOKUP(G329,'NPB CALCULATION'!L$3:N$366,2,FALSE)</f>
        <v>0.54127536525990516</v>
      </c>
      <c r="I329" s="33">
        <f t="shared" si="38"/>
        <v>324</v>
      </c>
      <c r="J329" s="306"/>
      <c r="K329" s="39" t="s">
        <v>395</v>
      </c>
      <c r="L329" s="310">
        <f>(VLOOKUP(K329,'RPPF CALCULATION'!$AX$2:$AZ$400,2,FALSE))</f>
        <v>0.38611668185967374</v>
      </c>
      <c r="M329" s="328">
        <f t="shared" si="39"/>
        <v>324</v>
      </c>
      <c r="AG329" s="14" t="s">
        <v>278</v>
      </c>
      <c r="AH329" s="66">
        <f t="shared" si="40"/>
        <v>324</v>
      </c>
      <c r="AI329" s="66"/>
      <c r="AJ329" s="324" t="str">
        <f t="shared" si="41"/>
        <v>Rider</v>
      </c>
      <c r="AK329" s="325">
        <f t="shared" si="42"/>
        <v>323</v>
      </c>
    </row>
    <row r="330" spans="3:37" ht="15.75" thickBot="1" x14ac:dyDescent="0.3">
      <c r="C330" s="49" t="s">
        <v>229</v>
      </c>
      <c r="D330" s="53">
        <f t="shared" si="36"/>
        <v>0.45925923762214943</v>
      </c>
      <c r="E330" s="29">
        <f t="shared" si="37"/>
        <v>325</v>
      </c>
      <c r="F330" s="305"/>
      <c r="G330" s="45" t="s">
        <v>90</v>
      </c>
      <c r="H330" s="300">
        <f>VLOOKUP(G330,'NPB CALCULATION'!L$3:N$366,2,FALSE)</f>
        <v>0.5393611653216297</v>
      </c>
      <c r="I330" s="33">
        <f t="shared" si="38"/>
        <v>325</v>
      </c>
      <c r="J330" s="306"/>
      <c r="K330" s="39" t="s">
        <v>139</v>
      </c>
      <c r="L330" s="310">
        <f>(VLOOKUP(K330,'RPPF CALCULATION'!$AX$2:$AZ$400,2,FALSE))</f>
        <v>0.37615718209815091</v>
      </c>
      <c r="M330" s="328">
        <f t="shared" si="39"/>
        <v>325</v>
      </c>
      <c r="AG330" s="14" t="s">
        <v>229</v>
      </c>
      <c r="AH330" s="66">
        <f t="shared" si="40"/>
        <v>324</v>
      </c>
      <c r="AI330" s="66"/>
      <c r="AJ330" s="324" t="str">
        <f t="shared" si="41"/>
        <v>New Orleans</v>
      </c>
      <c r="AK330" s="325">
        <f t="shared" si="42"/>
        <v>323</v>
      </c>
    </row>
    <row r="331" spans="3:37" ht="15.75" thickBot="1" x14ac:dyDescent="0.3">
      <c r="C331" s="49" t="s">
        <v>90</v>
      </c>
      <c r="D331" s="53">
        <f t="shared" si="36"/>
        <v>0.45766109134333444</v>
      </c>
      <c r="E331" s="29">
        <f t="shared" si="37"/>
        <v>326</v>
      </c>
      <c r="F331" s="305"/>
      <c r="G331" s="45" t="s">
        <v>141</v>
      </c>
      <c r="H331" s="300">
        <f>VLOOKUP(G331,'NPB CALCULATION'!L$3:N$366,2,FALSE)</f>
        <v>0.53666396293221075</v>
      </c>
      <c r="I331" s="33">
        <f t="shared" si="38"/>
        <v>326</v>
      </c>
      <c r="J331" s="306"/>
      <c r="K331" s="39" t="s">
        <v>90</v>
      </c>
      <c r="L331" s="310">
        <f>(VLOOKUP(K331,'RPPF CALCULATION'!$AX$2:$AZ$400,2,FALSE))</f>
        <v>0.37596101736503923</v>
      </c>
      <c r="M331" s="328">
        <f t="shared" si="39"/>
        <v>326</v>
      </c>
      <c r="AG331" s="14" t="s">
        <v>90</v>
      </c>
      <c r="AH331" s="66">
        <f t="shared" si="40"/>
        <v>326</v>
      </c>
      <c r="AI331" s="66"/>
      <c r="AJ331" s="324" t="str">
        <f t="shared" si="41"/>
        <v>Coastal Carolina</v>
      </c>
      <c r="AK331" s="325">
        <f t="shared" si="42"/>
        <v>327</v>
      </c>
    </row>
    <row r="332" spans="3:37" ht="15.75" thickBot="1" x14ac:dyDescent="0.3">
      <c r="C332" s="49" t="s">
        <v>175</v>
      </c>
      <c r="D332" s="53">
        <f t="shared" si="36"/>
        <v>0.45728809737929221</v>
      </c>
      <c r="E332" s="29">
        <f t="shared" si="37"/>
        <v>327</v>
      </c>
      <c r="F332" s="305"/>
      <c r="G332" s="45" t="s">
        <v>256</v>
      </c>
      <c r="H332" s="300">
        <f>VLOOKUP(G332,'NPB CALCULATION'!L$3:N$366,2,FALSE)</f>
        <v>0.53486357166797782</v>
      </c>
      <c r="I332" s="33">
        <f t="shared" si="38"/>
        <v>327</v>
      </c>
      <c r="J332" s="306"/>
      <c r="K332" s="39" t="s">
        <v>141</v>
      </c>
      <c r="L332" s="310">
        <f>(VLOOKUP(K332,'RPPF CALCULATION'!$AX$2:$AZ$400,2,FALSE))</f>
        <v>0.37563952747459695</v>
      </c>
      <c r="M332" s="328">
        <f t="shared" si="39"/>
        <v>327</v>
      </c>
      <c r="AG332" s="14" t="s">
        <v>123</v>
      </c>
      <c r="AH332" s="66">
        <f t="shared" si="40"/>
        <v>325</v>
      </c>
      <c r="AI332" s="66"/>
      <c r="AJ332" s="324" t="str">
        <f t="shared" si="41"/>
        <v>Florida A&amp;M</v>
      </c>
      <c r="AK332" s="325">
        <f t="shared" si="42"/>
        <v>325</v>
      </c>
    </row>
    <row r="333" spans="3:37" ht="15.75" thickBot="1" x14ac:dyDescent="0.3">
      <c r="C333" s="49" t="s">
        <v>123</v>
      </c>
      <c r="D333" s="53">
        <f t="shared" si="36"/>
        <v>0.45659443623988327</v>
      </c>
      <c r="E333" s="29">
        <f t="shared" si="37"/>
        <v>328</v>
      </c>
      <c r="F333" s="305"/>
      <c r="G333" s="45" t="s">
        <v>278</v>
      </c>
      <c r="H333" s="300">
        <f>VLOOKUP(G333,'NPB CALCULATION'!L$3:N$366,2,FALSE)</f>
        <v>0.5336675161689225</v>
      </c>
      <c r="I333" s="33">
        <f t="shared" si="38"/>
        <v>328</v>
      </c>
      <c r="J333" s="306"/>
      <c r="K333" s="39" t="s">
        <v>229</v>
      </c>
      <c r="L333" s="310">
        <f>(VLOOKUP(K333,'RPPF CALCULATION'!$AX$2:$AZ$400,2,FALSE))</f>
        <v>0.37098358898871975</v>
      </c>
      <c r="M333" s="328">
        <f t="shared" si="39"/>
        <v>328</v>
      </c>
      <c r="AG333" s="14" t="s">
        <v>255</v>
      </c>
      <c r="AH333" s="66">
        <f t="shared" si="40"/>
        <v>325</v>
      </c>
      <c r="AI333" s="66"/>
      <c r="AJ333" s="324" t="str">
        <f t="shared" si="41"/>
        <v>Old Dominion</v>
      </c>
      <c r="AK333" s="325">
        <f t="shared" si="42"/>
        <v>325</v>
      </c>
    </row>
    <row r="334" spans="3:37" ht="15.75" thickBot="1" x14ac:dyDescent="0.3">
      <c r="C334" s="49" t="s">
        <v>141</v>
      </c>
      <c r="D334" s="53">
        <f t="shared" si="36"/>
        <v>0.45615174520340385</v>
      </c>
      <c r="E334" s="29">
        <f t="shared" si="37"/>
        <v>329</v>
      </c>
      <c r="F334" s="305"/>
      <c r="G334" s="45" t="s">
        <v>113</v>
      </c>
      <c r="H334" s="300">
        <f>VLOOKUP(G334,'NPB CALCULATION'!L$3:N$366,2,FALSE)</f>
        <v>0.53309771789859306</v>
      </c>
      <c r="I334" s="33">
        <f t="shared" si="38"/>
        <v>329</v>
      </c>
      <c r="J334" s="306"/>
      <c r="K334" s="39" t="s">
        <v>113</v>
      </c>
      <c r="L334" s="310">
        <f>(VLOOKUP(K334,'RPPF CALCULATION'!$AX$2:$AZ$400,2,FALSE))</f>
        <v>0.36801316461628347</v>
      </c>
      <c r="M334" s="328">
        <f t="shared" si="39"/>
        <v>329</v>
      </c>
      <c r="AG334" s="14" t="s">
        <v>141</v>
      </c>
      <c r="AH334" s="66">
        <f t="shared" si="40"/>
        <v>327</v>
      </c>
      <c r="AI334" s="66"/>
      <c r="AJ334" s="324" t="str">
        <f t="shared" si="41"/>
        <v>Green Bay</v>
      </c>
      <c r="AK334" s="325">
        <f t="shared" si="42"/>
        <v>328</v>
      </c>
    </row>
    <row r="335" spans="3:37" ht="15.75" thickBot="1" x14ac:dyDescent="0.3">
      <c r="C335" s="49" t="s">
        <v>401</v>
      </c>
      <c r="D335" s="53">
        <f t="shared" si="36"/>
        <v>0.45161808375763896</v>
      </c>
      <c r="E335" s="29">
        <f t="shared" si="37"/>
        <v>330</v>
      </c>
      <c r="F335" s="305"/>
      <c r="G335" s="45" t="s">
        <v>392</v>
      </c>
      <c r="H335" s="300">
        <f>VLOOKUP(G335,'NPB CALCULATION'!L$3:N$366,2,FALSE)</f>
        <v>0.52809826089380019</v>
      </c>
      <c r="I335" s="33">
        <f t="shared" si="38"/>
        <v>330</v>
      </c>
      <c r="J335" s="306"/>
      <c r="K335" s="39" t="s">
        <v>123</v>
      </c>
      <c r="L335" s="310">
        <f>(VLOOKUP(K335,'RPPF CALCULATION'!$AX$2:$AZ$400,2,FALSE))</f>
        <v>0.36512872964105436</v>
      </c>
      <c r="M335" s="328">
        <f t="shared" si="39"/>
        <v>330</v>
      </c>
      <c r="AG335" s="14" t="s">
        <v>175</v>
      </c>
      <c r="AH335" s="66">
        <f t="shared" si="40"/>
        <v>327</v>
      </c>
      <c r="AI335" s="66"/>
      <c r="AJ335" s="324" t="str">
        <f t="shared" si="41"/>
        <v>Lehigh</v>
      </c>
      <c r="AK335" s="325">
        <f t="shared" si="42"/>
        <v>328</v>
      </c>
    </row>
    <row r="336" spans="3:37" ht="15.75" thickBot="1" x14ac:dyDescent="0.3">
      <c r="C336" s="49" t="s">
        <v>113</v>
      </c>
      <c r="D336" s="53">
        <f t="shared" si="36"/>
        <v>0.45055544125743829</v>
      </c>
      <c r="E336" s="29">
        <f t="shared" si="37"/>
        <v>331</v>
      </c>
      <c r="F336" s="305"/>
      <c r="G336" s="45" t="s">
        <v>183</v>
      </c>
      <c r="H336" s="300">
        <f>VLOOKUP(G336,'NPB CALCULATION'!L$3:N$366,2,FALSE)</f>
        <v>0.52809410906040966</v>
      </c>
      <c r="I336" s="33">
        <f t="shared" si="38"/>
        <v>331</v>
      </c>
      <c r="J336" s="306"/>
      <c r="K336" s="39" t="s">
        <v>318</v>
      </c>
      <c r="L336" s="310">
        <f>(VLOOKUP(K336,'RPPF CALCULATION'!$AX$2:$AZ$400,2,FALSE))</f>
        <v>0.36300125208872308</v>
      </c>
      <c r="M336" s="328">
        <f t="shared" si="39"/>
        <v>331</v>
      </c>
      <c r="AG336" s="14" t="s">
        <v>401</v>
      </c>
      <c r="AH336" s="66">
        <f t="shared" si="40"/>
        <v>329</v>
      </c>
      <c r="AI336" s="66"/>
      <c r="AJ336" s="324" t="str">
        <f t="shared" si="41"/>
        <v>East Texas A&amp;M</v>
      </c>
      <c r="AK336" s="325">
        <f t="shared" si="42"/>
        <v>330</v>
      </c>
    </row>
    <row r="337" spans="3:37" ht="15.75" thickBot="1" x14ac:dyDescent="0.3">
      <c r="C337" s="49" t="s">
        <v>139</v>
      </c>
      <c r="D337" s="53">
        <f t="shared" si="36"/>
        <v>0.45003496327973302</v>
      </c>
      <c r="E337" s="29">
        <f t="shared" si="37"/>
        <v>332</v>
      </c>
      <c r="F337" s="305"/>
      <c r="G337" s="45" t="s">
        <v>175</v>
      </c>
      <c r="H337" s="300">
        <f>VLOOKUP(G337,'NPB CALCULATION'!L$3:N$366,2,FALSE)</f>
        <v>0.52457429385078891</v>
      </c>
      <c r="I337" s="33">
        <f t="shared" si="38"/>
        <v>332</v>
      </c>
      <c r="J337" s="306"/>
      <c r="K337" s="39" t="s">
        <v>69</v>
      </c>
      <c r="L337" s="310">
        <f>(VLOOKUP(K337,'RPPF CALCULATION'!$AX$2:$AZ$400,2,FALSE))</f>
        <v>0.36289253432826896</v>
      </c>
      <c r="M337" s="328">
        <f t="shared" si="39"/>
        <v>332</v>
      </c>
      <c r="AG337" s="14" t="s">
        <v>113</v>
      </c>
      <c r="AH337" s="66">
        <f t="shared" si="40"/>
        <v>329</v>
      </c>
      <c r="AI337" s="66"/>
      <c r="AJ337" s="324" t="str">
        <f t="shared" si="41"/>
        <v>Eastern Illinois</v>
      </c>
      <c r="AK337" s="325">
        <f t="shared" si="42"/>
        <v>330</v>
      </c>
    </row>
    <row r="338" spans="3:37" ht="15.75" thickBot="1" x14ac:dyDescent="0.3">
      <c r="C338" s="49" t="s">
        <v>354</v>
      </c>
      <c r="D338" s="53">
        <f t="shared" si="36"/>
        <v>0.44999909294390861</v>
      </c>
      <c r="E338" s="29">
        <f t="shared" si="37"/>
        <v>333</v>
      </c>
      <c r="F338" s="305"/>
      <c r="G338" s="45" t="s">
        <v>255</v>
      </c>
      <c r="H338" s="300">
        <f>VLOOKUP(G338,'NPB CALCULATION'!L$3:N$366,2,FALSE)</f>
        <v>0.52443704586482365</v>
      </c>
      <c r="I338" s="33">
        <f t="shared" si="38"/>
        <v>333</v>
      </c>
      <c r="J338" s="306"/>
      <c r="K338" s="39" t="s">
        <v>377</v>
      </c>
      <c r="L338" s="310">
        <f>(VLOOKUP(K338,'RPPF CALCULATION'!$AX$2:$AZ$400,2,FALSE))</f>
        <v>0.36191035811593097</v>
      </c>
      <c r="M338" s="328">
        <f t="shared" si="39"/>
        <v>333</v>
      </c>
      <c r="AG338" s="14" t="s">
        <v>139</v>
      </c>
      <c r="AH338" s="66">
        <f t="shared" si="40"/>
        <v>330</v>
      </c>
      <c r="AI338" s="66"/>
      <c r="AJ338" s="324" t="str">
        <f t="shared" si="41"/>
        <v>Grambling St.</v>
      </c>
      <c r="AK338" s="325">
        <f t="shared" si="42"/>
        <v>332</v>
      </c>
    </row>
    <row r="339" spans="3:37" ht="15.75" thickBot="1" x14ac:dyDescent="0.3">
      <c r="C339" s="49" t="s">
        <v>308</v>
      </c>
      <c r="D339" s="53">
        <f t="shared" si="36"/>
        <v>0.44219858171254722</v>
      </c>
      <c r="E339" s="29">
        <f t="shared" si="37"/>
        <v>334</v>
      </c>
      <c r="F339" s="305"/>
      <c r="G339" s="45" t="s">
        <v>139</v>
      </c>
      <c r="H339" s="300">
        <f>VLOOKUP(G339,'NPB CALCULATION'!L$3:N$366,2,FALSE)</f>
        <v>0.52391274446131519</v>
      </c>
      <c r="I339" s="33">
        <f t="shared" si="38"/>
        <v>334</v>
      </c>
      <c r="J339" s="306"/>
      <c r="K339" s="39" t="s">
        <v>308</v>
      </c>
      <c r="L339" s="310">
        <f>(VLOOKUP(K339,'RPPF CALCULATION'!$AX$2:$AZ$400,2,FALSE))</f>
        <v>0.36075483889751647</v>
      </c>
      <c r="M339" s="328">
        <f t="shared" si="39"/>
        <v>334</v>
      </c>
      <c r="AG339" s="14" t="s">
        <v>354</v>
      </c>
      <c r="AH339" s="66">
        <f t="shared" si="40"/>
        <v>330</v>
      </c>
      <c r="AI339" s="66"/>
      <c r="AJ339" s="324" t="str">
        <f t="shared" si="41"/>
        <v>USC Upstate</v>
      </c>
      <c r="AK339" s="325">
        <f t="shared" si="42"/>
        <v>332</v>
      </c>
    </row>
    <row r="340" spans="3:37" ht="15.75" thickBot="1" x14ac:dyDescent="0.3">
      <c r="C340" s="49" t="s">
        <v>318</v>
      </c>
      <c r="D340" s="53">
        <f t="shared" si="36"/>
        <v>0.43753650797020605</v>
      </c>
      <c r="E340" s="29">
        <f t="shared" si="37"/>
        <v>335</v>
      </c>
      <c r="F340" s="305"/>
      <c r="G340" s="45" t="s">
        <v>308</v>
      </c>
      <c r="H340" s="300">
        <f>VLOOKUP(G340,'NPB CALCULATION'!L$3:N$366,2,FALSE)</f>
        <v>0.52364232452757797</v>
      </c>
      <c r="I340" s="33">
        <f t="shared" si="38"/>
        <v>335</v>
      </c>
      <c r="J340" s="306"/>
      <c r="K340" s="39" t="s">
        <v>354</v>
      </c>
      <c r="L340" s="310">
        <f>(VLOOKUP(K340,'RPPF CALCULATION'!$AX$2:$AZ$400,2,FALSE))</f>
        <v>0.35872282062791205</v>
      </c>
      <c r="M340" s="328">
        <f t="shared" si="39"/>
        <v>335</v>
      </c>
      <c r="AG340" s="14" t="s">
        <v>308</v>
      </c>
      <c r="AH340" s="66">
        <f t="shared" si="40"/>
        <v>335</v>
      </c>
      <c r="AI340" s="66"/>
      <c r="AJ340" s="324" t="str">
        <f t="shared" si="41"/>
        <v>Southern Indiana</v>
      </c>
      <c r="AK340" s="325">
        <f t="shared" si="42"/>
        <v>334</v>
      </c>
    </row>
    <row r="341" spans="3:37" ht="15.75" thickBot="1" x14ac:dyDescent="0.3">
      <c r="C341" s="49" t="s">
        <v>177</v>
      </c>
      <c r="D341" s="53">
        <f t="shared" si="36"/>
        <v>0.43269328989396283</v>
      </c>
      <c r="E341" s="29">
        <f t="shared" si="37"/>
        <v>336</v>
      </c>
      <c r="F341" s="305"/>
      <c r="G341" s="45" t="s">
        <v>177</v>
      </c>
      <c r="H341" s="300">
        <f>VLOOKUP(G341,'NPB CALCULATION'!L$3:N$366,2,FALSE)</f>
        <v>0.51663960264602649</v>
      </c>
      <c r="I341" s="33">
        <f t="shared" si="38"/>
        <v>336</v>
      </c>
      <c r="J341" s="306"/>
      <c r="K341" s="39" t="s">
        <v>401</v>
      </c>
      <c r="L341" s="310">
        <f>(VLOOKUP(K341,'RPPF CALCULATION'!$AX$2:$AZ$400,2,FALSE))</f>
        <v>0.3563443227875136</v>
      </c>
      <c r="M341" s="328">
        <f t="shared" si="39"/>
        <v>336</v>
      </c>
      <c r="AG341" s="14" t="s">
        <v>318</v>
      </c>
      <c r="AH341" s="66">
        <f t="shared" si="40"/>
        <v>335</v>
      </c>
      <c r="AI341" s="66"/>
      <c r="AJ341" s="324" t="str">
        <f t="shared" si="41"/>
        <v>Stony Brook</v>
      </c>
      <c r="AK341" s="325">
        <f t="shared" si="42"/>
        <v>334</v>
      </c>
    </row>
    <row r="342" spans="3:37" ht="15.75" thickBot="1" x14ac:dyDescent="0.3">
      <c r="C342" s="49" t="s">
        <v>392</v>
      </c>
      <c r="D342" s="53">
        <f t="shared" si="36"/>
        <v>0.43000473121316951</v>
      </c>
      <c r="E342" s="29">
        <f t="shared" si="37"/>
        <v>337</v>
      </c>
      <c r="F342" s="305"/>
      <c r="G342" s="45" t="s">
        <v>391</v>
      </c>
      <c r="H342" s="300">
        <f>VLOOKUP(G342,'NPB CALCULATION'!L$3:N$366,2,FALSE)</f>
        <v>0.51597912098545495</v>
      </c>
      <c r="I342" s="33">
        <f t="shared" si="38"/>
        <v>337</v>
      </c>
      <c r="J342" s="306"/>
      <c r="K342" s="39" t="s">
        <v>63</v>
      </c>
      <c r="L342" s="310">
        <f>(VLOOKUP(K342,'RPPF CALCULATION'!$AX$2:$AZ$400,2,FALSE))</f>
        <v>0.35103788111982726</v>
      </c>
      <c r="M342" s="328">
        <f t="shared" si="39"/>
        <v>337</v>
      </c>
      <c r="AG342" s="14" t="s">
        <v>177</v>
      </c>
      <c r="AH342" s="66">
        <f t="shared" si="40"/>
        <v>338</v>
      </c>
      <c r="AI342" s="66"/>
      <c r="AJ342" s="324" t="str">
        <f t="shared" si="41"/>
        <v>Lindenwood</v>
      </c>
      <c r="AK342" s="325">
        <f t="shared" si="42"/>
        <v>338</v>
      </c>
    </row>
    <row r="343" spans="3:37" ht="15.75" thickBot="1" x14ac:dyDescent="0.3">
      <c r="C343" s="49" t="s">
        <v>377</v>
      </c>
      <c r="D343" s="53">
        <f t="shared" si="36"/>
        <v>0.42908223046792004</v>
      </c>
      <c r="E343" s="29">
        <f t="shared" si="37"/>
        <v>338</v>
      </c>
      <c r="F343" s="305"/>
      <c r="G343" s="45" t="s">
        <v>106</v>
      </c>
      <c r="H343" s="300">
        <f>VLOOKUP(G343,'NPB CALCULATION'!L$3:N$366,2,FALSE)</f>
        <v>0.51306490760014711</v>
      </c>
      <c r="I343" s="33">
        <f t="shared" si="38"/>
        <v>338</v>
      </c>
      <c r="J343" s="306"/>
      <c r="K343" s="39" t="s">
        <v>75</v>
      </c>
      <c r="L343" s="310">
        <f>(VLOOKUP(K343,'RPPF CALCULATION'!$AX$2:$AZ$400,2,FALSE))</f>
        <v>0.34941567871377271</v>
      </c>
      <c r="M343" s="328">
        <f t="shared" si="39"/>
        <v>338</v>
      </c>
      <c r="AG343" s="14" t="s">
        <v>392</v>
      </c>
      <c r="AH343" s="66">
        <f t="shared" si="40"/>
        <v>336</v>
      </c>
      <c r="AI343" s="66"/>
      <c r="AJ343" s="324" t="str">
        <f t="shared" si="41"/>
        <v>Mercyhurst</v>
      </c>
      <c r="AK343" s="325">
        <f t="shared" si="42"/>
        <v>336</v>
      </c>
    </row>
    <row r="344" spans="3:37" ht="15.75" thickBot="1" x14ac:dyDescent="0.3">
      <c r="C344" s="49" t="s">
        <v>391</v>
      </c>
      <c r="D344" s="53">
        <f t="shared" si="36"/>
        <v>0.42724348077356256</v>
      </c>
      <c r="E344" s="29">
        <f t="shared" si="37"/>
        <v>339</v>
      </c>
      <c r="F344" s="305"/>
      <c r="G344" s="45" t="s">
        <v>318</v>
      </c>
      <c r="H344" s="300">
        <f>VLOOKUP(G344,'NPB CALCULATION'!L$3:N$366,2,FALSE)</f>
        <v>0.51207176385168907</v>
      </c>
      <c r="I344" s="33">
        <f t="shared" si="38"/>
        <v>339</v>
      </c>
      <c r="J344" s="306"/>
      <c r="K344" s="39" t="s">
        <v>177</v>
      </c>
      <c r="L344" s="310">
        <f>(VLOOKUP(K344,'RPPF CALCULATION'!$AX$2:$AZ$400,2,FALSE))</f>
        <v>0.34874697714189912</v>
      </c>
      <c r="M344" s="328">
        <f t="shared" si="39"/>
        <v>339</v>
      </c>
      <c r="AG344" s="14" t="s">
        <v>63</v>
      </c>
      <c r="AH344" s="66">
        <f t="shared" si="40"/>
        <v>340</v>
      </c>
      <c r="AI344" s="66"/>
      <c r="AJ344" s="324" t="str">
        <f t="shared" si="41"/>
        <v>Boston University</v>
      </c>
      <c r="AK344" s="325">
        <f t="shared" si="42"/>
        <v>340</v>
      </c>
    </row>
    <row r="345" spans="3:37" ht="15.75" thickBot="1" x14ac:dyDescent="0.3">
      <c r="C345" s="49" t="s">
        <v>106</v>
      </c>
      <c r="D345" s="53">
        <f t="shared" si="36"/>
        <v>0.42061906593417497</v>
      </c>
      <c r="E345" s="29">
        <f t="shared" si="37"/>
        <v>340</v>
      </c>
      <c r="F345" s="305"/>
      <c r="G345" s="45" t="s">
        <v>266</v>
      </c>
      <c r="H345" s="300">
        <f>VLOOKUP(G345,'NPB CALCULATION'!L$3:N$366,2,FALSE)</f>
        <v>0.49876646206086972</v>
      </c>
      <c r="I345" s="33">
        <f t="shared" si="38"/>
        <v>340</v>
      </c>
      <c r="J345" s="306"/>
      <c r="K345" s="39" t="s">
        <v>391</v>
      </c>
      <c r="L345" s="310">
        <f>(VLOOKUP(K345,'RPPF CALCULATION'!$AX$2:$AZ$400,2,FALSE))</f>
        <v>0.3385078405616701</v>
      </c>
      <c r="M345" s="328">
        <f t="shared" si="39"/>
        <v>340</v>
      </c>
      <c r="AG345" s="14" t="s">
        <v>391</v>
      </c>
      <c r="AH345" s="66">
        <f t="shared" si="40"/>
        <v>339</v>
      </c>
      <c r="AI345" s="66"/>
      <c r="AJ345" s="324" t="str">
        <f t="shared" si="41"/>
        <v>West Georgia</v>
      </c>
      <c r="AK345" s="325">
        <f t="shared" si="42"/>
        <v>339</v>
      </c>
    </row>
    <row r="346" spans="3:37" ht="15.75" thickBot="1" x14ac:dyDescent="0.3">
      <c r="C346" s="49" t="s">
        <v>63</v>
      </c>
      <c r="D346" s="53">
        <f t="shared" si="36"/>
        <v>0.41993854146380183</v>
      </c>
      <c r="E346" s="29">
        <f t="shared" si="37"/>
        <v>341</v>
      </c>
      <c r="F346" s="305"/>
      <c r="G346" s="45" t="s">
        <v>377</v>
      </c>
      <c r="H346" s="300">
        <f>VLOOKUP(G346,'NPB CALCULATION'!L$3:N$366,2,FALSE)</f>
        <v>0.49625410281990912</v>
      </c>
      <c r="I346" s="33">
        <f t="shared" si="38"/>
        <v>341</v>
      </c>
      <c r="J346" s="306"/>
      <c r="K346" s="39" t="s">
        <v>378</v>
      </c>
      <c r="L346" s="310">
        <f>(VLOOKUP(K346,'RPPF CALCULATION'!$AX$2:$AZ$400,2,FALSE))</f>
        <v>0.33446485643417756</v>
      </c>
      <c r="M346" s="328">
        <f t="shared" si="39"/>
        <v>341</v>
      </c>
      <c r="AG346" s="14" t="s">
        <v>106</v>
      </c>
      <c r="AH346" s="66">
        <f t="shared" si="40"/>
        <v>341</v>
      </c>
      <c r="AI346" s="66"/>
      <c r="AJ346" s="324" t="str">
        <f t="shared" si="41"/>
        <v>Detroit Mercy</v>
      </c>
      <c r="AK346" s="325">
        <f t="shared" si="42"/>
        <v>341</v>
      </c>
    </row>
    <row r="347" spans="3:37" ht="15.75" thickBot="1" x14ac:dyDescent="0.3">
      <c r="C347" s="49" t="s">
        <v>75</v>
      </c>
      <c r="D347" s="53">
        <f t="shared" si="36"/>
        <v>0.41347621754757619</v>
      </c>
      <c r="E347" s="29">
        <f t="shared" si="37"/>
        <v>342</v>
      </c>
      <c r="F347" s="305"/>
      <c r="G347" s="45" t="s">
        <v>63</v>
      </c>
      <c r="H347" s="300">
        <f>VLOOKUP(G347,'NPB CALCULATION'!L$3:N$366,2,FALSE)</f>
        <v>0.48883920180777635</v>
      </c>
      <c r="I347" s="33">
        <f t="shared" si="38"/>
        <v>342</v>
      </c>
      <c r="J347" s="306"/>
      <c r="K347" s="39" t="s">
        <v>392</v>
      </c>
      <c r="L347" s="310">
        <f>(VLOOKUP(K347,'RPPF CALCULATION'!$AX$2:$AZ$400,2,FALSE))</f>
        <v>0.33191120153253889</v>
      </c>
      <c r="M347" s="328">
        <f t="shared" si="39"/>
        <v>342</v>
      </c>
      <c r="AG347" s="14" t="s">
        <v>75</v>
      </c>
      <c r="AH347" s="66">
        <f t="shared" si="40"/>
        <v>342</v>
      </c>
      <c r="AI347" s="66"/>
      <c r="AJ347" s="324" t="str">
        <f t="shared" si="41"/>
        <v>Cal St. Fullerton</v>
      </c>
      <c r="AK347" s="325">
        <f t="shared" si="42"/>
        <v>342</v>
      </c>
    </row>
    <row r="348" spans="3:37" ht="15.75" thickBot="1" x14ac:dyDescent="0.3">
      <c r="C348" s="49" t="s">
        <v>266</v>
      </c>
      <c r="D348" s="53">
        <f t="shared" si="36"/>
        <v>0.41101712677550695</v>
      </c>
      <c r="E348" s="29">
        <f t="shared" si="37"/>
        <v>343</v>
      </c>
      <c r="F348" s="305"/>
      <c r="G348" s="45" t="s">
        <v>378</v>
      </c>
      <c r="H348" s="300">
        <f>VLOOKUP(G348,'NPB CALCULATION'!L$3:N$366,2,FALSE)</f>
        <v>0.48703660702849072</v>
      </c>
      <c r="I348" s="33">
        <f t="shared" si="38"/>
        <v>343</v>
      </c>
      <c r="J348" s="306"/>
      <c r="K348" s="39" t="s">
        <v>119</v>
      </c>
      <c r="L348" s="310">
        <f>(VLOOKUP(K348,'RPPF CALCULATION'!$AX$2:$AZ$400,2,FALSE))</f>
        <v>0.3283246499177494</v>
      </c>
      <c r="M348" s="328">
        <f t="shared" si="39"/>
        <v>343</v>
      </c>
      <c r="AG348" s="14" t="s">
        <v>378</v>
      </c>
      <c r="AH348" s="66">
        <f t="shared" si="40"/>
        <v>342</v>
      </c>
      <c r="AI348" s="66"/>
      <c r="AJ348" s="324" t="str">
        <f t="shared" si="41"/>
        <v>Western Illinois</v>
      </c>
      <c r="AK348" s="325">
        <f t="shared" si="42"/>
        <v>342</v>
      </c>
    </row>
    <row r="349" spans="3:37" ht="15.75" thickBot="1" x14ac:dyDescent="0.3">
      <c r="C349" s="49" t="s">
        <v>378</v>
      </c>
      <c r="D349" s="53">
        <f t="shared" si="36"/>
        <v>0.41075073173133414</v>
      </c>
      <c r="E349" s="29">
        <f t="shared" si="37"/>
        <v>344</v>
      </c>
      <c r="F349" s="305"/>
      <c r="G349" s="45" t="s">
        <v>174</v>
      </c>
      <c r="H349" s="300">
        <f>VLOOKUP(G349,'NPB CALCULATION'!L$3:N$366,2,FALSE)</f>
        <v>0.48369224703518465</v>
      </c>
      <c r="I349" s="33">
        <f t="shared" si="38"/>
        <v>344</v>
      </c>
      <c r="J349" s="306"/>
      <c r="K349" s="39" t="s">
        <v>106</v>
      </c>
      <c r="L349" s="310">
        <f>(VLOOKUP(K349,'RPPF CALCULATION'!$AX$2:$AZ$400,2,FALSE))</f>
        <v>0.32817322426820278</v>
      </c>
      <c r="M349" s="328">
        <f t="shared" si="39"/>
        <v>344</v>
      </c>
      <c r="AG349" s="14" t="s">
        <v>266</v>
      </c>
      <c r="AH349" s="66">
        <f t="shared" si="40"/>
        <v>344</v>
      </c>
      <c r="AI349" s="66"/>
      <c r="AJ349" s="324" t="str">
        <f t="shared" si="41"/>
        <v>Prairie View A&amp;M</v>
      </c>
      <c r="AK349" s="325">
        <f t="shared" si="42"/>
        <v>344</v>
      </c>
    </row>
    <row r="350" spans="3:37" ht="15.75" thickBot="1" x14ac:dyDescent="0.3">
      <c r="C350" s="49" t="s">
        <v>174</v>
      </c>
      <c r="D350" s="53">
        <f t="shared" si="36"/>
        <v>0.40434132256037597</v>
      </c>
      <c r="E350" s="29">
        <f t="shared" si="37"/>
        <v>345</v>
      </c>
      <c r="F350" s="305"/>
      <c r="G350" s="45" t="s">
        <v>75</v>
      </c>
      <c r="H350" s="300">
        <f>VLOOKUP(G350,'NPB CALCULATION'!L$3:N$366,2,FALSE)</f>
        <v>0.47753675638137966</v>
      </c>
      <c r="I350" s="33">
        <f t="shared" si="38"/>
        <v>345</v>
      </c>
      <c r="J350" s="306"/>
      <c r="K350" s="39" t="s">
        <v>371</v>
      </c>
      <c r="L350" s="310">
        <f>(VLOOKUP(K350,'RPPF CALCULATION'!$AX$2:$AZ$400,2,FALSE))</f>
        <v>0.32714404133534597</v>
      </c>
      <c r="M350" s="328">
        <f t="shared" si="39"/>
        <v>345</v>
      </c>
      <c r="AG350" s="14" t="s">
        <v>377</v>
      </c>
      <c r="AH350" s="66">
        <f t="shared" si="40"/>
        <v>337</v>
      </c>
      <c r="AI350" s="66"/>
      <c r="AJ350" s="324" t="str">
        <f t="shared" si="41"/>
        <v>Western Carolina</v>
      </c>
      <c r="AK350" s="325">
        <f t="shared" si="42"/>
        <v>337</v>
      </c>
    </row>
    <row r="351" spans="3:37" ht="15.75" thickBot="1" x14ac:dyDescent="0.3">
      <c r="C351" s="49" t="s">
        <v>281</v>
      </c>
      <c r="D351" s="53">
        <f t="shared" si="36"/>
        <v>0.39954386879220483</v>
      </c>
      <c r="E351" s="29">
        <f t="shared" si="37"/>
        <v>346</v>
      </c>
      <c r="F351" s="305"/>
      <c r="G351" s="45" t="s">
        <v>281</v>
      </c>
      <c r="H351" s="300">
        <f>VLOOKUP(G351,'NPB CALCULATION'!L$3:N$366,2,FALSE)</f>
        <v>0.47729137434184088</v>
      </c>
      <c r="I351" s="33">
        <f t="shared" si="38"/>
        <v>346</v>
      </c>
      <c r="J351" s="306"/>
      <c r="K351" s="39" t="s">
        <v>174</v>
      </c>
      <c r="L351" s="310">
        <f>(VLOOKUP(K351,'RPPF CALCULATION'!$AX$2:$AZ$400,2,FALSE))</f>
        <v>0.32499039808556729</v>
      </c>
      <c r="M351" s="328">
        <f t="shared" si="39"/>
        <v>346</v>
      </c>
      <c r="AG351" s="14" t="s">
        <v>174</v>
      </c>
      <c r="AH351" s="66">
        <f t="shared" si="40"/>
        <v>345</v>
      </c>
      <c r="AI351" s="66"/>
      <c r="AJ351" s="324" t="str">
        <f t="shared" si="41"/>
        <v>Le Moyne</v>
      </c>
      <c r="AK351" s="325">
        <f t="shared" si="42"/>
        <v>345</v>
      </c>
    </row>
    <row r="352" spans="3:37" ht="15.75" thickBot="1" x14ac:dyDescent="0.3">
      <c r="C352" s="49" t="s">
        <v>218</v>
      </c>
      <c r="D352" s="53">
        <f t="shared" si="36"/>
        <v>0.39395535058898612</v>
      </c>
      <c r="E352" s="29">
        <f t="shared" si="37"/>
        <v>347</v>
      </c>
      <c r="F352" s="305"/>
      <c r="G352" s="45" t="s">
        <v>218</v>
      </c>
      <c r="H352" s="300">
        <f>VLOOKUP(G352,'NPB CALCULATION'!L$3:N$366,2,FALSE)</f>
        <v>0.46845287990411688</v>
      </c>
      <c r="I352" s="33">
        <f t="shared" si="38"/>
        <v>347</v>
      </c>
      <c r="J352" s="306"/>
      <c r="K352" s="39" t="s">
        <v>266</v>
      </c>
      <c r="L352" s="310">
        <f>(VLOOKUP(K352,'RPPF CALCULATION'!$AX$2:$AZ$400,2,FALSE))</f>
        <v>0.32326779149014412</v>
      </c>
      <c r="M352" s="328">
        <f t="shared" si="39"/>
        <v>347</v>
      </c>
      <c r="AG352" s="14" t="s">
        <v>281</v>
      </c>
      <c r="AH352" s="66">
        <f t="shared" si="40"/>
        <v>347</v>
      </c>
      <c r="AI352" s="66"/>
      <c r="AJ352" s="324" t="str">
        <f t="shared" si="41"/>
        <v>Sacramento St.</v>
      </c>
      <c r="AK352" s="325">
        <f t="shared" si="42"/>
        <v>346</v>
      </c>
    </row>
    <row r="353" spans="3:37" ht="15.75" thickBot="1" x14ac:dyDescent="0.3">
      <c r="C353" s="49" t="s">
        <v>57</v>
      </c>
      <c r="D353" s="53">
        <f t="shared" si="36"/>
        <v>0.38976073603989747</v>
      </c>
      <c r="E353" s="29">
        <f t="shared" si="37"/>
        <v>348</v>
      </c>
      <c r="F353" s="305"/>
      <c r="G353" s="45" t="s">
        <v>316</v>
      </c>
      <c r="H353" s="300">
        <f>VLOOKUP(G353,'NPB CALCULATION'!L$3:N$366,2,FALSE)</f>
        <v>0.46488300952773348</v>
      </c>
      <c r="I353" s="33">
        <f t="shared" si="38"/>
        <v>348</v>
      </c>
      <c r="J353" s="306"/>
      <c r="K353" s="39" t="s">
        <v>281</v>
      </c>
      <c r="L353" s="310">
        <f>(VLOOKUP(K353,'RPPF CALCULATION'!$AX$2:$AZ$400,2,FALSE))</f>
        <v>0.32179636324256877</v>
      </c>
      <c r="M353" s="328">
        <f t="shared" si="39"/>
        <v>348</v>
      </c>
      <c r="AG353" s="14" t="s">
        <v>218</v>
      </c>
      <c r="AH353" s="66">
        <f t="shared" si="40"/>
        <v>348</v>
      </c>
      <c r="AI353" s="66"/>
      <c r="AJ353" s="324" t="str">
        <f t="shared" si="41"/>
        <v>Morgan St.</v>
      </c>
      <c r="AK353" s="325">
        <f t="shared" si="42"/>
        <v>347</v>
      </c>
    </row>
    <row r="354" spans="3:37" ht="15.75" thickBot="1" x14ac:dyDescent="0.3">
      <c r="C354" s="49" t="s">
        <v>371</v>
      </c>
      <c r="D354" s="53">
        <f t="shared" si="36"/>
        <v>0.38791202491132931</v>
      </c>
      <c r="E354" s="29">
        <f t="shared" si="37"/>
        <v>349</v>
      </c>
      <c r="F354" s="305"/>
      <c r="G354" s="45" t="s">
        <v>57</v>
      </c>
      <c r="H354" s="300">
        <f>VLOOKUP(G354,'NPB CALCULATION'!L$3:N$366,2,FALSE)</f>
        <v>0.46386266968899809</v>
      </c>
      <c r="I354" s="33">
        <f t="shared" si="38"/>
        <v>349</v>
      </c>
      <c r="J354" s="306"/>
      <c r="K354" s="39" t="s">
        <v>218</v>
      </c>
      <c r="L354" s="310">
        <f>(VLOOKUP(K354,'RPPF CALCULATION'!$AX$2:$AZ$400,2,FALSE))</f>
        <v>0.31945782127385536</v>
      </c>
      <c r="M354" s="328">
        <f t="shared" si="39"/>
        <v>349</v>
      </c>
      <c r="AG354" s="14" t="s">
        <v>371</v>
      </c>
      <c r="AH354" s="66">
        <f t="shared" si="40"/>
        <v>349</v>
      </c>
      <c r="AI354" s="66"/>
      <c r="AJ354" s="324" t="str">
        <f t="shared" si="41"/>
        <v>Wagner</v>
      </c>
      <c r="AK354" s="325">
        <f t="shared" si="42"/>
        <v>348</v>
      </c>
    </row>
    <row r="355" spans="3:37" ht="15.75" thickBot="1" x14ac:dyDescent="0.3">
      <c r="C355" s="49" t="s">
        <v>316</v>
      </c>
      <c r="D355" s="53">
        <f t="shared" si="36"/>
        <v>0.38488806569103051</v>
      </c>
      <c r="E355" s="29">
        <f t="shared" si="37"/>
        <v>350</v>
      </c>
      <c r="F355" s="305"/>
      <c r="G355" s="45" t="s">
        <v>231</v>
      </c>
      <c r="H355" s="300">
        <f>VLOOKUP(G355,'NPB CALCULATION'!L$3:N$366,2,FALSE)</f>
        <v>0.46207336516852426</v>
      </c>
      <c r="I355" s="33">
        <f t="shared" si="38"/>
        <v>350</v>
      </c>
      <c r="J355" s="306"/>
      <c r="K355" s="39" t="s">
        <v>57</v>
      </c>
      <c r="L355" s="310">
        <f>(VLOOKUP(K355,'RPPF CALCULATION'!$AX$2:$AZ$400,2,FALSE))</f>
        <v>0.31565880239079691</v>
      </c>
      <c r="M355" s="328">
        <f t="shared" si="39"/>
        <v>350</v>
      </c>
      <c r="AG355" s="14" t="s">
        <v>184</v>
      </c>
      <c r="AH355" s="66">
        <f t="shared" si="40"/>
        <v>352</v>
      </c>
      <c r="AI355" s="66"/>
      <c r="AJ355" s="324" t="str">
        <f t="shared" si="41"/>
        <v>Louisiana Monroe</v>
      </c>
      <c r="AK355" s="325">
        <f t="shared" si="42"/>
        <v>352</v>
      </c>
    </row>
    <row r="356" spans="3:37" ht="15.75" thickBot="1" x14ac:dyDescent="0.3">
      <c r="C356" s="49" t="s">
        <v>184</v>
      </c>
      <c r="D356" s="53">
        <f t="shared" si="36"/>
        <v>0.38176765541261048</v>
      </c>
      <c r="E356" s="29">
        <f t="shared" si="37"/>
        <v>351</v>
      </c>
      <c r="F356" s="305"/>
      <c r="G356" s="45" t="s">
        <v>79</v>
      </c>
      <c r="H356" s="300">
        <f>VLOOKUP(G356,'NPB CALCULATION'!L$3:N$366,2,FALSE)</f>
        <v>0.45745670551768641</v>
      </c>
      <c r="I356" s="33">
        <f t="shared" si="38"/>
        <v>351</v>
      </c>
      <c r="J356" s="306"/>
      <c r="K356" s="39" t="s">
        <v>184</v>
      </c>
      <c r="L356" s="310">
        <f>(VLOOKUP(K356,'RPPF CALCULATION'!$AX$2:$AZ$400,2,FALSE))</f>
        <v>0.31477797939697849</v>
      </c>
      <c r="M356" s="328">
        <f t="shared" si="39"/>
        <v>351</v>
      </c>
      <c r="AG356" s="14" t="s">
        <v>316</v>
      </c>
      <c r="AH356" s="66">
        <f t="shared" si="40"/>
        <v>350</v>
      </c>
      <c r="AI356" s="66"/>
      <c r="AJ356" s="324" t="str">
        <f t="shared" si="41"/>
        <v>Stetson</v>
      </c>
      <c r="AK356" s="325">
        <f t="shared" si="42"/>
        <v>350</v>
      </c>
    </row>
    <row r="357" spans="3:37" ht="15.75" thickBot="1" x14ac:dyDescent="0.3">
      <c r="C357" s="49" t="s">
        <v>119</v>
      </c>
      <c r="D357" s="53">
        <f t="shared" si="36"/>
        <v>0.38163541053975969</v>
      </c>
      <c r="E357" s="29">
        <f t="shared" si="37"/>
        <v>352</v>
      </c>
      <c r="F357" s="305"/>
      <c r="G357" s="45" t="s">
        <v>184</v>
      </c>
      <c r="H357" s="300">
        <f>VLOOKUP(G357,'NPB CALCULATION'!L$3:N$366,2,FALSE)</f>
        <v>0.44875733142824242</v>
      </c>
      <c r="I357" s="33">
        <f t="shared" si="38"/>
        <v>352</v>
      </c>
      <c r="J357" s="306"/>
      <c r="K357" s="39" t="s">
        <v>316</v>
      </c>
      <c r="L357" s="310">
        <f>(VLOOKUP(K357,'RPPF CALCULATION'!$AX$2:$AZ$400,2,FALSE))</f>
        <v>0.30489312185432754</v>
      </c>
      <c r="M357" s="328">
        <f t="shared" si="39"/>
        <v>352</v>
      </c>
      <c r="AG357" s="14" t="s">
        <v>119</v>
      </c>
      <c r="AH357" s="66">
        <f t="shared" si="40"/>
        <v>349</v>
      </c>
      <c r="AI357" s="66"/>
      <c r="AJ357" s="324" t="str">
        <f t="shared" si="41"/>
        <v>Fairfield</v>
      </c>
      <c r="AK357" s="325">
        <f t="shared" si="42"/>
        <v>348</v>
      </c>
    </row>
    <row r="358" spans="3:37" ht="15.75" thickBot="1" x14ac:dyDescent="0.3">
      <c r="C358" s="49" t="s">
        <v>231</v>
      </c>
      <c r="D358" s="53">
        <f t="shared" si="36"/>
        <v>0.37824847873751455</v>
      </c>
      <c r="E358" s="29">
        <f t="shared" si="37"/>
        <v>353</v>
      </c>
      <c r="F358" s="305"/>
      <c r="G358" s="45" t="s">
        <v>371</v>
      </c>
      <c r="H358" s="300">
        <f>VLOOKUP(G358,'NPB CALCULATION'!L$3:N$366,2,FALSE)</f>
        <v>0.44868000848731265</v>
      </c>
      <c r="I358" s="33">
        <f t="shared" si="38"/>
        <v>353</v>
      </c>
      <c r="J358" s="306"/>
      <c r="K358" s="39" t="s">
        <v>231</v>
      </c>
      <c r="L358" s="310">
        <f>(VLOOKUP(K358,'RPPF CALCULATION'!$AX$2:$AZ$400,2,FALSE))</f>
        <v>0.29442359230650483</v>
      </c>
      <c r="M358" s="328">
        <f t="shared" si="39"/>
        <v>353</v>
      </c>
      <c r="AG358" s="14" t="s">
        <v>231</v>
      </c>
      <c r="AH358" s="66">
        <f t="shared" si="40"/>
        <v>352</v>
      </c>
      <c r="AI358" s="66"/>
      <c r="AJ358" s="324" t="str">
        <f t="shared" si="41"/>
        <v>NJIT</v>
      </c>
      <c r="AK358" s="325">
        <f t="shared" si="42"/>
        <v>352</v>
      </c>
    </row>
    <row r="359" spans="3:37" ht="15.75" thickBot="1" x14ac:dyDescent="0.3">
      <c r="C359" s="49" t="s">
        <v>79</v>
      </c>
      <c r="D359" s="53">
        <f t="shared" si="36"/>
        <v>0.37264057298687853</v>
      </c>
      <c r="E359" s="29">
        <f t="shared" si="37"/>
        <v>354</v>
      </c>
      <c r="F359" s="305"/>
      <c r="G359" s="45" t="s">
        <v>119</v>
      </c>
      <c r="H359" s="300">
        <f>VLOOKUP(G359,'NPB CALCULATION'!L$3:N$366,2,FALSE)</f>
        <v>0.43494617116176992</v>
      </c>
      <c r="I359" s="33">
        <f t="shared" si="38"/>
        <v>354</v>
      </c>
      <c r="J359" s="306"/>
      <c r="K359" s="39" t="s">
        <v>244</v>
      </c>
      <c r="L359" s="310">
        <f>(VLOOKUP(K359,'RPPF CALCULATION'!$AX$2:$AZ$400,2,FALSE))</f>
        <v>0.28930498489312545</v>
      </c>
      <c r="M359" s="328">
        <f t="shared" si="39"/>
        <v>354</v>
      </c>
      <c r="AG359" s="14" t="s">
        <v>57</v>
      </c>
      <c r="AH359" s="66">
        <f t="shared" si="40"/>
        <v>350</v>
      </c>
      <c r="AI359" s="66"/>
      <c r="AJ359" s="324" t="str">
        <f t="shared" si="41"/>
        <v>Bellarmine</v>
      </c>
      <c r="AK359" s="325">
        <f t="shared" si="42"/>
        <v>350</v>
      </c>
    </row>
    <row r="360" spans="3:37" ht="15.75" thickBot="1" x14ac:dyDescent="0.3">
      <c r="C360" s="49" t="s">
        <v>244</v>
      </c>
      <c r="D360" s="53">
        <f t="shared" si="36"/>
        <v>0.36186966026462386</v>
      </c>
      <c r="E360" s="29">
        <f t="shared" si="37"/>
        <v>355</v>
      </c>
      <c r="F360" s="305"/>
      <c r="G360" s="45" t="s">
        <v>244</v>
      </c>
      <c r="H360" s="300">
        <f>VLOOKUP(G360,'NPB CALCULATION'!L$3:N$366,2,FALSE)</f>
        <v>0.43443433563612222</v>
      </c>
      <c r="I360" s="33">
        <f t="shared" si="38"/>
        <v>355</v>
      </c>
      <c r="J360" s="306"/>
      <c r="K360" s="39" t="s">
        <v>79</v>
      </c>
      <c r="L360" s="310">
        <f>(VLOOKUP(K360,'RPPF CALCULATION'!$AX$2:$AZ$400,2,FALSE))</f>
        <v>0.28782444045607064</v>
      </c>
      <c r="M360" s="328">
        <f t="shared" si="39"/>
        <v>355</v>
      </c>
      <c r="AG360" s="14" t="s">
        <v>79</v>
      </c>
      <c r="AH360" s="66">
        <f t="shared" si="40"/>
        <v>353</v>
      </c>
      <c r="AI360" s="66"/>
      <c r="AJ360" s="324" t="str">
        <f t="shared" si="41"/>
        <v>Central Arkansas</v>
      </c>
      <c r="AK360" s="325">
        <f t="shared" si="42"/>
        <v>354</v>
      </c>
    </row>
    <row r="361" spans="3:37" ht="15.75" thickBot="1" x14ac:dyDescent="0.3">
      <c r="C361" s="49" t="s">
        <v>41</v>
      </c>
      <c r="D361" s="53">
        <f t="shared" si="36"/>
        <v>0.36064435520136201</v>
      </c>
      <c r="E361" s="29">
        <f t="shared" si="37"/>
        <v>356</v>
      </c>
      <c r="F361" s="305"/>
      <c r="G361" s="45" t="s">
        <v>41</v>
      </c>
      <c r="H361" s="300">
        <f>VLOOKUP(G361,'NPB CALCULATION'!L$3:N$366,2,FALSE)</f>
        <v>0.43437760800593628</v>
      </c>
      <c r="I361" s="33">
        <f t="shared" si="38"/>
        <v>356</v>
      </c>
      <c r="J361" s="306"/>
      <c r="K361" s="39" t="s">
        <v>41</v>
      </c>
      <c r="L361" s="310">
        <f>(VLOOKUP(K361,'RPPF CALCULATION'!$AX$2:$AZ$400,2,FALSE))</f>
        <v>0.28691110239678774</v>
      </c>
      <c r="M361" s="328">
        <f t="shared" si="39"/>
        <v>356</v>
      </c>
      <c r="AG361" s="14" t="s">
        <v>244</v>
      </c>
      <c r="AH361" s="66">
        <f t="shared" si="40"/>
        <v>355</v>
      </c>
      <c r="AI361" s="66"/>
      <c r="AJ361" s="324" t="str">
        <f t="shared" si="41"/>
        <v>Northern Illinois</v>
      </c>
      <c r="AK361" s="325">
        <f t="shared" si="42"/>
        <v>355</v>
      </c>
    </row>
    <row r="362" spans="3:37" ht="15.75" thickBot="1" x14ac:dyDescent="0.3">
      <c r="C362" s="49" t="s">
        <v>78</v>
      </c>
      <c r="D362" s="53">
        <f t="shared" si="36"/>
        <v>0.3444580017188783</v>
      </c>
      <c r="E362" s="29">
        <f t="shared" si="37"/>
        <v>357</v>
      </c>
      <c r="F362" s="305"/>
      <c r="G362" s="45" t="s">
        <v>78</v>
      </c>
      <c r="H362" s="300">
        <f>VLOOKUP(G362,'NPB CALCULATION'!L$3:N$366,2,FALSE)</f>
        <v>0.41125163826224959</v>
      </c>
      <c r="I362" s="33">
        <f t="shared" si="38"/>
        <v>357</v>
      </c>
      <c r="J362" s="306"/>
      <c r="K362" s="39" t="s">
        <v>78</v>
      </c>
      <c r="L362" s="310">
        <f>(VLOOKUP(K362,'RPPF CALCULATION'!$AX$2:$AZ$400,2,FALSE))</f>
        <v>0.27766436517550708</v>
      </c>
      <c r="M362" s="328">
        <f t="shared" si="39"/>
        <v>357</v>
      </c>
      <c r="AG362" s="14" t="s">
        <v>41</v>
      </c>
      <c r="AH362" s="66">
        <f t="shared" si="40"/>
        <v>356</v>
      </c>
      <c r="AI362" s="66"/>
      <c r="AJ362" s="324" t="str">
        <f t="shared" si="41"/>
        <v>Alabama A&amp;M</v>
      </c>
      <c r="AK362" s="325">
        <f t="shared" si="42"/>
        <v>356</v>
      </c>
    </row>
    <row r="363" spans="3:37" ht="15.75" thickBot="1" x14ac:dyDescent="0.3">
      <c r="C363" s="49" t="s">
        <v>86</v>
      </c>
      <c r="D363" s="53">
        <f t="shared" si="36"/>
        <v>0.33721822846299954</v>
      </c>
      <c r="E363" s="29">
        <f t="shared" si="37"/>
        <v>358</v>
      </c>
      <c r="F363" s="305"/>
      <c r="G363" s="45" t="s">
        <v>86</v>
      </c>
      <c r="H363" s="300">
        <f>VLOOKUP(G363,'NPB CALCULATION'!L$3:N$366,2,FALSE)</f>
        <v>0.40990458429098886</v>
      </c>
      <c r="I363" s="33">
        <f t="shared" si="38"/>
        <v>358</v>
      </c>
      <c r="J363" s="306"/>
      <c r="K363" s="39" t="s">
        <v>86</v>
      </c>
      <c r="L363" s="310">
        <f>(VLOOKUP(K363,'RPPF CALCULATION'!$AX$2:$AZ$400,2,FALSE))</f>
        <v>0.26453187263501016</v>
      </c>
      <c r="M363" s="328">
        <f t="shared" si="39"/>
        <v>358</v>
      </c>
      <c r="AG363" s="14" t="s">
        <v>78</v>
      </c>
      <c r="AH363" s="66">
        <f t="shared" si="40"/>
        <v>357</v>
      </c>
      <c r="AI363" s="66"/>
      <c r="AJ363" s="324" t="str">
        <f t="shared" si="41"/>
        <v>Canisius</v>
      </c>
      <c r="AK363" s="325">
        <f t="shared" si="42"/>
        <v>357</v>
      </c>
    </row>
    <row r="364" spans="3:37" ht="15.75" thickBot="1" x14ac:dyDescent="0.3">
      <c r="C364" s="49" t="s">
        <v>197</v>
      </c>
      <c r="D364" s="53">
        <f t="shared" si="36"/>
        <v>0.3267835340210441</v>
      </c>
      <c r="E364" s="29">
        <f t="shared" si="37"/>
        <v>359</v>
      </c>
      <c r="F364" s="305"/>
      <c r="G364" s="45" t="s">
        <v>197</v>
      </c>
      <c r="H364" s="300">
        <f>VLOOKUP(G364,'NPB CALCULATION'!L$3:N$366,2,FALSE)</f>
        <v>0.40742536126599088</v>
      </c>
      <c r="I364" s="33">
        <f t="shared" si="38"/>
        <v>359</v>
      </c>
      <c r="J364" s="306"/>
      <c r="K364" s="39" t="s">
        <v>226</v>
      </c>
      <c r="L364" s="310">
        <f>(VLOOKUP(K364,'RPPF CALCULATION'!$AX$2:$AZ$400,2,FALSE))</f>
        <v>0.24775066586527433</v>
      </c>
      <c r="M364" s="328">
        <f t="shared" si="39"/>
        <v>359</v>
      </c>
      <c r="AG364" s="14" t="s">
        <v>86</v>
      </c>
      <c r="AH364" s="66">
        <f t="shared" si="40"/>
        <v>358</v>
      </c>
      <c r="AI364" s="66"/>
      <c r="AJ364" s="324" t="str">
        <f t="shared" si="41"/>
        <v>Chicago St.</v>
      </c>
      <c r="AK364" s="325">
        <f t="shared" si="42"/>
        <v>358</v>
      </c>
    </row>
    <row r="365" spans="3:37" ht="15.75" thickBot="1" x14ac:dyDescent="0.3">
      <c r="C365" s="49" t="s">
        <v>226</v>
      </c>
      <c r="D365" s="53">
        <f t="shared" si="36"/>
        <v>0.31112812281206237</v>
      </c>
      <c r="E365" s="29">
        <f t="shared" si="37"/>
        <v>360</v>
      </c>
      <c r="F365" s="305"/>
      <c r="G365" s="45" t="s">
        <v>50</v>
      </c>
      <c r="H365" s="300">
        <f>VLOOKUP(G365,'NPB CALCULATION'!L$3:N$366,2,FALSE)</f>
        <v>0.37970081206081513</v>
      </c>
      <c r="I365" s="33">
        <f t="shared" si="38"/>
        <v>360</v>
      </c>
      <c r="J365" s="306"/>
      <c r="K365" s="39" t="s">
        <v>197</v>
      </c>
      <c r="L365" s="310">
        <f>(VLOOKUP(K365,'RPPF CALCULATION'!$AX$2:$AZ$400,2,FALSE))</f>
        <v>0.24614170677609737</v>
      </c>
      <c r="M365" s="328">
        <f t="shared" si="39"/>
        <v>360</v>
      </c>
      <c r="AG365" s="14" t="s">
        <v>197</v>
      </c>
      <c r="AH365" s="66">
        <f t="shared" si="40"/>
        <v>360</v>
      </c>
      <c r="AI365" s="66"/>
      <c r="AJ365" s="324" t="str">
        <f t="shared" si="41"/>
        <v>Maryland Eastern Shore</v>
      </c>
      <c r="AK365" s="325">
        <f t="shared" si="42"/>
        <v>359</v>
      </c>
    </row>
    <row r="366" spans="3:37" ht="15.75" thickBot="1" x14ac:dyDescent="0.3">
      <c r="C366" s="49" t="s">
        <v>333</v>
      </c>
      <c r="D366" s="53">
        <f t="shared" si="36"/>
        <v>0.30628926475836127</v>
      </c>
      <c r="E366" s="29">
        <f t="shared" si="37"/>
        <v>361</v>
      </c>
      <c r="F366" s="305"/>
      <c r="G366" s="45" t="s">
        <v>333</v>
      </c>
      <c r="H366" s="300">
        <f>VLOOKUP(G366,'NPB CALCULATION'!L$3:N$366,2,FALSE)</f>
        <v>0.37600558903174774</v>
      </c>
      <c r="I366" s="33">
        <f t="shared" si="38"/>
        <v>361</v>
      </c>
      <c r="J366" s="306"/>
      <c r="K366" s="39" t="s">
        <v>333</v>
      </c>
      <c r="L366" s="310">
        <f>(VLOOKUP(K366,'RPPF CALCULATION'!$AX$2:$AZ$400,2,FALSE))</f>
        <v>0.23657294048497479</v>
      </c>
      <c r="M366" s="328">
        <f t="shared" si="39"/>
        <v>361</v>
      </c>
      <c r="AG366" s="14" t="s">
        <v>226</v>
      </c>
      <c r="AH366" s="66">
        <f t="shared" si="40"/>
        <v>361</v>
      </c>
      <c r="AI366" s="66"/>
      <c r="AJ366" s="324" t="str">
        <f t="shared" si="41"/>
        <v>New Hampshire</v>
      </c>
      <c r="AK366" s="325">
        <f t="shared" si="42"/>
        <v>360</v>
      </c>
    </row>
    <row r="367" spans="3:37" ht="15.75" thickBot="1" x14ac:dyDescent="0.3">
      <c r="C367" s="49" t="s">
        <v>50</v>
      </c>
      <c r="D367" s="53">
        <f t="shared" si="36"/>
        <v>0.30126949825082627</v>
      </c>
      <c r="E367" s="29">
        <f t="shared" si="37"/>
        <v>362</v>
      </c>
      <c r="F367" s="305"/>
      <c r="G367" s="45" t="s">
        <v>226</v>
      </c>
      <c r="H367" s="300">
        <f>VLOOKUP(G367,'NPB CALCULATION'!L$3:N$366,2,FALSE)</f>
        <v>0.37450557975885046</v>
      </c>
      <c r="I367" s="33">
        <f t="shared" si="38"/>
        <v>362</v>
      </c>
      <c r="J367" s="306"/>
      <c r="K367" s="39" t="s">
        <v>50</v>
      </c>
      <c r="L367" s="310">
        <f>(VLOOKUP(K367,'RPPF CALCULATION'!$AX$2:$AZ$400,2,FALSE))</f>
        <v>0.22283818444083742</v>
      </c>
      <c r="M367" s="328">
        <f t="shared" si="39"/>
        <v>362</v>
      </c>
      <c r="AG367" s="14" t="s">
        <v>50</v>
      </c>
      <c r="AH367" s="66">
        <f t="shared" si="40"/>
        <v>361</v>
      </c>
      <c r="AI367" s="66"/>
      <c r="AJ367" s="324" t="str">
        <f t="shared" si="41"/>
        <v>Arkansas Pine Bluff</v>
      </c>
      <c r="AK367" s="325">
        <f t="shared" si="42"/>
        <v>360</v>
      </c>
    </row>
    <row r="368" spans="3:37" ht="15.75" thickBot="1" x14ac:dyDescent="0.3">
      <c r="C368" s="49" t="s">
        <v>96</v>
      </c>
      <c r="D368" s="53">
        <f t="shared" si="36"/>
        <v>0.27084394978753368</v>
      </c>
      <c r="E368" s="29">
        <f t="shared" si="37"/>
        <v>363</v>
      </c>
      <c r="F368" s="305"/>
      <c r="G368" s="45" t="s">
        <v>96</v>
      </c>
      <c r="H368" s="300">
        <f>VLOOKUP(G368,'NPB CALCULATION'!L$3:N$366,2,FALSE)</f>
        <v>0.34089095717241397</v>
      </c>
      <c r="I368" s="33">
        <f t="shared" si="38"/>
        <v>363</v>
      </c>
      <c r="J368" s="306"/>
      <c r="K368" s="39" t="s">
        <v>96</v>
      </c>
      <c r="L368" s="310">
        <f>(VLOOKUP(K368,'RPPF CALCULATION'!$AX$2:$AZ$400,2,FALSE))</f>
        <v>0.20079694240265342</v>
      </c>
      <c r="M368" s="328">
        <f t="shared" si="39"/>
        <v>363</v>
      </c>
      <c r="AG368" s="14" t="s">
        <v>333</v>
      </c>
      <c r="AH368" s="66">
        <f t="shared" si="40"/>
        <v>361</v>
      </c>
      <c r="AI368" s="66"/>
      <c r="AJ368" s="324" t="str">
        <f t="shared" si="41"/>
        <v>The Citadel</v>
      </c>
      <c r="AK368" s="325">
        <f t="shared" si="42"/>
        <v>360</v>
      </c>
    </row>
    <row r="369" spans="3:41" ht="15.75" thickBot="1" x14ac:dyDescent="0.3">
      <c r="C369" s="51" t="s">
        <v>211</v>
      </c>
      <c r="D369" s="55">
        <f t="shared" si="36"/>
        <v>0.14915511901295198</v>
      </c>
      <c r="E369" s="29">
        <f t="shared" si="37"/>
        <v>364</v>
      </c>
      <c r="F369" s="307"/>
      <c r="G369" s="47" t="s">
        <v>211</v>
      </c>
      <c r="H369" s="300">
        <f>VLOOKUP(G369,'NPB CALCULATION'!L$3:N$366,2,FALSE)</f>
        <v>0.20565561126994331</v>
      </c>
      <c r="I369" s="33">
        <f t="shared" si="38"/>
        <v>364</v>
      </c>
      <c r="K369" s="41" t="s">
        <v>211</v>
      </c>
      <c r="L369" s="310">
        <f>(VLOOKUP(K369,'RPPF CALCULATION'!$AX$2:$AZ$400,2,FALSE))</f>
        <v>9.2654626755960659E-2</v>
      </c>
      <c r="M369" s="329">
        <f t="shared" si="39"/>
        <v>364</v>
      </c>
      <c r="AG369" s="14" t="s">
        <v>96</v>
      </c>
      <c r="AH369" s="66">
        <f t="shared" si="40"/>
        <v>363</v>
      </c>
      <c r="AI369" s="66"/>
      <c r="AJ369" s="324" t="str">
        <f t="shared" si="41"/>
        <v>Coppin St.</v>
      </c>
      <c r="AK369" s="325">
        <f t="shared" si="42"/>
        <v>363</v>
      </c>
    </row>
    <row r="370" spans="3:41" x14ac:dyDescent="0.25">
      <c r="AG370" s="14" t="s">
        <v>211</v>
      </c>
      <c r="AH370" s="66">
        <f t="shared" si="40"/>
        <v>364</v>
      </c>
      <c r="AI370" s="66"/>
      <c r="AJ370" s="324" t="str">
        <f t="shared" si="41"/>
        <v>Mississippi Valley St.</v>
      </c>
      <c r="AK370" s="325">
        <f t="shared" si="42"/>
        <v>364</v>
      </c>
    </row>
    <row r="371" spans="3:41" ht="15.75" thickBot="1" x14ac:dyDescent="0.3">
      <c r="AK371" s="249"/>
      <c r="AO371" s="27"/>
    </row>
  </sheetData>
  <sortState xmlns:xlrd2="http://schemas.microsoft.com/office/spreadsheetml/2017/richdata2" ref="C6:E369">
    <sortCondition ref="E6:E369"/>
  </sortState>
  <mergeCells count="43">
    <mergeCell ref="AJ5:AK5"/>
    <mergeCell ref="X4:Y4"/>
    <mergeCell ref="Z4:AA4"/>
    <mergeCell ref="X9:Y9"/>
    <mergeCell ref="X19:Y19"/>
    <mergeCell ref="X14:Y14"/>
    <mergeCell ref="Z9:AA9"/>
    <mergeCell ref="Z14:AA14"/>
    <mergeCell ref="Z19:AA19"/>
    <mergeCell ref="AB4:AC4"/>
    <mergeCell ref="AJ6:AK6"/>
    <mergeCell ref="C4:E4"/>
    <mergeCell ref="G4:I4"/>
    <mergeCell ref="K4:M4"/>
    <mergeCell ref="P10:R10"/>
    <mergeCell ref="C2:E2"/>
    <mergeCell ref="O50:Q50"/>
    <mergeCell ref="P14:R14"/>
    <mergeCell ref="O9:R9"/>
    <mergeCell ref="P36:R36"/>
    <mergeCell ref="P26:R26"/>
    <mergeCell ref="O21:R21"/>
    <mergeCell ref="P42:R42"/>
    <mergeCell ref="P22:R22"/>
    <mergeCell ref="S1:T1"/>
    <mergeCell ref="X42:Y42"/>
    <mergeCell ref="Z42:AA42"/>
    <mergeCell ref="X47:Y47"/>
    <mergeCell ref="Z47:AA47"/>
    <mergeCell ref="S21:V21"/>
    <mergeCell ref="Z24:AA24"/>
    <mergeCell ref="T36:V36"/>
    <mergeCell ref="T26:V26"/>
    <mergeCell ref="X57:Y57"/>
    <mergeCell ref="X52:Y52"/>
    <mergeCell ref="X24:Y24"/>
    <mergeCell ref="Z57:AA57"/>
    <mergeCell ref="T22:V22"/>
    <mergeCell ref="X32:Y32"/>
    <mergeCell ref="Z32:AA32"/>
    <mergeCell ref="Z52:AA52"/>
    <mergeCell ref="X37:Y37"/>
    <mergeCell ref="Z37:AA37"/>
  </mergeCells>
  <conditionalFormatting sqref="C6:M401">
    <cfRule type="expression" dxfId="100" priority="17">
      <formula>IF(AND($M$6&lt;2),($M$401&gt;1))</formula>
    </cfRule>
  </conditionalFormatting>
  <conditionalFormatting sqref="D6:D369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369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03">
      <colorScale>
        <cfvo type="min"/>
        <cfvo type="percentile" val="65"/>
        <cfvo type="max"/>
        <color rgb="FFF8696B"/>
        <color rgb="FFFFEB84"/>
        <color rgb="FF63BE7B"/>
      </colorScale>
    </cfRule>
  </conditionalFormatting>
  <conditionalFormatting sqref="H5:H1048576 G4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0:H1048576 G4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4">
      <colorScale>
        <cfvo type="min"/>
        <cfvo type="percentile" val="65"/>
        <cfvo type="max"/>
        <color rgb="FFF8696B"/>
        <color rgb="FFFFEB84"/>
        <color rgb="FF63BE7B"/>
      </colorScale>
    </cfRule>
  </conditionalFormatting>
  <conditionalFormatting sqref="K5:K369">
    <cfRule type="colorScale" priority="501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L3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70:L1048576 K4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22">
      <colorScale>
        <cfvo type="min"/>
        <cfvo type="percentile" val="65"/>
        <cfvo type="max"/>
        <color rgb="FFF8696B"/>
        <color rgb="FFFFEB84"/>
        <color rgb="FF63BE7B"/>
      </colorScale>
    </cfRule>
  </conditionalFormatting>
  <conditionalFormatting sqref="P12:R12">
    <cfRule type="expression" dxfId="99" priority="9">
      <formula>$R$12&gt;$R$13</formula>
    </cfRule>
  </conditionalFormatting>
  <conditionalFormatting sqref="P13:R13">
    <cfRule type="expression" dxfId="98" priority="13">
      <formula>$R$13&gt;$R$12</formula>
    </cfRule>
  </conditionalFormatting>
  <conditionalFormatting sqref="P16:R16">
    <cfRule type="expression" dxfId="97" priority="10">
      <formula>$R$16&gt;$R$17</formula>
    </cfRule>
  </conditionalFormatting>
  <conditionalFormatting sqref="P17:R17">
    <cfRule type="expression" dxfId="96" priority="11">
      <formula>$R$17&gt;$R$16</formula>
    </cfRule>
  </conditionalFormatting>
  <conditionalFormatting sqref="P18:R18">
    <cfRule type="expression" dxfId="95" priority="12">
      <formula>$R$18&gt;$R$19</formula>
    </cfRule>
  </conditionalFormatting>
  <conditionalFormatting sqref="P19:R19">
    <cfRule type="expression" dxfId="94" priority="14">
      <formula>$R18&lt;$R19</formula>
    </cfRule>
  </conditionalFormatting>
  <conditionalFormatting sqref="Q7:Q8">
    <cfRule type="top10" dxfId="93" priority="63" percent="1" rank="10"/>
  </conditionalFormatting>
  <conditionalFormatting sqref="R7:R8">
    <cfRule type="top10" dxfId="92" priority="62" percent="1" rank="10"/>
  </conditionalFormatting>
  <conditionalFormatting sqref="R24:R25">
    <cfRule type="top10" dxfId="91" priority="307" percent="1" rank="10"/>
    <cfRule type="top10" dxfId="90" priority="336" percent="1" rank="10"/>
  </conditionalFormatting>
  <conditionalFormatting sqref="R28:R29">
    <cfRule type="top10" dxfId="89" priority="314" percent="1" rank="10"/>
  </conditionalFormatting>
  <conditionalFormatting sqref="R30:R31">
    <cfRule type="top10" dxfId="88" priority="313" percent="1" rank="10"/>
  </conditionalFormatting>
  <conditionalFormatting sqref="R38:R39 S26:S31 S38:S41">
    <cfRule type="top10" dxfId="87" priority="311" percent="1" rank="10"/>
  </conditionalFormatting>
  <conditionalFormatting sqref="R40:R41">
    <cfRule type="top10" dxfId="86" priority="309" percent="1" rank="10"/>
  </conditionalFormatting>
  <conditionalFormatting sqref="S12:S13">
    <cfRule type="top10" dxfId="85" priority="187" percent="1" rank="10"/>
  </conditionalFormatting>
  <conditionalFormatting sqref="S16:S17">
    <cfRule type="top10" dxfId="84" priority="183" percent="1" rank="10"/>
  </conditionalFormatting>
  <conditionalFormatting sqref="S18:S19">
    <cfRule type="top10" dxfId="83" priority="181" percent="1" rank="10"/>
  </conditionalFormatting>
  <conditionalFormatting sqref="S50">
    <cfRule type="top10" dxfId="82" priority="1193" percent="1" rank="10"/>
    <cfRule type="top10" dxfId="81" priority="1194" percent="1" bottom="1" rank="10"/>
  </conditionalFormatting>
  <conditionalFormatting sqref="V24:V25 W13">
    <cfRule type="top10" dxfId="80" priority="302" percent="1" rank="10"/>
  </conditionalFormatting>
  <conditionalFormatting sqref="V28:V29 W22:W23">
    <cfRule type="top10" dxfId="79" priority="1038" percent="1" rank="10"/>
  </conditionalFormatting>
  <conditionalFormatting sqref="V30:V31 W24:W25">
    <cfRule type="top10" dxfId="78" priority="1040" percent="1" rank="10"/>
  </conditionalFormatting>
  <conditionalFormatting sqref="V38:V39 W16:W17">
    <cfRule type="top10" dxfId="77" priority="298" percent="1" rank="10"/>
  </conditionalFormatting>
  <conditionalFormatting sqref="V40:V41 W18:W19">
    <cfRule type="top10" dxfId="76" priority="297" percent="1" rank="10"/>
  </conditionalFormatting>
  <conditionalFormatting sqref="Y6:Y7">
    <cfRule type="top10" dxfId="75" priority="462" percent="1" bottom="1" rank="10"/>
    <cfRule type="top10" dxfId="74" priority="463" percent="1" rank="10"/>
  </conditionalFormatting>
  <conditionalFormatting sqref="Y11 Y17">
    <cfRule type="top10" dxfId="73" priority="459" percent="1" rank="10"/>
    <cfRule type="top10" dxfId="72" priority="458" percent="1" bottom="1" rank="10"/>
  </conditionalFormatting>
  <conditionalFormatting sqref="Y12 Y16">
    <cfRule type="top10" dxfId="71" priority="456" percent="1" rank="10"/>
    <cfRule type="top10" dxfId="70" priority="457" percent="1" bottom="1" rank="10"/>
  </conditionalFormatting>
  <conditionalFormatting sqref="Y21 Y27">
    <cfRule type="top10" dxfId="69" priority="7" percent="1" bottom="1" rank="10"/>
    <cfRule type="top10" dxfId="68" priority="8" percent="1" rank="10"/>
  </conditionalFormatting>
  <conditionalFormatting sqref="Y22 Y26">
    <cfRule type="top10" dxfId="67" priority="5" percent="1" bottom="1" rank="10"/>
    <cfRule type="top10" dxfId="66" priority="6" percent="1" rank="10"/>
  </conditionalFormatting>
  <conditionalFormatting sqref="AA6:AA7">
    <cfRule type="top10" dxfId="65" priority="1214" percent="1" rank="10"/>
    <cfRule type="top10" dxfId="64" priority="1213" percent="1" bottom="1" rank="10"/>
  </conditionalFormatting>
  <conditionalFormatting sqref="AA21 AA27">
    <cfRule type="top10" dxfId="63" priority="3" percent="1" bottom="1" rank="10"/>
    <cfRule type="top10" dxfId="62" priority="4" percent="1" rank="10"/>
  </conditionalFormatting>
  <conditionalFormatting sqref="AA26 AA22">
    <cfRule type="top10" dxfId="61" priority="2" percent="1" rank="10"/>
    <cfRule type="top10" dxfId="60" priority="1" percent="1" bottom="1" rank="10"/>
  </conditionalFormatting>
  <conditionalFormatting sqref="AA11:AF11 AA17:AF17">
    <cfRule type="top10" dxfId="59" priority="1167" percent="1" rank="10"/>
    <cfRule type="top10" dxfId="58" priority="1168" percent="1" bottom="1" rank="10"/>
  </conditionalFormatting>
  <conditionalFormatting sqref="AA12:AF12 AA16:AF16">
    <cfRule type="top10" dxfId="57" priority="1171" percent="1" rank="10"/>
    <cfRule type="top10" dxfId="56" priority="1172" percent="1" bottom="1" rank="10"/>
  </conditionalFormatting>
  <conditionalFormatting sqref="AB21">
    <cfRule type="top10" dxfId="55" priority="65" percent="1" rank="10"/>
  </conditionalFormatting>
  <conditionalFormatting sqref="AB22">
    <cfRule type="top10" dxfId="54" priority="64" percent="1" rank="10"/>
  </conditionalFormatting>
  <conditionalFormatting sqref="AB44">
    <cfRule type="top10" dxfId="53" priority="74" percent="1" rank="10"/>
    <cfRule type="top10" dxfId="52" priority="73" percent="1" bottom="1" rank="10"/>
  </conditionalFormatting>
  <conditionalFormatting sqref="AB45">
    <cfRule type="top10" dxfId="51" priority="69" percent="1" rank="10"/>
    <cfRule type="top10" dxfId="50" priority="68" percent="1" bottom="1" rank="10"/>
  </conditionalFormatting>
  <conditionalFormatting sqref="AB49:AB50">
    <cfRule type="top10" dxfId="49" priority="71" percent="1" bottom="1" rank="10"/>
    <cfRule type="top10" dxfId="48" priority="72" percent="1" rank="10"/>
  </conditionalFormatting>
  <conditionalFormatting sqref="AC21:AF22">
    <cfRule type="top10" dxfId="47" priority="1175" percent="1" bottom="1" rank="10"/>
    <cfRule type="top10" dxfId="46" priority="1176" percent="1" rank="10"/>
  </conditionalFormatting>
  <conditionalFormatting sqref="AC26:AF26">
    <cfRule type="top10" dxfId="45" priority="1177" percent="1" rank="10"/>
    <cfRule type="top10" dxfId="44" priority="1178" percent="1" bottom="1" rank="10"/>
  </conditionalFormatting>
  <conditionalFormatting sqref="AC27:AF27">
    <cfRule type="top10" dxfId="43" priority="1179" percent="1" bottom="1" rank="10"/>
    <cfRule type="top10" dxfId="42" priority="1180" percent="1" rank="10"/>
  </conditionalFormatting>
  <conditionalFormatting sqref="AC39:AF40">
    <cfRule type="top10" dxfId="41" priority="1181" percent="1" bottom="1" rank="10"/>
    <cfRule type="top10" dxfId="40" priority="1182" percent="1" rank="10"/>
  </conditionalFormatting>
  <conditionalFormatting sqref="AC44:AF44 AC50:AF50">
    <cfRule type="top10" dxfId="39" priority="1184" percent="1" bottom="1" rank="10"/>
    <cfRule type="top10" dxfId="38" priority="1183" percent="1" rank="10"/>
  </conditionalFormatting>
  <conditionalFormatting sqref="AC45:AF45 AC49:AF49">
    <cfRule type="top10" dxfId="37" priority="1187" percent="1" rank="10"/>
    <cfRule type="top10" dxfId="36" priority="1188" percent="1" bottom="1" rank="10"/>
  </conditionalFormatting>
  <conditionalFormatting sqref="AC54:AF55">
    <cfRule type="top10" dxfId="35" priority="1191" percent="1" bottom="1" rank="10"/>
    <cfRule type="top10" dxfId="34" priority="1192" percent="1" rank="10"/>
  </conditionalFormatting>
  <conditionalFormatting sqref="AK1:AK5 AK7:AK1048576">
    <cfRule type="colorScale" priority="496">
      <colorScale>
        <cfvo type="min"/>
        <cfvo type="percentile" val="25"/>
        <cfvo type="max"/>
        <color theme="9" tint="0.59999389629810485"/>
        <color theme="9" tint="0.79998168889431442"/>
        <color theme="7" tint="0.59999389629810485"/>
      </colorScale>
    </cfRule>
  </conditionalFormatting>
  <pageMargins left="0.7" right="0.7" top="0.75" bottom="0.75" header="0.3" footer="0.3"/>
  <pageSetup paperSize="136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07726-7994-4387-9DFE-11D78C28E14F}">
  <dimension ref="B1:ED370"/>
  <sheetViews>
    <sheetView topLeftCell="C1" workbookViewId="0">
      <selection activeCell="M3" sqref="F3:M370"/>
    </sheetView>
  </sheetViews>
  <sheetFormatPr defaultRowHeight="15" x14ac:dyDescent="0.25"/>
  <cols>
    <col min="1" max="1" width="3.42578125" customWidth="1"/>
    <col min="3" max="3" width="14" bestFit="1" customWidth="1"/>
    <col min="5" max="5" width="3.42578125" customWidth="1"/>
    <col min="6" max="6" width="23" bestFit="1" customWidth="1"/>
    <col min="7" max="7" width="11.42578125" bestFit="1" customWidth="1"/>
    <col min="8" max="8" width="10.140625" bestFit="1" customWidth="1"/>
    <col min="9" max="10" width="13.7109375" bestFit="1" customWidth="1"/>
    <col min="11" max="11" width="12.28515625" customWidth="1"/>
    <col min="12" max="12" width="11.85546875" bestFit="1" customWidth="1"/>
    <col min="13" max="13" width="11.85546875" customWidth="1"/>
    <col min="14" max="14" width="3.42578125" customWidth="1"/>
    <col min="15" max="15" width="21.5703125" customWidth="1"/>
    <col min="17" max="17" width="11" customWidth="1"/>
    <col min="23" max="23" width="11.42578125" bestFit="1" customWidth="1"/>
    <col min="24" max="24" width="10.5703125" bestFit="1" customWidth="1"/>
    <col min="25" max="25" width="22.7109375" bestFit="1" customWidth="1"/>
    <col min="33" max="33" width="11.42578125" bestFit="1" customWidth="1"/>
    <col min="34" max="34" width="10.5703125" bestFit="1" customWidth="1"/>
    <col min="35" max="35" width="22.7109375" bestFit="1" customWidth="1"/>
    <col min="44" max="44" width="10.5703125" bestFit="1" customWidth="1"/>
    <col min="45" max="45" width="13" customWidth="1"/>
    <col min="54" max="54" width="10.5703125" bestFit="1" customWidth="1"/>
    <col min="55" max="55" width="14.7109375" customWidth="1"/>
    <col min="64" max="64" width="10.5703125" bestFit="1" customWidth="1"/>
    <col min="65" max="65" width="20.28515625" customWidth="1"/>
    <col min="74" max="74" width="10.5703125" bestFit="1" customWidth="1"/>
    <col min="75" max="75" width="17.140625" customWidth="1"/>
    <col min="84" max="84" width="10.5703125" bestFit="1" customWidth="1"/>
    <col min="85" max="85" width="13" customWidth="1"/>
    <col min="94" max="94" width="10.5703125" bestFit="1" customWidth="1"/>
    <col min="95" max="95" width="15.140625" customWidth="1"/>
    <col min="104" max="104" width="10.5703125" bestFit="1" customWidth="1"/>
    <col min="105" max="105" width="14.5703125" customWidth="1"/>
    <col min="114" max="114" width="10.5703125" bestFit="1" customWidth="1"/>
    <col min="124" max="124" width="10.5703125" bestFit="1" customWidth="1"/>
    <col min="125" max="125" width="18.28515625" customWidth="1"/>
    <col min="134" max="134" width="10.5703125" bestFit="1" customWidth="1"/>
  </cols>
  <sheetData>
    <row r="1" spans="2:134" ht="15.75" thickBot="1" x14ac:dyDescent="0.3"/>
    <row r="2" spans="2:134" ht="15.75" thickBot="1" x14ac:dyDescent="0.3">
      <c r="B2" s="651" t="s">
        <v>581</v>
      </c>
      <c r="C2" s="652"/>
      <c r="D2" s="653"/>
      <c r="O2" s="473" t="s">
        <v>578</v>
      </c>
      <c r="P2" s="451" t="s">
        <v>413</v>
      </c>
      <c r="Q2" s="451" t="s">
        <v>546</v>
      </c>
      <c r="R2" s="451" t="s">
        <v>460</v>
      </c>
      <c r="S2" s="452" t="s">
        <v>547</v>
      </c>
      <c r="T2" s="453" t="s">
        <v>577</v>
      </c>
      <c r="U2" s="451" t="s">
        <v>533</v>
      </c>
      <c r="V2" s="451" t="s">
        <v>535</v>
      </c>
      <c r="W2" s="424" t="s">
        <v>582</v>
      </c>
      <c r="X2" s="422" t="s">
        <v>598</v>
      </c>
      <c r="Y2" s="474" t="s">
        <v>579</v>
      </c>
      <c r="Z2" s="452" t="s">
        <v>413</v>
      </c>
      <c r="AA2" s="451" t="s">
        <v>546</v>
      </c>
      <c r="AB2" s="451" t="s">
        <v>460</v>
      </c>
      <c r="AC2" s="452" t="s">
        <v>547</v>
      </c>
      <c r="AD2" s="453" t="s">
        <v>577</v>
      </c>
      <c r="AE2" s="451" t="s">
        <v>533</v>
      </c>
      <c r="AF2" s="451" t="s">
        <v>535</v>
      </c>
      <c r="AG2" s="424" t="s">
        <v>582</v>
      </c>
      <c r="AH2" s="423" t="s">
        <v>598</v>
      </c>
      <c r="AI2" s="475" t="s">
        <v>580</v>
      </c>
      <c r="AJ2" s="476" t="s">
        <v>413</v>
      </c>
      <c r="AK2" s="451" t="s">
        <v>546</v>
      </c>
      <c r="AL2" s="451" t="s">
        <v>460</v>
      </c>
      <c r="AM2" s="452" t="s">
        <v>547</v>
      </c>
      <c r="AN2" s="453" t="s">
        <v>577</v>
      </c>
      <c r="AO2" s="451" t="s">
        <v>533</v>
      </c>
      <c r="AP2" s="451" t="s">
        <v>535</v>
      </c>
      <c r="AQ2" s="424" t="s">
        <v>582</v>
      </c>
      <c r="AR2" s="423" t="s">
        <v>598</v>
      </c>
      <c r="AZ2" s="14"/>
      <c r="BJ2" s="14"/>
      <c r="BT2" s="14"/>
      <c r="CD2" s="14"/>
      <c r="CN2" s="14"/>
      <c r="CX2" s="14"/>
      <c r="DH2" s="14"/>
      <c r="DR2" s="14"/>
      <c r="EB2" s="14"/>
    </row>
    <row r="3" spans="2:134" ht="19.5" thickBot="1" x14ac:dyDescent="0.35">
      <c r="F3" s="495"/>
      <c r="G3" s="496"/>
      <c r="H3" s="659" t="s">
        <v>599</v>
      </c>
      <c r="I3" s="659"/>
      <c r="J3" s="497">
        <f ca="1">TODAY()</f>
        <v>45708</v>
      </c>
      <c r="K3" s="529"/>
      <c r="L3" s="529"/>
      <c r="M3" s="530"/>
      <c r="O3" s="421" t="s">
        <v>548</v>
      </c>
      <c r="P3" s="455">
        <v>0.94734142510933639</v>
      </c>
      <c r="Q3" s="484">
        <v>0.99234694439805005</v>
      </c>
      <c r="R3" s="543">
        <v>4</v>
      </c>
      <c r="S3" s="454">
        <v>4.166666666666667</v>
      </c>
      <c r="T3" s="543">
        <v>5.916666666666667</v>
      </c>
      <c r="U3" s="454">
        <v>13</v>
      </c>
      <c r="V3" s="543">
        <v>17.25</v>
      </c>
      <c r="W3" s="454">
        <v>11.583333333333334</v>
      </c>
      <c r="X3" s="454">
        <f>AVERAGE(X8,AH9,AR11,BB11,BL10,BV8,CF10,CP9,CZ9,DJ30,DT8,ED8)</f>
        <v>8.5</v>
      </c>
      <c r="Y3" s="420" t="s">
        <v>584</v>
      </c>
      <c r="Z3" s="478">
        <v>0.85540110342022702</v>
      </c>
      <c r="AA3" s="485">
        <v>0.90842979283876057</v>
      </c>
      <c r="AB3" s="479">
        <v>23</v>
      </c>
      <c r="AC3" s="479">
        <v>25</v>
      </c>
      <c r="AD3" s="479">
        <v>25</v>
      </c>
      <c r="AE3" s="479">
        <v>73</v>
      </c>
      <c r="AF3" s="479">
        <v>30</v>
      </c>
      <c r="AG3" s="545">
        <v>22.5</v>
      </c>
      <c r="AH3" s="20">
        <f>MAX(X8,AH9,AR11,BB11,BL10,BV8,CF10,CP9,CZ9,DJ30,DT8,ED8)</f>
        <v>18</v>
      </c>
      <c r="AI3" s="420" t="s">
        <v>585</v>
      </c>
      <c r="AJ3" s="477">
        <v>0.98788005304482884</v>
      </c>
      <c r="AK3" s="486">
        <v>1.0292638307944633</v>
      </c>
      <c r="AL3" s="546">
        <v>1</v>
      </c>
      <c r="AM3" s="547">
        <v>1</v>
      </c>
      <c r="AN3" s="546">
        <v>1</v>
      </c>
      <c r="AO3" s="547">
        <v>1</v>
      </c>
      <c r="AP3" s="546">
        <v>1</v>
      </c>
      <c r="AQ3" s="547">
        <v>1.5</v>
      </c>
      <c r="AR3" s="548">
        <f>MIN(X8,AH9,AR11,BB11,BL10,BV8,CF10,CP9,CZ9,DJ30,DT9,ED8)</f>
        <v>1</v>
      </c>
      <c r="AZ3" s="471"/>
      <c r="BJ3" s="471"/>
      <c r="BT3" s="471"/>
      <c r="CD3" s="471"/>
      <c r="CN3" s="471"/>
      <c r="CX3" s="471"/>
      <c r="DH3" s="471"/>
      <c r="DR3" s="471"/>
      <c r="EB3" s="471"/>
    </row>
    <row r="4" spans="2:134" ht="15.75" customHeight="1" thickBot="1" x14ac:dyDescent="0.3">
      <c r="B4" s="621" t="s">
        <v>550</v>
      </c>
      <c r="C4" s="622"/>
      <c r="D4" s="623"/>
      <c r="F4" s="654" t="s">
        <v>416</v>
      </c>
      <c r="G4" s="655"/>
      <c r="H4" s="655"/>
      <c r="I4" s="656" t="s">
        <v>542</v>
      </c>
      <c r="J4" s="657"/>
      <c r="K4" s="657"/>
      <c r="L4" s="657"/>
      <c r="M4" s="658"/>
      <c r="O4" s="536" t="s">
        <v>549</v>
      </c>
      <c r="P4" s="537">
        <v>0.95569963617198261</v>
      </c>
      <c r="Q4" s="538">
        <v>0.99997577635798551</v>
      </c>
      <c r="R4" s="539">
        <v>2.2727272727272729</v>
      </c>
      <c r="S4" s="539">
        <v>2.2727272727272729</v>
      </c>
      <c r="T4" s="539">
        <v>4.1818181818181817</v>
      </c>
      <c r="U4" s="539">
        <v>7.5454545454545459</v>
      </c>
      <c r="V4" s="539">
        <v>17</v>
      </c>
      <c r="W4" s="535">
        <v>10.590909090909092</v>
      </c>
      <c r="X4" s="535">
        <f>AVERAGE(X8,AH9,AR11,BB11,BL10,BV8,CF10,CP9,CZ9,DT8,ED8)</f>
        <v>7.6363636363636367</v>
      </c>
      <c r="Y4" s="456" t="s">
        <v>583</v>
      </c>
      <c r="Z4" s="540">
        <v>0.9000700579269254</v>
      </c>
      <c r="AA4" s="541">
        <v>0.97953228337932985</v>
      </c>
      <c r="AB4" s="542">
        <v>4</v>
      </c>
      <c r="AC4" s="542">
        <v>4</v>
      </c>
      <c r="AD4" s="542">
        <v>9</v>
      </c>
      <c r="AE4" s="542">
        <v>18</v>
      </c>
      <c r="AF4" s="542">
        <v>30</v>
      </c>
      <c r="AG4" s="544">
        <v>17.5</v>
      </c>
      <c r="AH4" s="365">
        <f>MAX(X8,AH9,AR11,BB11,BL10,BV8,CF10,CP9,CZ9,DT8,ED8)</f>
        <v>12</v>
      </c>
      <c r="AI4" s="456" t="s">
        <v>586</v>
      </c>
      <c r="AJ4" s="480">
        <v>0.98788005304482884</v>
      </c>
      <c r="AK4" s="487">
        <v>1.0292638307944633</v>
      </c>
      <c r="AL4" s="549">
        <v>1</v>
      </c>
      <c r="AM4" s="550">
        <v>1</v>
      </c>
      <c r="AN4" s="549">
        <v>1</v>
      </c>
      <c r="AO4" s="550">
        <v>1</v>
      </c>
      <c r="AP4" s="549">
        <v>1</v>
      </c>
      <c r="AQ4" s="550">
        <v>1.5</v>
      </c>
      <c r="AR4" s="551">
        <f>MIN(X8,AH9,AR11,BB11,BL10,BV8,CF10,CP9,CZ9,DT9,ED8)</f>
        <v>1</v>
      </c>
      <c r="AZ4" s="471"/>
      <c r="BJ4" s="471"/>
      <c r="BT4" s="471"/>
      <c r="CD4" s="471"/>
      <c r="CN4" s="471"/>
      <c r="CX4" s="471"/>
      <c r="DH4" s="471"/>
      <c r="DR4" s="471"/>
      <c r="EB4" s="471"/>
    </row>
    <row r="5" spans="2:134" ht="5.25" customHeight="1" thickBot="1" x14ac:dyDescent="0.3">
      <c r="B5" s="481"/>
      <c r="C5" s="482"/>
      <c r="D5" s="483"/>
      <c r="F5" s="481"/>
      <c r="G5" s="482"/>
      <c r="H5" s="482"/>
      <c r="I5" s="531"/>
      <c r="J5" s="532"/>
      <c r="K5" s="532"/>
      <c r="L5" s="532"/>
      <c r="M5" s="528"/>
    </row>
    <row r="6" spans="2:134" ht="15.75" customHeight="1" thickBot="1" x14ac:dyDescent="0.3">
      <c r="B6" s="422" t="s">
        <v>552</v>
      </c>
      <c r="C6" s="424" t="s">
        <v>553</v>
      </c>
      <c r="D6" s="423" t="s">
        <v>414</v>
      </c>
      <c r="F6" s="404" t="s">
        <v>34</v>
      </c>
      <c r="G6" s="122" t="s">
        <v>465</v>
      </c>
      <c r="H6" s="403" t="s">
        <v>541</v>
      </c>
      <c r="I6" s="30" t="s">
        <v>540</v>
      </c>
      <c r="J6" s="419" t="s">
        <v>538</v>
      </c>
      <c r="K6" s="31" t="s">
        <v>539</v>
      </c>
      <c r="L6" s="527" t="s">
        <v>582</v>
      </c>
      <c r="M6" s="472" t="s">
        <v>598</v>
      </c>
      <c r="O6" s="648">
        <v>2024</v>
      </c>
      <c r="P6" s="649"/>
      <c r="Q6" s="649"/>
      <c r="R6" s="649"/>
      <c r="S6" s="649"/>
      <c r="T6" s="649"/>
      <c r="U6" s="649"/>
      <c r="V6" s="649"/>
      <c r="W6" s="649"/>
      <c r="X6" s="650"/>
      <c r="Y6" s="616">
        <v>2023</v>
      </c>
      <c r="Z6" s="617"/>
      <c r="AA6" s="617"/>
      <c r="AB6" s="617"/>
      <c r="AC6" s="617"/>
      <c r="AD6" s="617"/>
      <c r="AE6" s="617"/>
      <c r="AF6" s="617"/>
      <c r="AG6" s="617"/>
      <c r="AH6" s="618"/>
      <c r="AI6" s="645">
        <v>2022</v>
      </c>
      <c r="AJ6" s="647"/>
      <c r="AK6" s="647"/>
      <c r="AL6" s="647"/>
      <c r="AM6" s="647"/>
      <c r="AN6" s="647"/>
      <c r="AO6" s="647"/>
      <c r="AP6" s="647"/>
      <c r="AQ6" s="647"/>
      <c r="AR6" s="646"/>
      <c r="AS6" s="617" t="s">
        <v>551</v>
      </c>
      <c r="AT6" s="617"/>
      <c r="AU6" s="617"/>
      <c r="AV6" s="617"/>
      <c r="AW6" s="617"/>
      <c r="AX6" s="617"/>
      <c r="AY6" s="617"/>
      <c r="AZ6" s="617"/>
      <c r="BA6" s="617"/>
      <c r="BB6" s="618"/>
      <c r="BC6" s="648">
        <v>2019</v>
      </c>
      <c r="BD6" s="649"/>
      <c r="BE6" s="649"/>
      <c r="BF6" s="649"/>
      <c r="BG6" s="649"/>
      <c r="BH6" s="649"/>
      <c r="BI6" s="649"/>
      <c r="BJ6" s="649"/>
      <c r="BK6" s="649"/>
      <c r="BL6" s="650"/>
      <c r="BM6" s="616">
        <v>2018</v>
      </c>
      <c r="BN6" s="617"/>
      <c r="BO6" s="617"/>
      <c r="BP6" s="617"/>
      <c r="BQ6" s="617"/>
      <c r="BR6" s="617"/>
      <c r="BS6" s="617"/>
      <c r="BT6" s="617"/>
      <c r="BU6" s="617"/>
      <c r="BV6" s="618"/>
      <c r="BW6" s="648">
        <v>2017</v>
      </c>
      <c r="BX6" s="649"/>
      <c r="BY6" s="649"/>
      <c r="BZ6" s="649"/>
      <c r="CA6" s="649"/>
      <c r="CB6" s="649"/>
      <c r="CC6" s="649"/>
      <c r="CD6" s="649"/>
      <c r="CE6" s="649"/>
      <c r="CF6" s="650"/>
      <c r="CG6" s="660">
        <v>2016</v>
      </c>
      <c r="CH6" s="661"/>
      <c r="CI6" s="661"/>
      <c r="CJ6" s="661"/>
      <c r="CK6" s="661"/>
      <c r="CL6" s="661"/>
      <c r="CM6" s="661"/>
      <c r="CN6" s="661"/>
      <c r="CO6" s="661"/>
      <c r="CP6" s="662"/>
      <c r="CQ6" s="649">
        <v>2015</v>
      </c>
      <c r="CR6" s="649"/>
      <c r="CS6" s="649"/>
      <c r="CT6" s="649"/>
      <c r="CU6" s="649"/>
      <c r="CV6" s="649"/>
      <c r="CW6" s="649"/>
      <c r="CX6" s="649"/>
      <c r="CY6" s="649"/>
      <c r="CZ6" s="650"/>
      <c r="DA6" s="616">
        <v>2014</v>
      </c>
      <c r="DB6" s="617"/>
      <c r="DC6" s="617"/>
      <c r="DD6" s="617"/>
      <c r="DE6" s="617"/>
      <c r="DF6" s="617"/>
      <c r="DG6" s="617"/>
      <c r="DH6" s="617"/>
      <c r="DI6" s="617"/>
      <c r="DJ6" s="618"/>
      <c r="DK6" s="648">
        <v>2013</v>
      </c>
      <c r="DL6" s="649"/>
      <c r="DM6" s="649"/>
      <c r="DN6" s="649"/>
      <c r="DO6" s="649"/>
      <c r="DP6" s="649"/>
      <c r="DQ6" s="649"/>
      <c r="DR6" s="649"/>
      <c r="DS6" s="649"/>
      <c r="DT6" s="650"/>
      <c r="DU6" s="660">
        <v>2012</v>
      </c>
      <c r="DV6" s="661"/>
      <c r="DW6" s="661"/>
      <c r="DX6" s="661"/>
      <c r="DY6" s="661"/>
      <c r="DZ6" s="661"/>
      <c r="EA6" s="661"/>
      <c r="EB6" s="661"/>
      <c r="EC6" s="661"/>
      <c r="ED6" s="662"/>
    </row>
    <row r="7" spans="2:134" ht="15.75" customHeight="1" thickBot="1" x14ac:dyDescent="0.3">
      <c r="B7" s="425">
        <v>2024</v>
      </c>
      <c r="C7" s="426" t="s">
        <v>95</v>
      </c>
      <c r="D7" s="427">
        <v>1</v>
      </c>
      <c r="F7" s="405" t="s">
        <v>53</v>
      </c>
      <c r="G7" s="414">
        <f>(VLOOKUP(F7,'RPPF CALCULATION'!$AX$2:$AZ$400,2,FALSE))</f>
        <v>0.9917652110623224</v>
      </c>
      <c r="H7" s="415">
        <f t="shared" ref="H7:H70" si="0">RANK(G7,G:G,0)</f>
        <v>1</v>
      </c>
      <c r="I7" s="52">
        <f>VLOOKUP(F7,'RPPF CALCULATION'!$U$2:$W$365,3,FALSE)</f>
        <v>3</v>
      </c>
      <c r="J7" s="416">
        <f>VLOOKUP(F7,'RPPF CALCULATION'!$X$2:$AC$365,3,FALSE)</f>
        <v>2</v>
      </c>
      <c r="K7" s="466">
        <f>VLOOKUP(F7,'RPPF CALCULATION'!$X$2:$AC$365,5,FALSE)</f>
        <v>10</v>
      </c>
      <c r="L7" s="524">
        <f t="shared" ref="L7:L70" si="1">AVERAGE(K7,I7)</f>
        <v>6.5</v>
      </c>
      <c r="M7" s="533">
        <f t="shared" ref="M7:M70" si="2">RANK(L7,L:L,1)</f>
        <v>3</v>
      </c>
      <c r="O7" s="21" t="s">
        <v>34</v>
      </c>
      <c r="P7" s="26" t="s">
        <v>413</v>
      </c>
      <c r="Q7" s="26" t="s">
        <v>546</v>
      </c>
      <c r="R7" s="26" t="s">
        <v>457</v>
      </c>
      <c r="S7" s="20" t="s">
        <v>547</v>
      </c>
      <c r="T7" s="26" t="s">
        <v>577</v>
      </c>
      <c r="U7" s="26" t="s">
        <v>533</v>
      </c>
      <c r="V7" s="26" t="s">
        <v>535</v>
      </c>
      <c r="W7" s="26" t="s">
        <v>582</v>
      </c>
      <c r="X7" s="26" t="s">
        <v>598</v>
      </c>
      <c r="Y7" s="21" t="s">
        <v>34</v>
      </c>
      <c r="Z7" s="26" t="s">
        <v>413</v>
      </c>
      <c r="AA7" s="26" t="s">
        <v>546</v>
      </c>
      <c r="AB7" s="26" t="s">
        <v>457</v>
      </c>
      <c r="AC7" s="20" t="s">
        <v>547</v>
      </c>
      <c r="AD7" s="26" t="s">
        <v>577</v>
      </c>
      <c r="AE7" s="26" t="s">
        <v>533</v>
      </c>
      <c r="AF7" s="26" t="s">
        <v>535</v>
      </c>
      <c r="AG7" s="26" t="s">
        <v>582</v>
      </c>
      <c r="AH7" s="20" t="s">
        <v>598</v>
      </c>
      <c r="AI7" s="379" t="s">
        <v>34</v>
      </c>
      <c r="AJ7" s="333" t="s">
        <v>413</v>
      </c>
      <c r="AK7" s="333" t="s">
        <v>546</v>
      </c>
      <c r="AL7" s="333" t="s">
        <v>457</v>
      </c>
      <c r="AM7" s="333" t="s">
        <v>547</v>
      </c>
      <c r="AN7" s="333" t="s">
        <v>577</v>
      </c>
      <c r="AO7" s="333" t="s">
        <v>533</v>
      </c>
      <c r="AP7" s="333" t="s">
        <v>535</v>
      </c>
      <c r="AQ7" s="333" t="s">
        <v>582</v>
      </c>
      <c r="AR7" s="363" t="s">
        <v>598</v>
      </c>
      <c r="AS7" s="26" t="s">
        <v>34</v>
      </c>
      <c r="AT7" s="26" t="s">
        <v>413</v>
      </c>
      <c r="AU7" s="26" t="s">
        <v>546</v>
      </c>
      <c r="AV7" s="26" t="s">
        <v>457</v>
      </c>
      <c r="AW7" s="20" t="s">
        <v>547</v>
      </c>
      <c r="AX7" s="26" t="s">
        <v>577</v>
      </c>
      <c r="AY7" s="26" t="s">
        <v>533</v>
      </c>
      <c r="AZ7" s="26" t="s">
        <v>535</v>
      </c>
      <c r="BA7" s="26" t="s">
        <v>582</v>
      </c>
      <c r="BB7" s="26" t="s">
        <v>598</v>
      </c>
      <c r="BC7" s="21" t="s">
        <v>34</v>
      </c>
      <c r="BD7" s="26" t="s">
        <v>413</v>
      </c>
      <c r="BE7" s="26" t="s">
        <v>546</v>
      </c>
      <c r="BF7" s="26" t="s">
        <v>457</v>
      </c>
      <c r="BG7" s="20" t="s">
        <v>547</v>
      </c>
      <c r="BH7" s="26" t="s">
        <v>577</v>
      </c>
      <c r="BI7" s="26" t="s">
        <v>533</v>
      </c>
      <c r="BJ7" s="26" t="s">
        <v>535</v>
      </c>
      <c r="BK7" s="26" t="s">
        <v>582</v>
      </c>
      <c r="BL7" s="26" t="s">
        <v>598</v>
      </c>
      <c r="BM7" s="21" t="s">
        <v>34</v>
      </c>
      <c r="BN7" s="26" t="s">
        <v>413</v>
      </c>
      <c r="BO7" s="26" t="s">
        <v>546</v>
      </c>
      <c r="BP7" s="26" t="s">
        <v>457</v>
      </c>
      <c r="BQ7" s="20" t="s">
        <v>547</v>
      </c>
      <c r="BR7" s="26" t="s">
        <v>577</v>
      </c>
      <c r="BS7" s="26" t="s">
        <v>533</v>
      </c>
      <c r="BT7" s="26" t="s">
        <v>535</v>
      </c>
      <c r="BU7" s="26" t="s">
        <v>582</v>
      </c>
      <c r="BV7" s="26" t="s">
        <v>598</v>
      </c>
      <c r="BW7" s="21" t="s">
        <v>34</v>
      </c>
      <c r="BX7" s="26" t="s">
        <v>413</v>
      </c>
      <c r="BY7" s="26" t="s">
        <v>546</v>
      </c>
      <c r="BZ7" s="26" t="s">
        <v>457</v>
      </c>
      <c r="CA7" s="20" t="s">
        <v>547</v>
      </c>
      <c r="CB7" s="26" t="s">
        <v>577</v>
      </c>
      <c r="CC7" s="26" t="s">
        <v>533</v>
      </c>
      <c r="CD7" s="26" t="s">
        <v>535</v>
      </c>
      <c r="CE7" s="26" t="s">
        <v>582</v>
      </c>
      <c r="CF7" s="26" t="s">
        <v>598</v>
      </c>
      <c r="CG7" s="21" t="s">
        <v>34</v>
      </c>
      <c r="CH7" s="26" t="s">
        <v>413</v>
      </c>
      <c r="CI7" s="26" t="s">
        <v>546</v>
      </c>
      <c r="CJ7" s="26" t="s">
        <v>457</v>
      </c>
      <c r="CK7" s="20" t="s">
        <v>547</v>
      </c>
      <c r="CL7" s="26" t="s">
        <v>577</v>
      </c>
      <c r="CM7" s="26" t="s">
        <v>533</v>
      </c>
      <c r="CN7" s="26" t="s">
        <v>535</v>
      </c>
      <c r="CO7" s="26" t="s">
        <v>582</v>
      </c>
      <c r="CP7" s="20" t="s">
        <v>598</v>
      </c>
      <c r="CQ7" s="26" t="s">
        <v>34</v>
      </c>
      <c r="CR7" s="26" t="s">
        <v>413</v>
      </c>
      <c r="CS7" s="26" t="s">
        <v>546</v>
      </c>
      <c r="CT7" s="26" t="s">
        <v>457</v>
      </c>
      <c r="CU7" s="20" t="s">
        <v>547</v>
      </c>
      <c r="CV7" s="26" t="s">
        <v>577</v>
      </c>
      <c r="CW7" s="26" t="s">
        <v>533</v>
      </c>
      <c r="CX7" s="26" t="s">
        <v>535</v>
      </c>
      <c r="CY7" s="26" t="s">
        <v>582</v>
      </c>
      <c r="CZ7" s="26" t="s">
        <v>598</v>
      </c>
      <c r="DA7" s="21" t="s">
        <v>34</v>
      </c>
      <c r="DB7" s="26" t="s">
        <v>413</v>
      </c>
      <c r="DC7" s="26" t="s">
        <v>546</v>
      </c>
      <c r="DD7" s="26" t="s">
        <v>457</v>
      </c>
      <c r="DE7" s="20" t="s">
        <v>547</v>
      </c>
      <c r="DF7" s="26" t="s">
        <v>577</v>
      </c>
      <c r="DG7" s="26" t="s">
        <v>533</v>
      </c>
      <c r="DH7" s="26" t="s">
        <v>535</v>
      </c>
      <c r="DI7" s="26" t="s">
        <v>582</v>
      </c>
      <c r="DJ7" s="26" t="s">
        <v>598</v>
      </c>
      <c r="DK7" s="21" t="s">
        <v>34</v>
      </c>
      <c r="DL7" s="26" t="s">
        <v>413</v>
      </c>
      <c r="DM7" s="26" t="s">
        <v>546</v>
      </c>
      <c r="DN7" s="26" t="s">
        <v>457</v>
      </c>
      <c r="DO7" s="20" t="s">
        <v>547</v>
      </c>
      <c r="DP7" s="26" t="s">
        <v>577</v>
      </c>
      <c r="DQ7" s="26" t="s">
        <v>533</v>
      </c>
      <c r="DR7" s="26" t="s">
        <v>535</v>
      </c>
      <c r="DS7" s="26" t="s">
        <v>582</v>
      </c>
      <c r="DT7" s="26" t="s">
        <v>598</v>
      </c>
      <c r="DU7" s="21" t="s">
        <v>34</v>
      </c>
      <c r="DV7" s="26" t="s">
        <v>413</v>
      </c>
      <c r="DW7" s="26" t="s">
        <v>546</v>
      </c>
      <c r="DX7" s="26" t="s">
        <v>457</v>
      </c>
      <c r="DY7" s="26" t="s">
        <v>547</v>
      </c>
      <c r="DZ7" s="26" t="s">
        <v>577</v>
      </c>
      <c r="EA7" s="26" t="s">
        <v>533</v>
      </c>
      <c r="EB7" s="26" t="s">
        <v>535</v>
      </c>
      <c r="EC7" s="26" t="s">
        <v>582</v>
      </c>
      <c r="ED7" s="20" t="s">
        <v>598</v>
      </c>
    </row>
    <row r="8" spans="2:134" x14ac:dyDescent="0.25">
      <c r="B8" s="432">
        <v>2023</v>
      </c>
      <c r="C8" s="433" t="s">
        <v>95</v>
      </c>
      <c r="D8" s="434">
        <v>2</v>
      </c>
      <c r="F8" s="406" t="s">
        <v>109</v>
      </c>
      <c r="G8" s="411">
        <f>(VLOOKUP(F8,'RPPF CALCULATION'!$AX$2:$AZ$400,2,FALSE))</f>
        <v>0.97579817617758013</v>
      </c>
      <c r="H8" s="413">
        <f t="shared" si="0"/>
        <v>2</v>
      </c>
      <c r="I8" s="49">
        <f>VLOOKUP(F8,'RPPF CALCULATION'!$U$2:$W$365,3,FALSE)</f>
        <v>2</v>
      </c>
      <c r="J8" s="417">
        <f>VLOOKUP(F8,'RPPF CALCULATION'!$X$2:$AC$365,3,FALSE)</f>
        <v>8</v>
      </c>
      <c r="K8" s="467">
        <f>VLOOKUP(F8,'RPPF CALCULATION'!$X$2:$AC$365,5,FALSE)</f>
        <v>11</v>
      </c>
      <c r="L8" s="525">
        <f t="shared" si="1"/>
        <v>6.5</v>
      </c>
      <c r="M8" s="469">
        <f t="shared" si="2"/>
        <v>3</v>
      </c>
      <c r="O8" s="553" t="s">
        <v>95</v>
      </c>
      <c r="P8" s="429">
        <v>0.98587062376817691</v>
      </c>
      <c r="Q8" s="428">
        <v>1.0066561226801207</v>
      </c>
      <c r="R8" s="429">
        <v>1</v>
      </c>
      <c r="S8" s="430">
        <v>1</v>
      </c>
      <c r="T8" s="429">
        <v>2</v>
      </c>
      <c r="U8" s="429">
        <v>6</v>
      </c>
      <c r="V8" s="429">
        <v>21</v>
      </c>
      <c r="W8" s="429">
        <v>11.5</v>
      </c>
      <c r="X8" s="429">
        <f>RANK(W8,W$8:W$400,1)</f>
        <v>8</v>
      </c>
      <c r="Y8" s="368" t="s">
        <v>148</v>
      </c>
      <c r="Z8" s="14">
        <v>0.985206264503944</v>
      </c>
      <c r="AA8" s="431">
        <v>1.022008157267019</v>
      </c>
      <c r="AB8" s="14">
        <v>1</v>
      </c>
      <c r="AC8" s="43">
        <v>1</v>
      </c>
      <c r="AD8" s="14">
        <v>1</v>
      </c>
      <c r="AE8" s="14">
        <v>23</v>
      </c>
      <c r="AF8" s="14">
        <v>1</v>
      </c>
      <c r="AG8" s="14">
        <v>1</v>
      </c>
      <c r="AH8" s="43">
        <f>RANK(AG8,AG$8:AG$400,1)</f>
        <v>1</v>
      </c>
      <c r="AI8" s="368" t="s">
        <v>138</v>
      </c>
      <c r="AJ8" s="14">
        <v>0.99010671335038536</v>
      </c>
      <c r="AK8" s="431">
        <v>1.0859963934395003</v>
      </c>
      <c r="AL8" s="14">
        <v>1</v>
      </c>
      <c r="AM8" s="14">
        <v>1</v>
      </c>
      <c r="AN8" s="14">
        <v>1</v>
      </c>
      <c r="AO8" s="14">
        <v>1</v>
      </c>
      <c r="AP8" s="14">
        <v>1</v>
      </c>
      <c r="AQ8" s="14">
        <v>1</v>
      </c>
      <c r="AR8" s="43">
        <f>RANK(AQ8,AQ$8:AQ$400,1)</f>
        <v>1</v>
      </c>
      <c r="AS8" s="555" t="s">
        <v>138</v>
      </c>
      <c r="AT8" s="14">
        <v>0.99156673508304294</v>
      </c>
      <c r="AU8" s="431">
        <v>1.0682594198388553</v>
      </c>
      <c r="AV8" s="14">
        <v>1</v>
      </c>
      <c r="AW8" s="43">
        <v>1</v>
      </c>
      <c r="AX8" s="14">
        <v>1</v>
      </c>
      <c r="AY8" s="14">
        <v>1</v>
      </c>
      <c r="AZ8" s="14">
        <v>3</v>
      </c>
      <c r="BA8" s="14">
        <v>2</v>
      </c>
      <c r="BB8" s="14">
        <f>RANK(BA8,BA8:BA400,1)</f>
        <v>1</v>
      </c>
      <c r="BC8" s="368" t="s">
        <v>109</v>
      </c>
      <c r="BD8" s="14">
        <v>0.98855189345916072</v>
      </c>
      <c r="BE8" s="431">
        <v>1.012585388188352</v>
      </c>
      <c r="BF8" s="14">
        <v>1</v>
      </c>
      <c r="BG8" s="43">
        <v>1</v>
      </c>
      <c r="BH8" s="14">
        <v>5</v>
      </c>
      <c r="BI8" s="14">
        <v>3</v>
      </c>
      <c r="BJ8" s="14">
        <v>1</v>
      </c>
      <c r="BK8" s="14">
        <v>3</v>
      </c>
      <c r="BL8" s="14">
        <f t="shared" ref="BL8:BL71" si="3">RANK(BK8,BK:BK,1)</f>
        <v>1</v>
      </c>
      <c r="BM8" s="553" t="s">
        <v>367</v>
      </c>
      <c r="BN8" s="429">
        <v>0.98700359493631917</v>
      </c>
      <c r="BO8" s="428">
        <v>1.0292638307944633</v>
      </c>
      <c r="BP8" s="429">
        <v>1</v>
      </c>
      <c r="BQ8" s="430">
        <v>1</v>
      </c>
      <c r="BR8" s="429">
        <v>2</v>
      </c>
      <c r="BS8" s="429">
        <v>1</v>
      </c>
      <c r="BT8" s="429">
        <v>15</v>
      </c>
      <c r="BU8" s="429">
        <v>8.5</v>
      </c>
      <c r="BV8" s="429">
        <f t="shared" ref="BV8:BV71" si="4">RANK(BU8,BU:BU,1)</f>
        <v>5</v>
      </c>
      <c r="BW8" s="555" t="s">
        <v>138</v>
      </c>
      <c r="BX8" s="14">
        <v>0.98935516661700607</v>
      </c>
      <c r="BY8" s="431">
        <v>1.0441974374733707</v>
      </c>
      <c r="BZ8" s="14">
        <v>1</v>
      </c>
      <c r="CA8" s="43">
        <v>1</v>
      </c>
      <c r="CB8" s="14">
        <v>2</v>
      </c>
      <c r="CC8" s="14">
        <v>8</v>
      </c>
      <c r="CD8" s="14">
        <v>1</v>
      </c>
      <c r="CE8" s="14">
        <v>1.5</v>
      </c>
      <c r="CF8" s="14">
        <f t="shared" ref="CF8:CF71" si="5">RANK(CE8,CE:CE,1)</f>
        <v>1</v>
      </c>
      <c r="CG8" s="368" t="s">
        <v>166</v>
      </c>
      <c r="CH8" s="14">
        <v>0.98476639571459834</v>
      </c>
      <c r="CI8" s="431">
        <v>1.0389756561312886</v>
      </c>
      <c r="CJ8" s="14">
        <v>1</v>
      </c>
      <c r="CK8" s="43">
        <v>1</v>
      </c>
      <c r="CL8" s="14">
        <v>3</v>
      </c>
      <c r="CM8" s="14">
        <v>8</v>
      </c>
      <c r="CN8" s="14">
        <v>2</v>
      </c>
      <c r="CO8" s="14">
        <v>2.5</v>
      </c>
      <c r="CP8" s="43">
        <f t="shared" ref="CP8:CP71" si="6">RANK(CO8,CO:CO,1)</f>
        <v>1</v>
      </c>
      <c r="CQ8" s="556" t="s">
        <v>170</v>
      </c>
      <c r="CR8" s="14">
        <v>0.99332663684798894</v>
      </c>
      <c r="CS8" s="431">
        <v>1.0415157671316964</v>
      </c>
      <c r="CT8" s="14">
        <v>1</v>
      </c>
      <c r="CU8" s="14">
        <v>1</v>
      </c>
      <c r="CV8" s="14">
        <v>1</v>
      </c>
      <c r="CW8" s="14">
        <v>12</v>
      </c>
      <c r="CX8" s="14">
        <v>2</v>
      </c>
      <c r="CY8" s="14">
        <v>1.5</v>
      </c>
      <c r="CZ8" s="14">
        <f t="shared" ref="CZ8:CZ71" si="7">RANK(CY8,CY:CY,1)</f>
        <v>1</v>
      </c>
      <c r="DA8" s="368" t="s">
        <v>186</v>
      </c>
      <c r="DB8" s="14">
        <v>0.98618723564828059</v>
      </c>
      <c r="DC8" s="431">
        <v>1.0473237205307693</v>
      </c>
      <c r="DD8" s="14">
        <v>1</v>
      </c>
      <c r="DE8" s="43">
        <v>1</v>
      </c>
      <c r="DF8" s="14">
        <v>2</v>
      </c>
      <c r="DG8" s="14">
        <v>9</v>
      </c>
      <c r="DH8" s="14">
        <v>2</v>
      </c>
      <c r="DI8" s="14">
        <v>2</v>
      </c>
      <c r="DJ8" s="14">
        <f t="shared" ref="DJ8:DJ71" si="8">RANK(DI8,DI:DI,1)</f>
        <v>1</v>
      </c>
      <c r="DK8" s="368" t="s">
        <v>157</v>
      </c>
      <c r="DL8" s="14">
        <v>0.98721772149253695</v>
      </c>
      <c r="DM8" s="431">
        <v>1.011457094657195</v>
      </c>
      <c r="DN8" s="14">
        <v>1</v>
      </c>
      <c r="DO8" s="43">
        <v>1</v>
      </c>
      <c r="DP8" s="14">
        <v>4</v>
      </c>
      <c r="DQ8" s="14">
        <v>1</v>
      </c>
      <c r="DR8" s="14">
        <v>19</v>
      </c>
      <c r="DS8" s="14">
        <v>11.5</v>
      </c>
      <c r="DT8" s="14">
        <f t="shared" ref="DT8:DT71" si="9">RANK(DS8,DS:DS,1)</f>
        <v>7</v>
      </c>
      <c r="DU8" s="553" t="s">
        <v>170</v>
      </c>
      <c r="DV8" s="429">
        <v>0.98788005304482884</v>
      </c>
      <c r="DW8" s="428">
        <v>1.0206580270370955</v>
      </c>
      <c r="DX8" s="429">
        <v>1</v>
      </c>
      <c r="DY8" s="429">
        <v>1</v>
      </c>
      <c r="DZ8" s="429">
        <v>1</v>
      </c>
      <c r="EA8" s="429">
        <v>4</v>
      </c>
      <c r="EB8" s="429">
        <v>8</v>
      </c>
      <c r="EC8" s="429">
        <v>4.5</v>
      </c>
      <c r="ED8" s="430">
        <f t="shared" ref="ED8:ED71" si="10">RANK(EC8,EC:EC,1)</f>
        <v>3</v>
      </c>
    </row>
    <row r="9" spans="2:134" x14ac:dyDescent="0.25">
      <c r="B9" s="432">
        <v>2022</v>
      </c>
      <c r="C9" s="433" t="s">
        <v>166</v>
      </c>
      <c r="D9" s="434">
        <v>4</v>
      </c>
      <c r="F9" s="406" t="s">
        <v>122</v>
      </c>
      <c r="G9" s="411">
        <f>(VLOOKUP(F9,'RPPF CALCULATION'!$AX$2:$AZ$400,2,FALSE))</f>
        <v>0.94609263376116837</v>
      </c>
      <c r="H9" s="413">
        <f t="shared" si="0"/>
        <v>3</v>
      </c>
      <c r="I9" s="49">
        <f>VLOOKUP(F9,'RPPF CALCULATION'!$U$2:$W$365,3,FALSE)</f>
        <v>4</v>
      </c>
      <c r="J9" s="417">
        <f>VLOOKUP(F9,'RPPF CALCULATION'!$X$2:$AC$365,3,FALSE)</f>
        <v>4</v>
      </c>
      <c r="K9" s="467">
        <f>VLOOKUP(F9,'RPPF CALCULATION'!$X$2:$AC$365,5,FALSE)</f>
        <v>3</v>
      </c>
      <c r="L9" s="525">
        <f t="shared" si="1"/>
        <v>3.5</v>
      </c>
      <c r="M9" s="469">
        <f t="shared" si="2"/>
        <v>1</v>
      </c>
      <c r="O9" s="554" t="s">
        <v>270</v>
      </c>
      <c r="P9" s="14">
        <v>0.97935193712764146</v>
      </c>
      <c r="Q9" s="431">
        <v>1</v>
      </c>
      <c r="R9" s="14">
        <v>2</v>
      </c>
      <c r="S9" s="43">
        <v>2</v>
      </c>
      <c r="T9" s="14">
        <v>3</v>
      </c>
      <c r="U9" s="14">
        <v>4</v>
      </c>
      <c r="V9" s="14">
        <v>15</v>
      </c>
      <c r="W9" s="14">
        <v>9</v>
      </c>
      <c r="X9" s="14">
        <f t="shared" ref="X9:X72" si="11">RANK(W9,W$8:W$400,1)</f>
        <v>7</v>
      </c>
      <c r="Y9" s="553" t="s">
        <v>95</v>
      </c>
      <c r="Z9" s="429">
        <v>0.96399060760778266</v>
      </c>
      <c r="AA9" s="428">
        <v>1</v>
      </c>
      <c r="AB9" s="429">
        <v>2</v>
      </c>
      <c r="AC9" s="430">
        <v>2</v>
      </c>
      <c r="AD9" s="429">
        <v>6</v>
      </c>
      <c r="AE9" s="429">
        <v>10</v>
      </c>
      <c r="AF9" s="429">
        <v>20</v>
      </c>
      <c r="AG9" s="429">
        <v>13</v>
      </c>
      <c r="AH9" s="430">
        <f t="shared" ref="AH9:AH72" si="12">RANK(AG9,AG$8:AG$400,1)</f>
        <v>7</v>
      </c>
      <c r="AI9" s="368" t="s">
        <v>47</v>
      </c>
      <c r="AJ9" s="14">
        <v>0.91170350042745629</v>
      </c>
      <c r="AK9" s="431">
        <v>1</v>
      </c>
      <c r="AL9" s="14">
        <v>2</v>
      </c>
      <c r="AM9" s="14">
        <v>2</v>
      </c>
      <c r="AN9" s="14">
        <v>6</v>
      </c>
      <c r="AO9" s="14">
        <v>2</v>
      </c>
      <c r="AP9" s="14">
        <v>9</v>
      </c>
      <c r="AQ9" s="14">
        <v>7.5</v>
      </c>
      <c r="AR9" s="43">
        <f t="shared" ref="AR9:AR72" si="13">RANK(AQ9,AQ$8:AQ$400,1)</f>
        <v>4</v>
      </c>
      <c r="AS9" s="14" t="s">
        <v>153</v>
      </c>
      <c r="AT9" s="14">
        <v>0.92820780857951024</v>
      </c>
      <c r="AU9" s="431">
        <v>1</v>
      </c>
      <c r="AV9" s="14">
        <v>2</v>
      </c>
      <c r="AW9" s="43">
        <v>2</v>
      </c>
      <c r="AX9" s="14">
        <v>4</v>
      </c>
      <c r="AY9" s="14">
        <v>5</v>
      </c>
      <c r="AZ9" s="14">
        <v>5</v>
      </c>
      <c r="BA9" s="14">
        <v>4.5</v>
      </c>
      <c r="BB9" s="14">
        <f t="shared" ref="BB9:BB72" si="14">RANK(BA9,BA:BA,1)</f>
        <v>2</v>
      </c>
      <c r="BC9" s="368" t="s">
        <v>138</v>
      </c>
      <c r="BD9" s="14">
        <v>0.97626521673180544</v>
      </c>
      <c r="BE9" s="431">
        <v>1</v>
      </c>
      <c r="BF9" s="14">
        <v>2</v>
      </c>
      <c r="BG9" s="43">
        <v>2</v>
      </c>
      <c r="BH9" s="14">
        <v>3</v>
      </c>
      <c r="BI9" s="14">
        <v>1</v>
      </c>
      <c r="BJ9" s="14">
        <v>8</v>
      </c>
      <c r="BK9" s="14">
        <v>5.5</v>
      </c>
      <c r="BL9" s="14">
        <f t="shared" si="3"/>
        <v>4</v>
      </c>
      <c r="BM9" s="368" t="s">
        <v>109</v>
      </c>
      <c r="BN9" s="14">
        <v>0.95894129901997582</v>
      </c>
      <c r="BO9" s="431">
        <v>1</v>
      </c>
      <c r="BP9" s="14">
        <v>2</v>
      </c>
      <c r="BQ9" s="43">
        <v>2</v>
      </c>
      <c r="BR9" s="14">
        <v>3</v>
      </c>
      <c r="BS9" s="14">
        <v>2</v>
      </c>
      <c r="BT9" s="14">
        <v>3</v>
      </c>
      <c r="BU9" s="14">
        <v>3</v>
      </c>
      <c r="BV9" s="14">
        <f t="shared" si="4"/>
        <v>3</v>
      </c>
      <c r="BW9" s="14" t="s">
        <v>367</v>
      </c>
      <c r="BX9" s="14">
        <v>0.94747902179393817</v>
      </c>
      <c r="BY9" s="431">
        <v>1</v>
      </c>
      <c r="BZ9" s="14">
        <v>2</v>
      </c>
      <c r="CA9" s="43">
        <v>2</v>
      </c>
      <c r="CB9" s="14">
        <v>1</v>
      </c>
      <c r="CC9" s="14">
        <v>12</v>
      </c>
      <c r="CD9" s="14">
        <v>24</v>
      </c>
      <c r="CE9" s="14">
        <v>12.5</v>
      </c>
      <c r="CF9" s="14">
        <f t="shared" si="5"/>
        <v>8</v>
      </c>
      <c r="CG9" s="553" t="s">
        <v>367</v>
      </c>
      <c r="CH9" s="429">
        <v>0.94782432090994029</v>
      </c>
      <c r="CI9" s="428">
        <v>1</v>
      </c>
      <c r="CJ9" s="429">
        <v>2</v>
      </c>
      <c r="CK9" s="430">
        <v>2</v>
      </c>
      <c r="CL9" s="429">
        <v>5</v>
      </c>
      <c r="CM9" s="429">
        <v>16</v>
      </c>
      <c r="CN9" s="429">
        <v>11</v>
      </c>
      <c r="CO9" s="429">
        <v>8</v>
      </c>
      <c r="CP9" s="430">
        <f t="shared" si="6"/>
        <v>6</v>
      </c>
      <c r="CQ9" s="429" t="s">
        <v>109</v>
      </c>
      <c r="CR9" s="429">
        <v>0.9537317323419704</v>
      </c>
      <c r="CS9" s="428">
        <v>1</v>
      </c>
      <c r="CT9" s="429">
        <v>2</v>
      </c>
      <c r="CU9" s="429">
        <v>2</v>
      </c>
      <c r="CV9" s="429">
        <v>7</v>
      </c>
      <c r="CW9" s="429">
        <v>1</v>
      </c>
      <c r="CX9" s="429">
        <v>24</v>
      </c>
      <c r="CY9" s="429">
        <v>15.5</v>
      </c>
      <c r="CZ9" s="429">
        <f t="shared" si="7"/>
        <v>11</v>
      </c>
      <c r="DA9" s="368" t="s">
        <v>47</v>
      </c>
      <c r="DB9" s="14">
        <v>0.94162599043254214</v>
      </c>
      <c r="DC9" s="431">
        <v>1</v>
      </c>
      <c r="DD9" s="14">
        <v>2</v>
      </c>
      <c r="DE9" s="43">
        <v>2</v>
      </c>
      <c r="DF9" s="14">
        <v>1</v>
      </c>
      <c r="DG9" s="14">
        <v>38</v>
      </c>
      <c r="DH9" s="14">
        <v>3</v>
      </c>
      <c r="DI9" s="14">
        <v>2</v>
      </c>
      <c r="DJ9" s="14">
        <f t="shared" si="8"/>
        <v>1</v>
      </c>
      <c r="DK9" s="553" t="s">
        <v>186</v>
      </c>
      <c r="DL9" s="429">
        <v>0.97603519388741511</v>
      </c>
      <c r="DM9" s="428">
        <v>1</v>
      </c>
      <c r="DN9" s="429">
        <v>2</v>
      </c>
      <c r="DO9" s="430">
        <v>2</v>
      </c>
      <c r="DP9" s="429">
        <v>2</v>
      </c>
      <c r="DQ9" s="429">
        <v>18</v>
      </c>
      <c r="DR9" s="429">
        <v>1</v>
      </c>
      <c r="DS9" s="429">
        <v>1.5</v>
      </c>
      <c r="DT9" s="429">
        <f t="shared" si="9"/>
        <v>1</v>
      </c>
      <c r="DU9" s="557" t="s">
        <v>252</v>
      </c>
      <c r="DV9" s="14">
        <v>0.96788544926509901</v>
      </c>
      <c r="DW9" s="431">
        <v>1</v>
      </c>
      <c r="DX9" s="14">
        <v>2</v>
      </c>
      <c r="DY9" s="14">
        <v>2</v>
      </c>
      <c r="DZ9" s="14">
        <v>2</v>
      </c>
      <c r="EA9" s="14">
        <v>10</v>
      </c>
      <c r="EB9" s="14">
        <v>4</v>
      </c>
      <c r="EC9" s="14">
        <v>3</v>
      </c>
      <c r="ED9" s="43">
        <f t="shared" si="10"/>
        <v>1</v>
      </c>
    </row>
    <row r="10" spans="2:134" x14ac:dyDescent="0.25">
      <c r="B10" s="432">
        <v>2021</v>
      </c>
      <c r="C10" s="433" t="s">
        <v>56</v>
      </c>
      <c r="D10" s="434">
        <v>4</v>
      </c>
      <c r="F10" s="406" t="s">
        <v>148</v>
      </c>
      <c r="G10" s="411">
        <f>(VLOOKUP(F10,'RPPF CALCULATION'!$AX$2:$AZ$400,2,FALSE))</f>
        <v>0.944278852250795</v>
      </c>
      <c r="H10" s="413">
        <f t="shared" si="0"/>
        <v>4</v>
      </c>
      <c r="I10" s="49">
        <f>VLOOKUP(F10,'RPPF CALCULATION'!$U$2:$W$365,3,FALSE)</f>
        <v>1</v>
      </c>
      <c r="J10" s="417">
        <f>VLOOKUP(F10,'RPPF CALCULATION'!$X$2:$AC$365,3,FALSE)</f>
        <v>27</v>
      </c>
      <c r="K10" s="467">
        <f>VLOOKUP(F10,'RPPF CALCULATION'!$X$2:$AC$365,5,FALSE)</f>
        <v>20</v>
      </c>
      <c r="L10" s="525">
        <f t="shared" si="1"/>
        <v>10.5</v>
      </c>
      <c r="M10" s="469">
        <f t="shared" si="2"/>
        <v>8</v>
      </c>
      <c r="O10" s="368" t="s">
        <v>53</v>
      </c>
      <c r="P10" s="14">
        <v>0.97391493178090893</v>
      </c>
      <c r="Q10" s="431">
        <v>0.99444836412671134</v>
      </c>
      <c r="R10" s="14">
        <v>3</v>
      </c>
      <c r="S10" s="43">
        <v>3</v>
      </c>
      <c r="T10" s="14">
        <v>4</v>
      </c>
      <c r="U10" s="14">
        <v>8</v>
      </c>
      <c r="V10" s="14">
        <v>3</v>
      </c>
      <c r="W10" s="14">
        <v>3.5</v>
      </c>
      <c r="X10" s="14">
        <f t="shared" si="11"/>
        <v>2</v>
      </c>
      <c r="Y10" s="368" t="s">
        <v>40</v>
      </c>
      <c r="Z10" s="14">
        <v>0.96305124189940572</v>
      </c>
      <c r="AA10" s="431">
        <v>0.99902554475016303</v>
      </c>
      <c r="AB10" s="14">
        <v>3</v>
      </c>
      <c r="AC10" s="43">
        <v>3</v>
      </c>
      <c r="AD10" s="14">
        <v>4</v>
      </c>
      <c r="AE10" s="14">
        <v>9</v>
      </c>
      <c r="AF10" s="14">
        <v>2</v>
      </c>
      <c r="AG10" s="14">
        <v>3</v>
      </c>
      <c r="AH10" s="43">
        <f t="shared" si="12"/>
        <v>3</v>
      </c>
      <c r="AI10" s="368" t="s">
        <v>148</v>
      </c>
      <c r="AJ10" s="14">
        <v>0.90076024580278169</v>
      </c>
      <c r="AK10" s="431">
        <v>0.98799691498437392</v>
      </c>
      <c r="AL10" s="14">
        <v>3</v>
      </c>
      <c r="AM10" s="14">
        <v>3</v>
      </c>
      <c r="AN10" s="14">
        <v>2</v>
      </c>
      <c r="AO10" s="14">
        <v>15</v>
      </c>
      <c r="AP10" s="14">
        <v>25</v>
      </c>
      <c r="AQ10" s="14">
        <v>13.5</v>
      </c>
      <c r="AR10" s="43">
        <f t="shared" si="13"/>
        <v>10</v>
      </c>
      <c r="AS10" s="14" t="s">
        <v>160</v>
      </c>
      <c r="AT10" s="14">
        <v>0.9111374279755009</v>
      </c>
      <c r="AU10" s="431">
        <v>0.98160931157201414</v>
      </c>
      <c r="AV10" s="14">
        <v>3</v>
      </c>
      <c r="AW10" s="43">
        <v>3</v>
      </c>
      <c r="AX10" s="14">
        <v>6</v>
      </c>
      <c r="AY10" s="14">
        <v>2</v>
      </c>
      <c r="AZ10" s="14">
        <v>34</v>
      </c>
      <c r="BA10" s="14">
        <v>20</v>
      </c>
      <c r="BB10" s="14">
        <f t="shared" si="14"/>
        <v>15</v>
      </c>
      <c r="BC10" s="553" t="s">
        <v>368</v>
      </c>
      <c r="BD10" s="429">
        <v>0.96650810022555311</v>
      </c>
      <c r="BE10" s="428">
        <v>0.99000567024305575</v>
      </c>
      <c r="BF10" s="429">
        <v>3</v>
      </c>
      <c r="BG10" s="430">
        <v>3</v>
      </c>
      <c r="BH10" s="429">
        <v>1</v>
      </c>
      <c r="BI10" s="429">
        <v>16</v>
      </c>
      <c r="BJ10" s="429">
        <v>27</v>
      </c>
      <c r="BK10" s="429">
        <v>14</v>
      </c>
      <c r="BL10" s="429">
        <f t="shared" si="3"/>
        <v>10</v>
      </c>
      <c r="BM10" s="368" t="s">
        <v>234</v>
      </c>
      <c r="BN10" s="14">
        <v>0.93437654893607902</v>
      </c>
      <c r="BO10" s="431">
        <v>0.97438346840520729</v>
      </c>
      <c r="BP10" s="14">
        <v>3</v>
      </c>
      <c r="BQ10" s="43">
        <v>3</v>
      </c>
      <c r="BR10" s="14">
        <v>9</v>
      </c>
      <c r="BS10" s="14">
        <v>3</v>
      </c>
      <c r="BT10" s="14">
        <v>14</v>
      </c>
      <c r="BU10" s="14">
        <v>11.5</v>
      </c>
      <c r="BV10" s="14">
        <f t="shared" si="4"/>
        <v>9</v>
      </c>
      <c r="BW10" s="429" t="s">
        <v>234</v>
      </c>
      <c r="BX10" s="429">
        <v>0.93457219905448508</v>
      </c>
      <c r="BY10" s="428">
        <v>0.98637772188874895</v>
      </c>
      <c r="BZ10" s="429">
        <v>3</v>
      </c>
      <c r="CA10" s="430">
        <v>3</v>
      </c>
      <c r="CB10" s="429">
        <v>6</v>
      </c>
      <c r="CC10" s="429">
        <v>3</v>
      </c>
      <c r="CD10" s="429">
        <v>9</v>
      </c>
      <c r="CE10" s="429">
        <v>7.5</v>
      </c>
      <c r="CF10" s="429">
        <f t="shared" si="5"/>
        <v>5</v>
      </c>
      <c r="CG10" s="368" t="s">
        <v>205</v>
      </c>
      <c r="CH10" s="14">
        <v>0.94016412698997132</v>
      </c>
      <c r="CI10" s="431">
        <v>0.99191812897076226</v>
      </c>
      <c r="CJ10" s="14">
        <v>3</v>
      </c>
      <c r="CK10" s="43">
        <v>3</v>
      </c>
      <c r="CL10" s="14">
        <v>2</v>
      </c>
      <c r="CM10" s="14">
        <v>5</v>
      </c>
      <c r="CN10" s="14">
        <v>32</v>
      </c>
      <c r="CO10" s="14">
        <v>17</v>
      </c>
      <c r="CP10" s="43">
        <f t="shared" si="6"/>
        <v>11</v>
      </c>
      <c r="CQ10" s="14" t="s">
        <v>367</v>
      </c>
      <c r="CR10" s="14">
        <v>0.94576923732759466</v>
      </c>
      <c r="CS10" s="431">
        <v>0.99165122146578566</v>
      </c>
      <c r="CT10" s="14">
        <v>3</v>
      </c>
      <c r="CU10" s="14">
        <v>3</v>
      </c>
      <c r="CV10" s="14">
        <v>5</v>
      </c>
      <c r="CW10" s="14">
        <v>6</v>
      </c>
      <c r="CX10" s="14">
        <v>12</v>
      </c>
      <c r="CY10" s="14">
        <v>8.5</v>
      </c>
      <c r="CZ10" s="14">
        <f t="shared" si="7"/>
        <v>4</v>
      </c>
      <c r="DA10" s="557" t="s">
        <v>122</v>
      </c>
      <c r="DB10" s="14">
        <v>0.92489099553955267</v>
      </c>
      <c r="DC10" s="431">
        <v>0.9822275563089522</v>
      </c>
      <c r="DD10" s="14">
        <v>3</v>
      </c>
      <c r="DE10" s="43">
        <v>3</v>
      </c>
      <c r="DF10" s="14">
        <v>3</v>
      </c>
      <c r="DG10" s="14">
        <v>42</v>
      </c>
      <c r="DH10" s="14">
        <v>11</v>
      </c>
      <c r="DI10" s="14">
        <v>7</v>
      </c>
      <c r="DJ10" s="14">
        <f t="shared" si="8"/>
        <v>3</v>
      </c>
      <c r="DK10" s="368" t="s">
        <v>138</v>
      </c>
      <c r="DL10" s="14">
        <v>0.95918541035315785</v>
      </c>
      <c r="DM10" s="431">
        <v>0.98273650003628776</v>
      </c>
      <c r="DN10" s="14">
        <v>3</v>
      </c>
      <c r="DO10" s="43">
        <v>3</v>
      </c>
      <c r="DP10" s="14">
        <v>3</v>
      </c>
      <c r="DQ10" s="14">
        <v>4</v>
      </c>
      <c r="DR10" s="14">
        <v>29</v>
      </c>
      <c r="DS10" s="14">
        <v>16</v>
      </c>
      <c r="DT10" s="14">
        <f t="shared" si="9"/>
        <v>12</v>
      </c>
      <c r="DU10" s="368" t="s">
        <v>234</v>
      </c>
      <c r="DV10" s="14">
        <v>0.94206593377813053</v>
      </c>
      <c r="DW10" s="431">
        <v>0.97332379001402192</v>
      </c>
      <c r="DX10" s="14">
        <v>3</v>
      </c>
      <c r="DY10" s="14">
        <v>3</v>
      </c>
      <c r="DZ10" s="14">
        <v>8</v>
      </c>
      <c r="EA10" s="14">
        <v>2</v>
      </c>
      <c r="EB10" s="14">
        <v>2</v>
      </c>
      <c r="EC10" s="14">
        <v>5</v>
      </c>
      <c r="ED10" s="43">
        <f t="shared" si="10"/>
        <v>4</v>
      </c>
    </row>
    <row r="11" spans="2:134" x14ac:dyDescent="0.25">
      <c r="B11" s="432">
        <v>2019</v>
      </c>
      <c r="C11" s="433" t="s">
        <v>368</v>
      </c>
      <c r="D11" s="434">
        <v>3</v>
      </c>
      <c r="F11" s="406" t="s">
        <v>40</v>
      </c>
      <c r="G11" s="411">
        <f>(VLOOKUP(F11,'RPPF CALCULATION'!$AX$2:$AZ$400,2,FALSE))</f>
        <v>0.93505932717312246</v>
      </c>
      <c r="H11" s="413">
        <f t="shared" si="0"/>
        <v>5</v>
      </c>
      <c r="I11" s="49">
        <f>VLOOKUP(F11,'RPPF CALCULATION'!$U$2:$W$365,3,FALSE)</f>
        <v>13</v>
      </c>
      <c r="J11" s="417">
        <f>VLOOKUP(F11,'RPPF CALCULATION'!$X$2:$AC$365,3,FALSE)</f>
        <v>1</v>
      </c>
      <c r="K11" s="467">
        <f>VLOOKUP(F11,'RPPF CALCULATION'!$X$2:$AC$365,5,FALSE)</f>
        <v>12</v>
      </c>
      <c r="L11" s="525">
        <f t="shared" si="1"/>
        <v>12.5</v>
      </c>
      <c r="M11" s="469">
        <f t="shared" si="2"/>
        <v>10</v>
      </c>
      <c r="O11" s="368" t="s">
        <v>47</v>
      </c>
      <c r="P11" s="14">
        <v>0.96720092642761357</v>
      </c>
      <c r="Q11" s="431">
        <v>0.98759280475243072</v>
      </c>
      <c r="R11" s="14">
        <v>4</v>
      </c>
      <c r="S11" s="43">
        <v>4</v>
      </c>
      <c r="T11" s="14">
        <v>8</v>
      </c>
      <c r="U11" s="14">
        <v>5</v>
      </c>
      <c r="V11" s="14">
        <v>4</v>
      </c>
      <c r="W11" s="14">
        <v>6</v>
      </c>
      <c r="X11" s="14">
        <f t="shared" si="11"/>
        <v>5</v>
      </c>
      <c r="Y11" s="368" t="s">
        <v>346</v>
      </c>
      <c r="Z11" s="14">
        <v>0.95642037162574978</v>
      </c>
      <c r="AA11" s="431">
        <v>0.9921469815968238</v>
      </c>
      <c r="AB11" s="14">
        <v>4</v>
      </c>
      <c r="AC11" s="43">
        <v>4</v>
      </c>
      <c r="AD11" s="14">
        <v>2</v>
      </c>
      <c r="AE11" s="14">
        <v>37</v>
      </c>
      <c r="AF11" s="14">
        <v>3</v>
      </c>
      <c r="AG11" s="14">
        <v>2.5</v>
      </c>
      <c r="AH11" s="43">
        <f t="shared" si="12"/>
        <v>2</v>
      </c>
      <c r="AI11" s="553" t="s">
        <v>166</v>
      </c>
      <c r="AJ11" s="429">
        <v>0.9000700579269254</v>
      </c>
      <c r="AK11" s="428">
        <v>0.98723988391502671</v>
      </c>
      <c r="AL11" s="429">
        <v>4</v>
      </c>
      <c r="AM11" s="429">
        <v>4</v>
      </c>
      <c r="AN11" s="429">
        <v>9</v>
      </c>
      <c r="AO11" s="429">
        <v>5</v>
      </c>
      <c r="AP11" s="429">
        <v>21</v>
      </c>
      <c r="AQ11" s="429">
        <v>15</v>
      </c>
      <c r="AR11" s="430">
        <f t="shared" si="13"/>
        <v>12</v>
      </c>
      <c r="AS11" s="429" t="s">
        <v>56</v>
      </c>
      <c r="AT11" s="429">
        <v>0.90920951418841156</v>
      </c>
      <c r="AU11" s="428">
        <v>0.97953228337932985</v>
      </c>
      <c r="AV11" s="429">
        <v>4</v>
      </c>
      <c r="AW11" s="430">
        <v>4</v>
      </c>
      <c r="AX11" s="429">
        <v>5</v>
      </c>
      <c r="AY11" s="429">
        <v>3</v>
      </c>
      <c r="AZ11" s="429">
        <v>30</v>
      </c>
      <c r="BA11" s="429">
        <v>17.5</v>
      </c>
      <c r="BB11" s="429">
        <f t="shared" si="14"/>
        <v>10</v>
      </c>
      <c r="BC11" s="368" t="s">
        <v>234</v>
      </c>
      <c r="BD11" s="14">
        <v>0.96393996646774527</v>
      </c>
      <c r="BE11" s="431">
        <v>0.98737510048209975</v>
      </c>
      <c r="BF11" s="14">
        <v>4</v>
      </c>
      <c r="BG11" s="43">
        <v>4</v>
      </c>
      <c r="BH11" s="14">
        <v>10</v>
      </c>
      <c r="BI11" s="14">
        <v>2</v>
      </c>
      <c r="BJ11" s="14">
        <v>2</v>
      </c>
      <c r="BK11" s="14">
        <v>6</v>
      </c>
      <c r="BL11" s="14">
        <f t="shared" si="3"/>
        <v>5</v>
      </c>
      <c r="BM11" s="368" t="s">
        <v>270</v>
      </c>
      <c r="BN11" s="14">
        <v>0.92322466127523162</v>
      </c>
      <c r="BO11" s="431">
        <v>0.96275409372685683</v>
      </c>
      <c r="BP11" s="14">
        <v>4</v>
      </c>
      <c r="BQ11" s="43">
        <v>4</v>
      </c>
      <c r="BR11" s="14">
        <v>5</v>
      </c>
      <c r="BS11" s="14">
        <v>6</v>
      </c>
      <c r="BT11" s="14">
        <v>47</v>
      </c>
      <c r="BU11" s="14">
        <v>26</v>
      </c>
      <c r="BV11" s="14">
        <f t="shared" si="4"/>
        <v>20</v>
      </c>
      <c r="BW11" s="14" t="s">
        <v>170</v>
      </c>
      <c r="BX11" s="14">
        <v>0.93007370142316637</v>
      </c>
      <c r="BY11" s="431">
        <v>0.98162986201233571</v>
      </c>
      <c r="BZ11" s="14">
        <v>4</v>
      </c>
      <c r="CA11" s="43">
        <v>4</v>
      </c>
      <c r="CB11" s="14">
        <v>12</v>
      </c>
      <c r="CC11" s="14">
        <v>4</v>
      </c>
      <c r="CD11" s="14">
        <v>2</v>
      </c>
      <c r="CE11" s="14">
        <v>7</v>
      </c>
      <c r="CF11" s="14">
        <f t="shared" si="5"/>
        <v>4</v>
      </c>
      <c r="CG11" s="554" t="s">
        <v>234</v>
      </c>
      <c r="CH11" s="14">
        <v>0.93872398436470772</v>
      </c>
      <c r="CI11" s="431">
        <v>0.99039870960844734</v>
      </c>
      <c r="CJ11" s="14">
        <v>4</v>
      </c>
      <c r="CK11" s="43">
        <v>4</v>
      </c>
      <c r="CL11" s="14">
        <v>4</v>
      </c>
      <c r="CM11" s="14">
        <v>2</v>
      </c>
      <c r="CN11" s="14">
        <v>6</v>
      </c>
      <c r="CO11" s="14">
        <v>5</v>
      </c>
      <c r="CP11" s="43">
        <f t="shared" si="6"/>
        <v>3</v>
      </c>
      <c r="CQ11" s="14" t="s">
        <v>47</v>
      </c>
      <c r="CR11" s="14">
        <v>0.93714823093440347</v>
      </c>
      <c r="CS11" s="431">
        <v>0.98261198527300264</v>
      </c>
      <c r="CT11" s="14">
        <v>4</v>
      </c>
      <c r="CU11" s="14">
        <v>4</v>
      </c>
      <c r="CV11" s="14">
        <v>4</v>
      </c>
      <c r="CW11" s="14">
        <v>13</v>
      </c>
      <c r="CX11" s="14">
        <v>1</v>
      </c>
      <c r="CY11" s="14">
        <v>2.5</v>
      </c>
      <c r="CZ11" s="14">
        <f t="shared" si="7"/>
        <v>2</v>
      </c>
      <c r="DA11" s="368" t="s">
        <v>109</v>
      </c>
      <c r="DB11" s="14">
        <v>0.91599271392616755</v>
      </c>
      <c r="DC11" s="431">
        <v>0.97277764551231238</v>
      </c>
      <c r="DD11" s="14">
        <v>4</v>
      </c>
      <c r="DE11" s="43">
        <v>4</v>
      </c>
      <c r="DF11" s="14">
        <v>6</v>
      </c>
      <c r="DG11" s="14">
        <v>2</v>
      </c>
      <c r="DH11" s="14">
        <v>89</v>
      </c>
      <c r="DI11" s="14">
        <v>47.5</v>
      </c>
      <c r="DJ11" s="14">
        <f t="shared" si="8"/>
        <v>45</v>
      </c>
      <c r="DK11" s="368" t="s">
        <v>109</v>
      </c>
      <c r="DL11" s="14">
        <v>0.95690113735217874</v>
      </c>
      <c r="DM11" s="431">
        <v>0.98039614077948556</v>
      </c>
      <c r="DN11" s="14">
        <v>4</v>
      </c>
      <c r="DO11" s="43">
        <v>4</v>
      </c>
      <c r="DP11" s="14">
        <v>8</v>
      </c>
      <c r="DQ11" s="14">
        <v>2</v>
      </c>
      <c r="DR11" s="14">
        <v>14</v>
      </c>
      <c r="DS11" s="14">
        <v>11</v>
      </c>
      <c r="DT11" s="14">
        <f t="shared" si="9"/>
        <v>6</v>
      </c>
      <c r="DU11" s="554" t="s">
        <v>166</v>
      </c>
      <c r="DV11" s="14">
        <v>0.93470072752764544</v>
      </c>
      <c r="DW11" s="431">
        <v>0.9657142053714618</v>
      </c>
      <c r="DX11" s="14">
        <v>4</v>
      </c>
      <c r="DY11" s="14">
        <v>4</v>
      </c>
      <c r="DZ11" s="14">
        <v>5</v>
      </c>
      <c r="EA11" s="14">
        <v>13</v>
      </c>
      <c r="EB11" s="14">
        <v>5</v>
      </c>
      <c r="EC11" s="14">
        <v>5</v>
      </c>
      <c r="ED11" s="43">
        <f t="shared" si="10"/>
        <v>4</v>
      </c>
    </row>
    <row r="12" spans="2:134" x14ac:dyDescent="0.25">
      <c r="B12" s="432">
        <v>2018</v>
      </c>
      <c r="C12" s="433" t="s">
        <v>367</v>
      </c>
      <c r="D12" s="434">
        <v>1</v>
      </c>
      <c r="F12" s="406" t="s">
        <v>332</v>
      </c>
      <c r="G12" s="411">
        <f>(VLOOKUP(F12,'RPPF CALCULATION'!$AX$2:$AZ$400,2,FALSE))</f>
        <v>0.91201726213482048</v>
      </c>
      <c r="H12" s="413">
        <f t="shared" si="0"/>
        <v>6</v>
      </c>
      <c r="I12" s="49">
        <f>VLOOKUP(F12,'RPPF CALCULATION'!$U$2:$W$365,3,FALSE)</f>
        <v>6</v>
      </c>
      <c r="J12" s="417">
        <f>VLOOKUP(F12,'RPPF CALCULATION'!$X$2:$AC$365,3,FALSE)</f>
        <v>11</v>
      </c>
      <c r="K12" s="467">
        <f>VLOOKUP(F12,'RPPF CALCULATION'!$X$2:$AC$365,5,FALSE)</f>
        <v>49</v>
      </c>
      <c r="L12" s="525">
        <f t="shared" si="1"/>
        <v>27.5</v>
      </c>
      <c r="M12" s="469">
        <f t="shared" si="2"/>
        <v>25</v>
      </c>
      <c r="O12" s="368" t="s">
        <v>148</v>
      </c>
      <c r="P12" s="14">
        <v>0.95177751051036674</v>
      </c>
      <c r="Q12" s="431">
        <v>0.97184421087872841</v>
      </c>
      <c r="R12" s="14">
        <v>5</v>
      </c>
      <c r="S12" s="43">
        <v>5</v>
      </c>
      <c r="T12" s="14">
        <v>1</v>
      </c>
      <c r="U12" s="14">
        <v>44</v>
      </c>
      <c r="V12" s="14">
        <v>6</v>
      </c>
      <c r="W12" s="14">
        <v>3.5</v>
      </c>
      <c r="X12" s="14">
        <f t="shared" si="11"/>
        <v>2</v>
      </c>
      <c r="Y12" s="368" t="s">
        <v>47</v>
      </c>
      <c r="Z12" s="14">
        <v>0.95430165882556528</v>
      </c>
      <c r="AA12" s="431">
        <v>0.98994912532782731</v>
      </c>
      <c r="AB12" s="14">
        <v>5</v>
      </c>
      <c r="AC12" s="43">
        <v>5</v>
      </c>
      <c r="AD12" s="14">
        <v>12</v>
      </c>
      <c r="AE12" s="14">
        <v>2</v>
      </c>
      <c r="AF12" s="14">
        <v>15</v>
      </c>
      <c r="AG12" s="14">
        <v>13.5</v>
      </c>
      <c r="AH12" s="43">
        <f t="shared" si="12"/>
        <v>8</v>
      </c>
      <c r="AI12" s="368" t="s">
        <v>170</v>
      </c>
      <c r="AJ12" s="14">
        <v>0.89194340164331709</v>
      </c>
      <c r="AK12" s="431">
        <v>0.97832617865909854</v>
      </c>
      <c r="AL12" s="14">
        <v>5</v>
      </c>
      <c r="AM12" s="14">
        <v>5</v>
      </c>
      <c r="AN12" s="14">
        <v>4</v>
      </c>
      <c r="AO12" s="14">
        <v>4</v>
      </c>
      <c r="AP12" s="14">
        <v>20</v>
      </c>
      <c r="AQ12" s="14">
        <v>12</v>
      </c>
      <c r="AR12" s="43">
        <f t="shared" si="13"/>
        <v>8</v>
      </c>
      <c r="AS12" s="556" t="s">
        <v>148</v>
      </c>
      <c r="AT12" s="14">
        <v>0.90851435502798006</v>
      </c>
      <c r="AU12" s="431">
        <v>0.97878335716474074</v>
      </c>
      <c r="AV12" s="14">
        <v>5</v>
      </c>
      <c r="AW12" s="43">
        <v>5</v>
      </c>
      <c r="AX12" s="14">
        <v>3</v>
      </c>
      <c r="AY12" s="14">
        <v>12</v>
      </c>
      <c r="AZ12" s="14">
        <v>28</v>
      </c>
      <c r="BA12" s="14">
        <v>15.5</v>
      </c>
      <c r="BB12" s="14">
        <f t="shared" si="14"/>
        <v>7</v>
      </c>
      <c r="BC12" s="557" t="s">
        <v>205</v>
      </c>
      <c r="BD12" s="14">
        <v>0.95719729450961677</v>
      </c>
      <c r="BE12" s="431">
        <v>0.98046850190358992</v>
      </c>
      <c r="BF12" s="14">
        <v>5</v>
      </c>
      <c r="BG12" s="43">
        <v>5</v>
      </c>
      <c r="BH12" s="14">
        <v>2</v>
      </c>
      <c r="BI12" s="14">
        <v>5</v>
      </c>
      <c r="BJ12" s="14">
        <v>11</v>
      </c>
      <c r="BK12" s="14">
        <v>6.5</v>
      </c>
      <c r="BL12" s="14">
        <f t="shared" si="3"/>
        <v>6</v>
      </c>
      <c r="BM12" s="368" t="s">
        <v>205</v>
      </c>
      <c r="BN12" s="14">
        <v>0.92110771024874794</v>
      </c>
      <c r="BO12" s="431">
        <v>0.96054650184542756</v>
      </c>
      <c r="BP12" s="14">
        <v>5</v>
      </c>
      <c r="BQ12" s="43">
        <v>5</v>
      </c>
      <c r="BR12" s="14">
        <v>6</v>
      </c>
      <c r="BS12" s="14">
        <v>17</v>
      </c>
      <c r="BT12" s="14">
        <v>11</v>
      </c>
      <c r="BU12" s="14">
        <v>8.5</v>
      </c>
      <c r="BV12" s="14">
        <f t="shared" si="4"/>
        <v>5</v>
      </c>
      <c r="BW12" s="14" t="s">
        <v>376</v>
      </c>
      <c r="BX12" s="14">
        <v>0.91800545561341884</v>
      </c>
      <c r="BY12" s="431">
        <v>0.96889264511132434</v>
      </c>
      <c r="BZ12" s="14">
        <v>5</v>
      </c>
      <c r="CA12" s="43">
        <v>5</v>
      </c>
      <c r="CB12" s="14">
        <v>10</v>
      </c>
      <c r="CC12" s="14">
        <v>17</v>
      </c>
      <c r="CD12" s="14">
        <v>3</v>
      </c>
      <c r="CE12" s="14">
        <v>6.5</v>
      </c>
      <c r="CF12" s="14">
        <f t="shared" si="5"/>
        <v>2</v>
      </c>
      <c r="CG12" s="368" t="s">
        <v>376</v>
      </c>
      <c r="CH12" s="14">
        <v>0.93068663112276562</v>
      </c>
      <c r="CI12" s="431">
        <v>0.98191891745221105</v>
      </c>
      <c r="CJ12" s="14">
        <v>5</v>
      </c>
      <c r="CK12" s="43">
        <v>5</v>
      </c>
      <c r="CL12" s="14">
        <v>7</v>
      </c>
      <c r="CM12" s="14">
        <v>14</v>
      </c>
      <c r="CN12" s="14">
        <v>1</v>
      </c>
      <c r="CO12" s="14">
        <v>4</v>
      </c>
      <c r="CP12" s="43">
        <f t="shared" si="6"/>
        <v>2</v>
      </c>
      <c r="CQ12" s="555" t="s">
        <v>384</v>
      </c>
      <c r="CR12" s="14">
        <v>0.93181663858402852</v>
      </c>
      <c r="CS12" s="431">
        <v>0.97702174205305359</v>
      </c>
      <c r="CT12" s="14">
        <v>5</v>
      </c>
      <c r="CU12" s="14">
        <v>5</v>
      </c>
      <c r="CV12" s="14">
        <v>2</v>
      </c>
      <c r="CW12" s="14">
        <v>9</v>
      </c>
      <c r="CX12" s="14">
        <v>82</v>
      </c>
      <c r="CY12" s="14">
        <v>42</v>
      </c>
      <c r="CZ12" s="14">
        <f t="shared" si="7"/>
        <v>36</v>
      </c>
      <c r="DA12" s="557" t="s">
        <v>384</v>
      </c>
      <c r="DB12" s="14">
        <v>0.91291379957782115</v>
      </c>
      <c r="DC12" s="431">
        <v>0.96950786071491946</v>
      </c>
      <c r="DD12" s="14">
        <v>5</v>
      </c>
      <c r="DE12" s="43">
        <v>5</v>
      </c>
      <c r="DF12" s="14">
        <v>9</v>
      </c>
      <c r="DG12" s="14">
        <v>14</v>
      </c>
      <c r="DH12" s="14">
        <v>74</v>
      </c>
      <c r="DI12" s="14">
        <v>41.5</v>
      </c>
      <c r="DJ12" s="14">
        <f t="shared" si="8"/>
        <v>41</v>
      </c>
      <c r="DK12" s="368" t="s">
        <v>122</v>
      </c>
      <c r="DL12" s="14">
        <v>0.95470660685052655</v>
      </c>
      <c r="DM12" s="431">
        <v>0.97814772748927248</v>
      </c>
      <c r="DN12" s="14">
        <v>5</v>
      </c>
      <c r="DO12" s="43">
        <v>5</v>
      </c>
      <c r="DP12" s="14">
        <v>1</v>
      </c>
      <c r="DQ12" s="14">
        <v>17</v>
      </c>
      <c r="DR12" s="14">
        <v>8</v>
      </c>
      <c r="DS12" s="14">
        <v>4.5</v>
      </c>
      <c r="DT12" s="14">
        <f t="shared" si="9"/>
        <v>2</v>
      </c>
      <c r="DU12" s="368" t="s">
        <v>205</v>
      </c>
      <c r="DV12" s="14">
        <v>0.91751997870527668</v>
      </c>
      <c r="DW12" s="431">
        <v>0.9479633973234497</v>
      </c>
      <c r="DX12" s="14">
        <v>5</v>
      </c>
      <c r="DY12" s="14">
        <v>5</v>
      </c>
      <c r="DZ12" s="14">
        <v>3</v>
      </c>
      <c r="EA12" s="14">
        <v>23</v>
      </c>
      <c r="EB12" s="14">
        <v>3</v>
      </c>
      <c r="EC12" s="14">
        <v>3</v>
      </c>
      <c r="ED12" s="43">
        <f t="shared" si="10"/>
        <v>1</v>
      </c>
    </row>
    <row r="13" spans="2:134" x14ac:dyDescent="0.25">
      <c r="B13" s="432">
        <v>2017</v>
      </c>
      <c r="C13" s="433" t="s">
        <v>234</v>
      </c>
      <c r="D13" s="434">
        <v>3</v>
      </c>
      <c r="F13" s="406" t="s">
        <v>138</v>
      </c>
      <c r="G13" s="411">
        <f>(VLOOKUP(F13,'RPPF CALCULATION'!$AX$2:$AZ$400,2,FALSE))</f>
        <v>0.91121265564719967</v>
      </c>
      <c r="H13" s="413">
        <f t="shared" si="0"/>
        <v>7</v>
      </c>
      <c r="I13" s="49">
        <f>VLOOKUP(F13,'RPPF CALCULATION'!$U$2:$W$365,3,FALSE)</f>
        <v>10</v>
      </c>
      <c r="J13" s="417">
        <f>VLOOKUP(F13,'RPPF CALCULATION'!$X$2:$AC$365,3,FALSE)</f>
        <v>5</v>
      </c>
      <c r="K13" s="467">
        <f>VLOOKUP(F13,'RPPF CALCULATION'!$X$2:$AC$365,5,FALSE)</f>
        <v>23</v>
      </c>
      <c r="L13" s="525">
        <f t="shared" si="1"/>
        <v>16.5</v>
      </c>
      <c r="M13" s="469">
        <f t="shared" si="2"/>
        <v>13</v>
      </c>
      <c r="O13" s="368" t="s">
        <v>234</v>
      </c>
      <c r="P13" s="14">
        <v>0.93213342117801867</v>
      </c>
      <c r="Q13" s="431">
        <v>0.95178595746886374</v>
      </c>
      <c r="R13" s="14">
        <v>6</v>
      </c>
      <c r="S13" s="43">
        <v>6</v>
      </c>
      <c r="T13" s="14">
        <v>9</v>
      </c>
      <c r="U13" s="14">
        <v>15</v>
      </c>
      <c r="V13" s="14">
        <v>5</v>
      </c>
      <c r="W13" s="14">
        <v>7</v>
      </c>
      <c r="X13" s="14">
        <f t="shared" si="11"/>
        <v>6</v>
      </c>
      <c r="Y13" s="368" t="s">
        <v>327</v>
      </c>
      <c r="Z13" s="14">
        <v>0.94110837096577304</v>
      </c>
      <c r="AA13" s="431">
        <v>0.97626300872495675</v>
      </c>
      <c r="AB13" s="14">
        <v>6</v>
      </c>
      <c r="AC13" s="43">
        <v>6</v>
      </c>
      <c r="AD13" s="14">
        <v>7</v>
      </c>
      <c r="AE13" s="14">
        <v>15</v>
      </c>
      <c r="AF13" s="14">
        <v>6</v>
      </c>
      <c r="AG13" s="14">
        <v>6.5</v>
      </c>
      <c r="AH13" s="43">
        <f t="shared" si="12"/>
        <v>5</v>
      </c>
      <c r="AI13" s="368" t="s">
        <v>56</v>
      </c>
      <c r="AJ13" s="14">
        <v>0.88845839513654712</v>
      </c>
      <c r="AK13" s="431">
        <v>0.97450365685772777</v>
      </c>
      <c r="AL13" s="14">
        <v>6</v>
      </c>
      <c r="AM13" s="14">
        <v>6</v>
      </c>
      <c r="AN13" s="14">
        <v>3</v>
      </c>
      <c r="AO13" s="14">
        <v>10</v>
      </c>
      <c r="AP13" s="14">
        <v>13</v>
      </c>
      <c r="AQ13" s="14">
        <v>8</v>
      </c>
      <c r="AR13" s="43">
        <f t="shared" si="13"/>
        <v>5</v>
      </c>
      <c r="AS13" s="14" t="s">
        <v>204</v>
      </c>
      <c r="AT13" s="14">
        <v>0.9030937586588289</v>
      </c>
      <c r="AU13" s="431">
        <v>0.97294350501197058</v>
      </c>
      <c r="AV13" s="14">
        <v>6</v>
      </c>
      <c r="AW13" s="43">
        <v>6</v>
      </c>
      <c r="AX13" s="14">
        <v>2</v>
      </c>
      <c r="AY13" s="14">
        <v>7</v>
      </c>
      <c r="AZ13" s="14">
        <v>12</v>
      </c>
      <c r="BA13" s="14">
        <v>7</v>
      </c>
      <c r="BB13" s="14">
        <f t="shared" si="14"/>
        <v>3</v>
      </c>
      <c r="BC13" s="368" t="s">
        <v>204</v>
      </c>
      <c r="BD13" s="14">
        <v>0.94097493925880804</v>
      </c>
      <c r="BE13" s="431">
        <v>0.96385175168778736</v>
      </c>
      <c r="BF13" s="14">
        <v>6</v>
      </c>
      <c r="BG13" s="43">
        <v>6</v>
      </c>
      <c r="BH13" s="14">
        <v>4</v>
      </c>
      <c r="BI13" s="14">
        <v>42</v>
      </c>
      <c r="BJ13" s="14">
        <v>5</v>
      </c>
      <c r="BK13" s="14">
        <v>4.5</v>
      </c>
      <c r="BL13" s="14">
        <f t="shared" si="3"/>
        <v>2</v>
      </c>
      <c r="BM13" s="557" t="s">
        <v>166</v>
      </c>
      <c r="BN13" s="14">
        <v>0.92100565392596467</v>
      </c>
      <c r="BO13" s="431">
        <v>0.96044007580778845</v>
      </c>
      <c r="BP13" s="14">
        <v>6</v>
      </c>
      <c r="BQ13" s="43">
        <v>6</v>
      </c>
      <c r="BR13" s="14">
        <v>10</v>
      </c>
      <c r="BS13" s="14">
        <v>8</v>
      </c>
      <c r="BT13" s="14">
        <v>37</v>
      </c>
      <c r="BU13" s="14">
        <v>23.5</v>
      </c>
      <c r="BV13" s="14">
        <f t="shared" si="4"/>
        <v>18</v>
      </c>
      <c r="BW13" s="14" t="s">
        <v>166</v>
      </c>
      <c r="BX13" s="14">
        <v>0.91578613061750824</v>
      </c>
      <c r="BY13" s="431">
        <v>0.96655029774018297</v>
      </c>
      <c r="BZ13" s="14">
        <v>6</v>
      </c>
      <c r="CA13" s="43">
        <v>6</v>
      </c>
      <c r="CB13" s="14">
        <v>13</v>
      </c>
      <c r="CC13" s="14">
        <v>6</v>
      </c>
      <c r="CD13" s="14">
        <v>13</v>
      </c>
      <c r="CE13" s="14">
        <v>13</v>
      </c>
      <c r="CF13" s="14">
        <f t="shared" si="5"/>
        <v>9</v>
      </c>
      <c r="CG13" s="557" t="s">
        <v>253</v>
      </c>
      <c r="CH13" s="14">
        <v>0.91469591003061212</v>
      </c>
      <c r="CI13" s="431">
        <v>0.96504794174565611</v>
      </c>
      <c r="CJ13" s="14">
        <v>6</v>
      </c>
      <c r="CK13" s="43">
        <v>6</v>
      </c>
      <c r="CL13" s="14">
        <v>10</v>
      </c>
      <c r="CM13" s="14">
        <v>11</v>
      </c>
      <c r="CN13" s="14">
        <v>4</v>
      </c>
      <c r="CO13" s="14">
        <v>7</v>
      </c>
      <c r="CP13" s="43">
        <f t="shared" si="6"/>
        <v>5</v>
      </c>
      <c r="CQ13" s="14" t="s">
        <v>138</v>
      </c>
      <c r="CR13" s="14">
        <v>0.92220554501376872</v>
      </c>
      <c r="CS13" s="431">
        <v>0.96694438670842331</v>
      </c>
      <c r="CT13" s="14">
        <v>6</v>
      </c>
      <c r="CU13" s="14">
        <v>6</v>
      </c>
      <c r="CV13" s="14">
        <v>6</v>
      </c>
      <c r="CW13" s="14">
        <v>8</v>
      </c>
      <c r="CX13" s="14">
        <v>19</v>
      </c>
      <c r="CY13" s="14">
        <v>12.5</v>
      </c>
      <c r="CZ13" s="14">
        <f t="shared" si="7"/>
        <v>10</v>
      </c>
      <c r="DA13" s="368" t="s">
        <v>367</v>
      </c>
      <c r="DB13" s="14">
        <v>0.90833380669157682</v>
      </c>
      <c r="DC13" s="431">
        <v>0.9646439413533261</v>
      </c>
      <c r="DD13" s="14">
        <v>6</v>
      </c>
      <c r="DE13" s="43">
        <v>6</v>
      </c>
      <c r="DF13" s="14">
        <v>8</v>
      </c>
      <c r="DG13" s="14">
        <v>15</v>
      </c>
      <c r="DH13" s="14">
        <v>8</v>
      </c>
      <c r="DI13" s="14">
        <v>8</v>
      </c>
      <c r="DJ13" s="14">
        <f t="shared" si="8"/>
        <v>4</v>
      </c>
      <c r="DK13" s="368" t="s">
        <v>166</v>
      </c>
      <c r="DL13" s="14">
        <v>0.928815828356647</v>
      </c>
      <c r="DM13" s="431">
        <v>0.95162124703444373</v>
      </c>
      <c r="DN13" s="14">
        <v>6</v>
      </c>
      <c r="DO13" s="43">
        <v>6</v>
      </c>
      <c r="DP13" s="14">
        <v>9</v>
      </c>
      <c r="DQ13" s="14">
        <v>19</v>
      </c>
      <c r="DR13" s="14">
        <v>2</v>
      </c>
      <c r="DS13" s="14">
        <v>5.5</v>
      </c>
      <c r="DT13" s="14">
        <f t="shared" si="9"/>
        <v>3</v>
      </c>
      <c r="DU13" s="368" t="s">
        <v>212</v>
      </c>
      <c r="DV13" s="14">
        <v>0.91709874666012836</v>
      </c>
      <c r="DW13" s="431">
        <v>0.94752818875050526</v>
      </c>
      <c r="DX13" s="14">
        <v>6</v>
      </c>
      <c r="DY13" s="14">
        <v>6</v>
      </c>
      <c r="DZ13" s="14">
        <v>4</v>
      </c>
      <c r="EA13" s="14">
        <v>1</v>
      </c>
      <c r="EB13" s="14">
        <v>74</v>
      </c>
      <c r="EC13" s="14">
        <v>39</v>
      </c>
      <c r="ED13" s="43">
        <f t="shared" si="10"/>
        <v>30</v>
      </c>
    </row>
    <row r="14" spans="2:134" x14ac:dyDescent="0.25">
      <c r="B14" s="432">
        <v>2016</v>
      </c>
      <c r="C14" s="433" t="s">
        <v>367</v>
      </c>
      <c r="D14" s="434">
        <v>2</v>
      </c>
      <c r="F14" s="406" t="s">
        <v>323</v>
      </c>
      <c r="G14" s="411">
        <f>(VLOOKUP(F14,'RPPF CALCULATION'!$AX$2:$AZ$400,2,FALSE))</f>
        <v>0.9075734700167446</v>
      </c>
      <c r="H14" s="413">
        <f t="shared" si="0"/>
        <v>8</v>
      </c>
      <c r="I14" s="49">
        <f>VLOOKUP(F14,'RPPF CALCULATION'!$U$2:$W$365,3,FALSE)</f>
        <v>5</v>
      </c>
      <c r="J14" s="417">
        <f>VLOOKUP(F14,'RPPF CALCULATION'!$X$2:$AC$365,3,FALSE)</f>
        <v>52</v>
      </c>
      <c r="K14" s="467">
        <f>VLOOKUP(F14,'RPPF CALCULATION'!$X$2:$AC$365,5,FALSE)</f>
        <v>2</v>
      </c>
      <c r="L14" s="525">
        <f t="shared" si="1"/>
        <v>3.5</v>
      </c>
      <c r="M14" s="469">
        <f t="shared" si="2"/>
        <v>1</v>
      </c>
      <c r="O14" s="368" t="s">
        <v>161</v>
      </c>
      <c r="P14" s="14">
        <v>0.92482280808586659</v>
      </c>
      <c r="Q14" s="431">
        <v>0.94432121183963313</v>
      </c>
      <c r="R14" s="14">
        <v>7</v>
      </c>
      <c r="S14" s="43">
        <v>7</v>
      </c>
      <c r="T14" s="14">
        <v>5</v>
      </c>
      <c r="U14" s="14">
        <v>66</v>
      </c>
      <c r="V14" s="14">
        <v>1</v>
      </c>
      <c r="W14" s="14">
        <v>3</v>
      </c>
      <c r="X14" s="14">
        <f t="shared" si="11"/>
        <v>1</v>
      </c>
      <c r="Y14" s="368" t="s">
        <v>138</v>
      </c>
      <c r="Z14" s="14">
        <v>0.9395564056168566</v>
      </c>
      <c r="AA14" s="431">
        <v>0.97465307047797756</v>
      </c>
      <c r="AB14" s="14">
        <v>7</v>
      </c>
      <c r="AC14" s="43">
        <v>7</v>
      </c>
      <c r="AD14" s="14">
        <v>9</v>
      </c>
      <c r="AE14" s="14">
        <v>1</v>
      </c>
      <c r="AF14" s="14">
        <v>39</v>
      </c>
      <c r="AG14" s="14">
        <v>24</v>
      </c>
      <c r="AH14" s="43">
        <f t="shared" si="12"/>
        <v>19</v>
      </c>
      <c r="AI14" s="557" t="s">
        <v>109</v>
      </c>
      <c r="AJ14" s="14">
        <v>0.88524186379736314</v>
      </c>
      <c r="AK14" s="431">
        <v>0.9709756114595518</v>
      </c>
      <c r="AL14" s="14">
        <v>7</v>
      </c>
      <c r="AM14" s="14">
        <v>7</v>
      </c>
      <c r="AN14" s="14">
        <v>11</v>
      </c>
      <c r="AO14" s="14">
        <v>9</v>
      </c>
      <c r="AP14" s="14">
        <v>42</v>
      </c>
      <c r="AQ14" s="14">
        <v>26.5</v>
      </c>
      <c r="AR14" s="43">
        <f t="shared" si="13"/>
        <v>20</v>
      </c>
      <c r="AS14" s="14" t="s">
        <v>252</v>
      </c>
      <c r="AT14" s="14">
        <v>0.87505947543052764</v>
      </c>
      <c r="AU14" s="431">
        <v>0.9427409114018136</v>
      </c>
      <c r="AV14" s="14">
        <v>7</v>
      </c>
      <c r="AW14" s="43">
        <v>7</v>
      </c>
      <c r="AX14" s="14">
        <v>7</v>
      </c>
      <c r="AY14" s="14">
        <v>6</v>
      </c>
      <c r="AZ14" s="14">
        <v>100</v>
      </c>
      <c r="BA14" s="14">
        <v>53.5</v>
      </c>
      <c r="BB14" s="14">
        <f t="shared" si="14"/>
        <v>50</v>
      </c>
      <c r="BC14" s="368" t="s">
        <v>323</v>
      </c>
      <c r="BD14" s="14">
        <v>0.92926094444746477</v>
      </c>
      <c r="BE14" s="431">
        <v>0.95185296835454758</v>
      </c>
      <c r="BF14" s="14">
        <v>7</v>
      </c>
      <c r="BG14" s="43">
        <v>7</v>
      </c>
      <c r="BH14" s="14">
        <v>9</v>
      </c>
      <c r="BI14" s="14">
        <v>4</v>
      </c>
      <c r="BJ14" s="14">
        <v>28</v>
      </c>
      <c r="BK14" s="14">
        <v>18.5</v>
      </c>
      <c r="BL14" s="14">
        <f t="shared" si="3"/>
        <v>16</v>
      </c>
      <c r="BM14" s="368" t="s">
        <v>138</v>
      </c>
      <c r="BN14" s="14">
        <v>0.91704270116541897</v>
      </c>
      <c r="BO14" s="431">
        <v>0.95630744249165556</v>
      </c>
      <c r="BP14" s="14">
        <v>7</v>
      </c>
      <c r="BQ14" s="43">
        <v>7</v>
      </c>
      <c r="BR14" s="14">
        <v>7</v>
      </c>
      <c r="BS14" s="14">
        <v>15</v>
      </c>
      <c r="BT14" s="14">
        <v>12</v>
      </c>
      <c r="BU14" s="14">
        <v>9.5</v>
      </c>
      <c r="BV14" s="14">
        <f t="shared" si="4"/>
        <v>7</v>
      </c>
      <c r="BW14" s="14" t="s">
        <v>186</v>
      </c>
      <c r="BX14" s="14">
        <v>0.91503623297771486</v>
      </c>
      <c r="BY14" s="431">
        <v>0.96575883152030451</v>
      </c>
      <c r="BZ14" s="14">
        <v>7</v>
      </c>
      <c r="CA14" s="43">
        <v>7</v>
      </c>
      <c r="CB14" s="14">
        <v>7</v>
      </c>
      <c r="CC14" s="14">
        <v>25</v>
      </c>
      <c r="CD14" s="14">
        <v>6</v>
      </c>
      <c r="CE14" s="14">
        <v>6.5</v>
      </c>
      <c r="CF14" s="14">
        <f t="shared" si="5"/>
        <v>2</v>
      </c>
      <c r="CG14" s="368" t="s">
        <v>270</v>
      </c>
      <c r="CH14" s="14">
        <v>0.91091709831272827</v>
      </c>
      <c r="CI14" s="431">
        <v>0.96106111461480548</v>
      </c>
      <c r="CJ14" s="14">
        <v>7</v>
      </c>
      <c r="CK14" s="43">
        <v>7</v>
      </c>
      <c r="CL14" s="14">
        <v>9</v>
      </c>
      <c r="CM14" s="14">
        <v>27</v>
      </c>
      <c r="CN14" s="14">
        <v>17</v>
      </c>
      <c r="CO14" s="14">
        <v>13</v>
      </c>
      <c r="CP14" s="43">
        <f t="shared" si="6"/>
        <v>7</v>
      </c>
      <c r="CQ14" s="14" t="s">
        <v>234</v>
      </c>
      <c r="CR14" s="14">
        <v>0.91380138595494576</v>
      </c>
      <c r="CS14" s="431">
        <v>0.95813251773748553</v>
      </c>
      <c r="CT14" s="14">
        <v>7</v>
      </c>
      <c r="CU14" s="14">
        <v>7</v>
      </c>
      <c r="CV14" s="14">
        <v>15</v>
      </c>
      <c r="CW14" s="14">
        <v>7</v>
      </c>
      <c r="CX14" s="14">
        <v>7</v>
      </c>
      <c r="CY14" s="14">
        <v>11</v>
      </c>
      <c r="CZ14" s="14">
        <f t="shared" si="7"/>
        <v>8</v>
      </c>
      <c r="DA14" s="368" t="s">
        <v>166</v>
      </c>
      <c r="DB14" s="14">
        <v>0.8972784123976224</v>
      </c>
      <c r="DC14" s="431">
        <v>0.95290319247183441</v>
      </c>
      <c r="DD14" s="14">
        <v>7</v>
      </c>
      <c r="DE14" s="43">
        <v>7</v>
      </c>
      <c r="DF14" s="14">
        <v>10</v>
      </c>
      <c r="DG14" s="14">
        <v>5</v>
      </c>
      <c r="DH14" s="14">
        <v>18</v>
      </c>
      <c r="DI14" s="14">
        <v>14</v>
      </c>
      <c r="DJ14" s="14">
        <f t="shared" si="8"/>
        <v>8</v>
      </c>
      <c r="DK14" s="368" t="s">
        <v>252</v>
      </c>
      <c r="DL14" s="14">
        <v>0.91681701868663779</v>
      </c>
      <c r="DM14" s="431">
        <v>0.93932782795985115</v>
      </c>
      <c r="DN14" s="14">
        <v>7</v>
      </c>
      <c r="DO14" s="43">
        <v>7</v>
      </c>
      <c r="DP14" s="14">
        <v>6</v>
      </c>
      <c r="DQ14" s="14">
        <v>32</v>
      </c>
      <c r="DR14" s="14">
        <v>20</v>
      </c>
      <c r="DS14" s="14">
        <v>13</v>
      </c>
      <c r="DT14" s="14">
        <f t="shared" si="9"/>
        <v>8</v>
      </c>
      <c r="DU14" s="368" t="s">
        <v>319</v>
      </c>
      <c r="DV14" s="14">
        <v>0.90613031881600714</v>
      </c>
      <c r="DW14" s="431">
        <v>0.9361958272066373</v>
      </c>
      <c r="DX14" s="14">
        <v>7</v>
      </c>
      <c r="DY14" s="14">
        <v>7</v>
      </c>
      <c r="DZ14" s="14">
        <v>7</v>
      </c>
      <c r="EA14" s="14">
        <v>16</v>
      </c>
      <c r="EB14" s="14">
        <v>12</v>
      </c>
      <c r="EC14" s="14">
        <v>9.5</v>
      </c>
      <c r="ED14" s="43">
        <f t="shared" si="10"/>
        <v>6</v>
      </c>
    </row>
    <row r="15" spans="2:134" x14ac:dyDescent="0.25">
      <c r="B15" s="432">
        <v>2015</v>
      </c>
      <c r="C15" s="435" t="s">
        <v>109</v>
      </c>
      <c r="D15" s="436">
        <v>2</v>
      </c>
      <c r="F15" s="406" t="s">
        <v>47</v>
      </c>
      <c r="G15" s="411">
        <f>(VLOOKUP(F15,'RPPF CALCULATION'!$AX$2:$AZ$400,2,FALSE))</f>
        <v>0.90715823098501902</v>
      </c>
      <c r="H15" s="413">
        <f t="shared" si="0"/>
        <v>9</v>
      </c>
      <c r="I15" s="49">
        <f>VLOOKUP(F15,'RPPF CALCULATION'!$U$2:$W$365,3,FALSE)</f>
        <v>12</v>
      </c>
      <c r="J15" s="417">
        <f>VLOOKUP(F15,'RPPF CALCULATION'!$X$2:$AC$365,3,FALSE)</f>
        <v>16</v>
      </c>
      <c r="K15" s="467">
        <f>VLOOKUP(F15,'RPPF CALCULATION'!$X$2:$AC$365,5,FALSE)</f>
        <v>5</v>
      </c>
      <c r="L15" s="525">
        <f t="shared" si="1"/>
        <v>8.5</v>
      </c>
      <c r="M15" s="469">
        <f t="shared" si="2"/>
        <v>5</v>
      </c>
      <c r="O15" s="368" t="s">
        <v>109</v>
      </c>
      <c r="P15" s="14">
        <v>0.92355899708272304</v>
      </c>
      <c r="Q15" s="431">
        <v>0.94303075541101755</v>
      </c>
      <c r="R15" s="14">
        <v>8</v>
      </c>
      <c r="S15" s="43">
        <v>8</v>
      </c>
      <c r="T15" s="14">
        <v>7</v>
      </c>
      <c r="U15" s="14">
        <v>12</v>
      </c>
      <c r="V15" s="14">
        <v>30</v>
      </c>
      <c r="W15" s="14">
        <v>18.5</v>
      </c>
      <c r="X15" s="14">
        <f t="shared" si="11"/>
        <v>13</v>
      </c>
      <c r="Y15" s="368" t="s">
        <v>166</v>
      </c>
      <c r="Z15" s="14">
        <v>0.93400330833544187</v>
      </c>
      <c r="AA15" s="431">
        <v>0.96889253999397718</v>
      </c>
      <c r="AB15" s="14">
        <v>8</v>
      </c>
      <c r="AC15" s="43">
        <v>8</v>
      </c>
      <c r="AD15" s="14">
        <v>10</v>
      </c>
      <c r="AE15" s="14">
        <v>20</v>
      </c>
      <c r="AF15" s="14">
        <v>5</v>
      </c>
      <c r="AG15" s="14">
        <v>7.5</v>
      </c>
      <c r="AH15" s="43">
        <f t="shared" si="12"/>
        <v>6</v>
      </c>
      <c r="AI15" s="368" t="s">
        <v>323</v>
      </c>
      <c r="AJ15" s="14">
        <v>0.86842162002261436</v>
      </c>
      <c r="AK15" s="431">
        <v>0.95252636368671495</v>
      </c>
      <c r="AL15" s="14">
        <v>8</v>
      </c>
      <c r="AM15" s="14">
        <v>8</v>
      </c>
      <c r="AN15" s="14">
        <v>8</v>
      </c>
      <c r="AO15" s="14">
        <v>37</v>
      </c>
      <c r="AP15" s="14">
        <v>3</v>
      </c>
      <c r="AQ15" s="14">
        <v>5.5</v>
      </c>
      <c r="AR15" s="43">
        <f t="shared" si="13"/>
        <v>2</v>
      </c>
      <c r="AS15" s="14" t="s">
        <v>327</v>
      </c>
      <c r="AT15" s="14">
        <v>0.86775315370203743</v>
      </c>
      <c r="AU15" s="431">
        <v>0.93486948254616598</v>
      </c>
      <c r="AV15" s="14">
        <v>8</v>
      </c>
      <c r="AW15" s="43">
        <v>8</v>
      </c>
      <c r="AX15" s="14">
        <v>25</v>
      </c>
      <c r="AY15" s="14">
        <v>20</v>
      </c>
      <c r="AZ15" s="14">
        <v>31</v>
      </c>
      <c r="BA15" s="14">
        <v>28</v>
      </c>
      <c r="BB15" s="14">
        <f t="shared" si="14"/>
        <v>22</v>
      </c>
      <c r="BC15" s="368" t="s">
        <v>170</v>
      </c>
      <c r="BD15" s="14">
        <v>0.92836916477011711</v>
      </c>
      <c r="BE15" s="431">
        <v>0.9509395078910754</v>
      </c>
      <c r="BF15" s="14">
        <v>8</v>
      </c>
      <c r="BG15" s="43">
        <v>8</v>
      </c>
      <c r="BH15" s="14">
        <v>6</v>
      </c>
      <c r="BI15" s="14">
        <v>14</v>
      </c>
      <c r="BJ15" s="14">
        <v>13</v>
      </c>
      <c r="BK15" s="14">
        <v>9.5</v>
      </c>
      <c r="BL15" s="14">
        <f t="shared" si="3"/>
        <v>7</v>
      </c>
      <c r="BM15" s="368" t="s">
        <v>368</v>
      </c>
      <c r="BN15" s="14">
        <v>0.91509746306784256</v>
      </c>
      <c r="BO15" s="431">
        <v>0.95427891571992884</v>
      </c>
      <c r="BP15" s="14">
        <v>8</v>
      </c>
      <c r="BQ15" s="43">
        <v>8</v>
      </c>
      <c r="BR15" s="14">
        <v>1</v>
      </c>
      <c r="BS15" s="14">
        <v>106</v>
      </c>
      <c r="BT15" s="14">
        <v>2</v>
      </c>
      <c r="BU15" s="14">
        <v>1.5</v>
      </c>
      <c r="BV15" s="14">
        <f t="shared" si="4"/>
        <v>1</v>
      </c>
      <c r="BW15" s="14" t="s">
        <v>109</v>
      </c>
      <c r="BX15" s="14">
        <v>0.9108329189185812</v>
      </c>
      <c r="BY15" s="431">
        <v>0.96132251793187784</v>
      </c>
      <c r="BZ15" s="14">
        <v>8</v>
      </c>
      <c r="CA15" s="43">
        <v>8</v>
      </c>
      <c r="CB15" s="14">
        <v>14</v>
      </c>
      <c r="CC15" s="14">
        <v>9</v>
      </c>
      <c r="CD15" s="14">
        <v>32</v>
      </c>
      <c r="CE15" s="14">
        <v>23</v>
      </c>
      <c r="CF15" s="14">
        <f t="shared" si="5"/>
        <v>17</v>
      </c>
      <c r="CG15" s="368" t="s">
        <v>368</v>
      </c>
      <c r="CH15" s="14">
        <v>0.90786927329068823</v>
      </c>
      <c r="CI15" s="431">
        <v>0.95784551341656432</v>
      </c>
      <c r="CJ15" s="14">
        <v>8</v>
      </c>
      <c r="CK15" s="43">
        <v>8</v>
      </c>
      <c r="CL15" s="14">
        <v>1</v>
      </c>
      <c r="CM15" s="14">
        <v>47</v>
      </c>
      <c r="CN15" s="14">
        <v>59</v>
      </c>
      <c r="CO15" s="14">
        <v>30</v>
      </c>
      <c r="CP15" s="43">
        <f t="shared" si="6"/>
        <v>23</v>
      </c>
      <c r="CQ15" s="14" t="s">
        <v>368</v>
      </c>
      <c r="CR15" s="14">
        <v>0.90785814030482126</v>
      </c>
      <c r="CS15" s="431">
        <v>0.95190094815813397</v>
      </c>
      <c r="CT15" s="14">
        <v>8</v>
      </c>
      <c r="CU15" s="14">
        <v>8</v>
      </c>
      <c r="CV15" s="14">
        <v>3</v>
      </c>
      <c r="CW15" s="14">
        <v>73</v>
      </c>
      <c r="CX15" s="14">
        <v>6</v>
      </c>
      <c r="CY15" s="14">
        <v>4.5</v>
      </c>
      <c r="CZ15" s="14">
        <f t="shared" si="7"/>
        <v>3</v>
      </c>
      <c r="DA15" s="368" t="s">
        <v>205</v>
      </c>
      <c r="DB15" s="14">
        <v>0.89641708954994204</v>
      </c>
      <c r="DC15" s="431">
        <v>0.95198847382936713</v>
      </c>
      <c r="DD15" s="14">
        <v>8</v>
      </c>
      <c r="DE15" s="43">
        <v>8</v>
      </c>
      <c r="DF15" s="14">
        <v>12</v>
      </c>
      <c r="DG15" s="14">
        <v>16</v>
      </c>
      <c r="DH15" s="14">
        <v>38</v>
      </c>
      <c r="DI15" s="14">
        <v>25</v>
      </c>
      <c r="DJ15" s="14">
        <f t="shared" si="8"/>
        <v>20</v>
      </c>
      <c r="DK15" s="557" t="s">
        <v>319</v>
      </c>
      <c r="DL15" s="14">
        <v>0.90661989543992416</v>
      </c>
      <c r="DM15" s="431">
        <v>0.92888033251032753</v>
      </c>
      <c r="DN15" s="14">
        <v>8</v>
      </c>
      <c r="DO15" s="43">
        <v>8</v>
      </c>
      <c r="DP15" s="14">
        <v>14</v>
      </c>
      <c r="DQ15" s="14">
        <v>22</v>
      </c>
      <c r="DR15" s="14">
        <v>27</v>
      </c>
      <c r="DS15" s="14">
        <v>20.5</v>
      </c>
      <c r="DT15" s="14">
        <f t="shared" si="9"/>
        <v>17</v>
      </c>
      <c r="DU15" s="368" t="s">
        <v>381</v>
      </c>
      <c r="DV15" s="14">
        <v>0.90497489789944818</v>
      </c>
      <c r="DW15" s="431">
        <v>0.93500206929092911</v>
      </c>
      <c r="DX15" s="14">
        <v>8</v>
      </c>
      <c r="DY15" s="14">
        <v>8</v>
      </c>
      <c r="DZ15" s="14">
        <v>9</v>
      </c>
      <c r="EA15" s="14">
        <v>11</v>
      </c>
      <c r="EB15" s="14">
        <v>18</v>
      </c>
      <c r="EC15" s="14">
        <v>13.5</v>
      </c>
      <c r="ED15" s="43">
        <f t="shared" si="10"/>
        <v>9</v>
      </c>
    </row>
    <row r="16" spans="2:134" x14ac:dyDescent="0.25">
      <c r="B16" s="432">
        <v>2014</v>
      </c>
      <c r="C16" s="437" t="s">
        <v>95</v>
      </c>
      <c r="D16" s="438">
        <v>23</v>
      </c>
      <c r="F16" s="406" t="s">
        <v>153</v>
      </c>
      <c r="G16" s="411">
        <f>(VLOOKUP(F16,'RPPF CALCULATION'!$AX$2:$AZ$400,2,FALSE))</f>
        <v>0.90116090144998462</v>
      </c>
      <c r="H16" s="413">
        <f t="shared" si="0"/>
        <v>10</v>
      </c>
      <c r="I16" s="49">
        <f>VLOOKUP(F16,'RPPF CALCULATION'!$U$2:$W$365,3,FALSE)</f>
        <v>27</v>
      </c>
      <c r="J16" s="417">
        <f>VLOOKUP(F16,'RPPF CALCULATION'!$X$2:$AC$365,3,FALSE)</f>
        <v>9</v>
      </c>
      <c r="K16" s="467">
        <f>VLOOKUP(F16,'RPPF CALCULATION'!$X$2:$AC$365,5,FALSE)</f>
        <v>16</v>
      </c>
      <c r="L16" s="525">
        <f t="shared" si="1"/>
        <v>21.5</v>
      </c>
      <c r="M16" s="469">
        <f t="shared" si="2"/>
        <v>17</v>
      </c>
      <c r="O16" s="368" t="s">
        <v>194</v>
      </c>
      <c r="P16" s="14">
        <v>0.92047075555482827</v>
      </c>
      <c r="Q16" s="431">
        <v>0.93987740326985325</v>
      </c>
      <c r="R16" s="14">
        <v>9</v>
      </c>
      <c r="S16" s="43">
        <v>9</v>
      </c>
      <c r="T16" s="14">
        <v>13</v>
      </c>
      <c r="U16" s="14">
        <v>20</v>
      </c>
      <c r="V16" s="14">
        <v>11</v>
      </c>
      <c r="W16" s="14">
        <v>12</v>
      </c>
      <c r="X16" s="14">
        <f t="shared" si="11"/>
        <v>9</v>
      </c>
      <c r="Y16" s="368" t="s">
        <v>194</v>
      </c>
      <c r="Z16" s="14">
        <v>0.93206959697870739</v>
      </c>
      <c r="AA16" s="431">
        <v>0.96688659580585568</v>
      </c>
      <c r="AB16" s="14">
        <v>9</v>
      </c>
      <c r="AC16" s="43">
        <v>9</v>
      </c>
      <c r="AD16" s="14">
        <v>11</v>
      </c>
      <c r="AE16" s="14">
        <v>8</v>
      </c>
      <c r="AF16" s="14">
        <v>34</v>
      </c>
      <c r="AG16" s="14">
        <v>22.5</v>
      </c>
      <c r="AH16" s="43">
        <f t="shared" si="12"/>
        <v>18</v>
      </c>
      <c r="AI16" s="368" t="s">
        <v>346</v>
      </c>
      <c r="AJ16" s="14">
        <v>0.86705202771826506</v>
      </c>
      <c r="AK16" s="431">
        <v>0.95102412934878922</v>
      </c>
      <c r="AL16" s="14">
        <v>9</v>
      </c>
      <c r="AM16" s="14">
        <v>9</v>
      </c>
      <c r="AN16" s="14">
        <v>7</v>
      </c>
      <c r="AO16" s="14">
        <v>14</v>
      </c>
      <c r="AP16" s="14">
        <v>16</v>
      </c>
      <c r="AQ16" s="14">
        <v>11.5</v>
      </c>
      <c r="AR16" s="43">
        <f t="shared" si="13"/>
        <v>7</v>
      </c>
      <c r="AS16" s="14" t="s">
        <v>291</v>
      </c>
      <c r="AT16" s="14">
        <v>0.86732781533725412</v>
      </c>
      <c r="AU16" s="431">
        <v>0.93441124640459094</v>
      </c>
      <c r="AV16" s="14">
        <v>9</v>
      </c>
      <c r="AW16" s="43">
        <v>9</v>
      </c>
      <c r="AX16" s="14">
        <v>18</v>
      </c>
      <c r="AY16" s="14">
        <v>71</v>
      </c>
      <c r="AZ16" s="14">
        <v>19</v>
      </c>
      <c r="BA16" s="14">
        <v>18.5</v>
      </c>
      <c r="BB16" s="14">
        <f t="shared" si="14"/>
        <v>13</v>
      </c>
      <c r="BC16" s="554" t="s">
        <v>332</v>
      </c>
      <c r="BD16" s="14">
        <v>0.91431972122703298</v>
      </c>
      <c r="BE16" s="431">
        <v>0.93654849681918984</v>
      </c>
      <c r="BF16" s="14">
        <v>9</v>
      </c>
      <c r="BG16" s="43">
        <v>9</v>
      </c>
      <c r="BH16" s="14">
        <v>7</v>
      </c>
      <c r="BI16" s="14">
        <v>51</v>
      </c>
      <c r="BJ16" s="14">
        <v>3</v>
      </c>
      <c r="BK16" s="14">
        <v>5</v>
      </c>
      <c r="BL16" s="14">
        <f t="shared" si="3"/>
        <v>3</v>
      </c>
      <c r="BM16" s="368" t="s">
        <v>87</v>
      </c>
      <c r="BN16" s="14">
        <v>0.90465573675166133</v>
      </c>
      <c r="BO16" s="431">
        <v>0.94339010915079624</v>
      </c>
      <c r="BP16" s="14">
        <v>9</v>
      </c>
      <c r="BQ16" s="43">
        <v>9</v>
      </c>
      <c r="BR16" s="14">
        <v>4</v>
      </c>
      <c r="BS16" s="14">
        <v>81</v>
      </c>
      <c r="BT16" s="14">
        <v>1</v>
      </c>
      <c r="BU16" s="14">
        <v>2.5</v>
      </c>
      <c r="BV16" s="14">
        <f t="shared" si="4"/>
        <v>2</v>
      </c>
      <c r="BW16" s="14" t="s">
        <v>122</v>
      </c>
      <c r="BX16" s="14">
        <v>0.91080961281209494</v>
      </c>
      <c r="BY16" s="431">
        <v>0.96129791991339919</v>
      </c>
      <c r="BZ16" s="14">
        <v>9</v>
      </c>
      <c r="CA16" s="43">
        <v>9</v>
      </c>
      <c r="CB16" s="14">
        <v>11</v>
      </c>
      <c r="CC16" s="14">
        <v>24</v>
      </c>
      <c r="CD16" s="14">
        <v>5</v>
      </c>
      <c r="CE16" s="14">
        <v>8</v>
      </c>
      <c r="CF16" s="14">
        <f t="shared" si="5"/>
        <v>6</v>
      </c>
      <c r="CG16" s="368" t="s">
        <v>388</v>
      </c>
      <c r="CH16" s="14">
        <v>0.9054488424068925</v>
      </c>
      <c r="CI16" s="431">
        <v>0.95529184304706805</v>
      </c>
      <c r="CJ16" s="14">
        <v>9</v>
      </c>
      <c r="CK16" s="43">
        <v>9</v>
      </c>
      <c r="CL16" s="14">
        <v>21</v>
      </c>
      <c r="CM16" s="14">
        <v>9</v>
      </c>
      <c r="CN16" s="14">
        <v>7</v>
      </c>
      <c r="CO16" s="14">
        <v>14</v>
      </c>
      <c r="CP16" s="43">
        <f t="shared" si="6"/>
        <v>8</v>
      </c>
      <c r="CQ16" s="14" t="s">
        <v>357</v>
      </c>
      <c r="CR16" s="14">
        <v>0.90614788726973783</v>
      </c>
      <c r="CS16" s="431">
        <v>0.95010772583251857</v>
      </c>
      <c r="CT16" s="14">
        <v>9</v>
      </c>
      <c r="CU16" s="14">
        <v>9</v>
      </c>
      <c r="CV16" s="14">
        <v>8</v>
      </c>
      <c r="CW16" s="14">
        <v>33</v>
      </c>
      <c r="CX16" s="14">
        <v>13</v>
      </c>
      <c r="CY16" s="14">
        <v>10.5</v>
      </c>
      <c r="CZ16" s="14">
        <f t="shared" si="7"/>
        <v>7</v>
      </c>
      <c r="DA16" s="368" t="s">
        <v>381</v>
      </c>
      <c r="DB16" s="14">
        <v>0.89624457205824537</v>
      </c>
      <c r="DC16" s="431">
        <v>0.95180526149936606</v>
      </c>
      <c r="DD16" s="14">
        <v>9</v>
      </c>
      <c r="DE16" s="43">
        <v>9</v>
      </c>
      <c r="DF16" s="14">
        <v>5</v>
      </c>
      <c r="DG16" s="14">
        <v>24</v>
      </c>
      <c r="DH16" s="14">
        <v>27</v>
      </c>
      <c r="DI16" s="14">
        <v>16</v>
      </c>
      <c r="DJ16" s="14">
        <f t="shared" si="8"/>
        <v>10</v>
      </c>
      <c r="DK16" s="554" t="s">
        <v>204</v>
      </c>
      <c r="DL16" s="14">
        <v>0.90404569996200168</v>
      </c>
      <c r="DM16" s="431">
        <v>0.92624293224643972</v>
      </c>
      <c r="DN16" s="14">
        <v>9</v>
      </c>
      <c r="DO16" s="43">
        <v>9</v>
      </c>
      <c r="DP16" s="14">
        <v>7</v>
      </c>
      <c r="DQ16" s="14">
        <v>6</v>
      </c>
      <c r="DR16" s="14">
        <v>89</v>
      </c>
      <c r="DS16" s="14">
        <v>48</v>
      </c>
      <c r="DT16" s="14">
        <f t="shared" si="9"/>
        <v>40</v>
      </c>
      <c r="DU16" s="368" t="s">
        <v>109</v>
      </c>
      <c r="DV16" s="14">
        <v>0.89134109495990987</v>
      </c>
      <c r="DW16" s="431">
        <v>0.92091589519885009</v>
      </c>
      <c r="DX16" s="14">
        <v>9</v>
      </c>
      <c r="DY16" s="14">
        <v>9</v>
      </c>
      <c r="DZ16" s="14">
        <v>17</v>
      </c>
      <c r="EA16" s="14">
        <v>7</v>
      </c>
      <c r="EB16" s="14">
        <v>44</v>
      </c>
      <c r="EC16" s="14">
        <v>30.5</v>
      </c>
      <c r="ED16" s="43">
        <f t="shared" si="10"/>
        <v>23</v>
      </c>
    </row>
    <row r="17" spans="2:134" x14ac:dyDescent="0.25">
      <c r="B17" s="432">
        <v>2013</v>
      </c>
      <c r="C17" s="433" t="s">
        <v>186</v>
      </c>
      <c r="D17" s="434">
        <v>2</v>
      </c>
      <c r="F17" s="406" t="s">
        <v>384</v>
      </c>
      <c r="G17" s="411">
        <f>(VLOOKUP(F17,'RPPF CALCULATION'!$AX$2:$AZ$400,2,FALSE))</f>
        <v>0.89790527664139819</v>
      </c>
      <c r="H17" s="413">
        <f t="shared" si="0"/>
        <v>11</v>
      </c>
      <c r="I17" s="49">
        <f>VLOOKUP(F17,'RPPF CALCULATION'!$U$2:$W$365,3,FALSE)</f>
        <v>7</v>
      </c>
      <c r="J17" s="417">
        <f>VLOOKUP(F17,'RPPF CALCULATION'!$X$2:$AC$365,3,FALSE)</f>
        <v>6</v>
      </c>
      <c r="K17" s="467">
        <f>VLOOKUP(F17,'RPPF CALCULATION'!$X$2:$AC$365,5,FALSE)</f>
        <v>39</v>
      </c>
      <c r="L17" s="525">
        <f t="shared" si="1"/>
        <v>23</v>
      </c>
      <c r="M17" s="469">
        <f t="shared" si="2"/>
        <v>19</v>
      </c>
      <c r="O17" s="368" t="s">
        <v>323</v>
      </c>
      <c r="P17" s="14">
        <v>0.91688680762619679</v>
      </c>
      <c r="Q17" s="431">
        <v>0.93621789355453799</v>
      </c>
      <c r="R17" s="14">
        <v>10</v>
      </c>
      <c r="S17" s="43">
        <v>10</v>
      </c>
      <c r="T17" s="14">
        <v>6</v>
      </c>
      <c r="U17" s="14">
        <v>21</v>
      </c>
      <c r="V17" s="14">
        <v>2</v>
      </c>
      <c r="W17" s="14">
        <v>4</v>
      </c>
      <c r="X17" s="14">
        <f t="shared" si="11"/>
        <v>4</v>
      </c>
      <c r="Y17" s="368" t="s">
        <v>270</v>
      </c>
      <c r="Z17" s="14">
        <v>0.93154530085741161</v>
      </c>
      <c r="AA17" s="431">
        <v>0.96634271486224688</v>
      </c>
      <c r="AB17" s="14">
        <v>10</v>
      </c>
      <c r="AC17" s="43">
        <v>10</v>
      </c>
      <c r="AD17" s="14">
        <v>3</v>
      </c>
      <c r="AE17" s="14">
        <v>21</v>
      </c>
      <c r="AF17" s="14">
        <v>54</v>
      </c>
      <c r="AG17" s="14">
        <v>28.5</v>
      </c>
      <c r="AH17" s="43">
        <f t="shared" si="12"/>
        <v>24</v>
      </c>
      <c r="AI17" s="368" t="s">
        <v>160</v>
      </c>
      <c r="AJ17" s="14">
        <v>0.86149059960800478</v>
      </c>
      <c r="AK17" s="431">
        <v>0.9449240890312377</v>
      </c>
      <c r="AL17" s="14">
        <v>10</v>
      </c>
      <c r="AM17" s="14">
        <v>10</v>
      </c>
      <c r="AN17" s="14">
        <v>14</v>
      </c>
      <c r="AO17" s="14">
        <v>3</v>
      </c>
      <c r="AP17" s="14">
        <v>49</v>
      </c>
      <c r="AQ17" s="14">
        <v>31.5</v>
      </c>
      <c r="AR17" s="43">
        <f t="shared" si="13"/>
        <v>27</v>
      </c>
      <c r="AS17" s="14" t="s">
        <v>40</v>
      </c>
      <c r="AT17" s="14">
        <v>0.86690146511037325</v>
      </c>
      <c r="AU17" s="431">
        <v>0.93395192013848971</v>
      </c>
      <c r="AV17" s="14">
        <v>10</v>
      </c>
      <c r="AW17" s="43">
        <v>10</v>
      </c>
      <c r="AX17" s="14">
        <v>13</v>
      </c>
      <c r="AY17" s="14">
        <v>10</v>
      </c>
      <c r="AZ17" s="14">
        <v>1</v>
      </c>
      <c r="BA17" s="14">
        <v>7</v>
      </c>
      <c r="BB17" s="14">
        <f t="shared" si="14"/>
        <v>3</v>
      </c>
      <c r="BC17" s="368" t="s">
        <v>148</v>
      </c>
      <c r="BD17" s="14">
        <v>0.91082545791625313</v>
      </c>
      <c r="BE17" s="431">
        <v>0.93296928161117765</v>
      </c>
      <c r="BF17" s="14">
        <v>10</v>
      </c>
      <c r="BG17" s="43">
        <v>10</v>
      </c>
      <c r="BH17" s="14">
        <v>14</v>
      </c>
      <c r="BI17" s="14">
        <v>38</v>
      </c>
      <c r="BJ17" s="14">
        <v>18</v>
      </c>
      <c r="BK17" s="14">
        <v>16</v>
      </c>
      <c r="BL17" s="14">
        <f t="shared" si="3"/>
        <v>12</v>
      </c>
      <c r="BM17" s="368" t="s">
        <v>388</v>
      </c>
      <c r="BN17" s="14">
        <v>0.90397856156727374</v>
      </c>
      <c r="BO17" s="431">
        <v>0.94268393956035346</v>
      </c>
      <c r="BP17" s="14">
        <v>10</v>
      </c>
      <c r="BQ17" s="43">
        <v>10</v>
      </c>
      <c r="BR17" s="14">
        <v>16</v>
      </c>
      <c r="BS17" s="14">
        <v>4</v>
      </c>
      <c r="BT17" s="14">
        <v>32</v>
      </c>
      <c r="BU17" s="14">
        <v>24</v>
      </c>
      <c r="BV17" s="14">
        <f t="shared" si="4"/>
        <v>19</v>
      </c>
      <c r="BW17" s="14" t="s">
        <v>381</v>
      </c>
      <c r="BX17" s="14">
        <v>0.89068031985095508</v>
      </c>
      <c r="BY17" s="431">
        <v>0.9400528131636714</v>
      </c>
      <c r="BZ17" s="14">
        <v>10</v>
      </c>
      <c r="CA17" s="43">
        <v>10</v>
      </c>
      <c r="CB17" s="14">
        <v>9</v>
      </c>
      <c r="CC17" s="14">
        <v>11</v>
      </c>
      <c r="CD17" s="14">
        <v>12</v>
      </c>
      <c r="CE17" s="14">
        <v>10.5</v>
      </c>
      <c r="CF17" s="14">
        <f t="shared" si="5"/>
        <v>7</v>
      </c>
      <c r="CG17" s="368" t="s">
        <v>170</v>
      </c>
      <c r="CH17" s="14">
        <v>0.90281874872558565</v>
      </c>
      <c r="CI17" s="431">
        <v>0.95251696839647682</v>
      </c>
      <c r="CJ17" s="14">
        <v>10</v>
      </c>
      <c r="CK17" s="43">
        <v>10</v>
      </c>
      <c r="CL17" s="14">
        <v>6</v>
      </c>
      <c r="CM17" s="14">
        <v>3</v>
      </c>
      <c r="CN17" s="14">
        <v>57</v>
      </c>
      <c r="CO17" s="14">
        <v>31.5</v>
      </c>
      <c r="CP17" s="43">
        <f t="shared" si="6"/>
        <v>24</v>
      </c>
      <c r="CQ17" s="14" t="s">
        <v>253</v>
      </c>
      <c r="CR17" s="14">
        <v>0.89465292074705638</v>
      </c>
      <c r="CS17" s="431">
        <v>0.93805510544370696</v>
      </c>
      <c r="CT17" s="14">
        <v>10</v>
      </c>
      <c r="CU17" s="14">
        <v>10</v>
      </c>
      <c r="CV17" s="14">
        <v>14</v>
      </c>
      <c r="CW17" s="14">
        <v>30</v>
      </c>
      <c r="CX17" s="14">
        <v>3</v>
      </c>
      <c r="CY17" s="14">
        <v>8.5</v>
      </c>
      <c r="CZ17" s="14">
        <f t="shared" si="7"/>
        <v>4</v>
      </c>
      <c r="DA17" s="368" t="s">
        <v>98</v>
      </c>
      <c r="DB17" s="14">
        <v>0.89268077313891359</v>
      </c>
      <c r="DC17" s="431">
        <v>0.94802053279015241</v>
      </c>
      <c r="DD17" s="14">
        <v>10</v>
      </c>
      <c r="DE17" s="43">
        <v>10</v>
      </c>
      <c r="DF17" s="14">
        <v>7</v>
      </c>
      <c r="DG17" s="14">
        <v>1</v>
      </c>
      <c r="DH17" s="14">
        <v>115</v>
      </c>
      <c r="DI17" s="14">
        <v>61</v>
      </c>
      <c r="DJ17" s="14">
        <f t="shared" si="8"/>
        <v>57</v>
      </c>
      <c r="DK17" s="368" t="s">
        <v>263</v>
      </c>
      <c r="DL17" s="14">
        <v>0.90102316511226088</v>
      </c>
      <c r="DM17" s="431">
        <v>0.92314618443583829</v>
      </c>
      <c r="DN17" s="14">
        <v>10</v>
      </c>
      <c r="DO17" s="43">
        <v>10</v>
      </c>
      <c r="DP17" s="14">
        <v>5</v>
      </c>
      <c r="DQ17" s="14">
        <v>47</v>
      </c>
      <c r="DR17" s="14">
        <v>69</v>
      </c>
      <c r="DS17" s="14">
        <v>37</v>
      </c>
      <c r="DT17" s="14">
        <f t="shared" si="9"/>
        <v>29</v>
      </c>
      <c r="DU17" s="368" t="s">
        <v>157</v>
      </c>
      <c r="DV17" s="14">
        <v>0.88098581341403515</v>
      </c>
      <c r="DW17" s="431">
        <v>0.9102170242180565</v>
      </c>
      <c r="DX17" s="14">
        <v>10</v>
      </c>
      <c r="DY17" s="14">
        <v>10</v>
      </c>
      <c r="DZ17" s="14">
        <v>10</v>
      </c>
      <c r="EA17" s="14">
        <v>5</v>
      </c>
      <c r="EB17" s="14">
        <v>55</v>
      </c>
      <c r="EC17" s="14">
        <v>32.5</v>
      </c>
      <c r="ED17" s="43">
        <f t="shared" si="10"/>
        <v>26</v>
      </c>
    </row>
    <row r="18" spans="2:134" ht="15.75" thickBot="1" x14ac:dyDescent="0.3">
      <c r="B18" s="439">
        <v>2012</v>
      </c>
      <c r="C18" s="440" t="s">
        <v>170</v>
      </c>
      <c r="D18" s="441">
        <v>1</v>
      </c>
      <c r="F18" s="406" t="s">
        <v>161</v>
      </c>
      <c r="G18" s="411">
        <f>(VLOOKUP(F18,'RPPF CALCULATION'!$AX$2:$AZ$400,2,FALSE))</f>
        <v>0.89584527572587136</v>
      </c>
      <c r="H18" s="413">
        <f t="shared" si="0"/>
        <v>12</v>
      </c>
      <c r="I18" s="49">
        <f>VLOOKUP(F18,'RPPF CALCULATION'!$U$2:$W$365,3,FALSE)</f>
        <v>9</v>
      </c>
      <c r="J18" s="417">
        <f>VLOOKUP(F18,'RPPF CALCULATION'!$X$2:$AC$365,3,FALSE)</f>
        <v>15</v>
      </c>
      <c r="K18" s="467">
        <f>VLOOKUP(F18,'RPPF CALCULATION'!$X$2:$AC$365,5,FALSE)</f>
        <v>8</v>
      </c>
      <c r="L18" s="525">
        <f t="shared" si="1"/>
        <v>8.5</v>
      </c>
      <c r="M18" s="469">
        <f t="shared" si="2"/>
        <v>5</v>
      </c>
      <c r="O18" s="368" t="s">
        <v>153</v>
      </c>
      <c r="P18" s="14">
        <v>0.91576307708941573</v>
      </c>
      <c r="Q18" s="431">
        <v>0.93507047096396556</v>
      </c>
      <c r="R18" s="14">
        <v>11</v>
      </c>
      <c r="S18" s="43">
        <v>11</v>
      </c>
      <c r="T18" s="14">
        <v>11</v>
      </c>
      <c r="U18" s="14">
        <v>3</v>
      </c>
      <c r="V18" s="14">
        <v>51</v>
      </c>
      <c r="W18" s="14">
        <v>31</v>
      </c>
      <c r="X18" s="14">
        <f t="shared" si="11"/>
        <v>24</v>
      </c>
      <c r="Y18" s="368" t="s">
        <v>199</v>
      </c>
      <c r="Z18" s="14">
        <v>0.91302595311667711</v>
      </c>
      <c r="AA18" s="431">
        <v>0.94713158604565839</v>
      </c>
      <c r="AB18" s="14">
        <v>11</v>
      </c>
      <c r="AC18" s="43">
        <v>11</v>
      </c>
      <c r="AD18" s="14">
        <v>28</v>
      </c>
      <c r="AE18" s="14">
        <v>16</v>
      </c>
      <c r="AF18" s="14">
        <v>10</v>
      </c>
      <c r="AG18" s="14">
        <v>19</v>
      </c>
      <c r="AH18" s="43">
        <f t="shared" si="12"/>
        <v>14</v>
      </c>
      <c r="AI18" s="557" t="s">
        <v>367</v>
      </c>
      <c r="AJ18" s="14">
        <v>0.86134728200024224</v>
      </c>
      <c r="AK18" s="431">
        <v>0.94476689142511316</v>
      </c>
      <c r="AL18" s="14">
        <v>11</v>
      </c>
      <c r="AM18" s="14">
        <v>11</v>
      </c>
      <c r="AN18" s="14">
        <v>5</v>
      </c>
      <c r="AO18" s="14">
        <v>19</v>
      </c>
      <c r="AP18" s="14">
        <v>70</v>
      </c>
      <c r="AQ18" s="14">
        <v>37.5</v>
      </c>
      <c r="AR18" s="43">
        <f t="shared" si="13"/>
        <v>35</v>
      </c>
      <c r="AS18" s="14" t="s">
        <v>95</v>
      </c>
      <c r="AT18" s="14">
        <v>0.86635619569984201</v>
      </c>
      <c r="AU18" s="431">
        <v>0.93336447688979984</v>
      </c>
      <c r="AV18" s="14">
        <v>11</v>
      </c>
      <c r="AW18" s="43">
        <v>11</v>
      </c>
      <c r="AX18" s="14">
        <v>14</v>
      </c>
      <c r="AY18" s="14">
        <v>44</v>
      </c>
      <c r="AZ18" s="14">
        <v>49</v>
      </c>
      <c r="BA18" s="14">
        <v>31.5</v>
      </c>
      <c r="BB18" s="14">
        <f t="shared" si="14"/>
        <v>28</v>
      </c>
      <c r="BC18" s="368" t="s">
        <v>369</v>
      </c>
      <c r="BD18" s="14">
        <v>0.90990827267188812</v>
      </c>
      <c r="BE18" s="431">
        <v>0.93202979792514051</v>
      </c>
      <c r="BF18" s="14">
        <v>11</v>
      </c>
      <c r="BG18" s="43">
        <v>11</v>
      </c>
      <c r="BH18" s="14">
        <v>11</v>
      </c>
      <c r="BI18" s="14">
        <v>23</v>
      </c>
      <c r="BJ18" s="14">
        <v>70</v>
      </c>
      <c r="BK18" s="14">
        <v>40.5</v>
      </c>
      <c r="BL18" s="14">
        <f t="shared" si="3"/>
        <v>37</v>
      </c>
      <c r="BM18" s="368" t="s">
        <v>376</v>
      </c>
      <c r="BN18" s="14">
        <v>0.89451697841416267</v>
      </c>
      <c r="BO18" s="431">
        <v>0.93281724264910282</v>
      </c>
      <c r="BP18" s="14">
        <v>11</v>
      </c>
      <c r="BQ18" s="43">
        <v>11</v>
      </c>
      <c r="BR18" s="14">
        <v>14</v>
      </c>
      <c r="BS18" s="14">
        <v>14</v>
      </c>
      <c r="BT18" s="14">
        <v>30</v>
      </c>
      <c r="BU18" s="14">
        <v>22</v>
      </c>
      <c r="BV18" s="14">
        <f t="shared" si="4"/>
        <v>16</v>
      </c>
      <c r="BW18" s="14" t="s">
        <v>56</v>
      </c>
      <c r="BX18" s="14">
        <v>0.88122766293610166</v>
      </c>
      <c r="BY18" s="431">
        <v>0.93007617336751425</v>
      </c>
      <c r="BZ18" s="14">
        <v>11</v>
      </c>
      <c r="CA18" s="43">
        <v>11</v>
      </c>
      <c r="CB18" s="14">
        <v>8</v>
      </c>
      <c r="CC18" s="14">
        <v>47</v>
      </c>
      <c r="CD18" s="14">
        <v>40</v>
      </c>
      <c r="CE18" s="14">
        <v>24</v>
      </c>
      <c r="CF18" s="14">
        <f t="shared" si="5"/>
        <v>19</v>
      </c>
      <c r="CG18" s="368" t="s">
        <v>202</v>
      </c>
      <c r="CH18" s="14">
        <v>0.88854977500607291</v>
      </c>
      <c r="CI18" s="431">
        <v>0.93746251853195539</v>
      </c>
      <c r="CJ18" s="14">
        <v>11</v>
      </c>
      <c r="CK18" s="43">
        <v>11</v>
      </c>
      <c r="CL18" s="14">
        <v>11</v>
      </c>
      <c r="CM18" s="14">
        <v>23</v>
      </c>
      <c r="CN18" s="14">
        <v>62</v>
      </c>
      <c r="CO18" s="14">
        <v>36.5</v>
      </c>
      <c r="CP18" s="43">
        <f t="shared" si="6"/>
        <v>30</v>
      </c>
      <c r="CQ18" s="14" t="s">
        <v>56</v>
      </c>
      <c r="CR18" s="14">
        <v>0.88763797049138071</v>
      </c>
      <c r="CS18" s="431">
        <v>0.9306998397879761</v>
      </c>
      <c r="CT18" s="14">
        <v>11</v>
      </c>
      <c r="CU18" s="14">
        <v>11</v>
      </c>
      <c r="CV18" s="14">
        <v>10</v>
      </c>
      <c r="CW18" s="14">
        <v>25</v>
      </c>
      <c r="CX18" s="14">
        <v>42</v>
      </c>
      <c r="CY18" s="14">
        <v>26</v>
      </c>
      <c r="CZ18" s="14">
        <f t="shared" si="7"/>
        <v>20</v>
      </c>
      <c r="DA18" s="368" t="s">
        <v>254</v>
      </c>
      <c r="DB18" s="14">
        <v>0.8917580744341409</v>
      </c>
      <c r="DC18" s="431">
        <v>0.94704063343080191</v>
      </c>
      <c r="DD18" s="14">
        <v>11</v>
      </c>
      <c r="DE18" s="43">
        <v>11</v>
      </c>
      <c r="DF18" s="14">
        <v>21</v>
      </c>
      <c r="DG18" s="14">
        <v>13</v>
      </c>
      <c r="DH18" s="14">
        <v>13</v>
      </c>
      <c r="DI18" s="14">
        <v>17</v>
      </c>
      <c r="DJ18" s="14">
        <f t="shared" si="8"/>
        <v>12</v>
      </c>
      <c r="DK18" s="368" t="s">
        <v>98</v>
      </c>
      <c r="DL18" s="14">
        <v>0.89285395590308414</v>
      </c>
      <c r="DM18" s="431">
        <v>0.91477639484183815</v>
      </c>
      <c r="DN18" s="14">
        <v>11</v>
      </c>
      <c r="DO18" s="43">
        <v>11</v>
      </c>
      <c r="DP18" s="14">
        <v>15</v>
      </c>
      <c r="DQ18" s="14">
        <v>7</v>
      </c>
      <c r="DR18" s="14">
        <v>92</v>
      </c>
      <c r="DS18" s="14">
        <v>53.5</v>
      </c>
      <c r="DT18" s="14">
        <f t="shared" si="9"/>
        <v>47</v>
      </c>
      <c r="DU18" s="368" t="s">
        <v>56</v>
      </c>
      <c r="DV18" s="14">
        <v>0.88097577228840296</v>
      </c>
      <c r="DW18" s="431">
        <v>0.91020664992671885</v>
      </c>
      <c r="DX18" s="14">
        <v>11</v>
      </c>
      <c r="DY18" s="14">
        <v>11</v>
      </c>
      <c r="DZ18" s="14">
        <v>13</v>
      </c>
      <c r="EA18" s="14">
        <v>14</v>
      </c>
      <c r="EB18" s="14">
        <v>23</v>
      </c>
      <c r="EC18" s="14">
        <v>18</v>
      </c>
      <c r="ED18" s="43">
        <f t="shared" si="10"/>
        <v>14</v>
      </c>
    </row>
    <row r="19" spans="2:134" x14ac:dyDescent="0.25">
      <c r="F19" s="406" t="s">
        <v>196</v>
      </c>
      <c r="G19" s="411">
        <f>(VLOOKUP(F19,'RPPF CALCULATION'!$AX$2:$AZ$400,2,FALSE))</f>
        <v>0.89361983053511995</v>
      </c>
      <c r="H19" s="413">
        <f t="shared" si="0"/>
        <v>13</v>
      </c>
      <c r="I19" s="49">
        <f>VLOOKUP(F19,'RPPF CALCULATION'!$U$2:$W$365,3,FALSE)</f>
        <v>19</v>
      </c>
      <c r="J19" s="417">
        <f>VLOOKUP(F19,'RPPF CALCULATION'!$X$2:$AC$365,3,FALSE)</f>
        <v>12</v>
      </c>
      <c r="K19" s="467">
        <f>VLOOKUP(F19,'RPPF CALCULATION'!$X$2:$AC$365,5,FALSE)</f>
        <v>15</v>
      </c>
      <c r="L19" s="525">
        <f t="shared" si="1"/>
        <v>17</v>
      </c>
      <c r="M19" s="469">
        <f t="shared" si="2"/>
        <v>14</v>
      </c>
      <c r="O19" s="368" t="s">
        <v>98</v>
      </c>
      <c r="P19" s="14">
        <v>0.91561084523111547</v>
      </c>
      <c r="Q19" s="431">
        <v>0.93491502954139927</v>
      </c>
      <c r="R19" s="14">
        <v>12</v>
      </c>
      <c r="S19" s="43">
        <v>12</v>
      </c>
      <c r="T19" s="14">
        <v>10</v>
      </c>
      <c r="U19" s="14">
        <v>16</v>
      </c>
      <c r="V19" s="14">
        <v>28</v>
      </c>
      <c r="W19" s="14">
        <v>19</v>
      </c>
      <c r="X19" s="14">
        <f t="shared" si="11"/>
        <v>14</v>
      </c>
      <c r="Y19" s="368" t="s">
        <v>323</v>
      </c>
      <c r="Z19" s="14">
        <v>0.89887797655435175</v>
      </c>
      <c r="AA19" s="431">
        <v>0.93245511881592613</v>
      </c>
      <c r="AB19" s="14">
        <v>12</v>
      </c>
      <c r="AC19" s="43">
        <v>12</v>
      </c>
      <c r="AD19" s="14">
        <v>5</v>
      </c>
      <c r="AE19" s="14">
        <v>71</v>
      </c>
      <c r="AF19" s="14">
        <v>4</v>
      </c>
      <c r="AG19" s="14">
        <v>4.5</v>
      </c>
      <c r="AH19" s="43">
        <f t="shared" si="12"/>
        <v>4</v>
      </c>
      <c r="AI19" s="368" t="s">
        <v>53</v>
      </c>
      <c r="AJ19" s="14">
        <v>0.85384276508896984</v>
      </c>
      <c r="AK19" s="431">
        <v>0.93653557838556267</v>
      </c>
      <c r="AL19" s="14">
        <v>12</v>
      </c>
      <c r="AM19" s="14">
        <v>12</v>
      </c>
      <c r="AN19" s="14">
        <v>12</v>
      </c>
      <c r="AO19" s="14">
        <v>11</v>
      </c>
      <c r="AP19" s="14">
        <v>5</v>
      </c>
      <c r="AQ19" s="14">
        <v>8.5</v>
      </c>
      <c r="AR19" s="43">
        <f t="shared" si="13"/>
        <v>6</v>
      </c>
      <c r="AS19" s="14" t="s">
        <v>92</v>
      </c>
      <c r="AT19" s="14">
        <v>0.86463990343857189</v>
      </c>
      <c r="AU19" s="431">
        <v>0.93151543808037984</v>
      </c>
      <c r="AV19" s="14">
        <v>12</v>
      </c>
      <c r="AW19" s="43">
        <v>12</v>
      </c>
      <c r="AX19" s="14">
        <v>16</v>
      </c>
      <c r="AY19" s="14">
        <v>35</v>
      </c>
      <c r="AZ19" s="14">
        <v>63</v>
      </c>
      <c r="BA19" s="14">
        <v>39.5</v>
      </c>
      <c r="BB19" s="14">
        <f t="shared" si="14"/>
        <v>32</v>
      </c>
      <c r="BC19" s="368" t="s">
        <v>270</v>
      </c>
      <c r="BD19" s="14">
        <v>0.89904553219708971</v>
      </c>
      <c r="BE19" s="431">
        <v>0.92090296446981879</v>
      </c>
      <c r="BF19" s="14">
        <v>12</v>
      </c>
      <c r="BG19" s="43">
        <v>12</v>
      </c>
      <c r="BH19" s="14">
        <v>8</v>
      </c>
      <c r="BI19" s="14">
        <v>10</v>
      </c>
      <c r="BJ19" s="14">
        <v>60</v>
      </c>
      <c r="BK19" s="14">
        <v>34</v>
      </c>
      <c r="BL19" s="14">
        <f t="shared" si="3"/>
        <v>29</v>
      </c>
      <c r="BM19" s="368" t="s">
        <v>332</v>
      </c>
      <c r="BN19" s="14">
        <v>0.89246687130215785</v>
      </c>
      <c r="BO19" s="431">
        <v>0.93067935671792024</v>
      </c>
      <c r="BP19" s="14">
        <v>12</v>
      </c>
      <c r="BQ19" s="43">
        <v>12</v>
      </c>
      <c r="BR19" s="14">
        <v>12</v>
      </c>
      <c r="BS19" s="14">
        <v>50</v>
      </c>
      <c r="BT19" s="14">
        <v>4</v>
      </c>
      <c r="BU19" s="14">
        <v>8</v>
      </c>
      <c r="BV19" s="14">
        <f t="shared" si="4"/>
        <v>4</v>
      </c>
      <c r="BW19" s="14" t="s">
        <v>161</v>
      </c>
      <c r="BX19" s="14">
        <v>0.8790352411715262</v>
      </c>
      <c r="BY19" s="431">
        <v>0.92776222053674406</v>
      </c>
      <c r="BZ19" s="14">
        <v>12</v>
      </c>
      <c r="CA19" s="43">
        <v>23</v>
      </c>
      <c r="CB19" s="14">
        <v>21</v>
      </c>
      <c r="CC19" s="14">
        <v>10</v>
      </c>
      <c r="CD19" s="14">
        <v>27</v>
      </c>
      <c r="CE19" s="14">
        <v>24</v>
      </c>
      <c r="CF19" s="14">
        <f t="shared" si="5"/>
        <v>19</v>
      </c>
      <c r="CG19" s="368" t="s">
        <v>161</v>
      </c>
      <c r="CH19" s="14">
        <v>0.87676566891706409</v>
      </c>
      <c r="CI19" s="431">
        <v>0.9250297228871931</v>
      </c>
      <c r="CJ19" s="14">
        <v>12</v>
      </c>
      <c r="CK19" s="43">
        <v>12</v>
      </c>
      <c r="CL19" s="14">
        <v>23</v>
      </c>
      <c r="CM19" s="14">
        <v>1</v>
      </c>
      <c r="CN19" s="14">
        <v>50</v>
      </c>
      <c r="CO19" s="14">
        <v>36.5</v>
      </c>
      <c r="CP19" s="43">
        <f t="shared" si="6"/>
        <v>30</v>
      </c>
      <c r="CQ19" s="14" t="s">
        <v>166</v>
      </c>
      <c r="CR19" s="14">
        <v>0.8860571321387567</v>
      </c>
      <c r="CS19" s="431">
        <v>0.9290423104230443</v>
      </c>
      <c r="CT19" s="14">
        <v>12</v>
      </c>
      <c r="CU19" s="14">
        <v>12</v>
      </c>
      <c r="CV19" s="14">
        <v>12</v>
      </c>
      <c r="CW19" s="14">
        <v>23</v>
      </c>
      <c r="CX19" s="14">
        <v>5</v>
      </c>
      <c r="CY19" s="14">
        <v>8.5</v>
      </c>
      <c r="CZ19" s="14">
        <f t="shared" si="7"/>
        <v>4</v>
      </c>
      <c r="DA19" s="368" t="s">
        <v>263</v>
      </c>
      <c r="DB19" s="14">
        <v>0.89172400076559177</v>
      </c>
      <c r="DC19" s="431">
        <v>0.94700444744093404</v>
      </c>
      <c r="DD19" s="14">
        <v>12</v>
      </c>
      <c r="DE19" s="43">
        <v>12</v>
      </c>
      <c r="DF19" s="14">
        <v>15</v>
      </c>
      <c r="DG19" s="14">
        <v>41</v>
      </c>
      <c r="DH19" s="14">
        <v>62</v>
      </c>
      <c r="DI19" s="14">
        <v>38.5</v>
      </c>
      <c r="DJ19" s="14">
        <f t="shared" si="8"/>
        <v>37</v>
      </c>
      <c r="DK19" s="368" t="s">
        <v>47</v>
      </c>
      <c r="DL19" s="14">
        <v>0.89239469226068413</v>
      </c>
      <c r="DM19" s="431">
        <v>0.9143058547985321</v>
      </c>
      <c r="DN19" s="14">
        <v>12</v>
      </c>
      <c r="DO19" s="43">
        <v>12</v>
      </c>
      <c r="DP19" s="14">
        <v>19</v>
      </c>
      <c r="DQ19" s="14">
        <v>16</v>
      </c>
      <c r="DR19" s="14">
        <v>31</v>
      </c>
      <c r="DS19" s="14">
        <v>25</v>
      </c>
      <c r="DT19" s="14">
        <f t="shared" si="9"/>
        <v>20</v>
      </c>
      <c r="DU19" s="368" t="s">
        <v>364</v>
      </c>
      <c r="DV19" s="14">
        <v>0.87834396833786177</v>
      </c>
      <c r="DW19" s="431">
        <v>0.90748752241783903</v>
      </c>
      <c r="DX19" s="14">
        <v>12</v>
      </c>
      <c r="DY19" s="14">
        <v>12</v>
      </c>
      <c r="DZ19" s="14">
        <v>16</v>
      </c>
      <c r="EA19" s="14">
        <v>22</v>
      </c>
      <c r="EB19" s="14">
        <v>35</v>
      </c>
      <c r="EC19" s="14">
        <v>25.5</v>
      </c>
      <c r="ED19" s="43">
        <f t="shared" si="10"/>
        <v>20</v>
      </c>
    </row>
    <row r="20" spans="2:134" x14ac:dyDescent="0.25">
      <c r="F20" s="406" t="s">
        <v>212</v>
      </c>
      <c r="G20" s="411">
        <f>(VLOOKUP(F20,'RPPF CALCULATION'!$AX$2:$AZ$400,2,FALSE))</f>
        <v>0.89216074380484245</v>
      </c>
      <c r="H20" s="413">
        <f t="shared" si="0"/>
        <v>14</v>
      </c>
      <c r="I20" s="49">
        <f>VLOOKUP(F20,'RPPF CALCULATION'!$U$2:$W$365,3,FALSE)</f>
        <v>11</v>
      </c>
      <c r="J20" s="417">
        <f>VLOOKUP(F20,'RPPF CALCULATION'!$X$2:$AC$365,3,FALSE)</f>
        <v>7</v>
      </c>
      <c r="K20" s="467">
        <f>VLOOKUP(F20,'RPPF CALCULATION'!$X$2:$AC$365,5,FALSE)</f>
        <v>43</v>
      </c>
      <c r="L20" s="525">
        <f t="shared" si="1"/>
        <v>27</v>
      </c>
      <c r="M20" s="469">
        <f t="shared" si="2"/>
        <v>24</v>
      </c>
      <c r="O20" s="368" t="s">
        <v>138</v>
      </c>
      <c r="P20" s="14">
        <v>0.9104959950521726</v>
      </c>
      <c r="Q20" s="431">
        <v>0.92969234096027042</v>
      </c>
      <c r="R20" s="14">
        <v>13</v>
      </c>
      <c r="S20" s="43">
        <v>13</v>
      </c>
      <c r="T20" s="14">
        <v>16</v>
      </c>
      <c r="U20" s="14">
        <v>10</v>
      </c>
      <c r="V20" s="14">
        <v>39</v>
      </c>
      <c r="W20" s="14">
        <v>27.5</v>
      </c>
      <c r="X20" s="14">
        <f t="shared" si="11"/>
        <v>18</v>
      </c>
      <c r="Y20" s="368" t="s">
        <v>388</v>
      </c>
      <c r="Z20" s="14">
        <v>0.89813862461974558</v>
      </c>
      <c r="AA20" s="431">
        <v>0.93168814875545947</v>
      </c>
      <c r="AB20" s="14">
        <v>13</v>
      </c>
      <c r="AC20" s="43">
        <v>13</v>
      </c>
      <c r="AD20" s="14">
        <v>19</v>
      </c>
      <c r="AE20" s="14">
        <v>3</v>
      </c>
      <c r="AF20" s="14">
        <v>35</v>
      </c>
      <c r="AG20" s="14">
        <v>27</v>
      </c>
      <c r="AH20" s="43">
        <f t="shared" si="12"/>
        <v>20</v>
      </c>
      <c r="AI20" s="368" t="s">
        <v>332</v>
      </c>
      <c r="AJ20" s="14">
        <v>0.85299426018103564</v>
      </c>
      <c r="AK20" s="431">
        <v>0.93560489762417876</v>
      </c>
      <c r="AL20" s="14">
        <v>13</v>
      </c>
      <c r="AM20" s="14">
        <v>13</v>
      </c>
      <c r="AN20" s="14">
        <v>10</v>
      </c>
      <c r="AO20" s="14">
        <v>65</v>
      </c>
      <c r="AP20" s="14">
        <v>2</v>
      </c>
      <c r="AQ20" s="14">
        <v>6</v>
      </c>
      <c r="AR20" s="43">
        <f t="shared" si="13"/>
        <v>3</v>
      </c>
      <c r="AS20" s="14" t="s">
        <v>384</v>
      </c>
      <c r="AT20" s="14">
        <v>0.86097106877792684</v>
      </c>
      <c r="AU20" s="431">
        <v>0.92756283756707492</v>
      </c>
      <c r="AV20" s="14">
        <v>13</v>
      </c>
      <c r="AW20" s="43">
        <v>13</v>
      </c>
      <c r="AX20" s="14">
        <v>10</v>
      </c>
      <c r="AY20" s="14">
        <v>57</v>
      </c>
      <c r="AZ20" s="14">
        <v>27</v>
      </c>
      <c r="BA20" s="14">
        <v>18.5</v>
      </c>
      <c r="BB20" s="14">
        <f t="shared" si="14"/>
        <v>13</v>
      </c>
      <c r="BC20" s="368" t="s">
        <v>161</v>
      </c>
      <c r="BD20" s="14">
        <v>0.89649281721102214</v>
      </c>
      <c r="BE20" s="431">
        <v>0.91828818833899117</v>
      </c>
      <c r="BF20" s="14">
        <v>13</v>
      </c>
      <c r="BG20" s="43">
        <v>13</v>
      </c>
      <c r="BH20" s="14">
        <v>16</v>
      </c>
      <c r="BI20" s="14">
        <v>11</v>
      </c>
      <c r="BJ20" s="14">
        <v>62</v>
      </c>
      <c r="BK20" s="14">
        <v>39</v>
      </c>
      <c r="BL20" s="14">
        <f t="shared" si="3"/>
        <v>34</v>
      </c>
      <c r="BM20" s="368" t="s">
        <v>323</v>
      </c>
      <c r="BN20" s="14">
        <v>0.89116756605688929</v>
      </c>
      <c r="BO20" s="431">
        <v>0.92932441951102707</v>
      </c>
      <c r="BP20" s="14">
        <v>13</v>
      </c>
      <c r="BQ20" s="43">
        <v>13</v>
      </c>
      <c r="BR20" s="14">
        <v>11</v>
      </c>
      <c r="BS20" s="14">
        <v>52</v>
      </c>
      <c r="BT20" s="14">
        <v>8</v>
      </c>
      <c r="BU20" s="14">
        <v>9.5</v>
      </c>
      <c r="BV20" s="14">
        <f t="shared" si="4"/>
        <v>7</v>
      </c>
      <c r="BW20" s="14" t="s">
        <v>254</v>
      </c>
      <c r="BX20" s="14">
        <v>0.87886652821168931</v>
      </c>
      <c r="BY20" s="431">
        <v>0.92758415542294614</v>
      </c>
      <c r="BZ20" s="14">
        <v>13</v>
      </c>
      <c r="CA20" s="43">
        <v>12</v>
      </c>
      <c r="CB20" s="14">
        <v>26</v>
      </c>
      <c r="CC20" s="14">
        <v>1</v>
      </c>
      <c r="CD20" s="14">
        <v>79</v>
      </c>
      <c r="CE20" s="14">
        <v>52.5</v>
      </c>
      <c r="CF20" s="14">
        <f t="shared" si="5"/>
        <v>48</v>
      </c>
      <c r="CG20" s="368" t="s">
        <v>328</v>
      </c>
      <c r="CH20" s="14">
        <v>0.8753758279434839</v>
      </c>
      <c r="CI20" s="431">
        <v>0.92356337417370382</v>
      </c>
      <c r="CJ20" s="14">
        <v>13</v>
      </c>
      <c r="CK20" s="43">
        <v>13</v>
      </c>
      <c r="CL20" s="14">
        <v>17</v>
      </c>
      <c r="CM20" s="14">
        <v>43</v>
      </c>
      <c r="CN20" s="14">
        <v>14</v>
      </c>
      <c r="CO20" s="14">
        <v>15.5</v>
      </c>
      <c r="CP20" s="43">
        <f t="shared" si="6"/>
        <v>9</v>
      </c>
      <c r="CQ20" s="14" t="s">
        <v>161</v>
      </c>
      <c r="CR20" s="14">
        <v>0.88509707257571291</v>
      </c>
      <c r="CS20" s="431">
        <v>0.92803567561108702</v>
      </c>
      <c r="CT20" s="14">
        <v>13</v>
      </c>
      <c r="CU20" s="14">
        <v>13</v>
      </c>
      <c r="CV20" s="14">
        <v>17</v>
      </c>
      <c r="CW20" s="14">
        <v>2</v>
      </c>
      <c r="CX20" s="14">
        <v>16</v>
      </c>
      <c r="CY20" s="14">
        <v>16.5</v>
      </c>
      <c r="CZ20" s="14">
        <f t="shared" si="7"/>
        <v>13</v>
      </c>
      <c r="DA20" s="368" t="s">
        <v>346</v>
      </c>
      <c r="DB20" s="14">
        <v>0.89015347026435843</v>
      </c>
      <c r="DC20" s="431">
        <v>0.94533655539335792</v>
      </c>
      <c r="DD20" s="14">
        <v>13</v>
      </c>
      <c r="DE20" s="43">
        <v>13</v>
      </c>
      <c r="DF20" s="14">
        <v>18</v>
      </c>
      <c r="DG20" s="14">
        <v>6</v>
      </c>
      <c r="DH20" s="14">
        <v>16</v>
      </c>
      <c r="DI20" s="14">
        <v>17</v>
      </c>
      <c r="DJ20" s="14">
        <f t="shared" si="8"/>
        <v>12</v>
      </c>
      <c r="DK20" s="368" t="s">
        <v>205</v>
      </c>
      <c r="DL20" s="14">
        <v>0.89104171986320291</v>
      </c>
      <c r="DM20" s="431">
        <v>0.9129196625731345</v>
      </c>
      <c r="DN20" s="14">
        <v>13</v>
      </c>
      <c r="DO20" s="43">
        <v>13</v>
      </c>
      <c r="DP20" s="14">
        <v>11</v>
      </c>
      <c r="DQ20" s="14">
        <v>48</v>
      </c>
      <c r="DR20" s="14">
        <v>17</v>
      </c>
      <c r="DS20" s="14">
        <v>14</v>
      </c>
      <c r="DT20" s="14">
        <f t="shared" si="9"/>
        <v>9</v>
      </c>
      <c r="DU20" s="368" t="s">
        <v>199</v>
      </c>
      <c r="DV20" s="14">
        <v>0.8727637191658123</v>
      </c>
      <c r="DW20" s="431">
        <v>0.90172211993525553</v>
      </c>
      <c r="DX20" s="14">
        <v>13</v>
      </c>
      <c r="DY20" s="14">
        <v>22</v>
      </c>
      <c r="DZ20" s="14">
        <v>11</v>
      </c>
      <c r="EA20" s="14">
        <v>17</v>
      </c>
      <c r="EB20" s="14">
        <v>14</v>
      </c>
      <c r="EC20" s="14">
        <v>12.5</v>
      </c>
      <c r="ED20" s="43">
        <f t="shared" si="10"/>
        <v>8</v>
      </c>
    </row>
    <row r="21" spans="2:134" x14ac:dyDescent="0.25">
      <c r="F21" s="406" t="s">
        <v>204</v>
      </c>
      <c r="G21" s="411">
        <f>(VLOOKUP(F21,'RPPF CALCULATION'!$AX$2:$AZ$400,2,FALSE))</f>
        <v>0.88853376147633956</v>
      </c>
      <c r="H21" s="413">
        <f t="shared" si="0"/>
        <v>15</v>
      </c>
      <c r="I21" s="49">
        <f>VLOOKUP(F21,'RPPF CALCULATION'!$U$2:$W$365,3,FALSE)</f>
        <v>21</v>
      </c>
      <c r="J21" s="417">
        <f>VLOOKUP(F21,'RPPF CALCULATION'!$X$2:$AC$365,3,FALSE)</f>
        <v>14</v>
      </c>
      <c r="K21" s="467">
        <f>VLOOKUP(F21,'RPPF CALCULATION'!$X$2:$AC$365,5,FALSE)</f>
        <v>17</v>
      </c>
      <c r="L21" s="525">
        <f t="shared" si="1"/>
        <v>19</v>
      </c>
      <c r="M21" s="469">
        <f t="shared" si="2"/>
        <v>15</v>
      </c>
      <c r="O21" s="368" t="s">
        <v>170</v>
      </c>
      <c r="P21" s="14">
        <v>0.89623115098688666</v>
      </c>
      <c r="Q21" s="431">
        <v>0.9151267455655</v>
      </c>
      <c r="R21" s="14">
        <v>14</v>
      </c>
      <c r="S21" s="43">
        <v>14</v>
      </c>
      <c r="T21" s="14">
        <v>23</v>
      </c>
      <c r="U21" s="14">
        <v>2</v>
      </c>
      <c r="V21" s="14">
        <v>32</v>
      </c>
      <c r="W21" s="14">
        <v>27.5</v>
      </c>
      <c r="X21" s="14">
        <f t="shared" si="11"/>
        <v>18</v>
      </c>
      <c r="Y21" s="368" t="s">
        <v>98</v>
      </c>
      <c r="Z21" s="14">
        <v>0.89173131948625894</v>
      </c>
      <c r="AA21" s="431">
        <v>0.92504150190753343</v>
      </c>
      <c r="AB21" s="14">
        <v>14</v>
      </c>
      <c r="AC21" s="43">
        <v>14</v>
      </c>
      <c r="AD21" s="14">
        <v>14</v>
      </c>
      <c r="AE21" s="14">
        <v>22</v>
      </c>
      <c r="AF21" s="14">
        <v>13</v>
      </c>
      <c r="AG21" s="14">
        <v>13.5</v>
      </c>
      <c r="AH21" s="43">
        <f t="shared" si="12"/>
        <v>8</v>
      </c>
      <c r="AI21" s="368" t="s">
        <v>270</v>
      </c>
      <c r="AJ21" s="14">
        <v>0.84398403829761137</v>
      </c>
      <c r="AK21" s="431">
        <v>0.92572205536329044</v>
      </c>
      <c r="AL21" s="14">
        <v>14</v>
      </c>
      <c r="AM21" s="14">
        <v>14</v>
      </c>
      <c r="AN21" s="14">
        <v>13</v>
      </c>
      <c r="AO21" s="14">
        <v>7</v>
      </c>
      <c r="AP21" s="14">
        <v>120</v>
      </c>
      <c r="AQ21" s="14">
        <v>66.5</v>
      </c>
      <c r="AR21" s="43">
        <f t="shared" si="13"/>
        <v>58</v>
      </c>
      <c r="AS21" s="14" t="s">
        <v>353</v>
      </c>
      <c r="AT21" s="14">
        <v>0.8605778893433883</v>
      </c>
      <c r="AU21" s="431">
        <v>0.92713924768676548</v>
      </c>
      <c r="AV21" s="14">
        <v>14</v>
      </c>
      <c r="AW21" s="43">
        <v>14</v>
      </c>
      <c r="AX21" s="14">
        <v>15</v>
      </c>
      <c r="AY21" s="14">
        <v>38</v>
      </c>
      <c r="AZ21" s="14">
        <v>21</v>
      </c>
      <c r="BA21" s="14">
        <v>18</v>
      </c>
      <c r="BB21" s="14">
        <f t="shared" si="14"/>
        <v>12</v>
      </c>
      <c r="BC21" s="368" t="s">
        <v>126</v>
      </c>
      <c r="BD21" s="14">
        <v>0.89412501316309911</v>
      </c>
      <c r="BE21" s="431">
        <v>0.91586281866757169</v>
      </c>
      <c r="BF21" s="14">
        <v>14</v>
      </c>
      <c r="BG21" s="43">
        <v>14</v>
      </c>
      <c r="BH21" s="14">
        <v>15</v>
      </c>
      <c r="BI21" s="14">
        <v>32</v>
      </c>
      <c r="BJ21" s="14">
        <v>7</v>
      </c>
      <c r="BK21" s="14">
        <v>11</v>
      </c>
      <c r="BL21" s="14">
        <f t="shared" si="3"/>
        <v>9</v>
      </c>
      <c r="BM21" s="554" t="s">
        <v>204</v>
      </c>
      <c r="BN21" s="14">
        <v>0.88514843033774104</v>
      </c>
      <c r="BO21" s="431">
        <v>0.92304756426941881</v>
      </c>
      <c r="BP21" s="14">
        <v>14</v>
      </c>
      <c r="BQ21" s="43">
        <v>14</v>
      </c>
      <c r="BR21" s="14">
        <v>8</v>
      </c>
      <c r="BS21" s="14">
        <v>54</v>
      </c>
      <c r="BT21" s="14">
        <v>25</v>
      </c>
      <c r="BU21" s="14">
        <v>16.5</v>
      </c>
      <c r="BV21" s="14">
        <f t="shared" si="4"/>
        <v>12</v>
      </c>
      <c r="BW21" s="14" t="s">
        <v>346</v>
      </c>
      <c r="BX21" s="14">
        <v>0.87854398770456876</v>
      </c>
      <c r="BY21" s="431">
        <v>0.92724373574113639</v>
      </c>
      <c r="BZ21" s="14">
        <v>14</v>
      </c>
      <c r="CA21" s="43">
        <v>24</v>
      </c>
      <c r="CB21" s="14">
        <v>25</v>
      </c>
      <c r="CC21" s="14">
        <v>2</v>
      </c>
      <c r="CD21" s="14">
        <v>26</v>
      </c>
      <c r="CE21" s="14">
        <v>25.5</v>
      </c>
      <c r="CF21" s="14">
        <f t="shared" si="5"/>
        <v>22</v>
      </c>
      <c r="CG21" s="368" t="s">
        <v>160</v>
      </c>
      <c r="CH21" s="14">
        <v>0.87288543125815543</v>
      </c>
      <c r="CI21" s="431">
        <v>0.92093588653660918</v>
      </c>
      <c r="CJ21" s="14">
        <v>14</v>
      </c>
      <c r="CK21" s="43">
        <v>14</v>
      </c>
      <c r="CL21" s="14">
        <v>20</v>
      </c>
      <c r="CM21" s="14">
        <v>19</v>
      </c>
      <c r="CN21" s="14">
        <v>28</v>
      </c>
      <c r="CO21" s="14">
        <v>24</v>
      </c>
      <c r="CP21" s="43">
        <f t="shared" si="6"/>
        <v>15</v>
      </c>
      <c r="CQ21" s="14" t="s">
        <v>249</v>
      </c>
      <c r="CR21" s="14">
        <v>0.88367325818608744</v>
      </c>
      <c r="CS21" s="431">
        <v>0.92654278789293465</v>
      </c>
      <c r="CT21" s="14">
        <v>14</v>
      </c>
      <c r="CU21" s="14">
        <v>14</v>
      </c>
      <c r="CV21" s="14">
        <v>9</v>
      </c>
      <c r="CW21" s="14">
        <v>3</v>
      </c>
      <c r="CX21" s="14">
        <v>122</v>
      </c>
      <c r="CY21" s="14">
        <v>65.5</v>
      </c>
      <c r="CZ21" s="14">
        <f t="shared" si="7"/>
        <v>60</v>
      </c>
      <c r="DA21" s="368" t="s">
        <v>160</v>
      </c>
      <c r="DB21" s="14">
        <v>0.88939929905680248</v>
      </c>
      <c r="DC21" s="431">
        <v>0.94453563101869253</v>
      </c>
      <c r="DD21" s="14">
        <v>14</v>
      </c>
      <c r="DE21" s="43">
        <v>14</v>
      </c>
      <c r="DF21" s="14">
        <v>23</v>
      </c>
      <c r="DG21" s="14">
        <v>3</v>
      </c>
      <c r="DH21" s="14">
        <v>40</v>
      </c>
      <c r="DI21" s="14">
        <v>31.5</v>
      </c>
      <c r="DJ21" s="14">
        <f t="shared" si="8"/>
        <v>25</v>
      </c>
      <c r="DK21" s="368" t="s">
        <v>254</v>
      </c>
      <c r="DL21" s="14">
        <v>0.88693083927384841</v>
      </c>
      <c r="DM21" s="431">
        <v>0.90870784663135329</v>
      </c>
      <c r="DN21" s="14">
        <v>14</v>
      </c>
      <c r="DO21" s="43">
        <v>14</v>
      </c>
      <c r="DP21" s="14">
        <v>23</v>
      </c>
      <c r="DQ21" s="14">
        <v>51</v>
      </c>
      <c r="DR21" s="14">
        <v>9</v>
      </c>
      <c r="DS21" s="14">
        <v>16</v>
      </c>
      <c r="DT21" s="14">
        <f t="shared" si="9"/>
        <v>12</v>
      </c>
      <c r="DU21" s="368" t="s">
        <v>122</v>
      </c>
      <c r="DV21" s="14">
        <v>0.86762977309079903</v>
      </c>
      <c r="DW21" s="431">
        <v>0.8964178289378949</v>
      </c>
      <c r="DX21" s="14">
        <v>14</v>
      </c>
      <c r="DY21" s="14">
        <v>13</v>
      </c>
      <c r="DZ21" s="14">
        <v>15</v>
      </c>
      <c r="EA21" s="14">
        <v>8</v>
      </c>
      <c r="EB21" s="14">
        <v>133</v>
      </c>
      <c r="EC21" s="14">
        <v>74</v>
      </c>
      <c r="ED21" s="43">
        <f t="shared" si="10"/>
        <v>65</v>
      </c>
    </row>
    <row r="22" spans="2:134" x14ac:dyDescent="0.25">
      <c r="F22" s="406" t="s">
        <v>312</v>
      </c>
      <c r="G22" s="411">
        <f>(VLOOKUP(F22,'RPPF CALCULATION'!$AX$2:$AZ$400,2,FALSE))</f>
        <v>0.88686193612892095</v>
      </c>
      <c r="H22" s="413">
        <f t="shared" si="0"/>
        <v>16</v>
      </c>
      <c r="I22" s="49">
        <f>VLOOKUP(F22,'RPPF CALCULATION'!$U$2:$W$365,3,FALSE)</f>
        <v>17</v>
      </c>
      <c r="J22" s="417">
        <f>VLOOKUP(F22,'RPPF CALCULATION'!$X$2:$AC$365,3,FALSE)</f>
        <v>60</v>
      </c>
      <c r="K22" s="467">
        <f>VLOOKUP(F22,'RPPF CALCULATION'!$X$2:$AC$365,5,FALSE)</f>
        <v>1</v>
      </c>
      <c r="L22" s="525">
        <f t="shared" si="1"/>
        <v>9</v>
      </c>
      <c r="M22" s="469">
        <f t="shared" si="2"/>
        <v>7</v>
      </c>
      <c r="O22" s="558" t="s">
        <v>40</v>
      </c>
      <c r="P22" s="14">
        <v>0.88677792314780246</v>
      </c>
      <c r="Q22" s="431">
        <v>0.90547421159818098</v>
      </c>
      <c r="R22" s="14">
        <v>15</v>
      </c>
      <c r="S22" s="43">
        <v>15</v>
      </c>
      <c r="T22" s="14">
        <v>17</v>
      </c>
      <c r="U22" s="14">
        <v>1</v>
      </c>
      <c r="V22" s="14">
        <v>34</v>
      </c>
      <c r="W22" s="14">
        <v>25.5</v>
      </c>
      <c r="X22" s="14">
        <f t="shared" si="11"/>
        <v>17</v>
      </c>
      <c r="Y22" s="368" t="s">
        <v>56</v>
      </c>
      <c r="Z22" s="14">
        <v>0.88848166697023534</v>
      </c>
      <c r="AA22" s="431">
        <v>0.92167046022893462</v>
      </c>
      <c r="AB22" s="14">
        <v>15</v>
      </c>
      <c r="AC22" s="43">
        <v>15</v>
      </c>
      <c r="AD22" s="14">
        <v>15</v>
      </c>
      <c r="AE22" s="14">
        <v>6</v>
      </c>
      <c r="AF22" s="14">
        <v>112</v>
      </c>
      <c r="AG22" s="14">
        <v>63.5</v>
      </c>
      <c r="AH22" s="43">
        <f t="shared" si="12"/>
        <v>62</v>
      </c>
      <c r="AI22" s="368" t="s">
        <v>153</v>
      </c>
      <c r="AJ22" s="14">
        <v>0.83793023856515858</v>
      </c>
      <c r="AK22" s="431">
        <v>0.91908195830364936</v>
      </c>
      <c r="AL22" s="14">
        <v>15</v>
      </c>
      <c r="AM22" s="14">
        <v>15</v>
      </c>
      <c r="AN22" s="14">
        <v>18</v>
      </c>
      <c r="AO22" s="14">
        <v>25</v>
      </c>
      <c r="AP22" s="14">
        <v>29</v>
      </c>
      <c r="AQ22" s="14">
        <v>23.5</v>
      </c>
      <c r="AR22" s="43">
        <f t="shared" si="13"/>
        <v>16</v>
      </c>
      <c r="AS22" s="14" t="s">
        <v>323</v>
      </c>
      <c r="AT22" s="14">
        <v>0.85832468204499557</v>
      </c>
      <c r="AU22" s="431">
        <v>0.92471176617070172</v>
      </c>
      <c r="AV22" s="14">
        <v>15</v>
      </c>
      <c r="AW22" s="43">
        <v>15</v>
      </c>
      <c r="AX22" s="14">
        <v>22</v>
      </c>
      <c r="AY22" s="14">
        <v>76</v>
      </c>
      <c r="AZ22" s="14">
        <v>7</v>
      </c>
      <c r="BA22" s="14">
        <v>14.5</v>
      </c>
      <c r="BB22" s="14">
        <f t="shared" si="14"/>
        <v>6</v>
      </c>
      <c r="BC22" s="557" t="s">
        <v>53</v>
      </c>
      <c r="BD22" s="14">
        <v>0.89160872319776296</v>
      </c>
      <c r="BE22" s="431">
        <v>0.91328535311598746</v>
      </c>
      <c r="BF22" s="14">
        <v>15</v>
      </c>
      <c r="BG22" s="43">
        <v>15</v>
      </c>
      <c r="BH22" s="14">
        <v>13</v>
      </c>
      <c r="BI22" s="14">
        <v>8</v>
      </c>
      <c r="BJ22" s="14">
        <v>47</v>
      </c>
      <c r="BK22" s="14">
        <v>30</v>
      </c>
      <c r="BL22" s="14">
        <f t="shared" si="3"/>
        <v>22</v>
      </c>
      <c r="BM22" s="368" t="s">
        <v>122</v>
      </c>
      <c r="BN22" s="14">
        <v>0.88137649768323745</v>
      </c>
      <c r="BO22" s="431">
        <v>0.91911412990971553</v>
      </c>
      <c r="BP22" s="14">
        <v>15</v>
      </c>
      <c r="BQ22" s="43">
        <v>15</v>
      </c>
      <c r="BR22" s="14">
        <v>22</v>
      </c>
      <c r="BS22" s="14">
        <v>43</v>
      </c>
      <c r="BT22" s="14">
        <v>41</v>
      </c>
      <c r="BU22" s="14">
        <v>31.5</v>
      </c>
      <c r="BV22" s="14">
        <f t="shared" si="4"/>
        <v>26</v>
      </c>
      <c r="BW22" s="14" t="s">
        <v>249</v>
      </c>
      <c r="BX22" s="14">
        <v>0.87813188580847179</v>
      </c>
      <c r="BY22" s="431">
        <v>0.92680879007308692</v>
      </c>
      <c r="BZ22" s="14">
        <v>15</v>
      </c>
      <c r="CA22" s="43">
        <v>13</v>
      </c>
      <c r="CB22" s="14">
        <v>24</v>
      </c>
      <c r="CC22" s="14">
        <v>19</v>
      </c>
      <c r="CD22" s="14">
        <v>68</v>
      </c>
      <c r="CE22" s="14">
        <v>46</v>
      </c>
      <c r="CF22" s="14">
        <f t="shared" si="5"/>
        <v>38</v>
      </c>
      <c r="CG22" s="368" t="s">
        <v>138</v>
      </c>
      <c r="CH22" s="14">
        <v>0.87009763160894571</v>
      </c>
      <c r="CI22" s="431">
        <v>0.91799462454563885</v>
      </c>
      <c r="CJ22" s="14">
        <v>15</v>
      </c>
      <c r="CK22" s="43">
        <v>15</v>
      </c>
      <c r="CL22" s="14">
        <v>28</v>
      </c>
      <c r="CM22" s="14">
        <v>29</v>
      </c>
      <c r="CN22" s="14">
        <v>54</v>
      </c>
      <c r="CO22" s="14">
        <v>41</v>
      </c>
      <c r="CP22" s="43">
        <f t="shared" si="6"/>
        <v>35</v>
      </c>
      <c r="CQ22" s="14" t="s">
        <v>186</v>
      </c>
      <c r="CR22" s="14">
        <v>0.87654848319037537</v>
      </c>
      <c r="CS22" s="431">
        <v>0.9190723695833577</v>
      </c>
      <c r="CT22" s="14">
        <v>15</v>
      </c>
      <c r="CU22" s="14">
        <v>15</v>
      </c>
      <c r="CV22" s="14">
        <v>20</v>
      </c>
      <c r="CW22" s="14">
        <v>70</v>
      </c>
      <c r="CX22" s="14">
        <v>4</v>
      </c>
      <c r="CY22" s="14">
        <v>12</v>
      </c>
      <c r="CZ22" s="14">
        <f t="shared" si="7"/>
        <v>9</v>
      </c>
      <c r="DA22" s="554" t="s">
        <v>170</v>
      </c>
      <c r="DB22" s="14">
        <v>0.88038747979492804</v>
      </c>
      <c r="DC22" s="431">
        <v>0.93496514405949671</v>
      </c>
      <c r="DD22" s="14">
        <v>15</v>
      </c>
      <c r="DE22" s="43">
        <v>24</v>
      </c>
      <c r="DF22" s="14">
        <v>17</v>
      </c>
      <c r="DG22" s="14">
        <v>19</v>
      </c>
      <c r="DH22" s="14">
        <v>36</v>
      </c>
      <c r="DI22" s="14">
        <v>26.5</v>
      </c>
      <c r="DJ22" s="14">
        <f t="shared" si="8"/>
        <v>21</v>
      </c>
      <c r="DK22" s="368" t="s">
        <v>133</v>
      </c>
      <c r="DL22" s="14">
        <v>0.88683975887278077</v>
      </c>
      <c r="DM22" s="431">
        <v>0.90861452991322877</v>
      </c>
      <c r="DN22" s="14">
        <v>15</v>
      </c>
      <c r="DO22" s="43">
        <v>15</v>
      </c>
      <c r="DP22" s="14">
        <v>12</v>
      </c>
      <c r="DQ22" s="14">
        <v>137</v>
      </c>
      <c r="DR22" s="14">
        <v>7</v>
      </c>
      <c r="DS22" s="14">
        <v>9.5</v>
      </c>
      <c r="DT22" s="14">
        <f t="shared" si="9"/>
        <v>4</v>
      </c>
      <c r="DU22" s="368" t="s">
        <v>384</v>
      </c>
      <c r="DV22" s="14">
        <v>0.86283544625962461</v>
      </c>
      <c r="DW22" s="431">
        <v>0.8914644257900175</v>
      </c>
      <c r="DX22" s="14">
        <v>15</v>
      </c>
      <c r="DY22" s="14">
        <v>14</v>
      </c>
      <c r="DZ22" s="14">
        <v>6</v>
      </c>
      <c r="EA22" s="14">
        <v>117</v>
      </c>
      <c r="EB22" s="14">
        <v>43</v>
      </c>
      <c r="EC22" s="14">
        <v>24.5</v>
      </c>
      <c r="ED22" s="43">
        <f t="shared" si="10"/>
        <v>19</v>
      </c>
    </row>
    <row r="23" spans="2:134" x14ac:dyDescent="0.25">
      <c r="F23" s="406" t="s">
        <v>270</v>
      </c>
      <c r="G23" s="411">
        <f>(VLOOKUP(F23,'RPPF CALCULATION'!$AX$2:$AZ$400,2,FALSE))</f>
        <v>0.8802359502936965</v>
      </c>
      <c r="H23" s="413">
        <f t="shared" si="0"/>
        <v>17</v>
      </c>
      <c r="I23" s="49">
        <f>VLOOKUP(F23,'RPPF CALCULATION'!$U$2:$W$365,3,FALSE)</f>
        <v>8</v>
      </c>
      <c r="J23" s="417">
        <f>VLOOKUP(F23,'RPPF CALCULATION'!$X$2:$AC$365,3,FALSE)</f>
        <v>10</v>
      </c>
      <c r="K23" s="467">
        <f>VLOOKUP(F23,'RPPF CALCULATION'!$X$2:$AC$365,5,FALSE)</f>
        <v>59</v>
      </c>
      <c r="L23" s="525">
        <f t="shared" si="1"/>
        <v>33.5</v>
      </c>
      <c r="M23" s="469">
        <f t="shared" si="2"/>
        <v>33</v>
      </c>
      <c r="O23" s="368" t="s">
        <v>227</v>
      </c>
      <c r="P23" s="14">
        <v>0.88528871344849425</v>
      </c>
      <c r="Q23" s="431">
        <v>0.90395360430385541</v>
      </c>
      <c r="R23" s="14">
        <v>16</v>
      </c>
      <c r="S23" s="43">
        <v>25</v>
      </c>
      <c r="T23" s="14">
        <v>30</v>
      </c>
      <c r="U23" s="14">
        <v>22</v>
      </c>
      <c r="V23" s="14">
        <v>8</v>
      </c>
      <c r="W23" s="14">
        <v>19</v>
      </c>
      <c r="X23" s="14">
        <f t="shared" si="11"/>
        <v>14</v>
      </c>
      <c r="Y23" s="368" t="s">
        <v>49</v>
      </c>
      <c r="Z23" s="14">
        <v>0.88820691804757257</v>
      </c>
      <c r="AA23" s="431">
        <v>0.92138544819614665</v>
      </c>
      <c r="AB23" s="14">
        <v>16</v>
      </c>
      <c r="AC23" s="43">
        <v>16</v>
      </c>
      <c r="AD23" s="14">
        <v>24</v>
      </c>
      <c r="AE23" s="14">
        <v>36</v>
      </c>
      <c r="AF23" s="14">
        <v>11</v>
      </c>
      <c r="AG23" s="14">
        <v>17.5</v>
      </c>
      <c r="AH23" s="43">
        <f t="shared" si="12"/>
        <v>11</v>
      </c>
      <c r="AI23" s="368" t="s">
        <v>292</v>
      </c>
      <c r="AJ23" s="14">
        <v>0.829938810081159</v>
      </c>
      <c r="AK23" s="431">
        <v>0.91031657736538074</v>
      </c>
      <c r="AL23" s="14">
        <v>16</v>
      </c>
      <c r="AM23" s="14">
        <v>16</v>
      </c>
      <c r="AN23" s="14">
        <v>24</v>
      </c>
      <c r="AO23" s="14">
        <v>32</v>
      </c>
      <c r="AP23" s="14">
        <v>11</v>
      </c>
      <c r="AQ23" s="14">
        <v>17.5</v>
      </c>
      <c r="AR23" s="43">
        <f t="shared" si="13"/>
        <v>15</v>
      </c>
      <c r="AS23" s="14" t="s">
        <v>376</v>
      </c>
      <c r="AT23" s="14">
        <v>0.85766961616826809</v>
      </c>
      <c r="AU23" s="431">
        <v>0.92400603425305072</v>
      </c>
      <c r="AV23" s="14">
        <v>16</v>
      </c>
      <c r="AW23" s="43">
        <v>25</v>
      </c>
      <c r="AX23" s="14">
        <v>26</v>
      </c>
      <c r="AY23" s="14">
        <v>9</v>
      </c>
      <c r="AZ23" s="14">
        <v>54</v>
      </c>
      <c r="BA23" s="14">
        <v>40</v>
      </c>
      <c r="BB23" s="14">
        <f t="shared" si="14"/>
        <v>33</v>
      </c>
      <c r="BC23" s="368" t="s">
        <v>190</v>
      </c>
      <c r="BD23" s="14">
        <v>0.89137978846317634</v>
      </c>
      <c r="BE23" s="431">
        <v>0.91305085256156537</v>
      </c>
      <c r="BF23" s="14">
        <v>16</v>
      </c>
      <c r="BG23" s="43">
        <v>22</v>
      </c>
      <c r="BH23" s="14">
        <v>22</v>
      </c>
      <c r="BI23" s="14">
        <v>6</v>
      </c>
      <c r="BJ23" s="14">
        <v>45</v>
      </c>
      <c r="BK23" s="14">
        <v>33.5</v>
      </c>
      <c r="BL23" s="14">
        <f t="shared" si="3"/>
        <v>26</v>
      </c>
      <c r="BM23" s="368" t="s">
        <v>170</v>
      </c>
      <c r="BN23" s="14">
        <v>0.87646319576583276</v>
      </c>
      <c r="BO23" s="431">
        <v>0.91399045662290856</v>
      </c>
      <c r="BP23" s="14">
        <v>16</v>
      </c>
      <c r="BQ23" s="43">
        <v>20</v>
      </c>
      <c r="BR23" s="14">
        <v>18</v>
      </c>
      <c r="BS23" s="14">
        <v>28</v>
      </c>
      <c r="BT23" s="14">
        <v>18</v>
      </c>
      <c r="BU23" s="14">
        <v>18</v>
      </c>
      <c r="BV23" s="14">
        <f t="shared" si="4"/>
        <v>14</v>
      </c>
      <c r="BW23" s="14" t="s">
        <v>298</v>
      </c>
      <c r="BX23" s="14">
        <v>0.87742028079564871</v>
      </c>
      <c r="BY23" s="431">
        <v>0.92605773913005307</v>
      </c>
      <c r="BZ23" s="14">
        <v>16</v>
      </c>
      <c r="CA23" s="43">
        <v>14</v>
      </c>
      <c r="CB23" s="14">
        <v>5</v>
      </c>
      <c r="CC23" s="14">
        <v>33</v>
      </c>
      <c r="CD23" s="14">
        <v>78</v>
      </c>
      <c r="CE23" s="14">
        <v>41.5</v>
      </c>
      <c r="CF23" s="14">
        <f t="shared" si="5"/>
        <v>29</v>
      </c>
      <c r="CG23" s="368" t="s">
        <v>364</v>
      </c>
      <c r="CH23" s="14">
        <v>0.86968153370949552</v>
      </c>
      <c r="CI23" s="431">
        <v>0.91755562135668212</v>
      </c>
      <c r="CJ23" s="14">
        <v>16</v>
      </c>
      <c r="CK23" s="43">
        <v>16</v>
      </c>
      <c r="CL23" s="14">
        <v>25</v>
      </c>
      <c r="CM23" s="14">
        <v>36</v>
      </c>
      <c r="CN23" s="14">
        <v>25</v>
      </c>
      <c r="CO23" s="14">
        <v>25</v>
      </c>
      <c r="CP23" s="43">
        <f t="shared" si="6"/>
        <v>18</v>
      </c>
      <c r="CQ23" s="14" t="s">
        <v>381</v>
      </c>
      <c r="CR23" s="14">
        <v>0.87426298976596584</v>
      </c>
      <c r="CS23" s="431">
        <v>0.91667600030370988</v>
      </c>
      <c r="CT23" s="14">
        <v>16</v>
      </c>
      <c r="CU23" s="14">
        <v>16</v>
      </c>
      <c r="CV23" s="14">
        <v>13</v>
      </c>
      <c r="CW23" s="14">
        <v>50</v>
      </c>
      <c r="CX23" s="14">
        <v>59</v>
      </c>
      <c r="CY23" s="14">
        <v>36</v>
      </c>
      <c r="CZ23" s="14">
        <f t="shared" si="7"/>
        <v>31</v>
      </c>
      <c r="DA23" s="368" t="s">
        <v>138</v>
      </c>
      <c r="DB23" s="14">
        <v>0.87755707414619766</v>
      </c>
      <c r="DC23" s="431">
        <v>0.9319592737059923</v>
      </c>
      <c r="DD23" s="14">
        <v>16</v>
      </c>
      <c r="DE23" s="43">
        <v>15</v>
      </c>
      <c r="DF23" s="14">
        <v>20</v>
      </c>
      <c r="DG23" s="14">
        <v>35</v>
      </c>
      <c r="DH23" s="14">
        <v>24</v>
      </c>
      <c r="DI23" s="14">
        <v>22</v>
      </c>
      <c r="DJ23" s="14">
        <f t="shared" si="8"/>
        <v>17</v>
      </c>
      <c r="DK23" s="368" t="s">
        <v>365</v>
      </c>
      <c r="DL23" s="14">
        <v>0.88054282186509503</v>
      </c>
      <c r="DM23" s="431">
        <v>0.90216298283058116</v>
      </c>
      <c r="DN23" s="14">
        <v>16</v>
      </c>
      <c r="DO23" s="43">
        <v>16</v>
      </c>
      <c r="DP23" s="14">
        <v>27</v>
      </c>
      <c r="DQ23" s="14">
        <v>14</v>
      </c>
      <c r="DR23" s="14">
        <v>24</v>
      </c>
      <c r="DS23" s="14">
        <v>25.5</v>
      </c>
      <c r="DT23" s="14">
        <f t="shared" si="9"/>
        <v>21</v>
      </c>
      <c r="DU23" s="368" t="s">
        <v>285</v>
      </c>
      <c r="DV23" s="14">
        <v>0.86212069461001062</v>
      </c>
      <c r="DW23" s="431">
        <v>0.89072595859830939</v>
      </c>
      <c r="DX23" s="14">
        <v>16</v>
      </c>
      <c r="DY23" s="14">
        <v>15</v>
      </c>
      <c r="DZ23" s="14">
        <v>12</v>
      </c>
      <c r="EA23" s="14">
        <v>69</v>
      </c>
      <c r="EB23" s="14">
        <v>24</v>
      </c>
      <c r="EC23" s="14">
        <v>18</v>
      </c>
      <c r="ED23" s="43">
        <f t="shared" si="10"/>
        <v>14</v>
      </c>
    </row>
    <row r="24" spans="2:134" x14ac:dyDescent="0.25">
      <c r="F24" s="406" t="s">
        <v>205</v>
      </c>
      <c r="G24" s="411">
        <f>(VLOOKUP(F24,'RPPF CALCULATION'!$AX$2:$AZ$400,2,FALSE))</f>
        <v>0.87537567428521934</v>
      </c>
      <c r="H24" s="413">
        <f t="shared" si="0"/>
        <v>18</v>
      </c>
      <c r="I24" s="49">
        <f>VLOOKUP(F24,'RPPF CALCULATION'!$U$2:$W$365,3,FALSE)</f>
        <v>15</v>
      </c>
      <c r="J24" s="417">
        <f>VLOOKUP(F24,'RPPF CALCULATION'!$X$2:$AC$365,3,FALSE)</f>
        <v>23</v>
      </c>
      <c r="K24" s="467">
        <f>VLOOKUP(F24,'RPPF CALCULATION'!$X$2:$AC$365,5,FALSE)</f>
        <v>14</v>
      </c>
      <c r="L24" s="525">
        <f t="shared" si="1"/>
        <v>14.5</v>
      </c>
      <c r="M24" s="469">
        <f t="shared" si="2"/>
        <v>12</v>
      </c>
      <c r="O24" s="368" t="s">
        <v>56</v>
      </c>
      <c r="P24" s="14">
        <v>0.88203316023701894</v>
      </c>
      <c r="Q24" s="431">
        <v>0.9006294129809449</v>
      </c>
      <c r="R24" s="14">
        <v>17</v>
      </c>
      <c r="S24" s="43">
        <v>16</v>
      </c>
      <c r="T24" s="14">
        <v>12</v>
      </c>
      <c r="U24" s="14">
        <v>13</v>
      </c>
      <c r="V24" s="14">
        <v>95</v>
      </c>
      <c r="W24" s="14">
        <v>53.5</v>
      </c>
      <c r="X24" s="14">
        <f t="shared" si="11"/>
        <v>45</v>
      </c>
      <c r="Y24" s="554" t="s">
        <v>291</v>
      </c>
      <c r="Z24" s="14">
        <v>0.88644031396990586</v>
      </c>
      <c r="AA24" s="431">
        <v>0.91955285349685734</v>
      </c>
      <c r="AB24" s="14">
        <v>17</v>
      </c>
      <c r="AC24" s="43">
        <v>17</v>
      </c>
      <c r="AD24" s="14">
        <v>13</v>
      </c>
      <c r="AE24" s="14">
        <v>79</v>
      </c>
      <c r="AF24" s="14">
        <v>14</v>
      </c>
      <c r="AG24" s="14">
        <v>13.5</v>
      </c>
      <c r="AH24" s="43">
        <f t="shared" si="12"/>
        <v>8</v>
      </c>
      <c r="AI24" s="368" t="s">
        <v>369</v>
      </c>
      <c r="AJ24" s="14">
        <v>0.82529526832555</v>
      </c>
      <c r="AK24" s="431">
        <v>0.90522331869802697</v>
      </c>
      <c r="AL24" s="14">
        <v>17</v>
      </c>
      <c r="AM24" s="14">
        <v>17</v>
      </c>
      <c r="AN24" s="14">
        <v>19</v>
      </c>
      <c r="AO24" s="14">
        <v>48</v>
      </c>
      <c r="AP24" s="14">
        <v>132</v>
      </c>
      <c r="AQ24" s="14">
        <v>75.5</v>
      </c>
      <c r="AR24" s="43">
        <f t="shared" si="13"/>
        <v>68</v>
      </c>
      <c r="AS24" s="14" t="s">
        <v>71</v>
      </c>
      <c r="AT24" s="14">
        <v>0.85650545117946608</v>
      </c>
      <c r="AU24" s="431">
        <v>0.92275182697528224</v>
      </c>
      <c r="AV24" s="14">
        <v>17</v>
      </c>
      <c r="AW24" s="43">
        <v>16</v>
      </c>
      <c r="AX24" s="14">
        <v>24</v>
      </c>
      <c r="AY24" s="14">
        <v>22</v>
      </c>
      <c r="AZ24" s="14">
        <v>17</v>
      </c>
      <c r="BA24" s="14">
        <v>20.5</v>
      </c>
      <c r="BB24" s="14">
        <f t="shared" si="14"/>
        <v>16</v>
      </c>
      <c r="BC24" s="368" t="s">
        <v>186</v>
      </c>
      <c r="BD24" s="14">
        <v>0.89018578029212692</v>
      </c>
      <c r="BE24" s="431">
        <v>0.91182781587994877</v>
      </c>
      <c r="BF24" s="14">
        <v>17</v>
      </c>
      <c r="BG24" s="43">
        <v>16</v>
      </c>
      <c r="BH24" s="14">
        <v>18</v>
      </c>
      <c r="BI24" s="14">
        <v>36</v>
      </c>
      <c r="BJ24" s="14">
        <v>17</v>
      </c>
      <c r="BK24" s="14">
        <v>17.5</v>
      </c>
      <c r="BL24" s="14">
        <f t="shared" si="3"/>
        <v>15</v>
      </c>
      <c r="BM24" s="368" t="s">
        <v>252</v>
      </c>
      <c r="BN24" s="14">
        <v>0.87084081018239845</v>
      </c>
      <c r="BO24" s="431">
        <v>0.90812733904816201</v>
      </c>
      <c r="BP24" s="14">
        <v>17</v>
      </c>
      <c r="BQ24" s="43">
        <v>16</v>
      </c>
      <c r="BR24" s="14">
        <v>13</v>
      </c>
      <c r="BS24" s="14">
        <v>39</v>
      </c>
      <c r="BT24" s="14">
        <v>33</v>
      </c>
      <c r="BU24" s="14">
        <v>23</v>
      </c>
      <c r="BV24" s="14">
        <f t="shared" si="4"/>
        <v>17</v>
      </c>
      <c r="BW24" s="14" t="s">
        <v>270</v>
      </c>
      <c r="BX24" s="14">
        <v>0.87729039944866738</v>
      </c>
      <c r="BY24" s="431">
        <v>0.92592065815623337</v>
      </c>
      <c r="BZ24" s="14">
        <v>17</v>
      </c>
      <c r="CA24" s="43">
        <v>15</v>
      </c>
      <c r="CB24" s="14">
        <v>17</v>
      </c>
      <c r="CC24" s="14">
        <v>21</v>
      </c>
      <c r="CD24" s="14">
        <v>10</v>
      </c>
      <c r="CE24" s="14">
        <v>13.5</v>
      </c>
      <c r="CF24" s="14">
        <f t="shared" si="5"/>
        <v>10</v>
      </c>
      <c r="CG24" s="368" t="s">
        <v>298</v>
      </c>
      <c r="CH24" s="14">
        <v>0.86954962130690117</v>
      </c>
      <c r="CI24" s="431">
        <v>0.91741644746160023</v>
      </c>
      <c r="CJ24" s="14">
        <v>17</v>
      </c>
      <c r="CK24" s="43">
        <v>25</v>
      </c>
      <c r="CL24" s="14">
        <v>12</v>
      </c>
      <c r="CM24" s="14">
        <v>21</v>
      </c>
      <c r="CN24" s="14">
        <v>80</v>
      </c>
      <c r="CO24" s="14">
        <v>46</v>
      </c>
      <c r="CP24" s="43">
        <f t="shared" si="6"/>
        <v>44</v>
      </c>
      <c r="CQ24" s="556" t="s">
        <v>205</v>
      </c>
      <c r="CR24" s="14">
        <v>0.87112705161252657</v>
      </c>
      <c r="CS24" s="431">
        <v>0.9133879287767841</v>
      </c>
      <c r="CT24" s="14">
        <v>17</v>
      </c>
      <c r="CU24" s="14">
        <v>17</v>
      </c>
      <c r="CV24" s="14">
        <v>16</v>
      </c>
      <c r="CW24" s="14">
        <v>34</v>
      </c>
      <c r="CX24" s="14">
        <v>57</v>
      </c>
      <c r="CY24" s="14">
        <v>36.5</v>
      </c>
      <c r="CZ24" s="14">
        <f t="shared" si="7"/>
        <v>32</v>
      </c>
      <c r="DA24" s="368" t="s">
        <v>204</v>
      </c>
      <c r="DB24" s="14">
        <v>0.87394504413263641</v>
      </c>
      <c r="DC24" s="431">
        <v>0.92812332392310448</v>
      </c>
      <c r="DD24" s="14">
        <v>17</v>
      </c>
      <c r="DE24" s="43">
        <v>16</v>
      </c>
      <c r="DF24" s="14">
        <v>11</v>
      </c>
      <c r="DG24" s="14">
        <v>12</v>
      </c>
      <c r="DH24" s="14">
        <v>135</v>
      </c>
      <c r="DI24" s="14">
        <v>73</v>
      </c>
      <c r="DJ24" s="14">
        <f t="shared" si="8"/>
        <v>64</v>
      </c>
      <c r="DK24" s="368" t="s">
        <v>202</v>
      </c>
      <c r="DL24" s="14">
        <v>0.87739920861660436</v>
      </c>
      <c r="DM24" s="431">
        <v>0.89894218375675872</v>
      </c>
      <c r="DN24" s="14">
        <v>17</v>
      </c>
      <c r="DO24" s="43">
        <v>17</v>
      </c>
      <c r="DP24" s="14">
        <v>13</v>
      </c>
      <c r="DQ24" s="14">
        <v>40</v>
      </c>
      <c r="DR24" s="14">
        <v>26</v>
      </c>
      <c r="DS24" s="14">
        <v>19.5</v>
      </c>
      <c r="DT24" s="14">
        <f t="shared" si="9"/>
        <v>16</v>
      </c>
      <c r="DU24" s="368" t="s">
        <v>227</v>
      </c>
      <c r="DV24" s="14">
        <v>0.85981716993732205</v>
      </c>
      <c r="DW24" s="431">
        <v>0.88834600271154862</v>
      </c>
      <c r="DX24" s="14">
        <v>17</v>
      </c>
      <c r="DY24" s="14">
        <v>16</v>
      </c>
      <c r="DZ24" s="14">
        <v>18</v>
      </c>
      <c r="EA24" s="14">
        <v>52</v>
      </c>
      <c r="EB24" s="14">
        <v>11</v>
      </c>
      <c r="EC24" s="14">
        <v>14.5</v>
      </c>
      <c r="ED24" s="43">
        <f t="shared" si="10"/>
        <v>10</v>
      </c>
    </row>
    <row r="25" spans="2:134" x14ac:dyDescent="0.25">
      <c r="F25" s="406" t="s">
        <v>194</v>
      </c>
      <c r="G25" s="411">
        <f>(VLOOKUP(F25,'RPPF CALCULATION'!$AX$2:$AZ$400,2,FALSE))</f>
        <v>0.87130229579996354</v>
      </c>
      <c r="H25" s="413">
        <f t="shared" si="0"/>
        <v>19</v>
      </c>
      <c r="I25" s="49">
        <f>VLOOKUP(F25,'RPPF CALCULATION'!$U$2:$W$365,3,FALSE)</f>
        <v>24</v>
      </c>
      <c r="J25" s="417">
        <f>VLOOKUP(F25,'RPPF CALCULATION'!$X$2:$AC$365,3,FALSE)</f>
        <v>34</v>
      </c>
      <c r="K25" s="467">
        <f>VLOOKUP(F25,'RPPF CALCULATION'!$X$2:$AC$365,5,FALSE)</f>
        <v>21</v>
      </c>
      <c r="L25" s="525">
        <f t="shared" si="1"/>
        <v>22.5</v>
      </c>
      <c r="M25" s="469">
        <f t="shared" si="2"/>
        <v>18</v>
      </c>
      <c r="O25" s="368" t="s">
        <v>71</v>
      </c>
      <c r="P25" s="14">
        <v>0.88167272500408889</v>
      </c>
      <c r="Q25" s="431">
        <v>0.90026137854994426</v>
      </c>
      <c r="R25" s="14">
        <v>18</v>
      </c>
      <c r="S25" s="43">
        <v>17</v>
      </c>
      <c r="T25" s="14">
        <v>19</v>
      </c>
      <c r="U25" s="14">
        <v>11</v>
      </c>
      <c r="V25" s="14">
        <v>36</v>
      </c>
      <c r="W25" s="14">
        <v>27.5</v>
      </c>
      <c r="X25" s="14">
        <f t="shared" si="11"/>
        <v>18</v>
      </c>
      <c r="Y25" s="368" t="s">
        <v>376</v>
      </c>
      <c r="Z25" s="14">
        <v>0.8856216135831082</v>
      </c>
      <c r="AA25" s="431">
        <v>0.9187035709620105</v>
      </c>
      <c r="AB25" s="14">
        <v>18</v>
      </c>
      <c r="AC25" s="43">
        <v>23</v>
      </c>
      <c r="AD25" s="14">
        <v>20</v>
      </c>
      <c r="AE25" s="14">
        <v>13</v>
      </c>
      <c r="AF25" s="14">
        <v>37</v>
      </c>
      <c r="AG25" s="14">
        <v>28.5</v>
      </c>
      <c r="AH25" s="43">
        <f t="shared" si="12"/>
        <v>24</v>
      </c>
      <c r="AI25" s="368" t="s">
        <v>95</v>
      </c>
      <c r="AJ25" s="14">
        <v>0.82023440393275082</v>
      </c>
      <c r="AK25" s="431">
        <v>0.89967232060442925</v>
      </c>
      <c r="AL25" s="14">
        <v>18</v>
      </c>
      <c r="AM25" s="14">
        <v>22</v>
      </c>
      <c r="AN25" s="14">
        <v>17</v>
      </c>
      <c r="AO25" s="14">
        <v>29</v>
      </c>
      <c r="AP25" s="14">
        <v>43</v>
      </c>
      <c r="AQ25" s="14">
        <v>30</v>
      </c>
      <c r="AR25" s="43">
        <f t="shared" si="13"/>
        <v>22</v>
      </c>
      <c r="AS25" s="14" t="s">
        <v>98</v>
      </c>
      <c r="AT25" s="14">
        <v>0.84998007603037151</v>
      </c>
      <c r="AU25" s="431">
        <v>0.91572174697726894</v>
      </c>
      <c r="AV25" s="14">
        <v>18</v>
      </c>
      <c r="AW25" s="43">
        <v>17</v>
      </c>
      <c r="AX25" s="14">
        <v>21</v>
      </c>
      <c r="AY25" s="14">
        <v>15</v>
      </c>
      <c r="AZ25" s="14">
        <v>36</v>
      </c>
      <c r="BA25" s="14">
        <v>28.5</v>
      </c>
      <c r="BB25" s="14">
        <f t="shared" si="14"/>
        <v>23</v>
      </c>
      <c r="BC25" s="368" t="s">
        <v>384</v>
      </c>
      <c r="BD25" s="14">
        <v>0.87970182811863396</v>
      </c>
      <c r="BE25" s="431">
        <v>0.90108897975856195</v>
      </c>
      <c r="BF25" s="14">
        <v>18</v>
      </c>
      <c r="BG25" s="43">
        <v>17</v>
      </c>
      <c r="BH25" s="14">
        <v>12</v>
      </c>
      <c r="BI25" s="14">
        <v>114</v>
      </c>
      <c r="BJ25" s="14">
        <v>9</v>
      </c>
      <c r="BK25" s="14">
        <v>10.5</v>
      </c>
      <c r="BL25" s="14">
        <f t="shared" si="3"/>
        <v>8</v>
      </c>
      <c r="BM25" s="368" t="s">
        <v>148</v>
      </c>
      <c r="BN25" s="14">
        <v>0.86478546075485863</v>
      </c>
      <c r="BO25" s="431">
        <v>0.90181271954670938</v>
      </c>
      <c r="BP25" s="14">
        <v>18</v>
      </c>
      <c r="BQ25" s="43">
        <v>17</v>
      </c>
      <c r="BR25" s="14">
        <v>17</v>
      </c>
      <c r="BS25" s="14">
        <v>36</v>
      </c>
      <c r="BT25" s="14">
        <v>24</v>
      </c>
      <c r="BU25" s="14">
        <v>20.5</v>
      </c>
      <c r="BV25" s="14">
        <f t="shared" si="4"/>
        <v>15</v>
      </c>
      <c r="BW25" s="14" t="s">
        <v>286</v>
      </c>
      <c r="BX25" s="14">
        <v>0.87686127093693655</v>
      </c>
      <c r="BY25" s="431">
        <v>0.92546774204742244</v>
      </c>
      <c r="BZ25" s="14">
        <v>18</v>
      </c>
      <c r="CA25" s="43">
        <v>16</v>
      </c>
      <c r="CB25" s="14">
        <v>4</v>
      </c>
      <c r="CC25" s="14">
        <v>60</v>
      </c>
      <c r="CD25" s="14">
        <v>124</v>
      </c>
      <c r="CE25" s="14">
        <v>64</v>
      </c>
      <c r="CF25" s="14">
        <f t="shared" si="5"/>
        <v>60</v>
      </c>
      <c r="CG25" s="368" t="s">
        <v>257</v>
      </c>
      <c r="CH25" s="14">
        <v>0.86746066032076552</v>
      </c>
      <c r="CI25" s="431">
        <v>0.9152124936907895</v>
      </c>
      <c r="CJ25" s="14">
        <v>18</v>
      </c>
      <c r="CK25" s="43">
        <v>17</v>
      </c>
      <c r="CL25" s="14">
        <v>14</v>
      </c>
      <c r="CM25" s="14">
        <v>10</v>
      </c>
      <c r="CN25" s="14">
        <v>39</v>
      </c>
      <c r="CO25" s="14">
        <v>26.5</v>
      </c>
      <c r="CP25" s="43">
        <f t="shared" si="6"/>
        <v>19</v>
      </c>
      <c r="CQ25" s="14" t="s">
        <v>160</v>
      </c>
      <c r="CR25" s="14">
        <v>0.86456255620024558</v>
      </c>
      <c r="CS25" s="431">
        <v>0.90650497082364845</v>
      </c>
      <c r="CT25" s="14">
        <v>18</v>
      </c>
      <c r="CU25" s="14">
        <v>24</v>
      </c>
      <c r="CV25" s="14">
        <v>24</v>
      </c>
      <c r="CW25" s="14">
        <v>39</v>
      </c>
      <c r="CX25" s="14">
        <v>38</v>
      </c>
      <c r="CY25" s="14">
        <v>31</v>
      </c>
      <c r="CZ25" s="14">
        <f t="shared" si="7"/>
        <v>25</v>
      </c>
      <c r="DA25" s="368" t="s">
        <v>161</v>
      </c>
      <c r="DB25" s="14">
        <v>0.87351939818608049</v>
      </c>
      <c r="DC25" s="431">
        <v>0.92767129100251744</v>
      </c>
      <c r="DD25" s="14">
        <v>18</v>
      </c>
      <c r="DE25" s="43">
        <v>17</v>
      </c>
      <c r="DF25" s="14">
        <v>24</v>
      </c>
      <c r="DG25" s="14">
        <v>7</v>
      </c>
      <c r="DH25" s="14">
        <v>9</v>
      </c>
      <c r="DI25" s="14">
        <v>16.5</v>
      </c>
      <c r="DJ25" s="14">
        <f t="shared" si="8"/>
        <v>11</v>
      </c>
      <c r="DK25" s="368" t="s">
        <v>384</v>
      </c>
      <c r="DL25" s="14">
        <v>0.87692385812083073</v>
      </c>
      <c r="DM25" s="431">
        <v>0.89845516187604113</v>
      </c>
      <c r="DN25" s="14">
        <v>18</v>
      </c>
      <c r="DO25" s="43">
        <v>18</v>
      </c>
      <c r="DP25" s="14">
        <v>10</v>
      </c>
      <c r="DQ25" s="14">
        <v>128</v>
      </c>
      <c r="DR25" s="14">
        <v>10</v>
      </c>
      <c r="DS25" s="14">
        <v>10</v>
      </c>
      <c r="DT25" s="14">
        <f t="shared" si="9"/>
        <v>5</v>
      </c>
      <c r="DU25" s="557" t="s">
        <v>186</v>
      </c>
      <c r="DV25" s="14">
        <v>0.85254901931473792</v>
      </c>
      <c r="DW25" s="431">
        <v>0.88083669401380682</v>
      </c>
      <c r="DX25" s="14">
        <v>18</v>
      </c>
      <c r="DY25" s="14">
        <v>17</v>
      </c>
      <c r="DZ25" s="14">
        <v>21</v>
      </c>
      <c r="EA25" s="14">
        <v>104</v>
      </c>
      <c r="EB25" s="14">
        <v>1</v>
      </c>
      <c r="EC25" s="14">
        <v>11</v>
      </c>
      <c r="ED25" s="43">
        <f t="shared" si="10"/>
        <v>7</v>
      </c>
    </row>
    <row r="26" spans="2:134" x14ac:dyDescent="0.25">
      <c r="F26" s="406" t="s">
        <v>286</v>
      </c>
      <c r="G26" s="411">
        <f>(VLOOKUP(F26,'RPPF CALCULATION'!$AX$2:$AZ$400,2,FALSE))</f>
        <v>0.87026851469655531</v>
      </c>
      <c r="H26" s="413">
        <f t="shared" si="0"/>
        <v>20</v>
      </c>
      <c r="I26" s="49">
        <f>VLOOKUP(F26,'RPPF CALCULATION'!$U$2:$W$365,3,FALSE)</f>
        <v>14</v>
      </c>
      <c r="J26" s="417">
        <f>VLOOKUP(F26,'RPPF CALCULATION'!$X$2:$AC$365,3,FALSE)</f>
        <v>80</v>
      </c>
      <c r="K26" s="467">
        <f>VLOOKUP(F26,'RPPF CALCULATION'!$X$2:$AC$365,5,FALSE)</f>
        <v>35</v>
      </c>
      <c r="L26" s="525">
        <f t="shared" si="1"/>
        <v>24.5</v>
      </c>
      <c r="M26" s="469">
        <f t="shared" si="2"/>
        <v>21</v>
      </c>
      <c r="O26" s="368" t="s">
        <v>286</v>
      </c>
      <c r="P26" s="14">
        <v>0.87944366985213418</v>
      </c>
      <c r="Q26" s="431">
        <v>0.89798532734970637</v>
      </c>
      <c r="R26" s="14">
        <v>19</v>
      </c>
      <c r="S26" s="43">
        <v>18</v>
      </c>
      <c r="T26" s="14">
        <v>15</v>
      </c>
      <c r="U26" s="14">
        <v>100</v>
      </c>
      <c r="V26" s="14">
        <v>61</v>
      </c>
      <c r="W26" s="14">
        <v>38</v>
      </c>
      <c r="X26" s="14">
        <f t="shared" si="11"/>
        <v>30</v>
      </c>
      <c r="Y26" s="368" t="s">
        <v>109</v>
      </c>
      <c r="Z26" s="14">
        <v>0.88266716095445352</v>
      </c>
      <c r="AA26" s="431">
        <v>0.91563875621657809</v>
      </c>
      <c r="AB26" s="14">
        <v>19</v>
      </c>
      <c r="AC26" s="43">
        <v>24</v>
      </c>
      <c r="AD26" s="14">
        <v>17</v>
      </c>
      <c r="AE26" s="14">
        <v>69</v>
      </c>
      <c r="AF26" s="14">
        <v>42</v>
      </c>
      <c r="AG26" s="14">
        <v>29.5</v>
      </c>
      <c r="AH26" s="43">
        <f t="shared" si="12"/>
        <v>27</v>
      </c>
      <c r="AI26" s="368" t="s">
        <v>327</v>
      </c>
      <c r="AJ26" s="14">
        <v>0.81888093046376531</v>
      </c>
      <c r="AK26" s="431">
        <v>0.89818776617598739</v>
      </c>
      <c r="AL26" s="14">
        <v>19</v>
      </c>
      <c r="AM26" s="14">
        <v>18</v>
      </c>
      <c r="AN26" s="14">
        <v>15</v>
      </c>
      <c r="AO26" s="14">
        <v>78</v>
      </c>
      <c r="AP26" s="14">
        <v>35</v>
      </c>
      <c r="AQ26" s="14">
        <v>25</v>
      </c>
      <c r="AR26" s="43">
        <f t="shared" si="13"/>
        <v>18</v>
      </c>
      <c r="AS26" s="14" t="s">
        <v>126</v>
      </c>
      <c r="AT26" s="14">
        <v>0.84919517084262985</v>
      </c>
      <c r="AU26" s="431">
        <v>0.91487613333290319</v>
      </c>
      <c r="AV26" s="14">
        <v>19</v>
      </c>
      <c r="AW26" s="43">
        <v>18</v>
      </c>
      <c r="AX26" s="14">
        <v>19</v>
      </c>
      <c r="AY26" s="14">
        <v>8</v>
      </c>
      <c r="AZ26" s="14">
        <v>40</v>
      </c>
      <c r="BA26" s="14">
        <v>29.5</v>
      </c>
      <c r="BB26" s="14">
        <f t="shared" si="14"/>
        <v>25</v>
      </c>
      <c r="BC26" s="368" t="s">
        <v>210</v>
      </c>
      <c r="BD26" s="14">
        <v>0.87925937688133549</v>
      </c>
      <c r="BE26" s="431">
        <v>0.90063577172685561</v>
      </c>
      <c r="BF26" s="14">
        <v>19</v>
      </c>
      <c r="BG26" s="43">
        <v>23</v>
      </c>
      <c r="BH26" s="14">
        <v>20</v>
      </c>
      <c r="BI26" s="14">
        <v>15</v>
      </c>
      <c r="BJ26" s="14">
        <v>56</v>
      </c>
      <c r="BK26" s="14">
        <v>38</v>
      </c>
      <c r="BL26" s="14">
        <f t="shared" si="3"/>
        <v>33</v>
      </c>
      <c r="BM26" s="368" t="s">
        <v>53</v>
      </c>
      <c r="BN26" s="14">
        <v>0.861816114244771</v>
      </c>
      <c r="BO26" s="431">
        <v>0.89871623542080692</v>
      </c>
      <c r="BP26" s="14">
        <v>19</v>
      </c>
      <c r="BQ26" s="43">
        <v>21</v>
      </c>
      <c r="BR26" s="14">
        <v>21</v>
      </c>
      <c r="BS26" s="14">
        <v>7</v>
      </c>
      <c r="BT26" s="14">
        <v>7</v>
      </c>
      <c r="BU26" s="14">
        <v>14</v>
      </c>
      <c r="BV26" s="14">
        <f t="shared" si="4"/>
        <v>10</v>
      </c>
      <c r="BW26" s="14" t="s">
        <v>47</v>
      </c>
      <c r="BX26" s="14">
        <v>0.87240387599272795</v>
      </c>
      <c r="BY26" s="431">
        <v>0.92076326327619962</v>
      </c>
      <c r="BZ26" s="14">
        <v>19</v>
      </c>
      <c r="CA26" s="43">
        <v>17</v>
      </c>
      <c r="CB26" s="14">
        <v>20</v>
      </c>
      <c r="CC26" s="14">
        <v>30</v>
      </c>
      <c r="CD26" s="14">
        <v>44</v>
      </c>
      <c r="CE26" s="14">
        <v>32</v>
      </c>
      <c r="CF26" s="14">
        <f t="shared" si="5"/>
        <v>23</v>
      </c>
      <c r="CG26" s="368" t="s">
        <v>381</v>
      </c>
      <c r="CH26" s="14">
        <v>0.86445763974732159</v>
      </c>
      <c r="CI26" s="431">
        <v>0.91204416332914506</v>
      </c>
      <c r="CJ26" s="14">
        <v>19</v>
      </c>
      <c r="CK26" s="43">
        <v>18</v>
      </c>
      <c r="CL26" s="14">
        <v>16</v>
      </c>
      <c r="CM26" s="14">
        <v>98</v>
      </c>
      <c r="CN26" s="14">
        <v>15</v>
      </c>
      <c r="CO26" s="14">
        <v>15.5</v>
      </c>
      <c r="CP26" s="43">
        <f t="shared" si="6"/>
        <v>9</v>
      </c>
      <c r="CQ26" s="14" t="s">
        <v>327</v>
      </c>
      <c r="CR26" s="14">
        <v>0.86394080621984359</v>
      </c>
      <c r="CS26" s="431">
        <v>0.90585305796459403</v>
      </c>
      <c r="CT26" s="14">
        <v>19</v>
      </c>
      <c r="CU26" s="14">
        <v>25</v>
      </c>
      <c r="CV26" s="14">
        <v>18</v>
      </c>
      <c r="CW26" s="14">
        <v>51</v>
      </c>
      <c r="CX26" s="14">
        <v>29</v>
      </c>
      <c r="CY26" s="14">
        <v>23.5</v>
      </c>
      <c r="CZ26" s="14">
        <f t="shared" si="7"/>
        <v>17</v>
      </c>
      <c r="DA26" s="368" t="s">
        <v>323</v>
      </c>
      <c r="DB26" s="14">
        <v>0.87165587226445407</v>
      </c>
      <c r="DC26" s="431">
        <v>0.92569223993493766</v>
      </c>
      <c r="DD26" s="14">
        <v>19</v>
      </c>
      <c r="DE26" s="43">
        <v>18</v>
      </c>
      <c r="DF26" s="14">
        <v>14</v>
      </c>
      <c r="DG26" s="14">
        <v>56</v>
      </c>
      <c r="DH26" s="14">
        <v>48</v>
      </c>
      <c r="DI26" s="14">
        <v>31</v>
      </c>
      <c r="DJ26" s="14">
        <f t="shared" si="8"/>
        <v>24</v>
      </c>
      <c r="DK26" s="368" t="s">
        <v>285</v>
      </c>
      <c r="DL26" s="14">
        <v>0.86712921832876555</v>
      </c>
      <c r="DM26" s="431">
        <v>0.888420032145673</v>
      </c>
      <c r="DN26" s="14">
        <v>19</v>
      </c>
      <c r="DO26" s="43">
        <v>24</v>
      </c>
      <c r="DP26" s="14">
        <v>18</v>
      </c>
      <c r="DQ26" s="14">
        <v>84</v>
      </c>
      <c r="DR26" s="14">
        <v>11</v>
      </c>
      <c r="DS26" s="14">
        <v>14.5</v>
      </c>
      <c r="DT26" s="14">
        <f t="shared" si="9"/>
        <v>10</v>
      </c>
      <c r="DU26" s="368" t="s">
        <v>194</v>
      </c>
      <c r="DV26" s="14">
        <v>0.85182452671742426</v>
      </c>
      <c r="DW26" s="431">
        <v>0.88008816266863188</v>
      </c>
      <c r="DX26" s="14">
        <v>19</v>
      </c>
      <c r="DY26" s="14">
        <v>23</v>
      </c>
      <c r="DZ26" s="14">
        <v>22</v>
      </c>
      <c r="EA26" s="14">
        <v>15</v>
      </c>
      <c r="EB26" s="14">
        <v>10</v>
      </c>
      <c r="EC26" s="14">
        <v>16</v>
      </c>
      <c r="ED26" s="43">
        <f t="shared" si="10"/>
        <v>13</v>
      </c>
    </row>
    <row r="27" spans="2:134" x14ac:dyDescent="0.25">
      <c r="F27" s="406" t="s">
        <v>209</v>
      </c>
      <c r="G27" s="411">
        <f>(VLOOKUP(F27,'RPPF CALCULATION'!$AX$2:$AZ$400,2,FALSE))</f>
        <v>0.87021981921506086</v>
      </c>
      <c r="H27" s="413">
        <f t="shared" si="0"/>
        <v>21</v>
      </c>
      <c r="I27" s="49">
        <f>VLOOKUP(F27,'RPPF CALCULATION'!$U$2:$W$365,3,FALSE)</f>
        <v>23</v>
      </c>
      <c r="J27" s="417">
        <f>VLOOKUP(F27,'RPPF CALCULATION'!$X$2:$AC$365,3,FALSE)</f>
        <v>30</v>
      </c>
      <c r="K27" s="467">
        <f>VLOOKUP(F27,'RPPF CALCULATION'!$X$2:$AC$365,5,FALSE)</f>
        <v>18</v>
      </c>
      <c r="L27" s="525">
        <f t="shared" si="1"/>
        <v>20.5</v>
      </c>
      <c r="M27" s="469">
        <f t="shared" si="2"/>
        <v>16</v>
      </c>
      <c r="O27" s="368" t="s">
        <v>205</v>
      </c>
      <c r="P27" s="14">
        <v>0.87735517318727763</v>
      </c>
      <c r="Q27" s="431">
        <v>0.89585279808654694</v>
      </c>
      <c r="R27" s="14">
        <v>20</v>
      </c>
      <c r="S27" s="43">
        <v>26</v>
      </c>
      <c r="T27" s="14">
        <v>18</v>
      </c>
      <c r="U27" s="14">
        <v>80</v>
      </c>
      <c r="V27" s="14">
        <v>17</v>
      </c>
      <c r="W27" s="14">
        <v>17.5</v>
      </c>
      <c r="X27" s="14">
        <f t="shared" si="11"/>
        <v>12</v>
      </c>
      <c r="Y27" s="368" t="s">
        <v>286</v>
      </c>
      <c r="Z27" s="14">
        <v>0.88060935382458316</v>
      </c>
      <c r="AA27" s="431">
        <v>0.91350408071908862</v>
      </c>
      <c r="AB27" s="14">
        <v>20</v>
      </c>
      <c r="AC27" s="43">
        <v>18</v>
      </c>
      <c r="AD27" s="14">
        <v>8</v>
      </c>
      <c r="AE27" s="14">
        <v>95</v>
      </c>
      <c r="AF27" s="14">
        <v>32</v>
      </c>
      <c r="AG27" s="14">
        <v>20</v>
      </c>
      <c r="AH27" s="43">
        <f t="shared" si="12"/>
        <v>16</v>
      </c>
      <c r="AI27" s="368" t="s">
        <v>40</v>
      </c>
      <c r="AJ27" s="14">
        <v>0.81836048564965691</v>
      </c>
      <c r="AK27" s="431">
        <v>0.89761691741444993</v>
      </c>
      <c r="AL27" s="14">
        <v>20</v>
      </c>
      <c r="AM27" s="14">
        <v>23</v>
      </c>
      <c r="AN27" s="14">
        <v>30</v>
      </c>
      <c r="AO27" s="14">
        <v>6</v>
      </c>
      <c r="AP27" s="14">
        <v>32</v>
      </c>
      <c r="AQ27" s="14">
        <v>31</v>
      </c>
      <c r="AR27" s="43">
        <f t="shared" si="13"/>
        <v>25</v>
      </c>
      <c r="AS27" s="14" t="s">
        <v>49</v>
      </c>
      <c r="AT27" s="14">
        <v>0.84792232066785755</v>
      </c>
      <c r="AU27" s="431">
        <v>0.91350483461831877</v>
      </c>
      <c r="AV27" s="14">
        <v>20</v>
      </c>
      <c r="AW27" s="43">
        <v>26</v>
      </c>
      <c r="AX27" s="14">
        <v>27</v>
      </c>
      <c r="AY27" s="14">
        <v>11</v>
      </c>
      <c r="AZ27" s="14">
        <v>4</v>
      </c>
      <c r="BA27" s="14">
        <v>15.5</v>
      </c>
      <c r="BB27" s="14">
        <f t="shared" si="14"/>
        <v>7</v>
      </c>
      <c r="BC27" s="368" t="s">
        <v>166</v>
      </c>
      <c r="BD27" s="14">
        <v>0.87073670465730968</v>
      </c>
      <c r="BE27" s="431">
        <v>0.89190589783812202</v>
      </c>
      <c r="BF27" s="14">
        <v>20</v>
      </c>
      <c r="BG27" s="43">
        <v>18</v>
      </c>
      <c r="BH27" s="14">
        <v>23</v>
      </c>
      <c r="BI27" s="14">
        <v>27</v>
      </c>
      <c r="BJ27" s="14">
        <v>10</v>
      </c>
      <c r="BK27" s="14">
        <v>16.5</v>
      </c>
      <c r="BL27" s="14">
        <f t="shared" si="3"/>
        <v>13</v>
      </c>
      <c r="BM27" s="368" t="s">
        <v>381</v>
      </c>
      <c r="BN27" s="14">
        <v>0.85855337588813929</v>
      </c>
      <c r="BO27" s="431">
        <v>0.89531379737797134</v>
      </c>
      <c r="BP27" s="14">
        <v>20</v>
      </c>
      <c r="BQ27" s="43">
        <v>22</v>
      </c>
      <c r="BR27" s="14">
        <v>19</v>
      </c>
      <c r="BS27" s="14">
        <v>5</v>
      </c>
      <c r="BT27" s="14">
        <v>98</v>
      </c>
      <c r="BU27" s="14">
        <v>58.5</v>
      </c>
      <c r="BV27" s="14">
        <f t="shared" si="4"/>
        <v>53</v>
      </c>
      <c r="BW27" s="14" t="s">
        <v>368</v>
      </c>
      <c r="BX27" s="14">
        <v>0.87196447424195933</v>
      </c>
      <c r="BY27" s="431">
        <v>0.92029950445868336</v>
      </c>
      <c r="BZ27" s="14">
        <v>20</v>
      </c>
      <c r="CA27" s="43">
        <v>18</v>
      </c>
      <c r="CB27" s="14">
        <v>3</v>
      </c>
      <c r="CC27" s="14">
        <v>154</v>
      </c>
      <c r="CD27" s="14">
        <v>25</v>
      </c>
      <c r="CE27" s="14">
        <v>14</v>
      </c>
      <c r="CF27" s="14">
        <f t="shared" si="5"/>
        <v>11</v>
      </c>
      <c r="CG27" s="368" t="s">
        <v>109</v>
      </c>
      <c r="CH27" s="14">
        <v>0.86393723907101183</v>
      </c>
      <c r="CI27" s="431">
        <v>0.91149511572102904</v>
      </c>
      <c r="CJ27" s="14">
        <v>20</v>
      </c>
      <c r="CK27" s="43">
        <v>19</v>
      </c>
      <c r="CL27" s="14">
        <v>15</v>
      </c>
      <c r="CM27" s="14">
        <v>4</v>
      </c>
      <c r="CN27" s="14">
        <v>91</v>
      </c>
      <c r="CO27" s="14">
        <v>53</v>
      </c>
      <c r="CP27" s="43">
        <f t="shared" si="6"/>
        <v>50</v>
      </c>
      <c r="CQ27" s="14" t="s">
        <v>245</v>
      </c>
      <c r="CR27" s="14">
        <v>0.86207423654825333</v>
      </c>
      <c r="CS27" s="431">
        <v>0.9038959356331322</v>
      </c>
      <c r="CT27" s="14">
        <v>20</v>
      </c>
      <c r="CU27" s="14">
        <v>18</v>
      </c>
      <c r="CV27" s="14">
        <v>11</v>
      </c>
      <c r="CW27" s="14">
        <v>88</v>
      </c>
      <c r="CX27" s="14">
        <v>132</v>
      </c>
      <c r="CY27" s="14">
        <v>71.5</v>
      </c>
      <c r="CZ27" s="14">
        <f t="shared" si="7"/>
        <v>66</v>
      </c>
      <c r="DA27" s="368" t="s">
        <v>319</v>
      </c>
      <c r="DB27" s="14">
        <v>0.87160606594328383</v>
      </c>
      <c r="DC27" s="431">
        <v>0.925639345981631</v>
      </c>
      <c r="DD27" s="14">
        <v>20</v>
      </c>
      <c r="DE27" s="43">
        <v>19</v>
      </c>
      <c r="DF27" s="14">
        <v>13</v>
      </c>
      <c r="DG27" s="14">
        <v>95</v>
      </c>
      <c r="DH27" s="14">
        <v>72</v>
      </c>
      <c r="DI27" s="14">
        <v>42.5</v>
      </c>
      <c r="DJ27" s="14">
        <f t="shared" si="8"/>
        <v>42</v>
      </c>
      <c r="DK27" s="368" t="s">
        <v>286</v>
      </c>
      <c r="DL27" s="14">
        <v>0.86309451205908549</v>
      </c>
      <c r="DM27" s="431">
        <v>0.88428626084833861</v>
      </c>
      <c r="DN27" s="14">
        <v>20</v>
      </c>
      <c r="DO27" s="43">
        <v>25</v>
      </c>
      <c r="DP27" s="14">
        <v>21</v>
      </c>
      <c r="DQ27" s="14">
        <v>15</v>
      </c>
      <c r="DR27" s="14">
        <v>103</v>
      </c>
      <c r="DS27" s="14">
        <v>62</v>
      </c>
      <c r="DT27" s="14">
        <f t="shared" si="9"/>
        <v>57</v>
      </c>
      <c r="DU27" s="368" t="s">
        <v>133</v>
      </c>
      <c r="DV27" s="14">
        <v>0.84868887405728999</v>
      </c>
      <c r="DW27" s="431">
        <v>0.87684846869191679</v>
      </c>
      <c r="DX27" s="14">
        <v>20</v>
      </c>
      <c r="DY27" s="14">
        <v>18</v>
      </c>
      <c r="DZ27" s="14">
        <v>14</v>
      </c>
      <c r="EA27" s="14">
        <v>81</v>
      </c>
      <c r="EB27" s="14">
        <v>16</v>
      </c>
      <c r="EC27" s="14">
        <v>15</v>
      </c>
      <c r="ED27" s="43">
        <f t="shared" si="10"/>
        <v>11</v>
      </c>
    </row>
    <row r="28" spans="2:134" x14ac:dyDescent="0.25">
      <c r="F28" s="406" t="s">
        <v>186</v>
      </c>
      <c r="G28" s="411">
        <f>(VLOOKUP(F28,'RPPF CALCULATION'!$AX$2:$AZ$400,2,FALSE))</f>
        <v>0.8700372953869141</v>
      </c>
      <c r="H28" s="413">
        <f t="shared" si="0"/>
        <v>22</v>
      </c>
      <c r="I28" s="49">
        <f>VLOOKUP(F28,'RPPF CALCULATION'!$U$2:$W$365,3,FALSE)</f>
        <v>25</v>
      </c>
      <c r="J28" s="417">
        <f>VLOOKUP(F28,'RPPF CALCULATION'!$X$2:$AC$365,3,FALSE)</f>
        <v>19</v>
      </c>
      <c r="K28" s="467">
        <f>VLOOKUP(F28,'RPPF CALCULATION'!$X$2:$AC$365,5,FALSE)</f>
        <v>22</v>
      </c>
      <c r="L28" s="525">
        <f t="shared" si="1"/>
        <v>23.5</v>
      </c>
      <c r="M28" s="469">
        <f t="shared" si="2"/>
        <v>20</v>
      </c>
      <c r="O28" s="368" t="s">
        <v>312</v>
      </c>
      <c r="P28" s="14">
        <v>0.8741734332024389</v>
      </c>
      <c r="Q28" s="431">
        <v>0.89260397622362142</v>
      </c>
      <c r="R28" s="14">
        <v>21</v>
      </c>
      <c r="S28" s="43">
        <v>27</v>
      </c>
      <c r="T28" s="14">
        <v>27</v>
      </c>
      <c r="U28" s="14">
        <v>18</v>
      </c>
      <c r="V28" s="14">
        <v>50</v>
      </c>
      <c r="W28" s="14">
        <v>38.5</v>
      </c>
      <c r="X28" s="14">
        <f t="shared" si="11"/>
        <v>31</v>
      </c>
      <c r="Y28" s="368" t="s">
        <v>358</v>
      </c>
      <c r="Z28" s="14">
        <v>0.87813268936091404</v>
      </c>
      <c r="AA28" s="431">
        <v>0.91093490167924795</v>
      </c>
      <c r="AB28" s="14">
        <v>21</v>
      </c>
      <c r="AC28" s="43">
        <v>25</v>
      </c>
      <c r="AD28" s="14">
        <v>21</v>
      </c>
      <c r="AE28" s="14">
        <v>14</v>
      </c>
      <c r="AF28" s="14">
        <v>51</v>
      </c>
      <c r="AG28" s="14">
        <v>36</v>
      </c>
      <c r="AH28" s="43">
        <f t="shared" si="12"/>
        <v>31</v>
      </c>
      <c r="AI28" s="368" t="s">
        <v>190</v>
      </c>
      <c r="AJ28" s="14">
        <v>0.81609734373955689</v>
      </c>
      <c r="AK28" s="431">
        <v>0.89513459513638582</v>
      </c>
      <c r="AL28" s="14">
        <v>21</v>
      </c>
      <c r="AM28" s="14">
        <v>19</v>
      </c>
      <c r="AN28" s="14">
        <v>21</v>
      </c>
      <c r="AO28" s="14">
        <v>59</v>
      </c>
      <c r="AP28" s="14">
        <v>4</v>
      </c>
      <c r="AQ28" s="14">
        <v>12.5</v>
      </c>
      <c r="AR28" s="43">
        <f t="shared" si="13"/>
        <v>9</v>
      </c>
      <c r="AS28" s="14" t="s">
        <v>332</v>
      </c>
      <c r="AT28" s="14">
        <v>0.8477231849264325</v>
      </c>
      <c r="AU28" s="431">
        <v>0.91329029673188378</v>
      </c>
      <c r="AV28" s="14">
        <v>21</v>
      </c>
      <c r="AW28" s="43">
        <v>19</v>
      </c>
      <c r="AX28" s="14">
        <v>20</v>
      </c>
      <c r="AY28" s="14">
        <v>49</v>
      </c>
      <c r="AZ28" s="14">
        <v>37</v>
      </c>
      <c r="BA28" s="14">
        <v>28.5</v>
      </c>
      <c r="BB28" s="14">
        <f t="shared" si="14"/>
        <v>23</v>
      </c>
      <c r="BC28" s="368" t="s">
        <v>69</v>
      </c>
      <c r="BD28" s="14">
        <v>0.86832035442587463</v>
      </c>
      <c r="BE28" s="431">
        <v>0.88943080173716271</v>
      </c>
      <c r="BF28" s="14">
        <v>21</v>
      </c>
      <c r="BG28" s="43">
        <v>19</v>
      </c>
      <c r="BH28" s="14">
        <v>27</v>
      </c>
      <c r="BI28" s="14">
        <v>7</v>
      </c>
      <c r="BJ28" s="14">
        <v>6</v>
      </c>
      <c r="BK28" s="14">
        <v>16.5</v>
      </c>
      <c r="BL28" s="14">
        <f t="shared" si="3"/>
        <v>13</v>
      </c>
      <c r="BM28" s="368" t="s">
        <v>296</v>
      </c>
      <c r="BN28" s="14">
        <v>0.85837641652107921</v>
      </c>
      <c r="BO28" s="431">
        <v>0.89512926119495273</v>
      </c>
      <c r="BP28" s="14">
        <v>21</v>
      </c>
      <c r="BQ28" s="43">
        <v>23</v>
      </c>
      <c r="BR28" s="14">
        <v>29</v>
      </c>
      <c r="BS28" s="14">
        <v>25</v>
      </c>
      <c r="BT28" s="14">
        <v>45</v>
      </c>
      <c r="BU28" s="14">
        <v>37</v>
      </c>
      <c r="BV28" s="14">
        <f t="shared" si="4"/>
        <v>31</v>
      </c>
      <c r="BW28" s="14" t="s">
        <v>204</v>
      </c>
      <c r="BX28" s="14">
        <v>0.86845459255792556</v>
      </c>
      <c r="BY28" s="431">
        <v>0.91659506182375494</v>
      </c>
      <c r="BZ28" s="14">
        <v>21</v>
      </c>
      <c r="CA28" s="43">
        <v>19</v>
      </c>
      <c r="CB28" s="14">
        <v>15</v>
      </c>
      <c r="CC28" s="14">
        <v>27</v>
      </c>
      <c r="CD28" s="14">
        <v>168</v>
      </c>
      <c r="CE28" s="14">
        <v>91.5</v>
      </c>
      <c r="CF28" s="14">
        <f t="shared" si="5"/>
        <v>88</v>
      </c>
      <c r="CG28" s="368" t="s">
        <v>186</v>
      </c>
      <c r="CH28" s="14">
        <v>0.86359778340475402</v>
      </c>
      <c r="CI28" s="431">
        <v>0.91113697375445457</v>
      </c>
      <c r="CJ28" s="14">
        <v>21</v>
      </c>
      <c r="CK28" s="43">
        <v>20</v>
      </c>
      <c r="CL28" s="14">
        <v>8</v>
      </c>
      <c r="CM28" s="14">
        <v>77</v>
      </c>
      <c r="CN28" s="14">
        <v>5</v>
      </c>
      <c r="CO28" s="14">
        <v>6.5</v>
      </c>
      <c r="CP28" s="43">
        <f t="shared" si="6"/>
        <v>4</v>
      </c>
      <c r="CQ28" s="14" t="s">
        <v>70</v>
      </c>
      <c r="CR28" s="14">
        <v>0.85524431010287671</v>
      </c>
      <c r="CS28" s="431">
        <v>0.89673466982455396</v>
      </c>
      <c r="CT28" s="14">
        <v>21</v>
      </c>
      <c r="CU28" s="14">
        <v>26</v>
      </c>
      <c r="CV28" s="14">
        <v>21</v>
      </c>
      <c r="CW28" s="14">
        <v>61</v>
      </c>
      <c r="CX28" s="14">
        <v>10</v>
      </c>
      <c r="CY28" s="14">
        <v>15.5</v>
      </c>
      <c r="CZ28" s="14">
        <f t="shared" si="7"/>
        <v>11</v>
      </c>
      <c r="DA28" s="368" t="s">
        <v>368</v>
      </c>
      <c r="DB28" s="14">
        <v>0.86873960973040798</v>
      </c>
      <c r="DC28" s="431">
        <v>0.92259519018941549</v>
      </c>
      <c r="DD28" s="14">
        <v>21</v>
      </c>
      <c r="DE28" s="43">
        <v>20</v>
      </c>
      <c r="DF28" s="14">
        <v>4</v>
      </c>
      <c r="DG28" s="14">
        <v>107</v>
      </c>
      <c r="DH28" s="14">
        <v>21</v>
      </c>
      <c r="DI28" s="14">
        <v>12.5</v>
      </c>
      <c r="DJ28" s="14">
        <f t="shared" si="8"/>
        <v>6</v>
      </c>
      <c r="DK28" s="368" t="s">
        <v>194</v>
      </c>
      <c r="DL28" s="14">
        <v>0.86186044419695651</v>
      </c>
      <c r="DM28" s="431">
        <v>0.8830218926474197</v>
      </c>
      <c r="DN28" s="14">
        <v>21</v>
      </c>
      <c r="DO28" s="43">
        <v>26</v>
      </c>
      <c r="DP28" s="14">
        <v>22</v>
      </c>
      <c r="DQ28" s="14">
        <v>35</v>
      </c>
      <c r="DR28" s="14">
        <v>83</v>
      </c>
      <c r="DS28" s="14">
        <v>52.5</v>
      </c>
      <c r="DT28" s="14">
        <f t="shared" si="9"/>
        <v>46</v>
      </c>
      <c r="DU28" s="368" t="s">
        <v>126</v>
      </c>
      <c r="DV28" s="14">
        <v>0.84671240816941262</v>
      </c>
      <c r="DW28" s="431">
        <v>0.87480642343813386</v>
      </c>
      <c r="DX28" s="14">
        <v>21</v>
      </c>
      <c r="DY28" s="14">
        <v>24</v>
      </c>
      <c r="DZ28" s="14">
        <v>24</v>
      </c>
      <c r="EA28" s="14">
        <v>72</v>
      </c>
      <c r="EB28" s="14">
        <v>6</v>
      </c>
      <c r="EC28" s="14">
        <v>15</v>
      </c>
      <c r="ED28" s="43">
        <f t="shared" si="10"/>
        <v>11</v>
      </c>
    </row>
    <row r="29" spans="2:134" x14ac:dyDescent="0.25">
      <c r="F29" s="406" t="s">
        <v>328</v>
      </c>
      <c r="G29" s="411">
        <f>(VLOOKUP(F29,'RPPF CALCULATION'!$AX$2:$AZ$400,2,FALSE))</f>
        <v>0.86975835952227687</v>
      </c>
      <c r="H29" s="413">
        <f t="shared" si="0"/>
        <v>23</v>
      </c>
      <c r="I29" s="49">
        <f>VLOOKUP(F29,'RPPF CALCULATION'!$U$2:$W$365,3,FALSE)</f>
        <v>16</v>
      </c>
      <c r="J29" s="417">
        <f>VLOOKUP(F29,'RPPF CALCULATION'!$X$2:$AC$365,3,FALSE)</f>
        <v>62</v>
      </c>
      <c r="K29" s="467">
        <f>VLOOKUP(F29,'RPPF CALCULATION'!$X$2:$AC$365,5,FALSE)</f>
        <v>7</v>
      </c>
      <c r="L29" s="525">
        <f t="shared" si="1"/>
        <v>11.5</v>
      </c>
      <c r="M29" s="469">
        <f t="shared" si="2"/>
        <v>9</v>
      </c>
      <c r="O29" s="368" t="s">
        <v>384</v>
      </c>
      <c r="P29" s="14">
        <v>0.87297525918576413</v>
      </c>
      <c r="Q29" s="431">
        <v>0.89138054063192917</v>
      </c>
      <c r="R29" s="14">
        <v>22</v>
      </c>
      <c r="S29" s="43">
        <v>28</v>
      </c>
      <c r="T29" s="14">
        <v>14</v>
      </c>
      <c r="U29" s="14">
        <v>28</v>
      </c>
      <c r="V29" s="14">
        <v>91</v>
      </c>
      <c r="W29" s="14">
        <v>52.5</v>
      </c>
      <c r="X29" s="14">
        <f t="shared" si="11"/>
        <v>44</v>
      </c>
      <c r="Y29" s="557" t="s">
        <v>124</v>
      </c>
      <c r="Z29" s="14">
        <v>0.87316116120727727</v>
      </c>
      <c r="AA29" s="431">
        <v>0.90577766455017061</v>
      </c>
      <c r="AB29" s="14">
        <v>22</v>
      </c>
      <c r="AC29" s="43">
        <v>26</v>
      </c>
      <c r="AD29" s="14">
        <v>25</v>
      </c>
      <c r="AE29" s="14">
        <v>31</v>
      </c>
      <c r="AF29" s="14">
        <v>31</v>
      </c>
      <c r="AG29" s="14">
        <v>28</v>
      </c>
      <c r="AH29" s="43">
        <f t="shared" si="12"/>
        <v>22</v>
      </c>
      <c r="AI29" s="368" t="s">
        <v>49</v>
      </c>
      <c r="AJ29" s="14">
        <v>0.81537441200033767</v>
      </c>
      <c r="AK29" s="431">
        <v>0.89434164903178026</v>
      </c>
      <c r="AL29" s="14">
        <v>22</v>
      </c>
      <c r="AM29" s="14">
        <v>24</v>
      </c>
      <c r="AN29" s="14">
        <v>23</v>
      </c>
      <c r="AO29" s="14">
        <v>22</v>
      </c>
      <c r="AP29" s="14">
        <v>10</v>
      </c>
      <c r="AQ29" s="14">
        <v>16.5</v>
      </c>
      <c r="AR29" s="43">
        <f t="shared" si="13"/>
        <v>13</v>
      </c>
      <c r="AS29" s="14" t="s">
        <v>187</v>
      </c>
      <c r="AT29" s="14">
        <v>0.8452290173563386</v>
      </c>
      <c r="AU29" s="431">
        <v>0.91060321788268639</v>
      </c>
      <c r="AV29" s="14">
        <v>22</v>
      </c>
      <c r="AW29" s="43">
        <v>20</v>
      </c>
      <c r="AX29" s="14">
        <v>8</v>
      </c>
      <c r="AY29" s="14">
        <v>111</v>
      </c>
      <c r="AZ29" s="14">
        <v>18</v>
      </c>
      <c r="BA29" s="14">
        <v>13</v>
      </c>
      <c r="BB29" s="14">
        <f t="shared" si="14"/>
        <v>5</v>
      </c>
      <c r="BC29" s="368" t="s">
        <v>385</v>
      </c>
      <c r="BD29" s="14">
        <v>0.86623935641564287</v>
      </c>
      <c r="BE29" s="431">
        <v>0.88729921087991781</v>
      </c>
      <c r="BF29" s="14">
        <v>22</v>
      </c>
      <c r="BG29" s="43">
        <v>24</v>
      </c>
      <c r="BH29" s="14">
        <v>19</v>
      </c>
      <c r="BI29" s="14">
        <v>13</v>
      </c>
      <c r="BJ29" s="14">
        <v>78</v>
      </c>
      <c r="BK29" s="14">
        <v>48.5</v>
      </c>
      <c r="BL29" s="14">
        <f t="shared" si="3"/>
        <v>43</v>
      </c>
      <c r="BM29" s="368" t="s">
        <v>261</v>
      </c>
      <c r="BN29" s="14">
        <v>0.85653799487919091</v>
      </c>
      <c r="BO29" s="431">
        <v>0.89321212440694797</v>
      </c>
      <c r="BP29" s="14">
        <v>22</v>
      </c>
      <c r="BQ29" s="43">
        <v>24</v>
      </c>
      <c r="BR29" s="14">
        <v>28</v>
      </c>
      <c r="BS29" s="14">
        <v>59</v>
      </c>
      <c r="BT29" s="14">
        <v>35</v>
      </c>
      <c r="BU29" s="14">
        <v>31.5</v>
      </c>
      <c r="BV29" s="14">
        <f t="shared" si="4"/>
        <v>26</v>
      </c>
      <c r="BW29" s="14" t="s">
        <v>98</v>
      </c>
      <c r="BX29" s="14">
        <v>0.86594168216068601</v>
      </c>
      <c r="BY29" s="431">
        <v>0.91394285492583149</v>
      </c>
      <c r="BZ29" s="14">
        <v>22</v>
      </c>
      <c r="CA29" s="43">
        <v>25</v>
      </c>
      <c r="CB29" s="14">
        <v>27</v>
      </c>
      <c r="CC29" s="14">
        <v>16</v>
      </c>
      <c r="CD29" s="14">
        <v>14</v>
      </c>
      <c r="CE29" s="14">
        <v>20.5</v>
      </c>
      <c r="CF29" s="14">
        <f t="shared" si="5"/>
        <v>15</v>
      </c>
      <c r="CG29" s="368" t="s">
        <v>47</v>
      </c>
      <c r="CH29" s="14">
        <v>0.8599584241020648</v>
      </c>
      <c r="CI29" s="431">
        <v>0.90729727559267359</v>
      </c>
      <c r="CJ29" s="14">
        <v>22</v>
      </c>
      <c r="CK29" s="43">
        <v>26</v>
      </c>
      <c r="CL29" s="14">
        <v>18</v>
      </c>
      <c r="CM29" s="14">
        <v>13</v>
      </c>
      <c r="CN29" s="14">
        <v>27</v>
      </c>
      <c r="CO29" s="14">
        <v>22.5</v>
      </c>
      <c r="CP29" s="43">
        <f t="shared" si="6"/>
        <v>13</v>
      </c>
      <c r="CQ29" s="14" t="s">
        <v>133</v>
      </c>
      <c r="CR29" s="14">
        <v>0.85358743033545992</v>
      </c>
      <c r="CS29" s="431">
        <v>0.89499741005723121</v>
      </c>
      <c r="CT29" s="14">
        <v>22</v>
      </c>
      <c r="CU29" s="14">
        <v>27</v>
      </c>
      <c r="CV29" s="14">
        <v>22</v>
      </c>
      <c r="CW29" s="14">
        <v>38</v>
      </c>
      <c r="CX29" s="14">
        <v>26</v>
      </c>
      <c r="CY29" s="14">
        <v>24</v>
      </c>
      <c r="CZ29" s="14">
        <f t="shared" si="7"/>
        <v>18</v>
      </c>
      <c r="DA29" s="368" t="s">
        <v>252</v>
      </c>
      <c r="DB29" s="14">
        <v>0.86594159758285494</v>
      </c>
      <c r="DC29" s="431">
        <v>0.91962372150016691</v>
      </c>
      <c r="DD29" s="14">
        <v>22</v>
      </c>
      <c r="DE29" s="43">
        <v>21</v>
      </c>
      <c r="DF29" s="14">
        <v>16</v>
      </c>
      <c r="DG29" s="14">
        <v>116</v>
      </c>
      <c r="DH29" s="14">
        <v>4</v>
      </c>
      <c r="DI29" s="14">
        <v>10</v>
      </c>
      <c r="DJ29" s="14">
        <f t="shared" si="8"/>
        <v>5</v>
      </c>
      <c r="DK29" s="368" t="s">
        <v>234</v>
      </c>
      <c r="DL29" s="14">
        <v>0.86142642772519973</v>
      </c>
      <c r="DM29" s="431">
        <v>0.8825772196740731</v>
      </c>
      <c r="DN29" s="14">
        <v>22</v>
      </c>
      <c r="DO29" s="43">
        <v>27</v>
      </c>
      <c r="DP29" s="14">
        <v>35</v>
      </c>
      <c r="DQ29" s="14">
        <v>10</v>
      </c>
      <c r="DR29" s="14">
        <v>13</v>
      </c>
      <c r="DS29" s="14">
        <v>24</v>
      </c>
      <c r="DT29" s="14">
        <f t="shared" si="9"/>
        <v>19</v>
      </c>
      <c r="DU29" s="368" t="s">
        <v>167</v>
      </c>
      <c r="DV29" s="14">
        <v>0.84560154330375259</v>
      </c>
      <c r="DW29" s="431">
        <v>0.87365869994822754</v>
      </c>
      <c r="DX29" s="14">
        <v>22</v>
      </c>
      <c r="DY29" s="14">
        <v>25</v>
      </c>
      <c r="DZ29" s="14">
        <v>23</v>
      </c>
      <c r="EA29" s="14">
        <v>48</v>
      </c>
      <c r="EB29" s="14">
        <v>13</v>
      </c>
      <c r="EC29" s="14">
        <v>18</v>
      </c>
      <c r="ED29" s="43">
        <f t="shared" si="10"/>
        <v>14</v>
      </c>
    </row>
    <row r="30" spans="2:134" x14ac:dyDescent="0.25">
      <c r="F30" s="406" t="s">
        <v>210</v>
      </c>
      <c r="G30" s="411">
        <f>(VLOOKUP(F30,'RPPF CALCULATION'!$AX$2:$AZ$400,2,FALSE))</f>
        <v>0.86700446215617932</v>
      </c>
      <c r="H30" s="413">
        <f t="shared" si="0"/>
        <v>24</v>
      </c>
      <c r="I30" s="49">
        <f>VLOOKUP(F30,'RPPF CALCULATION'!$U$2:$W$365,3,FALSE)</f>
        <v>31</v>
      </c>
      <c r="J30" s="417">
        <f>VLOOKUP(F30,'RPPF CALCULATION'!$X$2:$AC$365,3,FALSE)</f>
        <v>26</v>
      </c>
      <c r="K30" s="467">
        <f>VLOOKUP(F30,'RPPF CALCULATION'!$X$2:$AC$365,5,FALSE)</f>
        <v>29</v>
      </c>
      <c r="L30" s="525">
        <f t="shared" si="1"/>
        <v>30</v>
      </c>
      <c r="M30" s="469">
        <f t="shared" si="2"/>
        <v>29</v>
      </c>
      <c r="O30" s="368" t="s">
        <v>327</v>
      </c>
      <c r="P30" s="14">
        <v>0.86964777018764317</v>
      </c>
      <c r="Q30" s="431">
        <v>0.88798289687183185</v>
      </c>
      <c r="R30" s="14">
        <v>23</v>
      </c>
      <c r="S30" s="43">
        <v>29</v>
      </c>
      <c r="T30" s="14">
        <v>24</v>
      </c>
      <c r="U30" s="14">
        <v>23</v>
      </c>
      <c r="V30" s="14">
        <v>70</v>
      </c>
      <c r="W30" s="14">
        <v>47</v>
      </c>
      <c r="X30" s="14">
        <f t="shared" si="11"/>
        <v>40</v>
      </c>
      <c r="Y30" s="368" t="s">
        <v>328</v>
      </c>
      <c r="Z30" s="14">
        <v>0.86839882733811524</v>
      </c>
      <c r="AA30" s="431">
        <v>0.90083743605460453</v>
      </c>
      <c r="AB30" s="14">
        <v>23</v>
      </c>
      <c r="AC30" s="43">
        <v>27</v>
      </c>
      <c r="AD30" s="14">
        <v>22</v>
      </c>
      <c r="AE30" s="14">
        <v>40</v>
      </c>
      <c r="AF30" s="14">
        <v>41</v>
      </c>
      <c r="AG30" s="14">
        <v>31.5</v>
      </c>
      <c r="AH30" s="43">
        <f t="shared" si="12"/>
        <v>29</v>
      </c>
      <c r="AI30" s="368" t="s">
        <v>286</v>
      </c>
      <c r="AJ30" s="14">
        <v>0.81146448196949605</v>
      </c>
      <c r="AK30" s="431">
        <v>0.89005305078793406</v>
      </c>
      <c r="AL30" s="14">
        <v>23</v>
      </c>
      <c r="AM30" s="14">
        <v>25</v>
      </c>
      <c r="AN30" s="14">
        <v>16</v>
      </c>
      <c r="AO30" s="14">
        <v>88</v>
      </c>
      <c r="AP30" s="14">
        <v>17</v>
      </c>
      <c r="AQ30" s="14">
        <v>16.5</v>
      </c>
      <c r="AR30" s="43">
        <f t="shared" si="13"/>
        <v>13</v>
      </c>
      <c r="AS30" s="14" t="s">
        <v>270</v>
      </c>
      <c r="AT30" s="14">
        <v>0.84409711293769818</v>
      </c>
      <c r="AU30" s="431">
        <v>0.90938376636743501</v>
      </c>
      <c r="AV30" s="14">
        <v>23</v>
      </c>
      <c r="AW30" s="43">
        <v>27</v>
      </c>
      <c r="AX30" s="14">
        <v>12</v>
      </c>
      <c r="AY30" s="14">
        <v>37</v>
      </c>
      <c r="AZ30" s="14">
        <v>39</v>
      </c>
      <c r="BA30" s="14">
        <v>25.5</v>
      </c>
      <c r="BB30" s="14">
        <f t="shared" si="14"/>
        <v>20</v>
      </c>
      <c r="BC30" s="368" t="s">
        <v>122</v>
      </c>
      <c r="BD30" s="14">
        <v>0.86411434723490999</v>
      </c>
      <c r="BE30" s="431">
        <v>0.88512253886055947</v>
      </c>
      <c r="BF30" s="14">
        <v>23</v>
      </c>
      <c r="BG30" s="43">
        <v>25</v>
      </c>
      <c r="BH30" s="14">
        <v>25</v>
      </c>
      <c r="BI30" s="14">
        <v>130</v>
      </c>
      <c r="BJ30" s="14">
        <v>36</v>
      </c>
      <c r="BK30" s="14">
        <v>30.5</v>
      </c>
      <c r="BL30" s="14">
        <f t="shared" si="3"/>
        <v>23</v>
      </c>
      <c r="BM30" s="368" t="s">
        <v>321</v>
      </c>
      <c r="BN30" s="14">
        <v>0.85430324772401267</v>
      </c>
      <c r="BO30" s="431">
        <v>0.89088169275543594</v>
      </c>
      <c r="BP30" s="14">
        <v>23</v>
      </c>
      <c r="BQ30" s="43">
        <v>25</v>
      </c>
      <c r="BR30" s="14">
        <v>23</v>
      </c>
      <c r="BS30" s="14">
        <v>9</v>
      </c>
      <c r="BT30" s="14">
        <v>92</v>
      </c>
      <c r="BU30" s="14">
        <v>57.5</v>
      </c>
      <c r="BV30" s="14">
        <f t="shared" si="4"/>
        <v>52</v>
      </c>
      <c r="BW30" s="14" t="s">
        <v>87</v>
      </c>
      <c r="BX30" s="14">
        <v>0.86376145474879773</v>
      </c>
      <c r="BY30" s="431">
        <v>0.91164177240923894</v>
      </c>
      <c r="BZ30" s="14">
        <v>23</v>
      </c>
      <c r="CA30" s="43">
        <v>26</v>
      </c>
      <c r="CB30" s="14">
        <v>19</v>
      </c>
      <c r="CC30" s="14">
        <v>64</v>
      </c>
      <c r="CD30" s="14">
        <v>28</v>
      </c>
      <c r="CE30" s="14">
        <v>23.5</v>
      </c>
      <c r="CF30" s="14">
        <f t="shared" si="5"/>
        <v>18</v>
      </c>
      <c r="CG30" s="368" t="s">
        <v>296</v>
      </c>
      <c r="CH30" s="14">
        <v>0.85877014570248911</v>
      </c>
      <c r="CI30" s="431">
        <v>0.90604358503698612</v>
      </c>
      <c r="CJ30" s="14">
        <v>23</v>
      </c>
      <c r="CK30" s="43">
        <v>21</v>
      </c>
      <c r="CL30" s="14">
        <v>33</v>
      </c>
      <c r="CM30" s="14">
        <v>51</v>
      </c>
      <c r="CN30" s="14">
        <v>8</v>
      </c>
      <c r="CO30" s="14">
        <v>20.5</v>
      </c>
      <c r="CP30" s="43">
        <f t="shared" si="6"/>
        <v>12</v>
      </c>
      <c r="CQ30" s="14" t="s">
        <v>252</v>
      </c>
      <c r="CR30" s="14">
        <v>0.85189627211720376</v>
      </c>
      <c r="CS30" s="431">
        <v>0.89322420889289178</v>
      </c>
      <c r="CT30" s="14">
        <v>23</v>
      </c>
      <c r="CU30" s="14">
        <v>19</v>
      </c>
      <c r="CV30" s="14">
        <v>19</v>
      </c>
      <c r="CW30" s="14">
        <v>20</v>
      </c>
      <c r="CX30" s="14">
        <v>20</v>
      </c>
      <c r="CY30" s="14">
        <v>19.5</v>
      </c>
      <c r="CZ30" s="14">
        <f t="shared" si="7"/>
        <v>15</v>
      </c>
      <c r="DA30" s="553" t="s">
        <v>95</v>
      </c>
      <c r="DB30" s="429">
        <v>0.85540110342022702</v>
      </c>
      <c r="DC30" s="428">
        <v>0.90842979283876057</v>
      </c>
      <c r="DD30" s="429">
        <v>23</v>
      </c>
      <c r="DE30" s="430">
        <v>25</v>
      </c>
      <c r="DF30" s="429">
        <v>25</v>
      </c>
      <c r="DG30" s="429">
        <v>73</v>
      </c>
      <c r="DH30" s="429">
        <v>20</v>
      </c>
      <c r="DI30" s="429">
        <v>22.5</v>
      </c>
      <c r="DJ30" s="429">
        <f t="shared" si="8"/>
        <v>18</v>
      </c>
      <c r="DK30" s="368" t="s">
        <v>212</v>
      </c>
      <c r="DL30" s="14">
        <v>0.86019886327821315</v>
      </c>
      <c r="DM30" s="431">
        <v>0.88131951456807445</v>
      </c>
      <c r="DN30" s="14">
        <v>23</v>
      </c>
      <c r="DO30" s="43">
        <v>28</v>
      </c>
      <c r="DP30" s="14">
        <v>25</v>
      </c>
      <c r="DQ30" s="14">
        <v>11</v>
      </c>
      <c r="DR30" s="14">
        <v>41</v>
      </c>
      <c r="DS30" s="14">
        <v>33</v>
      </c>
      <c r="DT30" s="14">
        <f t="shared" si="9"/>
        <v>27</v>
      </c>
      <c r="DU30" s="368" t="s">
        <v>322</v>
      </c>
      <c r="DV30" s="14">
        <v>0.83346112274785034</v>
      </c>
      <c r="DW30" s="431">
        <v>0.86111545883935436</v>
      </c>
      <c r="DX30" s="14">
        <v>23</v>
      </c>
      <c r="DY30" s="14">
        <v>26</v>
      </c>
      <c r="DZ30" s="14">
        <v>40</v>
      </c>
      <c r="EA30" s="14">
        <v>18</v>
      </c>
      <c r="EB30" s="14">
        <v>63</v>
      </c>
      <c r="EC30" s="14">
        <v>51.5</v>
      </c>
      <c r="ED30" s="43">
        <f t="shared" si="10"/>
        <v>44</v>
      </c>
    </row>
    <row r="31" spans="2:134" x14ac:dyDescent="0.25">
      <c r="F31" s="406" t="s">
        <v>170</v>
      </c>
      <c r="G31" s="411">
        <f>(VLOOKUP(F31,'RPPF CALCULATION'!$AX$2:$AZ$400,2,FALSE))</f>
        <v>0.86688260439762577</v>
      </c>
      <c r="H31" s="413">
        <f t="shared" si="0"/>
        <v>25</v>
      </c>
      <c r="I31" s="49">
        <f>VLOOKUP(F31,'RPPF CALCULATION'!$U$2:$W$365,3,FALSE)</f>
        <v>20</v>
      </c>
      <c r="J31" s="417">
        <f>VLOOKUP(F31,'RPPF CALCULATION'!$X$2:$AC$365,3,FALSE)</f>
        <v>3</v>
      </c>
      <c r="K31" s="467">
        <f>VLOOKUP(F31,'RPPF CALCULATION'!$X$2:$AC$365,5,FALSE)</f>
        <v>46</v>
      </c>
      <c r="L31" s="525">
        <f t="shared" si="1"/>
        <v>33</v>
      </c>
      <c r="M31" s="469">
        <f t="shared" si="2"/>
        <v>32</v>
      </c>
      <c r="O31" s="368" t="s">
        <v>210</v>
      </c>
      <c r="P31" s="14">
        <v>0.8685960384344773</v>
      </c>
      <c r="Q31" s="431">
        <v>0.88690899104360577</v>
      </c>
      <c r="R31" s="14">
        <v>24</v>
      </c>
      <c r="S31" s="43">
        <v>19</v>
      </c>
      <c r="T31" s="14">
        <v>31</v>
      </c>
      <c r="U31" s="14">
        <v>59</v>
      </c>
      <c r="V31" s="14">
        <v>13</v>
      </c>
      <c r="W31" s="14">
        <v>22</v>
      </c>
      <c r="X31" s="14">
        <f t="shared" si="11"/>
        <v>16</v>
      </c>
      <c r="Y31" s="368" t="s">
        <v>53</v>
      </c>
      <c r="Z31" s="14">
        <v>0.86460556325271065</v>
      </c>
      <c r="AA31" s="431">
        <v>0.89690247646530119</v>
      </c>
      <c r="AB31" s="14">
        <v>24</v>
      </c>
      <c r="AC31" s="43">
        <v>28</v>
      </c>
      <c r="AD31" s="14">
        <v>32</v>
      </c>
      <c r="AE31" s="14">
        <v>49</v>
      </c>
      <c r="AF31" s="14">
        <v>26</v>
      </c>
      <c r="AG31" s="14">
        <v>29</v>
      </c>
      <c r="AH31" s="43">
        <f t="shared" si="12"/>
        <v>26</v>
      </c>
      <c r="AI31" s="368" t="s">
        <v>384</v>
      </c>
      <c r="AJ31" s="14">
        <v>0.80936863123571057</v>
      </c>
      <c r="AK31" s="431">
        <v>0.88775422147247918</v>
      </c>
      <c r="AL31" s="14">
        <v>24</v>
      </c>
      <c r="AM31" s="14">
        <v>20</v>
      </c>
      <c r="AN31" s="14">
        <v>31</v>
      </c>
      <c r="AO31" s="14">
        <v>60</v>
      </c>
      <c r="AP31" s="14">
        <v>46</v>
      </c>
      <c r="AQ31" s="14">
        <v>38.5</v>
      </c>
      <c r="AR31" s="43">
        <f t="shared" si="13"/>
        <v>36</v>
      </c>
      <c r="AS31" s="14" t="s">
        <v>368</v>
      </c>
      <c r="AT31" s="14">
        <v>0.83946441813679507</v>
      </c>
      <c r="AU31" s="431">
        <v>0.90439275599445312</v>
      </c>
      <c r="AV31" s="14">
        <v>24</v>
      </c>
      <c r="AW31" s="43">
        <v>21</v>
      </c>
      <c r="AX31" s="14">
        <v>9</v>
      </c>
      <c r="AY31" s="14">
        <v>79</v>
      </c>
      <c r="AZ31" s="14">
        <v>151</v>
      </c>
      <c r="BA31" s="14">
        <v>80</v>
      </c>
      <c r="BB31" s="14">
        <f t="shared" si="14"/>
        <v>75</v>
      </c>
      <c r="BC31" s="368" t="s">
        <v>167</v>
      </c>
      <c r="BD31" s="14">
        <v>0.86351501076387205</v>
      </c>
      <c r="BE31" s="431">
        <v>0.88450863142970348</v>
      </c>
      <c r="BF31" s="14">
        <v>24</v>
      </c>
      <c r="BG31" s="43">
        <v>20</v>
      </c>
      <c r="BH31" s="14">
        <v>17</v>
      </c>
      <c r="BI31" s="14">
        <v>169</v>
      </c>
      <c r="BJ31" s="14">
        <v>12</v>
      </c>
      <c r="BK31" s="14">
        <v>14.5</v>
      </c>
      <c r="BL31" s="14">
        <f t="shared" si="3"/>
        <v>11</v>
      </c>
      <c r="BM31" s="368" t="s">
        <v>202</v>
      </c>
      <c r="BN31" s="14">
        <v>0.84895785609796171</v>
      </c>
      <c r="BO31" s="431">
        <v>0.88530742910497695</v>
      </c>
      <c r="BP31" s="14">
        <v>24</v>
      </c>
      <c r="BQ31" s="43">
        <v>26</v>
      </c>
      <c r="BR31" s="14">
        <v>35</v>
      </c>
      <c r="BS31" s="14">
        <v>58</v>
      </c>
      <c r="BT31" s="14">
        <v>59</v>
      </c>
      <c r="BU31" s="14">
        <v>47</v>
      </c>
      <c r="BV31" s="14">
        <f t="shared" si="4"/>
        <v>37</v>
      </c>
      <c r="BW31" s="556" t="s">
        <v>257</v>
      </c>
      <c r="BX31" s="14">
        <v>0.86291176569450556</v>
      </c>
      <c r="BY31" s="431">
        <v>0.91074498310335716</v>
      </c>
      <c r="BZ31" s="14">
        <v>24</v>
      </c>
      <c r="CA31" s="43">
        <v>20</v>
      </c>
      <c r="CB31" s="14">
        <v>16</v>
      </c>
      <c r="CC31" s="14">
        <v>22</v>
      </c>
      <c r="CD31" s="14">
        <v>18</v>
      </c>
      <c r="CE31" s="14">
        <v>17</v>
      </c>
      <c r="CF31" s="14">
        <f t="shared" si="5"/>
        <v>13</v>
      </c>
      <c r="CG31" s="368" t="s">
        <v>196</v>
      </c>
      <c r="CH31" s="14">
        <v>0.85611485986569713</v>
      </c>
      <c r="CI31" s="431">
        <v>0.9032421314572312</v>
      </c>
      <c r="CJ31" s="14">
        <v>24</v>
      </c>
      <c r="CK31" s="43">
        <v>22</v>
      </c>
      <c r="CL31" s="14">
        <v>19</v>
      </c>
      <c r="CM31" s="14">
        <v>38</v>
      </c>
      <c r="CN31" s="14">
        <v>44</v>
      </c>
      <c r="CO31" s="14">
        <v>31.5</v>
      </c>
      <c r="CP31" s="43">
        <f t="shared" si="6"/>
        <v>24</v>
      </c>
      <c r="CQ31" s="14" t="s">
        <v>269</v>
      </c>
      <c r="CR31" s="14">
        <v>0.85112759648443981</v>
      </c>
      <c r="CS31" s="431">
        <v>0.8924182425957693</v>
      </c>
      <c r="CT31" s="14">
        <v>24</v>
      </c>
      <c r="CU31" s="14">
        <v>20</v>
      </c>
      <c r="CV31" s="14">
        <v>28</v>
      </c>
      <c r="CW31" s="14">
        <v>36</v>
      </c>
      <c r="CX31" s="14">
        <v>31</v>
      </c>
      <c r="CY31" s="14">
        <v>29.5</v>
      </c>
      <c r="CZ31" s="14">
        <f t="shared" si="7"/>
        <v>23</v>
      </c>
      <c r="DA31" s="368" t="s">
        <v>365</v>
      </c>
      <c r="DB31" s="14">
        <v>0.85466990416579958</v>
      </c>
      <c r="DC31" s="431">
        <v>0.9076532645123796</v>
      </c>
      <c r="DD31" s="14">
        <v>24</v>
      </c>
      <c r="DE31" s="43">
        <v>26</v>
      </c>
      <c r="DF31" s="14">
        <v>26</v>
      </c>
      <c r="DG31" s="14">
        <v>58</v>
      </c>
      <c r="DH31" s="14">
        <v>1</v>
      </c>
      <c r="DI31" s="14">
        <v>13.5</v>
      </c>
      <c r="DJ31" s="14">
        <f t="shared" si="8"/>
        <v>7</v>
      </c>
      <c r="DK31" s="368" t="s">
        <v>167</v>
      </c>
      <c r="DL31" s="14">
        <v>0.85726153584774356</v>
      </c>
      <c r="DM31" s="431">
        <v>0.87831006629319153</v>
      </c>
      <c r="DN31" s="14">
        <v>24</v>
      </c>
      <c r="DO31" s="43">
        <v>29</v>
      </c>
      <c r="DP31" s="14">
        <v>24</v>
      </c>
      <c r="DQ31" s="14">
        <v>45</v>
      </c>
      <c r="DR31" s="14">
        <v>79</v>
      </c>
      <c r="DS31" s="14">
        <v>51.5</v>
      </c>
      <c r="DT31" s="14">
        <f t="shared" si="9"/>
        <v>44</v>
      </c>
      <c r="DU31" s="368" t="s">
        <v>58</v>
      </c>
      <c r="DV31" s="14">
        <v>0.83166556978800332</v>
      </c>
      <c r="DW31" s="431">
        <v>0.85926032922540019</v>
      </c>
      <c r="DX31" s="14">
        <v>24</v>
      </c>
      <c r="DY31" s="14">
        <v>27</v>
      </c>
      <c r="DZ31" s="14">
        <v>26</v>
      </c>
      <c r="EA31" s="14">
        <v>9</v>
      </c>
      <c r="EB31" s="14">
        <v>62</v>
      </c>
      <c r="EC31" s="14">
        <v>44</v>
      </c>
      <c r="ED31" s="43">
        <f t="shared" si="10"/>
        <v>37</v>
      </c>
    </row>
    <row r="32" spans="2:134" x14ac:dyDescent="0.25">
      <c r="F32" s="406" t="s">
        <v>88</v>
      </c>
      <c r="G32" s="411">
        <f>(VLOOKUP(F32,'RPPF CALCULATION'!$AX$2:$AZ$400,2,FALSE))</f>
        <v>0.86066299639720278</v>
      </c>
      <c r="H32" s="413">
        <f t="shared" si="0"/>
        <v>26</v>
      </c>
      <c r="I32" s="49">
        <f>VLOOKUP(F32,'RPPF CALCULATION'!$U$2:$W$365,3,FALSE)</f>
        <v>18</v>
      </c>
      <c r="J32" s="417">
        <f>VLOOKUP(F32,'RPPF CALCULATION'!$X$2:$AC$365,3,FALSE)</f>
        <v>43</v>
      </c>
      <c r="K32" s="467">
        <f>VLOOKUP(F32,'RPPF CALCULATION'!$X$2:$AC$365,5,FALSE)</f>
        <v>55</v>
      </c>
      <c r="L32" s="525">
        <f t="shared" si="1"/>
        <v>36.5</v>
      </c>
      <c r="M32" s="469">
        <f t="shared" si="2"/>
        <v>34</v>
      </c>
      <c r="O32" s="368" t="s">
        <v>122</v>
      </c>
      <c r="P32" s="14">
        <v>0.86757850207468246</v>
      </c>
      <c r="Q32" s="431">
        <v>0.88587000156370621</v>
      </c>
      <c r="R32" s="14">
        <v>25</v>
      </c>
      <c r="S32" s="43">
        <v>20</v>
      </c>
      <c r="T32" s="14">
        <v>33</v>
      </c>
      <c r="U32" s="14">
        <v>7</v>
      </c>
      <c r="V32" s="14">
        <v>29</v>
      </c>
      <c r="W32" s="14">
        <v>31</v>
      </c>
      <c r="X32" s="14">
        <f t="shared" si="11"/>
        <v>24</v>
      </c>
      <c r="Y32" s="368" t="s">
        <v>170</v>
      </c>
      <c r="Z32" s="14">
        <v>0.86116474346957195</v>
      </c>
      <c r="AA32" s="431">
        <v>0.89333312656086861</v>
      </c>
      <c r="AB32" s="14">
        <v>25</v>
      </c>
      <c r="AC32" s="43">
        <v>29</v>
      </c>
      <c r="AD32" s="14">
        <v>23</v>
      </c>
      <c r="AE32" s="14">
        <v>19</v>
      </c>
      <c r="AF32" s="14">
        <v>88</v>
      </c>
      <c r="AG32" s="14">
        <v>55.5</v>
      </c>
      <c r="AH32" s="43">
        <f t="shared" si="12"/>
        <v>52</v>
      </c>
      <c r="AI32" s="554" t="s">
        <v>234</v>
      </c>
      <c r="AJ32" s="14">
        <v>0.80888531944279218</v>
      </c>
      <c r="AK32" s="431">
        <v>0.88722410198440904</v>
      </c>
      <c r="AL32" s="14">
        <v>25</v>
      </c>
      <c r="AM32" s="14">
        <v>26</v>
      </c>
      <c r="AN32" s="14">
        <v>33</v>
      </c>
      <c r="AO32" s="14">
        <v>17</v>
      </c>
      <c r="AP32" s="14">
        <v>38</v>
      </c>
      <c r="AQ32" s="14">
        <v>35.5</v>
      </c>
      <c r="AR32" s="43">
        <f t="shared" si="13"/>
        <v>30</v>
      </c>
      <c r="AS32" s="14" t="s">
        <v>166</v>
      </c>
      <c r="AT32" s="14">
        <v>0.83551161070248248</v>
      </c>
      <c r="AU32" s="431">
        <v>0.90013421884600808</v>
      </c>
      <c r="AV32" s="14">
        <v>25</v>
      </c>
      <c r="AW32" s="43">
        <v>28</v>
      </c>
      <c r="AX32" s="14">
        <v>23</v>
      </c>
      <c r="AY32" s="14">
        <v>55</v>
      </c>
      <c r="AZ32" s="14">
        <v>9</v>
      </c>
      <c r="BA32" s="14">
        <v>16</v>
      </c>
      <c r="BB32" s="14">
        <f t="shared" si="14"/>
        <v>9</v>
      </c>
      <c r="BC32" s="368" t="s">
        <v>194</v>
      </c>
      <c r="BD32" s="14">
        <v>0.86265050442675884</v>
      </c>
      <c r="BE32" s="431">
        <v>0.8836231073709776</v>
      </c>
      <c r="BF32" s="14">
        <v>25</v>
      </c>
      <c r="BG32" s="43">
        <v>26</v>
      </c>
      <c r="BH32" s="14">
        <v>32</v>
      </c>
      <c r="BI32" s="14">
        <v>18</v>
      </c>
      <c r="BJ32" s="14">
        <v>24</v>
      </c>
      <c r="BK32" s="14">
        <v>28</v>
      </c>
      <c r="BL32" s="14">
        <f t="shared" si="3"/>
        <v>20</v>
      </c>
      <c r="BM32" s="368" t="s">
        <v>328</v>
      </c>
      <c r="BN32" s="14">
        <v>0.84814934599229819</v>
      </c>
      <c r="BO32" s="431">
        <v>0.88446430126546283</v>
      </c>
      <c r="BP32" s="14">
        <v>25</v>
      </c>
      <c r="BQ32" s="43">
        <v>27</v>
      </c>
      <c r="BR32" s="14">
        <v>30</v>
      </c>
      <c r="BS32" s="14">
        <v>60</v>
      </c>
      <c r="BT32" s="14">
        <v>5</v>
      </c>
      <c r="BU32" s="14">
        <v>17.5</v>
      </c>
      <c r="BV32" s="14">
        <f t="shared" si="4"/>
        <v>13</v>
      </c>
      <c r="BW32" s="14" t="s">
        <v>384</v>
      </c>
      <c r="BX32" s="14">
        <v>0.86095559349728445</v>
      </c>
      <c r="BY32" s="431">
        <v>0.90868037570601623</v>
      </c>
      <c r="BZ32" s="14">
        <v>25</v>
      </c>
      <c r="CA32" s="43">
        <v>21</v>
      </c>
      <c r="CB32" s="14">
        <v>18</v>
      </c>
      <c r="CC32" s="14">
        <v>87</v>
      </c>
      <c r="CD32" s="14">
        <v>30</v>
      </c>
      <c r="CE32" s="14">
        <v>24</v>
      </c>
      <c r="CF32" s="14">
        <f t="shared" si="5"/>
        <v>19</v>
      </c>
      <c r="CG32" s="368" t="s">
        <v>56</v>
      </c>
      <c r="CH32" s="14">
        <v>0.85539257742567665</v>
      </c>
      <c r="CI32" s="431">
        <v>0.90248008893090403</v>
      </c>
      <c r="CJ32" s="14">
        <v>25</v>
      </c>
      <c r="CK32" s="43">
        <v>27</v>
      </c>
      <c r="CL32" s="14">
        <v>22</v>
      </c>
      <c r="CM32" s="14">
        <v>17</v>
      </c>
      <c r="CN32" s="14">
        <v>96</v>
      </c>
      <c r="CO32" s="14">
        <v>59</v>
      </c>
      <c r="CP32" s="43">
        <f t="shared" si="6"/>
        <v>55</v>
      </c>
      <c r="CQ32" s="14" t="s">
        <v>71</v>
      </c>
      <c r="CR32" s="14">
        <v>0.85099540887702219</v>
      </c>
      <c r="CS32" s="431">
        <v>0.89227964218756739</v>
      </c>
      <c r="CT32" s="14">
        <v>25</v>
      </c>
      <c r="CU32" s="14">
        <v>28</v>
      </c>
      <c r="CV32" s="14">
        <v>29</v>
      </c>
      <c r="CW32" s="14">
        <v>4</v>
      </c>
      <c r="CX32" s="14">
        <v>60</v>
      </c>
      <c r="CY32" s="14">
        <v>44.5</v>
      </c>
      <c r="CZ32" s="14">
        <f t="shared" si="7"/>
        <v>41</v>
      </c>
      <c r="DA32" s="368" t="s">
        <v>253</v>
      </c>
      <c r="DB32" s="14">
        <v>0.85298166332279213</v>
      </c>
      <c r="DC32" s="431">
        <v>0.90586036493212063</v>
      </c>
      <c r="DD32" s="14">
        <v>25</v>
      </c>
      <c r="DE32" s="43">
        <v>27</v>
      </c>
      <c r="DF32" s="14">
        <v>33</v>
      </c>
      <c r="DG32" s="14">
        <v>4</v>
      </c>
      <c r="DH32" s="14">
        <v>34</v>
      </c>
      <c r="DI32" s="14">
        <v>33.5</v>
      </c>
      <c r="DJ32" s="14">
        <f t="shared" si="8"/>
        <v>29</v>
      </c>
      <c r="DK32" s="368" t="s">
        <v>199</v>
      </c>
      <c r="DL32" s="14">
        <v>0.85701641610891988</v>
      </c>
      <c r="DM32" s="431">
        <v>0.87805892807567765</v>
      </c>
      <c r="DN32" s="14">
        <v>25</v>
      </c>
      <c r="DO32" s="43">
        <v>30</v>
      </c>
      <c r="DP32" s="14">
        <v>37</v>
      </c>
      <c r="DQ32" s="14">
        <v>38</v>
      </c>
      <c r="DR32" s="14">
        <v>5</v>
      </c>
      <c r="DS32" s="14">
        <v>21</v>
      </c>
      <c r="DT32" s="14">
        <f t="shared" si="9"/>
        <v>18</v>
      </c>
      <c r="DU32" s="368" t="s">
        <v>161</v>
      </c>
      <c r="DV32" s="14">
        <v>0.82966040258679352</v>
      </c>
      <c r="DW32" s="431">
        <v>0.85718863034540116</v>
      </c>
      <c r="DX32" s="14">
        <v>25</v>
      </c>
      <c r="DY32" s="14">
        <v>28</v>
      </c>
      <c r="DZ32" s="14">
        <v>32</v>
      </c>
      <c r="EA32" s="14">
        <v>25</v>
      </c>
      <c r="EB32" s="14">
        <v>42</v>
      </c>
      <c r="EC32" s="14">
        <v>37</v>
      </c>
      <c r="ED32" s="43">
        <f t="shared" si="10"/>
        <v>28</v>
      </c>
    </row>
    <row r="33" spans="6:134" x14ac:dyDescent="0.25">
      <c r="F33" s="406" t="s">
        <v>166</v>
      </c>
      <c r="G33" s="411">
        <f>(VLOOKUP(F33,'RPPF CALCULATION'!$AX$2:$AZ$400,2,FALSE))</f>
        <v>0.85968079514240148</v>
      </c>
      <c r="H33" s="413">
        <f t="shared" si="0"/>
        <v>27</v>
      </c>
      <c r="I33" s="49">
        <f>VLOOKUP(F33,'RPPF CALCULATION'!$U$2:$W$365,3,FALSE)</f>
        <v>22</v>
      </c>
      <c r="J33" s="417">
        <f>VLOOKUP(F33,'RPPF CALCULATION'!$X$2:$AC$365,3,FALSE)</f>
        <v>55</v>
      </c>
      <c r="K33" s="467">
        <f>VLOOKUP(F33,'RPPF CALCULATION'!$X$2:$AC$365,5,FALSE)</f>
        <v>4</v>
      </c>
      <c r="L33" s="525">
        <f t="shared" si="1"/>
        <v>13</v>
      </c>
      <c r="M33" s="469">
        <f t="shared" si="2"/>
        <v>11</v>
      </c>
      <c r="O33" s="368" t="s">
        <v>332</v>
      </c>
      <c r="P33" s="14">
        <v>0.86639117553578349</v>
      </c>
      <c r="Q33" s="431">
        <v>0.88465764215143883</v>
      </c>
      <c r="R33" s="14">
        <v>26</v>
      </c>
      <c r="S33" s="43">
        <v>30</v>
      </c>
      <c r="T33" s="14">
        <v>22</v>
      </c>
      <c r="U33" s="14">
        <v>30</v>
      </c>
      <c r="V33" s="14">
        <v>72</v>
      </c>
      <c r="W33" s="14">
        <v>47</v>
      </c>
      <c r="X33" s="14">
        <f t="shared" si="11"/>
        <v>40</v>
      </c>
      <c r="Y33" s="557" t="s">
        <v>202</v>
      </c>
      <c r="Z33" s="14">
        <v>0.85245958166313307</v>
      </c>
      <c r="AA33" s="431">
        <v>0.88430278774040916</v>
      </c>
      <c r="AB33" s="14">
        <v>26</v>
      </c>
      <c r="AC33" s="43">
        <v>19</v>
      </c>
      <c r="AD33" s="14">
        <v>47</v>
      </c>
      <c r="AE33" s="14">
        <v>12</v>
      </c>
      <c r="AF33" s="14">
        <v>118</v>
      </c>
      <c r="AG33" s="14">
        <v>82.5</v>
      </c>
      <c r="AH33" s="43">
        <f t="shared" si="12"/>
        <v>78</v>
      </c>
      <c r="AI33" s="368" t="s">
        <v>204</v>
      </c>
      <c r="AJ33" s="14">
        <v>0.80527565184706795</v>
      </c>
      <c r="AK33" s="431">
        <v>0.88326484593896026</v>
      </c>
      <c r="AL33" s="14">
        <v>26</v>
      </c>
      <c r="AM33" s="14">
        <v>27</v>
      </c>
      <c r="AN33" s="14">
        <v>32</v>
      </c>
      <c r="AO33" s="14">
        <v>26</v>
      </c>
      <c r="AP33" s="14">
        <v>89</v>
      </c>
      <c r="AQ33" s="14">
        <v>60.5</v>
      </c>
      <c r="AR33" s="43">
        <f t="shared" si="13"/>
        <v>54</v>
      </c>
      <c r="AS33" s="14" t="s">
        <v>47</v>
      </c>
      <c r="AT33" s="14">
        <v>0.83548951786192804</v>
      </c>
      <c r="AU33" s="431">
        <v>0.90011041723568952</v>
      </c>
      <c r="AV33" s="14">
        <v>26</v>
      </c>
      <c r="AW33" s="43">
        <v>22</v>
      </c>
      <c r="AX33" s="14">
        <v>43</v>
      </c>
      <c r="AY33" s="14">
        <v>29</v>
      </c>
      <c r="AZ33" s="14">
        <v>99</v>
      </c>
      <c r="BA33" s="14">
        <v>71</v>
      </c>
      <c r="BB33" s="14">
        <f t="shared" si="14"/>
        <v>69</v>
      </c>
      <c r="BC33" s="368" t="s">
        <v>196</v>
      </c>
      <c r="BD33" s="14">
        <v>0.85874356475753377</v>
      </c>
      <c r="BE33" s="431">
        <v>0.87962118289157831</v>
      </c>
      <c r="BF33" s="14">
        <v>26</v>
      </c>
      <c r="BG33" s="43">
        <v>27</v>
      </c>
      <c r="BH33" s="14">
        <v>21</v>
      </c>
      <c r="BI33" s="14">
        <v>53</v>
      </c>
      <c r="BJ33" s="14">
        <v>46</v>
      </c>
      <c r="BK33" s="14">
        <v>33.5</v>
      </c>
      <c r="BL33" s="14">
        <f t="shared" si="3"/>
        <v>26</v>
      </c>
      <c r="BM33" s="368" t="s">
        <v>47</v>
      </c>
      <c r="BN33" s="14">
        <v>0.84790774588627638</v>
      </c>
      <c r="BO33" s="431">
        <v>0.88421235664041775</v>
      </c>
      <c r="BP33" s="14">
        <v>26</v>
      </c>
      <c r="BQ33" s="43">
        <v>28</v>
      </c>
      <c r="BR33" s="14">
        <v>20</v>
      </c>
      <c r="BS33" s="14">
        <v>20</v>
      </c>
      <c r="BT33" s="14">
        <v>83</v>
      </c>
      <c r="BU33" s="14">
        <v>51.5</v>
      </c>
      <c r="BV33" s="14">
        <f t="shared" si="4"/>
        <v>43</v>
      </c>
      <c r="BW33" s="14" t="s">
        <v>70</v>
      </c>
      <c r="BX33" s="14">
        <v>0.85960930784194101</v>
      </c>
      <c r="BY33" s="431">
        <v>0.90725946228801313</v>
      </c>
      <c r="BZ33" s="14">
        <v>26</v>
      </c>
      <c r="CA33" s="43">
        <v>27</v>
      </c>
      <c r="CB33" s="14">
        <v>23</v>
      </c>
      <c r="CC33" s="14">
        <v>29</v>
      </c>
      <c r="CD33" s="14">
        <v>73</v>
      </c>
      <c r="CE33" s="14">
        <v>48</v>
      </c>
      <c r="CF33" s="14">
        <f t="shared" si="5"/>
        <v>43</v>
      </c>
      <c r="CG33" s="368" t="s">
        <v>157</v>
      </c>
      <c r="CH33" s="14">
        <v>0.85136287973495306</v>
      </c>
      <c r="CI33" s="431">
        <v>0.89822856509697779</v>
      </c>
      <c r="CJ33" s="14">
        <v>26</v>
      </c>
      <c r="CK33" s="43">
        <v>23</v>
      </c>
      <c r="CL33" s="14">
        <v>13</v>
      </c>
      <c r="CM33" s="14">
        <v>7</v>
      </c>
      <c r="CN33" s="14">
        <v>58</v>
      </c>
      <c r="CO33" s="14">
        <v>35.5</v>
      </c>
      <c r="CP33" s="43">
        <f t="shared" si="6"/>
        <v>28</v>
      </c>
      <c r="CQ33" s="14" t="s">
        <v>376</v>
      </c>
      <c r="CR33" s="14">
        <v>0.84982404594792538</v>
      </c>
      <c r="CS33" s="431">
        <v>0.89105145307591815</v>
      </c>
      <c r="CT33" s="14">
        <v>26</v>
      </c>
      <c r="CU33" s="14">
        <v>29</v>
      </c>
      <c r="CV33" s="14">
        <v>26</v>
      </c>
      <c r="CW33" s="14">
        <v>18</v>
      </c>
      <c r="CX33" s="14">
        <v>9</v>
      </c>
      <c r="CY33" s="14">
        <v>17.5</v>
      </c>
      <c r="CZ33" s="14">
        <f t="shared" si="7"/>
        <v>14</v>
      </c>
      <c r="DA33" s="368" t="s">
        <v>257</v>
      </c>
      <c r="DB33" s="14">
        <v>0.85211423569617339</v>
      </c>
      <c r="DC33" s="431">
        <v>0.90493916305851863</v>
      </c>
      <c r="DD33" s="14">
        <v>26</v>
      </c>
      <c r="DE33" s="43">
        <v>28</v>
      </c>
      <c r="DF33" s="14">
        <v>28</v>
      </c>
      <c r="DG33" s="14">
        <v>10</v>
      </c>
      <c r="DH33" s="14">
        <v>43</v>
      </c>
      <c r="DI33" s="14">
        <v>35.5</v>
      </c>
      <c r="DJ33" s="14">
        <f t="shared" si="8"/>
        <v>31</v>
      </c>
      <c r="DK33" s="368" t="s">
        <v>153</v>
      </c>
      <c r="DL33" s="14">
        <v>0.85634093904137298</v>
      </c>
      <c r="DM33" s="431">
        <v>0.87736686587159196</v>
      </c>
      <c r="DN33" s="14">
        <v>26</v>
      </c>
      <c r="DO33" s="43">
        <v>19</v>
      </c>
      <c r="DP33" s="14">
        <v>43</v>
      </c>
      <c r="DQ33" s="14">
        <v>59</v>
      </c>
      <c r="DR33" s="14">
        <v>51</v>
      </c>
      <c r="DS33" s="14">
        <v>47</v>
      </c>
      <c r="DT33" s="14">
        <f t="shared" si="9"/>
        <v>39</v>
      </c>
      <c r="DU33" s="368" t="s">
        <v>270</v>
      </c>
      <c r="DV33" s="14">
        <v>0.82936338142211319</v>
      </c>
      <c r="DW33" s="431">
        <v>0.85688175398425137</v>
      </c>
      <c r="DX33" s="14">
        <v>26</v>
      </c>
      <c r="DY33" s="14">
        <v>29</v>
      </c>
      <c r="DZ33" s="14">
        <v>31</v>
      </c>
      <c r="EA33" s="14">
        <v>20</v>
      </c>
      <c r="EB33" s="14">
        <v>144</v>
      </c>
      <c r="EC33" s="14">
        <v>87.5</v>
      </c>
      <c r="ED33" s="43">
        <f t="shared" si="10"/>
        <v>84</v>
      </c>
    </row>
    <row r="34" spans="6:134" x14ac:dyDescent="0.25">
      <c r="F34" s="406" t="s">
        <v>346</v>
      </c>
      <c r="G34" s="411">
        <f>(VLOOKUP(F34,'RPPF CALCULATION'!$AX$2:$AZ$400,2,FALSE))</f>
        <v>0.85016173662736383</v>
      </c>
      <c r="H34" s="413">
        <f t="shared" si="0"/>
        <v>28</v>
      </c>
      <c r="I34" s="49">
        <f>VLOOKUP(F34,'RPPF CALCULATION'!$U$2:$W$365,3,FALSE)</f>
        <v>26</v>
      </c>
      <c r="J34" s="417">
        <f>VLOOKUP(F34,'RPPF CALCULATION'!$X$2:$AC$365,3,FALSE)</f>
        <v>63</v>
      </c>
      <c r="K34" s="467">
        <f>VLOOKUP(F34,'RPPF CALCULATION'!$X$2:$AC$365,5,FALSE)</f>
        <v>25</v>
      </c>
      <c r="L34" s="525">
        <f t="shared" si="1"/>
        <v>25.5</v>
      </c>
      <c r="M34" s="469">
        <f t="shared" si="2"/>
        <v>23</v>
      </c>
      <c r="O34" s="368" t="s">
        <v>291</v>
      </c>
      <c r="P34" s="14">
        <v>0.86387105752013138</v>
      </c>
      <c r="Q34" s="431">
        <v>0.88208439149443463</v>
      </c>
      <c r="R34" s="14">
        <v>27</v>
      </c>
      <c r="S34" s="43">
        <v>31</v>
      </c>
      <c r="T34" s="14">
        <v>20</v>
      </c>
      <c r="U34" s="14">
        <v>75</v>
      </c>
      <c r="V34" s="14">
        <v>12</v>
      </c>
      <c r="W34" s="14">
        <v>16</v>
      </c>
      <c r="X34" s="14">
        <f t="shared" si="11"/>
        <v>11</v>
      </c>
      <c r="Y34" s="368" t="s">
        <v>157</v>
      </c>
      <c r="Z34" s="14">
        <v>0.85166308517878331</v>
      </c>
      <c r="AA34" s="431">
        <v>0.88347653852380492</v>
      </c>
      <c r="AB34" s="14">
        <v>27</v>
      </c>
      <c r="AC34" s="43">
        <v>30</v>
      </c>
      <c r="AD34" s="14">
        <v>33</v>
      </c>
      <c r="AE34" s="14">
        <v>27</v>
      </c>
      <c r="AF34" s="14">
        <v>43</v>
      </c>
      <c r="AG34" s="14">
        <v>38</v>
      </c>
      <c r="AH34" s="43">
        <f t="shared" si="12"/>
        <v>33</v>
      </c>
      <c r="AI34" s="368" t="s">
        <v>157</v>
      </c>
      <c r="AJ34" s="14">
        <v>0.80419671092667788</v>
      </c>
      <c r="AK34" s="431">
        <v>0.88208141193888867</v>
      </c>
      <c r="AL34" s="14">
        <v>27</v>
      </c>
      <c r="AM34" s="14">
        <v>28</v>
      </c>
      <c r="AN34" s="14">
        <v>38</v>
      </c>
      <c r="AO34" s="14">
        <v>94</v>
      </c>
      <c r="AP34" s="14">
        <v>22</v>
      </c>
      <c r="AQ34" s="14">
        <v>30</v>
      </c>
      <c r="AR34" s="43">
        <f t="shared" si="13"/>
        <v>22</v>
      </c>
      <c r="AS34" s="14" t="s">
        <v>311</v>
      </c>
      <c r="AT34" s="14">
        <v>0.83348858161642114</v>
      </c>
      <c r="AU34" s="431">
        <v>0.89795471866580889</v>
      </c>
      <c r="AV34" s="14">
        <v>27</v>
      </c>
      <c r="AW34" s="43">
        <v>29</v>
      </c>
      <c r="AX34" s="14">
        <v>17</v>
      </c>
      <c r="AY34" s="14">
        <v>85</v>
      </c>
      <c r="AZ34" s="14">
        <v>47</v>
      </c>
      <c r="BA34" s="14">
        <v>32</v>
      </c>
      <c r="BB34" s="14">
        <f t="shared" si="14"/>
        <v>29</v>
      </c>
      <c r="BC34" s="368" t="s">
        <v>87</v>
      </c>
      <c r="BD34" s="14">
        <v>0.85515338835324106</v>
      </c>
      <c r="BE34" s="431">
        <v>0.8759437227682817</v>
      </c>
      <c r="BF34" s="14">
        <v>27</v>
      </c>
      <c r="BG34" s="43">
        <v>28</v>
      </c>
      <c r="BH34" s="14">
        <v>31</v>
      </c>
      <c r="BI34" s="14">
        <v>105</v>
      </c>
      <c r="BJ34" s="14">
        <v>74</v>
      </c>
      <c r="BK34" s="14">
        <v>52.5</v>
      </c>
      <c r="BL34" s="14">
        <f t="shared" si="3"/>
        <v>51</v>
      </c>
      <c r="BM34" s="368" t="s">
        <v>88</v>
      </c>
      <c r="BN34" s="14">
        <v>0.84770760488283703</v>
      </c>
      <c r="BO34" s="431">
        <v>0.88400364625987216</v>
      </c>
      <c r="BP34" s="14">
        <v>27</v>
      </c>
      <c r="BQ34" s="43">
        <v>29</v>
      </c>
      <c r="BR34" s="14">
        <v>15</v>
      </c>
      <c r="BS34" s="14">
        <v>65</v>
      </c>
      <c r="BT34" s="14">
        <v>16</v>
      </c>
      <c r="BU34" s="14">
        <v>15.5</v>
      </c>
      <c r="BV34" s="14">
        <f t="shared" si="4"/>
        <v>11</v>
      </c>
      <c r="BW34" s="14" t="s">
        <v>126</v>
      </c>
      <c r="BX34" s="14">
        <v>0.84577777501898133</v>
      </c>
      <c r="BY34" s="431">
        <v>0.8926612152505522</v>
      </c>
      <c r="BZ34" s="14">
        <v>27</v>
      </c>
      <c r="CA34" s="43">
        <v>22</v>
      </c>
      <c r="CB34" s="14">
        <v>22</v>
      </c>
      <c r="CC34" s="14">
        <v>13</v>
      </c>
      <c r="CD34" s="14">
        <v>8</v>
      </c>
      <c r="CE34" s="14">
        <v>15</v>
      </c>
      <c r="CF34" s="14">
        <f t="shared" si="5"/>
        <v>12</v>
      </c>
      <c r="CG34" s="368" t="s">
        <v>70</v>
      </c>
      <c r="CH34" s="14">
        <v>0.84655515508211532</v>
      </c>
      <c r="CI34" s="431">
        <v>0.89315618559924326</v>
      </c>
      <c r="CJ34" s="14">
        <v>27</v>
      </c>
      <c r="CK34" s="43">
        <v>28</v>
      </c>
      <c r="CL34" s="14">
        <v>39</v>
      </c>
      <c r="CM34" s="14">
        <v>12</v>
      </c>
      <c r="CN34" s="14">
        <v>95</v>
      </c>
      <c r="CO34" s="14">
        <v>67</v>
      </c>
      <c r="CP34" s="43">
        <f t="shared" si="6"/>
        <v>61</v>
      </c>
      <c r="CQ34" s="14" t="s">
        <v>388</v>
      </c>
      <c r="CR34" s="14">
        <v>0.84779222309271629</v>
      </c>
      <c r="CS34" s="431">
        <v>0.88892106065391097</v>
      </c>
      <c r="CT34" s="14">
        <v>27</v>
      </c>
      <c r="CU34" s="14">
        <v>30</v>
      </c>
      <c r="CV34" s="14">
        <v>25</v>
      </c>
      <c r="CW34" s="14">
        <v>21</v>
      </c>
      <c r="CX34" s="14">
        <v>40</v>
      </c>
      <c r="CY34" s="14">
        <v>32.5</v>
      </c>
      <c r="CZ34" s="14">
        <f t="shared" si="7"/>
        <v>26</v>
      </c>
      <c r="DA34" s="368" t="s">
        <v>291</v>
      </c>
      <c r="DB34" s="14">
        <v>0.85118068839220473</v>
      </c>
      <c r="DC34" s="431">
        <v>0.90394774256518684</v>
      </c>
      <c r="DD34" s="14">
        <v>27</v>
      </c>
      <c r="DE34" s="43">
        <v>29</v>
      </c>
      <c r="DF34" s="14">
        <v>19</v>
      </c>
      <c r="DG34" s="14">
        <v>142</v>
      </c>
      <c r="DH34" s="14">
        <v>12</v>
      </c>
      <c r="DI34" s="14">
        <v>15.5</v>
      </c>
      <c r="DJ34" s="14">
        <f t="shared" si="8"/>
        <v>9</v>
      </c>
      <c r="DK34" s="368" t="s">
        <v>352</v>
      </c>
      <c r="DL34" s="14">
        <v>0.85524540915060909</v>
      </c>
      <c r="DM34" s="431">
        <v>0.87624443719522371</v>
      </c>
      <c r="DN34" s="14">
        <v>27</v>
      </c>
      <c r="DO34" s="43">
        <v>31</v>
      </c>
      <c r="DP34" s="14">
        <v>33</v>
      </c>
      <c r="DQ34" s="14">
        <v>65</v>
      </c>
      <c r="DR34" s="14">
        <v>3</v>
      </c>
      <c r="DS34" s="14">
        <v>18</v>
      </c>
      <c r="DT34" s="14">
        <f t="shared" si="9"/>
        <v>15</v>
      </c>
      <c r="DU34" s="368" t="s">
        <v>554</v>
      </c>
      <c r="DV34" s="14">
        <v>0.82831995054285112</v>
      </c>
      <c r="DW34" s="431">
        <v>0.85580370194818212</v>
      </c>
      <c r="DX34" s="14">
        <v>27</v>
      </c>
      <c r="DY34" s="14">
        <v>19</v>
      </c>
      <c r="DZ34" s="14">
        <v>49</v>
      </c>
      <c r="EA34" s="14">
        <v>28</v>
      </c>
      <c r="EB34" s="14">
        <v>65</v>
      </c>
      <c r="EC34" s="14">
        <v>57</v>
      </c>
      <c r="ED34" s="43">
        <f t="shared" si="10"/>
        <v>51</v>
      </c>
    </row>
    <row r="35" spans="6:134" x14ac:dyDescent="0.25">
      <c r="F35" s="406" t="s">
        <v>252</v>
      </c>
      <c r="G35" s="411">
        <f>(VLOOKUP(F35,'RPPF CALCULATION'!$AX$2:$AZ$400,2,FALSE))</f>
        <v>0.84677188621589006</v>
      </c>
      <c r="H35" s="413">
        <f t="shared" si="0"/>
        <v>29</v>
      </c>
      <c r="I35" s="49">
        <f>VLOOKUP(F35,'RPPF CALCULATION'!$U$2:$W$365,3,FALSE)</f>
        <v>29</v>
      </c>
      <c r="J35" s="417">
        <f>VLOOKUP(F35,'RPPF CALCULATION'!$X$2:$AC$365,3,FALSE)</f>
        <v>24</v>
      </c>
      <c r="K35" s="467">
        <f>VLOOKUP(F35,'RPPF CALCULATION'!$X$2:$AC$365,5,FALSE)</f>
        <v>27</v>
      </c>
      <c r="L35" s="525">
        <f t="shared" si="1"/>
        <v>28</v>
      </c>
      <c r="M35" s="469">
        <f t="shared" si="2"/>
        <v>27</v>
      </c>
      <c r="O35" s="368" t="s">
        <v>223</v>
      </c>
      <c r="P35" s="14">
        <v>0.86324821498293702</v>
      </c>
      <c r="Q35" s="431">
        <v>0.88144841732255408</v>
      </c>
      <c r="R35" s="14">
        <v>28</v>
      </c>
      <c r="S35" s="43">
        <v>32</v>
      </c>
      <c r="T35" s="14">
        <v>29</v>
      </c>
      <c r="U35" s="14">
        <v>32</v>
      </c>
      <c r="V35" s="14">
        <v>26</v>
      </c>
      <c r="W35" s="14">
        <v>27.5</v>
      </c>
      <c r="X35" s="14">
        <f t="shared" si="11"/>
        <v>18</v>
      </c>
      <c r="Y35" s="368" t="s">
        <v>321</v>
      </c>
      <c r="Z35" s="14">
        <v>0.84977509966873377</v>
      </c>
      <c r="AA35" s="431">
        <v>0.88151802824875702</v>
      </c>
      <c r="AB35" s="14">
        <v>28</v>
      </c>
      <c r="AC35" s="43">
        <v>31</v>
      </c>
      <c r="AD35" s="14">
        <v>31</v>
      </c>
      <c r="AE35" s="14">
        <v>35</v>
      </c>
      <c r="AF35" s="14">
        <v>8</v>
      </c>
      <c r="AG35" s="14">
        <v>19.5</v>
      </c>
      <c r="AH35" s="43">
        <f t="shared" si="12"/>
        <v>15</v>
      </c>
      <c r="AI35" s="368" t="s">
        <v>199</v>
      </c>
      <c r="AJ35" s="14">
        <v>0.80219463868998586</v>
      </c>
      <c r="AK35" s="431">
        <v>0.87988544336384944</v>
      </c>
      <c r="AL35" s="14">
        <v>28</v>
      </c>
      <c r="AM35" s="14">
        <v>21</v>
      </c>
      <c r="AN35" s="14">
        <v>35</v>
      </c>
      <c r="AO35" s="14">
        <v>28</v>
      </c>
      <c r="AP35" s="14">
        <v>15</v>
      </c>
      <c r="AQ35" s="14">
        <v>25</v>
      </c>
      <c r="AR35" s="43">
        <f t="shared" si="13"/>
        <v>18</v>
      </c>
      <c r="AS35" s="14" t="s">
        <v>257</v>
      </c>
      <c r="AT35" s="14">
        <v>0.8332631278537409</v>
      </c>
      <c r="AU35" s="431">
        <v>0.89771182719194242</v>
      </c>
      <c r="AV35" s="14">
        <v>28</v>
      </c>
      <c r="AW35" s="43">
        <v>30</v>
      </c>
      <c r="AX35" s="14">
        <v>34</v>
      </c>
      <c r="AY35" s="14">
        <v>23</v>
      </c>
      <c r="AZ35" s="14">
        <v>92</v>
      </c>
      <c r="BA35" s="14">
        <v>63</v>
      </c>
      <c r="BB35" s="14">
        <f t="shared" si="14"/>
        <v>63</v>
      </c>
      <c r="BC35" s="368" t="s">
        <v>327</v>
      </c>
      <c r="BD35" s="14">
        <v>0.85383261034503588</v>
      </c>
      <c r="BE35" s="431">
        <v>0.87459083424417072</v>
      </c>
      <c r="BF35" s="14">
        <v>28</v>
      </c>
      <c r="BG35" s="43">
        <v>29</v>
      </c>
      <c r="BH35" s="14">
        <v>28</v>
      </c>
      <c r="BI35" s="14">
        <v>50</v>
      </c>
      <c r="BJ35" s="14">
        <v>83</v>
      </c>
      <c r="BK35" s="14">
        <v>55.5</v>
      </c>
      <c r="BL35" s="14">
        <f t="shared" si="3"/>
        <v>55</v>
      </c>
      <c r="BM35" s="368" t="s">
        <v>369</v>
      </c>
      <c r="BN35" s="14">
        <v>0.84665198095835803</v>
      </c>
      <c r="BO35" s="431">
        <v>0.88290282400353826</v>
      </c>
      <c r="BP35" s="14">
        <v>28</v>
      </c>
      <c r="BQ35" s="43">
        <v>30</v>
      </c>
      <c r="BR35" s="14">
        <v>31</v>
      </c>
      <c r="BS35" s="14">
        <v>32</v>
      </c>
      <c r="BT35" s="14">
        <v>48</v>
      </c>
      <c r="BU35" s="14">
        <v>39.5</v>
      </c>
      <c r="BV35" s="14">
        <f t="shared" si="4"/>
        <v>33</v>
      </c>
      <c r="BW35" s="14" t="s">
        <v>167</v>
      </c>
      <c r="BX35" s="14">
        <v>0.84378438509196563</v>
      </c>
      <c r="BY35" s="431">
        <v>0.89055732705760693</v>
      </c>
      <c r="BZ35" s="14">
        <v>28</v>
      </c>
      <c r="CA35" s="43">
        <v>28</v>
      </c>
      <c r="CB35" s="14">
        <v>29</v>
      </c>
      <c r="CC35" s="14">
        <v>69</v>
      </c>
      <c r="CD35" s="14">
        <v>37</v>
      </c>
      <c r="CE35" s="14">
        <v>33</v>
      </c>
      <c r="CF35" s="14">
        <f t="shared" si="5"/>
        <v>24</v>
      </c>
      <c r="CG35" s="368" t="s">
        <v>95</v>
      </c>
      <c r="CH35" s="14">
        <v>0.84193466063363676</v>
      </c>
      <c r="CI35" s="431">
        <v>0.88828134292371164</v>
      </c>
      <c r="CJ35" s="14">
        <v>28</v>
      </c>
      <c r="CK35" s="43">
        <v>29</v>
      </c>
      <c r="CL35" s="14">
        <v>27</v>
      </c>
      <c r="CM35" s="14">
        <v>97</v>
      </c>
      <c r="CN35" s="14">
        <v>31</v>
      </c>
      <c r="CO35" s="14">
        <v>29</v>
      </c>
      <c r="CP35" s="43">
        <f t="shared" si="6"/>
        <v>21</v>
      </c>
      <c r="CQ35" s="14" t="s">
        <v>49</v>
      </c>
      <c r="CR35" s="14">
        <v>0.84127887965053372</v>
      </c>
      <c r="CS35" s="431">
        <v>0.88209173619996994</v>
      </c>
      <c r="CT35" s="14">
        <v>28</v>
      </c>
      <c r="CU35" s="14">
        <v>31</v>
      </c>
      <c r="CV35" s="14">
        <v>35</v>
      </c>
      <c r="CW35" s="14">
        <v>14</v>
      </c>
      <c r="CX35" s="14">
        <v>21</v>
      </c>
      <c r="CY35" s="14">
        <v>28</v>
      </c>
      <c r="CZ35" s="14">
        <f t="shared" si="7"/>
        <v>21</v>
      </c>
      <c r="DA35" s="368" t="s">
        <v>234</v>
      </c>
      <c r="DB35" s="14">
        <v>0.84977835072441377</v>
      </c>
      <c r="DC35" s="431">
        <v>0.90245847009178504</v>
      </c>
      <c r="DD35" s="14">
        <v>28</v>
      </c>
      <c r="DE35" s="43">
        <v>30</v>
      </c>
      <c r="DF35" s="14">
        <v>31</v>
      </c>
      <c r="DG35" s="14">
        <v>28</v>
      </c>
      <c r="DH35" s="14">
        <v>7</v>
      </c>
      <c r="DI35" s="14">
        <v>19</v>
      </c>
      <c r="DJ35" s="14">
        <f t="shared" si="8"/>
        <v>14</v>
      </c>
      <c r="DK35" s="368" t="s">
        <v>554</v>
      </c>
      <c r="DL35" s="14">
        <v>0.85044523360878332</v>
      </c>
      <c r="DM35" s="431">
        <v>0.8713264018908744</v>
      </c>
      <c r="DN35" s="14">
        <v>28</v>
      </c>
      <c r="DO35" s="43">
        <v>32</v>
      </c>
      <c r="DP35" s="14">
        <v>32</v>
      </c>
      <c r="DQ35" s="14">
        <v>5</v>
      </c>
      <c r="DR35" s="14">
        <v>75</v>
      </c>
      <c r="DS35" s="14">
        <v>53.5</v>
      </c>
      <c r="DT35" s="14">
        <f t="shared" si="9"/>
        <v>47</v>
      </c>
      <c r="DU35" s="368" t="s">
        <v>98</v>
      </c>
      <c r="DV35" s="14">
        <v>0.82797977951776036</v>
      </c>
      <c r="DW35" s="431">
        <v>0.85545224400928133</v>
      </c>
      <c r="DX35" s="14">
        <v>28</v>
      </c>
      <c r="DY35" s="14">
        <v>30</v>
      </c>
      <c r="DZ35" s="14">
        <v>28</v>
      </c>
      <c r="EA35" s="14">
        <v>3</v>
      </c>
      <c r="EB35" s="14">
        <v>142</v>
      </c>
      <c r="EC35" s="14">
        <v>85</v>
      </c>
      <c r="ED35" s="43">
        <f t="shared" si="10"/>
        <v>81</v>
      </c>
    </row>
    <row r="36" spans="6:134" x14ac:dyDescent="0.25">
      <c r="F36" s="406" t="s">
        <v>327</v>
      </c>
      <c r="G36" s="411">
        <f>(VLOOKUP(F36,'RPPF CALCULATION'!$AX$2:$AZ$400,2,FALSE))</f>
        <v>0.84190649454126454</v>
      </c>
      <c r="H36" s="413">
        <f t="shared" si="0"/>
        <v>30</v>
      </c>
      <c r="I36" s="49">
        <f>VLOOKUP(F36,'RPPF CALCULATION'!$U$2:$W$365,3,FALSE)</f>
        <v>35</v>
      </c>
      <c r="J36" s="417">
        <f>VLOOKUP(F36,'RPPF CALCULATION'!$X$2:$AC$365,3,FALSE)</f>
        <v>36</v>
      </c>
      <c r="K36" s="467">
        <f>VLOOKUP(F36,'RPPF CALCULATION'!$X$2:$AC$365,5,FALSE)</f>
        <v>56</v>
      </c>
      <c r="L36" s="525">
        <f t="shared" si="1"/>
        <v>45.5</v>
      </c>
      <c r="M36" s="469">
        <f t="shared" si="2"/>
        <v>41</v>
      </c>
      <c r="O36" s="368" t="s">
        <v>92</v>
      </c>
      <c r="P36" s="14">
        <v>0.85778027914282962</v>
      </c>
      <c r="Q36" s="431">
        <v>0.87586519883610836</v>
      </c>
      <c r="R36" s="14">
        <v>29</v>
      </c>
      <c r="S36" s="43">
        <v>33</v>
      </c>
      <c r="T36" s="14">
        <v>26</v>
      </c>
      <c r="U36" s="14">
        <v>24</v>
      </c>
      <c r="V36" s="14">
        <v>42</v>
      </c>
      <c r="W36" s="14">
        <v>34</v>
      </c>
      <c r="X36" s="14">
        <f t="shared" si="11"/>
        <v>27</v>
      </c>
      <c r="Y36" s="368" t="s">
        <v>161</v>
      </c>
      <c r="Z36" s="14">
        <v>0.84812686842548868</v>
      </c>
      <c r="AA36" s="431">
        <v>0.8798082281425762</v>
      </c>
      <c r="AB36" s="14">
        <v>29</v>
      </c>
      <c r="AC36" s="43">
        <v>20</v>
      </c>
      <c r="AD36" s="14">
        <v>18</v>
      </c>
      <c r="AE36" s="14">
        <v>124</v>
      </c>
      <c r="AF36" s="14">
        <v>17</v>
      </c>
      <c r="AG36" s="14">
        <v>17.5</v>
      </c>
      <c r="AH36" s="43">
        <f t="shared" si="12"/>
        <v>11</v>
      </c>
      <c r="AI36" s="368" t="s">
        <v>187</v>
      </c>
      <c r="AJ36" s="14">
        <v>0.80092802991767353</v>
      </c>
      <c r="AK36" s="431">
        <v>0.87849616628888105</v>
      </c>
      <c r="AL36" s="14">
        <v>29</v>
      </c>
      <c r="AM36" s="14">
        <v>29</v>
      </c>
      <c r="AN36" s="14">
        <v>22</v>
      </c>
      <c r="AO36" s="14">
        <v>73</v>
      </c>
      <c r="AP36" s="14">
        <v>39</v>
      </c>
      <c r="AQ36" s="14">
        <v>30.5</v>
      </c>
      <c r="AR36" s="43">
        <f t="shared" si="13"/>
        <v>24</v>
      </c>
      <c r="AS36" s="14" t="s">
        <v>254</v>
      </c>
      <c r="AT36" s="14">
        <v>0.83166564339191307</v>
      </c>
      <c r="AU36" s="431">
        <v>0.89599078536589649</v>
      </c>
      <c r="AV36" s="14">
        <v>29</v>
      </c>
      <c r="AW36" s="43">
        <v>31</v>
      </c>
      <c r="AX36" s="14">
        <v>36</v>
      </c>
      <c r="AY36" s="14">
        <v>26</v>
      </c>
      <c r="AZ36" s="14">
        <v>8</v>
      </c>
      <c r="BA36" s="14">
        <v>22</v>
      </c>
      <c r="BB36" s="14">
        <f t="shared" si="14"/>
        <v>17</v>
      </c>
      <c r="BC36" s="368" t="s">
        <v>221</v>
      </c>
      <c r="BD36" s="14">
        <v>0.85236915722843776</v>
      </c>
      <c r="BE36" s="431">
        <v>0.87309180192025237</v>
      </c>
      <c r="BF36" s="14">
        <v>29</v>
      </c>
      <c r="BG36" s="43">
        <v>30</v>
      </c>
      <c r="BH36" s="14">
        <v>35</v>
      </c>
      <c r="BI36" s="14">
        <v>21</v>
      </c>
      <c r="BJ36" s="14">
        <v>21</v>
      </c>
      <c r="BK36" s="14">
        <v>28</v>
      </c>
      <c r="BL36" s="14">
        <f t="shared" si="3"/>
        <v>20</v>
      </c>
      <c r="BM36" s="368" t="s">
        <v>98</v>
      </c>
      <c r="BN36" s="14">
        <v>0.84598635065699845</v>
      </c>
      <c r="BO36" s="431">
        <v>0.88220869360990528</v>
      </c>
      <c r="BP36" s="14">
        <v>29</v>
      </c>
      <c r="BQ36" s="43">
        <v>18</v>
      </c>
      <c r="BR36" s="14">
        <v>34</v>
      </c>
      <c r="BS36" s="14">
        <v>16</v>
      </c>
      <c r="BT36" s="14">
        <v>23</v>
      </c>
      <c r="BU36" s="14">
        <v>28.5</v>
      </c>
      <c r="BV36" s="14">
        <f t="shared" si="4"/>
        <v>24</v>
      </c>
      <c r="BW36" s="14" t="s">
        <v>372</v>
      </c>
      <c r="BX36" s="14">
        <v>0.836192064470621</v>
      </c>
      <c r="BY36" s="431">
        <v>0.88254414634678813</v>
      </c>
      <c r="BZ36" s="14">
        <v>29</v>
      </c>
      <c r="CA36" s="43">
        <v>29</v>
      </c>
      <c r="CB36" s="14">
        <v>33</v>
      </c>
      <c r="CC36" s="14">
        <v>5</v>
      </c>
      <c r="CD36" s="14">
        <v>108</v>
      </c>
      <c r="CE36" s="14">
        <v>70.5</v>
      </c>
      <c r="CF36" s="14">
        <f t="shared" si="5"/>
        <v>68</v>
      </c>
      <c r="CG36" s="368" t="s">
        <v>284</v>
      </c>
      <c r="CH36" s="14">
        <v>0.83846322328133349</v>
      </c>
      <c r="CI36" s="431">
        <v>0.88461881045253532</v>
      </c>
      <c r="CJ36" s="14">
        <v>29</v>
      </c>
      <c r="CK36" s="43">
        <v>30</v>
      </c>
      <c r="CL36" s="14">
        <v>47</v>
      </c>
      <c r="CM36" s="14">
        <v>35</v>
      </c>
      <c r="CN36" s="14">
        <v>47</v>
      </c>
      <c r="CO36" s="14">
        <v>47</v>
      </c>
      <c r="CP36" s="43">
        <f t="shared" si="6"/>
        <v>45</v>
      </c>
      <c r="CQ36" s="14" t="s">
        <v>312</v>
      </c>
      <c r="CR36" s="14">
        <v>0.83193561598366705</v>
      </c>
      <c r="CS36" s="431">
        <v>0.87229520395717308</v>
      </c>
      <c r="CT36" s="14">
        <v>29</v>
      </c>
      <c r="CU36" s="14">
        <v>32</v>
      </c>
      <c r="CV36" s="14">
        <v>45</v>
      </c>
      <c r="CW36" s="14">
        <v>45</v>
      </c>
      <c r="CX36" s="14">
        <v>25</v>
      </c>
      <c r="CY36" s="14">
        <v>35</v>
      </c>
      <c r="CZ36" s="14">
        <f t="shared" si="7"/>
        <v>29</v>
      </c>
      <c r="DA36" s="368" t="s">
        <v>56</v>
      </c>
      <c r="DB36" s="14">
        <v>0.83675232683816259</v>
      </c>
      <c r="DC36" s="431">
        <v>0.88862492681812533</v>
      </c>
      <c r="DD36" s="14">
        <v>29</v>
      </c>
      <c r="DE36" s="43">
        <v>31</v>
      </c>
      <c r="DF36" s="14">
        <v>27</v>
      </c>
      <c r="DG36" s="14">
        <v>20</v>
      </c>
      <c r="DH36" s="14">
        <v>143</v>
      </c>
      <c r="DI36" s="14">
        <v>85</v>
      </c>
      <c r="DJ36" s="14">
        <f t="shared" si="8"/>
        <v>72</v>
      </c>
      <c r="DK36" s="368" t="s">
        <v>93</v>
      </c>
      <c r="DL36" s="14">
        <v>0.85043954661040655</v>
      </c>
      <c r="DM36" s="431">
        <v>0.87132057525837958</v>
      </c>
      <c r="DN36" s="14">
        <v>29</v>
      </c>
      <c r="DO36" s="43">
        <v>33</v>
      </c>
      <c r="DP36" s="14">
        <v>17</v>
      </c>
      <c r="DQ36" s="14">
        <v>13</v>
      </c>
      <c r="DR36" s="14">
        <v>109</v>
      </c>
      <c r="DS36" s="14">
        <v>63</v>
      </c>
      <c r="DT36" s="14">
        <f t="shared" si="9"/>
        <v>58</v>
      </c>
      <c r="DU36" s="368" t="s">
        <v>204</v>
      </c>
      <c r="DV36" s="14">
        <v>0.82770927487308898</v>
      </c>
      <c r="DW36" s="431">
        <v>0.85517276398932984</v>
      </c>
      <c r="DX36" s="14">
        <v>29</v>
      </c>
      <c r="DY36" s="14">
        <v>31</v>
      </c>
      <c r="DZ36" s="14">
        <v>19</v>
      </c>
      <c r="EA36" s="14">
        <v>60</v>
      </c>
      <c r="EB36" s="14">
        <v>128</v>
      </c>
      <c r="EC36" s="14">
        <v>73.5</v>
      </c>
      <c r="ED36" s="43">
        <f t="shared" si="10"/>
        <v>64</v>
      </c>
    </row>
    <row r="37" spans="6:134" x14ac:dyDescent="0.25">
      <c r="F37" s="407" t="s">
        <v>257</v>
      </c>
      <c r="G37" s="411">
        <f>(VLOOKUP(F37,'RPPF CALCULATION'!$AX$2:$AZ$400,2,FALSE))</f>
        <v>0.8399918024640044</v>
      </c>
      <c r="H37" s="413">
        <f t="shared" si="0"/>
        <v>31</v>
      </c>
      <c r="I37" s="49">
        <f>VLOOKUP(F37,'RPPF CALCULATION'!$U$2:$W$365,3,FALSE)</f>
        <v>36</v>
      </c>
      <c r="J37" s="417">
        <f>VLOOKUP(F37,'RPPF CALCULATION'!$X$2:$AC$365,3,FALSE)</f>
        <v>32</v>
      </c>
      <c r="K37" s="467">
        <f>VLOOKUP(F37,'RPPF CALCULATION'!$X$2:$AC$365,5,FALSE)</f>
        <v>52</v>
      </c>
      <c r="L37" s="525">
        <f t="shared" si="1"/>
        <v>44</v>
      </c>
      <c r="M37" s="469">
        <f t="shared" si="2"/>
        <v>40</v>
      </c>
      <c r="O37" s="368" t="s">
        <v>88</v>
      </c>
      <c r="P37" s="14">
        <v>0.85432362407146289</v>
      </c>
      <c r="Q37" s="431">
        <v>0.87233566574353616</v>
      </c>
      <c r="R37" s="14">
        <v>30</v>
      </c>
      <c r="S37" s="43">
        <v>34</v>
      </c>
      <c r="T37" s="14">
        <v>35</v>
      </c>
      <c r="U37" s="14">
        <v>31</v>
      </c>
      <c r="V37" s="14">
        <v>89</v>
      </c>
      <c r="W37" s="14">
        <v>62</v>
      </c>
      <c r="X37" s="14">
        <f t="shared" si="11"/>
        <v>59</v>
      </c>
      <c r="Y37" s="368" t="s">
        <v>196</v>
      </c>
      <c r="Z37" s="14">
        <v>0.84669603957550499</v>
      </c>
      <c r="AA37" s="431">
        <v>0.87832395138853769</v>
      </c>
      <c r="AB37" s="14">
        <v>30</v>
      </c>
      <c r="AC37" s="43">
        <v>32</v>
      </c>
      <c r="AD37" s="14">
        <v>16</v>
      </c>
      <c r="AE37" s="14">
        <v>74</v>
      </c>
      <c r="AF37" s="14">
        <v>66</v>
      </c>
      <c r="AG37" s="14">
        <v>41</v>
      </c>
      <c r="AH37" s="43">
        <f t="shared" si="12"/>
        <v>36</v>
      </c>
      <c r="AI37" s="368" t="s">
        <v>253</v>
      </c>
      <c r="AJ37" s="14">
        <v>0.79837106857958873</v>
      </c>
      <c r="AK37" s="431">
        <v>0.87569156881076893</v>
      </c>
      <c r="AL37" s="14">
        <v>30</v>
      </c>
      <c r="AM37" s="14">
        <v>30</v>
      </c>
      <c r="AN37" s="14">
        <v>28</v>
      </c>
      <c r="AO37" s="14">
        <v>75</v>
      </c>
      <c r="AP37" s="14">
        <v>50</v>
      </c>
      <c r="AQ37" s="14">
        <v>39</v>
      </c>
      <c r="AR37" s="43">
        <f t="shared" si="13"/>
        <v>37</v>
      </c>
      <c r="AS37" s="14" t="s">
        <v>122</v>
      </c>
      <c r="AT37" s="14">
        <v>0.82935004493437103</v>
      </c>
      <c r="AU37" s="431">
        <v>0.89349608704927086</v>
      </c>
      <c r="AV37" s="14">
        <v>30</v>
      </c>
      <c r="AW37" s="43">
        <v>32</v>
      </c>
      <c r="AX37" s="14">
        <v>38</v>
      </c>
      <c r="AY37" s="14">
        <v>34</v>
      </c>
      <c r="AZ37" s="14">
        <v>23</v>
      </c>
      <c r="BA37" s="14">
        <v>30.5</v>
      </c>
      <c r="BB37" s="14">
        <f t="shared" si="14"/>
        <v>27</v>
      </c>
      <c r="BC37" s="368" t="s">
        <v>365</v>
      </c>
      <c r="BD37" s="14">
        <v>0.85210519171193</v>
      </c>
      <c r="BE37" s="431">
        <v>0.87282141892187881</v>
      </c>
      <c r="BF37" s="14">
        <v>30</v>
      </c>
      <c r="BG37" s="43">
        <v>31</v>
      </c>
      <c r="BH37" s="14">
        <v>39</v>
      </c>
      <c r="BI37" s="14">
        <v>181</v>
      </c>
      <c r="BJ37" s="14">
        <v>4</v>
      </c>
      <c r="BK37" s="14">
        <v>21.5</v>
      </c>
      <c r="BL37" s="14">
        <f t="shared" si="3"/>
        <v>17</v>
      </c>
      <c r="BM37" s="368" t="s">
        <v>70</v>
      </c>
      <c r="BN37" s="14">
        <v>0.8402253672409663</v>
      </c>
      <c r="BO37" s="431">
        <v>0.8762010439008775</v>
      </c>
      <c r="BP37" s="14">
        <v>30</v>
      </c>
      <c r="BQ37" s="43">
        <v>19</v>
      </c>
      <c r="BR37" s="14">
        <v>26</v>
      </c>
      <c r="BS37" s="14">
        <v>30</v>
      </c>
      <c r="BT37" s="14">
        <v>42</v>
      </c>
      <c r="BU37" s="14">
        <v>34</v>
      </c>
      <c r="BV37" s="14">
        <f t="shared" si="4"/>
        <v>30</v>
      </c>
      <c r="BW37" s="14" t="s">
        <v>364</v>
      </c>
      <c r="BX37" s="14">
        <v>0.83322651936964531</v>
      </c>
      <c r="BY37" s="431">
        <v>0.87941421414484788</v>
      </c>
      <c r="BZ37" s="14">
        <v>30</v>
      </c>
      <c r="CA37" s="43">
        <v>30</v>
      </c>
      <c r="CB37" s="14">
        <v>32</v>
      </c>
      <c r="CC37" s="14">
        <v>70</v>
      </c>
      <c r="CD37" s="14">
        <v>56</v>
      </c>
      <c r="CE37" s="14">
        <v>44</v>
      </c>
      <c r="CF37" s="14">
        <f t="shared" si="5"/>
        <v>34</v>
      </c>
      <c r="CG37" s="368" t="s">
        <v>286</v>
      </c>
      <c r="CH37" s="14">
        <v>0.8380986791435171</v>
      </c>
      <c r="CI37" s="431">
        <v>0.88423419894829958</v>
      </c>
      <c r="CJ37" s="14">
        <v>30</v>
      </c>
      <c r="CK37" s="43">
        <v>31</v>
      </c>
      <c r="CL37" s="14">
        <v>26</v>
      </c>
      <c r="CM37" s="14">
        <v>49</v>
      </c>
      <c r="CN37" s="14">
        <v>226</v>
      </c>
      <c r="CO37" s="14">
        <v>126</v>
      </c>
      <c r="CP37" s="43">
        <f t="shared" si="6"/>
        <v>122</v>
      </c>
      <c r="CQ37" s="14" t="s">
        <v>196</v>
      </c>
      <c r="CR37" s="14">
        <v>0.83086573821354881</v>
      </c>
      <c r="CS37" s="431">
        <v>0.87117342334126435</v>
      </c>
      <c r="CT37" s="14">
        <v>30</v>
      </c>
      <c r="CU37" s="14">
        <v>33</v>
      </c>
      <c r="CV37" s="14">
        <v>32</v>
      </c>
      <c r="CW37" s="14">
        <v>54</v>
      </c>
      <c r="CX37" s="14">
        <v>33</v>
      </c>
      <c r="CY37" s="14">
        <v>32.5</v>
      </c>
      <c r="CZ37" s="14">
        <f t="shared" si="7"/>
        <v>26</v>
      </c>
      <c r="DA37" s="368" t="s">
        <v>227</v>
      </c>
      <c r="DB37" s="14">
        <v>0.83454908465492372</v>
      </c>
      <c r="DC37" s="431">
        <v>0.88628509953465506</v>
      </c>
      <c r="DD37" s="14">
        <v>30</v>
      </c>
      <c r="DE37" s="43">
        <v>32</v>
      </c>
      <c r="DF37" s="14">
        <v>30</v>
      </c>
      <c r="DG37" s="14">
        <v>45</v>
      </c>
      <c r="DH37" s="14">
        <v>52</v>
      </c>
      <c r="DI37" s="14">
        <v>41</v>
      </c>
      <c r="DJ37" s="14">
        <f t="shared" si="8"/>
        <v>39</v>
      </c>
      <c r="DK37" s="368" t="s">
        <v>87</v>
      </c>
      <c r="DL37" s="14">
        <v>0.84810244680628477</v>
      </c>
      <c r="DM37" s="431">
        <v>0.86892609213035477</v>
      </c>
      <c r="DN37" s="14">
        <v>30</v>
      </c>
      <c r="DO37" s="43">
        <v>34</v>
      </c>
      <c r="DP37" s="14">
        <v>36</v>
      </c>
      <c r="DQ37" s="14">
        <v>125</v>
      </c>
      <c r="DR37" s="14">
        <v>16</v>
      </c>
      <c r="DS37" s="14">
        <v>26</v>
      </c>
      <c r="DT37" s="14">
        <f t="shared" si="9"/>
        <v>22</v>
      </c>
      <c r="DU37" s="368" t="s">
        <v>40</v>
      </c>
      <c r="DV37" s="14">
        <v>0.8266843669296956</v>
      </c>
      <c r="DW37" s="431">
        <v>0.85411384948227576</v>
      </c>
      <c r="DX37" s="14">
        <v>30</v>
      </c>
      <c r="DY37" s="14">
        <v>32</v>
      </c>
      <c r="DZ37" s="14">
        <v>25</v>
      </c>
      <c r="EA37" s="14">
        <v>157</v>
      </c>
      <c r="EB37" s="14">
        <v>17</v>
      </c>
      <c r="EC37" s="14">
        <v>21</v>
      </c>
      <c r="ED37" s="43">
        <f t="shared" si="10"/>
        <v>17</v>
      </c>
    </row>
    <row r="38" spans="6:134" x14ac:dyDescent="0.25">
      <c r="F38" s="406" t="s">
        <v>227</v>
      </c>
      <c r="G38" s="411">
        <f>(VLOOKUP(F38,'RPPF CALCULATION'!$AX$2:$AZ$400,2,FALSE))</f>
        <v>0.83893880308856916</v>
      </c>
      <c r="H38" s="413">
        <f t="shared" si="0"/>
        <v>32</v>
      </c>
      <c r="I38" s="49">
        <f>VLOOKUP(F38,'RPPF CALCULATION'!$U$2:$W$365,3,FALSE)</f>
        <v>46</v>
      </c>
      <c r="J38" s="417">
        <f>VLOOKUP(F38,'RPPF CALCULATION'!$X$2:$AC$365,3,FALSE)</f>
        <v>33</v>
      </c>
      <c r="K38" s="467">
        <f>VLOOKUP(F38,'RPPF CALCULATION'!$X$2:$AC$365,5,FALSE)</f>
        <v>9</v>
      </c>
      <c r="L38" s="525">
        <f t="shared" si="1"/>
        <v>27.5</v>
      </c>
      <c r="M38" s="469">
        <f t="shared" si="2"/>
        <v>25</v>
      </c>
      <c r="O38" s="368" t="s">
        <v>321</v>
      </c>
      <c r="P38" s="14">
        <v>0.85256080073204998</v>
      </c>
      <c r="Q38" s="431">
        <v>0.87053567610489502</v>
      </c>
      <c r="R38" s="14">
        <v>31</v>
      </c>
      <c r="S38" s="43">
        <v>35</v>
      </c>
      <c r="T38" s="14">
        <v>39</v>
      </c>
      <c r="U38" s="14">
        <v>29</v>
      </c>
      <c r="V38" s="14">
        <v>18</v>
      </c>
      <c r="W38" s="14">
        <v>28.5</v>
      </c>
      <c r="X38" s="14">
        <f t="shared" si="11"/>
        <v>22</v>
      </c>
      <c r="Y38" s="368" t="s">
        <v>247</v>
      </c>
      <c r="Z38" s="14">
        <v>0.8459889037719085</v>
      </c>
      <c r="AA38" s="431">
        <v>0.87759040087672169</v>
      </c>
      <c r="AB38" s="14">
        <v>31</v>
      </c>
      <c r="AC38" s="43">
        <v>21</v>
      </c>
      <c r="AD38" s="14">
        <v>39</v>
      </c>
      <c r="AE38" s="14">
        <v>151</v>
      </c>
      <c r="AF38" s="14">
        <v>33</v>
      </c>
      <c r="AG38" s="14">
        <v>36</v>
      </c>
      <c r="AH38" s="43">
        <f t="shared" si="12"/>
        <v>31</v>
      </c>
      <c r="AI38" s="368" t="s">
        <v>61</v>
      </c>
      <c r="AJ38" s="14">
        <v>0.79194907936260139</v>
      </c>
      <c r="AK38" s="431">
        <v>0.86864762391642947</v>
      </c>
      <c r="AL38" s="14">
        <v>31</v>
      </c>
      <c r="AM38" s="14">
        <v>31</v>
      </c>
      <c r="AN38" s="14">
        <v>25</v>
      </c>
      <c r="AO38" s="14">
        <v>120</v>
      </c>
      <c r="AP38" s="14">
        <v>34</v>
      </c>
      <c r="AQ38" s="14">
        <v>29.5</v>
      </c>
      <c r="AR38" s="43">
        <f t="shared" si="13"/>
        <v>21</v>
      </c>
      <c r="AS38" s="14" t="s">
        <v>190</v>
      </c>
      <c r="AT38" s="14">
        <v>0.82897042921193986</v>
      </c>
      <c r="AU38" s="431">
        <v>0.89308710996577478</v>
      </c>
      <c r="AV38" s="14">
        <v>31</v>
      </c>
      <c r="AW38" s="43">
        <v>33</v>
      </c>
      <c r="AX38" s="14">
        <v>31</v>
      </c>
      <c r="AY38" s="14">
        <v>4</v>
      </c>
      <c r="AZ38" s="14">
        <v>80</v>
      </c>
      <c r="BA38" s="14">
        <v>55.5</v>
      </c>
      <c r="BB38" s="14">
        <f t="shared" si="14"/>
        <v>53</v>
      </c>
      <c r="BC38" s="368" t="s">
        <v>225</v>
      </c>
      <c r="BD38" s="14">
        <v>0.85166869010138657</v>
      </c>
      <c r="BE38" s="431">
        <v>0.87237430516317638</v>
      </c>
      <c r="BF38" s="14">
        <v>31</v>
      </c>
      <c r="BG38" s="43">
        <v>21</v>
      </c>
      <c r="BH38" s="14">
        <v>29</v>
      </c>
      <c r="BI38" s="14">
        <v>17</v>
      </c>
      <c r="BJ38" s="14">
        <v>20</v>
      </c>
      <c r="BK38" s="14">
        <v>24.5</v>
      </c>
      <c r="BL38" s="14">
        <f t="shared" si="3"/>
        <v>19</v>
      </c>
      <c r="BM38" s="368" t="s">
        <v>186</v>
      </c>
      <c r="BN38" s="14">
        <v>0.83770777995535928</v>
      </c>
      <c r="BO38" s="431">
        <v>0.87357566183820068</v>
      </c>
      <c r="BP38" s="14">
        <v>31</v>
      </c>
      <c r="BQ38" s="43">
        <v>31</v>
      </c>
      <c r="BR38" s="14">
        <v>32</v>
      </c>
      <c r="BS38" s="14">
        <v>46</v>
      </c>
      <c r="BT38" s="14">
        <v>22</v>
      </c>
      <c r="BU38" s="14">
        <v>27</v>
      </c>
      <c r="BV38" s="14">
        <f t="shared" si="4"/>
        <v>21</v>
      </c>
      <c r="BW38" s="14" t="s">
        <v>202</v>
      </c>
      <c r="BX38" s="14">
        <v>0.83049515112682371</v>
      </c>
      <c r="BY38" s="431">
        <v>0.87653143977201786</v>
      </c>
      <c r="BZ38" s="14">
        <v>31</v>
      </c>
      <c r="CA38" s="43">
        <v>31</v>
      </c>
      <c r="CB38" s="14">
        <v>28</v>
      </c>
      <c r="CC38" s="14">
        <v>138</v>
      </c>
      <c r="CD38" s="14">
        <v>53</v>
      </c>
      <c r="CE38" s="14">
        <v>40.5</v>
      </c>
      <c r="CF38" s="14">
        <f t="shared" si="5"/>
        <v>28</v>
      </c>
      <c r="CG38" s="368" t="s">
        <v>263</v>
      </c>
      <c r="CH38" s="14">
        <v>0.8379627586103976</v>
      </c>
      <c r="CI38" s="431">
        <v>0.88409079628377518</v>
      </c>
      <c r="CJ38" s="14">
        <v>31</v>
      </c>
      <c r="CK38" s="43">
        <v>32</v>
      </c>
      <c r="CL38" s="14">
        <v>35</v>
      </c>
      <c r="CM38" s="14">
        <v>44</v>
      </c>
      <c r="CN38" s="14">
        <v>113</v>
      </c>
      <c r="CO38" s="14">
        <v>74</v>
      </c>
      <c r="CP38" s="43">
        <f t="shared" si="6"/>
        <v>69</v>
      </c>
      <c r="CQ38" s="14" t="s">
        <v>298</v>
      </c>
      <c r="CR38" s="14">
        <v>0.82921498950649286</v>
      </c>
      <c r="CS38" s="431">
        <v>0.86944259206966312</v>
      </c>
      <c r="CT38" s="14">
        <v>31</v>
      </c>
      <c r="CU38" s="14">
        <v>34</v>
      </c>
      <c r="CV38" s="14">
        <v>23</v>
      </c>
      <c r="CW38" s="14">
        <v>47</v>
      </c>
      <c r="CX38" s="14">
        <v>63</v>
      </c>
      <c r="CY38" s="14">
        <v>43</v>
      </c>
      <c r="CZ38" s="14">
        <f t="shared" si="7"/>
        <v>38</v>
      </c>
      <c r="DA38" s="368" t="s">
        <v>87</v>
      </c>
      <c r="DB38" s="14">
        <v>0.83392133746327413</v>
      </c>
      <c r="DC38" s="431">
        <v>0.88561843655165762</v>
      </c>
      <c r="DD38" s="14">
        <v>31</v>
      </c>
      <c r="DE38" s="43">
        <v>33</v>
      </c>
      <c r="DF38" s="14">
        <v>22</v>
      </c>
      <c r="DG38" s="14">
        <v>138</v>
      </c>
      <c r="DH38" s="14">
        <v>17</v>
      </c>
      <c r="DI38" s="14">
        <v>19.5</v>
      </c>
      <c r="DJ38" s="14">
        <f t="shared" si="8"/>
        <v>15</v>
      </c>
      <c r="DK38" s="368" t="s">
        <v>314</v>
      </c>
      <c r="DL38" s="14">
        <v>0.84419783851492458</v>
      </c>
      <c r="DM38" s="431">
        <v>0.86492561313552607</v>
      </c>
      <c r="DN38" s="14">
        <v>31</v>
      </c>
      <c r="DO38" s="43">
        <v>35</v>
      </c>
      <c r="DP38" s="14">
        <v>48</v>
      </c>
      <c r="DQ38" s="14">
        <v>30</v>
      </c>
      <c r="DR38" s="14">
        <v>35</v>
      </c>
      <c r="DS38" s="14">
        <v>41.5</v>
      </c>
      <c r="DT38" s="14">
        <f t="shared" si="9"/>
        <v>32</v>
      </c>
      <c r="DU38" s="368" t="s">
        <v>87</v>
      </c>
      <c r="DV38" s="14">
        <v>0.82379117693046566</v>
      </c>
      <c r="DW38" s="431">
        <v>0.85112466310549251</v>
      </c>
      <c r="DX38" s="14">
        <v>31</v>
      </c>
      <c r="DY38" s="14">
        <v>33</v>
      </c>
      <c r="DZ38" s="14">
        <v>35</v>
      </c>
      <c r="EA38" s="14">
        <v>88</v>
      </c>
      <c r="EB38" s="14">
        <v>56</v>
      </c>
      <c r="EC38" s="14">
        <v>45.5</v>
      </c>
      <c r="ED38" s="43">
        <f t="shared" si="10"/>
        <v>38</v>
      </c>
    </row>
    <row r="39" spans="6:134" x14ac:dyDescent="0.25">
      <c r="F39" s="406" t="s">
        <v>95</v>
      </c>
      <c r="G39" s="411">
        <f>(VLOOKUP(F39,'RPPF CALCULATION'!$AX$2:$AZ$400,2,FALSE))</f>
        <v>0.83779045533268359</v>
      </c>
      <c r="H39" s="413">
        <f t="shared" si="0"/>
        <v>33</v>
      </c>
      <c r="I39" s="49">
        <f>VLOOKUP(F39,'RPPF CALCULATION'!$U$2:$W$365,3,FALSE)</f>
        <v>34</v>
      </c>
      <c r="J39" s="417">
        <f>VLOOKUP(F39,'RPPF CALCULATION'!$X$2:$AC$365,3,FALSE)</f>
        <v>35</v>
      </c>
      <c r="K39" s="467">
        <f>VLOOKUP(F39,'RPPF CALCULATION'!$X$2:$AC$365,5,FALSE)</f>
        <v>141</v>
      </c>
      <c r="L39" s="525">
        <f t="shared" si="1"/>
        <v>87.5</v>
      </c>
      <c r="M39" s="469">
        <f t="shared" si="2"/>
        <v>88</v>
      </c>
      <c r="O39" s="368" t="s">
        <v>263</v>
      </c>
      <c r="P39" s="14">
        <v>0.85223333171604232</v>
      </c>
      <c r="Q39" s="431">
        <v>0.87020130293056086</v>
      </c>
      <c r="R39" s="14">
        <v>32</v>
      </c>
      <c r="S39" s="43">
        <v>21</v>
      </c>
      <c r="T39" s="14">
        <v>40</v>
      </c>
      <c r="U39" s="14">
        <v>48</v>
      </c>
      <c r="V39" s="14">
        <v>83</v>
      </c>
      <c r="W39" s="14">
        <v>61.5</v>
      </c>
      <c r="X39" s="14">
        <f t="shared" si="11"/>
        <v>58</v>
      </c>
      <c r="Y39" s="368" t="s">
        <v>167</v>
      </c>
      <c r="Z39" s="14">
        <v>0.84547278037459095</v>
      </c>
      <c r="AA39" s="431">
        <v>0.8770549979451534</v>
      </c>
      <c r="AB39" s="14">
        <v>32</v>
      </c>
      <c r="AC39" s="43">
        <v>22</v>
      </c>
      <c r="AD39" s="14">
        <v>27</v>
      </c>
      <c r="AE39" s="14">
        <v>34</v>
      </c>
      <c r="AF39" s="14">
        <v>9</v>
      </c>
      <c r="AG39" s="14">
        <v>18</v>
      </c>
      <c r="AH39" s="43">
        <f t="shared" si="12"/>
        <v>13</v>
      </c>
      <c r="AI39" s="368" t="s">
        <v>252</v>
      </c>
      <c r="AJ39" s="14">
        <v>0.78698392022024211</v>
      </c>
      <c r="AK39" s="431">
        <v>0.86320159991846157</v>
      </c>
      <c r="AL39" s="14">
        <v>32</v>
      </c>
      <c r="AM39" s="14">
        <v>32</v>
      </c>
      <c r="AN39" s="14">
        <v>27</v>
      </c>
      <c r="AO39" s="14">
        <v>20</v>
      </c>
      <c r="AP39" s="14">
        <v>181</v>
      </c>
      <c r="AQ39" s="14">
        <v>104</v>
      </c>
      <c r="AR39" s="43">
        <f t="shared" si="13"/>
        <v>98</v>
      </c>
      <c r="AS39" s="14" t="s">
        <v>109</v>
      </c>
      <c r="AT39" s="14">
        <v>0.82676240494344388</v>
      </c>
      <c r="AU39" s="431">
        <v>0.8907083061590334</v>
      </c>
      <c r="AV39" s="14">
        <v>32</v>
      </c>
      <c r="AW39" s="43">
        <v>34</v>
      </c>
      <c r="AX39" s="14">
        <v>33</v>
      </c>
      <c r="AY39" s="14">
        <v>18</v>
      </c>
      <c r="AZ39" s="14">
        <v>73</v>
      </c>
      <c r="BA39" s="14">
        <v>53</v>
      </c>
      <c r="BB39" s="14">
        <f t="shared" si="14"/>
        <v>49</v>
      </c>
      <c r="BC39" s="368" t="s">
        <v>88</v>
      </c>
      <c r="BD39" s="14">
        <v>0.85031090012251043</v>
      </c>
      <c r="BE39" s="431">
        <v>0.87098350484006182</v>
      </c>
      <c r="BF39" s="14">
        <v>32</v>
      </c>
      <c r="BG39" s="43">
        <v>32</v>
      </c>
      <c r="BH39" s="14">
        <v>30</v>
      </c>
      <c r="BI39" s="14">
        <v>115</v>
      </c>
      <c r="BJ39" s="14">
        <v>14</v>
      </c>
      <c r="BK39" s="14">
        <v>22</v>
      </c>
      <c r="BL39" s="14">
        <f t="shared" si="3"/>
        <v>18</v>
      </c>
      <c r="BM39" s="368" t="s">
        <v>225</v>
      </c>
      <c r="BN39" s="14">
        <v>0.83527707180126831</v>
      </c>
      <c r="BO39" s="431">
        <v>0.87104087878466541</v>
      </c>
      <c r="BP39" s="14">
        <v>32</v>
      </c>
      <c r="BQ39" s="43">
        <v>32</v>
      </c>
      <c r="BR39" s="14">
        <v>25</v>
      </c>
      <c r="BS39" s="14">
        <v>10</v>
      </c>
      <c r="BT39" s="14">
        <v>84</v>
      </c>
      <c r="BU39" s="14">
        <v>54.5</v>
      </c>
      <c r="BV39" s="14">
        <f t="shared" si="4"/>
        <v>48</v>
      </c>
      <c r="BW39" s="14" t="s">
        <v>194</v>
      </c>
      <c r="BX39" s="14">
        <v>0.83014549228328693</v>
      </c>
      <c r="BY39" s="431">
        <v>0.8761623985209781</v>
      </c>
      <c r="BZ39" s="14">
        <v>32</v>
      </c>
      <c r="CA39" s="43">
        <v>32</v>
      </c>
      <c r="CB39" s="14">
        <v>30</v>
      </c>
      <c r="CC39" s="14">
        <v>7</v>
      </c>
      <c r="CD39" s="14">
        <v>114</v>
      </c>
      <c r="CE39" s="14">
        <v>72</v>
      </c>
      <c r="CF39" s="14">
        <f t="shared" si="5"/>
        <v>70</v>
      </c>
      <c r="CG39" s="368" t="s">
        <v>76</v>
      </c>
      <c r="CH39" s="14">
        <v>0.83579064775649736</v>
      </c>
      <c r="CI39" s="431">
        <v>0.88179911542480027</v>
      </c>
      <c r="CJ39" s="14">
        <v>32</v>
      </c>
      <c r="CK39" s="43">
        <v>24</v>
      </c>
      <c r="CL39" s="14">
        <v>24</v>
      </c>
      <c r="CM39" s="14">
        <v>59</v>
      </c>
      <c r="CN39" s="14">
        <v>21</v>
      </c>
      <c r="CO39" s="14">
        <v>22.5</v>
      </c>
      <c r="CP39" s="43">
        <f t="shared" si="6"/>
        <v>13</v>
      </c>
      <c r="CQ39" s="14" t="s">
        <v>202</v>
      </c>
      <c r="CR39" s="14">
        <v>0.81992643043291169</v>
      </c>
      <c r="CS39" s="431">
        <v>0.85970341829720998</v>
      </c>
      <c r="CT39" s="14">
        <v>32</v>
      </c>
      <c r="CU39" s="14">
        <v>35</v>
      </c>
      <c r="CV39" s="14">
        <v>39</v>
      </c>
      <c r="CW39" s="14">
        <v>59</v>
      </c>
      <c r="CX39" s="14">
        <v>107</v>
      </c>
      <c r="CY39" s="14">
        <v>73</v>
      </c>
      <c r="CZ39" s="14">
        <f t="shared" si="7"/>
        <v>69</v>
      </c>
      <c r="DA39" s="368" t="s">
        <v>126</v>
      </c>
      <c r="DB39" s="14">
        <v>0.83084702709230107</v>
      </c>
      <c r="DC39" s="431">
        <v>0.88235354114497833</v>
      </c>
      <c r="DD39" s="14">
        <v>32</v>
      </c>
      <c r="DE39" s="43">
        <v>34</v>
      </c>
      <c r="DF39" s="14">
        <v>37</v>
      </c>
      <c r="DG39" s="14">
        <v>66</v>
      </c>
      <c r="DH39" s="14">
        <v>53</v>
      </c>
      <c r="DI39" s="14">
        <v>45</v>
      </c>
      <c r="DJ39" s="14">
        <f t="shared" si="8"/>
        <v>44</v>
      </c>
      <c r="DK39" s="368" t="s">
        <v>249</v>
      </c>
      <c r="DL39" s="14">
        <v>0.84174941361964761</v>
      </c>
      <c r="DM39" s="431">
        <v>0.86241707152697478</v>
      </c>
      <c r="DN39" s="14">
        <v>32</v>
      </c>
      <c r="DO39" s="43">
        <v>36</v>
      </c>
      <c r="DP39" s="14">
        <v>26</v>
      </c>
      <c r="DQ39" s="14">
        <v>36</v>
      </c>
      <c r="DR39" s="14">
        <v>152</v>
      </c>
      <c r="DS39" s="14">
        <v>89</v>
      </c>
      <c r="DT39" s="14">
        <f t="shared" si="9"/>
        <v>88</v>
      </c>
      <c r="DU39" s="368" t="s">
        <v>76</v>
      </c>
      <c r="DV39" s="14">
        <v>0.82138412099426994</v>
      </c>
      <c r="DW39" s="431">
        <v>0.84863774077597165</v>
      </c>
      <c r="DX39" s="14">
        <v>32</v>
      </c>
      <c r="DY39" s="14">
        <v>20</v>
      </c>
      <c r="DZ39" s="14">
        <v>29</v>
      </c>
      <c r="EA39" s="14">
        <v>44</v>
      </c>
      <c r="EB39" s="14">
        <v>33</v>
      </c>
      <c r="EC39" s="14">
        <v>31</v>
      </c>
      <c r="ED39" s="43">
        <f t="shared" si="10"/>
        <v>24</v>
      </c>
    </row>
    <row r="40" spans="6:134" x14ac:dyDescent="0.25">
      <c r="F40" s="406" t="s">
        <v>98</v>
      </c>
      <c r="G40" s="411">
        <f>(VLOOKUP(F40,'RPPF CALCULATION'!$AX$2:$AZ$400,2,FALSE))</f>
        <v>0.83764475606710798</v>
      </c>
      <c r="H40" s="413">
        <f t="shared" si="0"/>
        <v>34</v>
      </c>
      <c r="I40" s="49">
        <f>VLOOKUP(F40,'RPPF CALCULATION'!$U$2:$W$365,3,FALSE)</f>
        <v>33</v>
      </c>
      <c r="J40" s="417">
        <f>VLOOKUP(F40,'RPPF CALCULATION'!$X$2:$AC$365,3,FALSE)</f>
        <v>46</v>
      </c>
      <c r="K40" s="467">
        <f>VLOOKUP(F40,'RPPF CALCULATION'!$X$2:$AC$365,5,FALSE)</f>
        <v>28</v>
      </c>
      <c r="L40" s="525">
        <f t="shared" si="1"/>
        <v>30.5</v>
      </c>
      <c r="M40" s="469">
        <f t="shared" si="2"/>
        <v>30</v>
      </c>
      <c r="O40" s="368" t="s">
        <v>252</v>
      </c>
      <c r="P40" s="14">
        <v>0.84487573312418263</v>
      </c>
      <c r="Q40" s="431">
        <v>0.86268858118781444</v>
      </c>
      <c r="R40" s="14">
        <v>33</v>
      </c>
      <c r="S40" s="43">
        <v>36</v>
      </c>
      <c r="T40" s="14">
        <v>46</v>
      </c>
      <c r="U40" s="14">
        <v>55</v>
      </c>
      <c r="V40" s="14">
        <v>99</v>
      </c>
      <c r="W40" s="14">
        <v>72.5</v>
      </c>
      <c r="X40" s="14">
        <f t="shared" si="11"/>
        <v>73</v>
      </c>
      <c r="Y40" s="368" t="s">
        <v>221</v>
      </c>
      <c r="Z40" s="14">
        <v>0.84473844183467162</v>
      </c>
      <c r="AA40" s="431">
        <v>0.87629322855225267</v>
      </c>
      <c r="AB40" s="14">
        <v>33</v>
      </c>
      <c r="AC40" s="43">
        <v>33</v>
      </c>
      <c r="AD40" s="14">
        <v>59</v>
      </c>
      <c r="AE40" s="14">
        <v>24</v>
      </c>
      <c r="AF40" s="14">
        <v>67</v>
      </c>
      <c r="AG40" s="14">
        <v>63</v>
      </c>
      <c r="AH40" s="43">
        <f t="shared" si="12"/>
        <v>61</v>
      </c>
      <c r="AI40" s="368" t="s">
        <v>321</v>
      </c>
      <c r="AJ40" s="14">
        <v>0.78608630689472481</v>
      </c>
      <c r="AK40" s="431">
        <v>0.86221705469614263</v>
      </c>
      <c r="AL40" s="14">
        <v>33</v>
      </c>
      <c r="AM40" s="14">
        <v>33</v>
      </c>
      <c r="AN40" s="14">
        <v>37</v>
      </c>
      <c r="AO40" s="14">
        <v>93</v>
      </c>
      <c r="AP40" s="14">
        <v>31</v>
      </c>
      <c r="AQ40" s="14">
        <v>34</v>
      </c>
      <c r="AR40" s="43">
        <f t="shared" si="13"/>
        <v>29</v>
      </c>
      <c r="AS40" s="14" t="s">
        <v>137</v>
      </c>
      <c r="AT40" s="14">
        <v>0.8260427626534711</v>
      </c>
      <c r="AU40" s="431">
        <v>0.88993300316834423</v>
      </c>
      <c r="AV40" s="14">
        <v>33</v>
      </c>
      <c r="AW40" s="43">
        <v>35</v>
      </c>
      <c r="AX40" s="14">
        <v>30</v>
      </c>
      <c r="AY40" s="14">
        <v>32</v>
      </c>
      <c r="AZ40" s="14">
        <v>65</v>
      </c>
      <c r="BA40" s="14">
        <v>47.5</v>
      </c>
      <c r="BB40" s="14">
        <f t="shared" si="14"/>
        <v>42</v>
      </c>
      <c r="BC40" s="368" t="s">
        <v>286</v>
      </c>
      <c r="BD40" s="14">
        <v>0.84634474001788307</v>
      </c>
      <c r="BE40" s="431">
        <v>0.86692092016875222</v>
      </c>
      <c r="BF40" s="14">
        <v>33</v>
      </c>
      <c r="BG40" s="43">
        <v>33</v>
      </c>
      <c r="BH40" s="14">
        <v>26</v>
      </c>
      <c r="BI40" s="14">
        <v>59</v>
      </c>
      <c r="BJ40" s="14">
        <v>121</v>
      </c>
      <c r="BK40" s="14">
        <v>73.5</v>
      </c>
      <c r="BL40" s="14">
        <f t="shared" si="3"/>
        <v>66</v>
      </c>
      <c r="BM40" s="368" t="s">
        <v>353</v>
      </c>
      <c r="BN40" s="14">
        <v>0.82878426676817973</v>
      </c>
      <c r="BO40" s="431">
        <v>0.8642700732726657</v>
      </c>
      <c r="BP40" s="14">
        <v>33</v>
      </c>
      <c r="BQ40" s="43">
        <v>33</v>
      </c>
      <c r="BR40" s="14">
        <v>40</v>
      </c>
      <c r="BS40" s="14">
        <v>38</v>
      </c>
      <c r="BT40" s="14">
        <v>88</v>
      </c>
      <c r="BU40" s="14">
        <v>64</v>
      </c>
      <c r="BV40" s="14">
        <f t="shared" si="4"/>
        <v>56</v>
      </c>
      <c r="BW40" s="14" t="s">
        <v>208</v>
      </c>
      <c r="BX40" s="14">
        <v>0.82987550813603439</v>
      </c>
      <c r="BY40" s="431">
        <v>0.87587744852098615</v>
      </c>
      <c r="BZ40" s="14">
        <v>33</v>
      </c>
      <c r="CA40" s="43">
        <v>33</v>
      </c>
      <c r="CB40" s="14">
        <v>34</v>
      </c>
      <c r="CC40" s="14">
        <v>73</v>
      </c>
      <c r="CD40" s="14">
        <v>11</v>
      </c>
      <c r="CE40" s="14">
        <v>22.5</v>
      </c>
      <c r="CF40" s="14">
        <f t="shared" si="5"/>
        <v>16</v>
      </c>
      <c r="CG40" s="368" t="s">
        <v>327</v>
      </c>
      <c r="CH40" s="14">
        <v>0.83049893898537264</v>
      </c>
      <c r="CI40" s="431">
        <v>0.87621610952973683</v>
      </c>
      <c r="CJ40" s="14">
        <v>33</v>
      </c>
      <c r="CK40" s="43">
        <v>33</v>
      </c>
      <c r="CL40" s="14">
        <v>31</v>
      </c>
      <c r="CM40" s="14">
        <v>74</v>
      </c>
      <c r="CN40" s="14">
        <v>49</v>
      </c>
      <c r="CO40" s="14">
        <v>40</v>
      </c>
      <c r="CP40" s="43">
        <f t="shared" si="6"/>
        <v>34</v>
      </c>
      <c r="CQ40" s="14" t="s">
        <v>270</v>
      </c>
      <c r="CR40" s="14">
        <v>0.81771410086858987</v>
      </c>
      <c r="CS40" s="431">
        <v>0.85738376226679858</v>
      </c>
      <c r="CT40" s="14">
        <v>33</v>
      </c>
      <c r="CU40" s="14">
        <v>36</v>
      </c>
      <c r="CV40" s="14">
        <v>44</v>
      </c>
      <c r="CW40" s="14">
        <v>55</v>
      </c>
      <c r="CX40" s="14">
        <v>56</v>
      </c>
      <c r="CY40" s="14">
        <v>50</v>
      </c>
      <c r="CZ40" s="14">
        <f t="shared" si="7"/>
        <v>46</v>
      </c>
      <c r="DA40" s="368" t="s">
        <v>143</v>
      </c>
      <c r="DB40" s="14">
        <v>0.83065514856087586</v>
      </c>
      <c r="DC40" s="431">
        <v>0.88214976753064023</v>
      </c>
      <c r="DD40" s="14">
        <v>33</v>
      </c>
      <c r="DE40" s="43">
        <v>35</v>
      </c>
      <c r="DF40" s="14">
        <v>29</v>
      </c>
      <c r="DG40" s="14">
        <v>84</v>
      </c>
      <c r="DH40" s="14">
        <v>45</v>
      </c>
      <c r="DI40" s="14">
        <v>37</v>
      </c>
      <c r="DJ40" s="14">
        <f t="shared" si="8"/>
        <v>33</v>
      </c>
      <c r="DK40" s="557" t="s">
        <v>381</v>
      </c>
      <c r="DL40" s="14">
        <v>0.84103044344245703</v>
      </c>
      <c r="DM40" s="431">
        <v>0.86168044831738844</v>
      </c>
      <c r="DN40" s="14">
        <v>33</v>
      </c>
      <c r="DO40" s="43">
        <v>37</v>
      </c>
      <c r="DP40" s="14">
        <v>29</v>
      </c>
      <c r="DQ40" s="14">
        <v>69</v>
      </c>
      <c r="DR40" s="14">
        <v>40</v>
      </c>
      <c r="DS40" s="14">
        <v>34.5</v>
      </c>
      <c r="DT40" s="14">
        <f t="shared" si="9"/>
        <v>28</v>
      </c>
      <c r="DU40" s="368" t="s">
        <v>368</v>
      </c>
      <c r="DV40" s="14">
        <v>0.82137155131000328</v>
      </c>
      <c r="DW40" s="431">
        <v>0.84862475402813264</v>
      </c>
      <c r="DX40" s="14">
        <v>33</v>
      </c>
      <c r="DY40" s="14">
        <v>34</v>
      </c>
      <c r="DZ40" s="14">
        <v>20</v>
      </c>
      <c r="EA40" s="14">
        <v>178</v>
      </c>
      <c r="EB40" s="14">
        <v>22</v>
      </c>
      <c r="EC40" s="14">
        <v>21</v>
      </c>
      <c r="ED40" s="43">
        <f t="shared" si="10"/>
        <v>17</v>
      </c>
    </row>
    <row r="41" spans="6:134" x14ac:dyDescent="0.25">
      <c r="F41" s="406" t="s">
        <v>298</v>
      </c>
      <c r="G41" s="411">
        <f>(VLOOKUP(F41,'RPPF CALCULATION'!$AX$2:$AZ$400,2,FALSE))</f>
        <v>0.83555425272468253</v>
      </c>
      <c r="H41" s="413">
        <f t="shared" si="0"/>
        <v>35</v>
      </c>
      <c r="I41" s="49">
        <f>VLOOKUP(F41,'RPPF CALCULATION'!$U$2:$W$365,3,FALSE)</f>
        <v>40</v>
      </c>
      <c r="J41" s="417">
        <f>VLOOKUP(F41,'RPPF CALCULATION'!$X$2:$AC$365,3,FALSE)</f>
        <v>22</v>
      </c>
      <c r="K41" s="467">
        <f>VLOOKUP(F41,'RPPF CALCULATION'!$X$2:$AC$365,5,FALSE)</f>
        <v>58</v>
      </c>
      <c r="L41" s="525">
        <f t="shared" si="1"/>
        <v>49</v>
      </c>
      <c r="M41" s="469">
        <f t="shared" si="2"/>
        <v>46</v>
      </c>
      <c r="O41" s="368" t="s">
        <v>225</v>
      </c>
      <c r="P41" s="14">
        <v>0.84262354401787287</v>
      </c>
      <c r="Q41" s="431">
        <v>0.86038890829094417</v>
      </c>
      <c r="R41" s="14">
        <v>34</v>
      </c>
      <c r="S41" s="43">
        <v>37</v>
      </c>
      <c r="T41" s="14">
        <v>34</v>
      </c>
      <c r="U41" s="14">
        <v>50</v>
      </c>
      <c r="V41" s="14">
        <v>65</v>
      </c>
      <c r="W41" s="14">
        <v>49.5</v>
      </c>
      <c r="X41" s="14">
        <f t="shared" si="11"/>
        <v>42</v>
      </c>
      <c r="Y41" s="368" t="s">
        <v>254</v>
      </c>
      <c r="Z41" s="14">
        <v>0.84206434449420409</v>
      </c>
      <c r="AA41" s="431">
        <v>0.87351924162814409</v>
      </c>
      <c r="AB41" s="14">
        <v>34</v>
      </c>
      <c r="AC41" s="43">
        <v>34</v>
      </c>
      <c r="AD41" s="14">
        <v>43</v>
      </c>
      <c r="AE41" s="14">
        <v>125</v>
      </c>
      <c r="AF41" s="14">
        <v>12</v>
      </c>
      <c r="AG41" s="14">
        <v>27.5</v>
      </c>
      <c r="AH41" s="43">
        <f t="shared" si="12"/>
        <v>21</v>
      </c>
      <c r="AI41" s="368" t="s">
        <v>328</v>
      </c>
      <c r="AJ41" s="14">
        <v>0.78533503882146427</v>
      </c>
      <c r="AK41" s="431">
        <v>0.86139302794522166</v>
      </c>
      <c r="AL41" s="14">
        <v>34</v>
      </c>
      <c r="AM41" s="14">
        <v>34</v>
      </c>
      <c r="AN41" s="14">
        <v>47</v>
      </c>
      <c r="AO41" s="14">
        <v>62</v>
      </c>
      <c r="AP41" s="14">
        <v>33</v>
      </c>
      <c r="AQ41" s="14">
        <v>40</v>
      </c>
      <c r="AR41" s="43">
        <f t="shared" si="13"/>
        <v>38</v>
      </c>
      <c r="AS41" s="14" t="s">
        <v>367</v>
      </c>
      <c r="AT41" s="14">
        <v>0.82420003284009824</v>
      </c>
      <c r="AU41" s="431">
        <v>0.88794774750001182</v>
      </c>
      <c r="AV41" s="14">
        <v>34</v>
      </c>
      <c r="AW41" s="43">
        <v>23</v>
      </c>
      <c r="AX41" s="14">
        <v>11</v>
      </c>
      <c r="AY41" s="14">
        <v>13</v>
      </c>
      <c r="AZ41" s="14">
        <v>107</v>
      </c>
      <c r="BA41" s="14">
        <v>59</v>
      </c>
      <c r="BB41" s="14">
        <f t="shared" si="14"/>
        <v>56</v>
      </c>
      <c r="BC41" s="368" t="s">
        <v>321</v>
      </c>
      <c r="BD41" s="14">
        <v>0.84596301994390477</v>
      </c>
      <c r="BE41" s="431">
        <v>0.86652991978541771</v>
      </c>
      <c r="BF41" s="14">
        <v>34</v>
      </c>
      <c r="BG41" s="43">
        <v>34</v>
      </c>
      <c r="BH41" s="14">
        <v>48</v>
      </c>
      <c r="BI41" s="14">
        <v>62</v>
      </c>
      <c r="BJ41" s="14">
        <v>40</v>
      </c>
      <c r="BK41" s="14">
        <v>44</v>
      </c>
      <c r="BL41" s="14">
        <f t="shared" si="3"/>
        <v>41</v>
      </c>
      <c r="BM41" s="368" t="s">
        <v>254</v>
      </c>
      <c r="BN41" s="14">
        <v>0.82616940468677735</v>
      </c>
      <c r="BO41" s="431">
        <v>0.86154325142853949</v>
      </c>
      <c r="BP41" s="14">
        <v>34</v>
      </c>
      <c r="BQ41" s="43">
        <v>34</v>
      </c>
      <c r="BR41" s="14">
        <v>56</v>
      </c>
      <c r="BS41" s="14">
        <v>53</v>
      </c>
      <c r="BT41" s="14">
        <v>46</v>
      </c>
      <c r="BU41" s="14">
        <v>51</v>
      </c>
      <c r="BV41" s="14">
        <f t="shared" si="4"/>
        <v>42</v>
      </c>
      <c r="BW41" s="14" t="s">
        <v>275</v>
      </c>
      <c r="BX41" s="14">
        <v>0.82612508307047261</v>
      </c>
      <c r="BY41" s="431">
        <v>0.87191912862229248</v>
      </c>
      <c r="BZ41" s="14">
        <v>34</v>
      </c>
      <c r="CA41" s="43">
        <v>34</v>
      </c>
      <c r="CB41" s="14">
        <v>37</v>
      </c>
      <c r="CC41" s="14">
        <v>91</v>
      </c>
      <c r="CD41" s="14">
        <v>47</v>
      </c>
      <c r="CE41" s="14">
        <v>42</v>
      </c>
      <c r="CF41" s="14">
        <f t="shared" si="5"/>
        <v>31</v>
      </c>
      <c r="CG41" s="368" t="s">
        <v>357</v>
      </c>
      <c r="CH41" s="14">
        <v>0.83031782725076964</v>
      </c>
      <c r="CI41" s="431">
        <v>0.87602502798581827</v>
      </c>
      <c r="CJ41" s="14">
        <v>34</v>
      </c>
      <c r="CK41" s="43">
        <v>34</v>
      </c>
      <c r="CL41" s="14">
        <v>29</v>
      </c>
      <c r="CM41" s="14">
        <v>39</v>
      </c>
      <c r="CN41" s="14">
        <v>69</v>
      </c>
      <c r="CO41" s="14">
        <v>49</v>
      </c>
      <c r="CP41" s="43">
        <f t="shared" si="6"/>
        <v>48</v>
      </c>
      <c r="CQ41" s="14" t="s">
        <v>554</v>
      </c>
      <c r="CR41" s="14">
        <v>0.81714164778612641</v>
      </c>
      <c r="CS41" s="431">
        <v>0.85678353783989625</v>
      </c>
      <c r="CT41" s="14">
        <v>34</v>
      </c>
      <c r="CU41" s="14">
        <v>37</v>
      </c>
      <c r="CV41" s="14">
        <v>37</v>
      </c>
      <c r="CW41" s="14">
        <v>37</v>
      </c>
      <c r="CX41" s="14">
        <v>87</v>
      </c>
      <c r="CY41" s="14">
        <v>62</v>
      </c>
      <c r="CZ41" s="14">
        <f t="shared" si="7"/>
        <v>53</v>
      </c>
      <c r="DA41" s="368" t="s">
        <v>199</v>
      </c>
      <c r="DB41" s="14">
        <v>0.82677934512802487</v>
      </c>
      <c r="DC41" s="431">
        <v>0.87803369228183503</v>
      </c>
      <c r="DD41" s="14">
        <v>34</v>
      </c>
      <c r="DE41" s="43">
        <v>36</v>
      </c>
      <c r="DF41" s="14">
        <v>45</v>
      </c>
      <c r="DG41" s="14">
        <v>26</v>
      </c>
      <c r="DH41" s="14">
        <v>23</v>
      </c>
      <c r="DI41" s="14">
        <v>34</v>
      </c>
      <c r="DJ41" s="14">
        <f t="shared" si="8"/>
        <v>30</v>
      </c>
      <c r="DK41" s="368" t="s">
        <v>227</v>
      </c>
      <c r="DL41" s="14">
        <v>0.84066274164475452</v>
      </c>
      <c r="DM41" s="431">
        <v>0.86130371825682783</v>
      </c>
      <c r="DN41" s="14">
        <v>34</v>
      </c>
      <c r="DO41" s="43">
        <v>38</v>
      </c>
      <c r="DP41" s="14">
        <v>16</v>
      </c>
      <c r="DQ41" s="14">
        <v>63</v>
      </c>
      <c r="DR41" s="14">
        <v>15</v>
      </c>
      <c r="DS41" s="14">
        <v>15.5</v>
      </c>
      <c r="DT41" s="14">
        <f t="shared" si="9"/>
        <v>11</v>
      </c>
      <c r="DU41" s="368" t="s">
        <v>138</v>
      </c>
      <c r="DV41" s="14">
        <v>0.81762284742536961</v>
      </c>
      <c r="DW41" s="431">
        <v>0.84475166771664811</v>
      </c>
      <c r="DX41" s="14">
        <v>34</v>
      </c>
      <c r="DY41" s="14">
        <v>35</v>
      </c>
      <c r="DZ41" s="14">
        <v>27</v>
      </c>
      <c r="EA41" s="14">
        <v>37</v>
      </c>
      <c r="EB41" s="14">
        <v>28</v>
      </c>
      <c r="EC41" s="14">
        <v>27.5</v>
      </c>
      <c r="ED41" s="43">
        <f t="shared" si="10"/>
        <v>22</v>
      </c>
    </row>
    <row r="42" spans="6:134" x14ac:dyDescent="0.25">
      <c r="F42" s="406" t="s">
        <v>71</v>
      </c>
      <c r="G42" s="411">
        <f>(VLOOKUP(F42,'RPPF CALCULATION'!$AX$2:$AZ$400,2,FALSE))</f>
        <v>0.83441688348771281</v>
      </c>
      <c r="H42" s="413">
        <f t="shared" si="0"/>
        <v>36</v>
      </c>
      <c r="I42" s="49">
        <f>VLOOKUP(F42,'RPPF CALCULATION'!$U$2:$W$365,3,FALSE)</f>
        <v>30</v>
      </c>
      <c r="J42" s="417">
        <f>VLOOKUP(F42,'RPPF CALCULATION'!$X$2:$AC$365,3,FALSE)</f>
        <v>17</v>
      </c>
      <c r="K42" s="467">
        <f>VLOOKUP(F42,'RPPF CALCULATION'!$X$2:$AC$365,5,FALSE)</f>
        <v>72</v>
      </c>
      <c r="L42" s="525">
        <f t="shared" si="1"/>
        <v>51</v>
      </c>
      <c r="M42" s="469">
        <f t="shared" si="2"/>
        <v>47</v>
      </c>
      <c r="O42" s="368" t="s">
        <v>101</v>
      </c>
      <c r="P42" s="14">
        <v>0.84134524699742397</v>
      </c>
      <c r="Q42" s="431">
        <v>0.85908366043061113</v>
      </c>
      <c r="R42" s="14">
        <v>35</v>
      </c>
      <c r="S42" s="43">
        <v>38</v>
      </c>
      <c r="T42" s="14">
        <v>25</v>
      </c>
      <c r="U42" s="14">
        <v>43</v>
      </c>
      <c r="V42" s="14">
        <v>153</v>
      </c>
      <c r="W42" s="14">
        <v>89</v>
      </c>
      <c r="X42" s="14">
        <f t="shared" si="11"/>
        <v>88</v>
      </c>
      <c r="Y42" s="368" t="s">
        <v>252</v>
      </c>
      <c r="Z42" s="14">
        <v>0.84100065197019469</v>
      </c>
      <c r="AA42" s="431">
        <v>0.87241581539596424</v>
      </c>
      <c r="AB42" s="14">
        <v>35</v>
      </c>
      <c r="AC42" s="43">
        <v>35</v>
      </c>
      <c r="AD42" s="14">
        <v>49</v>
      </c>
      <c r="AE42" s="14">
        <v>39</v>
      </c>
      <c r="AF42" s="14">
        <v>148</v>
      </c>
      <c r="AG42" s="14">
        <v>98.5</v>
      </c>
      <c r="AH42" s="43">
        <f t="shared" si="12"/>
        <v>95</v>
      </c>
      <c r="AI42" s="368" t="s">
        <v>205</v>
      </c>
      <c r="AJ42" s="14">
        <v>0.78382649116169401</v>
      </c>
      <c r="AK42" s="431">
        <v>0.85973838072815711</v>
      </c>
      <c r="AL42" s="14">
        <v>35</v>
      </c>
      <c r="AM42" s="14">
        <v>35</v>
      </c>
      <c r="AN42" s="14">
        <v>39</v>
      </c>
      <c r="AO42" s="14">
        <v>41</v>
      </c>
      <c r="AP42" s="14">
        <v>53</v>
      </c>
      <c r="AQ42" s="14">
        <v>46</v>
      </c>
      <c r="AR42" s="43">
        <f t="shared" si="13"/>
        <v>41</v>
      </c>
      <c r="AS42" s="14" t="s">
        <v>212</v>
      </c>
      <c r="AT42" s="14">
        <v>0.8229076547372669</v>
      </c>
      <c r="AU42" s="431">
        <v>0.88655541047064645</v>
      </c>
      <c r="AV42" s="14">
        <v>35</v>
      </c>
      <c r="AW42" s="43">
        <v>36</v>
      </c>
      <c r="AX42" s="14">
        <v>54</v>
      </c>
      <c r="AY42" s="14">
        <v>45</v>
      </c>
      <c r="AZ42" s="14">
        <v>48</v>
      </c>
      <c r="BA42" s="14">
        <v>51</v>
      </c>
      <c r="BB42" s="14">
        <f t="shared" si="14"/>
        <v>46</v>
      </c>
      <c r="BC42" s="368" t="s">
        <v>160</v>
      </c>
      <c r="BD42" s="14">
        <v>0.84435088010491033</v>
      </c>
      <c r="BE42" s="431">
        <v>0.86487858589441691</v>
      </c>
      <c r="BF42" s="14">
        <v>35</v>
      </c>
      <c r="BG42" s="43">
        <v>35</v>
      </c>
      <c r="BH42" s="14">
        <v>40</v>
      </c>
      <c r="BI42" s="14">
        <v>12</v>
      </c>
      <c r="BJ42" s="14">
        <v>105</v>
      </c>
      <c r="BK42" s="14">
        <v>72.5</v>
      </c>
      <c r="BL42" s="14">
        <f t="shared" si="3"/>
        <v>63</v>
      </c>
      <c r="BM42" s="368" t="s">
        <v>327</v>
      </c>
      <c r="BN42" s="14">
        <v>0.82579346681832666</v>
      </c>
      <c r="BO42" s="431">
        <v>0.86115121714152443</v>
      </c>
      <c r="BP42" s="14">
        <v>35</v>
      </c>
      <c r="BQ42" s="43">
        <v>35</v>
      </c>
      <c r="BR42" s="14">
        <v>36</v>
      </c>
      <c r="BS42" s="14">
        <v>131</v>
      </c>
      <c r="BT42" s="14">
        <v>20</v>
      </c>
      <c r="BU42" s="14">
        <v>28</v>
      </c>
      <c r="BV42" s="14">
        <f t="shared" si="4"/>
        <v>23</v>
      </c>
      <c r="BW42" s="14" t="s">
        <v>196</v>
      </c>
      <c r="BX42" s="14">
        <v>0.82313963161391734</v>
      </c>
      <c r="BY42" s="431">
        <v>0.86876818660892452</v>
      </c>
      <c r="BZ42" s="14">
        <v>35</v>
      </c>
      <c r="CA42" s="43">
        <v>35</v>
      </c>
      <c r="CB42" s="14">
        <v>45</v>
      </c>
      <c r="CC42" s="14">
        <v>53</v>
      </c>
      <c r="CD42" s="14">
        <v>83</v>
      </c>
      <c r="CE42" s="14">
        <v>64</v>
      </c>
      <c r="CF42" s="14">
        <f t="shared" si="5"/>
        <v>60</v>
      </c>
      <c r="CG42" s="368" t="s">
        <v>365</v>
      </c>
      <c r="CH42" s="14">
        <v>0.82599605661314313</v>
      </c>
      <c r="CI42" s="431">
        <v>0.87146535322090246</v>
      </c>
      <c r="CJ42" s="14">
        <v>35</v>
      </c>
      <c r="CK42" s="43">
        <v>35</v>
      </c>
      <c r="CL42" s="14">
        <v>37</v>
      </c>
      <c r="CM42" s="14">
        <v>64</v>
      </c>
      <c r="CN42" s="14">
        <v>22</v>
      </c>
      <c r="CO42" s="14">
        <v>29.5</v>
      </c>
      <c r="CP42" s="43">
        <f t="shared" si="6"/>
        <v>22</v>
      </c>
      <c r="CQ42" s="14" t="s">
        <v>365</v>
      </c>
      <c r="CR42" s="14">
        <v>0.81451174523596581</v>
      </c>
      <c r="CS42" s="431">
        <v>0.85402605115786812</v>
      </c>
      <c r="CT42" s="14">
        <v>35</v>
      </c>
      <c r="CU42" s="14">
        <v>38</v>
      </c>
      <c r="CV42" s="14">
        <v>33</v>
      </c>
      <c r="CW42" s="14">
        <v>46</v>
      </c>
      <c r="CX42" s="14">
        <v>15</v>
      </c>
      <c r="CY42" s="14">
        <v>24</v>
      </c>
      <c r="CZ42" s="14">
        <f t="shared" si="7"/>
        <v>18</v>
      </c>
      <c r="DA42" s="368" t="s">
        <v>285</v>
      </c>
      <c r="DB42" s="14">
        <v>0.82538878691852846</v>
      </c>
      <c r="DC42" s="431">
        <v>0.87655692950805308</v>
      </c>
      <c r="DD42" s="14">
        <v>35</v>
      </c>
      <c r="DE42" s="43">
        <v>37</v>
      </c>
      <c r="DF42" s="14">
        <v>36</v>
      </c>
      <c r="DG42" s="14">
        <v>148</v>
      </c>
      <c r="DH42" s="14">
        <v>5</v>
      </c>
      <c r="DI42" s="14">
        <v>20.5</v>
      </c>
      <c r="DJ42" s="14">
        <f t="shared" si="8"/>
        <v>16</v>
      </c>
      <c r="DK42" s="368" t="s">
        <v>70</v>
      </c>
      <c r="DL42" s="14">
        <v>0.836504062718053</v>
      </c>
      <c r="DM42" s="431">
        <v>0.85704293037464285</v>
      </c>
      <c r="DN42" s="14">
        <v>35</v>
      </c>
      <c r="DO42" s="43">
        <v>39</v>
      </c>
      <c r="DP42" s="14">
        <v>44</v>
      </c>
      <c r="DQ42" s="14">
        <v>72</v>
      </c>
      <c r="DR42" s="14">
        <v>67</v>
      </c>
      <c r="DS42" s="14">
        <v>55.5</v>
      </c>
      <c r="DT42" s="14">
        <f t="shared" si="9"/>
        <v>50</v>
      </c>
      <c r="DU42" s="368" t="s">
        <v>352</v>
      </c>
      <c r="DV42" s="14">
        <v>0.81510639659722695</v>
      </c>
      <c r="DW42" s="431">
        <v>0.84215172076006006</v>
      </c>
      <c r="DX42" s="14">
        <v>35</v>
      </c>
      <c r="DY42" s="14">
        <v>21</v>
      </c>
      <c r="DZ42" s="14">
        <v>37</v>
      </c>
      <c r="EA42" s="14">
        <v>36</v>
      </c>
      <c r="EB42" s="14">
        <v>15</v>
      </c>
      <c r="EC42" s="14">
        <v>26</v>
      </c>
      <c r="ED42" s="43">
        <f t="shared" si="10"/>
        <v>21</v>
      </c>
    </row>
    <row r="43" spans="6:134" x14ac:dyDescent="0.25">
      <c r="F43" s="406" t="s">
        <v>358</v>
      </c>
      <c r="G43" s="411">
        <f>(VLOOKUP(F43,'RPPF CALCULATION'!$AX$2:$AZ$400,2,FALSE))</f>
        <v>0.83281808305949889</v>
      </c>
      <c r="H43" s="413">
        <f t="shared" si="0"/>
        <v>37</v>
      </c>
      <c r="I43" s="49">
        <f>VLOOKUP(F43,'RPPF CALCULATION'!$U$2:$W$365,3,FALSE)</f>
        <v>42</v>
      </c>
      <c r="J43" s="417">
        <f>VLOOKUP(F43,'RPPF CALCULATION'!$X$2:$AC$365,3,FALSE)</f>
        <v>18</v>
      </c>
      <c r="K43" s="467">
        <f>VLOOKUP(F43,'RPPF CALCULATION'!$X$2:$AC$365,5,FALSE)</f>
        <v>109</v>
      </c>
      <c r="L43" s="525">
        <f t="shared" si="1"/>
        <v>75.5</v>
      </c>
      <c r="M43" s="469">
        <f t="shared" si="2"/>
        <v>72</v>
      </c>
      <c r="O43" s="368" t="s">
        <v>166</v>
      </c>
      <c r="P43" s="14">
        <v>0.8413021353558322</v>
      </c>
      <c r="Q43" s="431">
        <v>0.85903963984928855</v>
      </c>
      <c r="R43" s="14">
        <v>36</v>
      </c>
      <c r="S43" s="43">
        <v>22</v>
      </c>
      <c r="T43" s="14">
        <v>21</v>
      </c>
      <c r="U43" s="14">
        <v>52</v>
      </c>
      <c r="V43" s="14">
        <v>9</v>
      </c>
      <c r="W43" s="14">
        <v>15</v>
      </c>
      <c r="X43" s="14">
        <f t="shared" si="11"/>
        <v>10</v>
      </c>
      <c r="Y43" s="368" t="s">
        <v>153</v>
      </c>
      <c r="Z43" s="14">
        <v>0.83935717218158201</v>
      </c>
      <c r="AA43" s="431">
        <v>0.87071094423265372</v>
      </c>
      <c r="AB43" s="14">
        <v>36</v>
      </c>
      <c r="AC43" s="43">
        <v>36</v>
      </c>
      <c r="AD43" s="14">
        <v>36</v>
      </c>
      <c r="AE43" s="14">
        <v>51</v>
      </c>
      <c r="AF43" s="14">
        <v>25</v>
      </c>
      <c r="AG43" s="14">
        <v>30.5</v>
      </c>
      <c r="AH43" s="43">
        <f t="shared" si="12"/>
        <v>28</v>
      </c>
      <c r="AI43" s="368" t="s">
        <v>353</v>
      </c>
      <c r="AJ43" s="14">
        <v>0.78370099566397011</v>
      </c>
      <c r="AK43" s="431">
        <v>0.85960073126463632</v>
      </c>
      <c r="AL43" s="14">
        <v>36</v>
      </c>
      <c r="AM43" s="14">
        <v>36</v>
      </c>
      <c r="AN43" s="14">
        <v>42</v>
      </c>
      <c r="AO43" s="14">
        <v>54</v>
      </c>
      <c r="AP43" s="14">
        <v>54</v>
      </c>
      <c r="AQ43" s="14">
        <v>48</v>
      </c>
      <c r="AR43" s="43">
        <f t="shared" si="13"/>
        <v>44</v>
      </c>
      <c r="AS43" s="14" t="s">
        <v>234</v>
      </c>
      <c r="AT43" s="14">
        <v>0.82256682403018688</v>
      </c>
      <c r="AU43" s="431">
        <v>0.88618821822777827</v>
      </c>
      <c r="AV43" s="14">
        <v>36</v>
      </c>
      <c r="AW43" s="43">
        <v>37</v>
      </c>
      <c r="AX43" s="14">
        <v>29</v>
      </c>
      <c r="AY43" s="14">
        <v>33</v>
      </c>
      <c r="AZ43" s="14">
        <v>6</v>
      </c>
      <c r="BA43" s="14">
        <v>17.5</v>
      </c>
      <c r="BB43" s="14">
        <f t="shared" si="14"/>
        <v>10</v>
      </c>
      <c r="BC43" s="368" t="s">
        <v>253</v>
      </c>
      <c r="BD43" s="14">
        <v>0.84432594808455919</v>
      </c>
      <c r="BE43" s="431">
        <v>0.86485304773129912</v>
      </c>
      <c r="BF43" s="14">
        <v>36</v>
      </c>
      <c r="BG43" s="43">
        <v>36</v>
      </c>
      <c r="BH43" s="14">
        <v>44</v>
      </c>
      <c r="BI43" s="14">
        <v>68</v>
      </c>
      <c r="BJ43" s="14">
        <v>19</v>
      </c>
      <c r="BK43" s="14">
        <v>31.5</v>
      </c>
      <c r="BL43" s="14">
        <f t="shared" si="3"/>
        <v>24</v>
      </c>
      <c r="BM43" s="368" t="s">
        <v>49</v>
      </c>
      <c r="BN43" s="14">
        <v>0.82315243509625269</v>
      </c>
      <c r="BO43" s="431">
        <v>0.85839710515909851</v>
      </c>
      <c r="BP43" s="14">
        <v>36</v>
      </c>
      <c r="BQ43" s="43">
        <v>36</v>
      </c>
      <c r="BR43" s="14">
        <v>43</v>
      </c>
      <c r="BS43" s="14">
        <v>18</v>
      </c>
      <c r="BT43" s="14">
        <v>76</v>
      </c>
      <c r="BU43" s="14">
        <v>59.5</v>
      </c>
      <c r="BV43" s="14">
        <f t="shared" si="4"/>
        <v>54</v>
      </c>
      <c r="BW43" s="14" t="s">
        <v>247</v>
      </c>
      <c r="BX43" s="14">
        <v>0.82217457746195033</v>
      </c>
      <c r="BY43" s="431">
        <v>0.86774963724818011</v>
      </c>
      <c r="BZ43" s="14">
        <v>36</v>
      </c>
      <c r="CA43" s="43">
        <v>36</v>
      </c>
      <c r="CB43" s="14">
        <v>36</v>
      </c>
      <c r="CC43" s="14">
        <v>95</v>
      </c>
      <c r="CD43" s="14">
        <v>60</v>
      </c>
      <c r="CE43" s="14">
        <v>48</v>
      </c>
      <c r="CF43" s="14">
        <f t="shared" si="5"/>
        <v>43</v>
      </c>
      <c r="CG43" s="557" t="s">
        <v>319</v>
      </c>
      <c r="CH43" s="556">
        <v>0.81771677472870341</v>
      </c>
      <c r="CI43" s="431">
        <v>0.86273031477359685</v>
      </c>
      <c r="CJ43" s="14">
        <v>36</v>
      </c>
      <c r="CK43" s="43">
        <v>36</v>
      </c>
      <c r="CL43" s="14">
        <v>36</v>
      </c>
      <c r="CM43" s="14">
        <v>115</v>
      </c>
      <c r="CN43" s="14">
        <v>66</v>
      </c>
      <c r="CO43" s="14">
        <v>51</v>
      </c>
      <c r="CP43" s="43">
        <f t="shared" si="6"/>
        <v>49</v>
      </c>
      <c r="CQ43" s="14" t="s">
        <v>190</v>
      </c>
      <c r="CR43" s="14">
        <v>0.81397652244398022</v>
      </c>
      <c r="CS43" s="431">
        <v>0.85346486316984627</v>
      </c>
      <c r="CT43" s="14">
        <v>36</v>
      </c>
      <c r="CU43" s="14">
        <v>39</v>
      </c>
      <c r="CV43" s="14">
        <v>52</v>
      </c>
      <c r="CW43" s="14">
        <v>40</v>
      </c>
      <c r="CX43" s="14">
        <v>8</v>
      </c>
      <c r="CY43" s="14">
        <v>30</v>
      </c>
      <c r="CZ43" s="14">
        <f t="shared" si="7"/>
        <v>24</v>
      </c>
      <c r="DA43" s="368" t="s">
        <v>185</v>
      </c>
      <c r="DB43" s="14">
        <v>0.82517128722148969</v>
      </c>
      <c r="DC43" s="431">
        <v>0.87632594640090788</v>
      </c>
      <c r="DD43" s="14">
        <v>36</v>
      </c>
      <c r="DE43" s="43">
        <v>38</v>
      </c>
      <c r="DF43" s="14">
        <v>49</v>
      </c>
      <c r="DG43" s="14">
        <v>33</v>
      </c>
      <c r="DH43" s="14">
        <v>6</v>
      </c>
      <c r="DI43" s="14">
        <v>27.5</v>
      </c>
      <c r="DJ43" s="14">
        <f t="shared" si="8"/>
        <v>22</v>
      </c>
      <c r="DK43" s="368" t="s">
        <v>160</v>
      </c>
      <c r="DL43" s="14">
        <v>0.83450655231718052</v>
      </c>
      <c r="DM43" s="431">
        <v>0.85499637466294087</v>
      </c>
      <c r="DN43" s="14">
        <v>36</v>
      </c>
      <c r="DO43" s="43">
        <v>40</v>
      </c>
      <c r="DP43" s="14">
        <v>34</v>
      </c>
      <c r="DQ43" s="14">
        <v>64</v>
      </c>
      <c r="DR43" s="14">
        <v>18</v>
      </c>
      <c r="DS43" s="14">
        <v>26</v>
      </c>
      <c r="DT43" s="14">
        <f t="shared" si="9"/>
        <v>22</v>
      </c>
      <c r="DU43" s="368" t="s">
        <v>95</v>
      </c>
      <c r="DV43" s="14">
        <v>0.8110247851988186</v>
      </c>
      <c r="DW43" s="431">
        <v>0.83793468102513335</v>
      </c>
      <c r="DX43" s="14">
        <v>36</v>
      </c>
      <c r="DY43" s="14">
        <v>36</v>
      </c>
      <c r="DZ43" s="14">
        <v>36</v>
      </c>
      <c r="EA43" s="14">
        <v>62</v>
      </c>
      <c r="EB43" s="14">
        <v>76</v>
      </c>
      <c r="EC43" s="14">
        <v>56</v>
      </c>
      <c r="ED43" s="43">
        <f t="shared" si="10"/>
        <v>47</v>
      </c>
    </row>
    <row r="44" spans="6:134" x14ac:dyDescent="0.25">
      <c r="F44" s="406" t="s">
        <v>56</v>
      </c>
      <c r="G44" s="411">
        <f>(VLOOKUP(F44,'RPPF CALCULATION'!$AX$2:$AZ$400,2,FALSE))</f>
        <v>0.82943229682227815</v>
      </c>
      <c r="H44" s="413">
        <f t="shared" si="0"/>
        <v>38</v>
      </c>
      <c r="I44" s="49">
        <f>VLOOKUP(F44,'RPPF CALCULATION'!$U$2:$W$365,3,FALSE)</f>
        <v>28</v>
      </c>
      <c r="J44" s="417">
        <f>VLOOKUP(F44,'RPPF CALCULATION'!$X$2:$AC$365,3,FALSE)</f>
        <v>21</v>
      </c>
      <c r="K44" s="467">
        <f>VLOOKUP(F44,'RPPF CALCULATION'!$X$2:$AC$365,5,FALSE)</f>
        <v>92</v>
      </c>
      <c r="L44" s="525">
        <f t="shared" si="1"/>
        <v>60</v>
      </c>
      <c r="M44" s="469">
        <f t="shared" si="2"/>
        <v>55</v>
      </c>
      <c r="O44" s="368" t="s">
        <v>328</v>
      </c>
      <c r="P44" s="14">
        <v>0.84089194648997212</v>
      </c>
      <c r="Q44" s="431">
        <v>0.85862080280990605</v>
      </c>
      <c r="R44" s="14">
        <v>37</v>
      </c>
      <c r="S44" s="43">
        <v>39</v>
      </c>
      <c r="T44" s="14">
        <v>43</v>
      </c>
      <c r="U44" s="14">
        <v>41</v>
      </c>
      <c r="V44" s="14">
        <v>78</v>
      </c>
      <c r="W44" s="14">
        <v>60.5</v>
      </c>
      <c r="X44" s="14">
        <f t="shared" si="11"/>
        <v>56</v>
      </c>
      <c r="Y44" s="368" t="s">
        <v>205</v>
      </c>
      <c r="Z44" s="14">
        <v>0.83898737335908091</v>
      </c>
      <c r="AA44" s="431">
        <v>0.87032733175802723</v>
      </c>
      <c r="AB44" s="14">
        <v>37</v>
      </c>
      <c r="AC44" s="43">
        <v>37</v>
      </c>
      <c r="AD44" s="14">
        <v>30</v>
      </c>
      <c r="AE44" s="14">
        <v>73</v>
      </c>
      <c r="AF44" s="14">
        <v>69</v>
      </c>
      <c r="AG44" s="14">
        <v>49.5</v>
      </c>
      <c r="AH44" s="43">
        <f t="shared" si="12"/>
        <v>42</v>
      </c>
      <c r="AI44" s="368" t="s">
        <v>291</v>
      </c>
      <c r="AJ44" s="14">
        <v>0.78071285731917828</v>
      </c>
      <c r="AK44" s="431">
        <v>0.85632319822523173</v>
      </c>
      <c r="AL44" s="14">
        <v>37</v>
      </c>
      <c r="AM44" s="14">
        <v>37</v>
      </c>
      <c r="AN44" s="14">
        <v>20</v>
      </c>
      <c r="AO44" s="14">
        <v>199</v>
      </c>
      <c r="AP44" s="14">
        <v>8</v>
      </c>
      <c r="AQ44" s="14">
        <v>14</v>
      </c>
      <c r="AR44" s="43">
        <f t="shared" si="13"/>
        <v>11</v>
      </c>
      <c r="AS44" s="14" t="s">
        <v>199</v>
      </c>
      <c r="AT44" s="14">
        <v>0.82019644123898949</v>
      </c>
      <c r="AU44" s="431">
        <v>0.88363449828566221</v>
      </c>
      <c r="AV44" s="14">
        <v>37</v>
      </c>
      <c r="AW44" s="43">
        <v>38</v>
      </c>
      <c r="AX44" s="14">
        <v>45</v>
      </c>
      <c r="AY44" s="14">
        <v>107</v>
      </c>
      <c r="AZ44" s="14">
        <v>2</v>
      </c>
      <c r="BA44" s="14">
        <v>23.5</v>
      </c>
      <c r="BB44" s="14">
        <f t="shared" si="14"/>
        <v>18</v>
      </c>
      <c r="BC44" s="368" t="s">
        <v>358</v>
      </c>
      <c r="BD44" s="14">
        <v>0.84383742328552791</v>
      </c>
      <c r="BE44" s="431">
        <v>0.86435264600576522</v>
      </c>
      <c r="BF44" s="14">
        <v>37</v>
      </c>
      <c r="BG44" s="43">
        <v>37</v>
      </c>
      <c r="BH44" s="14">
        <v>34</v>
      </c>
      <c r="BI44" s="14">
        <v>31</v>
      </c>
      <c r="BJ44" s="14">
        <v>37</v>
      </c>
      <c r="BK44" s="14">
        <v>35.5</v>
      </c>
      <c r="BL44" s="14">
        <f t="shared" si="3"/>
        <v>32</v>
      </c>
      <c r="BM44" s="368" t="s">
        <v>194</v>
      </c>
      <c r="BN44" s="14">
        <v>0.82276878403974185</v>
      </c>
      <c r="BO44" s="431">
        <v>0.85799702743077155</v>
      </c>
      <c r="BP44" s="14">
        <v>37</v>
      </c>
      <c r="BQ44" s="43">
        <v>37</v>
      </c>
      <c r="BR44" s="14">
        <v>54</v>
      </c>
      <c r="BS44" s="14">
        <v>13</v>
      </c>
      <c r="BT44" s="14">
        <v>160</v>
      </c>
      <c r="BU44" s="14">
        <v>107</v>
      </c>
      <c r="BV44" s="14">
        <f t="shared" si="4"/>
        <v>103</v>
      </c>
      <c r="BW44" s="14" t="s">
        <v>388</v>
      </c>
      <c r="BX44" s="14">
        <v>0.81722293965813775</v>
      </c>
      <c r="BY44" s="431">
        <v>0.86252351857967668</v>
      </c>
      <c r="BZ44" s="14">
        <v>37</v>
      </c>
      <c r="CA44" s="43">
        <v>37</v>
      </c>
      <c r="CB44" s="14">
        <v>40</v>
      </c>
      <c r="CC44" s="14">
        <v>40</v>
      </c>
      <c r="CD44" s="14">
        <v>89</v>
      </c>
      <c r="CE44" s="14">
        <v>64.5</v>
      </c>
      <c r="CF44" s="14">
        <f t="shared" si="5"/>
        <v>62</v>
      </c>
      <c r="CG44" s="368" t="s">
        <v>363</v>
      </c>
      <c r="CH44" s="14">
        <v>0.81708170922843193</v>
      </c>
      <c r="CI44" s="431">
        <v>0.86206029029093545</v>
      </c>
      <c r="CJ44" s="14">
        <v>37</v>
      </c>
      <c r="CK44" s="43">
        <v>37</v>
      </c>
      <c r="CL44" s="14">
        <v>40</v>
      </c>
      <c r="CM44" s="14">
        <v>126</v>
      </c>
      <c r="CN44" s="14">
        <v>9</v>
      </c>
      <c r="CO44" s="14">
        <v>24.5</v>
      </c>
      <c r="CP44" s="43">
        <f t="shared" si="6"/>
        <v>17</v>
      </c>
      <c r="CQ44" s="14" t="s">
        <v>122</v>
      </c>
      <c r="CR44" s="14">
        <v>0.8112637789431143</v>
      </c>
      <c r="CS44" s="431">
        <v>0.85062051668448346</v>
      </c>
      <c r="CT44" s="14">
        <v>37</v>
      </c>
      <c r="CU44" s="14">
        <v>21</v>
      </c>
      <c r="CV44" s="14">
        <v>34</v>
      </c>
      <c r="CW44" s="14">
        <v>131</v>
      </c>
      <c r="CX44" s="14">
        <v>23</v>
      </c>
      <c r="CY44" s="14">
        <v>28.5</v>
      </c>
      <c r="CZ44" s="14">
        <f t="shared" si="7"/>
        <v>22</v>
      </c>
      <c r="DA44" s="368" t="s">
        <v>198</v>
      </c>
      <c r="DB44" s="14">
        <v>0.82203842089990076</v>
      </c>
      <c r="DC44" s="431">
        <v>0.87299886499765367</v>
      </c>
      <c r="DD44" s="14">
        <v>37</v>
      </c>
      <c r="DE44" s="43">
        <v>39</v>
      </c>
      <c r="DF44" s="14">
        <v>54</v>
      </c>
      <c r="DG44" s="14">
        <v>30</v>
      </c>
      <c r="DH44" s="14">
        <v>10</v>
      </c>
      <c r="DI44" s="14">
        <v>32</v>
      </c>
      <c r="DJ44" s="14">
        <f t="shared" si="8"/>
        <v>26</v>
      </c>
      <c r="DK44" s="368" t="s">
        <v>208</v>
      </c>
      <c r="DL44" s="14">
        <v>0.83430037239273114</v>
      </c>
      <c r="DM44" s="431">
        <v>0.85478513235760123</v>
      </c>
      <c r="DN44" s="14">
        <v>37</v>
      </c>
      <c r="DO44" s="43">
        <v>20</v>
      </c>
      <c r="DP44" s="14">
        <v>20</v>
      </c>
      <c r="DQ44" s="14">
        <v>43</v>
      </c>
      <c r="DR44" s="14">
        <v>81</v>
      </c>
      <c r="DS44" s="14">
        <v>50.5</v>
      </c>
      <c r="DT44" s="14">
        <f t="shared" si="9"/>
        <v>41</v>
      </c>
      <c r="DU44" s="368" t="s">
        <v>376</v>
      </c>
      <c r="DV44" s="14">
        <v>0.80906913888844723</v>
      </c>
      <c r="DW44" s="431">
        <v>0.83591414614483706</v>
      </c>
      <c r="DX44" s="14">
        <v>37</v>
      </c>
      <c r="DY44" s="14">
        <v>37</v>
      </c>
      <c r="DZ44" s="14">
        <v>42</v>
      </c>
      <c r="EA44" s="14">
        <v>49</v>
      </c>
      <c r="EB44" s="14">
        <v>77</v>
      </c>
      <c r="EC44" s="14">
        <v>59.5</v>
      </c>
      <c r="ED44" s="43">
        <f t="shared" si="10"/>
        <v>53</v>
      </c>
    </row>
    <row r="45" spans="6:134" x14ac:dyDescent="0.25">
      <c r="F45" s="406" t="s">
        <v>376</v>
      </c>
      <c r="G45" s="411">
        <f>(VLOOKUP(F45,'RPPF CALCULATION'!$AX$2:$AZ$400,2,FALSE))</f>
        <v>0.82895207817470706</v>
      </c>
      <c r="H45" s="413">
        <f t="shared" si="0"/>
        <v>39</v>
      </c>
      <c r="I45" s="49">
        <f>VLOOKUP(F45,'RPPF CALCULATION'!$U$2:$W$365,3,FALSE)</f>
        <v>41</v>
      </c>
      <c r="J45" s="417">
        <f>VLOOKUP(F45,'RPPF CALCULATION'!$X$2:$AC$365,3,FALSE)</f>
        <v>147</v>
      </c>
      <c r="K45" s="467">
        <f>VLOOKUP(F45,'RPPF CALCULATION'!$X$2:$AC$365,5,FALSE)</f>
        <v>37</v>
      </c>
      <c r="L45" s="525">
        <f t="shared" si="1"/>
        <v>39</v>
      </c>
      <c r="M45" s="469">
        <f t="shared" si="2"/>
        <v>37</v>
      </c>
      <c r="O45" s="368" t="s">
        <v>367</v>
      </c>
      <c r="P45" s="14">
        <v>0.83480324113370852</v>
      </c>
      <c r="Q45" s="431">
        <v>0.85240372687893751</v>
      </c>
      <c r="R45" s="14">
        <v>38</v>
      </c>
      <c r="S45" s="43">
        <v>40</v>
      </c>
      <c r="T45" s="14">
        <v>28</v>
      </c>
      <c r="U45" s="14">
        <v>145</v>
      </c>
      <c r="V45" s="14">
        <v>41</v>
      </c>
      <c r="W45" s="14">
        <v>34.5</v>
      </c>
      <c r="X45" s="14">
        <f t="shared" si="11"/>
        <v>28</v>
      </c>
      <c r="Y45" s="368" t="s">
        <v>368</v>
      </c>
      <c r="Z45" s="14">
        <v>0.83839495285739718</v>
      </c>
      <c r="AA45" s="431">
        <v>0.86971278168149291</v>
      </c>
      <c r="AB45" s="14">
        <v>38</v>
      </c>
      <c r="AC45" s="43">
        <v>38</v>
      </c>
      <c r="AD45" s="14">
        <v>26</v>
      </c>
      <c r="AE45" s="14">
        <v>148</v>
      </c>
      <c r="AF45" s="14">
        <v>79</v>
      </c>
      <c r="AG45" s="14">
        <v>52.5</v>
      </c>
      <c r="AH45" s="43">
        <f t="shared" si="12"/>
        <v>46</v>
      </c>
      <c r="AI45" s="368" t="s">
        <v>372</v>
      </c>
      <c r="AJ45" s="14">
        <v>0.77973817024604319</v>
      </c>
      <c r="AK45" s="431">
        <v>0.85525411483059943</v>
      </c>
      <c r="AL45" s="14">
        <v>38</v>
      </c>
      <c r="AM45" s="14">
        <v>38</v>
      </c>
      <c r="AN45" s="14">
        <v>44</v>
      </c>
      <c r="AO45" s="14">
        <v>24</v>
      </c>
      <c r="AP45" s="14">
        <v>30</v>
      </c>
      <c r="AQ45" s="14">
        <v>37</v>
      </c>
      <c r="AR45" s="43">
        <f t="shared" si="13"/>
        <v>33</v>
      </c>
      <c r="AS45" s="14" t="s">
        <v>261</v>
      </c>
      <c r="AT45" s="14">
        <v>0.81807023999011974</v>
      </c>
      <c r="AU45" s="431">
        <v>0.88134384609633876</v>
      </c>
      <c r="AV45" s="14">
        <v>38</v>
      </c>
      <c r="AW45" s="43">
        <v>39</v>
      </c>
      <c r="AX45" s="14">
        <v>35</v>
      </c>
      <c r="AY45" s="14">
        <v>25</v>
      </c>
      <c r="AZ45" s="14">
        <v>50</v>
      </c>
      <c r="BA45" s="14">
        <v>42.5</v>
      </c>
      <c r="BB45" s="14">
        <f t="shared" si="14"/>
        <v>34</v>
      </c>
      <c r="BC45" s="368" t="s">
        <v>209</v>
      </c>
      <c r="BD45" s="14">
        <v>0.84129834945786397</v>
      </c>
      <c r="BE45" s="431">
        <v>0.86175184267471561</v>
      </c>
      <c r="BF45" s="14">
        <v>38</v>
      </c>
      <c r="BG45" s="43">
        <v>38</v>
      </c>
      <c r="BH45" s="14">
        <v>45</v>
      </c>
      <c r="BI45" s="14">
        <v>37</v>
      </c>
      <c r="BJ45" s="14">
        <v>63</v>
      </c>
      <c r="BK45" s="14">
        <v>54</v>
      </c>
      <c r="BL45" s="14">
        <f t="shared" si="3"/>
        <v>54</v>
      </c>
      <c r="BM45" s="368" t="s">
        <v>167</v>
      </c>
      <c r="BN45" s="14">
        <v>0.82231463582582809</v>
      </c>
      <c r="BO45" s="431">
        <v>0.85752343408947118</v>
      </c>
      <c r="BP45" s="14">
        <v>38</v>
      </c>
      <c r="BQ45" s="43">
        <v>38</v>
      </c>
      <c r="BR45" s="14">
        <v>41</v>
      </c>
      <c r="BS45" s="14">
        <v>91</v>
      </c>
      <c r="BT45" s="14">
        <v>78</v>
      </c>
      <c r="BU45" s="14">
        <v>59.5</v>
      </c>
      <c r="BV45" s="14">
        <f t="shared" si="4"/>
        <v>54</v>
      </c>
      <c r="BW45" s="14" t="s">
        <v>88</v>
      </c>
      <c r="BX45" s="14">
        <v>0.81450030309188792</v>
      </c>
      <c r="BY45" s="431">
        <v>0.85964995990067306</v>
      </c>
      <c r="BZ45" s="14">
        <v>38</v>
      </c>
      <c r="CA45" s="43">
        <v>38</v>
      </c>
      <c r="CB45" s="14">
        <v>35</v>
      </c>
      <c r="CC45" s="14">
        <v>36</v>
      </c>
      <c r="CD45" s="14">
        <v>109</v>
      </c>
      <c r="CE45" s="14">
        <v>72</v>
      </c>
      <c r="CF45" s="14">
        <f t="shared" si="5"/>
        <v>70</v>
      </c>
      <c r="CG45" s="368" t="s">
        <v>122</v>
      </c>
      <c r="CH45" s="14">
        <v>0.81653281063350847</v>
      </c>
      <c r="CI45" s="431">
        <v>0.86148117601541607</v>
      </c>
      <c r="CJ45" s="14">
        <v>38</v>
      </c>
      <c r="CK45" s="43">
        <v>38</v>
      </c>
      <c r="CL45" s="14">
        <v>38</v>
      </c>
      <c r="CM45" s="14">
        <v>90</v>
      </c>
      <c r="CN45" s="14">
        <v>10</v>
      </c>
      <c r="CO45" s="14">
        <v>24</v>
      </c>
      <c r="CP45" s="43">
        <f t="shared" si="6"/>
        <v>15</v>
      </c>
      <c r="CQ45" s="14" t="s">
        <v>134</v>
      </c>
      <c r="CR45" s="14">
        <v>0.81111471298773008</v>
      </c>
      <c r="CS45" s="431">
        <v>0.85046421911114156</v>
      </c>
      <c r="CT45" s="14">
        <v>38</v>
      </c>
      <c r="CU45" s="14">
        <v>40</v>
      </c>
      <c r="CV45" s="14">
        <v>38</v>
      </c>
      <c r="CW45" s="14">
        <v>74</v>
      </c>
      <c r="CX45" s="14">
        <v>28</v>
      </c>
      <c r="CY45" s="14">
        <v>33</v>
      </c>
      <c r="CZ45" s="14">
        <f t="shared" si="7"/>
        <v>28</v>
      </c>
      <c r="DA45" s="368" t="s">
        <v>298</v>
      </c>
      <c r="DB45" s="14">
        <v>0.82087515942144562</v>
      </c>
      <c r="DC45" s="431">
        <v>0.87176348971035855</v>
      </c>
      <c r="DD45" s="14">
        <v>38</v>
      </c>
      <c r="DE45" s="43">
        <v>22</v>
      </c>
      <c r="DF45" s="14">
        <v>32</v>
      </c>
      <c r="DG45" s="14">
        <v>91</v>
      </c>
      <c r="DH45" s="14">
        <v>15</v>
      </c>
      <c r="DI45" s="14">
        <v>23.5</v>
      </c>
      <c r="DJ45" s="14">
        <f t="shared" si="8"/>
        <v>19</v>
      </c>
      <c r="DK45" s="368" t="s">
        <v>346</v>
      </c>
      <c r="DL45" s="14">
        <v>0.83406998739319382</v>
      </c>
      <c r="DM45" s="431">
        <v>0.85454909066465812</v>
      </c>
      <c r="DN45" s="14">
        <v>38</v>
      </c>
      <c r="DO45" s="43">
        <v>41</v>
      </c>
      <c r="DP45" s="14">
        <v>47</v>
      </c>
      <c r="DQ45" s="14">
        <v>20</v>
      </c>
      <c r="DR45" s="14">
        <v>36</v>
      </c>
      <c r="DS45" s="14">
        <v>41.5</v>
      </c>
      <c r="DT45" s="14">
        <f t="shared" si="9"/>
        <v>32</v>
      </c>
      <c r="DU45" s="368" t="s">
        <v>220</v>
      </c>
      <c r="DV45" s="14">
        <v>0.8061224173862227</v>
      </c>
      <c r="DW45" s="431">
        <v>0.83286965208362151</v>
      </c>
      <c r="DX45" s="14">
        <v>38</v>
      </c>
      <c r="DY45" s="14">
        <v>38</v>
      </c>
      <c r="DZ45" s="14">
        <v>41</v>
      </c>
      <c r="EA45" s="14">
        <v>57</v>
      </c>
      <c r="EB45" s="14">
        <v>41</v>
      </c>
      <c r="EC45" s="14">
        <v>41</v>
      </c>
      <c r="ED45" s="43">
        <f t="shared" si="10"/>
        <v>32</v>
      </c>
    </row>
    <row r="46" spans="6:134" x14ac:dyDescent="0.25">
      <c r="F46" s="406" t="s">
        <v>364</v>
      </c>
      <c r="G46" s="411">
        <f>(VLOOKUP(F46,'RPPF CALCULATION'!$AX$2:$AZ$400,2,FALSE))</f>
        <v>0.82548540377894264</v>
      </c>
      <c r="H46" s="413">
        <f t="shared" si="0"/>
        <v>40</v>
      </c>
      <c r="I46" s="49">
        <f>VLOOKUP(F46,'RPPF CALCULATION'!$U$2:$W$365,3,FALSE)</f>
        <v>48</v>
      </c>
      <c r="J46" s="417">
        <f>VLOOKUP(F46,'RPPF CALCULATION'!$X$2:$AC$365,3,FALSE)</f>
        <v>25</v>
      </c>
      <c r="K46" s="467">
        <f>VLOOKUP(F46,'RPPF CALCULATION'!$X$2:$AC$365,5,FALSE)</f>
        <v>64</v>
      </c>
      <c r="L46" s="525">
        <f t="shared" si="1"/>
        <v>56</v>
      </c>
      <c r="M46" s="469">
        <f t="shared" si="2"/>
        <v>52</v>
      </c>
      <c r="O46" s="368" t="s">
        <v>93</v>
      </c>
      <c r="P46" s="14">
        <v>0.83458814871922726</v>
      </c>
      <c r="Q46" s="431">
        <v>0.85218409958630958</v>
      </c>
      <c r="R46" s="14">
        <v>39</v>
      </c>
      <c r="S46" s="43">
        <v>41</v>
      </c>
      <c r="T46" s="14">
        <v>36</v>
      </c>
      <c r="U46" s="14">
        <v>63</v>
      </c>
      <c r="V46" s="14">
        <v>73</v>
      </c>
      <c r="W46" s="14">
        <v>54.5</v>
      </c>
      <c r="X46" s="14">
        <f t="shared" si="11"/>
        <v>48</v>
      </c>
      <c r="Y46" s="368" t="s">
        <v>234</v>
      </c>
      <c r="Z46" s="14">
        <v>0.83580657333770858</v>
      </c>
      <c r="AA46" s="431">
        <v>0.86702771452496541</v>
      </c>
      <c r="AB46" s="14">
        <v>39</v>
      </c>
      <c r="AC46" s="43">
        <v>39</v>
      </c>
      <c r="AD46" s="14">
        <v>50</v>
      </c>
      <c r="AE46" s="14">
        <v>50</v>
      </c>
      <c r="AF46" s="14">
        <v>36</v>
      </c>
      <c r="AG46" s="14">
        <v>43</v>
      </c>
      <c r="AH46" s="43">
        <f t="shared" si="12"/>
        <v>38</v>
      </c>
      <c r="AI46" s="368" t="s">
        <v>296</v>
      </c>
      <c r="AJ46" s="14">
        <v>0.7776251714290292</v>
      </c>
      <c r="AK46" s="431">
        <v>0.85293647667738048</v>
      </c>
      <c r="AL46" s="14">
        <v>39</v>
      </c>
      <c r="AM46" s="14">
        <v>39</v>
      </c>
      <c r="AN46" s="14">
        <v>40</v>
      </c>
      <c r="AO46" s="14">
        <v>70</v>
      </c>
      <c r="AP46" s="14">
        <v>24</v>
      </c>
      <c r="AQ46" s="14">
        <v>32</v>
      </c>
      <c r="AR46" s="43">
        <f t="shared" si="13"/>
        <v>28</v>
      </c>
      <c r="AS46" s="14" t="s">
        <v>196</v>
      </c>
      <c r="AT46" s="14">
        <v>0.81071859827591741</v>
      </c>
      <c r="AU46" s="431">
        <v>0.87342359198271202</v>
      </c>
      <c r="AV46" s="14">
        <v>39</v>
      </c>
      <c r="AW46" s="43">
        <v>40</v>
      </c>
      <c r="AX46" s="14">
        <v>28</v>
      </c>
      <c r="AY46" s="14">
        <v>84</v>
      </c>
      <c r="AZ46" s="14">
        <v>62</v>
      </c>
      <c r="BA46" s="14">
        <v>45</v>
      </c>
      <c r="BB46" s="14">
        <f t="shared" si="14"/>
        <v>37</v>
      </c>
      <c r="BC46" s="368" t="s">
        <v>367</v>
      </c>
      <c r="BD46" s="14">
        <v>0.8411652475841136</v>
      </c>
      <c r="BE46" s="431">
        <v>0.86161550485229899</v>
      </c>
      <c r="BF46" s="14">
        <v>39</v>
      </c>
      <c r="BG46" s="43">
        <v>39</v>
      </c>
      <c r="BH46" s="14">
        <v>24</v>
      </c>
      <c r="BI46" s="14">
        <v>26</v>
      </c>
      <c r="BJ46" s="14">
        <v>124</v>
      </c>
      <c r="BK46" s="14">
        <v>74</v>
      </c>
      <c r="BL46" s="14">
        <f t="shared" si="3"/>
        <v>67</v>
      </c>
      <c r="BM46" s="368" t="s">
        <v>126</v>
      </c>
      <c r="BN46" s="14">
        <v>0.82204070911827332</v>
      </c>
      <c r="BO46" s="431">
        <v>0.85723777874452489</v>
      </c>
      <c r="BP46" s="14">
        <v>39</v>
      </c>
      <c r="BQ46" s="43">
        <v>39</v>
      </c>
      <c r="BR46" s="14">
        <v>44</v>
      </c>
      <c r="BS46" s="14">
        <v>21</v>
      </c>
      <c r="BT46" s="14">
        <v>38</v>
      </c>
      <c r="BU46" s="14">
        <v>41</v>
      </c>
      <c r="BV46" s="14">
        <f t="shared" si="4"/>
        <v>34</v>
      </c>
      <c r="BW46" s="556" t="s">
        <v>300</v>
      </c>
      <c r="BX46" s="14">
        <v>0.810949472337404</v>
      </c>
      <c r="BY46" s="431">
        <v>0.85590229829254494</v>
      </c>
      <c r="BZ46" s="14">
        <v>39</v>
      </c>
      <c r="CA46" s="43">
        <v>39</v>
      </c>
      <c r="CB46" s="14">
        <v>31</v>
      </c>
      <c r="CC46" s="14">
        <v>159</v>
      </c>
      <c r="CD46" s="14">
        <v>4</v>
      </c>
      <c r="CE46" s="14">
        <v>17.5</v>
      </c>
      <c r="CF46" s="14">
        <f t="shared" si="5"/>
        <v>14</v>
      </c>
      <c r="CG46" s="368" t="s">
        <v>87</v>
      </c>
      <c r="CH46" s="14">
        <v>0.81637675386448272</v>
      </c>
      <c r="CI46" s="431">
        <v>0.86131652865874564</v>
      </c>
      <c r="CJ46" s="14">
        <v>39</v>
      </c>
      <c r="CK46" s="43">
        <v>39</v>
      </c>
      <c r="CL46" s="14">
        <v>30</v>
      </c>
      <c r="CM46" s="14">
        <v>129</v>
      </c>
      <c r="CN46" s="14">
        <v>34</v>
      </c>
      <c r="CO46" s="14">
        <v>32</v>
      </c>
      <c r="CP46" s="43">
        <f t="shared" si="6"/>
        <v>26</v>
      </c>
      <c r="CQ46" s="14" t="s">
        <v>209</v>
      </c>
      <c r="CR46" s="14">
        <v>0.80942682392849685</v>
      </c>
      <c r="CS46" s="431">
        <v>0.84869444570212593</v>
      </c>
      <c r="CT46" s="14">
        <v>39</v>
      </c>
      <c r="CU46" s="14">
        <v>22</v>
      </c>
      <c r="CV46" s="14">
        <v>42</v>
      </c>
      <c r="CW46" s="14">
        <v>22</v>
      </c>
      <c r="CX46" s="14">
        <v>78</v>
      </c>
      <c r="CY46" s="14">
        <v>60</v>
      </c>
      <c r="CZ46" s="14">
        <f t="shared" si="7"/>
        <v>51</v>
      </c>
      <c r="DA46" s="368" t="s">
        <v>208</v>
      </c>
      <c r="DB46" s="14">
        <v>0.81559094286703016</v>
      </c>
      <c r="DC46" s="431">
        <v>0.86615168990013014</v>
      </c>
      <c r="DD46" s="14">
        <v>39</v>
      </c>
      <c r="DE46" s="43">
        <v>40</v>
      </c>
      <c r="DF46" s="14">
        <v>46</v>
      </c>
      <c r="DG46" s="14">
        <v>67</v>
      </c>
      <c r="DH46" s="14">
        <v>103</v>
      </c>
      <c r="DI46" s="14">
        <v>74.5</v>
      </c>
      <c r="DJ46" s="14">
        <f t="shared" si="8"/>
        <v>65</v>
      </c>
      <c r="DK46" s="368" t="s">
        <v>291</v>
      </c>
      <c r="DL46" s="14">
        <v>0.83316800571397409</v>
      </c>
      <c r="DM46" s="431">
        <v>0.85362496243150776</v>
      </c>
      <c r="DN46" s="14">
        <v>39</v>
      </c>
      <c r="DO46" s="43">
        <v>21</v>
      </c>
      <c r="DP46" s="14">
        <v>28</v>
      </c>
      <c r="DQ46" s="14">
        <v>81</v>
      </c>
      <c r="DR46" s="14">
        <v>6</v>
      </c>
      <c r="DS46" s="14">
        <v>17</v>
      </c>
      <c r="DT46" s="14">
        <f t="shared" si="9"/>
        <v>14</v>
      </c>
      <c r="DU46" s="368" t="s">
        <v>314</v>
      </c>
      <c r="DV46" s="14">
        <v>0.80459227616353113</v>
      </c>
      <c r="DW46" s="431">
        <v>0.83128874059884472</v>
      </c>
      <c r="DX46" s="14">
        <v>39</v>
      </c>
      <c r="DY46" s="14">
        <v>39</v>
      </c>
      <c r="DZ46" s="14">
        <v>63</v>
      </c>
      <c r="EA46" s="14">
        <v>112</v>
      </c>
      <c r="EB46" s="14">
        <v>19</v>
      </c>
      <c r="EC46" s="14">
        <v>41</v>
      </c>
      <c r="ED46" s="43">
        <f t="shared" si="10"/>
        <v>32</v>
      </c>
    </row>
    <row r="47" spans="6:134" x14ac:dyDescent="0.25">
      <c r="F47" s="406" t="s">
        <v>365</v>
      </c>
      <c r="G47" s="411">
        <f>(VLOOKUP(F47,'RPPF CALCULATION'!$AX$2:$AZ$400,2,FALSE))</f>
        <v>0.8216136051179701</v>
      </c>
      <c r="H47" s="413">
        <f t="shared" si="0"/>
        <v>41</v>
      </c>
      <c r="I47" s="49">
        <f>VLOOKUP(F47,'RPPF CALCULATION'!$U$2:$W$365,3,FALSE)</f>
        <v>32</v>
      </c>
      <c r="J47" s="417">
        <f>VLOOKUP(F47,'RPPF CALCULATION'!$X$2:$AC$365,3,FALSE)</f>
        <v>65</v>
      </c>
      <c r="K47" s="467">
        <f>VLOOKUP(F47,'RPPF CALCULATION'!$X$2:$AC$365,5,FALSE)</f>
        <v>31</v>
      </c>
      <c r="L47" s="525">
        <f t="shared" si="1"/>
        <v>31.5</v>
      </c>
      <c r="M47" s="469">
        <f t="shared" si="2"/>
        <v>31</v>
      </c>
      <c r="O47" s="368" t="s">
        <v>158</v>
      </c>
      <c r="P47" s="14">
        <v>0.83430462765632585</v>
      </c>
      <c r="Q47" s="431">
        <v>0.85189460093709779</v>
      </c>
      <c r="R47" s="14">
        <v>40</v>
      </c>
      <c r="S47" s="43">
        <v>42</v>
      </c>
      <c r="T47" s="14">
        <v>48</v>
      </c>
      <c r="U47" s="14">
        <v>14</v>
      </c>
      <c r="V47" s="14">
        <v>59</v>
      </c>
      <c r="W47" s="14">
        <v>53.5</v>
      </c>
      <c r="X47" s="14">
        <f t="shared" si="11"/>
        <v>45</v>
      </c>
      <c r="Y47" s="368" t="s">
        <v>160</v>
      </c>
      <c r="Z47" s="14">
        <v>0.83490099874131418</v>
      </c>
      <c r="AA47" s="431">
        <v>0.86608831263738728</v>
      </c>
      <c r="AB47" s="14">
        <v>40</v>
      </c>
      <c r="AC47" s="43">
        <v>40</v>
      </c>
      <c r="AD47" s="14">
        <v>40</v>
      </c>
      <c r="AE47" s="14">
        <v>5</v>
      </c>
      <c r="AF47" s="14">
        <v>134</v>
      </c>
      <c r="AG47" s="14">
        <v>87</v>
      </c>
      <c r="AH47" s="43">
        <f t="shared" si="12"/>
        <v>82</v>
      </c>
      <c r="AI47" s="368" t="s">
        <v>93</v>
      </c>
      <c r="AJ47" s="14">
        <v>0.77621486476509316</v>
      </c>
      <c r="AK47" s="431">
        <v>0.85138958488276217</v>
      </c>
      <c r="AL47" s="14">
        <v>40</v>
      </c>
      <c r="AM47" s="14">
        <v>40</v>
      </c>
      <c r="AN47" s="14">
        <v>29</v>
      </c>
      <c r="AO47" s="14">
        <v>35</v>
      </c>
      <c r="AP47" s="14">
        <v>124</v>
      </c>
      <c r="AQ47" s="14">
        <v>76.5</v>
      </c>
      <c r="AR47" s="43">
        <f t="shared" si="13"/>
        <v>69</v>
      </c>
      <c r="AS47" s="556" t="s">
        <v>346</v>
      </c>
      <c r="AT47" s="14">
        <v>0.80665742023215403</v>
      </c>
      <c r="AU47" s="431">
        <v>0.8690483023048774</v>
      </c>
      <c r="AV47" s="14">
        <v>40</v>
      </c>
      <c r="AW47" s="43">
        <v>24</v>
      </c>
      <c r="AX47" s="14">
        <v>39</v>
      </c>
      <c r="AY47" s="14">
        <v>52</v>
      </c>
      <c r="AZ47" s="14">
        <v>158</v>
      </c>
      <c r="BA47" s="14">
        <v>98.5</v>
      </c>
      <c r="BB47" s="14">
        <f t="shared" si="14"/>
        <v>93</v>
      </c>
      <c r="BC47" s="368" t="s">
        <v>319</v>
      </c>
      <c r="BD47" s="14">
        <v>0.84105600907693778</v>
      </c>
      <c r="BE47" s="431">
        <v>0.86150361055830627</v>
      </c>
      <c r="BF47" s="14">
        <v>40</v>
      </c>
      <c r="BG47" s="43">
        <v>40</v>
      </c>
      <c r="BH47" s="14">
        <v>33</v>
      </c>
      <c r="BI47" s="14">
        <v>92</v>
      </c>
      <c r="BJ47" s="14">
        <v>33</v>
      </c>
      <c r="BK47" s="14">
        <v>33</v>
      </c>
      <c r="BL47" s="14">
        <f t="shared" si="3"/>
        <v>25</v>
      </c>
      <c r="BM47" s="368" t="s">
        <v>196</v>
      </c>
      <c r="BN47" s="14">
        <v>0.82186547105515739</v>
      </c>
      <c r="BO47" s="431">
        <v>0.85705503756600332</v>
      </c>
      <c r="BP47" s="14">
        <v>40</v>
      </c>
      <c r="BQ47" s="43">
        <v>40</v>
      </c>
      <c r="BR47" s="14">
        <v>42</v>
      </c>
      <c r="BS47" s="14">
        <v>68</v>
      </c>
      <c r="BT47" s="14">
        <v>110</v>
      </c>
      <c r="BU47" s="14">
        <v>76</v>
      </c>
      <c r="BV47" s="14">
        <f t="shared" si="4"/>
        <v>74</v>
      </c>
      <c r="BW47" s="14" t="s">
        <v>148</v>
      </c>
      <c r="BX47" s="14">
        <v>0.80955428196998358</v>
      </c>
      <c r="BY47" s="431">
        <v>0.85442976925989289</v>
      </c>
      <c r="BZ47" s="14">
        <v>40</v>
      </c>
      <c r="CA47" s="43">
        <v>40</v>
      </c>
      <c r="CB47" s="14">
        <v>43</v>
      </c>
      <c r="CC47" s="14">
        <v>63</v>
      </c>
      <c r="CD47" s="14">
        <v>144</v>
      </c>
      <c r="CE47" s="14">
        <v>93.5</v>
      </c>
      <c r="CF47" s="14">
        <f t="shared" si="5"/>
        <v>91</v>
      </c>
      <c r="CG47" s="368" t="s">
        <v>101</v>
      </c>
      <c r="CH47" s="14">
        <v>0.81611973356640399</v>
      </c>
      <c r="CI47" s="431">
        <v>0.86104535994909281</v>
      </c>
      <c r="CJ47" s="14">
        <v>40</v>
      </c>
      <c r="CK47" s="43">
        <v>40</v>
      </c>
      <c r="CL47" s="14">
        <v>54</v>
      </c>
      <c r="CM47" s="14">
        <v>138</v>
      </c>
      <c r="CN47" s="14">
        <v>19</v>
      </c>
      <c r="CO47" s="14">
        <v>36.5</v>
      </c>
      <c r="CP47" s="43">
        <f t="shared" si="6"/>
        <v>30</v>
      </c>
      <c r="CQ47" s="14" t="s">
        <v>319</v>
      </c>
      <c r="CR47" s="14">
        <v>0.80905808497622222</v>
      </c>
      <c r="CS47" s="431">
        <v>0.84830781816340584</v>
      </c>
      <c r="CT47" s="14">
        <v>40</v>
      </c>
      <c r="CU47" s="14">
        <v>41</v>
      </c>
      <c r="CV47" s="14">
        <v>58</v>
      </c>
      <c r="CW47" s="14">
        <v>98</v>
      </c>
      <c r="CX47" s="14">
        <v>17</v>
      </c>
      <c r="CY47" s="14">
        <v>37.5</v>
      </c>
      <c r="CZ47" s="14">
        <f t="shared" si="7"/>
        <v>33</v>
      </c>
      <c r="DA47" s="368" t="s">
        <v>314</v>
      </c>
      <c r="DB47" s="14">
        <v>0.81433401436413333</v>
      </c>
      <c r="DC47" s="431">
        <v>0.86481684090948208</v>
      </c>
      <c r="DD47" s="14">
        <v>40</v>
      </c>
      <c r="DE47" s="43">
        <v>41</v>
      </c>
      <c r="DF47" s="14">
        <v>35</v>
      </c>
      <c r="DG47" s="14">
        <v>31</v>
      </c>
      <c r="DH47" s="14">
        <v>51</v>
      </c>
      <c r="DI47" s="14">
        <v>43</v>
      </c>
      <c r="DJ47" s="14">
        <f t="shared" si="8"/>
        <v>43</v>
      </c>
      <c r="DK47" s="368" t="s">
        <v>161</v>
      </c>
      <c r="DL47" s="14">
        <v>0.82842428228907128</v>
      </c>
      <c r="DM47" s="431">
        <v>0.84876476532528533</v>
      </c>
      <c r="DN47" s="14">
        <v>40</v>
      </c>
      <c r="DO47" s="43">
        <v>42</v>
      </c>
      <c r="DP47" s="14">
        <v>41</v>
      </c>
      <c r="DQ47" s="14">
        <v>3</v>
      </c>
      <c r="DR47" s="14">
        <v>72</v>
      </c>
      <c r="DS47" s="14">
        <v>56.5</v>
      </c>
      <c r="DT47" s="14">
        <f t="shared" si="9"/>
        <v>51</v>
      </c>
      <c r="DU47" s="368" t="s">
        <v>143</v>
      </c>
      <c r="DV47" s="14">
        <v>0.80287238855522847</v>
      </c>
      <c r="DW47" s="431">
        <v>0.82951178692151795</v>
      </c>
      <c r="DX47" s="14">
        <v>40</v>
      </c>
      <c r="DY47" s="14">
        <v>40</v>
      </c>
      <c r="DZ47" s="14">
        <v>33</v>
      </c>
      <c r="EA47" s="14">
        <v>146</v>
      </c>
      <c r="EB47" s="14">
        <v>86</v>
      </c>
      <c r="EC47" s="14">
        <v>59.5</v>
      </c>
      <c r="ED47" s="43">
        <f t="shared" si="10"/>
        <v>53</v>
      </c>
    </row>
    <row r="48" spans="6:134" x14ac:dyDescent="0.25">
      <c r="F48" s="406" t="s">
        <v>49</v>
      </c>
      <c r="G48" s="411">
        <f>(VLOOKUP(F48,'RPPF CALCULATION'!$AX$2:$AZ$400,2,FALSE))</f>
        <v>0.82016570507673381</v>
      </c>
      <c r="H48" s="413">
        <f t="shared" si="0"/>
        <v>42</v>
      </c>
      <c r="I48" s="49">
        <f>VLOOKUP(F48,'RPPF CALCULATION'!$U$2:$W$365,3,FALSE)</f>
        <v>37</v>
      </c>
      <c r="J48" s="417">
        <f>VLOOKUP(F48,'RPPF CALCULATION'!$X$2:$AC$365,3,FALSE)</f>
        <v>72</v>
      </c>
      <c r="K48" s="467">
        <f>VLOOKUP(F48,'RPPF CALCULATION'!$X$2:$AC$365,5,FALSE)</f>
        <v>13</v>
      </c>
      <c r="L48" s="525">
        <f t="shared" si="1"/>
        <v>25</v>
      </c>
      <c r="M48" s="469">
        <f t="shared" si="2"/>
        <v>22</v>
      </c>
      <c r="O48" s="368" t="s">
        <v>247</v>
      </c>
      <c r="P48" s="14">
        <v>0.8342442948463541</v>
      </c>
      <c r="Q48" s="431">
        <v>0.85183299610671515</v>
      </c>
      <c r="R48" s="14">
        <v>41</v>
      </c>
      <c r="S48" s="43">
        <v>43</v>
      </c>
      <c r="T48" s="14">
        <v>38</v>
      </c>
      <c r="U48" s="14">
        <v>69</v>
      </c>
      <c r="V48" s="14">
        <v>143</v>
      </c>
      <c r="W48" s="14">
        <v>90.5</v>
      </c>
      <c r="X48" s="14">
        <f t="shared" si="11"/>
        <v>89</v>
      </c>
      <c r="Y48" s="368" t="s">
        <v>61</v>
      </c>
      <c r="Z48" s="14">
        <v>0.83479650325023913</v>
      </c>
      <c r="AA48" s="431">
        <v>0.8659799137689228</v>
      </c>
      <c r="AB48" s="14">
        <v>41</v>
      </c>
      <c r="AC48" s="43">
        <v>41</v>
      </c>
      <c r="AD48" s="14">
        <v>29</v>
      </c>
      <c r="AE48" s="14">
        <v>88</v>
      </c>
      <c r="AF48" s="14">
        <v>27</v>
      </c>
      <c r="AG48" s="14">
        <v>28</v>
      </c>
      <c r="AH48" s="43">
        <f t="shared" si="12"/>
        <v>22</v>
      </c>
      <c r="AI48" s="368" t="s">
        <v>254</v>
      </c>
      <c r="AJ48" s="14">
        <v>0.77414076667362763</v>
      </c>
      <c r="AK48" s="431">
        <v>0.8491146149056884</v>
      </c>
      <c r="AL48" s="14">
        <v>41</v>
      </c>
      <c r="AM48" s="14">
        <v>41</v>
      </c>
      <c r="AN48" s="14">
        <v>41</v>
      </c>
      <c r="AO48" s="14">
        <v>157</v>
      </c>
      <c r="AP48" s="14">
        <v>7</v>
      </c>
      <c r="AQ48" s="14">
        <v>24</v>
      </c>
      <c r="AR48" s="43">
        <f t="shared" si="13"/>
        <v>17</v>
      </c>
      <c r="AS48" s="14" t="s">
        <v>170</v>
      </c>
      <c r="AT48" s="14">
        <v>0.80219316003685692</v>
      </c>
      <c r="AU48" s="431">
        <v>0.86423875410453532</v>
      </c>
      <c r="AV48" s="14">
        <v>41</v>
      </c>
      <c r="AW48" s="43">
        <v>41</v>
      </c>
      <c r="AX48" s="14">
        <v>53</v>
      </c>
      <c r="AY48" s="14">
        <v>73</v>
      </c>
      <c r="AZ48" s="14">
        <v>24</v>
      </c>
      <c r="BA48" s="14">
        <v>38.5</v>
      </c>
      <c r="BB48" s="14">
        <f t="shared" si="14"/>
        <v>31</v>
      </c>
      <c r="BC48" s="368" t="s">
        <v>345</v>
      </c>
      <c r="BD48" s="14">
        <v>0.84091186013622565</v>
      </c>
      <c r="BE48" s="431">
        <v>0.86135595709463508</v>
      </c>
      <c r="BF48" s="14">
        <v>41</v>
      </c>
      <c r="BG48" s="43">
        <v>41</v>
      </c>
      <c r="BH48" s="14">
        <v>46</v>
      </c>
      <c r="BI48" s="14">
        <v>95</v>
      </c>
      <c r="BJ48" s="14">
        <v>61</v>
      </c>
      <c r="BK48" s="14">
        <v>53.5</v>
      </c>
      <c r="BL48" s="14">
        <f t="shared" si="3"/>
        <v>53</v>
      </c>
      <c r="BM48" s="368" t="s">
        <v>212</v>
      </c>
      <c r="BN48" s="14">
        <v>0.82073866438385545</v>
      </c>
      <c r="BO48" s="431">
        <v>0.85587998475260008</v>
      </c>
      <c r="BP48" s="14">
        <v>41</v>
      </c>
      <c r="BQ48" s="43">
        <v>41</v>
      </c>
      <c r="BR48" s="14">
        <v>37</v>
      </c>
      <c r="BS48" s="14">
        <v>73</v>
      </c>
      <c r="BT48" s="14">
        <v>72</v>
      </c>
      <c r="BU48" s="14">
        <v>54.5</v>
      </c>
      <c r="BV48" s="14">
        <f t="shared" si="4"/>
        <v>48</v>
      </c>
      <c r="BW48" s="14" t="s">
        <v>155</v>
      </c>
      <c r="BX48" s="14">
        <v>0.80926597037922066</v>
      </c>
      <c r="BY48" s="431">
        <v>0.85412547588333132</v>
      </c>
      <c r="BZ48" s="14">
        <v>41</v>
      </c>
      <c r="CA48" s="43">
        <v>41</v>
      </c>
      <c r="CB48" s="14">
        <v>46</v>
      </c>
      <c r="CC48" s="14">
        <v>195</v>
      </c>
      <c r="CD48" s="14">
        <v>31</v>
      </c>
      <c r="CE48" s="14">
        <v>38.5</v>
      </c>
      <c r="CF48" s="14">
        <f t="shared" si="5"/>
        <v>26</v>
      </c>
      <c r="CG48" s="368" t="s">
        <v>269</v>
      </c>
      <c r="CH48" s="14">
        <v>0.81552117989640416</v>
      </c>
      <c r="CI48" s="431">
        <v>0.86041385719399865</v>
      </c>
      <c r="CJ48" s="14">
        <v>41</v>
      </c>
      <c r="CK48" s="43">
        <v>41</v>
      </c>
      <c r="CL48" s="14">
        <v>53</v>
      </c>
      <c r="CM48" s="14">
        <v>94</v>
      </c>
      <c r="CN48" s="14">
        <v>30</v>
      </c>
      <c r="CO48" s="14">
        <v>41.5</v>
      </c>
      <c r="CP48" s="43">
        <f t="shared" si="6"/>
        <v>36</v>
      </c>
      <c r="CQ48" s="14" t="s">
        <v>100</v>
      </c>
      <c r="CR48" s="14">
        <v>0.80860141006560848</v>
      </c>
      <c r="CS48" s="431">
        <v>0.84782898864025225</v>
      </c>
      <c r="CT48" s="14">
        <v>41</v>
      </c>
      <c r="CU48" s="14">
        <v>23</v>
      </c>
      <c r="CV48" s="14">
        <v>31</v>
      </c>
      <c r="CW48" s="14">
        <v>5</v>
      </c>
      <c r="CX48" s="14">
        <v>124</v>
      </c>
      <c r="CY48" s="14">
        <v>77.5</v>
      </c>
      <c r="CZ48" s="14">
        <f t="shared" si="7"/>
        <v>71</v>
      </c>
      <c r="DA48" s="368" t="s">
        <v>284</v>
      </c>
      <c r="DB48" s="14">
        <v>0.8126715446715117</v>
      </c>
      <c r="DC48" s="431">
        <v>0.86305131010477487</v>
      </c>
      <c r="DD48" s="14">
        <v>41</v>
      </c>
      <c r="DE48" s="43">
        <v>42</v>
      </c>
      <c r="DF48" s="14">
        <v>56</v>
      </c>
      <c r="DG48" s="14">
        <v>72</v>
      </c>
      <c r="DH48" s="14">
        <v>67</v>
      </c>
      <c r="DI48" s="14">
        <v>61.5</v>
      </c>
      <c r="DJ48" s="14">
        <f t="shared" si="8"/>
        <v>58</v>
      </c>
      <c r="DK48" s="368" t="s">
        <v>171</v>
      </c>
      <c r="DL48" s="14">
        <v>0.82254928565020824</v>
      </c>
      <c r="DM48" s="431">
        <v>0.84274551860584712</v>
      </c>
      <c r="DN48" s="14">
        <v>41</v>
      </c>
      <c r="DO48" s="43">
        <v>43</v>
      </c>
      <c r="DP48" s="14">
        <v>57</v>
      </c>
      <c r="DQ48" s="14">
        <v>41</v>
      </c>
      <c r="DR48" s="14">
        <v>62</v>
      </c>
      <c r="DS48" s="14">
        <v>59.5</v>
      </c>
      <c r="DT48" s="14">
        <f t="shared" si="9"/>
        <v>54</v>
      </c>
      <c r="DU48" s="368" t="s">
        <v>286</v>
      </c>
      <c r="DV48" s="14">
        <v>0.80118713469355651</v>
      </c>
      <c r="DW48" s="431">
        <v>0.82777061614252589</v>
      </c>
      <c r="DX48" s="14">
        <v>41</v>
      </c>
      <c r="DY48" s="14">
        <v>41</v>
      </c>
      <c r="DZ48" s="14">
        <v>34</v>
      </c>
      <c r="EA48" s="14">
        <v>29</v>
      </c>
      <c r="EB48" s="14">
        <v>129</v>
      </c>
      <c r="EC48" s="14">
        <v>81.5</v>
      </c>
      <c r="ED48" s="43">
        <f t="shared" si="10"/>
        <v>72</v>
      </c>
    </row>
    <row r="49" spans="6:134" x14ac:dyDescent="0.25">
      <c r="F49" s="406" t="s">
        <v>199</v>
      </c>
      <c r="G49" s="411">
        <f>(VLOOKUP(F49,'RPPF CALCULATION'!$AX$2:$AZ$400,2,FALSE))</f>
        <v>0.81708536355906425</v>
      </c>
      <c r="H49" s="413">
        <f t="shared" si="0"/>
        <v>43</v>
      </c>
      <c r="I49" s="49">
        <f>VLOOKUP(F49,'RPPF CALCULATION'!$U$2:$W$365,3,FALSE)</f>
        <v>52</v>
      </c>
      <c r="J49" s="417">
        <f>VLOOKUP(F49,'RPPF CALCULATION'!$X$2:$AC$365,3,FALSE)</f>
        <v>47</v>
      </c>
      <c r="K49" s="467">
        <f>VLOOKUP(F49,'RPPF CALCULATION'!$X$2:$AC$365,5,FALSE)</f>
        <v>26</v>
      </c>
      <c r="L49" s="525">
        <f t="shared" si="1"/>
        <v>39</v>
      </c>
      <c r="M49" s="469">
        <f t="shared" si="2"/>
        <v>37</v>
      </c>
      <c r="O49" s="368" t="s">
        <v>372</v>
      </c>
      <c r="P49" s="14">
        <v>0.83215057664112868</v>
      </c>
      <c r="Q49" s="431">
        <v>0.8496951352153933</v>
      </c>
      <c r="R49" s="14">
        <v>42</v>
      </c>
      <c r="S49" s="43">
        <v>44</v>
      </c>
      <c r="T49" s="14">
        <v>32</v>
      </c>
      <c r="U49" s="14">
        <v>26</v>
      </c>
      <c r="V49" s="14">
        <v>58</v>
      </c>
      <c r="W49" s="14">
        <v>45</v>
      </c>
      <c r="X49" s="14">
        <f t="shared" si="11"/>
        <v>36</v>
      </c>
      <c r="Y49" s="368" t="s">
        <v>269</v>
      </c>
      <c r="Z49" s="14">
        <v>0.83376729926143123</v>
      </c>
      <c r="AA49" s="431">
        <v>0.86491226437412017</v>
      </c>
      <c r="AB49" s="14">
        <v>42</v>
      </c>
      <c r="AC49" s="43">
        <v>42</v>
      </c>
      <c r="AD49" s="14">
        <v>48</v>
      </c>
      <c r="AE49" s="14">
        <v>18</v>
      </c>
      <c r="AF49" s="14">
        <v>108</v>
      </c>
      <c r="AG49" s="14">
        <v>78</v>
      </c>
      <c r="AH49" s="43">
        <f t="shared" si="12"/>
        <v>74</v>
      </c>
      <c r="AI49" s="368" t="s">
        <v>100</v>
      </c>
      <c r="AJ49" s="14">
        <v>0.77272482657028763</v>
      </c>
      <c r="AK49" s="431">
        <v>0.84756154408532169</v>
      </c>
      <c r="AL49" s="14">
        <v>42</v>
      </c>
      <c r="AM49" s="14">
        <v>42</v>
      </c>
      <c r="AN49" s="14">
        <v>36</v>
      </c>
      <c r="AO49" s="14">
        <v>18</v>
      </c>
      <c r="AP49" s="14">
        <v>202</v>
      </c>
      <c r="AQ49" s="14">
        <v>119</v>
      </c>
      <c r="AR49" s="43">
        <f t="shared" si="13"/>
        <v>120</v>
      </c>
      <c r="AS49" s="14" t="s">
        <v>133</v>
      </c>
      <c r="AT49" s="14">
        <v>0.80202863665421542</v>
      </c>
      <c r="AU49" s="431">
        <v>0.86406150566822526</v>
      </c>
      <c r="AV49" s="14">
        <v>42</v>
      </c>
      <c r="AW49" s="43">
        <v>42</v>
      </c>
      <c r="AX49" s="14">
        <v>57</v>
      </c>
      <c r="AY49" s="14">
        <v>77</v>
      </c>
      <c r="AZ49" s="14">
        <v>29</v>
      </c>
      <c r="BA49" s="14">
        <v>43</v>
      </c>
      <c r="BB49" s="14">
        <f t="shared" si="14"/>
        <v>35</v>
      </c>
      <c r="BC49" s="368" t="s">
        <v>223</v>
      </c>
      <c r="BD49" s="14">
        <v>0.83142412747969863</v>
      </c>
      <c r="BE49" s="431">
        <v>0.85163756039881855</v>
      </c>
      <c r="BF49" s="14">
        <v>42</v>
      </c>
      <c r="BG49" s="43">
        <v>42</v>
      </c>
      <c r="BH49" s="14">
        <v>36</v>
      </c>
      <c r="BI49" s="14">
        <v>55</v>
      </c>
      <c r="BJ49" s="14">
        <v>81</v>
      </c>
      <c r="BK49" s="14">
        <v>58.5</v>
      </c>
      <c r="BL49" s="14">
        <f t="shared" si="3"/>
        <v>57</v>
      </c>
      <c r="BM49" s="368" t="s">
        <v>249</v>
      </c>
      <c r="BN49" s="14">
        <v>0.81764708298436661</v>
      </c>
      <c r="BO49" s="431">
        <v>0.85265603204282692</v>
      </c>
      <c r="BP49" s="14">
        <v>42</v>
      </c>
      <c r="BQ49" s="43">
        <v>42</v>
      </c>
      <c r="BR49" s="14">
        <v>27</v>
      </c>
      <c r="BS49" s="14">
        <v>47</v>
      </c>
      <c r="BT49" s="14">
        <v>113</v>
      </c>
      <c r="BU49" s="14">
        <v>70</v>
      </c>
      <c r="BV49" s="14">
        <f t="shared" si="4"/>
        <v>64</v>
      </c>
      <c r="BW49" s="14" t="s">
        <v>157</v>
      </c>
      <c r="BX49" s="14">
        <v>0.80882108792492724</v>
      </c>
      <c r="BY49" s="431">
        <v>0.85365593255407524</v>
      </c>
      <c r="BZ49" s="14">
        <v>42</v>
      </c>
      <c r="CA49" s="43">
        <v>42</v>
      </c>
      <c r="CB49" s="14">
        <v>48</v>
      </c>
      <c r="CC49" s="14">
        <v>26</v>
      </c>
      <c r="CD49" s="14">
        <v>107</v>
      </c>
      <c r="CE49" s="14">
        <v>77.5</v>
      </c>
      <c r="CF49" s="14">
        <f t="shared" si="5"/>
        <v>76</v>
      </c>
      <c r="CG49" s="368" t="s">
        <v>204</v>
      </c>
      <c r="CH49" s="14">
        <v>0.81228793428578505</v>
      </c>
      <c r="CI49" s="431">
        <v>0.85700262840477004</v>
      </c>
      <c r="CJ49" s="14">
        <v>42</v>
      </c>
      <c r="CK49" s="43">
        <v>42</v>
      </c>
      <c r="CL49" s="14">
        <v>41</v>
      </c>
      <c r="CM49" s="14">
        <v>52</v>
      </c>
      <c r="CN49" s="14">
        <v>143</v>
      </c>
      <c r="CO49" s="14">
        <v>92</v>
      </c>
      <c r="CP49" s="43">
        <f t="shared" si="6"/>
        <v>89</v>
      </c>
      <c r="CQ49" s="14" t="s">
        <v>291</v>
      </c>
      <c r="CR49" s="14">
        <v>0.80704602703235129</v>
      </c>
      <c r="CS49" s="431">
        <v>0.84619814950539629</v>
      </c>
      <c r="CT49" s="14">
        <v>42</v>
      </c>
      <c r="CU49" s="14">
        <v>42</v>
      </c>
      <c r="CV49" s="14">
        <v>27</v>
      </c>
      <c r="CW49" s="14">
        <v>224</v>
      </c>
      <c r="CX49" s="14">
        <v>14</v>
      </c>
      <c r="CY49" s="14">
        <v>20.5</v>
      </c>
      <c r="CZ49" s="14">
        <f t="shared" si="7"/>
        <v>16</v>
      </c>
      <c r="DA49" s="368" t="s">
        <v>327</v>
      </c>
      <c r="DB49" s="14">
        <v>0.80936103972090023</v>
      </c>
      <c r="DC49" s="431">
        <v>0.85953557776067213</v>
      </c>
      <c r="DD49" s="14">
        <v>42</v>
      </c>
      <c r="DE49" s="43">
        <v>43</v>
      </c>
      <c r="DF49" s="14">
        <v>44</v>
      </c>
      <c r="DG49" s="14">
        <v>51</v>
      </c>
      <c r="DH49" s="14">
        <v>22</v>
      </c>
      <c r="DI49" s="14">
        <v>33</v>
      </c>
      <c r="DJ49" s="14">
        <f t="shared" si="8"/>
        <v>28</v>
      </c>
      <c r="DK49" s="368" t="s">
        <v>322</v>
      </c>
      <c r="DL49" s="14">
        <v>0.82198625572659612</v>
      </c>
      <c r="DM49" s="431">
        <v>0.84216866448507555</v>
      </c>
      <c r="DN49" s="14">
        <v>42</v>
      </c>
      <c r="DO49" s="43">
        <v>44</v>
      </c>
      <c r="DP49" s="14">
        <v>64</v>
      </c>
      <c r="DQ49" s="14">
        <v>26</v>
      </c>
      <c r="DR49" s="14">
        <v>87</v>
      </c>
      <c r="DS49" s="14">
        <v>75.5</v>
      </c>
      <c r="DT49" s="14">
        <f t="shared" si="9"/>
        <v>72</v>
      </c>
      <c r="DU49" s="368" t="s">
        <v>181</v>
      </c>
      <c r="DV49" s="14">
        <v>0.79929752369407103</v>
      </c>
      <c r="DW49" s="431">
        <v>0.82581830763233988</v>
      </c>
      <c r="DX49" s="14">
        <v>42</v>
      </c>
      <c r="DY49" s="14">
        <v>42</v>
      </c>
      <c r="DZ49" s="14">
        <v>38</v>
      </c>
      <c r="EA49" s="14">
        <v>33</v>
      </c>
      <c r="EB49" s="14">
        <v>37</v>
      </c>
      <c r="EC49" s="14">
        <v>37.5</v>
      </c>
      <c r="ED49" s="43">
        <f t="shared" si="10"/>
        <v>29</v>
      </c>
    </row>
    <row r="50" spans="6:134" x14ac:dyDescent="0.25">
      <c r="F50" s="406" t="s">
        <v>291</v>
      </c>
      <c r="G50" s="411">
        <f>(VLOOKUP(F50,'RPPF CALCULATION'!$AX$2:$AZ$400,2,FALSE))</f>
        <v>0.81303573269186491</v>
      </c>
      <c r="H50" s="413">
        <f t="shared" si="0"/>
        <v>44</v>
      </c>
      <c r="I50" s="49">
        <f>VLOOKUP(F50,'RPPF CALCULATION'!$U$2:$W$365,3,FALSE)</f>
        <v>38</v>
      </c>
      <c r="J50" s="417">
        <f>VLOOKUP(F50,'RPPF CALCULATION'!$X$2:$AC$365,3,FALSE)</f>
        <v>160</v>
      </c>
      <c r="K50" s="467">
        <f>VLOOKUP(F50,'RPPF CALCULATION'!$X$2:$AC$365,5,FALSE)</f>
        <v>19</v>
      </c>
      <c r="L50" s="525">
        <f t="shared" si="1"/>
        <v>28.5</v>
      </c>
      <c r="M50" s="469">
        <f t="shared" si="2"/>
        <v>28</v>
      </c>
      <c r="O50" s="368" t="s">
        <v>87</v>
      </c>
      <c r="P50" s="14">
        <v>0.8320654092249048</v>
      </c>
      <c r="Q50" s="431">
        <v>0.84960817218096707</v>
      </c>
      <c r="R50" s="14">
        <v>43</v>
      </c>
      <c r="S50" s="43">
        <v>45</v>
      </c>
      <c r="T50" s="14">
        <v>41</v>
      </c>
      <c r="U50" s="14">
        <v>78</v>
      </c>
      <c r="V50" s="14">
        <v>16</v>
      </c>
      <c r="W50" s="14">
        <v>28.5</v>
      </c>
      <c r="X50" s="14">
        <f t="shared" si="11"/>
        <v>22</v>
      </c>
      <c r="Y50" s="368" t="s">
        <v>353</v>
      </c>
      <c r="Z50" s="14">
        <v>0.8336929150000022</v>
      </c>
      <c r="AA50" s="431">
        <v>0.86483510152539322</v>
      </c>
      <c r="AB50" s="14">
        <v>43</v>
      </c>
      <c r="AC50" s="43">
        <v>43</v>
      </c>
      <c r="AD50" s="14">
        <v>38</v>
      </c>
      <c r="AE50" s="14">
        <v>47</v>
      </c>
      <c r="AF50" s="14">
        <v>44</v>
      </c>
      <c r="AG50" s="14">
        <v>41</v>
      </c>
      <c r="AH50" s="43">
        <f t="shared" si="12"/>
        <v>36</v>
      </c>
      <c r="AI50" s="368" t="s">
        <v>358</v>
      </c>
      <c r="AJ50" s="14">
        <v>0.77131756737804114</v>
      </c>
      <c r="AK50" s="431">
        <v>0.8460179949033928</v>
      </c>
      <c r="AL50" s="14">
        <v>43</v>
      </c>
      <c r="AM50" s="14">
        <v>43</v>
      </c>
      <c r="AN50" s="14">
        <v>43</v>
      </c>
      <c r="AO50" s="14">
        <v>57</v>
      </c>
      <c r="AP50" s="14">
        <v>68</v>
      </c>
      <c r="AQ50" s="14">
        <v>55.5</v>
      </c>
      <c r="AR50" s="43">
        <f t="shared" si="13"/>
        <v>49</v>
      </c>
      <c r="AS50" s="14" t="s">
        <v>209</v>
      </c>
      <c r="AT50" s="14">
        <v>0.8007231193252039</v>
      </c>
      <c r="AU50" s="431">
        <v>0.86265501315981874</v>
      </c>
      <c r="AV50" s="14">
        <v>43</v>
      </c>
      <c r="AW50" s="43">
        <v>43</v>
      </c>
      <c r="AX50" s="14">
        <v>47</v>
      </c>
      <c r="AY50" s="14">
        <v>125</v>
      </c>
      <c r="AZ50" s="14">
        <v>26</v>
      </c>
      <c r="BA50" s="14">
        <v>36.5</v>
      </c>
      <c r="BB50" s="14">
        <f t="shared" si="14"/>
        <v>30</v>
      </c>
      <c r="BC50" s="368" t="s">
        <v>261</v>
      </c>
      <c r="BD50" s="14">
        <v>0.82854364123917823</v>
      </c>
      <c r="BE50" s="431">
        <v>0.8486870442981187</v>
      </c>
      <c r="BF50" s="14">
        <v>43</v>
      </c>
      <c r="BG50" s="43">
        <v>43</v>
      </c>
      <c r="BH50" s="14">
        <v>41</v>
      </c>
      <c r="BI50" s="14">
        <v>97</v>
      </c>
      <c r="BJ50" s="14">
        <v>26</v>
      </c>
      <c r="BK50" s="14">
        <v>33.5</v>
      </c>
      <c r="BL50" s="14">
        <f t="shared" si="3"/>
        <v>26</v>
      </c>
      <c r="BM50" s="368" t="s">
        <v>56</v>
      </c>
      <c r="BN50" s="14">
        <v>0.81152093759347965</v>
      </c>
      <c r="BO50" s="431">
        <v>0.8462675853285726</v>
      </c>
      <c r="BP50" s="14">
        <v>43</v>
      </c>
      <c r="BQ50" s="43">
        <v>43</v>
      </c>
      <c r="BR50" s="14">
        <v>33</v>
      </c>
      <c r="BS50" s="14">
        <v>87</v>
      </c>
      <c r="BT50" s="14">
        <v>21</v>
      </c>
      <c r="BU50" s="14">
        <v>27</v>
      </c>
      <c r="BV50" s="14">
        <f t="shared" si="4"/>
        <v>21</v>
      </c>
      <c r="BW50" s="14" t="s">
        <v>206</v>
      </c>
      <c r="BX50" s="14">
        <v>0.8071178421496884</v>
      </c>
      <c r="BY50" s="431">
        <v>0.85185827188184848</v>
      </c>
      <c r="BZ50" s="14">
        <v>43</v>
      </c>
      <c r="CA50" s="43">
        <v>43</v>
      </c>
      <c r="CB50" s="14">
        <v>42</v>
      </c>
      <c r="CC50" s="14">
        <v>92</v>
      </c>
      <c r="CD50" s="14">
        <v>82</v>
      </c>
      <c r="CE50" s="14">
        <v>62</v>
      </c>
      <c r="CF50" s="14">
        <f t="shared" si="5"/>
        <v>55</v>
      </c>
      <c r="CG50" s="368" t="s">
        <v>384</v>
      </c>
      <c r="CH50" s="14">
        <v>0.81153181498262583</v>
      </c>
      <c r="CI50" s="431">
        <v>0.85620488636916436</v>
      </c>
      <c r="CJ50" s="14">
        <v>43</v>
      </c>
      <c r="CK50" s="43">
        <v>43</v>
      </c>
      <c r="CL50" s="14">
        <v>32</v>
      </c>
      <c r="CM50" s="14">
        <v>123</v>
      </c>
      <c r="CN50" s="14">
        <v>84</v>
      </c>
      <c r="CO50" s="14">
        <v>58</v>
      </c>
      <c r="CP50" s="43">
        <f t="shared" si="6"/>
        <v>53</v>
      </c>
      <c r="CQ50" s="14" t="s">
        <v>157</v>
      </c>
      <c r="CR50" s="14">
        <v>0.80366502821480168</v>
      </c>
      <c r="CS50" s="431">
        <v>0.84265312871716347</v>
      </c>
      <c r="CT50" s="14">
        <v>43</v>
      </c>
      <c r="CU50" s="14">
        <v>43</v>
      </c>
      <c r="CV50" s="14">
        <v>48</v>
      </c>
      <c r="CW50" s="14">
        <v>10</v>
      </c>
      <c r="CX50" s="14">
        <v>165</v>
      </c>
      <c r="CY50" s="14">
        <v>106.5</v>
      </c>
      <c r="CZ50" s="14">
        <f t="shared" si="7"/>
        <v>104</v>
      </c>
      <c r="DA50" s="368" t="s">
        <v>71</v>
      </c>
      <c r="DB50" s="14">
        <v>0.80424575360865147</v>
      </c>
      <c r="DC50" s="431">
        <v>0.85410318085975501</v>
      </c>
      <c r="DD50" s="14">
        <v>43</v>
      </c>
      <c r="DE50" s="43">
        <v>44</v>
      </c>
      <c r="DF50" s="14">
        <v>53</v>
      </c>
      <c r="DG50" s="14">
        <v>11</v>
      </c>
      <c r="DH50" s="14">
        <v>29</v>
      </c>
      <c r="DI50" s="14">
        <v>41</v>
      </c>
      <c r="DJ50" s="14">
        <f t="shared" si="8"/>
        <v>39</v>
      </c>
      <c r="DK50" s="368" t="s">
        <v>56</v>
      </c>
      <c r="DL50" s="14">
        <v>0.82151016350720596</v>
      </c>
      <c r="DM50" s="431">
        <v>0.84168088266903873</v>
      </c>
      <c r="DN50" s="14">
        <v>43</v>
      </c>
      <c r="DO50" s="43">
        <v>45</v>
      </c>
      <c r="DP50" s="14">
        <v>39</v>
      </c>
      <c r="DQ50" s="14">
        <v>21</v>
      </c>
      <c r="DR50" s="14">
        <v>47</v>
      </c>
      <c r="DS50" s="14">
        <v>43</v>
      </c>
      <c r="DT50" s="14">
        <f t="shared" si="9"/>
        <v>36</v>
      </c>
      <c r="DU50" s="368" t="s">
        <v>327</v>
      </c>
      <c r="DV50" s="14">
        <v>0.79926984653075039</v>
      </c>
      <c r="DW50" s="431">
        <v>0.82578971213755104</v>
      </c>
      <c r="DX50" s="14">
        <v>43</v>
      </c>
      <c r="DY50" s="14">
        <v>43</v>
      </c>
      <c r="DZ50" s="14">
        <v>30</v>
      </c>
      <c r="EA50" s="14">
        <v>24</v>
      </c>
      <c r="EB50" s="14">
        <v>53</v>
      </c>
      <c r="EC50" s="14">
        <v>41.5</v>
      </c>
      <c r="ED50" s="43">
        <f t="shared" si="10"/>
        <v>35</v>
      </c>
    </row>
    <row r="51" spans="6:134" x14ac:dyDescent="0.25">
      <c r="F51" s="406" t="s">
        <v>388</v>
      </c>
      <c r="G51" s="411">
        <f>(VLOOKUP(F51,'RPPF CALCULATION'!$AX$2:$AZ$400,2,FALSE))</f>
        <v>0.80946828336174559</v>
      </c>
      <c r="H51" s="413">
        <f t="shared" si="0"/>
        <v>45</v>
      </c>
      <c r="I51" s="49">
        <f>VLOOKUP(F51,'RPPF CALCULATION'!$U$2:$W$365,3,FALSE)</f>
        <v>53</v>
      </c>
      <c r="J51" s="417">
        <f>VLOOKUP(F51,'RPPF CALCULATION'!$X$2:$AC$365,3,FALSE)</f>
        <v>56</v>
      </c>
      <c r="K51" s="467">
        <f>VLOOKUP(F51,'RPPF CALCULATION'!$X$2:$AC$365,5,FALSE)</f>
        <v>44</v>
      </c>
      <c r="L51" s="525">
        <f t="shared" si="1"/>
        <v>48.5</v>
      </c>
      <c r="M51" s="469">
        <f t="shared" si="2"/>
        <v>45</v>
      </c>
      <c r="O51" s="368" t="s">
        <v>61</v>
      </c>
      <c r="P51" s="14">
        <v>0.82912494356451438</v>
      </c>
      <c r="Q51" s="431">
        <v>0.8466057115241632</v>
      </c>
      <c r="R51" s="14">
        <v>44</v>
      </c>
      <c r="S51" s="43">
        <v>46</v>
      </c>
      <c r="T51" s="14">
        <v>37</v>
      </c>
      <c r="U51" s="14">
        <v>74</v>
      </c>
      <c r="V51" s="14">
        <v>54</v>
      </c>
      <c r="W51" s="14">
        <v>45.5</v>
      </c>
      <c r="X51" s="14">
        <f t="shared" si="11"/>
        <v>38</v>
      </c>
      <c r="Y51" s="368" t="s">
        <v>280</v>
      </c>
      <c r="Z51" s="14">
        <v>0.83354843009577606</v>
      </c>
      <c r="AA51" s="431">
        <v>0.86468521945902677</v>
      </c>
      <c r="AB51" s="14">
        <v>44</v>
      </c>
      <c r="AC51" s="43">
        <v>44</v>
      </c>
      <c r="AD51" s="14">
        <v>35</v>
      </c>
      <c r="AE51" s="14">
        <v>197</v>
      </c>
      <c r="AF51" s="14">
        <v>7</v>
      </c>
      <c r="AG51" s="14">
        <v>21</v>
      </c>
      <c r="AH51" s="43">
        <f t="shared" si="12"/>
        <v>17</v>
      </c>
      <c r="AI51" s="368" t="s">
        <v>374</v>
      </c>
      <c r="AJ51" s="14">
        <v>0.77115273215848834</v>
      </c>
      <c r="AK51" s="431">
        <v>0.84583719575161209</v>
      </c>
      <c r="AL51" s="14">
        <v>44</v>
      </c>
      <c r="AM51" s="14">
        <v>44</v>
      </c>
      <c r="AN51" s="14">
        <v>57</v>
      </c>
      <c r="AO51" s="14">
        <v>89</v>
      </c>
      <c r="AP51" s="14">
        <v>45</v>
      </c>
      <c r="AQ51" s="14">
        <v>51</v>
      </c>
      <c r="AR51" s="43">
        <f t="shared" si="13"/>
        <v>45</v>
      </c>
      <c r="AS51" s="14" t="s">
        <v>386</v>
      </c>
      <c r="AT51" s="14">
        <v>0.80016874825704243</v>
      </c>
      <c r="AU51" s="431">
        <v>0.86205776428619652</v>
      </c>
      <c r="AV51" s="14">
        <v>44</v>
      </c>
      <c r="AW51" s="43">
        <v>44</v>
      </c>
      <c r="AX51" s="14">
        <v>68</v>
      </c>
      <c r="AY51" s="14">
        <v>47</v>
      </c>
      <c r="AZ51" s="14">
        <v>42</v>
      </c>
      <c r="BA51" s="14">
        <v>55</v>
      </c>
      <c r="BB51" s="14">
        <f t="shared" si="14"/>
        <v>51</v>
      </c>
      <c r="BC51" s="368" t="s">
        <v>178</v>
      </c>
      <c r="BD51" s="14">
        <v>0.82662401378741124</v>
      </c>
      <c r="BE51" s="431">
        <v>0.84672074721115165</v>
      </c>
      <c r="BF51" s="14">
        <v>44</v>
      </c>
      <c r="BG51" s="43">
        <v>44</v>
      </c>
      <c r="BH51" s="14">
        <v>55</v>
      </c>
      <c r="BI51" s="14">
        <v>24</v>
      </c>
      <c r="BJ51" s="14">
        <v>15</v>
      </c>
      <c r="BK51" s="14">
        <v>35</v>
      </c>
      <c r="BL51" s="14">
        <f t="shared" si="3"/>
        <v>31</v>
      </c>
      <c r="BM51" s="368" t="s">
        <v>275</v>
      </c>
      <c r="BN51" s="14">
        <v>0.80792066085194814</v>
      </c>
      <c r="BO51" s="431">
        <v>0.84251315662140258</v>
      </c>
      <c r="BP51" s="14">
        <v>44</v>
      </c>
      <c r="BQ51" s="43">
        <v>44</v>
      </c>
      <c r="BR51" s="14">
        <v>47</v>
      </c>
      <c r="BS51" s="14">
        <v>71</v>
      </c>
      <c r="BT51" s="14">
        <v>43</v>
      </c>
      <c r="BU51" s="14">
        <v>45</v>
      </c>
      <c r="BV51" s="14">
        <f t="shared" si="4"/>
        <v>35</v>
      </c>
      <c r="BW51" s="14" t="s">
        <v>369</v>
      </c>
      <c r="BX51" s="14">
        <v>0.80447904987609742</v>
      </c>
      <c r="BY51" s="431">
        <v>0.84907320518074647</v>
      </c>
      <c r="BZ51" s="14">
        <v>44</v>
      </c>
      <c r="CA51" s="43">
        <v>44</v>
      </c>
      <c r="CB51" s="14">
        <v>49</v>
      </c>
      <c r="CC51" s="14">
        <v>18</v>
      </c>
      <c r="CD51" s="14">
        <v>116</v>
      </c>
      <c r="CE51" s="14">
        <v>82.5</v>
      </c>
      <c r="CF51" s="14">
        <f t="shared" si="5"/>
        <v>82</v>
      </c>
      <c r="CG51" s="368" t="s">
        <v>98</v>
      </c>
      <c r="CH51" s="14">
        <v>0.80566086226015243</v>
      </c>
      <c r="CI51" s="431">
        <v>0.85001075039591034</v>
      </c>
      <c r="CJ51" s="14">
        <v>44</v>
      </c>
      <c r="CK51" s="43">
        <v>44</v>
      </c>
      <c r="CL51" s="14">
        <v>52</v>
      </c>
      <c r="CM51" s="14">
        <v>32</v>
      </c>
      <c r="CN51" s="14">
        <v>33</v>
      </c>
      <c r="CO51" s="14">
        <v>42.5</v>
      </c>
      <c r="CP51" s="43">
        <f t="shared" si="6"/>
        <v>37</v>
      </c>
      <c r="CQ51" s="14" t="s">
        <v>208</v>
      </c>
      <c r="CR51" s="14">
        <v>0.80361194941705849</v>
      </c>
      <c r="CS51" s="431">
        <v>0.84259747491437675</v>
      </c>
      <c r="CT51" s="14">
        <v>44</v>
      </c>
      <c r="CU51" s="14">
        <v>44</v>
      </c>
      <c r="CV51" s="14">
        <v>57</v>
      </c>
      <c r="CW51" s="14">
        <v>28</v>
      </c>
      <c r="CX51" s="14">
        <v>50</v>
      </c>
      <c r="CY51" s="14">
        <v>53.5</v>
      </c>
      <c r="CZ51" s="14">
        <f t="shared" si="7"/>
        <v>49</v>
      </c>
      <c r="DA51" s="368" t="s">
        <v>49</v>
      </c>
      <c r="DB51" s="14">
        <v>0.80365604107586097</v>
      </c>
      <c r="DC51" s="431">
        <v>0.85347691040972251</v>
      </c>
      <c r="DD51" s="14">
        <v>44</v>
      </c>
      <c r="DE51" s="43">
        <v>23</v>
      </c>
      <c r="DF51" s="14">
        <v>58</v>
      </c>
      <c r="DG51" s="14">
        <v>22</v>
      </c>
      <c r="DH51" s="14">
        <v>14</v>
      </c>
      <c r="DI51" s="14">
        <v>36</v>
      </c>
      <c r="DJ51" s="14">
        <f t="shared" si="8"/>
        <v>32</v>
      </c>
      <c r="DK51" s="368" t="s">
        <v>367</v>
      </c>
      <c r="DL51" s="14">
        <v>0.81976979331716104</v>
      </c>
      <c r="DM51" s="431">
        <v>0.83989778078813915</v>
      </c>
      <c r="DN51" s="14">
        <v>44</v>
      </c>
      <c r="DO51" s="43">
        <v>46</v>
      </c>
      <c r="DP51" s="14">
        <v>54</v>
      </c>
      <c r="DQ51" s="14">
        <v>95</v>
      </c>
      <c r="DR51" s="14">
        <v>22</v>
      </c>
      <c r="DS51" s="14">
        <v>38</v>
      </c>
      <c r="DT51" s="14">
        <f t="shared" si="9"/>
        <v>30</v>
      </c>
      <c r="DU51" s="368" t="s">
        <v>202</v>
      </c>
      <c r="DV51" s="14">
        <v>0.79514888838006725</v>
      </c>
      <c r="DW51" s="431">
        <v>0.82153202012057513</v>
      </c>
      <c r="DX51" s="14">
        <v>44</v>
      </c>
      <c r="DY51" s="14">
        <v>44</v>
      </c>
      <c r="DZ51" s="14">
        <v>43</v>
      </c>
      <c r="EA51" s="14">
        <v>51</v>
      </c>
      <c r="EB51" s="14">
        <v>70</v>
      </c>
      <c r="EC51" s="14">
        <v>56.5</v>
      </c>
      <c r="ED51" s="43">
        <f t="shared" si="10"/>
        <v>48</v>
      </c>
    </row>
    <row r="52" spans="6:134" x14ac:dyDescent="0.25">
      <c r="F52" s="406" t="s">
        <v>253</v>
      </c>
      <c r="G52" s="411">
        <f>(VLOOKUP(F52,'RPPF CALCULATION'!$AX$2:$AZ$400,2,FALSE))</f>
        <v>0.80813404638120212</v>
      </c>
      <c r="H52" s="413">
        <f t="shared" si="0"/>
        <v>46</v>
      </c>
      <c r="I52" s="49">
        <f>VLOOKUP(F52,'RPPF CALCULATION'!$U$2:$W$365,3,FALSE)</f>
        <v>51</v>
      </c>
      <c r="J52" s="417">
        <f>VLOOKUP(F52,'RPPF CALCULATION'!$X$2:$AC$365,3,FALSE)</f>
        <v>31</v>
      </c>
      <c r="K52" s="467">
        <f>VLOOKUP(F52,'RPPF CALCULATION'!$X$2:$AC$365,5,FALSE)</f>
        <v>62</v>
      </c>
      <c r="L52" s="525">
        <f t="shared" si="1"/>
        <v>56.5</v>
      </c>
      <c r="M52" s="469">
        <f t="shared" si="2"/>
        <v>53</v>
      </c>
      <c r="O52" s="368" t="s">
        <v>374</v>
      </c>
      <c r="P52" s="14">
        <v>0.8289871381231797</v>
      </c>
      <c r="Q52" s="431">
        <v>0.84646500067639696</v>
      </c>
      <c r="R52" s="14">
        <v>45</v>
      </c>
      <c r="S52" s="43">
        <v>47</v>
      </c>
      <c r="T52" s="14">
        <v>42</v>
      </c>
      <c r="U52" s="14">
        <v>84</v>
      </c>
      <c r="V52" s="14">
        <v>49</v>
      </c>
      <c r="W52" s="14">
        <v>45.5</v>
      </c>
      <c r="X52" s="14">
        <f t="shared" si="11"/>
        <v>38</v>
      </c>
      <c r="Y52" s="368" t="s">
        <v>212</v>
      </c>
      <c r="Z52" s="14">
        <v>0.82963895450177727</v>
      </c>
      <c r="AA52" s="431">
        <v>0.86062970733769972</v>
      </c>
      <c r="AB52" s="14">
        <v>45</v>
      </c>
      <c r="AC52" s="43">
        <v>45</v>
      </c>
      <c r="AD52" s="14">
        <v>54</v>
      </c>
      <c r="AE52" s="14">
        <v>7</v>
      </c>
      <c r="AF52" s="14">
        <v>132</v>
      </c>
      <c r="AG52" s="14">
        <v>93</v>
      </c>
      <c r="AH52" s="43">
        <f t="shared" si="12"/>
        <v>85</v>
      </c>
      <c r="AI52" s="368" t="s">
        <v>161</v>
      </c>
      <c r="AJ52" s="14">
        <v>0.77074078231407872</v>
      </c>
      <c r="AK52" s="431">
        <v>0.84538534946143506</v>
      </c>
      <c r="AL52" s="14">
        <v>45</v>
      </c>
      <c r="AM52" s="14">
        <v>45</v>
      </c>
      <c r="AN52" s="14">
        <v>48</v>
      </c>
      <c r="AO52" s="14">
        <v>167</v>
      </c>
      <c r="AP52" s="14">
        <v>14</v>
      </c>
      <c r="AQ52" s="14">
        <v>31</v>
      </c>
      <c r="AR52" s="43">
        <f t="shared" si="13"/>
        <v>25</v>
      </c>
      <c r="AS52" s="14" t="s">
        <v>253</v>
      </c>
      <c r="AT52" s="14">
        <v>0.79992410643980483</v>
      </c>
      <c r="AU52" s="431">
        <v>0.8617942006585515</v>
      </c>
      <c r="AV52" s="14">
        <v>45</v>
      </c>
      <c r="AW52" s="43">
        <v>45</v>
      </c>
      <c r="AX52" s="14">
        <v>40</v>
      </c>
      <c r="AY52" s="14">
        <v>41</v>
      </c>
      <c r="AZ52" s="14">
        <v>57</v>
      </c>
      <c r="BA52" s="14">
        <v>48.5</v>
      </c>
      <c r="BB52" s="14">
        <f t="shared" si="14"/>
        <v>43</v>
      </c>
      <c r="BC52" s="368" t="s">
        <v>220</v>
      </c>
      <c r="BD52" s="14">
        <v>0.82189463504893312</v>
      </c>
      <c r="BE52" s="431">
        <v>0.84187638867268977</v>
      </c>
      <c r="BF52" s="14">
        <v>45</v>
      </c>
      <c r="BG52" s="43">
        <v>45</v>
      </c>
      <c r="BH52" s="14">
        <v>52</v>
      </c>
      <c r="BI52" s="14">
        <v>30</v>
      </c>
      <c r="BJ52" s="14">
        <v>51</v>
      </c>
      <c r="BK52" s="14">
        <v>51.5</v>
      </c>
      <c r="BL52" s="14">
        <f t="shared" si="3"/>
        <v>48</v>
      </c>
      <c r="BM52" s="368" t="s">
        <v>286</v>
      </c>
      <c r="BN52" s="14">
        <v>0.80711406115866868</v>
      </c>
      <c r="BO52" s="431">
        <v>0.84167202099182459</v>
      </c>
      <c r="BP52" s="14">
        <v>45</v>
      </c>
      <c r="BQ52" s="43">
        <v>45</v>
      </c>
      <c r="BR52" s="14">
        <v>24</v>
      </c>
      <c r="BS52" s="14">
        <v>35</v>
      </c>
      <c r="BT52" s="14">
        <v>223</v>
      </c>
      <c r="BU52" s="14">
        <v>123.5</v>
      </c>
      <c r="BV52" s="14">
        <f t="shared" si="4"/>
        <v>116</v>
      </c>
      <c r="BW52" s="14" t="s">
        <v>49</v>
      </c>
      <c r="BX52" s="14">
        <v>0.80104834272375891</v>
      </c>
      <c r="BY52" s="431">
        <v>0.84545232590698394</v>
      </c>
      <c r="BZ52" s="14">
        <v>45</v>
      </c>
      <c r="CA52" s="43">
        <v>45</v>
      </c>
      <c r="CB52" s="14">
        <v>47</v>
      </c>
      <c r="CC52" s="14">
        <v>15</v>
      </c>
      <c r="CD52" s="14">
        <v>70</v>
      </c>
      <c r="CE52" s="14">
        <v>58.5</v>
      </c>
      <c r="CF52" s="14">
        <f t="shared" si="5"/>
        <v>51</v>
      </c>
      <c r="CG52" s="368" t="s">
        <v>167</v>
      </c>
      <c r="CH52" s="14">
        <v>0.80512161066213439</v>
      </c>
      <c r="CI52" s="431">
        <v>0.8494418141636132</v>
      </c>
      <c r="CJ52" s="14">
        <v>45</v>
      </c>
      <c r="CK52" s="43">
        <v>45</v>
      </c>
      <c r="CL52" s="14">
        <v>49</v>
      </c>
      <c r="CM52" s="14">
        <v>124</v>
      </c>
      <c r="CN52" s="14">
        <v>37</v>
      </c>
      <c r="CO52" s="14">
        <v>43</v>
      </c>
      <c r="CP52" s="43">
        <f t="shared" si="6"/>
        <v>40</v>
      </c>
      <c r="CQ52" s="14" t="s">
        <v>314</v>
      </c>
      <c r="CR52" s="14">
        <v>0.79972529073955745</v>
      </c>
      <c r="CS52" s="431">
        <v>0.83852226325296231</v>
      </c>
      <c r="CT52" s="14">
        <v>45</v>
      </c>
      <c r="CU52" s="14">
        <v>45</v>
      </c>
      <c r="CV52" s="14">
        <v>46</v>
      </c>
      <c r="CW52" s="14">
        <v>35</v>
      </c>
      <c r="CX52" s="14">
        <v>83</v>
      </c>
      <c r="CY52" s="14">
        <v>64.5</v>
      </c>
      <c r="CZ52" s="14">
        <f t="shared" si="7"/>
        <v>58</v>
      </c>
      <c r="DA52" s="368" t="s">
        <v>157</v>
      </c>
      <c r="DB52" s="14">
        <v>0.79964878042044951</v>
      </c>
      <c r="DC52" s="431">
        <v>0.84922122854013993</v>
      </c>
      <c r="DD52" s="14">
        <v>45</v>
      </c>
      <c r="DE52" s="43">
        <v>45</v>
      </c>
      <c r="DF52" s="14">
        <v>70</v>
      </c>
      <c r="DG52" s="14">
        <v>105</v>
      </c>
      <c r="DH52" s="14">
        <v>30</v>
      </c>
      <c r="DI52" s="14">
        <v>50</v>
      </c>
      <c r="DJ52" s="14">
        <f t="shared" si="8"/>
        <v>48</v>
      </c>
      <c r="DK52" s="368" t="s">
        <v>257</v>
      </c>
      <c r="DL52" s="14">
        <v>0.81824764565065389</v>
      </c>
      <c r="DM52" s="431">
        <v>0.83833825949624319</v>
      </c>
      <c r="DN52" s="14">
        <v>45</v>
      </c>
      <c r="DO52" s="43">
        <v>47</v>
      </c>
      <c r="DP52" s="14">
        <v>50</v>
      </c>
      <c r="DQ52" s="14">
        <v>85</v>
      </c>
      <c r="DR52" s="14">
        <v>4</v>
      </c>
      <c r="DS52" s="14">
        <v>27</v>
      </c>
      <c r="DT52" s="14">
        <f t="shared" si="9"/>
        <v>24</v>
      </c>
      <c r="DU52" s="368" t="s">
        <v>365</v>
      </c>
      <c r="DV52" s="14">
        <v>0.79421630158367429</v>
      </c>
      <c r="DW52" s="431">
        <v>0.82056848998681697</v>
      </c>
      <c r="DX52" s="14">
        <v>45</v>
      </c>
      <c r="DY52" s="14">
        <v>45</v>
      </c>
      <c r="DZ52" s="14">
        <v>48</v>
      </c>
      <c r="EA52" s="14">
        <v>105</v>
      </c>
      <c r="EB52" s="14">
        <v>45</v>
      </c>
      <c r="EC52" s="14">
        <v>46.5</v>
      </c>
      <c r="ED52" s="43">
        <f t="shared" si="10"/>
        <v>40</v>
      </c>
    </row>
    <row r="53" spans="6:134" x14ac:dyDescent="0.25">
      <c r="F53" s="406" t="s">
        <v>234</v>
      </c>
      <c r="G53" s="411">
        <f>(VLOOKUP(F53,'RPPF CALCULATION'!$AX$2:$AZ$400,2,FALSE))</f>
        <v>0.8080554224775266</v>
      </c>
      <c r="H53" s="413">
        <f t="shared" si="0"/>
        <v>47</v>
      </c>
      <c r="I53" s="49">
        <f>VLOOKUP(F53,'RPPF CALCULATION'!$U$2:$W$365,3,FALSE)</f>
        <v>50</v>
      </c>
      <c r="J53" s="417">
        <f>VLOOKUP(F53,'RPPF CALCULATION'!$X$2:$AC$365,3,FALSE)</f>
        <v>20</v>
      </c>
      <c r="K53" s="467">
        <f>VLOOKUP(F53,'RPPF CALCULATION'!$X$2:$AC$365,5,FALSE)</f>
        <v>45</v>
      </c>
      <c r="L53" s="525">
        <f t="shared" si="1"/>
        <v>47.5</v>
      </c>
      <c r="M53" s="469">
        <f t="shared" si="2"/>
        <v>43</v>
      </c>
      <c r="O53" s="368" t="s">
        <v>160</v>
      </c>
      <c r="P53" s="14">
        <v>0.82701728677939501</v>
      </c>
      <c r="Q53" s="431">
        <v>0.84445361818037401</v>
      </c>
      <c r="R53" s="14">
        <v>46</v>
      </c>
      <c r="S53" s="43">
        <v>48</v>
      </c>
      <c r="T53" s="14">
        <v>57</v>
      </c>
      <c r="U53" s="14">
        <v>9</v>
      </c>
      <c r="V53" s="14">
        <v>93</v>
      </c>
      <c r="W53" s="14">
        <v>75</v>
      </c>
      <c r="X53" s="14">
        <f t="shared" si="11"/>
        <v>78</v>
      </c>
      <c r="Y53" s="368" t="s">
        <v>339</v>
      </c>
      <c r="Z53" s="14">
        <v>0.82857537958456051</v>
      </c>
      <c r="AA53" s="431">
        <v>0.85952640310545603</v>
      </c>
      <c r="AB53" s="14">
        <v>46</v>
      </c>
      <c r="AC53" s="43">
        <v>46</v>
      </c>
      <c r="AD53" s="14">
        <v>69</v>
      </c>
      <c r="AE53" s="14">
        <v>29</v>
      </c>
      <c r="AF53" s="14">
        <v>47</v>
      </c>
      <c r="AG53" s="14">
        <v>58</v>
      </c>
      <c r="AH53" s="43">
        <f t="shared" si="12"/>
        <v>54</v>
      </c>
      <c r="AI53" s="368" t="s">
        <v>220</v>
      </c>
      <c r="AJ53" s="14">
        <v>0.77044302175746415</v>
      </c>
      <c r="AK53" s="431">
        <v>0.84505875144302778</v>
      </c>
      <c r="AL53" s="14">
        <v>46</v>
      </c>
      <c r="AM53" s="14">
        <v>46</v>
      </c>
      <c r="AN53" s="14">
        <v>26</v>
      </c>
      <c r="AO53" s="14">
        <v>44</v>
      </c>
      <c r="AP53" s="14">
        <v>47</v>
      </c>
      <c r="AQ53" s="14">
        <v>36.5</v>
      </c>
      <c r="AR53" s="43">
        <f t="shared" si="13"/>
        <v>31</v>
      </c>
      <c r="AS53" s="14" t="s">
        <v>157</v>
      </c>
      <c r="AT53" s="14">
        <v>0.79956970380191517</v>
      </c>
      <c r="AU53" s="431">
        <v>0.86141238676449261</v>
      </c>
      <c r="AV53" s="14">
        <v>46</v>
      </c>
      <c r="AW53" s="43">
        <v>46</v>
      </c>
      <c r="AX53" s="14">
        <v>42</v>
      </c>
      <c r="AY53" s="14">
        <v>89</v>
      </c>
      <c r="AZ53" s="14">
        <v>61</v>
      </c>
      <c r="BA53" s="14">
        <v>51.5</v>
      </c>
      <c r="BB53" s="14">
        <f t="shared" si="14"/>
        <v>47</v>
      </c>
      <c r="BC53" s="368" t="s">
        <v>252</v>
      </c>
      <c r="BD53" s="14">
        <v>0.81809628933644885</v>
      </c>
      <c r="BE53" s="431">
        <v>0.83798569826665459</v>
      </c>
      <c r="BF53" s="14">
        <v>46</v>
      </c>
      <c r="BG53" s="43">
        <v>46</v>
      </c>
      <c r="BH53" s="14">
        <v>42</v>
      </c>
      <c r="BI53" s="14">
        <v>112</v>
      </c>
      <c r="BJ53" s="14">
        <v>44</v>
      </c>
      <c r="BK53" s="14">
        <v>43</v>
      </c>
      <c r="BL53" s="14">
        <f t="shared" si="3"/>
        <v>40</v>
      </c>
      <c r="BM53" s="368" t="s">
        <v>253</v>
      </c>
      <c r="BN53" s="14">
        <v>0.80642527977994649</v>
      </c>
      <c r="BO53" s="431">
        <v>0.84095374826811764</v>
      </c>
      <c r="BP53" s="14">
        <v>46</v>
      </c>
      <c r="BQ53" s="43">
        <v>46</v>
      </c>
      <c r="BR53" s="14">
        <v>57</v>
      </c>
      <c r="BS53" s="14">
        <v>11</v>
      </c>
      <c r="BT53" s="14">
        <v>10</v>
      </c>
      <c r="BU53" s="14">
        <v>33.5</v>
      </c>
      <c r="BV53" s="14">
        <f t="shared" si="4"/>
        <v>29</v>
      </c>
      <c r="BW53" s="14" t="s">
        <v>134</v>
      </c>
      <c r="BX53" s="14">
        <v>0.80050070722853595</v>
      </c>
      <c r="BY53" s="431">
        <v>0.84487433369541376</v>
      </c>
      <c r="BZ53" s="14">
        <v>46</v>
      </c>
      <c r="CA53" s="43">
        <v>46</v>
      </c>
      <c r="CB53" s="14">
        <v>59</v>
      </c>
      <c r="CC53" s="14">
        <v>93</v>
      </c>
      <c r="CD53" s="14">
        <v>33</v>
      </c>
      <c r="CE53" s="14">
        <v>46</v>
      </c>
      <c r="CF53" s="14">
        <f t="shared" si="5"/>
        <v>38</v>
      </c>
      <c r="CG53" s="368" t="s">
        <v>353</v>
      </c>
      <c r="CH53" s="14">
        <v>0.80453119389819128</v>
      </c>
      <c r="CI53" s="431">
        <v>0.84881889623365725</v>
      </c>
      <c r="CJ53" s="14">
        <v>46</v>
      </c>
      <c r="CK53" s="43">
        <v>46</v>
      </c>
      <c r="CL53" s="14">
        <v>50</v>
      </c>
      <c r="CM53" s="14">
        <v>18</v>
      </c>
      <c r="CN53" s="14">
        <v>35</v>
      </c>
      <c r="CO53" s="14">
        <v>42.5</v>
      </c>
      <c r="CP53" s="43">
        <f t="shared" si="6"/>
        <v>37</v>
      </c>
      <c r="CQ53" s="14" t="s">
        <v>153</v>
      </c>
      <c r="CR53" s="14">
        <v>0.79697469159468592</v>
      </c>
      <c r="CS53" s="431">
        <v>0.83563822463749415</v>
      </c>
      <c r="CT53" s="14">
        <v>46</v>
      </c>
      <c r="CU53" s="14">
        <v>46</v>
      </c>
      <c r="CV53" s="14">
        <v>55</v>
      </c>
      <c r="CW53" s="14">
        <v>90</v>
      </c>
      <c r="CX53" s="14">
        <v>34</v>
      </c>
      <c r="CY53" s="14">
        <v>44.5</v>
      </c>
      <c r="CZ53" s="14">
        <f t="shared" si="7"/>
        <v>41</v>
      </c>
      <c r="DA53" s="368" t="s">
        <v>312</v>
      </c>
      <c r="DB53" s="14">
        <v>0.79923881873715652</v>
      </c>
      <c r="DC53" s="431">
        <v>0.84878585219384273</v>
      </c>
      <c r="DD53" s="14">
        <v>46</v>
      </c>
      <c r="DE53" s="43">
        <v>46</v>
      </c>
      <c r="DF53" s="14">
        <v>40</v>
      </c>
      <c r="DG53" s="14">
        <v>97</v>
      </c>
      <c r="DH53" s="14">
        <v>25</v>
      </c>
      <c r="DI53" s="14">
        <v>32.5</v>
      </c>
      <c r="DJ53" s="14">
        <f t="shared" si="8"/>
        <v>27</v>
      </c>
      <c r="DK53" s="368" t="s">
        <v>95</v>
      </c>
      <c r="DL53" s="14">
        <v>0.81409200043105456</v>
      </c>
      <c r="DM53" s="431">
        <v>0.83408057980843608</v>
      </c>
      <c r="DN53" s="14">
        <v>46</v>
      </c>
      <c r="DO53" s="43">
        <v>48</v>
      </c>
      <c r="DP53" s="14">
        <v>49</v>
      </c>
      <c r="DQ53" s="14">
        <v>70</v>
      </c>
      <c r="DR53" s="14">
        <v>74</v>
      </c>
      <c r="DS53" s="14">
        <v>61.5</v>
      </c>
      <c r="DT53" s="14">
        <f t="shared" si="9"/>
        <v>56</v>
      </c>
      <c r="DU53" s="368" t="s">
        <v>171</v>
      </c>
      <c r="DV53" s="14">
        <v>0.79406072441043274</v>
      </c>
      <c r="DW53" s="431">
        <v>0.82040775074504035</v>
      </c>
      <c r="DX53" s="14">
        <v>46</v>
      </c>
      <c r="DY53" s="14">
        <v>46</v>
      </c>
      <c r="DZ53" s="14">
        <v>61</v>
      </c>
      <c r="EA53" s="14">
        <v>68</v>
      </c>
      <c r="EB53" s="14">
        <v>20</v>
      </c>
      <c r="EC53" s="14">
        <v>40.5</v>
      </c>
      <c r="ED53" s="43">
        <f t="shared" si="10"/>
        <v>31</v>
      </c>
    </row>
    <row r="54" spans="6:134" x14ac:dyDescent="0.25">
      <c r="F54" s="406" t="s">
        <v>87</v>
      </c>
      <c r="G54" s="411">
        <f>(VLOOKUP(F54,'RPPF CALCULATION'!$AX$2:$AZ$400,2,FALSE))</f>
        <v>0.80395698328917298</v>
      </c>
      <c r="H54" s="413">
        <f t="shared" si="0"/>
        <v>48</v>
      </c>
      <c r="I54" s="49">
        <f>VLOOKUP(F54,'RPPF CALCULATION'!$U$2:$W$365,3,FALSE)</f>
        <v>49</v>
      </c>
      <c r="J54" s="417">
        <f>VLOOKUP(F54,'RPPF CALCULATION'!$X$2:$AC$365,3,FALSE)</f>
        <v>131</v>
      </c>
      <c r="K54" s="467">
        <f>VLOOKUP(F54,'RPPF CALCULATION'!$X$2:$AC$365,5,FALSE)</f>
        <v>47</v>
      </c>
      <c r="L54" s="525">
        <f t="shared" si="1"/>
        <v>48</v>
      </c>
      <c r="M54" s="469">
        <f t="shared" si="2"/>
        <v>44</v>
      </c>
      <c r="O54" s="368" t="s">
        <v>300</v>
      </c>
      <c r="P54" s="14">
        <v>0.82616080378712087</v>
      </c>
      <c r="Q54" s="431">
        <v>0.84357907761961692</v>
      </c>
      <c r="R54" s="14">
        <v>47</v>
      </c>
      <c r="S54" s="43">
        <v>49</v>
      </c>
      <c r="T54" s="14">
        <v>47</v>
      </c>
      <c r="U54" s="14">
        <v>86</v>
      </c>
      <c r="V54" s="14">
        <v>118</v>
      </c>
      <c r="W54" s="14">
        <v>82.5</v>
      </c>
      <c r="X54" s="14">
        <f t="shared" si="11"/>
        <v>83</v>
      </c>
      <c r="Y54" s="368" t="s">
        <v>261</v>
      </c>
      <c r="Z54" s="14">
        <v>0.82768807004112166</v>
      </c>
      <c r="AA54" s="431">
        <v>0.85860594855285333</v>
      </c>
      <c r="AB54" s="14">
        <v>47</v>
      </c>
      <c r="AC54" s="43">
        <v>47</v>
      </c>
      <c r="AD54" s="14">
        <v>37</v>
      </c>
      <c r="AE54" s="14">
        <v>41</v>
      </c>
      <c r="AF54" s="14">
        <v>175</v>
      </c>
      <c r="AG54" s="14">
        <v>106</v>
      </c>
      <c r="AH54" s="43">
        <f t="shared" si="12"/>
        <v>101</v>
      </c>
      <c r="AI54" s="368" t="s">
        <v>269</v>
      </c>
      <c r="AJ54" s="14">
        <v>0.76935247209165758</v>
      </c>
      <c r="AK54" s="431">
        <v>0.84386258441581419</v>
      </c>
      <c r="AL54" s="14">
        <v>47</v>
      </c>
      <c r="AM54" s="14">
        <v>47</v>
      </c>
      <c r="AN54" s="14">
        <v>45</v>
      </c>
      <c r="AO54" s="14">
        <v>49</v>
      </c>
      <c r="AP54" s="14">
        <v>102</v>
      </c>
      <c r="AQ54" s="14">
        <v>73.5</v>
      </c>
      <c r="AR54" s="43">
        <f t="shared" si="13"/>
        <v>63</v>
      </c>
      <c r="AS54" s="14" t="s">
        <v>91</v>
      </c>
      <c r="AT54" s="14">
        <v>0.79883394176145661</v>
      </c>
      <c r="AU54" s="431">
        <v>0.86061971724193753</v>
      </c>
      <c r="AV54" s="14">
        <v>47</v>
      </c>
      <c r="AW54" s="43">
        <v>47</v>
      </c>
      <c r="AX54" s="14">
        <v>85</v>
      </c>
      <c r="AY54" s="14">
        <v>24</v>
      </c>
      <c r="AZ54" s="14">
        <v>95</v>
      </c>
      <c r="BA54" s="14">
        <v>90</v>
      </c>
      <c r="BB54" s="14">
        <f t="shared" si="14"/>
        <v>87</v>
      </c>
      <c r="BC54" s="368" t="s">
        <v>98</v>
      </c>
      <c r="BD54" s="14">
        <v>0.81702533302530433</v>
      </c>
      <c r="BE54" s="431">
        <v>0.83688870505949131</v>
      </c>
      <c r="BF54" s="14">
        <v>47</v>
      </c>
      <c r="BG54" s="43">
        <v>47</v>
      </c>
      <c r="BH54" s="14">
        <v>51</v>
      </c>
      <c r="BI54" s="14">
        <v>25</v>
      </c>
      <c r="BJ54" s="14">
        <v>84</v>
      </c>
      <c r="BK54" s="14">
        <v>67.5</v>
      </c>
      <c r="BL54" s="14">
        <f t="shared" si="3"/>
        <v>62</v>
      </c>
      <c r="BM54" s="368" t="s">
        <v>48</v>
      </c>
      <c r="BN54" s="14">
        <v>0.80536960645151734</v>
      </c>
      <c r="BO54" s="431">
        <v>0.83985287449251944</v>
      </c>
      <c r="BP54" s="14">
        <v>47</v>
      </c>
      <c r="BQ54" s="43">
        <v>47</v>
      </c>
      <c r="BR54" s="14">
        <v>49</v>
      </c>
      <c r="BS54" s="14">
        <v>12</v>
      </c>
      <c r="BT54" s="14">
        <v>80</v>
      </c>
      <c r="BU54" s="14">
        <v>64.5</v>
      </c>
      <c r="BV54" s="14">
        <f t="shared" si="4"/>
        <v>59</v>
      </c>
      <c r="BW54" s="14" t="s">
        <v>321</v>
      </c>
      <c r="BX54" s="14">
        <v>0.79969274239456378</v>
      </c>
      <c r="BY54" s="431">
        <v>0.84402158148097173</v>
      </c>
      <c r="BZ54" s="14">
        <v>47</v>
      </c>
      <c r="CA54" s="43">
        <v>47</v>
      </c>
      <c r="CB54" s="14">
        <v>39</v>
      </c>
      <c r="CC54" s="14">
        <v>55</v>
      </c>
      <c r="CD54" s="14">
        <v>66</v>
      </c>
      <c r="CE54" s="14">
        <v>52.5</v>
      </c>
      <c r="CF54" s="14">
        <f t="shared" si="5"/>
        <v>48</v>
      </c>
      <c r="CG54" s="368" t="s">
        <v>137</v>
      </c>
      <c r="CH54" s="14">
        <v>0.79930398936247971</v>
      </c>
      <c r="CI54" s="431">
        <v>0.84330394539266884</v>
      </c>
      <c r="CJ54" s="14">
        <v>47</v>
      </c>
      <c r="CK54" s="43">
        <v>47</v>
      </c>
      <c r="CL54" s="14">
        <v>58</v>
      </c>
      <c r="CM54" s="14">
        <v>75</v>
      </c>
      <c r="CN54" s="14">
        <v>115</v>
      </c>
      <c r="CO54" s="14">
        <v>86.5</v>
      </c>
      <c r="CP54" s="43">
        <f t="shared" si="6"/>
        <v>79</v>
      </c>
      <c r="CQ54" s="14" t="s">
        <v>321</v>
      </c>
      <c r="CR54" s="14">
        <v>0.79663879061865361</v>
      </c>
      <c r="CS54" s="431">
        <v>0.83528602813963049</v>
      </c>
      <c r="CT54" s="14">
        <v>47</v>
      </c>
      <c r="CU54" s="14">
        <v>47</v>
      </c>
      <c r="CV54" s="14">
        <v>51</v>
      </c>
      <c r="CW54" s="14">
        <v>87</v>
      </c>
      <c r="CX54" s="14">
        <v>43</v>
      </c>
      <c r="CY54" s="14">
        <v>47</v>
      </c>
      <c r="CZ54" s="14">
        <f t="shared" si="7"/>
        <v>43</v>
      </c>
      <c r="DA54" s="368" t="s">
        <v>388</v>
      </c>
      <c r="DB54" s="14">
        <v>0.79895365617139857</v>
      </c>
      <c r="DC54" s="431">
        <v>0.84848301160888084</v>
      </c>
      <c r="DD54" s="14">
        <v>47</v>
      </c>
      <c r="DE54" s="43">
        <v>47</v>
      </c>
      <c r="DF54" s="14">
        <v>38</v>
      </c>
      <c r="DG54" s="14">
        <v>46</v>
      </c>
      <c r="DH54" s="14">
        <v>73</v>
      </c>
      <c r="DI54" s="14">
        <v>55.5</v>
      </c>
      <c r="DJ54" s="14">
        <f t="shared" si="8"/>
        <v>53</v>
      </c>
      <c r="DK54" s="368" t="s">
        <v>58</v>
      </c>
      <c r="DL54" s="14">
        <v>0.81070100361851982</v>
      </c>
      <c r="DM54" s="431">
        <v>0.83060632310768245</v>
      </c>
      <c r="DN54" s="14">
        <v>47</v>
      </c>
      <c r="DO54" s="43">
        <v>49</v>
      </c>
      <c r="DP54" s="14">
        <v>42</v>
      </c>
      <c r="DQ54" s="14">
        <v>24</v>
      </c>
      <c r="DR54" s="14">
        <v>42</v>
      </c>
      <c r="DS54" s="14">
        <v>42</v>
      </c>
      <c r="DT54" s="14">
        <f t="shared" si="9"/>
        <v>35</v>
      </c>
      <c r="DU54" s="368" t="s">
        <v>71</v>
      </c>
      <c r="DV54" s="14">
        <v>0.79060016152837187</v>
      </c>
      <c r="DW54" s="431">
        <v>0.81683236598779618</v>
      </c>
      <c r="DX54" s="14">
        <v>47</v>
      </c>
      <c r="DY54" s="14">
        <v>47</v>
      </c>
      <c r="DZ54" s="14">
        <v>56</v>
      </c>
      <c r="EA54" s="14">
        <v>40</v>
      </c>
      <c r="EB54" s="14">
        <v>7</v>
      </c>
      <c r="EC54" s="14">
        <v>31.5</v>
      </c>
      <c r="ED54" s="43">
        <f t="shared" si="10"/>
        <v>25</v>
      </c>
    </row>
    <row r="55" spans="6:134" x14ac:dyDescent="0.25">
      <c r="F55" s="406" t="s">
        <v>343</v>
      </c>
      <c r="G55" s="411">
        <f>(VLOOKUP(F55,'RPPF CALCULATION'!$AX$2:$AZ$400,2,FALSE))</f>
        <v>0.80364985431198932</v>
      </c>
      <c r="H55" s="413">
        <f t="shared" si="0"/>
        <v>49</v>
      </c>
      <c r="I55" s="49">
        <f>VLOOKUP(F55,'RPPF CALCULATION'!$U$2:$W$365,3,FALSE)</f>
        <v>39</v>
      </c>
      <c r="J55" s="417">
        <f>VLOOKUP(F55,'RPPF CALCULATION'!$X$2:$AC$365,3,FALSE)</f>
        <v>58</v>
      </c>
      <c r="K55" s="467">
        <f>VLOOKUP(F55,'RPPF CALCULATION'!$X$2:$AC$365,5,FALSE)</f>
        <v>63</v>
      </c>
      <c r="L55" s="525">
        <f t="shared" si="1"/>
        <v>51</v>
      </c>
      <c r="M55" s="469">
        <f t="shared" si="2"/>
        <v>47</v>
      </c>
      <c r="O55" s="368" t="s">
        <v>124</v>
      </c>
      <c r="P55" s="14">
        <v>0.82555440244733924</v>
      </c>
      <c r="Q55" s="431">
        <v>0.84295989128139404</v>
      </c>
      <c r="R55" s="14">
        <v>48</v>
      </c>
      <c r="S55" s="43">
        <v>50</v>
      </c>
      <c r="T55" s="14">
        <v>45</v>
      </c>
      <c r="U55" s="14">
        <v>17</v>
      </c>
      <c r="V55" s="14">
        <v>103</v>
      </c>
      <c r="W55" s="14">
        <v>74</v>
      </c>
      <c r="X55" s="14">
        <f t="shared" si="11"/>
        <v>76</v>
      </c>
      <c r="Y55" s="368" t="s">
        <v>332</v>
      </c>
      <c r="Z55" s="14">
        <v>0.8274782053235169</v>
      </c>
      <c r="AA55" s="431">
        <v>0.85838824444251394</v>
      </c>
      <c r="AB55" s="14">
        <v>48</v>
      </c>
      <c r="AC55" s="43">
        <v>48</v>
      </c>
      <c r="AD55" s="14">
        <v>60</v>
      </c>
      <c r="AE55" s="14">
        <v>58</v>
      </c>
      <c r="AF55" s="14">
        <v>52</v>
      </c>
      <c r="AG55" s="14">
        <v>56</v>
      </c>
      <c r="AH55" s="43">
        <f t="shared" si="12"/>
        <v>53</v>
      </c>
      <c r="AI55" s="368" t="s">
        <v>249</v>
      </c>
      <c r="AJ55" s="14">
        <v>0.76909736038338294</v>
      </c>
      <c r="AK55" s="431">
        <v>0.84358276569387769</v>
      </c>
      <c r="AL55" s="14">
        <v>48</v>
      </c>
      <c r="AM55" s="14">
        <v>48</v>
      </c>
      <c r="AN55" s="14">
        <v>49</v>
      </c>
      <c r="AO55" s="14">
        <v>50</v>
      </c>
      <c r="AP55" s="14">
        <v>121</v>
      </c>
      <c r="AQ55" s="14">
        <v>85</v>
      </c>
      <c r="AR55" s="43">
        <f t="shared" si="13"/>
        <v>81</v>
      </c>
      <c r="AS55" s="14" t="s">
        <v>221</v>
      </c>
      <c r="AT55" s="14">
        <v>0.79738046337758206</v>
      </c>
      <c r="AU55" s="431">
        <v>0.85905381963750038</v>
      </c>
      <c r="AV55" s="14">
        <v>48</v>
      </c>
      <c r="AW55" s="43">
        <v>48</v>
      </c>
      <c r="AX55" s="14">
        <v>73</v>
      </c>
      <c r="AY55" s="14">
        <v>74</v>
      </c>
      <c r="AZ55" s="14">
        <v>103</v>
      </c>
      <c r="BA55" s="14">
        <v>88</v>
      </c>
      <c r="BB55" s="14">
        <f t="shared" si="14"/>
        <v>86</v>
      </c>
      <c r="BC55" s="368" t="s">
        <v>49</v>
      </c>
      <c r="BD55" s="14">
        <v>0.81470350031235894</v>
      </c>
      <c r="BE55" s="431">
        <v>0.83451042436982581</v>
      </c>
      <c r="BF55" s="14">
        <v>48</v>
      </c>
      <c r="BG55" s="43">
        <v>48</v>
      </c>
      <c r="BH55" s="14">
        <v>59</v>
      </c>
      <c r="BI55" s="14">
        <v>48</v>
      </c>
      <c r="BJ55" s="14">
        <v>25</v>
      </c>
      <c r="BK55" s="14">
        <v>42</v>
      </c>
      <c r="BL55" s="14">
        <f t="shared" si="3"/>
        <v>38</v>
      </c>
      <c r="BM55" s="368" t="s">
        <v>291</v>
      </c>
      <c r="BN55" s="14">
        <v>0.80497098242427956</v>
      </c>
      <c r="BO55" s="431">
        <v>0.83943718270028445</v>
      </c>
      <c r="BP55" s="14">
        <v>48</v>
      </c>
      <c r="BQ55" s="43">
        <v>48</v>
      </c>
      <c r="BR55" s="14">
        <v>51</v>
      </c>
      <c r="BS55" s="14">
        <v>63</v>
      </c>
      <c r="BT55" s="14">
        <v>27</v>
      </c>
      <c r="BU55" s="14">
        <v>39</v>
      </c>
      <c r="BV55" s="14">
        <f t="shared" si="4"/>
        <v>32</v>
      </c>
      <c r="BW55" s="14" t="s">
        <v>205</v>
      </c>
      <c r="BX55" s="14">
        <v>0.79911128721792923</v>
      </c>
      <c r="BY55" s="431">
        <v>0.84340789488394963</v>
      </c>
      <c r="BZ55" s="14">
        <v>48</v>
      </c>
      <c r="CA55" s="43">
        <v>48</v>
      </c>
      <c r="CB55" s="14">
        <v>44</v>
      </c>
      <c r="CC55" s="14">
        <v>84</v>
      </c>
      <c r="CD55" s="14">
        <v>43</v>
      </c>
      <c r="CE55" s="14">
        <v>43.5</v>
      </c>
      <c r="CF55" s="14">
        <f t="shared" si="5"/>
        <v>33</v>
      </c>
      <c r="CG55" s="368" t="s">
        <v>249</v>
      </c>
      <c r="CH55" s="14">
        <v>0.79847496332309909</v>
      </c>
      <c r="CI55" s="431">
        <v>0.84242928326268174</v>
      </c>
      <c r="CJ55" s="14">
        <v>48</v>
      </c>
      <c r="CK55" s="43">
        <v>48</v>
      </c>
      <c r="CL55" s="14">
        <v>34</v>
      </c>
      <c r="CM55" s="14">
        <v>20</v>
      </c>
      <c r="CN55" s="14">
        <v>232</v>
      </c>
      <c r="CO55" s="14">
        <v>133</v>
      </c>
      <c r="CP55" s="43">
        <f t="shared" si="6"/>
        <v>128</v>
      </c>
      <c r="CQ55" s="14" t="s">
        <v>254</v>
      </c>
      <c r="CR55" s="14">
        <v>0.79375513032915734</v>
      </c>
      <c r="CS55" s="431">
        <v>0.8322624732009527</v>
      </c>
      <c r="CT55" s="14">
        <v>48</v>
      </c>
      <c r="CU55" s="14">
        <v>48</v>
      </c>
      <c r="CV55" s="14">
        <v>30</v>
      </c>
      <c r="CW55" s="14">
        <v>53</v>
      </c>
      <c r="CX55" s="14">
        <v>48</v>
      </c>
      <c r="CY55" s="14">
        <v>39</v>
      </c>
      <c r="CZ55" s="14">
        <f t="shared" si="7"/>
        <v>34</v>
      </c>
      <c r="DA55" s="368" t="s">
        <v>167</v>
      </c>
      <c r="DB55" s="14">
        <v>0.79668361058796189</v>
      </c>
      <c r="DC55" s="431">
        <v>0.84607223959695499</v>
      </c>
      <c r="DD55" s="14">
        <v>48</v>
      </c>
      <c r="DE55" s="43">
        <v>48</v>
      </c>
      <c r="DF55" s="14">
        <v>43</v>
      </c>
      <c r="DG55" s="14">
        <v>124</v>
      </c>
      <c r="DH55" s="14">
        <v>32</v>
      </c>
      <c r="DI55" s="14">
        <v>37.5</v>
      </c>
      <c r="DJ55" s="14">
        <f t="shared" si="8"/>
        <v>34</v>
      </c>
      <c r="DK55" s="368" t="s">
        <v>309</v>
      </c>
      <c r="DL55" s="14">
        <v>0.809701176576202</v>
      </c>
      <c r="DM55" s="431">
        <v>0.8295819470927811</v>
      </c>
      <c r="DN55" s="14">
        <v>48</v>
      </c>
      <c r="DO55" s="43">
        <v>50</v>
      </c>
      <c r="DP55" s="14">
        <v>56</v>
      </c>
      <c r="DQ55" s="14">
        <v>56</v>
      </c>
      <c r="DR55" s="14">
        <v>97</v>
      </c>
      <c r="DS55" s="14">
        <v>76.5</v>
      </c>
      <c r="DT55" s="14">
        <f t="shared" si="9"/>
        <v>74</v>
      </c>
      <c r="DU55" s="368" t="s">
        <v>206</v>
      </c>
      <c r="DV55" s="14">
        <v>0.78883888099427191</v>
      </c>
      <c r="DW55" s="431">
        <v>0.81501264596262446</v>
      </c>
      <c r="DX55" s="14">
        <v>48</v>
      </c>
      <c r="DY55" s="14">
        <v>48</v>
      </c>
      <c r="DZ55" s="14">
        <v>47</v>
      </c>
      <c r="EA55" s="14">
        <v>80</v>
      </c>
      <c r="EB55" s="14">
        <v>36</v>
      </c>
      <c r="EC55" s="14">
        <v>41.5</v>
      </c>
      <c r="ED55" s="43">
        <f t="shared" si="10"/>
        <v>35</v>
      </c>
    </row>
    <row r="56" spans="6:134" ht="15.75" thickBot="1" x14ac:dyDescent="0.3">
      <c r="F56" s="406" t="s">
        <v>134</v>
      </c>
      <c r="G56" s="411">
        <f>(VLOOKUP(F56,'RPPF CALCULATION'!$AX$2:$AZ$400,2,FALSE))</f>
        <v>0.80285072771258448</v>
      </c>
      <c r="H56" s="413">
        <f t="shared" si="0"/>
        <v>50</v>
      </c>
      <c r="I56" s="49">
        <f>VLOOKUP(F56,'RPPF CALCULATION'!$U$2:$W$365,3,FALSE)</f>
        <v>43</v>
      </c>
      <c r="J56" s="417">
        <f>VLOOKUP(F56,'RPPF CALCULATION'!$X$2:$AC$365,3,FALSE)</f>
        <v>70</v>
      </c>
      <c r="K56" s="467">
        <f>VLOOKUP(F56,'RPPF CALCULATION'!$X$2:$AC$365,5,FALSE)</f>
        <v>34</v>
      </c>
      <c r="L56" s="525">
        <f t="shared" si="1"/>
        <v>38.5</v>
      </c>
      <c r="M56" s="469">
        <f t="shared" si="2"/>
        <v>36</v>
      </c>
      <c r="O56" s="368" t="s">
        <v>253</v>
      </c>
      <c r="P56" s="14">
        <v>0.82049123432896331</v>
      </c>
      <c r="Q56" s="431">
        <v>0.83778997439408398</v>
      </c>
      <c r="R56" s="14">
        <v>49</v>
      </c>
      <c r="S56" s="43">
        <v>51</v>
      </c>
      <c r="T56" s="14">
        <v>44</v>
      </c>
      <c r="U56" s="14">
        <v>53</v>
      </c>
      <c r="V56" s="14">
        <v>38</v>
      </c>
      <c r="W56" s="14">
        <v>41</v>
      </c>
      <c r="X56" s="14">
        <f t="shared" si="11"/>
        <v>33</v>
      </c>
      <c r="Y56" s="368" t="s">
        <v>257</v>
      </c>
      <c r="Z56" s="14">
        <v>0.82216411169124881</v>
      </c>
      <c r="AA56" s="431">
        <v>0.85287564547077144</v>
      </c>
      <c r="AB56" s="14">
        <v>49</v>
      </c>
      <c r="AC56" s="43">
        <v>49</v>
      </c>
      <c r="AD56" s="14">
        <v>41</v>
      </c>
      <c r="AE56" s="14">
        <v>53</v>
      </c>
      <c r="AF56" s="14">
        <v>98</v>
      </c>
      <c r="AG56" s="14">
        <v>69.5</v>
      </c>
      <c r="AH56" s="43">
        <f t="shared" si="12"/>
        <v>70</v>
      </c>
      <c r="AI56" s="368" t="s">
        <v>202</v>
      </c>
      <c r="AJ56" s="14">
        <v>0.76859327677871925</v>
      </c>
      <c r="AK56" s="431">
        <v>0.84302986268930724</v>
      </c>
      <c r="AL56" s="14">
        <v>49</v>
      </c>
      <c r="AM56" s="14">
        <v>49</v>
      </c>
      <c r="AN56" s="14">
        <v>61</v>
      </c>
      <c r="AO56" s="14">
        <v>21</v>
      </c>
      <c r="AP56" s="14">
        <v>167</v>
      </c>
      <c r="AQ56" s="14">
        <v>114</v>
      </c>
      <c r="AR56" s="43">
        <f t="shared" si="13"/>
        <v>113</v>
      </c>
      <c r="AS56" s="14" t="s">
        <v>296</v>
      </c>
      <c r="AT56" s="14">
        <v>0.79443589937455328</v>
      </c>
      <c r="AU56" s="431">
        <v>0.85588150846341637</v>
      </c>
      <c r="AV56" s="14">
        <v>49</v>
      </c>
      <c r="AW56" s="43">
        <v>49</v>
      </c>
      <c r="AX56" s="14">
        <v>52</v>
      </c>
      <c r="AY56" s="14">
        <v>67</v>
      </c>
      <c r="AZ56" s="14">
        <v>76</v>
      </c>
      <c r="BA56" s="14">
        <v>64</v>
      </c>
      <c r="BB56" s="14">
        <f t="shared" si="14"/>
        <v>64</v>
      </c>
      <c r="BC56" s="368" t="s">
        <v>58</v>
      </c>
      <c r="BD56" s="14">
        <v>0.81450900763048906</v>
      </c>
      <c r="BE56" s="431">
        <v>0.83431120321707286</v>
      </c>
      <c r="BF56" s="14">
        <v>49</v>
      </c>
      <c r="BG56" s="43">
        <v>49</v>
      </c>
      <c r="BH56" s="14">
        <v>56</v>
      </c>
      <c r="BI56" s="14">
        <v>9</v>
      </c>
      <c r="BJ56" s="14">
        <v>57</v>
      </c>
      <c r="BK56" s="14">
        <v>56.5</v>
      </c>
      <c r="BL56" s="14">
        <f t="shared" si="3"/>
        <v>56</v>
      </c>
      <c r="BM56" s="368" t="s">
        <v>346</v>
      </c>
      <c r="BN56" s="14">
        <v>0.80426451083665362</v>
      </c>
      <c r="BO56" s="431">
        <v>0.83870046233132345</v>
      </c>
      <c r="BP56" s="14">
        <v>49</v>
      </c>
      <c r="BQ56" s="43">
        <v>49</v>
      </c>
      <c r="BR56" s="14">
        <v>50</v>
      </c>
      <c r="BS56" s="14">
        <v>22</v>
      </c>
      <c r="BT56" s="14">
        <v>81</v>
      </c>
      <c r="BU56" s="14">
        <v>65.5</v>
      </c>
      <c r="BV56" s="14">
        <f t="shared" si="4"/>
        <v>60</v>
      </c>
      <c r="BW56" s="14" t="s">
        <v>323</v>
      </c>
      <c r="BX56" s="14">
        <v>0.79507435214413569</v>
      </c>
      <c r="BY56" s="431">
        <v>0.83914718305715896</v>
      </c>
      <c r="BZ56" s="14">
        <v>49</v>
      </c>
      <c r="CA56" s="43">
        <v>49</v>
      </c>
      <c r="CB56" s="14">
        <v>63</v>
      </c>
      <c r="CC56" s="14">
        <v>59</v>
      </c>
      <c r="CD56" s="14">
        <v>36</v>
      </c>
      <c r="CE56" s="14">
        <v>49.5</v>
      </c>
      <c r="CF56" s="14">
        <f t="shared" si="5"/>
        <v>46</v>
      </c>
      <c r="CG56" s="368" t="s">
        <v>133</v>
      </c>
      <c r="CH56" s="14">
        <v>0.7960072809285661</v>
      </c>
      <c r="CI56" s="431">
        <v>0.83982576028896871</v>
      </c>
      <c r="CJ56" s="14">
        <v>49</v>
      </c>
      <c r="CK56" s="43">
        <v>49</v>
      </c>
      <c r="CL56" s="14">
        <v>71</v>
      </c>
      <c r="CM56" s="14">
        <v>79</v>
      </c>
      <c r="CN56" s="14">
        <v>81</v>
      </c>
      <c r="CO56" s="14">
        <v>76</v>
      </c>
      <c r="CP56" s="43">
        <f t="shared" si="6"/>
        <v>71</v>
      </c>
      <c r="CQ56" s="14" t="s">
        <v>87</v>
      </c>
      <c r="CR56" s="14">
        <v>0.79321526191781733</v>
      </c>
      <c r="CS56" s="431">
        <v>0.83169641422122864</v>
      </c>
      <c r="CT56" s="14">
        <v>49</v>
      </c>
      <c r="CU56" s="14">
        <v>49</v>
      </c>
      <c r="CV56" s="14">
        <v>36</v>
      </c>
      <c r="CW56" s="14">
        <v>176</v>
      </c>
      <c r="CX56" s="14">
        <v>91</v>
      </c>
      <c r="CY56" s="14">
        <v>63.5</v>
      </c>
      <c r="CZ56" s="14">
        <f t="shared" si="7"/>
        <v>55</v>
      </c>
      <c r="DA56" s="368" t="s">
        <v>153</v>
      </c>
      <c r="DB56" s="14">
        <v>0.79601497483858785</v>
      </c>
      <c r="DC56" s="431">
        <v>0.84536215326101305</v>
      </c>
      <c r="DD56" s="14">
        <v>49</v>
      </c>
      <c r="DE56" s="43">
        <v>49</v>
      </c>
      <c r="DF56" s="14">
        <v>51</v>
      </c>
      <c r="DG56" s="14">
        <v>194</v>
      </c>
      <c r="DH56" s="14">
        <v>47</v>
      </c>
      <c r="DI56" s="14">
        <v>49</v>
      </c>
      <c r="DJ56" s="14">
        <f t="shared" si="8"/>
        <v>47</v>
      </c>
      <c r="DK56" s="368" t="s">
        <v>209</v>
      </c>
      <c r="DL56" s="14">
        <v>0.80867668726744646</v>
      </c>
      <c r="DM56" s="431">
        <v>0.82853230327340699</v>
      </c>
      <c r="DN56" s="14">
        <v>49</v>
      </c>
      <c r="DO56" s="43">
        <v>51</v>
      </c>
      <c r="DP56" s="14">
        <v>40</v>
      </c>
      <c r="DQ56" s="14">
        <v>12</v>
      </c>
      <c r="DR56" s="14">
        <v>21</v>
      </c>
      <c r="DS56" s="14">
        <v>30.5</v>
      </c>
      <c r="DT56" s="14">
        <f t="shared" si="9"/>
        <v>25</v>
      </c>
      <c r="DU56" s="368" t="s">
        <v>263</v>
      </c>
      <c r="DV56" s="14">
        <v>0.78149719825671771</v>
      </c>
      <c r="DW56" s="431">
        <v>0.8074273653458649</v>
      </c>
      <c r="DX56" s="14">
        <v>49</v>
      </c>
      <c r="DY56" s="14">
        <v>49</v>
      </c>
      <c r="DZ56" s="14">
        <v>73</v>
      </c>
      <c r="EA56" s="14">
        <v>66</v>
      </c>
      <c r="EB56" s="14">
        <v>211</v>
      </c>
      <c r="EC56" s="14">
        <v>142</v>
      </c>
      <c r="ED56" s="43">
        <f t="shared" si="10"/>
        <v>137</v>
      </c>
    </row>
    <row r="57" spans="6:134" x14ac:dyDescent="0.25">
      <c r="F57" s="406" t="s">
        <v>223</v>
      </c>
      <c r="G57" s="411">
        <f>(VLOOKUP(F57,'RPPF CALCULATION'!$AX$2:$AZ$400,2,FALSE))</f>
        <v>0.79958642040022687</v>
      </c>
      <c r="H57" s="413">
        <f t="shared" si="0"/>
        <v>51</v>
      </c>
      <c r="I57" s="49">
        <f>VLOOKUP(F57,'RPPF CALCULATION'!$U$2:$W$365,3,FALSE)</f>
        <v>45</v>
      </c>
      <c r="J57" s="417">
        <f>VLOOKUP(F57,'RPPF CALCULATION'!$X$2:$AC$365,3,FALSE)</f>
        <v>54</v>
      </c>
      <c r="K57" s="467">
        <f>VLOOKUP(F57,'RPPF CALCULATION'!$X$2:$AC$365,5,FALSE)</f>
        <v>41</v>
      </c>
      <c r="L57" s="525">
        <f t="shared" si="1"/>
        <v>43</v>
      </c>
      <c r="M57" s="469">
        <f t="shared" si="2"/>
        <v>39</v>
      </c>
      <c r="O57" s="379" t="s">
        <v>70</v>
      </c>
      <c r="P57" s="14">
        <v>0.81916296228799235</v>
      </c>
      <c r="Q57" s="431">
        <v>0.83643369787017507</v>
      </c>
      <c r="R57" s="14">
        <v>50</v>
      </c>
      <c r="S57" s="43">
        <v>52</v>
      </c>
      <c r="T57" s="14">
        <v>68</v>
      </c>
      <c r="U57" s="14">
        <v>62</v>
      </c>
      <c r="V57" s="14">
        <v>64</v>
      </c>
      <c r="W57" s="14">
        <v>66</v>
      </c>
      <c r="X57" s="14">
        <f t="shared" si="11"/>
        <v>65</v>
      </c>
      <c r="Y57" s="368" t="s">
        <v>227</v>
      </c>
      <c r="Z57" s="14">
        <v>0.82085928806478459</v>
      </c>
      <c r="AA57" s="431">
        <v>0.85152208080305936</v>
      </c>
      <c r="AB57" s="14">
        <v>50</v>
      </c>
      <c r="AC57" s="43">
        <v>50</v>
      </c>
      <c r="AD57" s="14">
        <v>55</v>
      </c>
      <c r="AE57" s="14">
        <v>11</v>
      </c>
      <c r="AF57" s="14">
        <v>68</v>
      </c>
      <c r="AG57" s="14">
        <v>61.5</v>
      </c>
      <c r="AH57" s="43">
        <f t="shared" si="12"/>
        <v>60</v>
      </c>
      <c r="AI57" s="368" t="s">
        <v>122</v>
      </c>
      <c r="AJ57" s="14">
        <v>0.768351158835889</v>
      </c>
      <c r="AK57" s="431">
        <v>0.8427642961507158</v>
      </c>
      <c r="AL57" s="14">
        <v>50</v>
      </c>
      <c r="AM57" s="14">
        <v>50</v>
      </c>
      <c r="AN57" s="14">
        <v>53</v>
      </c>
      <c r="AO57" s="14">
        <v>52</v>
      </c>
      <c r="AP57" s="14">
        <v>96</v>
      </c>
      <c r="AQ57" s="14">
        <v>74.5</v>
      </c>
      <c r="AR57" s="43">
        <f t="shared" si="13"/>
        <v>67</v>
      </c>
      <c r="AS57" s="14" t="s">
        <v>358</v>
      </c>
      <c r="AT57" s="14">
        <v>0.7943228439580704</v>
      </c>
      <c r="AU57" s="431">
        <v>0.85575970878080454</v>
      </c>
      <c r="AV57" s="14">
        <v>50</v>
      </c>
      <c r="AW57" s="43">
        <v>50</v>
      </c>
      <c r="AX57" s="14">
        <v>41</v>
      </c>
      <c r="AY57" s="14">
        <v>108</v>
      </c>
      <c r="AZ57" s="14">
        <v>11</v>
      </c>
      <c r="BA57" s="14">
        <v>26</v>
      </c>
      <c r="BB57" s="14">
        <f t="shared" si="14"/>
        <v>21</v>
      </c>
      <c r="BC57" s="368" t="s">
        <v>56</v>
      </c>
      <c r="BD57" s="14">
        <v>0.8139035633763021</v>
      </c>
      <c r="BE57" s="431">
        <v>0.83369103951174928</v>
      </c>
      <c r="BF57" s="14">
        <v>50</v>
      </c>
      <c r="BG57" s="43">
        <v>50</v>
      </c>
      <c r="BH57" s="14">
        <v>38</v>
      </c>
      <c r="BI57" s="14">
        <v>52</v>
      </c>
      <c r="BJ57" s="14">
        <v>108</v>
      </c>
      <c r="BK57" s="14">
        <v>73</v>
      </c>
      <c r="BL57" s="14">
        <f t="shared" si="3"/>
        <v>65</v>
      </c>
      <c r="BM57" s="368" t="s">
        <v>228</v>
      </c>
      <c r="BN57" s="14">
        <v>0.79886095180009986</v>
      </c>
      <c r="BO57" s="431">
        <v>0.8330655407338533</v>
      </c>
      <c r="BP57" s="14">
        <v>50</v>
      </c>
      <c r="BQ57" s="43">
        <v>50</v>
      </c>
      <c r="BR57" s="14">
        <v>55</v>
      </c>
      <c r="BS57" s="14">
        <v>108</v>
      </c>
      <c r="BT57" s="14">
        <v>9</v>
      </c>
      <c r="BU57" s="14">
        <v>32</v>
      </c>
      <c r="BV57" s="14">
        <f t="shared" si="4"/>
        <v>28</v>
      </c>
      <c r="BW57" s="14" t="s">
        <v>296</v>
      </c>
      <c r="BX57" s="14">
        <v>0.79110642438176004</v>
      </c>
      <c r="BY57" s="431">
        <v>0.83495930377845695</v>
      </c>
      <c r="BZ57" s="14">
        <v>50</v>
      </c>
      <c r="CA57" s="43">
        <v>50</v>
      </c>
      <c r="CB57" s="14">
        <v>53</v>
      </c>
      <c r="CC57" s="14">
        <v>88</v>
      </c>
      <c r="CD57" s="14">
        <v>39</v>
      </c>
      <c r="CE57" s="14">
        <v>46</v>
      </c>
      <c r="CF57" s="14">
        <f t="shared" si="5"/>
        <v>38</v>
      </c>
      <c r="CG57" s="368" t="s">
        <v>291</v>
      </c>
      <c r="CH57" s="14">
        <v>0.79542386936104026</v>
      </c>
      <c r="CI57" s="431">
        <v>0.83921023317634336</v>
      </c>
      <c r="CJ57" s="14">
        <v>50</v>
      </c>
      <c r="CK57" s="43">
        <v>50</v>
      </c>
      <c r="CL57" s="14">
        <v>44</v>
      </c>
      <c r="CM57" s="14">
        <v>214</v>
      </c>
      <c r="CN57" s="14">
        <v>13</v>
      </c>
      <c r="CO57" s="14">
        <v>28.5</v>
      </c>
      <c r="CP57" s="43">
        <f t="shared" si="6"/>
        <v>20</v>
      </c>
      <c r="CQ57" s="14" t="s">
        <v>364</v>
      </c>
      <c r="CR57" s="14">
        <v>0.79174114495485182</v>
      </c>
      <c r="CS57" s="431">
        <v>0.8301507836073182</v>
      </c>
      <c r="CT57" s="14">
        <v>50</v>
      </c>
      <c r="CU57" s="14">
        <v>50</v>
      </c>
      <c r="CV57" s="14">
        <v>40</v>
      </c>
      <c r="CW57" s="14">
        <v>43</v>
      </c>
      <c r="CX57" s="14">
        <v>149</v>
      </c>
      <c r="CY57" s="14">
        <v>94.5</v>
      </c>
      <c r="CZ57" s="14">
        <f t="shared" si="7"/>
        <v>91</v>
      </c>
      <c r="DA57" s="368" t="s">
        <v>269</v>
      </c>
      <c r="DB57" s="14">
        <v>0.79504702958494022</v>
      </c>
      <c r="DC57" s="431">
        <v>0.84433420239359591</v>
      </c>
      <c r="DD57" s="14">
        <v>50</v>
      </c>
      <c r="DE57" s="43">
        <v>50</v>
      </c>
      <c r="DF57" s="14">
        <v>39</v>
      </c>
      <c r="DG57" s="14">
        <v>52</v>
      </c>
      <c r="DH57" s="14">
        <v>94</v>
      </c>
      <c r="DI57" s="14">
        <v>66.5</v>
      </c>
      <c r="DJ57" s="14">
        <f t="shared" si="8"/>
        <v>59</v>
      </c>
      <c r="DK57" s="368" t="s">
        <v>196</v>
      </c>
      <c r="DL57" s="14">
        <v>0.80783952580491802</v>
      </c>
      <c r="DM57" s="431">
        <v>0.82767458680194039</v>
      </c>
      <c r="DN57" s="14">
        <v>50</v>
      </c>
      <c r="DO57" s="43">
        <v>52</v>
      </c>
      <c r="DP57" s="14">
        <v>58</v>
      </c>
      <c r="DQ57" s="14">
        <v>80</v>
      </c>
      <c r="DR57" s="14">
        <v>25</v>
      </c>
      <c r="DS57" s="14">
        <v>41.5</v>
      </c>
      <c r="DT57" s="14">
        <f t="shared" si="9"/>
        <v>32</v>
      </c>
      <c r="DU57" s="368" t="s">
        <v>47</v>
      </c>
      <c r="DV57" s="14">
        <v>0.78134295064829606</v>
      </c>
      <c r="DW57" s="431">
        <v>0.80726799978402208</v>
      </c>
      <c r="DX57" s="14">
        <v>50</v>
      </c>
      <c r="DY57" s="14">
        <v>50</v>
      </c>
      <c r="DZ57" s="14">
        <v>46</v>
      </c>
      <c r="EA57" s="14">
        <v>91</v>
      </c>
      <c r="EB57" s="14">
        <v>46</v>
      </c>
      <c r="EC57" s="14">
        <v>46</v>
      </c>
      <c r="ED57" s="43">
        <f t="shared" si="10"/>
        <v>39</v>
      </c>
    </row>
    <row r="58" spans="6:134" x14ac:dyDescent="0.25">
      <c r="F58" s="406" t="s">
        <v>107</v>
      </c>
      <c r="G58" s="411">
        <f>(VLOOKUP(F58,'RPPF CALCULATION'!$AX$2:$AZ$400,2,FALSE))</f>
        <v>0.79672210515382502</v>
      </c>
      <c r="H58" s="413">
        <f t="shared" si="0"/>
        <v>52</v>
      </c>
      <c r="I58" s="49">
        <f>VLOOKUP(F58,'RPPF CALCULATION'!$U$2:$W$365,3,FALSE)</f>
        <v>54</v>
      </c>
      <c r="J58" s="417">
        <f>VLOOKUP(F58,'RPPF CALCULATION'!$X$2:$AC$365,3,FALSE)</f>
        <v>182</v>
      </c>
      <c r="K58" s="467">
        <f>VLOOKUP(F58,'RPPF CALCULATION'!$X$2:$AC$365,5,FALSE)</f>
        <v>197</v>
      </c>
      <c r="L58" s="525">
        <f t="shared" si="1"/>
        <v>125.5</v>
      </c>
      <c r="M58" s="469">
        <f t="shared" si="2"/>
        <v>114</v>
      </c>
      <c r="O58" s="368" t="s">
        <v>257</v>
      </c>
      <c r="P58" s="14">
        <v>0.81471548608037059</v>
      </c>
      <c r="Q58" s="431">
        <v>0.83189245376883003</v>
      </c>
      <c r="R58" s="14">
        <v>51</v>
      </c>
      <c r="S58" s="43">
        <v>53</v>
      </c>
      <c r="T58" s="14">
        <v>55</v>
      </c>
      <c r="U58" s="14">
        <v>57</v>
      </c>
      <c r="V58" s="14">
        <v>71</v>
      </c>
      <c r="W58" s="14">
        <v>63</v>
      </c>
      <c r="X58" s="14">
        <f t="shared" si="11"/>
        <v>60</v>
      </c>
      <c r="Y58" s="368" t="s">
        <v>204</v>
      </c>
      <c r="Z58" s="14">
        <v>0.81478066652419723</v>
      </c>
      <c r="AA58" s="431">
        <v>0.84521639536109028</v>
      </c>
      <c r="AB58" s="14">
        <v>51</v>
      </c>
      <c r="AC58" s="43">
        <v>51</v>
      </c>
      <c r="AD58" s="14">
        <v>45</v>
      </c>
      <c r="AE58" s="14">
        <v>63</v>
      </c>
      <c r="AF58" s="14">
        <v>61</v>
      </c>
      <c r="AG58" s="14">
        <v>53</v>
      </c>
      <c r="AH58" s="43">
        <f t="shared" si="12"/>
        <v>48</v>
      </c>
      <c r="AI58" s="368" t="s">
        <v>312</v>
      </c>
      <c r="AJ58" s="14">
        <v>0.7669599106553292</v>
      </c>
      <c r="AK58" s="431">
        <v>0.84123830861210536</v>
      </c>
      <c r="AL58" s="14">
        <v>51</v>
      </c>
      <c r="AM58" s="14">
        <v>51</v>
      </c>
      <c r="AN58" s="14">
        <v>68</v>
      </c>
      <c r="AO58" s="14">
        <v>16</v>
      </c>
      <c r="AP58" s="14">
        <v>19</v>
      </c>
      <c r="AQ58" s="14">
        <v>43.5</v>
      </c>
      <c r="AR58" s="43">
        <f t="shared" si="13"/>
        <v>40</v>
      </c>
      <c r="AS58" s="14" t="s">
        <v>365</v>
      </c>
      <c r="AT58" s="14">
        <v>0.79240991177839193</v>
      </c>
      <c r="AU58" s="431">
        <v>0.85369882094728589</v>
      </c>
      <c r="AV58" s="14">
        <v>51</v>
      </c>
      <c r="AW58" s="43">
        <v>51</v>
      </c>
      <c r="AX58" s="14">
        <v>49</v>
      </c>
      <c r="AY58" s="14">
        <v>103</v>
      </c>
      <c r="AZ58" s="14">
        <v>10</v>
      </c>
      <c r="BA58" s="14">
        <v>29.5</v>
      </c>
      <c r="BB58" s="14">
        <f t="shared" si="14"/>
        <v>25</v>
      </c>
      <c r="BC58" s="368" t="s">
        <v>257</v>
      </c>
      <c r="BD58" s="14">
        <v>0.81325656956839942</v>
      </c>
      <c r="BE58" s="431">
        <v>0.83302831610747952</v>
      </c>
      <c r="BF58" s="14">
        <v>51</v>
      </c>
      <c r="BG58" s="43">
        <v>51</v>
      </c>
      <c r="BH58" s="14">
        <v>37</v>
      </c>
      <c r="BI58" s="14">
        <v>154</v>
      </c>
      <c r="BJ58" s="14">
        <v>31</v>
      </c>
      <c r="BK58" s="14">
        <v>34</v>
      </c>
      <c r="BL58" s="14">
        <f t="shared" si="3"/>
        <v>29</v>
      </c>
      <c r="BM58" s="368" t="s">
        <v>269</v>
      </c>
      <c r="BN58" s="14">
        <v>0.79453277992783655</v>
      </c>
      <c r="BO58" s="431">
        <v>0.82855205082921923</v>
      </c>
      <c r="BP58" s="14">
        <v>51</v>
      </c>
      <c r="BQ58" s="43">
        <v>51</v>
      </c>
      <c r="BR58" s="14">
        <v>65</v>
      </c>
      <c r="BS58" s="14">
        <v>103</v>
      </c>
      <c r="BT58" s="14">
        <v>36</v>
      </c>
      <c r="BU58" s="14">
        <v>50.5</v>
      </c>
      <c r="BV58" s="14">
        <f t="shared" si="4"/>
        <v>41</v>
      </c>
      <c r="BW58" s="14" t="s">
        <v>40</v>
      </c>
      <c r="BX58" s="14">
        <v>0.78713671202482494</v>
      </c>
      <c r="BY58" s="431">
        <v>0.83076954098094513</v>
      </c>
      <c r="BZ58" s="14">
        <v>51</v>
      </c>
      <c r="CA58" s="43">
        <v>51</v>
      </c>
      <c r="CB58" s="14">
        <v>54</v>
      </c>
      <c r="CC58" s="14">
        <v>187</v>
      </c>
      <c r="CD58" s="14">
        <v>15</v>
      </c>
      <c r="CE58" s="14">
        <v>34.5</v>
      </c>
      <c r="CF58" s="14">
        <f t="shared" si="5"/>
        <v>25</v>
      </c>
      <c r="CG58" s="368" t="s">
        <v>300</v>
      </c>
      <c r="CH58" s="14">
        <v>0.79537049405270865</v>
      </c>
      <c r="CI58" s="431">
        <v>0.83915391967271813</v>
      </c>
      <c r="CJ58" s="14">
        <v>51</v>
      </c>
      <c r="CK58" s="43">
        <v>51</v>
      </c>
      <c r="CL58" s="14">
        <v>56</v>
      </c>
      <c r="CM58" s="14">
        <v>81</v>
      </c>
      <c r="CN58" s="14">
        <v>12</v>
      </c>
      <c r="CO58" s="14">
        <v>34</v>
      </c>
      <c r="CP58" s="43">
        <f t="shared" si="6"/>
        <v>27</v>
      </c>
      <c r="CQ58" s="14" t="s">
        <v>315</v>
      </c>
      <c r="CR58" s="14">
        <v>0.79146918407060196</v>
      </c>
      <c r="CS58" s="431">
        <v>0.82986562911887307</v>
      </c>
      <c r="CT58" s="14">
        <v>51</v>
      </c>
      <c r="CU58" s="14">
        <v>51</v>
      </c>
      <c r="CV58" s="14">
        <v>49</v>
      </c>
      <c r="CW58" s="14">
        <v>16</v>
      </c>
      <c r="CX58" s="14">
        <v>64</v>
      </c>
      <c r="CY58" s="14">
        <v>56.5</v>
      </c>
      <c r="CZ58" s="14">
        <f t="shared" si="7"/>
        <v>50</v>
      </c>
      <c r="DA58" s="368" t="s">
        <v>196</v>
      </c>
      <c r="DB58" s="14">
        <v>0.79475864738311008</v>
      </c>
      <c r="DC58" s="431">
        <v>0.84402794257838232</v>
      </c>
      <c r="DD58" s="14">
        <v>51</v>
      </c>
      <c r="DE58" s="43">
        <v>51</v>
      </c>
      <c r="DF58" s="14">
        <v>47</v>
      </c>
      <c r="DG58" s="14">
        <v>88</v>
      </c>
      <c r="DH58" s="14">
        <v>28</v>
      </c>
      <c r="DI58" s="14">
        <v>37.5</v>
      </c>
      <c r="DJ58" s="14">
        <f t="shared" si="8"/>
        <v>34</v>
      </c>
      <c r="DK58" s="368" t="s">
        <v>61</v>
      </c>
      <c r="DL58" s="14">
        <v>0.80692204524253097</v>
      </c>
      <c r="DM58" s="431">
        <v>0.82673457913814608</v>
      </c>
      <c r="DN58" s="14">
        <v>51</v>
      </c>
      <c r="DO58" s="43">
        <v>53</v>
      </c>
      <c r="DP58" s="14">
        <v>45</v>
      </c>
      <c r="DQ58" s="14">
        <v>25</v>
      </c>
      <c r="DR58" s="14">
        <v>88</v>
      </c>
      <c r="DS58" s="14">
        <v>66.5</v>
      </c>
      <c r="DT58" s="14">
        <f t="shared" si="9"/>
        <v>63</v>
      </c>
      <c r="DU58" s="368" t="s">
        <v>291</v>
      </c>
      <c r="DV58" s="14">
        <v>0.7805187547614445</v>
      </c>
      <c r="DW58" s="431">
        <v>0.80641645698267372</v>
      </c>
      <c r="DX58" s="14">
        <v>51</v>
      </c>
      <c r="DY58" s="14">
        <v>51</v>
      </c>
      <c r="DZ58" s="14">
        <v>51</v>
      </c>
      <c r="EA58" s="14">
        <v>85</v>
      </c>
      <c r="EB58" s="14">
        <v>31</v>
      </c>
      <c r="EC58" s="14">
        <v>41</v>
      </c>
      <c r="ED58" s="43">
        <f t="shared" si="10"/>
        <v>32</v>
      </c>
    </row>
    <row r="59" spans="6:134" x14ac:dyDescent="0.25">
      <c r="F59" s="406" t="s">
        <v>353</v>
      </c>
      <c r="G59" s="411">
        <f>(VLOOKUP(F59,'RPPF CALCULATION'!$AX$2:$AZ$400,2,FALSE))</f>
        <v>0.79499368811443594</v>
      </c>
      <c r="H59" s="413">
        <f t="shared" si="0"/>
        <v>53</v>
      </c>
      <c r="I59" s="49">
        <f>VLOOKUP(F59,'RPPF CALCULATION'!$U$2:$W$365,3,FALSE)</f>
        <v>59</v>
      </c>
      <c r="J59" s="417">
        <f>VLOOKUP(F59,'RPPF CALCULATION'!$X$2:$AC$365,3,FALSE)</f>
        <v>45</v>
      </c>
      <c r="K59" s="467">
        <f>VLOOKUP(F59,'RPPF CALCULATION'!$X$2:$AC$365,5,FALSE)</f>
        <v>73</v>
      </c>
      <c r="L59" s="525">
        <f t="shared" si="1"/>
        <v>66</v>
      </c>
      <c r="M59" s="469">
        <f t="shared" si="2"/>
        <v>64</v>
      </c>
      <c r="O59" s="368" t="s">
        <v>269</v>
      </c>
      <c r="P59" s="14">
        <v>0.81325467780280292</v>
      </c>
      <c r="Q59" s="431">
        <v>0.830400846694613</v>
      </c>
      <c r="R59" s="14">
        <v>52</v>
      </c>
      <c r="S59" s="43">
        <v>54</v>
      </c>
      <c r="T59" s="14">
        <v>53</v>
      </c>
      <c r="U59" s="14">
        <v>119</v>
      </c>
      <c r="V59" s="14">
        <v>14</v>
      </c>
      <c r="W59" s="14">
        <v>33.5</v>
      </c>
      <c r="X59" s="14">
        <f t="shared" si="11"/>
        <v>26</v>
      </c>
      <c r="Y59" s="368" t="s">
        <v>296</v>
      </c>
      <c r="Z59" s="14">
        <v>0.81268238592754682</v>
      </c>
      <c r="AA59" s="431">
        <v>0.84303973453048586</v>
      </c>
      <c r="AB59" s="14">
        <v>52</v>
      </c>
      <c r="AC59" s="43">
        <v>52</v>
      </c>
      <c r="AD59" s="14">
        <v>70</v>
      </c>
      <c r="AE59" s="14">
        <v>149</v>
      </c>
      <c r="AF59" s="14">
        <v>28</v>
      </c>
      <c r="AG59" s="14">
        <v>49</v>
      </c>
      <c r="AH59" s="43">
        <f t="shared" si="12"/>
        <v>41</v>
      </c>
      <c r="AI59" s="368" t="s">
        <v>319</v>
      </c>
      <c r="AJ59" s="14">
        <v>0.76681273198425459</v>
      </c>
      <c r="AK59" s="431">
        <v>0.84107687600709113</v>
      </c>
      <c r="AL59" s="14">
        <v>52</v>
      </c>
      <c r="AM59" s="14">
        <v>52</v>
      </c>
      <c r="AN59" s="14">
        <v>79</v>
      </c>
      <c r="AO59" s="14">
        <v>13</v>
      </c>
      <c r="AP59" s="14">
        <v>201</v>
      </c>
      <c r="AQ59" s="14">
        <v>140</v>
      </c>
      <c r="AR59" s="43">
        <f t="shared" si="13"/>
        <v>134</v>
      </c>
      <c r="AS59" s="14" t="s">
        <v>280</v>
      </c>
      <c r="AT59" s="14">
        <v>0.79175152982966268</v>
      </c>
      <c r="AU59" s="431">
        <v>0.85298951647619248</v>
      </c>
      <c r="AV59" s="14">
        <v>52</v>
      </c>
      <c r="AW59" s="43">
        <v>52</v>
      </c>
      <c r="AX59" s="14">
        <v>32</v>
      </c>
      <c r="AY59" s="14">
        <v>82</v>
      </c>
      <c r="AZ59" s="14">
        <v>16</v>
      </c>
      <c r="BA59" s="14">
        <v>24</v>
      </c>
      <c r="BB59" s="14">
        <f t="shared" si="14"/>
        <v>19</v>
      </c>
      <c r="BC59" s="368" t="s">
        <v>228</v>
      </c>
      <c r="BD59" s="14">
        <v>0.81216460032272031</v>
      </c>
      <c r="BE59" s="431">
        <v>0.83190979910312013</v>
      </c>
      <c r="BF59" s="14">
        <v>52</v>
      </c>
      <c r="BG59" s="43">
        <v>52</v>
      </c>
      <c r="BH59" s="14">
        <v>49</v>
      </c>
      <c r="BI59" s="14">
        <v>49</v>
      </c>
      <c r="BJ59" s="14">
        <v>102</v>
      </c>
      <c r="BK59" s="14">
        <v>75.5</v>
      </c>
      <c r="BL59" s="14">
        <f t="shared" si="3"/>
        <v>70</v>
      </c>
      <c r="BM59" s="368" t="s">
        <v>100</v>
      </c>
      <c r="BN59" s="14">
        <v>0.79071872684338873</v>
      </c>
      <c r="BO59" s="431">
        <v>0.82457469258180027</v>
      </c>
      <c r="BP59" s="14">
        <v>52</v>
      </c>
      <c r="BQ59" s="43">
        <v>52</v>
      </c>
      <c r="BR59" s="14">
        <v>39</v>
      </c>
      <c r="BS59" s="14">
        <v>45</v>
      </c>
      <c r="BT59" s="14">
        <v>197</v>
      </c>
      <c r="BU59" s="14">
        <v>118</v>
      </c>
      <c r="BV59" s="14">
        <f t="shared" si="4"/>
        <v>113</v>
      </c>
      <c r="BW59" s="14" t="s">
        <v>101</v>
      </c>
      <c r="BX59" s="14">
        <v>0.78695195984604616</v>
      </c>
      <c r="BY59" s="431">
        <v>0.83057454755678572</v>
      </c>
      <c r="BZ59" s="14">
        <v>52</v>
      </c>
      <c r="CA59" s="43">
        <v>52</v>
      </c>
      <c r="CB59" s="14">
        <v>38</v>
      </c>
      <c r="CC59" s="14">
        <v>54</v>
      </c>
      <c r="CD59" s="14">
        <v>45</v>
      </c>
      <c r="CE59" s="14">
        <v>41.5</v>
      </c>
      <c r="CF59" s="14">
        <f t="shared" si="5"/>
        <v>29</v>
      </c>
      <c r="CG59" s="368" t="s">
        <v>71</v>
      </c>
      <c r="CH59" s="14">
        <v>0.79455235540639291</v>
      </c>
      <c r="CI59" s="431">
        <v>0.83829074426323902</v>
      </c>
      <c r="CJ59" s="14">
        <v>52</v>
      </c>
      <c r="CK59" s="43">
        <v>52</v>
      </c>
      <c r="CL59" s="14">
        <v>59</v>
      </c>
      <c r="CM59" s="14">
        <v>26</v>
      </c>
      <c r="CN59" s="14">
        <v>29</v>
      </c>
      <c r="CO59" s="14">
        <v>44</v>
      </c>
      <c r="CP59" s="43">
        <f t="shared" si="6"/>
        <v>41</v>
      </c>
      <c r="CQ59" s="14" t="s">
        <v>300</v>
      </c>
      <c r="CR59" s="14">
        <v>0.78505519827987613</v>
      </c>
      <c r="CS59" s="431">
        <v>0.82314048244164584</v>
      </c>
      <c r="CT59" s="14">
        <v>52</v>
      </c>
      <c r="CU59" s="14">
        <v>52</v>
      </c>
      <c r="CV59" s="14">
        <v>62</v>
      </c>
      <c r="CW59" s="14">
        <v>127</v>
      </c>
      <c r="CX59" s="14">
        <v>22</v>
      </c>
      <c r="CY59" s="14">
        <v>42</v>
      </c>
      <c r="CZ59" s="14">
        <f t="shared" si="7"/>
        <v>36</v>
      </c>
      <c r="DA59" s="368" t="s">
        <v>133</v>
      </c>
      <c r="DB59" s="14">
        <v>0.79466598320845572</v>
      </c>
      <c r="DC59" s="431">
        <v>0.84392953389425951</v>
      </c>
      <c r="DD59" s="14">
        <v>52</v>
      </c>
      <c r="DE59" s="43">
        <v>52</v>
      </c>
      <c r="DF59" s="14">
        <v>50</v>
      </c>
      <c r="DG59" s="14">
        <v>77</v>
      </c>
      <c r="DH59" s="14">
        <v>86</v>
      </c>
      <c r="DI59" s="14">
        <v>68</v>
      </c>
      <c r="DJ59" s="14">
        <f t="shared" si="8"/>
        <v>62</v>
      </c>
      <c r="DK59" s="368" t="s">
        <v>76</v>
      </c>
      <c r="DL59" s="14">
        <v>0.80525076218073222</v>
      </c>
      <c r="DM59" s="431">
        <v>0.82502226069689988</v>
      </c>
      <c r="DN59" s="14">
        <v>52</v>
      </c>
      <c r="DO59" s="43">
        <v>54</v>
      </c>
      <c r="DP59" s="14">
        <v>59</v>
      </c>
      <c r="DQ59" s="14">
        <v>86</v>
      </c>
      <c r="DR59" s="14">
        <v>43</v>
      </c>
      <c r="DS59" s="14">
        <v>51</v>
      </c>
      <c r="DT59" s="14">
        <f t="shared" si="9"/>
        <v>42</v>
      </c>
      <c r="DU59" s="368" t="s">
        <v>159</v>
      </c>
      <c r="DV59" s="14">
        <v>0.77560424426850894</v>
      </c>
      <c r="DW59" s="431">
        <v>0.80133888246528928</v>
      </c>
      <c r="DX59" s="14">
        <v>52</v>
      </c>
      <c r="DY59" s="14">
        <v>52</v>
      </c>
      <c r="DZ59" s="14">
        <v>59</v>
      </c>
      <c r="EA59" s="14">
        <v>6</v>
      </c>
      <c r="EB59" s="14">
        <v>100</v>
      </c>
      <c r="EC59" s="14">
        <v>79.5</v>
      </c>
      <c r="ED59" s="43">
        <f t="shared" si="10"/>
        <v>71</v>
      </c>
    </row>
    <row r="60" spans="6:134" x14ac:dyDescent="0.25">
      <c r="F60" s="406" t="s">
        <v>48</v>
      </c>
      <c r="G60" s="411">
        <f>(VLOOKUP(F60,'RPPF CALCULATION'!$AX$2:$AZ$400,2,FALSE))</f>
        <v>0.790523044431791</v>
      </c>
      <c r="H60" s="413">
        <f t="shared" si="0"/>
        <v>54</v>
      </c>
      <c r="I60" s="49">
        <f>VLOOKUP(F60,'RPPF CALCULATION'!$U$2:$W$365,3,FALSE)</f>
        <v>66</v>
      </c>
      <c r="J60" s="417">
        <f>VLOOKUP(F60,'RPPF CALCULATION'!$X$2:$AC$365,3,FALSE)</f>
        <v>74</v>
      </c>
      <c r="K60" s="467">
        <f>VLOOKUP(F60,'RPPF CALCULATION'!$X$2:$AC$365,5,FALSE)</f>
        <v>42</v>
      </c>
      <c r="L60" s="525">
        <f t="shared" si="1"/>
        <v>54</v>
      </c>
      <c r="M60" s="469">
        <f t="shared" si="2"/>
        <v>51</v>
      </c>
      <c r="O60" s="368" t="s">
        <v>358</v>
      </c>
      <c r="P60" s="14">
        <v>0.81187335362552304</v>
      </c>
      <c r="Q60" s="431">
        <v>0.82899039951529652</v>
      </c>
      <c r="R60" s="14">
        <v>53</v>
      </c>
      <c r="S60" s="43">
        <v>55</v>
      </c>
      <c r="T60" s="14">
        <v>49</v>
      </c>
      <c r="U60" s="14">
        <v>34</v>
      </c>
      <c r="V60" s="14">
        <v>63</v>
      </c>
      <c r="W60" s="14">
        <v>56</v>
      </c>
      <c r="X60" s="14">
        <f t="shared" si="11"/>
        <v>50</v>
      </c>
      <c r="Y60" s="368" t="s">
        <v>87</v>
      </c>
      <c r="Z60" s="14">
        <v>0.81251915027700261</v>
      </c>
      <c r="AA60" s="431">
        <v>0.84287040129294599</v>
      </c>
      <c r="AB60" s="14">
        <v>53</v>
      </c>
      <c r="AC60" s="43">
        <v>53</v>
      </c>
      <c r="AD60" s="14">
        <v>57</v>
      </c>
      <c r="AE60" s="14">
        <v>45</v>
      </c>
      <c r="AF60" s="14">
        <v>48</v>
      </c>
      <c r="AG60" s="14">
        <v>52.5</v>
      </c>
      <c r="AH60" s="43">
        <f t="shared" si="12"/>
        <v>46</v>
      </c>
      <c r="AI60" s="368" t="s">
        <v>388</v>
      </c>
      <c r="AJ60" s="14">
        <v>0.76507425189756828</v>
      </c>
      <c r="AK60" s="431">
        <v>0.83917002790804218</v>
      </c>
      <c r="AL60" s="14">
        <v>53</v>
      </c>
      <c r="AM60" s="14">
        <v>53</v>
      </c>
      <c r="AN60" s="14">
        <v>62</v>
      </c>
      <c r="AO60" s="14">
        <v>38</v>
      </c>
      <c r="AP60" s="14">
        <v>65</v>
      </c>
      <c r="AQ60" s="14">
        <v>63.5</v>
      </c>
      <c r="AR60" s="43">
        <f t="shared" si="13"/>
        <v>55</v>
      </c>
      <c r="AS60" s="14" t="s">
        <v>277</v>
      </c>
      <c r="AT60" s="14">
        <v>0.79087750009182545</v>
      </c>
      <c r="AU60" s="431">
        <v>0.85204788494739203</v>
      </c>
      <c r="AV60" s="14">
        <v>53</v>
      </c>
      <c r="AW60" s="43">
        <v>53</v>
      </c>
      <c r="AX60" s="14">
        <v>65</v>
      </c>
      <c r="AY60" s="14">
        <v>42</v>
      </c>
      <c r="AZ60" s="14">
        <v>81</v>
      </c>
      <c r="BA60" s="14">
        <v>73</v>
      </c>
      <c r="BB60" s="14">
        <f t="shared" si="14"/>
        <v>70</v>
      </c>
      <c r="BC60" s="368" t="s">
        <v>157</v>
      </c>
      <c r="BD60" s="14">
        <v>0.81184673132789587</v>
      </c>
      <c r="BE60" s="431">
        <v>0.83158420213482032</v>
      </c>
      <c r="BF60" s="14">
        <v>53</v>
      </c>
      <c r="BG60" s="43">
        <v>53</v>
      </c>
      <c r="BH60" s="14">
        <v>43</v>
      </c>
      <c r="BI60" s="14">
        <v>81</v>
      </c>
      <c r="BJ60" s="14">
        <v>35</v>
      </c>
      <c r="BK60" s="14">
        <v>39</v>
      </c>
      <c r="BL60" s="14">
        <f t="shared" si="3"/>
        <v>34</v>
      </c>
      <c r="BM60" s="368" t="s">
        <v>133</v>
      </c>
      <c r="BN60" s="14">
        <v>0.78791462635418119</v>
      </c>
      <c r="BO60" s="431">
        <v>0.82165052976591846</v>
      </c>
      <c r="BP60" s="14">
        <v>53</v>
      </c>
      <c r="BQ60" s="43">
        <v>53</v>
      </c>
      <c r="BR60" s="14">
        <v>99</v>
      </c>
      <c r="BS60" s="14">
        <v>70</v>
      </c>
      <c r="BT60" s="14">
        <v>87</v>
      </c>
      <c r="BU60" s="14">
        <v>93</v>
      </c>
      <c r="BV60" s="14">
        <f t="shared" si="4"/>
        <v>91</v>
      </c>
      <c r="BW60" s="14" t="s">
        <v>225</v>
      </c>
      <c r="BX60" s="14">
        <v>0.7848148648462473</v>
      </c>
      <c r="BY60" s="431">
        <v>0.82831898838276574</v>
      </c>
      <c r="BZ60" s="14">
        <v>53</v>
      </c>
      <c r="CA60" s="43">
        <v>53</v>
      </c>
      <c r="CB60" s="14">
        <v>58</v>
      </c>
      <c r="CC60" s="14">
        <v>31</v>
      </c>
      <c r="CD60" s="14">
        <v>76</v>
      </c>
      <c r="CE60" s="14">
        <v>67</v>
      </c>
      <c r="CF60" s="14">
        <f t="shared" si="5"/>
        <v>65</v>
      </c>
      <c r="CG60" s="368" t="s">
        <v>126</v>
      </c>
      <c r="CH60" s="14">
        <v>0.7937063751623642</v>
      </c>
      <c r="CI60" s="431">
        <v>0.83739819463630327</v>
      </c>
      <c r="CJ60" s="14">
        <v>53</v>
      </c>
      <c r="CK60" s="43">
        <v>53</v>
      </c>
      <c r="CL60" s="14">
        <v>51</v>
      </c>
      <c r="CM60" s="14">
        <v>30</v>
      </c>
      <c r="CN60" s="14">
        <v>38</v>
      </c>
      <c r="CO60" s="14">
        <v>44.5</v>
      </c>
      <c r="CP60" s="43">
        <f t="shared" si="6"/>
        <v>42</v>
      </c>
      <c r="CQ60" s="14" t="s">
        <v>257</v>
      </c>
      <c r="CR60" s="14">
        <v>0.78449421324972701</v>
      </c>
      <c r="CS60" s="431">
        <v>0.82255228241523837</v>
      </c>
      <c r="CT60" s="14">
        <v>53</v>
      </c>
      <c r="CU60" s="14">
        <v>53</v>
      </c>
      <c r="CV60" s="14">
        <v>54</v>
      </c>
      <c r="CW60" s="14">
        <v>17</v>
      </c>
      <c r="CX60" s="14">
        <v>76</v>
      </c>
      <c r="CY60" s="14">
        <v>65</v>
      </c>
      <c r="CZ60" s="14">
        <f t="shared" si="7"/>
        <v>59</v>
      </c>
      <c r="DA60" s="368" t="s">
        <v>101</v>
      </c>
      <c r="DB60" s="14">
        <v>0.79443924379094022</v>
      </c>
      <c r="DC60" s="431">
        <v>0.84368873827071111</v>
      </c>
      <c r="DD60" s="14">
        <v>53</v>
      </c>
      <c r="DE60" s="43">
        <v>53</v>
      </c>
      <c r="DF60" s="14">
        <v>55</v>
      </c>
      <c r="DG60" s="14">
        <v>48</v>
      </c>
      <c r="DH60" s="14">
        <v>106</v>
      </c>
      <c r="DI60" s="14">
        <v>80.5</v>
      </c>
      <c r="DJ60" s="14">
        <f t="shared" si="8"/>
        <v>69</v>
      </c>
      <c r="DK60" s="368" t="s">
        <v>68</v>
      </c>
      <c r="DL60" s="14">
        <v>0.80488977557185026</v>
      </c>
      <c r="DM60" s="431">
        <v>0.82465241070466322</v>
      </c>
      <c r="DN60" s="14">
        <v>53</v>
      </c>
      <c r="DO60" s="43">
        <v>55</v>
      </c>
      <c r="DP60" s="14">
        <v>51</v>
      </c>
      <c r="DQ60" s="14">
        <v>126</v>
      </c>
      <c r="DR60" s="14">
        <v>86</v>
      </c>
      <c r="DS60" s="14">
        <v>68.5</v>
      </c>
      <c r="DT60" s="14">
        <f t="shared" si="9"/>
        <v>67</v>
      </c>
      <c r="DU60" s="368" t="s">
        <v>311</v>
      </c>
      <c r="DV60" s="14">
        <v>0.77514138624378637</v>
      </c>
      <c r="DW60" s="431">
        <v>0.80086066675797185</v>
      </c>
      <c r="DX60" s="14">
        <v>53</v>
      </c>
      <c r="DY60" s="14">
        <v>53</v>
      </c>
      <c r="DZ60" s="14">
        <v>55</v>
      </c>
      <c r="EA60" s="14">
        <v>71</v>
      </c>
      <c r="EB60" s="14">
        <v>110</v>
      </c>
      <c r="EC60" s="14">
        <v>82.5</v>
      </c>
      <c r="ED60" s="43">
        <f t="shared" si="10"/>
        <v>75</v>
      </c>
    </row>
    <row r="61" spans="6:134" x14ac:dyDescent="0.25">
      <c r="F61" s="406" t="s">
        <v>176</v>
      </c>
      <c r="G61" s="411">
        <f>(VLOOKUP(F61,'RPPF CALCULATION'!$AX$2:$AZ$400,2,FALSE))</f>
        <v>0.7894678282620623</v>
      </c>
      <c r="H61" s="413">
        <f t="shared" si="0"/>
        <v>55</v>
      </c>
      <c r="I61" s="49">
        <f>VLOOKUP(F61,'RPPF CALCULATION'!$U$2:$W$365,3,FALSE)</f>
        <v>67</v>
      </c>
      <c r="J61" s="417">
        <f>VLOOKUP(F61,'RPPF CALCULATION'!$X$2:$AC$365,3,FALSE)</f>
        <v>143</v>
      </c>
      <c r="K61" s="467">
        <f>VLOOKUP(F61,'RPPF CALCULATION'!$X$2:$AC$365,5,FALSE)</f>
        <v>54</v>
      </c>
      <c r="L61" s="525">
        <f t="shared" si="1"/>
        <v>60.5</v>
      </c>
      <c r="M61" s="469">
        <f t="shared" si="2"/>
        <v>58</v>
      </c>
      <c r="O61" s="368" t="s">
        <v>107</v>
      </c>
      <c r="P61" s="14">
        <v>0.80945652248326128</v>
      </c>
      <c r="Q61" s="431">
        <v>0.82652261336954169</v>
      </c>
      <c r="R61" s="14">
        <v>54</v>
      </c>
      <c r="S61" s="43">
        <v>56</v>
      </c>
      <c r="T61" s="14">
        <v>50</v>
      </c>
      <c r="U61" s="14">
        <v>37</v>
      </c>
      <c r="V61" s="14">
        <v>76</v>
      </c>
      <c r="W61" s="14">
        <v>63</v>
      </c>
      <c r="X61" s="14">
        <f t="shared" si="11"/>
        <v>60</v>
      </c>
      <c r="Y61" s="368" t="s">
        <v>253</v>
      </c>
      <c r="Z61" s="14">
        <v>0.81150704257234063</v>
      </c>
      <c r="AA61" s="431">
        <v>0.84182048680552835</v>
      </c>
      <c r="AB61" s="14">
        <v>54</v>
      </c>
      <c r="AC61" s="43">
        <v>54</v>
      </c>
      <c r="AD61" s="14">
        <v>51</v>
      </c>
      <c r="AE61" s="14">
        <v>93</v>
      </c>
      <c r="AF61" s="14">
        <v>65</v>
      </c>
      <c r="AG61" s="14">
        <v>58</v>
      </c>
      <c r="AH61" s="43">
        <f t="shared" si="12"/>
        <v>54</v>
      </c>
      <c r="AI61" s="368" t="s">
        <v>101</v>
      </c>
      <c r="AJ61" s="14">
        <v>0.76460404286717742</v>
      </c>
      <c r="AK61" s="431">
        <v>0.83865428015653043</v>
      </c>
      <c r="AL61" s="14">
        <v>54</v>
      </c>
      <c r="AM61" s="14">
        <v>54</v>
      </c>
      <c r="AN61" s="14">
        <v>50</v>
      </c>
      <c r="AO61" s="14">
        <v>118</v>
      </c>
      <c r="AP61" s="14">
        <v>88</v>
      </c>
      <c r="AQ61" s="14">
        <v>69</v>
      </c>
      <c r="AR61" s="43">
        <f t="shared" si="13"/>
        <v>59</v>
      </c>
      <c r="AS61" s="14" t="s">
        <v>319</v>
      </c>
      <c r="AT61" s="14">
        <v>0.79050654162876943</v>
      </c>
      <c r="AU61" s="431">
        <v>0.85164823471861006</v>
      </c>
      <c r="AV61" s="14">
        <v>54</v>
      </c>
      <c r="AW61" s="43">
        <v>54</v>
      </c>
      <c r="AX61" s="14">
        <v>44</v>
      </c>
      <c r="AY61" s="14">
        <v>21</v>
      </c>
      <c r="AZ61" s="14">
        <v>85</v>
      </c>
      <c r="BA61" s="14">
        <v>64.5</v>
      </c>
      <c r="BB61" s="14">
        <f t="shared" si="14"/>
        <v>65</v>
      </c>
      <c r="BC61" s="368" t="s">
        <v>101</v>
      </c>
      <c r="BD61" s="14">
        <v>0.80625491024527018</v>
      </c>
      <c r="BE61" s="431">
        <v>0.8258564337100216</v>
      </c>
      <c r="BF61" s="14">
        <v>54</v>
      </c>
      <c r="BG61" s="43">
        <v>54</v>
      </c>
      <c r="BH61" s="14">
        <v>57</v>
      </c>
      <c r="BI61" s="14">
        <v>87</v>
      </c>
      <c r="BJ61" s="14">
        <v>154</v>
      </c>
      <c r="BK61" s="14">
        <v>105.5</v>
      </c>
      <c r="BL61" s="14">
        <f t="shared" si="3"/>
        <v>99</v>
      </c>
      <c r="BM61" s="368" t="s">
        <v>303</v>
      </c>
      <c r="BN61" s="14">
        <v>0.78774463902222891</v>
      </c>
      <c r="BO61" s="431">
        <v>0.82147326413753641</v>
      </c>
      <c r="BP61" s="14">
        <v>54</v>
      </c>
      <c r="BQ61" s="43">
        <v>54</v>
      </c>
      <c r="BR61" s="14">
        <v>78</v>
      </c>
      <c r="BS61" s="14">
        <v>27</v>
      </c>
      <c r="BT61" s="14">
        <v>104</v>
      </c>
      <c r="BU61" s="14">
        <v>91</v>
      </c>
      <c r="BV61" s="14">
        <f t="shared" si="4"/>
        <v>88</v>
      </c>
      <c r="BW61" s="14" t="s">
        <v>357</v>
      </c>
      <c r="BX61" s="14">
        <v>0.78396368382910575</v>
      </c>
      <c r="BY61" s="431">
        <v>0.82742062441104425</v>
      </c>
      <c r="BZ61" s="14">
        <v>54</v>
      </c>
      <c r="CA61" s="43">
        <v>54</v>
      </c>
      <c r="CB61" s="14">
        <v>51</v>
      </c>
      <c r="CC61" s="14">
        <v>37</v>
      </c>
      <c r="CD61" s="14">
        <v>72</v>
      </c>
      <c r="CE61" s="14">
        <v>61.5</v>
      </c>
      <c r="CF61" s="14">
        <f t="shared" si="5"/>
        <v>54</v>
      </c>
      <c r="CG61" s="368" t="s">
        <v>144</v>
      </c>
      <c r="CH61" s="14">
        <v>0.79134820144646145</v>
      </c>
      <c r="CI61" s="431">
        <v>0.83491020855715437</v>
      </c>
      <c r="CJ61" s="14">
        <v>54</v>
      </c>
      <c r="CK61" s="43">
        <v>54</v>
      </c>
      <c r="CL61" s="14">
        <v>63</v>
      </c>
      <c r="CM61" s="14">
        <v>93</v>
      </c>
      <c r="CN61" s="14">
        <v>26</v>
      </c>
      <c r="CO61" s="14">
        <v>44.5</v>
      </c>
      <c r="CP61" s="43">
        <f t="shared" si="6"/>
        <v>42</v>
      </c>
      <c r="CQ61" s="14" t="s">
        <v>69</v>
      </c>
      <c r="CR61" s="14">
        <v>0.78327401718250633</v>
      </c>
      <c r="CS61" s="431">
        <v>0.82127289112957325</v>
      </c>
      <c r="CT61" s="14">
        <v>54</v>
      </c>
      <c r="CU61" s="14">
        <v>54</v>
      </c>
      <c r="CV61" s="14">
        <v>61</v>
      </c>
      <c r="CW61" s="14">
        <v>29</v>
      </c>
      <c r="CX61" s="14">
        <v>36</v>
      </c>
      <c r="CY61" s="14">
        <v>48.5</v>
      </c>
      <c r="CZ61" s="14">
        <f t="shared" si="7"/>
        <v>45</v>
      </c>
      <c r="DA61" s="368" t="s">
        <v>132</v>
      </c>
      <c r="DB61" s="14">
        <v>0.79324698567871499</v>
      </c>
      <c r="DC61" s="431">
        <v>0.84242256876780952</v>
      </c>
      <c r="DD61" s="14">
        <v>54</v>
      </c>
      <c r="DE61" s="43">
        <v>54</v>
      </c>
      <c r="DF61" s="14">
        <v>48</v>
      </c>
      <c r="DG61" s="14">
        <v>63</v>
      </c>
      <c r="DH61" s="14">
        <v>31</v>
      </c>
      <c r="DI61" s="14">
        <v>39.5</v>
      </c>
      <c r="DJ61" s="14">
        <f t="shared" si="8"/>
        <v>38</v>
      </c>
      <c r="DK61" s="368" t="s">
        <v>92</v>
      </c>
      <c r="DL61" s="14">
        <v>0.79886490373984675</v>
      </c>
      <c r="DM61" s="431">
        <v>0.81847960887360705</v>
      </c>
      <c r="DN61" s="14">
        <v>54</v>
      </c>
      <c r="DO61" s="43">
        <v>56</v>
      </c>
      <c r="DP61" s="14">
        <v>46</v>
      </c>
      <c r="DQ61" s="14">
        <v>93</v>
      </c>
      <c r="DR61" s="14">
        <v>30</v>
      </c>
      <c r="DS61" s="14">
        <v>38</v>
      </c>
      <c r="DT61" s="14">
        <f t="shared" si="9"/>
        <v>30</v>
      </c>
      <c r="DU61" s="368" t="s">
        <v>247</v>
      </c>
      <c r="DV61" s="14">
        <v>0.77254032100547054</v>
      </c>
      <c r="DW61" s="431">
        <v>0.79817329787533109</v>
      </c>
      <c r="DX61" s="14">
        <v>54</v>
      </c>
      <c r="DY61" s="14">
        <v>54</v>
      </c>
      <c r="DZ61" s="14">
        <v>53</v>
      </c>
      <c r="EA61" s="14">
        <v>35</v>
      </c>
      <c r="EB61" s="14">
        <v>269</v>
      </c>
      <c r="EC61" s="14">
        <v>161</v>
      </c>
      <c r="ED61" s="43">
        <f t="shared" si="10"/>
        <v>160</v>
      </c>
    </row>
    <row r="62" spans="6:134" x14ac:dyDescent="0.25">
      <c r="F62" s="406" t="s">
        <v>294</v>
      </c>
      <c r="G62" s="411">
        <f>(VLOOKUP(F62,'RPPF CALCULATION'!$AX$2:$AZ$400,2,FALSE))</f>
        <v>0.78795991485358785</v>
      </c>
      <c r="H62" s="413">
        <f t="shared" si="0"/>
        <v>56</v>
      </c>
      <c r="I62" s="49">
        <f>VLOOKUP(F62,'RPPF CALCULATION'!$U$2:$W$365,3,FALSE)</f>
        <v>60</v>
      </c>
      <c r="J62" s="417">
        <f>VLOOKUP(F62,'RPPF CALCULATION'!$X$2:$AC$365,3,FALSE)</f>
        <v>42</v>
      </c>
      <c r="K62" s="467">
        <f>VLOOKUP(F62,'RPPF CALCULATION'!$X$2:$AC$365,5,FALSE)</f>
        <v>76</v>
      </c>
      <c r="L62" s="525">
        <f t="shared" si="1"/>
        <v>68</v>
      </c>
      <c r="M62" s="469">
        <f t="shared" si="2"/>
        <v>65</v>
      </c>
      <c r="O62" s="368" t="s">
        <v>357</v>
      </c>
      <c r="P62" s="14">
        <v>0.80661096219900541</v>
      </c>
      <c r="Q62" s="431">
        <v>0.82361705901632143</v>
      </c>
      <c r="R62" s="14">
        <v>55</v>
      </c>
      <c r="S62" s="43">
        <v>23</v>
      </c>
      <c r="T62" s="14">
        <v>51</v>
      </c>
      <c r="U62" s="14">
        <v>38</v>
      </c>
      <c r="V62" s="14">
        <v>27</v>
      </c>
      <c r="W62" s="14">
        <v>39</v>
      </c>
      <c r="X62" s="14">
        <f t="shared" si="11"/>
        <v>32</v>
      </c>
      <c r="Y62" s="368" t="s">
        <v>176</v>
      </c>
      <c r="Z62" s="14">
        <v>0.80755407825681991</v>
      </c>
      <c r="AA62" s="431">
        <v>0.83771986146299482</v>
      </c>
      <c r="AB62" s="14">
        <v>55</v>
      </c>
      <c r="AC62" s="43">
        <v>55</v>
      </c>
      <c r="AD62" s="14">
        <v>44</v>
      </c>
      <c r="AE62" s="14">
        <v>84</v>
      </c>
      <c r="AF62" s="14">
        <v>87</v>
      </c>
      <c r="AG62" s="14">
        <v>65.5</v>
      </c>
      <c r="AH62" s="43">
        <f t="shared" si="12"/>
        <v>64</v>
      </c>
      <c r="AI62" s="368" t="s">
        <v>365</v>
      </c>
      <c r="AJ62" s="14">
        <v>0.75827821582326094</v>
      </c>
      <c r="AK62" s="431">
        <v>0.83171581053241406</v>
      </c>
      <c r="AL62" s="14">
        <v>55</v>
      </c>
      <c r="AM62" s="14">
        <v>55</v>
      </c>
      <c r="AN62" s="14">
        <v>67</v>
      </c>
      <c r="AO62" s="14">
        <v>229</v>
      </c>
      <c r="AP62" s="14">
        <v>6</v>
      </c>
      <c r="AQ62" s="14">
        <v>36.5</v>
      </c>
      <c r="AR62" s="43">
        <f t="shared" si="13"/>
        <v>31</v>
      </c>
      <c r="AS62" s="14" t="s">
        <v>314</v>
      </c>
      <c r="AT62" s="14">
        <v>0.78704155174764601</v>
      </c>
      <c r="AU62" s="431">
        <v>0.84791524535017748</v>
      </c>
      <c r="AV62" s="14">
        <v>55</v>
      </c>
      <c r="AW62" s="43">
        <v>55</v>
      </c>
      <c r="AX62" s="14">
        <v>83</v>
      </c>
      <c r="AY62" s="14">
        <v>133</v>
      </c>
      <c r="AZ62" s="14">
        <v>38</v>
      </c>
      <c r="BA62" s="14">
        <v>60.5</v>
      </c>
      <c r="BB62" s="14">
        <f t="shared" si="14"/>
        <v>59</v>
      </c>
      <c r="BC62" s="368" t="s">
        <v>208</v>
      </c>
      <c r="BD62" s="14">
        <v>0.80326234529558671</v>
      </c>
      <c r="BE62" s="431">
        <v>0.8227911140628652</v>
      </c>
      <c r="BF62" s="14">
        <v>55</v>
      </c>
      <c r="BG62" s="43">
        <v>55</v>
      </c>
      <c r="BH62" s="14">
        <v>47</v>
      </c>
      <c r="BI62" s="14">
        <v>69</v>
      </c>
      <c r="BJ62" s="14">
        <v>55</v>
      </c>
      <c r="BK62" s="14">
        <v>51</v>
      </c>
      <c r="BL62" s="14">
        <f t="shared" si="3"/>
        <v>46</v>
      </c>
      <c r="BM62" s="368" t="s">
        <v>61</v>
      </c>
      <c r="BN62" s="14">
        <v>0.78748893538300491</v>
      </c>
      <c r="BO62" s="431">
        <v>0.82120661211255297</v>
      </c>
      <c r="BP62" s="14">
        <v>55</v>
      </c>
      <c r="BQ62" s="43">
        <v>55</v>
      </c>
      <c r="BR62" s="14">
        <v>59</v>
      </c>
      <c r="BS62" s="14">
        <v>76</v>
      </c>
      <c r="BT62" s="14">
        <v>34</v>
      </c>
      <c r="BU62" s="14">
        <v>46.5</v>
      </c>
      <c r="BV62" s="14">
        <f t="shared" si="4"/>
        <v>36</v>
      </c>
      <c r="BW62" s="14" t="s">
        <v>332</v>
      </c>
      <c r="BX62" s="14">
        <v>0.78281958486454417</v>
      </c>
      <c r="BY62" s="431">
        <v>0.82621310536498105</v>
      </c>
      <c r="BZ62" s="14">
        <v>55</v>
      </c>
      <c r="CA62" s="43">
        <v>55</v>
      </c>
      <c r="CB62" s="14">
        <v>41</v>
      </c>
      <c r="CC62" s="14">
        <v>82</v>
      </c>
      <c r="CD62" s="14">
        <v>97</v>
      </c>
      <c r="CE62" s="14">
        <v>69</v>
      </c>
      <c r="CF62" s="14">
        <f t="shared" si="5"/>
        <v>67</v>
      </c>
      <c r="CG62" s="368" t="s">
        <v>332</v>
      </c>
      <c r="CH62" s="14">
        <v>0.79051471326904865</v>
      </c>
      <c r="CI62" s="431">
        <v>0.83403083865808636</v>
      </c>
      <c r="CJ62" s="14">
        <v>55</v>
      </c>
      <c r="CK62" s="43">
        <v>55</v>
      </c>
      <c r="CL62" s="14">
        <v>42</v>
      </c>
      <c r="CM62" s="14">
        <v>61</v>
      </c>
      <c r="CN62" s="14">
        <v>103</v>
      </c>
      <c r="CO62" s="14">
        <v>72.5</v>
      </c>
      <c r="CP62" s="43">
        <f t="shared" si="6"/>
        <v>67</v>
      </c>
      <c r="CQ62" s="14" t="s">
        <v>204</v>
      </c>
      <c r="CR62" s="14">
        <v>0.78126668681626998</v>
      </c>
      <c r="CS62" s="431">
        <v>0.81916817939757791</v>
      </c>
      <c r="CT62" s="14">
        <v>55</v>
      </c>
      <c r="CU62" s="14">
        <v>55</v>
      </c>
      <c r="CV62" s="14">
        <v>72</v>
      </c>
      <c r="CW62" s="14">
        <v>116</v>
      </c>
      <c r="CX62" s="14">
        <v>182</v>
      </c>
      <c r="CY62" s="14">
        <v>127</v>
      </c>
      <c r="CZ62" s="14">
        <f t="shared" si="7"/>
        <v>125</v>
      </c>
      <c r="DA62" s="368" t="s">
        <v>190</v>
      </c>
      <c r="DB62" s="14">
        <v>0.79131824291011776</v>
      </c>
      <c r="DC62" s="431">
        <v>0.84037425787984088</v>
      </c>
      <c r="DD62" s="14">
        <v>55</v>
      </c>
      <c r="DE62" s="43">
        <v>55</v>
      </c>
      <c r="DF62" s="14">
        <v>72</v>
      </c>
      <c r="DG62" s="14">
        <v>47</v>
      </c>
      <c r="DH62" s="14">
        <v>37</v>
      </c>
      <c r="DI62" s="14">
        <v>54.5</v>
      </c>
      <c r="DJ62" s="14">
        <f t="shared" si="8"/>
        <v>51</v>
      </c>
      <c r="DK62" s="368" t="s">
        <v>39</v>
      </c>
      <c r="DL62" s="14">
        <v>0.79528735217563828</v>
      </c>
      <c r="DM62" s="431">
        <v>0.8148142169014595</v>
      </c>
      <c r="DN62" s="14">
        <v>55</v>
      </c>
      <c r="DO62" s="43">
        <v>57</v>
      </c>
      <c r="DP62" s="14">
        <v>53</v>
      </c>
      <c r="DQ62" s="14">
        <v>76</v>
      </c>
      <c r="DR62" s="14">
        <v>38</v>
      </c>
      <c r="DS62" s="14">
        <v>45.5</v>
      </c>
      <c r="DT62" s="14">
        <f t="shared" si="9"/>
        <v>38</v>
      </c>
      <c r="DU62" s="368" t="s">
        <v>296</v>
      </c>
      <c r="DV62" s="14">
        <v>0.77054098147412386</v>
      </c>
      <c r="DW62" s="431">
        <v>0.79610762002795288</v>
      </c>
      <c r="DX62" s="14">
        <v>55</v>
      </c>
      <c r="DY62" s="14">
        <v>55</v>
      </c>
      <c r="DZ62" s="14">
        <v>45</v>
      </c>
      <c r="EA62" s="14">
        <v>95</v>
      </c>
      <c r="EB62" s="14">
        <v>27</v>
      </c>
      <c r="EC62" s="14">
        <v>36</v>
      </c>
      <c r="ED62" s="43">
        <f t="shared" si="10"/>
        <v>27</v>
      </c>
    </row>
    <row r="63" spans="6:134" x14ac:dyDescent="0.25">
      <c r="F63" s="406" t="s">
        <v>240</v>
      </c>
      <c r="G63" s="411">
        <f>(VLOOKUP(F63,'RPPF CALCULATION'!$AX$2:$AZ$400,2,FALSE))</f>
        <v>0.7856186058035679</v>
      </c>
      <c r="H63" s="413">
        <f t="shared" si="0"/>
        <v>57</v>
      </c>
      <c r="I63" s="49">
        <f>VLOOKUP(F63,'RPPF CALCULATION'!$U$2:$W$365,3,FALSE)</f>
        <v>57</v>
      </c>
      <c r="J63" s="417">
        <f>VLOOKUP(F63,'RPPF CALCULATION'!$X$2:$AC$365,3,FALSE)</f>
        <v>227</v>
      </c>
      <c r="K63" s="467">
        <f>VLOOKUP(F63,'RPPF CALCULATION'!$X$2:$AC$365,5,FALSE)</f>
        <v>115</v>
      </c>
      <c r="L63" s="525">
        <f t="shared" si="1"/>
        <v>86</v>
      </c>
      <c r="M63" s="469">
        <f t="shared" si="2"/>
        <v>83</v>
      </c>
      <c r="O63" s="368" t="s">
        <v>373</v>
      </c>
      <c r="P63" s="14">
        <v>0.80645010711265253</v>
      </c>
      <c r="Q63" s="431">
        <v>0.82345281255878688</v>
      </c>
      <c r="R63" s="14">
        <v>56</v>
      </c>
      <c r="S63" s="43">
        <v>57</v>
      </c>
      <c r="T63" s="14">
        <v>69</v>
      </c>
      <c r="U63" s="14">
        <v>25</v>
      </c>
      <c r="V63" s="14">
        <v>52</v>
      </c>
      <c r="W63" s="14">
        <v>60.5</v>
      </c>
      <c r="X63" s="14">
        <f t="shared" si="11"/>
        <v>56</v>
      </c>
      <c r="Y63" s="368" t="s">
        <v>48</v>
      </c>
      <c r="Z63" s="14">
        <v>0.80752294636435096</v>
      </c>
      <c r="AA63" s="431">
        <v>0.8376875666540794</v>
      </c>
      <c r="AB63" s="14">
        <v>56</v>
      </c>
      <c r="AC63" s="43">
        <v>56</v>
      </c>
      <c r="AD63" s="14">
        <v>71</v>
      </c>
      <c r="AE63" s="14">
        <v>117</v>
      </c>
      <c r="AF63" s="14">
        <v>24</v>
      </c>
      <c r="AG63" s="14">
        <v>47.5</v>
      </c>
      <c r="AH63" s="43">
        <f t="shared" si="12"/>
        <v>40</v>
      </c>
      <c r="AI63" s="368" t="s">
        <v>294</v>
      </c>
      <c r="AJ63" s="14">
        <v>0.75773740026765901</v>
      </c>
      <c r="AK63" s="431">
        <v>0.83112261816740907</v>
      </c>
      <c r="AL63" s="14">
        <v>56</v>
      </c>
      <c r="AM63" s="14">
        <v>56</v>
      </c>
      <c r="AN63" s="14">
        <v>73</v>
      </c>
      <c r="AO63" s="14">
        <v>12</v>
      </c>
      <c r="AP63" s="14">
        <v>84</v>
      </c>
      <c r="AQ63" s="14">
        <v>78.5</v>
      </c>
      <c r="AR63" s="43">
        <f t="shared" si="13"/>
        <v>71</v>
      </c>
      <c r="AS63" s="14" t="s">
        <v>369</v>
      </c>
      <c r="AT63" s="14">
        <v>0.78576213030361186</v>
      </c>
      <c r="AU63" s="431">
        <v>0.8465368671118042</v>
      </c>
      <c r="AV63" s="14">
        <v>56</v>
      </c>
      <c r="AW63" s="43">
        <v>56</v>
      </c>
      <c r="AX63" s="14">
        <v>46</v>
      </c>
      <c r="AY63" s="14">
        <v>87</v>
      </c>
      <c r="AZ63" s="14">
        <v>84</v>
      </c>
      <c r="BA63" s="14">
        <v>65</v>
      </c>
      <c r="BB63" s="14">
        <f t="shared" si="14"/>
        <v>66</v>
      </c>
      <c r="BC63" s="368" t="s">
        <v>373</v>
      </c>
      <c r="BD63" s="14">
        <v>0.80314499796262973</v>
      </c>
      <c r="BE63" s="431">
        <v>0.82267091380278645</v>
      </c>
      <c r="BF63" s="14">
        <v>56</v>
      </c>
      <c r="BG63" s="43">
        <v>56</v>
      </c>
      <c r="BH63" s="14">
        <v>50</v>
      </c>
      <c r="BI63" s="14">
        <v>148</v>
      </c>
      <c r="BJ63" s="14">
        <v>29</v>
      </c>
      <c r="BK63" s="14">
        <v>39.5</v>
      </c>
      <c r="BL63" s="14">
        <f t="shared" si="3"/>
        <v>36</v>
      </c>
      <c r="BM63" s="557" t="s">
        <v>187</v>
      </c>
      <c r="BN63" s="14">
        <v>0.78732555307248564</v>
      </c>
      <c r="BO63" s="431">
        <v>0.82103623431081862</v>
      </c>
      <c r="BP63" s="14">
        <v>56</v>
      </c>
      <c r="BQ63" s="43">
        <v>56</v>
      </c>
      <c r="BR63" s="14">
        <v>38</v>
      </c>
      <c r="BS63" s="14">
        <v>112</v>
      </c>
      <c r="BT63" s="14">
        <v>66</v>
      </c>
      <c r="BU63" s="14">
        <v>52</v>
      </c>
      <c r="BV63" s="14">
        <f t="shared" si="4"/>
        <v>46</v>
      </c>
      <c r="BW63" s="14" t="s">
        <v>269</v>
      </c>
      <c r="BX63" s="14">
        <v>0.78041907818761769</v>
      </c>
      <c r="BY63" s="431">
        <v>0.82367953298848506</v>
      </c>
      <c r="BZ63" s="14">
        <v>56</v>
      </c>
      <c r="CA63" s="43">
        <v>56</v>
      </c>
      <c r="CB63" s="14">
        <v>57</v>
      </c>
      <c r="CC63" s="14">
        <v>135</v>
      </c>
      <c r="CD63" s="14">
        <v>42</v>
      </c>
      <c r="CE63" s="14">
        <v>49.5</v>
      </c>
      <c r="CF63" s="14">
        <f t="shared" si="5"/>
        <v>46</v>
      </c>
      <c r="CG63" s="368" t="s">
        <v>373</v>
      </c>
      <c r="CH63" s="14">
        <v>0.79009056231879227</v>
      </c>
      <c r="CI63" s="431">
        <v>0.83358333911529214</v>
      </c>
      <c r="CJ63" s="14">
        <v>56</v>
      </c>
      <c r="CK63" s="43">
        <v>56</v>
      </c>
      <c r="CL63" s="14">
        <v>68</v>
      </c>
      <c r="CM63" s="14">
        <v>22</v>
      </c>
      <c r="CN63" s="14">
        <v>3</v>
      </c>
      <c r="CO63" s="14">
        <v>35.5</v>
      </c>
      <c r="CP63" s="43">
        <f t="shared" si="6"/>
        <v>28</v>
      </c>
      <c r="CQ63" s="14" t="s">
        <v>61</v>
      </c>
      <c r="CR63" s="14">
        <v>0.78052223195372661</v>
      </c>
      <c r="CS63" s="431">
        <v>0.8183876088898574</v>
      </c>
      <c r="CT63" s="14">
        <v>56</v>
      </c>
      <c r="CU63" s="14">
        <v>56</v>
      </c>
      <c r="CV63" s="14">
        <v>41</v>
      </c>
      <c r="CW63" s="14">
        <v>72</v>
      </c>
      <c r="CX63" s="14">
        <v>104</v>
      </c>
      <c r="CY63" s="14">
        <v>72.5</v>
      </c>
      <c r="CZ63" s="14">
        <f t="shared" si="7"/>
        <v>67</v>
      </c>
      <c r="DA63" s="368" t="s">
        <v>48</v>
      </c>
      <c r="DB63" s="14">
        <v>0.79077010787206248</v>
      </c>
      <c r="DC63" s="431">
        <v>0.839792142428882</v>
      </c>
      <c r="DD63" s="14">
        <v>56</v>
      </c>
      <c r="DE63" s="43">
        <v>56</v>
      </c>
      <c r="DF63" s="14">
        <v>42</v>
      </c>
      <c r="DG63" s="14">
        <v>54</v>
      </c>
      <c r="DH63" s="14">
        <v>19</v>
      </c>
      <c r="DI63" s="14">
        <v>30.5</v>
      </c>
      <c r="DJ63" s="14">
        <f t="shared" si="8"/>
        <v>23</v>
      </c>
      <c r="DK63" s="368" t="s">
        <v>253</v>
      </c>
      <c r="DL63" s="14">
        <v>0.7944830982436466</v>
      </c>
      <c r="DM63" s="431">
        <v>0.8139902159463418</v>
      </c>
      <c r="DN63" s="14">
        <v>56</v>
      </c>
      <c r="DO63" s="43">
        <v>58</v>
      </c>
      <c r="DP63" s="14">
        <v>52</v>
      </c>
      <c r="DQ63" s="14">
        <v>34</v>
      </c>
      <c r="DR63" s="14">
        <v>64</v>
      </c>
      <c r="DS63" s="14">
        <v>58</v>
      </c>
      <c r="DT63" s="14">
        <f t="shared" si="9"/>
        <v>52</v>
      </c>
      <c r="DU63" s="368" t="s">
        <v>108</v>
      </c>
      <c r="DV63" s="14">
        <v>0.77034372248422467</v>
      </c>
      <c r="DW63" s="431">
        <v>0.79590381596203885</v>
      </c>
      <c r="DX63" s="14">
        <v>56</v>
      </c>
      <c r="DY63" s="14">
        <v>56</v>
      </c>
      <c r="DZ63" s="14">
        <v>44</v>
      </c>
      <c r="EA63" s="14">
        <v>145</v>
      </c>
      <c r="EB63" s="14">
        <v>119</v>
      </c>
      <c r="EC63" s="14">
        <v>81.5</v>
      </c>
      <c r="ED63" s="43">
        <f t="shared" si="10"/>
        <v>72</v>
      </c>
    </row>
    <row r="64" spans="6:134" x14ac:dyDescent="0.25">
      <c r="F64" s="406" t="s">
        <v>367</v>
      </c>
      <c r="G64" s="411">
        <f>(VLOOKUP(F64,'RPPF CALCULATION'!$AX$2:$AZ$400,2,FALSE))</f>
        <v>0.78498095433541182</v>
      </c>
      <c r="H64" s="413">
        <f t="shared" si="0"/>
        <v>58</v>
      </c>
      <c r="I64" s="49">
        <f>VLOOKUP(F64,'RPPF CALCULATION'!$U$2:$W$365,3,FALSE)</f>
        <v>55</v>
      </c>
      <c r="J64" s="417">
        <f>VLOOKUP(F64,'RPPF CALCULATION'!$X$2:$AC$365,3,FALSE)</f>
        <v>57</v>
      </c>
      <c r="K64" s="467">
        <f>VLOOKUP(F64,'RPPF CALCULATION'!$X$2:$AC$365,5,FALSE)</f>
        <v>218</v>
      </c>
      <c r="L64" s="525">
        <f t="shared" si="1"/>
        <v>136.5</v>
      </c>
      <c r="M64" s="469">
        <f t="shared" si="2"/>
        <v>123</v>
      </c>
      <c r="O64" s="558" t="s">
        <v>221</v>
      </c>
      <c r="P64" s="14">
        <v>0.80522609073408247</v>
      </c>
      <c r="Q64" s="431">
        <v>0.82220298976049844</v>
      </c>
      <c r="R64" s="14">
        <v>57</v>
      </c>
      <c r="S64" s="43">
        <v>58</v>
      </c>
      <c r="T64" s="14">
        <v>59</v>
      </c>
      <c r="U64" s="14">
        <v>47</v>
      </c>
      <c r="V64" s="14">
        <v>84</v>
      </c>
      <c r="W64" s="14">
        <v>71.5</v>
      </c>
      <c r="X64" s="14">
        <f t="shared" si="11"/>
        <v>72</v>
      </c>
      <c r="Y64" s="368" t="s">
        <v>240</v>
      </c>
      <c r="Z64" s="14">
        <v>0.80444053256054593</v>
      </c>
      <c r="AA64" s="431">
        <v>0.83449001080708396</v>
      </c>
      <c r="AB64" s="14">
        <v>57</v>
      </c>
      <c r="AC64" s="43">
        <v>57</v>
      </c>
      <c r="AD64" s="14">
        <v>34</v>
      </c>
      <c r="AE64" s="14">
        <v>217</v>
      </c>
      <c r="AF64" s="14">
        <v>152</v>
      </c>
      <c r="AG64" s="14">
        <v>93</v>
      </c>
      <c r="AH64" s="43">
        <f t="shared" si="12"/>
        <v>85</v>
      </c>
      <c r="AI64" s="368" t="s">
        <v>98</v>
      </c>
      <c r="AJ64" s="14">
        <v>0.7576844134377787</v>
      </c>
      <c r="AK64" s="431">
        <v>0.83106449967838769</v>
      </c>
      <c r="AL64" s="14">
        <v>57</v>
      </c>
      <c r="AM64" s="14">
        <v>57</v>
      </c>
      <c r="AN64" s="14">
        <v>56</v>
      </c>
      <c r="AO64" s="14">
        <v>127</v>
      </c>
      <c r="AP64" s="14">
        <v>18</v>
      </c>
      <c r="AQ64" s="14">
        <v>37</v>
      </c>
      <c r="AR64" s="43">
        <f t="shared" si="13"/>
        <v>33</v>
      </c>
      <c r="AS64" s="14" t="s">
        <v>357</v>
      </c>
      <c r="AT64" s="14">
        <v>0.78414103806381985</v>
      </c>
      <c r="AU64" s="431">
        <v>0.84479039156526381</v>
      </c>
      <c r="AV64" s="14">
        <v>57</v>
      </c>
      <c r="AW64" s="43">
        <v>57</v>
      </c>
      <c r="AX64" s="14">
        <v>71</v>
      </c>
      <c r="AY64" s="14">
        <v>66</v>
      </c>
      <c r="AZ64" s="14">
        <v>139</v>
      </c>
      <c r="BA64" s="14">
        <v>105</v>
      </c>
      <c r="BB64" s="14">
        <f t="shared" si="14"/>
        <v>100</v>
      </c>
      <c r="BC64" s="368" t="s">
        <v>40</v>
      </c>
      <c r="BD64" s="14">
        <v>0.79610211132165387</v>
      </c>
      <c r="BE64" s="431">
        <v>0.81545680177639157</v>
      </c>
      <c r="BF64" s="14">
        <v>57</v>
      </c>
      <c r="BG64" s="43">
        <v>57</v>
      </c>
      <c r="BH64" s="14">
        <v>61</v>
      </c>
      <c r="BI64" s="14">
        <v>94</v>
      </c>
      <c r="BJ64" s="14">
        <v>42</v>
      </c>
      <c r="BK64" s="14">
        <v>51.5</v>
      </c>
      <c r="BL64" s="14">
        <f t="shared" si="3"/>
        <v>48</v>
      </c>
      <c r="BM64" s="368" t="s">
        <v>379</v>
      </c>
      <c r="BN64" s="14">
        <v>0.78494746910236335</v>
      </c>
      <c r="BO64" s="431">
        <v>0.8185563286350982</v>
      </c>
      <c r="BP64" s="14">
        <v>57</v>
      </c>
      <c r="BQ64" s="43">
        <v>57</v>
      </c>
      <c r="BR64" s="14">
        <v>63</v>
      </c>
      <c r="BS64" s="14">
        <v>44</v>
      </c>
      <c r="BT64" s="14">
        <v>86</v>
      </c>
      <c r="BU64" s="14">
        <v>74.5</v>
      </c>
      <c r="BV64" s="14">
        <f t="shared" si="4"/>
        <v>72</v>
      </c>
      <c r="BW64" s="14" t="s">
        <v>253</v>
      </c>
      <c r="BX64" s="14">
        <v>0.77718533673596313</v>
      </c>
      <c r="BY64" s="431">
        <v>0.82026653768487212</v>
      </c>
      <c r="BZ64" s="14">
        <v>57</v>
      </c>
      <c r="CA64" s="43">
        <v>57</v>
      </c>
      <c r="CB64" s="14">
        <v>68</v>
      </c>
      <c r="CC64" s="14">
        <v>97</v>
      </c>
      <c r="CD64" s="14">
        <v>22</v>
      </c>
      <c r="CE64" s="14">
        <v>45</v>
      </c>
      <c r="CF64" s="14">
        <f t="shared" si="5"/>
        <v>36</v>
      </c>
      <c r="CG64" s="368" t="s">
        <v>389</v>
      </c>
      <c r="CH64" s="14">
        <v>0.78827224261241935</v>
      </c>
      <c r="CI64" s="431">
        <v>0.83166492484140297</v>
      </c>
      <c r="CJ64" s="14">
        <v>57</v>
      </c>
      <c r="CK64" s="43">
        <v>57</v>
      </c>
      <c r="CL64" s="14">
        <v>48</v>
      </c>
      <c r="CM64" s="14">
        <v>120</v>
      </c>
      <c r="CN64" s="14">
        <v>46</v>
      </c>
      <c r="CO64" s="14">
        <v>47</v>
      </c>
      <c r="CP64" s="43">
        <f t="shared" si="6"/>
        <v>45</v>
      </c>
      <c r="CQ64" s="14" t="s">
        <v>286</v>
      </c>
      <c r="CR64" s="14">
        <v>0.78016309537055617</v>
      </c>
      <c r="CS64" s="431">
        <v>0.81801104955876691</v>
      </c>
      <c r="CT64" s="14">
        <v>57</v>
      </c>
      <c r="CU64" s="14">
        <v>57</v>
      </c>
      <c r="CV64" s="14">
        <v>56</v>
      </c>
      <c r="CW64" s="14">
        <v>79</v>
      </c>
      <c r="CX64" s="14">
        <v>142</v>
      </c>
      <c r="CY64" s="14">
        <v>99</v>
      </c>
      <c r="CZ64" s="14">
        <f t="shared" si="7"/>
        <v>98</v>
      </c>
      <c r="DA64" s="368" t="s">
        <v>194</v>
      </c>
      <c r="DB64" s="14">
        <v>0.78975380899819103</v>
      </c>
      <c r="DC64" s="431">
        <v>0.83871284036606975</v>
      </c>
      <c r="DD64" s="14">
        <v>57</v>
      </c>
      <c r="DE64" s="43">
        <v>57</v>
      </c>
      <c r="DF64" s="14">
        <v>61</v>
      </c>
      <c r="DG64" s="14">
        <v>90</v>
      </c>
      <c r="DH64" s="14">
        <v>57</v>
      </c>
      <c r="DI64" s="14">
        <v>59</v>
      </c>
      <c r="DJ64" s="14">
        <f t="shared" si="8"/>
        <v>56</v>
      </c>
      <c r="DK64" s="368" t="s">
        <v>40</v>
      </c>
      <c r="DL64" s="14">
        <v>0.79206837775059769</v>
      </c>
      <c r="DM64" s="431">
        <v>0.81151620629159626</v>
      </c>
      <c r="DN64" s="14">
        <v>57</v>
      </c>
      <c r="DO64" s="43">
        <v>59</v>
      </c>
      <c r="DP64" s="14">
        <v>65</v>
      </c>
      <c r="DQ64" s="14">
        <v>194</v>
      </c>
      <c r="DR64" s="14">
        <v>78</v>
      </c>
      <c r="DS64" s="14">
        <v>71.5</v>
      </c>
      <c r="DT64" s="14">
        <f t="shared" si="9"/>
        <v>69</v>
      </c>
      <c r="DU64" s="368" t="s">
        <v>257</v>
      </c>
      <c r="DV64" s="14">
        <v>0.76867972262204987</v>
      </c>
      <c r="DW64" s="431">
        <v>0.79418460439269634</v>
      </c>
      <c r="DX64" s="14">
        <v>57</v>
      </c>
      <c r="DY64" s="14">
        <v>57</v>
      </c>
      <c r="DZ64" s="14">
        <v>72</v>
      </c>
      <c r="EA64" s="14">
        <v>38</v>
      </c>
      <c r="EB64" s="14">
        <v>111</v>
      </c>
      <c r="EC64" s="14">
        <v>91.5</v>
      </c>
      <c r="ED64" s="43">
        <f t="shared" si="10"/>
        <v>89</v>
      </c>
    </row>
    <row r="65" spans="6:134" x14ac:dyDescent="0.25">
      <c r="F65" s="406" t="s">
        <v>131</v>
      </c>
      <c r="G65" s="411">
        <f>(VLOOKUP(F65,'RPPF CALCULATION'!$AX$2:$AZ$400,2,FALSE))</f>
        <v>0.78464595648304136</v>
      </c>
      <c r="H65" s="413">
        <f t="shared" si="0"/>
        <v>59</v>
      </c>
      <c r="I65" s="49">
        <f>VLOOKUP(F65,'RPPF CALCULATION'!$U$2:$W$365,3,FALSE)</f>
        <v>68</v>
      </c>
      <c r="J65" s="417">
        <f>VLOOKUP(F65,'RPPF CALCULATION'!$X$2:$AC$365,3,FALSE)</f>
        <v>239</v>
      </c>
      <c r="K65" s="467">
        <f>VLOOKUP(F65,'RPPF CALCULATION'!$X$2:$AC$365,5,FALSE)</f>
        <v>36</v>
      </c>
      <c r="L65" s="525">
        <f t="shared" si="1"/>
        <v>52</v>
      </c>
      <c r="M65" s="469">
        <f t="shared" si="2"/>
        <v>49</v>
      </c>
      <c r="O65" s="368" t="s">
        <v>388</v>
      </c>
      <c r="P65" s="14">
        <v>0.80249260898363928</v>
      </c>
      <c r="Q65" s="431">
        <v>0.81941187693699158</v>
      </c>
      <c r="R65" s="14">
        <v>58</v>
      </c>
      <c r="S65" s="43">
        <v>59</v>
      </c>
      <c r="T65" s="14">
        <v>62</v>
      </c>
      <c r="U65" s="14">
        <v>42</v>
      </c>
      <c r="V65" s="14">
        <v>25</v>
      </c>
      <c r="W65" s="14">
        <v>43.5</v>
      </c>
      <c r="X65" s="14">
        <f t="shared" si="11"/>
        <v>34</v>
      </c>
      <c r="Y65" s="368" t="s">
        <v>210</v>
      </c>
      <c r="Z65" s="14">
        <v>0.80367444962680412</v>
      </c>
      <c r="AA65" s="431">
        <v>0.83369531122422913</v>
      </c>
      <c r="AB65" s="14">
        <v>58</v>
      </c>
      <c r="AC65" s="43">
        <v>58</v>
      </c>
      <c r="AD65" s="14">
        <v>46</v>
      </c>
      <c r="AE65" s="14">
        <v>212</v>
      </c>
      <c r="AF65" s="14">
        <v>23</v>
      </c>
      <c r="AG65" s="14">
        <v>34.5</v>
      </c>
      <c r="AH65" s="43">
        <f t="shared" si="12"/>
        <v>30</v>
      </c>
      <c r="AI65" s="368" t="s">
        <v>71</v>
      </c>
      <c r="AJ65" s="14">
        <v>0.75641539951470749</v>
      </c>
      <c r="AK65" s="431">
        <v>0.82967258451904458</v>
      </c>
      <c r="AL65" s="14">
        <v>58</v>
      </c>
      <c r="AM65" s="14">
        <v>58</v>
      </c>
      <c r="AN65" s="14">
        <v>54</v>
      </c>
      <c r="AO65" s="14">
        <v>42</v>
      </c>
      <c r="AP65" s="14">
        <v>41</v>
      </c>
      <c r="AQ65" s="14">
        <v>47.5</v>
      </c>
      <c r="AR65" s="43">
        <f t="shared" si="13"/>
        <v>43</v>
      </c>
      <c r="AS65" s="14" t="s">
        <v>61</v>
      </c>
      <c r="AT65" s="14">
        <v>0.78402499274437432</v>
      </c>
      <c r="AU65" s="431">
        <v>0.8446653707257783</v>
      </c>
      <c r="AV65" s="14">
        <v>58</v>
      </c>
      <c r="AW65" s="43">
        <v>58</v>
      </c>
      <c r="AX65" s="14">
        <v>60</v>
      </c>
      <c r="AY65" s="14">
        <v>59</v>
      </c>
      <c r="AZ65" s="14">
        <v>59</v>
      </c>
      <c r="BA65" s="14">
        <v>59.5</v>
      </c>
      <c r="BB65" s="14">
        <f t="shared" si="14"/>
        <v>57</v>
      </c>
      <c r="BC65" s="368" t="s">
        <v>48</v>
      </c>
      <c r="BD65" s="14">
        <v>0.79431097565027009</v>
      </c>
      <c r="BE65" s="431">
        <v>0.8136221203387185</v>
      </c>
      <c r="BF65" s="14">
        <v>58</v>
      </c>
      <c r="BG65" s="43">
        <v>58</v>
      </c>
      <c r="BH65" s="14">
        <v>63</v>
      </c>
      <c r="BI65" s="14">
        <v>46</v>
      </c>
      <c r="BJ65" s="14">
        <v>41</v>
      </c>
      <c r="BK65" s="14">
        <v>52</v>
      </c>
      <c r="BL65" s="14">
        <f t="shared" si="3"/>
        <v>50</v>
      </c>
      <c r="BM65" s="368" t="s">
        <v>319</v>
      </c>
      <c r="BN65" s="14">
        <v>0.78494198423520423</v>
      </c>
      <c r="BO65" s="431">
        <v>0.81855060892403275</v>
      </c>
      <c r="BP65" s="14">
        <v>58</v>
      </c>
      <c r="BQ65" s="43">
        <v>58</v>
      </c>
      <c r="BR65" s="14">
        <v>45</v>
      </c>
      <c r="BS65" s="14">
        <v>204</v>
      </c>
      <c r="BT65" s="14">
        <v>58</v>
      </c>
      <c r="BU65" s="14">
        <v>51.5</v>
      </c>
      <c r="BV65" s="14">
        <f t="shared" si="4"/>
        <v>43</v>
      </c>
      <c r="BW65" s="14" t="s">
        <v>351</v>
      </c>
      <c r="BX65" s="14">
        <v>0.77542746469298107</v>
      </c>
      <c r="BY65" s="431">
        <v>0.8184112226831175</v>
      </c>
      <c r="BZ65" s="14">
        <v>58</v>
      </c>
      <c r="CA65" s="43">
        <v>58</v>
      </c>
      <c r="CB65" s="14">
        <v>61</v>
      </c>
      <c r="CC65" s="14">
        <v>14</v>
      </c>
      <c r="CD65" s="14">
        <v>174</v>
      </c>
      <c r="CE65" s="14">
        <v>117.5</v>
      </c>
      <c r="CF65" s="14">
        <f t="shared" si="5"/>
        <v>113</v>
      </c>
      <c r="CG65" s="368" t="s">
        <v>268</v>
      </c>
      <c r="CH65" s="14">
        <v>0.78156594876450636</v>
      </c>
      <c r="CI65" s="431">
        <v>0.82458946402027244</v>
      </c>
      <c r="CJ65" s="14">
        <v>58</v>
      </c>
      <c r="CK65" s="43">
        <v>58</v>
      </c>
      <c r="CL65" s="14">
        <v>72</v>
      </c>
      <c r="CM65" s="14">
        <v>57</v>
      </c>
      <c r="CN65" s="14">
        <v>106</v>
      </c>
      <c r="CO65" s="14">
        <v>89</v>
      </c>
      <c r="CP65" s="43">
        <f t="shared" si="6"/>
        <v>83</v>
      </c>
      <c r="CQ65" s="14" t="s">
        <v>363</v>
      </c>
      <c r="CR65" s="14">
        <v>0.77516147565456539</v>
      </c>
      <c r="CS65" s="431">
        <v>0.81276678689414017</v>
      </c>
      <c r="CT65" s="14">
        <v>58</v>
      </c>
      <c r="CU65" s="14">
        <v>58</v>
      </c>
      <c r="CV65" s="14">
        <v>65</v>
      </c>
      <c r="CW65" s="14">
        <v>133</v>
      </c>
      <c r="CX65" s="14">
        <v>61</v>
      </c>
      <c r="CY65" s="14">
        <v>63</v>
      </c>
      <c r="CZ65" s="14">
        <f t="shared" si="7"/>
        <v>54</v>
      </c>
      <c r="DA65" s="368" t="s">
        <v>357</v>
      </c>
      <c r="DB65" s="14">
        <v>0.78794148687904308</v>
      </c>
      <c r="DC65" s="431">
        <v>0.83678816736685113</v>
      </c>
      <c r="DD65" s="14">
        <v>58</v>
      </c>
      <c r="DE65" s="43">
        <v>58</v>
      </c>
      <c r="DF65" s="14">
        <v>34</v>
      </c>
      <c r="DG65" s="14">
        <v>76</v>
      </c>
      <c r="DH65" s="14">
        <v>42</v>
      </c>
      <c r="DI65" s="14">
        <v>38</v>
      </c>
      <c r="DJ65" s="14">
        <f t="shared" si="8"/>
        <v>36</v>
      </c>
      <c r="DK65" s="368" t="s">
        <v>373</v>
      </c>
      <c r="DL65" s="14">
        <v>0.79120616146381018</v>
      </c>
      <c r="DM65" s="431">
        <v>0.81063281981927715</v>
      </c>
      <c r="DN65" s="14">
        <v>58</v>
      </c>
      <c r="DO65" s="43">
        <v>60</v>
      </c>
      <c r="DP65" s="14">
        <v>78</v>
      </c>
      <c r="DQ65" s="14">
        <v>91</v>
      </c>
      <c r="DR65" s="14">
        <v>96</v>
      </c>
      <c r="DS65" s="14">
        <v>87</v>
      </c>
      <c r="DT65" s="14">
        <f t="shared" si="9"/>
        <v>82</v>
      </c>
      <c r="DU65" s="368" t="s">
        <v>251</v>
      </c>
      <c r="DV65" s="14">
        <v>0.76754111903698252</v>
      </c>
      <c r="DW65" s="431">
        <v>0.79300822180947661</v>
      </c>
      <c r="DX65" s="14">
        <v>58</v>
      </c>
      <c r="DY65" s="14">
        <v>58</v>
      </c>
      <c r="DZ65" s="14">
        <v>69</v>
      </c>
      <c r="EA65" s="14">
        <v>102</v>
      </c>
      <c r="EB65" s="14">
        <v>32</v>
      </c>
      <c r="EC65" s="14">
        <v>50.5</v>
      </c>
      <c r="ED65" s="43">
        <f t="shared" si="10"/>
        <v>43</v>
      </c>
    </row>
    <row r="66" spans="6:134" ht="15.75" thickBot="1" x14ac:dyDescent="0.3">
      <c r="F66" s="408" t="s">
        <v>292</v>
      </c>
      <c r="G66" s="411">
        <f>(VLOOKUP(F66,'RPPF CALCULATION'!$AX$2:$AZ$400,2,FALSE))</f>
        <v>0.78128592663371332</v>
      </c>
      <c r="H66" s="413">
        <f t="shared" si="0"/>
        <v>60</v>
      </c>
      <c r="I66" s="49">
        <f>VLOOKUP(F66,'RPPF CALCULATION'!$U$2:$W$365,3,FALSE)</f>
        <v>63</v>
      </c>
      <c r="J66" s="417">
        <f>VLOOKUP(F66,'RPPF CALCULATION'!$X$2:$AC$365,3,FALSE)</f>
        <v>85</v>
      </c>
      <c r="K66" s="467">
        <f>VLOOKUP(F66,'RPPF CALCULATION'!$X$2:$AC$365,5,FALSE)</f>
        <v>57</v>
      </c>
      <c r="L66" s="525">
        <f t="shared" si="1"/>
        <v>60</v>
      </c>
      <c r="M66" s="469">
        <f t="shared" si="2"/>
        <v>55</v>
      </c>
      <c r="O66" s="368" t="s">
        <v>165</v>
      </c>
      <c r="P66" s="14">
        <v>0.79819315534977298</v>
      </c>
      <c r="Q66" s="431">
        <v>0.81502177622766314</v>
      </c>
      <c r="R66" s="14">
        <v>59</v>
      </c>
      <c r="S66" s="43">
        <v>60</v>
      </c>
      <c r="T66" s="14">
        <v>66</v>
      </c>
      <c r="U66" s="14">
        <v>35</v>
      </c>
      <c r="V66" s="14">
        <v>44</v>
      </c>
      <c r="W66" s="14">
        <v>55</v>
      </c>
      <c r="X66" s="14">
        <f t="shared" si="11"/>
        <v>49</v>
      </c>
      <c r="Y66" s="368" t="s">
        <v>294</v>
      </c>
      <c r="Z66" s="14">
        <v>0.8035461418946418</v>
      </c>
      <c r="AA66" s="431">
        <v>0.83356221062018832</v>
      </c>
      <c r="AB66" s="14">
        <v>59</v>
      </c>
      <c r="AC66" s="43">
        <v>59</v>
      </c>
      <c r="AD66" s="14">
        <v>83</v>
      </c>
      <c r="AE66" s="14">
        <v>38</v>
      </c>
      <c r="AF66" s="14">
        <v>53</v>
      </c>
      <c r="AG66" s="14">
        <v>68</v>
      </c>
      <c r="AH66" s="43">
        <f t="shared" si="12"/>
        <v>67</v>
      </c>
      <c r="AI66" s="368" t="s">
        <v>339</v>
      </c>
      <c r="AJ66" s="14">
        <v>0.75523822383938921</v>
      </c>
      <c r="AK66" s="431">
        <v>0.82838140194185106</v>
      </c>
      <c r="AL66" s="14">
        <v>59</v>
      </c>
      <c r="AM66" s="14">
        <v>59</v>
      </c>
      <c r="AN66" s="14">
        <v>52</v>
      </c>
      <c r="AO66" s="14">
        <v>23</v>
      </c>
      <c r="AP66" s="14">
        <v>55</v>
      </c>
      <c r="AQ66" s="14">
        <v>53.5</v>
      </c>
      <c r="AR66" s="43">
        <f t="shared" si="13"/>
        <v>47</v>
      </c>
      <c r="AS66" s="14" t="s">
        <v>298</v>
      </c>
      <c r="AT66" s="14">
        <v>0.78294352568869974</v>
      </c>
      <c r="AU66" s="431">
        <v>0.84350025764907455</v>
      </c>
      <c r="AV66" s="14">
        <v>59</v>
      </c>
      <c r="AW66" s="43">
        <v>59</v>
      </c>
      <c r="AX66" s="14">
        <v>59</v>
      </c>
      <c r="AY66" s="14">
        <v>48</v>
      </c>
      <c r="AZ66" s="14">
        <v>51</v>
      </c>
      <c r="BA66" s="14">
        <v>55</v>
      </c>
      <c r="BB66" s="14">
        <f t="shared" si="14"/>
        <v>51</v>
      </c>
      <c r="BC66" s="368" t="s">
        <v>296</v>
      </c>
      <c r="BD66" s="14">
        <v>0.79406092277525786</v>
      </c>
      <c r="BE66" s="431">
        <v>0.81336598822346262</v>
      </c>
      <c r="BF66" s="14">
        <v>59</v>
      </c>
      <c r="BG66" s="43">
        <v>59</v>
      </c>
      <c r="BH66" s="14">
        <v>54</v>
      </c>
      <c r="BI66" s="14">
        <v>67</v>
      </c>
      <c r="BJ66" s="14">
        <v>34</v>
      </c>
      <c r="BK66" s="14">
        <v>44</v>
      </c>
      <c r="BL66" s="14">
        <f t="shared" si="3"/>
        <v>41</v>
      </c>
      <c r="BM66" s="368" t="s">
        <v>206</v>
      </c>
      <c r="BN66" s="14">
        <v>0.78380880785675677</v>
      </c>
      <c r="BO66" s="431">
        <v>0.81736891367365039</v>
      </c>
      <c r="BP66" s="14">
        <v>59</v>
      </c>
      <c r="BQ66" s="43">
        <v>59</v>
      </c>
      <c r="BR66" s="14">
        <v>48</v>
      </c>
      <c r="BS66" s="14">
        <v>102</v>
      </c>
      <c r="BT66" s="14">
        <v>52</v>
      </c>
      <c r="BU66" s="14">
        <v>50</v>
      </c>
      <c r="BV66" s="14">
        <f t="shared" si="4"/>
        <v>40</v>
      </c>
      <c r="BW66" s="14" t="s">
        <v>328</v>
      </c>
      <c r="BX66" s="14">
        <v>0.77400653424649435</v>
      </c>
      <c r="BY66" s="431">
        <v>0.81691152673861378</v>
      </c>
      <c r="BZ66" s="14">
        <v>59</v>
      </c>
      <c r="CA66" s="43">
        <v>59</v>
      </c>
      <c r="CB66" s="14">
        <v>65</v>
      </c>
      <c r="CC66" s="14">
        <v>141</v>
      </c>
      <c r="CD66" s="14">
        <v>77</v>
      </c>
      <c r="CE66" s="14">
        <v>71</v>
      </c>
      <c r="CF66" s="14">
        <f t="shared" si="5"/>
        <v>69</v>
      </c>
      <c r="CG66" s="368" t="s">
        <v>554</v>
      </c>
      <c r="CH66" s="14">
        <v>0.77760416676638078</v>
      </c>
      <c r="CI66" s="431">
        <v>0.82040959449094641</v>
      </c>
      <c r="CJ66" s="14">
        <v>59</v>
      </c>
      <c r="CK66" s="43">
        <v>59</v>
      </c>
      <c r="CL66" s="14">
        <v>74</v>
      </c>
      <c r="CM66" s="14">
        <v>45</v>
      </c>
      <c r="CN66" s="14">
        <v>167</v>
      </c>
      <c r="CO66" s="14">
        <v>120.5</v>
      </c>
      <c r="CP66" s="43">
        <f t="shared" si="6"/>
        <v>119</v>
      </c>
      <c r="CQ66" s="14" t="s">
        <v>346</v>
      </c>
      <c r="CR66" s="14">
        <v>0.77239133853501951</v>
      </c>
      <c r="CS66" s="431">
        <v>0.80986226246068804</v>
      </c>
      <c r="CT66" s="14">
        <v>59</v>
      </c>
      <c r="CU66" s="14">
        <v>59</v>
      </c>
      <c r="CV66" s="14">
        <v>47</v>
      </c>
      <c r="CW66" s="14">
        <v>31</v>
      </c>
      <c r="CX66" s="14">
        <v>41</v>
      </c>
      <c r="CY66" s="14">
        <v>44</v>
      </c>
      <c r="CZ66" s="14">
        <f t="shared" si="7"/>
        <v>40</v>
      </c>
      <c r="DA66" s="368" t="s">
        <v>92</v>
      </c>
      <c r="DB66" s="14">
        <v>0.78706904889223483</v>
      </c>
      <c r="DC66" s="431">
        <v>0.83586164452692036</v>
      </c>
      <c r="DD66" s="14">
        <v>59</v>
      </c>
      <c r="DE66" s="43">
        <v>59</v>
      </c>
      <c r="DF66" s="14">
        <v>60</v>
      </c>
      <c r="DG66" s="14">
        <v>109</v>
      </c>
      <c r="DH66" s="14">
        <v>35</v>
      </c>
      <c r="DI66" s="14">
        <v>47.5</v>
      </c>
      <c r="DJ66" s="14">
        <f t="shared" si="8"/>
        <v>45</v>
      </c>
      <c r="DK66" s="368" t="s">
        <v>294</v>
      </c>
      <c r="DL66" s="14">
        <v>0.79028709237170081</v>
      </c>
      <c r="DM66" s="431">
        <v>0.80969118462224199</v>
      </c>
      <c r="DN66" s="14">
        <v>59</v>
      </c>
      <c r="DO66" s="43">
        <v>61</v>
      </c>
      <c r="DP66" s="14">
        <v>85</v>
      </c>
      <c r="DQ66" s="14">
        <v>50</v>
      </c>
      <c r="DR66" s="14">
        <v>117</v>
      </c>
      <c r="DS66" s="14">
        <v>101</v>
      </c>
      <c r="DT66" s="14">
        <f t="shared" si="9"/>
        <v>94</v>
      </c>
      <c r="DU66" s="368" t="s">
        <v>284</v>
      </c>
      <c r="DV66" s="14">
        <v>0.76725733099937798</v>
      </c>
      <c r="DW66" s="431">
        <v>0.79271501765208374</v>
      </c>
      <c r="DX66" s="14">
        <v>59</v>
      </c>
      <c r="DY66" s="14">
        <v>59</v>
      </c>
      <c r="DZ66" s="14">
        <v>64</v>
      </c>
      <c r="EA66" s="14">
        <v>55</v>
      </c>
      <c r="EB66" s="14">
        <v>93</v>
      </c>
      <c r="EC66" s="14">
        <v>78.5</v>
      </c>
      <c r="ED66" s="43">
        <f t="shared" si="10"/>
        <v>69</v>
      </c>
    </row>
    <row r="67" spans="6:134" x14ac:dyDescent="0.25">
      <c r="F67" s="407" t="s">
        <v>157</v>
      </c>
      <c r="G67" s="411">
        <f>(VLOOKUP(F67,'RPPF CALCULATION'!$AX$2:$AZ$400,2,FALSE))</f>
        <v>0.78101824810008758</v>
      </c>
      <c r="H67" s="413">
        <f t="shared" si="0"/>
        <v>61</v>
      </c>
      <c r="I67" s="49">
        <f>VLOOKUP(F67,'RPPF CALCULATION'!$U$2:$W$365,3,FALSE)</f>
        <v>56</v>
      </c>
      <c r="J67" s="417">
        <f>VLOOKUP(F67,'RPPF CALCULATION'!$X$2:$AC$365,3,FALSE)</f>
        <v>53</v>
      </c>
      <c r="K67" s="467">
        <f>VLOOKUP(F67,'RPPF CALCULATION'!$X$2:$AC$365,5,FALSE)</f>
        <v>48</v>
      </c>
      <c r="L67" s="525">
        <f t="shared" si="1"/>
        <v>52</v>
      </c>
      <c r="M67" s="469">
        <f t="shared" si="2"/>
        <v>49</v>
      </c>
      <c r="O67" s="368" t="s">
        <v>298</v>
      </c>
      <c r="P67" s="14">
        <v>0.79687534375338542</v>
      </c>
      <c r="Q67" s="431">
        <v>0.81367618069001335</v>
      </c>
      <c r="R67" s="14">
        <v>60</v>
      </c>
      <c r="S67" s="43">
        <v>61</v>
      </c>
      <c r="T67" s="14">
        <v>73</v>
      </c>
      <c r="U67" s="14">
        <v>91</v>
      </c>
      <c r="V67" s="14">
        <v>68</v>
      </c>
      <c r="W67" s="14">
        <v>70.5</v>
      </c>
      <c r="X67" s="14">
        <f t="shared" si="11"/>
        <v>70</v>
      </c>
      <c r="Y67" s="368" t="s">
        <v>367</v>
      </c>
      <c r="Z67" s="14">
        <v>0.80246208285707987</v>
      </c>
      <c r="AA67" s="431">
        <v>0.83243765709341466</v>
      </c>
      <c r="AB67" s="14">
        <v>60</v>
      </c>
      <c r="AC67" s="43">
        <v>60</v>
      </c>
      <c r="AD67" s="14">
        <v>53</v>
      </c>
      <c r="AE67" s="14">
        <v>72</v>
      </c>
      <c r="AF67" s="14">
        <v>144</v>
      </c>
      <c r="AG67" s="14">
        <v>98.5</v>
      </c>
      <c r="AH67" s="43">
        <f t="shared" si="12"/>
        <v>95</v>
      </c>
      <c r="AI67" s="368" t="s">
        <v>240</v>
      </c>
      <c r="AJ67" s="14">
        <v>0.75509977133779449</v>
      </c>
      <c r="AK67" s="431">
        <v>0.82822954061683707</v>
      </c>
      <c r="AL67" s="14">
        <v>60</v>
      </c>
      <c r="AM67" s="14">
        <v>60</v>
      </c>
      <c r="AN67" s="14">
        <v>34</v>
      </c>
      <c r="AO67" s="14">
        <v>240</v>
      </c>
      <c r="AP67" s="14">
        <v>82</v>
      </c>
      <c r="AQ67" s="14">
        <v>58</v>
      </c>
      <c r="AR67" s="43">
        <f t="shared" si="13"/>
        <v>52</v>
      </c>
      <c r="AS67" s="14" t="s">
        <v>100</v>
      </c>
      <c r="AT67" s="14">
        <v>0.77912327753892507</v>
      </c>
      <c r="AU67" s="431">
        <v>0.83938453257709844</v>
      </c>
      <c r="AV67" s="14">
        <v>60</v>
      </c>
      <c r="AW67" s="43">
        <v>60</v>
      </c>
      <c r="AX67" s="14">
        <v>51</v>
      </c>
      <c r="AY67" s="14">
        <v>61</v>
      </c>
      <c r="AZ67" s="14">
        <v>242</v>
      </c>
      <c r="BA67" s="14">
        <v>146.5</v>
      </c>
      <c r="BB67" s="14">
        <f t="shared" si="14"/>
        <v>138</v>
      </c>
      <c r="BC67" s="368" t="s">
        <v>334</v>
      </c>
      <c r="BD67" s="14">
        <v>0.79357586602685148</v>
      </c>
      <c r="BE67" s="431">
        <v>0.8128691388631728</v>
      </c>
      <c r="BF67" s="14">
        <v>60</v>
      </c>
      <c r="BG67" s="43">
        <v>60</v>
      </c>
      <c r="BH67" s="14">
        <v>58</v>
      </c>
      <c r="BI67" s="14">
        <v>65</v>
      </c>
      <c r="BJ67" s="14">
        <v>64</v>
      </c>
      <c r="BK67" s="14">
        <v>61</v>
      </c>
      <c r="BL67" s="14">
        <f t="shared" si="3"/>
        <v>58</v>
      </c>
      <c r="BM67" s="368" t="s">
        <v>40</v>
      </c>
      <c r="BN67" s="14">
        <v>0.78264353977565015</v>
      </c>
      <c r="BO67" s="431">
        <v>0.81615375265983492</v>
      </c>
      <c r="BP67" s="14">
        <v>60</v>
      </c>
      <c r="BQ67" s="43">
        <v>60</v>
      </c>
      <c r="BR67" s="14">
        <v>52</v>
      </c>
      <c r="BS67" s="14">
        <v>101</v>
      </c>
      <c r="BT67" s="14">
        <v>6</v>
      </c>
      <c r="BU67" s="14">
        <v>29</v>
      </c>
      <c r="BV67" s="14">
        <f t="shared" si="4"/>
        <v>25</v>
      </c>
      <c r="BW67" s="14" t="s">
        <v>268</v>
      </c>
      <c r="BX67" s="14">
        <v>0.7714590424632054</v>
      </c>
      <c r="BY67" s="431">
        <v>0.814222821527531</v>
      </c>
      <c r="BZ67" s="14">
        <v>60</v>
      </c>
      <c r="CA67" s="43">
        <v>60</v>
      </c>
      <c r="CB67" s="14">
        <v>55</v>
      </c>
      <c r="CC67" s="14">
        <v>160</v>
      </c>
      <c r="CD67" s="14">
        <v>104</v>
      </c>
      <c r="CE67" s="14">
        <v>79.5</v>
      </c>
      <c r="CF67" s="14">
        <f t="shared" si="5"/>
        <v>78</v>
      </c>
      <c r="CG67" s="368" t="s">
        <v>258</v>
      </c>
      <c r="CH67" s="14">
        <v>0.77703161978947444</v>
      </c>
      <c r="CI67" s="431">
        <v>0.81980553004115819</v>
      </c>
      <c r="CJ67" s="14">
        <v>60</v>
      </c>
      <c r="CK67" s="43">
        <v>60</v>
      </c>
      <c r="CL67" s="14">
        <v>60</v>
      </c>
      <c r="CM67" s="14">
        <v>84</v>
      </c>
      <c r="CN67" s="14">
        <v>64</v>
      </c>
      <c r="CO67" s="14">
        <v>62</v>
      </c>
      <c r="CP67" s="43">
        <f t="shared" si="6"/>
        <v>56</v>
      </c>
      <c r="CQ67" s="14" t="s">
        <v>328</v>
      </c>
      <c r="CR67" s="14">
        <v>0.77224597685357244</v>
      </c>
      <c r="CS67" s="431">
        <v>0.80970984886625919</v>
      </c>
      <c r="CT67" s="14">
        <v>60</v>
      </c>
      <c r="CU67" s="14">
        <v>60</v>
      </c>
      <c r="CV67" s="14">
        <v>50</v>
      </c>
      <c r="CW67" s="14">
        <v>91</v>
      </c>
      <c r="CX67" s="14">
        <v>46</v>
      </c>
      <c r="CY67" s="14">
        <v>48</v>
      </c>
      <c r="CZ67" s="14">
        <f t="shared" si="7"/>
        <v>44</v>
      </c>
      <c r="DA67" s="368" t="s">
        <v>554</v>
      </c>
      <c r="DB67" s="14">
        <v>0.78575031927588534</v>
      </c>
      <c r="DC67" s="431">
        <v>0.83446116320020625</v>
      </c>
      <c r="DD67" s="14">
        <v>60</v>
      </c>
      <c r="DE67" s="43">
        <v>60</v>
      </c>
      <c r="DF67" s="14">
        <v>71</v>
      </c>
      <c r="DG67" s="14">
        <v>62</v>
      </c>
      <c r="DH67" s="14">
        <v>165</v>
      </c>
      <c r="DI67" s="14">
        <v>118</v>
      </c>
      <c r="DJ67" s="14">
        <f t="shared" si="8"/>
        <v>111</v>
      </c>
      <c r="DK67" s="368" t="s">
        <v>368</v>
      </c>
      <c r="DL67" s="14">
        <v>0.79014559290625641</v>
      </c>
      <c r="DM67" s="431">
        <v>0.8095462108893986</v>
      </c>
      <c r="DN67" s="14">
        <v>60</v>
      </c>
      <c r="DO67" s="43">
        <v>22</v>
      </c>
      <c r="DP67" s="14">
        <v>30</v>
      </c>
      <c r="DQ67" s="14">
        <v>158</v>
      </c>
      <c r="DR67" s="14">
        <v>58</v>
      </c>
      <c r="DS67" s="14">
        <v>44</v>
      </c>
      <c r="DT67" s="14">
        <f t="shared" si="9"/>
        <v>37</v>
      </c>
      <c r="DU67" s="368" t="s">
        <v>309</v>
      </c>
      <c r="DV67" s="14">
        <v>0.76358065686056353</v>
      </c>
      <c r="DW67" s="431">
        <v>0.78891635104168467</v>
      </c>
      <c r="DX67" s="14">
        <v>60</v>
      </c>
      <c r="DY67" s="14">
        <v>60</v>
      </c>
      <c r="DZ67" s="14">
        <v>58</v>
      </c>
      <c r="EA67" s="14">
        <v>59</v>
      </c>
      <c r="EB67" s="14">
        <v>151</v>
      </c>
      <c r="EC67" s="14">
        <v>104.5</v>
      </c>
      <c r="ED67" s="43">
        <f t="shared" si="10"/>
        <v>103</v>
      </c>
    </row>
    <row r="68" spans="6:134" x14ac:dyDescent="0.25">
      <c r="F68" s="406" t="s">
        <v>167</v>
      </c>
      <c r="G68" s="411">
        <f>(VLOOKUP(F68,'RPPF CALCULATION'!$AX$2:$AZ$400,2,FALSE))</f>
        <v>0.77895896166574408</v>
      </c>
      <c r="H68" s="413">
        <f t="shared" si="0"/>
        <v>62</v>
      </c>
      <c r="I68" s="49">
        <f>VLOOKUP(F68,'RPPF CALCULATION'!$U$2:$W$365,3,FALSE)</f>
        <v>61</v>
      </c>
      <c r="J68" s="417">
        <f>VLOOKUP(F68,'RPPF CALCULATION'!$X$2:$AC$365,3,FALSE)</f>
        <v>79</v>
      </c>
      <c r="K68" s="467">
        <f>VLOOKUP(F68,'RPPF CALCULATION'!$X$2:$AC$365,5,FALSE)</f>
        <v>61</v>
      </c>
      <c r="L68" s="525">
        <f t="shared" si="1"/>
        <v>61</v>
      </c>
      <c r="M68" s="469">
        <f t="shared" si="2"/>
        <v>60</v>
      </c>
      <c r="O68" s="368" t="s">
        <v>292</v>
      </c>
      <c r="P68" s="14">
        <v>0.79620817818382039</v>
      </c>
      <c r="Q68" s="431">
        <v>0.81299494900580216</v>
      </c>
      <c r="R68" s="14">
        <v>61</v>
      </c>
      <c r="S68" s="43">
        <v>62</v>
      </c>
      <c r="T68" s="14">
        <v>71</v>
      </c>
      <c r="U68" s="14">
        <v>108</v>
      </c>
      <c r="V68" s="14">
        <v>55</v>
      </c>
      <c r="W68" s="14">
        <v>63</v>
      </c>
      <c r="X68" s="14">
        <f t="shared" si="11"/>
        <v>60</v>
      </c>
      <c r="Y68" s="368" t="s">
        <v>365</v>
      </c>
      <c r="Z68" s="14">
        <v>0.80216261027880598</v>
      </c>
      <c r="AA68" s="431">
        <v>0.8321269978650877</v>
      </c>
      <c r="AB68" s="14">
        <v>61</v>
      </c>
      <c r="AC68" s="43">
        <v>61</v>
      </c>
      <c r="AD68" s="14">
        <v>56</v>
      </c>
      <c r="AE68" s="14">
        <v>130</v>
      </c>
      <c r="AF68" s="14">
        <v>21</v>
      </c>
      <c r="AG68" s="14">
        <v>38.5</v>
      </c>
      <c r="AH68" s="43">
        <f t="shared" si="12"/>
        <v>34</v>
      </c>
      <c r="AI68" s="368" t="s">
        <v>364</v>
      </c>
      <c r="AJ68" s="14">
        <v>0.75416123517011413</v>
      </c>
      <c r="AK68" s="431">
        <v>0.82720010926416565</v>
      </c>
      <c r="AL68" s="14">
        <v>61</v>
      </c>
      <c r="AM68" s="14">
        <v>61</v>
      </c>
      <c r="AN68" s="14">
        <v>66</v>
      </c>
      <c r="AO68" s="14">
        <v>92</v>
      </c>
      <c r="AP68" s="14">
        <v>28</v>
      </c>
      <c r="AQ68" s="14">
        <v>47</v>
      </c>
      <c r="AR68" s="43">
        <f t="shared" si="13"/>
        <v>42</v>
      </c>
      <c r="AS68" s="14" t="s">
        <v>88</v>
      </c>
      <c r="AT68" s="14">
        <v>0.77792786220505861</v>
      </c>
      <c r="AU68" s="431">
        <v>0.83809665789772481</v>
      </c>
      <c r="AV68" s="14">
        <v>61</v>
      </c>
      <c r="AW68" s="43">
        <v>61</v>
      </c>
      <c r="AX68" s="14">
        <v>37</v>
      </c>
      <c r="AY68" s="14">
        <v>145</v>
      </c>
      <c r="AZ68" s="14">
        <v>53</v>
      </c>
      <c r="BA68" s="14">
        <v>45</v>
      </c>
      <c r="BB68" s="14">
        <f t="shared" si="14"/>
        <v>37</v>
      </c>
      <c r="BC68" s="368" t="s">
        <v>129</v>
      </c>
      <c r="BD68" s="14">
        <v>0.79298004551823831</v>
      </c>
      <c r="BE68" s="431">
        <v>0.81225883287418377</v>
      </c>
      <c r="BF68" s="14">
        <v>61</v>
      </c>
      <c r="BG68" s="43">
        <v>61</v>
      </c>
      <c r="BH68" s="14">
        <v>53</v>
      </c>
      <c r="BI68" s="14">
        <v>104</v>
      </c>
      <c r="BJ68" s="14">
        <v>52</v>
      </c>
      <c r="BK68" s="14">
        <v>52.5</v>
      </c>
      <c r="BL68" s="14">
        <f t="shared" si="3"/>
        <v>51</v>
      </c>
      <c r="BM68" s="368" t="s">
        <v>210</v>
      </c>
      <c r="BN68" s="14">
        <v>0.78192900421293376</v>
      </c>
      <c r="BO68" s="431">
        <v>0.81540862304298911</v>
      </c>
      <c r="BP68" s="14">
        <v>61</v>
      </c>
      <c r="BQ68" s="43">
        <v>61</v>
      </c>
      <c r="BR68" s="14">
        <v>62</v>
      </c>
      <c r="BS68" s="14">
        <v>104</v>
      </c>
      <c r="BT68" s="14">
        <v>49</v>
      </c>
      <c r="BU68" s="14">
        <v>55.5</v>
      </c>
      <c r="BV68" s="14">
        <f t="shared" si="4"/>
        <v>51</v>
      </c>
      <c r="BW68" s="14" t="s">
        <v>263</v>
      </c>
      <c r="BX68" s="14">
        <v>0.77142464226190488</v>
      </c>
      <c r="BY68" s="431">
        <v>0.81418651444261492</v>
      </c>
      <c r="BZ68" s="14">
        <v>61</v>
      </c>
      <c r="CA68" s="43">
        <v>61</v>
      </c>
      <c r="CB68" s="14">
        <v>74</v>
      </c>
      <c r="CC68" s="14">
        <v>62</v>
      </c>
      <c r="CD68" s="14">
        <v>188</v>
      </c>
      <c r="CE68" s="14">
        <v>131</v>
      </c>
      <c r="CF68" s="14">
        <f t="shared" si="5"/>
        <v>126</v>
      </c>
      <c r="CG68" s="368" t="s">
        <v>555</v>
      </c>
      <c r="CH68" s="14">
        <v>0.77535195698728476</v>
      </c>
      <c r="CI68" s="431">
        <v>0.81803340543416658</v>
      </c>
      <c r="CJ68" s="14">
        <v>61</v>
      </c>
      <c r="CK68" s="43">
        <v>61</v>
      </c>
      <c r="CL68" s="14">
        <v>46</v>
      </c>
      <c r="CM68" s="14">
        <v>163</v>
      </c>
      <c r="CN68" s="14">
        <v>87</v>
      </c>
      <c r="CO68" s="14">
        <v>66.5</v>
      </c>
      <c r="CP68" s="43">
        <f t="shared" si="6"/>
        <v>60</v>
      </c>
      <c r="CQ68" s="14" t="s">
        <v>155</v>
      </c>
      <c r="CR68" s="14">
        <v>0.77076082522592659</v>
      </c>
      <c r="CS68" s="431">
        <v>0.80815264826436783</v>
      </c>
      <c r="CT68" s="14">
        <v>61</v>
      </c>
      <c r="CU68" s="14">
        <v>61</v>
      </c>
      <c r="CV68" s="14">
        <v>67</v>
      </c>
      <c r="CW68" s="14">
        <v>103</v>
      </c>
      <c r="CX68" s="14">
        <v>69</v>
      </c>
      <c r="CY68" s="14">
        <v>68</v>
      </c>
      <c r="CZ68" s="14">
        <f t="shared" si="7"/>
        <v>61</v>
      </c>
      <c r="DA68" s="368" t="s">
        <v>212</v>
      </c>
      <c r="DB68" s="14">
        <v>0.78391345540468516</v>
      </c>
      <c r="DC68" s="431">
        <v>0.8325104270375856</v>
      </c>
      <c r="DD68" s="14">
        <v>61</v>
      </c>
      <c r="DE68" s="43">
        <v>61</v>
      </c>
      <c r="DF68" s="14">
        <v>68</v>
      </c>
      <c r="DG68" s="14">
        <v>43</v>
      </c>
      <c r="DH68" s="14">
        <v>145</v>
      </c>
      <c r="DI68" s="14">
        <v>106.5</v>
      </c>
      <c r="DJ68" s="14">
        <f t="shared" si="8"/>
        <v>98</v>
      </c>
      <c r="DK68" s="368" t="s">
        <v>101</v>
      </c>
      <c r="DL68" s="14">
        <v>0.7836029576280783</v>
      </c>
      <c r="DM68" s="431">
        <v>0.80284293285275354</v>
      </c>
      <c r="DN68" s="14">
        <v>61</v>
      </c>
      <c r="DO68" s="43">
        <v>62</v>
      </c>
      <c r="DP68" s="14">
        <v>68</v>
      </c>
      <c r="DQ68" s="14">
        <v>28</v>
      </c>
      <c r="DR68" s="14">
        <v>130</v>
      </c>
      <c r="DS68" s="14">
        <v>99</v>
      </c>
      <c r="DT68" s="14">
        <f t="shared" si="9"/>
        <v>93</v>
      </c>
      <c r="DU68" s="368" t="s">
        <v>388</v>
      </c>
      <c r="DV68" s="14">
        <v>0.76349240198653268</v>
      </c>
      <c r="DW68" s="431">
        <v>0.78882516786076395</v>
      </c>
      <c r="DX68" s="14">
        <v>61</v>
      </c>
      <c r="DY68" s="14">
        <v>61</v>
      </c>
      <c r="DZ68" s="14">
        <v>62</v>
      </c>
      <c r="EA68" s="14">
        <v>76</v>
      </c>
      <c r="EB68" s="14">
        <v>34</v>
      </c>
      <c r="EC68" s="14">
        <v>48</v>
      </c>
      <c r="ED68" s="43">
        <f t="shared" si="10"/>
        <v>42</v>
      </c>
    </row>
    <row r="69" spans="6:134" x14ac:dyDescent="0.25">
      <c r="F69" s="406" t="s">
        <v>397</v>
      </c>
      <c r="G69" s="411">
        <f>(VLOOKUP(F69,'RPPF CALCULATION'!$AX$2:$AZ$400,2,FALSE))</f>
        <v>0.77839471639658209</v>
      </c>
      <c r="H69" s="413">
        <f t="shared" si="0"/>
        <v>63</v>
      </c>
      <c r="I69" s="49">
        <f>VLOOKUP(F69,'RPPF CALCULATION'!$U$2:$W$365,3,FALSE)</f>
        <v>64</v>
      </c>
      <c r="J69" s="417">
        <f>VLOOKUP(F69,'RPPF CALCULATION'!$X$2:$AC$365,3,FALSE)</f>
        <v>100</v>
      </c>
      <c r="K69" s="467">
        <f>VLOOKUP(F69,'RPPF CALCULATION'!$X$2:$AC$365,5,FALSE)</f>
        <v>110</v>
      </c>
      <c r="L69" s="525">
        <f t="shared" si="1"/>
        <v>87</v>
      </c>
      <c r="M69" s="469">
        <f t="shared" si="2"/>
        <v>85</v>
      </c>
      <c r="O69" s="368" t="s">
        <v>140</v>
      </c>
      <c r="P69" s="14">
        <v>0.79157133402234159</v>
      </c>
      <c r="Q69" s="431">
        <v>0.80826034443139516</v>
      </c>
      <c r="R69" s="14">
        <v>62</v>
      </c>
      <c r="S69" s="43">
        <v>63</v>
      </c>
      <c r="T69" s="14">
        <v>52</v>
      </c>
      <c r="U69" s="14">
        <v>56</v>
      </c>
      <c r="V69" s="14">
        <v>48</v>
      </c>
      <c r="W69" s="14">
        <v>50</v>
      </c>
      <c r="X69" s="14">
        <f t="shared" si="11"/>
        <v>43</v>
      </c>
      <c r="Y69" s="368" t="s">
        <v>159</v>
      </c>
      <c r="Z69" s="14">
        <v>0.80159177624696398</v>
      </c>
      <c r="AA69" s="431">
        <v>0.83153484061030014</v>
      </c>
      <c r="AB69" s="14">
        <v>62</v>
      </c>
      <c r="AC69" s="43">
        <v>62</v>
      </c>
      <c r="AD69" s="14">
        <v>75</v>
      </c>
      <c r="AE69" s="14">
        <v>67</v>
      </c>
      <c r="AF69" s="14">
        <v>55</v>
      </c>
      <c r="AG69" s="14">
        <v>65</v>
      </c>
      <c r="AH69" s="43">
        <f t="shared" si="12"/>
        <v>63</v>
      </c>
      <c r="AI69" s="368" t="s">
        <v>167</v>
      </c>
      <c r="AJ69" s="14">
        <v>0.75231970952509242</v>
      </c>
      <c r="AK69" s="431">
        <v>0.82518023586874889</v>
      </c>
      <c r="AL69" s="14">
        <v>62</v>
      </c>
      <c r="AM69" s="14">
        <v>62</v>
      </c>
      <c r="AN69" s="14">
        <v>64</v>
      </c>
      <c r="AO69" s="14">
        <v>71</v>
      </c>
      <c r="AP69" s="14">
        <v>77</v>
      </c>
      <c r="AQ69" s="14">
        <v>70.5</v>
      </c>
      <c r="AR69" s="43">
        <f t="shared" si="13"/>
        <v>61</v>
      </c>
      <c r="AS69" s="14" t="s">
        <v>251</v>
      </c>
      <c r="AT69" s="14">
        <v>0.77334275119806095</v>
      </c>
      <c r="AU69" s="431">
        <v>0.83315691168505879</v>
      </c>
      <c r="AV69" s="14">
        <v>62</v>
      </c>
      <c r="AW69" s="43">
        <v>62</v>
      </c>
      <c r="AX69" s="14">
        <v>82</v>
      </c>
      <c r="AY69" s="14">
        <v>17</v>
      </c>
      <c r="AZ69" s="14">
        <v>131</v>
      </c>
      <c r="BA69" s="14">
        <v>106.5</v>
      </c>
      <c r="BB69" s="14">
        <f t="shared" si="14"/>
        <v>102</v>
      </c>
      <c r="BC69" s="368" t="s">
        <v>212</v>
      </c>
      <c r="BD69" s="14">
        <v>0.79140800031865732</v>
      </c>
      <c r="BE69" s="431">
        <v>0.81064856839621369</v>
      </c>
      <c r="BF69" s="14">
        <v>62</v>
      </c>
      <c r="BG69" s="43">
        <v>62</v>
      </c>
      <c r="BH69" s="14">
        <v>66</v>
      </c>
      <c r="BI69" s="14">
        <v>175</v>
      </c>
      <c r="BJ69" s="14">
        <v>94</v>
      </c>
      <c r="BK69" s="14">
        <v>80</v>
      </c>
      <c r="BL69" s="14">
        <f t="shared" si="3"/>
        <v>73</v>
      </c>
      <c r="BM69" s="368" t="s">
        <v>556</v>
      </c>
      <c r="BN69" s="14">
        <v>0.7818218405590438</v>
      </c>
      <c r="BO69" s="431">
        <v>0.81529687099518444</v>
      </c>
      <c r="BP69" s="14">
        <v>62</v>
      </c>
      <c r="BQ69" s="43">
        <v>62</v>
      </c>
      <c r="BR69" s="14">
        <v>71</v>
      </c>
      <c r="BS69" s="14">
        <v>31</v>
      </c>
      <c r="BT69" s="14">
        <v>74</v>
      </c>
      <c r="BU69" s="14">
        <v>72.5</v>
      </c>
      <c r="BV69" s="14">
        <f t="shared" si="4"/>
        <v>69</v>
      </c>
      <c r="BW69" s="14" t="s">
        <v>133</v>
      </c>
      <c r="BX69" s="14">
        <v>0.76795115731234609</v>
      </c>
      <c r="BY69" s="431">
        <v>0.81052048609828053</v>
      </c>
      <c r="BZ69" s="14">
        <v>62</v>
      </c>
      <c r="CA69" s="43">
        <v>62</v>
      </c>
      <c r="CB69" s="14">
        <v>67</v>
      </c>
      <c r="CC69" s="14">
        <v>90</v>
      </c>
      <c r="CD69" s="14">
        <v>48</v>
      </c>
      <c r="CE69" s="14">
        <v>57.5</v>
      </c>
      <c r="CF69" s="14">
        <f t="shared" si="5"/>
        <v>50</v>
      </c>
      <c r="CG69" s="368" t="s">
        <v>315</v>
      </c>
      <c r="CH69" s="14">
        <v>0.77380946553338181</v>
      </c>
      <c r="CI69" s="431">
        <v>0.81640600316153644</v>
      </c>
      <c r="CJ69" s="14">
        <v>62</v>
      </c>
      <c r="CK69" s="43">
        <v>62</v>
      </c>
      <c r="CL69" s="14">
        <v>45</v>
      </c>
      <c r="CM69" s="14">
        <v>66</v>
      </c>
      <c r="CN69" s="14">
        <v>40</v>
      </c>
      <c r="CO69" s="14">
        <v>42.5</v>
      </c>
      <c r="CP69" s="43">
        <f t="shared" si="6"/>
        <v>37</v>
      </c>
      <c r="CQ69" s="14" t="s">
        <v>275</v>
      </c>
      <c r="CR69" s="14">
        <v>0.77061757776983897</v>
      </c>
      <c r="CS69" s="431">
        <v>0.80800245146244754</v>
      </c>
      <c r="CT69" s="14">
        <v>62</v>
      </c>
      <c r="CU69" s="14">
        <v>62</v>
      </c>
      <c r="CV69" s="14">
        <v>60</v>
      </c>
      <c r="CW69" s="14">
        <v>162</v>
      </c>
      <c r="CX69" s="14">
        <v>11</v>
      </c>
      <c r="CY69" s="14">
        <v>35.5</v>
      </c>
      <c r="CZ69" s="14">
        <f t="shared" si="7"/>
        <v>30</v>
      </c>
      <c r="DA69" s="368" t="s">
        <v>286</v>
      </c>
      <c r="DB69" s="14">
        <v>0.78259239061258545</v>
      </c>
      <c r="DC69" s="431">
        <v>0.83110746577109285</v>
      </c>
      <c r="DD69" s="14">
        <v>62</v>
      </c>
      <c r="DE69" s="43">
        <v>62</v>
      </c>
      <c r="DF69" s="14">
        <v>63</v>
      </c>
      <c r="DG69" s="14">
        <v>83</v>
      </c>
      <c r="DH69" s="14">
        <v>170</v>
      </c>
      <c r="DI69" s="14">
        <v>116.5</v>
      </c>
      <c r="DJ69" s="14">
        <f t="shared" si="8"/>
        <v>108</v>
      </c>
      <c r="DK69" s="368" t="s">
        <v>206</v>
      </c>
      <c r="DL69" s="14">
        <v>0.78199119366074654</v>
      </c>
      <c r="DM69" s="431">
        <v>0.80119159489135039</v>
      </c>
      <c r="DN69" s="14">
        <v>62</v>
      </c>
      <c r="DO69" s="43">
        <v>23</v>
      </c>
      <c r="DP69" s="14">
        <v>38</v>
      </c>
      <c r="DQ69" s="14">
        <v>87</v>
      </c>
      <c r="DR69" s="14">
        <v>23</v>
      </c>
      <c r="DS69" s="14">
        <v>30.5</v>
      </c>
      <c r="DT69" s="14">
        <f t="shared" si="9"/>
        <v>25</v>
      </c>
      <c r="DU69" s="368" t="s">
        <v>208</v>
      </c>
      <c r="DV69" s="14">
        <v>0.76274631202672283</v>
      </c>
      <c r="DW69" s="431">
        <v>0.78805432255011654</v>
      </c>
      <c r="DX69" s="14">
        <v>62</v>
      </c>
      <c r="DY69" s="14">
        <v>62</v>
      </c>
      <c r="DZ69" s="14">
        <v>52</v>
      </c>
      <c r="EA69" s="14">
        <v>110</v>
      </c>
      <c r="EB69" s="14">
        <v>113</v>
      </c>
      <c r="EC69" s="14">
        <v>82.5</v>
      </c>
      <c r="ED69" s="43">
        <f t="shared" si="10"/>
        <v>75</v>
      </c>
    </row>
    <row r="70" spans="6:134" x14ac:dyDescent="0.25">
      <c r="F70" s="406" t="s">
        <v>372</v>
      </c>
      <c r="G70" s="411">
        <f>(VLOOKUP(F70,'RPPF CALCULATION'!$AX$2:$AZ$400,2,FALSE))</f>
        <v>0.77429653701169188</v>
      </c>
      <c r="H70" s="413">
        <f t="shared" si="0"/>
        <v>64</v>
      </c>
      <c r="I70" s="49">
        <f>VLOOKUP(F70,'RPPF CALCULATION'!$U$2:$W$365,3,FALSE)</f>
        <v>62</v>
      </c>
      <c r="J70" s="417">
        <f>VLOOKUP(F70,'RPPF CALCULATION'!$X$2:$AC$365,3,FALSE)</f>
        <v>137</v>
      </c>
      <c r="K70" s="467">
        <f>VLOOKUP(F70,'RPPF CALCULATION'!$X$2:$AC$365,5,FALSE)</f>
        <v>30</v>
      </c>
      <c r="L70" s="525">
        <f t="shared" si="1"/>
        <v>46</v>
      </c>
      <c r="M70" s="469">
        <f t="shared" si="2"/>
        <v>42</v>
      </c>
      <c r="O70" s="368" t="s">
        <v>65</v>
      </c>
      <c r="P70" s="14">
        <v>0.78891685862216276</v>
      </c>
      <c r="Q70" s="431">
        <v>0.80554990368017332</v>
      </c>
      <c r="R70" s="14">
        <v>63</v>
      </c>
      <c r="S70" s="43">
        <v>64</v>
      </c>
      <c r="T70" s="14">
        <v>65</v>
      </c>
      <c r="U70" s="14">
        <v>89</v>
      </c>
      <c r="V70" s="14">
        <v>90</v>
      </c>
      <c r="W70" s="14">
        <v>77.5</v>
      </c>
      <c r="X70" s="14">
        <f t="shared" si="11"/>
        <v>79</v>
      </c>
      <c r="Y70" s="368" t="s">
        <v>345</v>
      </c>
      <c r="Z70" s="14">
        <v>0.79897415526904114</v>
      </c>
      <c r="AA70" s="431">
        <v>0.8288194396953279</v>
      </c>
      <c r="AB70" s="14">
        <v>63</v>
      </c>
      <c r="AC70" s="43">
        <v>63</v>
      </c>
      <c r="AD70" s="14">
        <v>58</v>
      </c>
      <c r="AE70" s="14">
        <v>118</v>
      </c>
      <c r="AF70" s="14">
        <v>75</v>
      </c>
      <c r="AG70" s="14">
        <v>66.5</v>
      </c>
      <c r="AH70" s="43">
        <f t="shared" si="12"/>
        <v>65</v>
      </c>
      <c r="AI70" s="368" t="s">
        <v>213</v>
      </c>
      <c r="AJ70" s="14">
        <v>0.74918521738849919</v>
      </c>
      <c r="AK70" s="431">
        <v>0.82174217499136537</v>
      </c>
      <c r="AL70" s="14">
        <v>63</v>
      </c>
      <c r="AM70" s="14">
        <v>63</v>
      </c>
      <c r="AN70" s="14">
        <v>63</v>
      </c>
      <c r="AO70" s="14">
        <v>27</v>
      </c>
      <c r="AP70" s="14">
        <v>151</v>
      </c>
      <c r="AQ70" s="14">
        <v>107</v>
      </c>
      <c r="AR70" s="43">
        <f t="shared" si="13"/>
        <v>104</v>
      </c>
      <c r="AS70" s="14" t="s">
        <v>69</v>
      </c>
      <c r="AT70" s="14">
        <v>0.77316917327700097</v>
      </c>
      <c r="AU70" s="431">
        <v>0.83296990838746143</v>
      </c>
      <c r="AV70" s="14">
        <v>63</v>
      </c>
      <c r="AW70" s="43">
        <v>63</v>
      </c>
      <c r="AX70" s="14">
        <v>77</v>
      </c>
      <c r="AY70" s="14">
        <v>43</v>
      </c>
      <c r="AZ70" s="14">
        <v>13</v>
      </c>
      <c r="BA70" s="14">
        <v>45</v>
      </c>
      <c r="BB70" s="14">
        <f t="shared" si="14"/>
        <v>37</v>
      </c>
      <c r="BC70" s="368" t="s">
        <v>322</v>
      </c>
      <c r="BD70" s="14">
        <v>0.79033480081756502</v>
      </c>
      <c r="BE70" s="431">
        <v>0.80954927746307459</v>
      </c>
      <c r="BF70" s="14">
        <v>63</v>
      </c>
      <c r="BG70" s="43">
        <v>63</v>
      </c>
      <c r="BH70" s="14">
        <v>77</v>
      </c>
      <c r="BI70" s="14">
        <v>70</v>
      </c>
      <c r="BJ70" s="14">
        <v>80</v>
      </c>
      <c r="BK70" s="14">
        <v>78.5</v>
      </c>
      <c r="BL70" s="14">
        <f t="shared" si="3"/>
        <v>72</v>
      </c>
      <c r="BM70" s="368" t="s">
        <v>69</v>
      </c>
      <c r="BN70" s="14">
        <v>0.78048943279508509</v>
      </c>
      <c r="BO70" s="431">
        <v>0.81390741392902155</v>
      </c>
      <c r="BP70" s="14">
        <v>63</v>
      </c>
      <c r="BQ70" s="43">
        <v>63</v>
      </c>
      <c r="BR70" s="14">
        <v>80</v>
      </c>
      <c r="BS70" s="14">
        <v>24</v>
      </c>
      <c r="BT70" s="14">
        <v>73</v>
      </c>
      <c r="BU70" s="14">
        <v>76.5</v>
      </c>
      <c r="BV70" s="14">
        <f t="shared" si="4"/>
        <v>76</v>
      </c>
      <c r="BW70" s="14" t="s">
        <v>112</v>
      </c>
      <c r="BX70" s="14">
        <v>0.76476430766388637</v>
      </c>
      <c r="BY70" s="431">
        <v>0.80715698192018714</v>
      </c>
      <c r="BZ70" s="14">
        <v>63</v>
      </c>
      <c r="CA70" s="43">
        <v>63</v>
      </c>
      <c r="CB70" s="14">
        <v>66</v>
      </c>
      <c r="CC70" s="14">
        <v>85</v>
      </c>
      <c r="CD70" s="14">
        <v>20</v>
      </c>
      <c r="CE70" s="14">
        <v>43</v>
      </c>
      <c r="CF70" s="14">
        <f t="shared" si="5"/>
        <v>32</v>
      </c>
      <c r="CG70" s="368" t="s">
        <v>88</v>
      </c>
      <c r="CH70" s="14">
        <v>0.77012409785313907</v>
      </c>
      <c r="CI70" s="431">
        <v>0.81251776396051578</v>
      </c>
      <c r="CJ70" s="14">
        <v>63</v>
      </c>
      <c r="CK70" s="43">
        <v>63</v>
      </c>
      <c r="CL70" s="14">
        <v>43</v>
      </c>
      <c r="CM70" s="14">
        <v>110</v>
      </c>
      <c r="CN70" s="14">
        <v>157</v>
      </c>
      <c r="CO70" s="14">
        <v>100</v>
      </c>
      <c r="CP70" s="43">
        <f t="shared" si="6"/>
        <v>98</v>
      </c>
      <c r="CQ70" s="14" t="s">
        <v>40</v>
      </c>
      <c r="CR70" s="14">
        <v>0.76809399942319467</v>
      </c>
      <c r="CS70" s="431">
        <v>0.80535644707665721</v>
      </c>
      <c r="CT70" s="14">
        <v>63</v>
      </c>
      <c r="CU70" s="14">
        <v>63</v>
      </c>
      <c r="CV70" s="14">
        <v>59</v>
      </c>
      <c r="CW70" s="14">
        <v>82</v>
      </c>
      <c r="CX70" s="14">
        <v>113</v>
      </c>
      <c r="CY70" s="14">
        <v>86</v>
      </c>
      <c r="CZ70" s="14">
        <f t="shared" si="7"/>
        <v>83</v>
      </c>
      <c r="DA70" s="368" t="s">
        <v>376</v>
      </c>
      <c r="DB70" s="14">
        <v>0.77952326237731662</v>
      </c>
      <c r="DC70" s="431">
        <v>0.82784807375509828</v>
      </c>
      <c r="DD70" s="14">
        <v>63</v>
      </c>
      <c r="DE70" s="43">
        <v>63</v>
      </c>
      <c r="DF70" s="14">
        <v>59</v>
      </c>
      <c r="DG70" s="14">
        <v>17</v>
      </c>
      <c r="DH70" s="14">
        <v>90</v>
      </c>
      <c r="DI70" s="14">
        <v>74.5</v>
      </c>
      <c r="DJ70" s="14">
        <f t="shared" si="8"/>
        <v>65</v>
      </c>
      <c r="DK70" s="368" t="s">
        <v>100</v>
      </c>
      <c r="DL70" s="14">
        <v>0.78074709216320981</v>
      </c>
      <c r="DM70" s="431">
        <v>0.79991694669697366</v>
      </c>
      <c r="DN70" s="14">
        <v>63</v>
      </c>
      <c r="DO70" s="43">
        <v>63</v>
      </c>
      <c r="DP70" s="14">
        <v>66</v>
      </c>
      <c r="DQ70" s="14">
        <v>46</v>
      </c>
      <c r="DR70" s="14">
        <v>168</v>
      </c>
      <c r="DS70" s="14">
        <v>117</v>
      </c>
      <c r="DT70" s="14">
        <f t="shared" si="9"/>
        <v>109</v>
      </c>
      <c r="DU70" s="368" t="s">
        <v>210</v>
      </c>
      <c r="DV70" s="14">
        <v>0.76037507682379657</v>
      </c>
      <c r="DW70" s="431">
        <v>0.78560440948992261</v>
      </c>
      <c r="DX70" s="14">
        <v>63</v>
      </c>
      <c r="DY70" s="14">
        <v>63</v>
      </c>
      <c r="DZ70" s="14">
        <v>74</v>
      </c>
      <c r="EA70" s="14">
        <v>53</v>
      </c>
      <c r="EB70" s="14">
        <v>180</v>
      </c>
      <c r="EC70" s="14">
        <v>127</v>
      </c>
      <c r="ED70" s="43">
        <f t="shared" si="10"/>
        <v>120</v>
      </c>
    </row>
    <row r="71" spans="6:134" x14ac:dyDescent="0.25">
      <c r="F71" s="406" t="s">
        <v>70</v>
      </c>
      <c r="G71" s="411">
        <f>(VLOOKUP(F71,'RPPF CALCULATION'!$AX$2:$AZ$400,2,FALSE))</f>
        <v>0.77392433941611272</v>
      </c>
      <c r="H71" s="413">
        <f t="shared" ref="H71:H134" si="15">RANK(G71,G:G,0)</f>
        <v>65</v>
      </c>
      <c r="I71" s="49">
        <f>VLOOKUP(F71,'RPPF CALCULATION'!$U$2:$W$365,3,FALSE)</f>
        <v>73</v>
      </c>
      <c r="J71" s="417">
        <f>VLOOKUP(F71,'RPPF CALCULATION'!$X$2:$AC$365,3,FALSE)</f>
        <v>59</v>
      </c>
      <c r="K71" s="467">
        <f>VLOOKUP(F71,'RPPF CALCULATION'!$X$2:$AC$365,5,FALSE)</f>
        <v>133</v>
      </c>
      <c r="L71" s="525">
        <f t="shared" ref="L71:L134" si="16">AVERAGE(K71,I71)</f>
        <v>103</v>
      </c>
      <c r="M71" s="469">
        <f t="shared" ref="M71:M134" si="17">RANK(L71,L:L,1)</f>
        <v>93</v>
      </c>
      <c r="O71" s="368" t="s">
        <v>240</v>
      </c>
      <c r="P71" s="14">
        <v>0.787501652447121</v>
      </c>
      <c r="Q71" s="431">
        <v>0.80410486015558258</v>
      </c>
      <c r="R71" s="14">
        <v>64</v>
      </c>
      <c r="S71" s="43">
        <v>65</v>
      </c>
      <c r="T71" s="14">
        <v>70</v>
      </c>
      <c r="U71" s="14">
        <v>199</v>
      </c>
      <c r="V71" s="14">
        <v>139</v>
      </c>
      <c r="W71" s="14">
        <v>104.5</v>
      </c>
      <c r="X71" s="14">
        <f t="shared" si="11"/>
        <v>100</v>
      </c>
      <c r="Y71" s="368" t="s">
        <v>169</v>
      </c>
      <c r="Z71" s="14">
        <v>0.79715763371511794</v>
      </c>
      <c r="AA71" s="431">
        <v>0.82693506287714391</v>
      </c>
      <c r="AB71" s="14">
        <v>64</v>
      </c>
      <c r="AC71" s="43">
        <v>64</v>
      </c>
      <c r="AD71" s="14">
        <v>74</v>
      </c>
      <c r="AE71" s="14">
        <v>101</v>
      </c>
      <c r="AF71" s="14">
        <v>29</v>
      </c>
      <c r="AG71" s="14">
        <v>51.5</v>
      </c>
      <c r="AH71" s="43">
        <f t="shared" si="12"/>
        <v>45</v>
      </c>
      <c r="AI71" s="368" t="s">
        <v>128</v>
      </c>
      <c r="AJ71" s="14">
        <v>0.74884416875083981</v>
      </c>
      <c r="AK71" s="431">
        <v>0.82136809653548648</v>
      </c>
      <c r="AL71" s="14">
        <v>64</v>
      </c>
      <c r="AM71" s="14">
        <v>64</v>
      </c>
      <c r="AN71" s="14">
        <v>60</v>
      </c>
      <c r="AO71" s="14">
        <v>234</v>
      </c>
      <c r="AP71" s="14">
        <v>94</v>
      </c>
      <c r="AQ71" s="14">
        <v>77</v>
      </c>
      <c r="AR71" s="43">
        <f t="shared" si="13"/>
        <v>70</v>
      </c>
      <c r="AS71" s="14" t="s">
        <v>194</v>
      </c>
      <c r="AT71" s="14">
        <v>0.77222426852675197</v>
      </c>
      <c r="AU71" s="431">
        <v>0.83195192002158558</v>
      </c>
      <c r="AV71" s="14">
        <v>64</v>
      </c>
      <c r="AW71" s="43">
        <v>64</v>
      </c>
      <c r="AX71" s="14">
        <v>80</v>
      </c>
      <c r="AY71" s="14">
        <v>97</v>
      </c>
      <c r="AZ71" s="14">
        <v>89</v>
      </c>
      <c r="BA71" s="14">
        <v>84.5</v>
      </c>
      <c r="BB71" s="14">
        <f t="shared" si="14"/>
        <v>82</v>
      </c>
      <c r="BC71" s="368" t="s">
        <v>300</v>
      </c>
      <c r="BD71" s="14">
        <v>0.78811656885873149</v>
      </c>
      <c r="BE71" s="431">
        <v>0.80727711625030563</v>
      </c>
      <c r="BF71" s="14">
        <v>64</v>
      </c>
      <c r="BG71" s="43">
        <v>64</v>
      </c>
      <c r="BH71" s="14">
        <v>76</v>
      </c>
      <c r="BI71" s="14">
        <v>77</v>
      </c>
      <c r="BJ71" s="14">
        <v>48</v>
      </c>
      <c r="BK71" s="14">
        <v>62</v>
      </c>
      <c r="BL71" s="14">
        <f t="shared" si="3"/>
        <v>59</v>
      </c>
      <c r="BM71" s="368" t="s">
        <v>128</v>
      </c>
      <c r="BN71" s="14">
        <v>0.77961670569110519</v>
      </c>
      <c r="BO71" s="431">
        <v>0.81299731953130205</v>
      </c>
      <c r="BP71" s="14">
        <v>64</v>
      </c>
      <c r="BQ71" s="43">
        <v>64</v>
      </c>
      <c r="BR71" s="14">
        <v>77</v>
      </c>
      <c r="BS71" s="14">
        <v>99</v>
      </c>
      <c r="BT71" s="14">
        <v>89</v>
      </c>
      <c r="BU71" s="14">
        <v>83</v>
      </c>
      <c r="BV71" s="14">
        <f t="shared" si="4"/>
        <v>81</v>
      </c>
      <c r="BW71" s="14" t="s">
        <v>365</v>
      </c>
      <c r="BX71" s="14">
        <v>0.76399380693461783</v>
      </c>
      <c r="BY71" s="431">
        <v>0.80634377053339601</v>
      </c>
      <c r="BZ71" s="14">
        <v>64</v>
      </c>
      <c r="CA71" s="43">
        <v>64</v>
      </c>
      <c r="CB71" s="14">
        <v>52</v>
      </c>
      <c r="CC71" s="14">
        <v>86</v>
      </c>
      <c r="CD71" s="14">
        <v>38</v>
      </c>
      <c r="CE71" s="14">
        <v>45</v>
      </c>
      <c r="CF71" s="14">
        <f t="shared" si="5"/>
        <v>36</v>
      </c>
      <c r="CG71" s="368" t="s">
        <v>194</v>
      </c>
      <c r="CH71" s="14">
        <v>0.76914220424464208</v>
      </c>
      <c r="CI71" s="431">
        <v>0.81148181923232576</v>
      </c>
      <c r="CJ71" s="14">
        <v>64</v>
      </c>
      <c r="CK71" s="43">
        <v>64</v>
      </c>
      <c r="CL71" s="14">
        <v>105</v>
      </c>
      <c r="CM71" s="14">
        <v>95</v>
      </c>
      <c r="CN71" s="14">
        <v>43</v>
      </c>
      <c r="CO71" s="14">
        <v>74</v>
      </c>
      <c r="CP71" s="43">
        <f t="shared" si="6"/>
        <v>69</v>
      </c>
      <c r="CQ71" s="14" t="s">
        <v>93</v>
      </c>
      <c r="CR71" s="14">
        <v>0.76806032983561678</v>
      </c>
      <c r="CS71" s="431">
        <v>0.80532114408060906</v>
      </c>
      <c r="CT71" s="14">
        <v>64</v>
      </c>
      <c r="CU71" s="14">
        <v>64</v>
      </c>
      <c r="CV71" s="14">
        <v>66</v>
      </c>
      <c r="CW71" s="14">
        <v>48</v>
      </c>
      <c r="CX71" s="14">
        <v>106</v>
      </c>
      <c r="CY71" s="14">
        <v>86</v>
      </c>
      <c r="CZ71" s="14">
        <f t="shared" si="7"/>
        <v>83</v>
      </c>
      <c r="DA71" s="368" t="s">
        <v>88</v>
      </c>
      <c r="DB71" s="14">
        <v>0.77636408931254108</v>
      </c>
      <c r="DC71" s="431">
        <v>0.82449305478060675</v>
      </c>
      <c r="DD71" s="14">
        <v>64</v>
      </c>
      <c r="DE71" s="43">
        <v>64</v>
      </c>
      <c r="DF71" s="14">
        <v>41</v>
      </c>
      <c r="DG71" s="14">
        <v>243</v>
      </c>
      <c r="DH71" s="14">
        <v>75</v>
      </c>
      <c r="DI71" s="14">
        <v>58</v>
      </c>
      <c r="DJ71" s="14">
        <f t="shared" si="8"/>
        <v>55</v>
      </c>
      <c r="DK71" s="368" t="s">
        <v>170</v>
      </c>
      <c r="DL71" s="14">
        <v>0.77972613561813486</v>
      </c>
      <c r="DM71" s="431">
        <v>0.79887092238200141</v>
      </c>
      <c r="DN71" s="14">
        <v>64</v>
      </c>
      <c r="DO71" s="43">
        <v>64</v>
      </c>
      <c r="DP71" s="14">
        <v>55</v>
      </c>
      <c r="DQ71" s="14">
        <v>31</v>
      </c>
      <c r="DR71" s="14">
        <v>71</v>
      </c>
      <c r="DS71" s="14">
        <v>63</v>
      </c>
      <c r="DT71" s="14">
        <f t="shared" si="9"/>
        <v>58</v>
      </c>
      <c r="DU71" s="368" t="s">
        <v>100</v>
      </c>
      <c r="DV71" s="14">
        <v>0.75514325984446284</v>
      </c>
      <c r="DW71" s="431">
        <v>0.7801990002203586</v>
      </c>
      <c r="DX71" s="14">
        <v>64</v>
      </c>
      <c r="DY71" s="14">
        <v>64</v>
      </c>
      <c r="DZ71" s="14">
        <v>71</v>
      </c>
      <c r="EA71" s="14">
        <v>27</v>
      </c>
      <c r="EB71" s="14">
        <v>95</v>
      </c>
      <c r="EC71" s="14">
        <v>83</v>
      </c>
      <c r="ED71" s="43">
        <f t="shared" si="10"/>
        <v>77</v>
      </c>
    </row>
    <row r="72" spans="6:134" x14ac:dyDescent="0.25">
      <c r="F72" s="406" t="s">
        <v>389</v>
      </c>
      <c r="G72" s="411">
        <f>(VLOOKUP(F72,'RPPF CALCULATION'!$AX$2:$AZ$400,2,FALSE))</f>
        <v>0.7736981429161659</v>
      </c>
      <c r="H72" s="413">
        <f t="shared" si="15"/>
        <v>66</v>
      </c>
      <c r="I72" s="49">
        <f>VLOOKUP(F72,'RPPF CALCULATION'!$U$2:$W$365,3,FALSE)</f>
        <v>65</v>
      </c>
      <c r="J72" s="417">
        <f>VLOOKUP(F72,'RPPF CALCULATION'!$X$2:$AC$365,3,FALSE)</f>
        <v>38</v>
      </c>
      <c r="K72" s="467">
        <f>VLOOKUP(F72,'RPPF CALCULATION'!$X$2:$AC$365,5,FALSE)</f>
        <v>95</v>
      </c>
      <c r="L72" s="525">
        <f t="shared" si="16"/>
        <v>80</v>
      </c>
      <c r="M72" s="469">
        <f t="shared" si="17"/>
        <v>77</v>
      </c>
      <c r="O72" s="368" t="s">
        <v>167</v>
      </c>
      <c r="P72" s="14">
        <v>0.7848127736210706</v>
      </c>
      <c r="Q72" s="431">
        <v>0.80135929063750244</v>
      </c>
      <c r="R72" s="14">
        <v>65</v>
      </c>
      <c r="S72" s="43">
        <v>66</v>
      </c>
      <c r="T72" s="14">
        <v>67</v>
      </c>
      <c r="U72" s="14">
        <v>139</v>
      </c>
      <c r="V72" s="14">
        <v>23</v>
      </c>
      <c r="W72" s="14">
        <v>45</v>
      </c>
      <c r="X72" s="14">
        <f t="shared" si="11"/>
        <v>36</v>
      </c>
      <c r="Y72" s="368" t="s">
        <v>374</v>
      </c>
      <c r="Z72" s="14">
        <v>0.79601356851635474</v>
      </c>
      <c r="AA72" s="431">
        <v>0.82574826168869431</v>
      </c>
      <c r="AB72" s="14">
        <v>65</v>
      </c>
      <c r="AC72" s="43">
        <v>65</v>
      </c>
      <c r="AD72" s="14">
        <v>52</v>
      </c>
      <c r="AE72" s="14">
        <v>106</v>
      </c>
      <c r="AF72" s="14">
        <v>111</v>
      </c>
      <c r="AG72" s="14">
        <v>81.5</v>
      </c>
      <c r="AH72" s="43">
        <f t="shared" si="12"/>
        <v>77</v>
      </c>
      <c r="AI72" s="368" t="s">
        <v>194</v>
      </c>
      <c r="AJ72" s="14">
        <v>0.74789452778296706</v>
      </c>
      <c r="AK72" s="431">
        <v>0.82032648490689497</v>
      </c>
      <c r="AL72" s="14">
        <v>65</v>
      </c>
      <c r="AM72" s="14">
        <v>65</v>
      </c>
      <c r="AN72" s="14">
        <v>58</v>
      </c>
      <c r="AO72" s="14">
        <v>34</v>
      </c>
      <c r="AP72" s="14">
        <v>23</v>
      </c>
      <c r="AQ72" s="14">
        <v>40.5</v>
      </c>
      <c r="AR72" s="43">
        <f t="shared" si="13"/>
        <v>39</v>
      </c>
      <c r="AS72" s="14" t="s">
        <v>344</v>
      </c>
      <c r="AT72" s="14">
        <v>0.77117880800561367</v>
      </c>
      <c r="AU72" s="431">
        <v>0.83082559840322068</v>
      </c>
      <c r="AV72" s="14">
        <v>65</v>
      </c>
      <c r="AW72" s="43">
        <v>65</v>
      </c>
      <c r="AX72" s="14">
        <v>64</v>
      </c>
      <c r="AY72" s="14">
        <v>92</v>
      </c>
      <c r="AZ72" s="14">
        <v>119</v>
      </c>
      <c r="BA72" s="14">
        <v>91.5</v>
      </c>
      <c r="BB72" s="14">
        <f t="shared" si="14"/>
        <v>88</v>
      </c>
      <c r="BC72" s="368" t="s">
        <v>269</v>
      </c>
      <c r="BD72" s="14">
        <v>0.78496535711128335</v>
      </c>
      <c r="BE72" s="431">
        <v>0.80404929281314852</v>
      </c>
      <c r="BF72" s="14">
        <v>65</v>
      </c>
      <c r="BG72" s="43">
        <v>65</v>
      </c>
      <c r="BH72" s="14">
        <v>68</v>
      </c>
      <c r="BI72" s="14">
        <v>171</v>
      </c>
      <c r="BJ72" s="14">
        <v>32</v>
      </c>
      <c r="BK72" s="14">
        <v>50</v>
      </c>
      <c r="BL72" s="14">
        <f t="shared" ref="BL72:BL135" si="18">RANK(BK72,BK:BK,1)</f>
        <v>44</v>
      </c>
      <c r="BM72" s="368" t="s">
        <v>312</v>
      </c>
      <c r="BN72" s="14">
        <v>0.7766035804011544</v>
      </c>
      <c r="BO72" s="431">
        <v>0.80985518216269547</v>
      </c>
      <c r="BP72" s="14">
        <v>65</v>
      </c>
      <c r="BQ72" s="43">
        <v>65</v>
      </c>
      <c r="BR72" s="14">
        <v>81</v>
      </c>
      <c r="BS72" s="14">
        <v>122</v>
      </c>
      <c r="BT72" s="14">
        <v>13</v>
      </c>
      <c r="BU72" s="14">
        <v>47</v>
      </c>
      <c r="BV72" s="14">
        <f t="shared" ref="BV72:BV135" si="19">RANK(BU72,BU:BU,1)</f>
        <v>37</v>
      </c>
      <c r="BW72" s="14" t="s">
        <v>353</v>
      </c>
      <c r="BX72" s="14">
        <v>0.76250967371972422</v>
      </c>
      <c r="BY72" s="431">
        <v>0.80477736834320979</v>
      </c>
      <c r="BZ72" s="14">
        <v>65</v>
      </c>
      <c r="CA72" s="43">
        <v>65</v>
      </c>
      <c r="CB72" s="14">
        <v>62</v>
      </c>
      <c r="CC72" s="14">
        <v>43</v>
      </c>
      <c r="CD72" s="14">
        <v>65</v>
      </c>
      <c r="CE72" s="14">
        <v>63.5</v>
      </c>
      <c r="CF72" s="14">
        <f t="shared" ref="CF72:CF135" si="20">RANK(CE72,CE:CE,1)</f>
        <v>57</v>
      </c>
      <c r="CG72" s="368" t="s">
        <v>132</v>
      </c>
      <c r="CH72" s="14">
        <v>0.76856780000483427</v>
      </c>
      <c r="CI72" s="431">
        <v>0.81087579528132991</v>
      </c>
      <c r="CJ72" s="14">
        <v>65</v>
      </c>
      <c r="CK72" s="43">
        <v>65</v>
      </c>
      <c r="CL72" s="14">
        <v>67</v>
      </c>
      <c r="CM72" s="14">
        <v>69</v>
      </c>
      <c r="CN72" s="14">
        <v>149</v>
      </c>
      <c r="CO72" s="14">
        <v>108</v>
      </c>
      <c r="CP72" s="43">
        <f t="shared" ref="CP72:CP135" si="21">RANK(CO72,CO:CO,1)</f>
        <v>107</v>
      </c>
      <c r="CQ72" s="14" t="s">
        <v>132</v>
      </c>
      <c r="CR72" s="14">
        <v>0.76777788436169836</v>
      </c>
      <c r="CS72" s="431">
        <v>0.80502499636491454</v>
      </c>
      <c r="CT72" s="14">
        <v>65</v>
      </c>
      <c r="CU72" s="14">
        <v>65</v>
      </c>
      <c r="CV72" s="14">
        <v>68</v>
      </c>
      <c r="CW72" s="14">
        <v>111</v>
      </c>
      <c r="CX72" s="14">
        <v>84</v>
      </c>
      <c r="CY72" s="14">
        <v>76</v>
      </c>
      <c r="CZ72" s="14">
        <f t="shared" ref="CZ72:CZ135" si="22">RANK(CY72,CY:CY,1)</f>
        <v>70</v>
      </c>
      <c r="DA72" s="368" t="s">
        <v>352</v>
      </c>
      <c r="DB72" s="14">
        <v>0.77371402234848374</v>
      </c>
      <c r="DC72" s="431">
        <v>0.82167870280754796</v>
      </c>
      <c r="DD72" s="14">
        <v>65</v>
      </c>
      <c r="DE72" s="43">
        <v>65</v>
      </c>
      <c r="DF72" s="14">
        <v>80</v>
      </c>
      <c r="DG72" s="14">
        <v>122</v>
      </c>
      <c r="DH72" s="14">
        <v>64</v>
      </c>
      <c r="DI72" s="14">
        <v>72</v>
      </c>
      <c r="DJ72" s="14">
        <f t="shared" ref="DJ72:DJ135" si="23">RANK(DI72,DI:DI,1)</f>
        <v>63</v>
      </c>
      <c r="DK72" s="368" t="s">
        <v>48</v>
      </c>
      <c r="DL72" s="14">
        <v>0.77936322882423226</v>
      </c>
      <c r="DM72" s="431">
        <v>0.79849910505802024</v>
      </c>
      <c r="DN72" s="14">
        <v>65</v>
      </c>
      <c r="DO72" s="43">
        <v>65</v>
      </c>
      <c r="DP72" s="14">
        <v>77</v>
      </c>
      <c r="DQ72" s="14">
        <v>75</v>
      </c>
      <c r="DR72" s="14">
        <v>73</v>
      </c>
      <c r="DS72" s="14">
        <v>75</v>
      </c>
      <c r="DT72" s="14">
        <f t="shared" ref="DT72:DT135" si="24">RANK(DS72,DS:DS,1)</f>
        <v>71</v>
      </c>
      <c r="DU72" s="368" t="s">
        <v>228</v>
      </c>
      <c r="DV72" s="14">
        <v>0.75472781646928</v>
      </c>
      <c r="DW72" s="431">
        <v>0.77976977238611611</v>
      </c>
      <c r="DX72" s="14">
        <v>65</v>
      </c>
      <c r="DY72" s="14">
        <v>65</v>
      </c>
      <c r="DZ72" s="14">
        <v>68</v>
      </c>
      <c r="EA72" s="14">
        <v>30</v>
      </c>
      <c r="EB72" s="14">
        <v>25</v>
      </c>
      <c r="EC72" s="14">
        <v>46.5</v>
      </c>
      <c r="ED72" s="43">
        <f t="shared" ref="ED72:ED135" si="25">RANK(EC72,EC:EC,1)</f>
        <v>40</v>
      </c>
    </row>
    <row r="73" spans="6:134" x14ac:dyDescent="0.25">
      <c r="F73" s="406" t="s">
        <v>61</v>
      </c>
      <c r="G73" s="411">
        <f>(VLOOKUP(F73,'RPPF CALCULATION'!$AX$2:$AZ$400,2,FALSE))</f>
        <v>0.77093649451040591</v>
      </c>
      <c r="H73" s="413">
        <f t="shared" si="15"/>
        <v>67</v>
      </c>
      <c r="I73" s="49">
        <f>VLOOKUP(F73,'RPPF CALCULATION'!$U$2:$W$365,3,FALSE)</f>
        <v>44</v>
      </c>
      <c r="J73" s="417">
        <f>VLOOKUP(F73,'RPPF CALCULATION'!$X$2:$AC$365,3,FALSE)</f>
        <v>67</v>
      </c>
      <c r="K73" s="467">
        <f>VLOOKUP(F73,'RPPF CALCULATION'!$X$2:$AC$365,5,FALSE)</f>
        <v>86</v>
      </c>
      <c r="L73" s="525">
        <f t="shared" si="16"/>
        <v>65</v>
      </c>
      <c r="M73" s="469">
        <f t="shared" si="17"/>
        <v>63</v>
      </c>
      <c r="O73" s="368" t="s">
        <v>557</v>
      </c>
      <c r="P73" s="14">
        <v>0.78406528655699814</v>
      </c>
      <c r="Q73" s="431">
        <v>0.8005960440090587</v>
      </c>
      <c r="R73" s="14">
        <v>66</v>
      </c>
      <c r="S73" s="43">
        <v>67</v>
      </c>
      <c r="T73" s="14">
        <v>58</v>
      </c>
      <c r="U73" s="14">
        <v>73</v>
      </c>
      <c r="V73" s="14">
        <v>108</v>
      </c>
      <c r="W73" s="14">
        <v>83</v>
      </c>
      <c r="X73" s="14">
        <f t="shared" ref="X73:X136" si="26">RANK(W73,W$8:W$400,1)</f>
        <v>84</v>
      </c>
      <c r="Y73" s="368" t="s">
        <v>384</v>
      </c>
      <c r="Z73" s="14">
        <v>0.79594179999997738</v>
      </c>
      <c r="AA73" s="431">
        <v>0.82567381229488179</v>
      </c>
      <c r="AB73" s="14">
        <v>66</v>
      </c>
      <c r="AC73" s="43">
        <v>66</v>
      </c>
      <c r="AD73" s="14">
        <v>68</v>
      </c>
      <c r="AE73" s="14">
        <v>226</v>
      </c>
      <c r="AF73" s="14">
        <v>73</v>
      </c>
      <c r="AG73" s="14">
        <v>70.5</v>
      </c>
      <c r="AH73" s="43">
        <f t="shared" ref="AH73:AH136" si="27">RANK(AG73,AG$8:AG$400,1)</f>
        <v>71</v>
      </c>
      <c r="AI73" s="368" t="s">
        <v>298</v>
      </c>
      <c r="AJ73" s="14">
        <v>0.74615869845730831</v>
      </c>
      <c r="AK73" s="431">
        <v>0.81842254428930949</v>
      </c>
      <c r="AL73" s="14">
        <v>66</v>
      </c>
      <c r="AM73" s="14">
        <v>66</v>
      </c>
      <c r="AN73" s="14">
        <v>59</v>
      </c>
      <c r="AO73" s="14">
        <v>43</v>
      </c>
      <c r="AP73" s="14">
        <v>44</v>
      </c>
      <c r="AQ73" s="14">
        <v>51.5</v>
      </c>
      <c r="AR73" s="43">
        <f t="shared" ref="AR73:AR136" si="28">RANK(AQ73,AQ$8:AQ$400,1)</f>
        <v>46</v>
      </c>
      <c r="AS73" s="14" t="s">
        <v>258</v>
      </c>
      <c r="AT73" s="14">
        <v>0.77093681915182666</v>
      </c>
      <c r="AU73" s="431">
        <v>0.83056489293236568</v>
      </c>
      <c r="AV73" s="14">
        <v>66</v>
      </c>
      <c r="AW73" s="43">
        <v>66</v>
      </c>
      <c r="AX73" s="14">
        <v>81</v>
      </c>
      <c r="AY73" s="14">
        <v>101</v>
      </c>
      <c r="AZ73" s="14">
        <v>179</v>
      </c>
      <c r="BA73" s="14">
        <v>130</v>
      </c>
      <c r="BB73" s="14">
        <f t="shared" ref="BB73:BB136" si="29">RANK(BA73,BA:BA,1)</f>
        <v>125</v>
      </c>
      <c r="BC73" s="368" t="s">
        <v>128</v>
      </c>
      <c r="BD73" s="14">
        <v>0.78109859325672626</v>
      </c>
      <c r="BE73" s="431">
        <v>0.8000885208955526</v>
      </c>
      <c r="BF73" s="14">
        <v>66</v>
      </c>
      <c r="BG73" s="43">
        <v>66</v>
      </c>
      <c r="BH73" s="14">
        <v>74</v>
      </c>
      <c r="BI73" s="14">
        <v>100</v>
      </c>
      <c r="BJ73" s="14">
        <v>71</v>
      </c>
      <c r="BK73" s="14">
        <v>72.5</v>
      </c>
      <c r="BL73" s="14">
        <f t="shared" si="18"/>
        <v>63</v>
      </c>
      <c r="BM73" s="368" t="s">
        <v>554</v>
      </c>
      <c r="BN73" s="14">
        <v>0.77509729388647008</v>
      </c>
      <c r="BO73" s="431">
        <v>0.80828440143167091</v>
      </c>
      <c r="BP73" s="14">
        <v>66</v>
      </c>
      <c r="BQ73" s="43">
        <v>66</v>
      </c>
      <c r="BR73" s="14">
        <v>46</v>
      </c>
      <c r="BS73" s="14">
        <v>19</v>
      </c>
      <c r="BT73" s="14">
        <v>61</v>
      </c>
      <c r="BU73" s="14">
        <v>53.5</v>
      </c>
      <c r="BV73" s="14">
        <f t="shared" si="19"/>
        <v>47</v>
      </c>
      <c r="BW73" s="14" t="s">
        <v>100</v>
      </c>
      <c r="BX73" s="14">
        <v>0.76165859961233395</v>
      </c>
      <c r="BY73" s="431">
        <v>0.80387911720749716</v>
      </c>
      <c r="BZ73" s="14">
        <v>66</v>
      </c>
      <c r="CA73" s="43">
        <v>66</v>
      </c>
      <c r="CB73" s="14">
        <v>84</v>
      </c>
      <c r="CC73" s="14">
        <v>100</v>
      </c>
      <c r="CD73" s="14">
        <v>92</v>
      </c>
      <c r="CE73" s="14">
        <v>88</v>
      </c>
      <c r="CF73" s="14">
        <f t="shared" si="20"/>
        <v>84</v>
      </c>
      <c r="CG73" s="368" t="s">
        <v>92</v>
      </c>
      <c r="CH73" s="14">
        <v>0.76761636788516396</v>
      </c>
      <c r="CI73" s="431">
        <v>0.80987198888105005</v>
      </c>
      <c r="CJ73" s="14">
        <v>66</v>
      </c>
      <c r="CK73" s="43">
        <v>66</v>
      </c>
      <c r="CL73" s="14">
        <v>55</v>
      </c>
      <c r="CM73" s="14">
        <v>87</v>
      </c>
      <c r="CN73" s="14">
        <v>18</v>
      </c>
      <c r="CO73" s="14">
        <v>36.5</v>
      </c>
      <c r="CP73" s="43">
        <f t="shared" si="21"/>
        <v>30</v>
      </c>
      <c r="CQ73" s="14" t="s">
        <v>101</v>
      </c>
      <c r="CR73" s="14">
        <v>0.76594286828571445</v>
      </c>
      <c r="CS73" s="431">
        <v>0.80310095838467677</v>
      </c>
      <c r="CT73" s="14">
        <v>66</v>
      </c>
      <c r="CU73" s="14">
        <v>66</v>
      </c>
      <c r="CV73" s="14">
        <v>43</v>
      </c>
      <c r="CW73" s="14">
        <v>86</v>
      </c>
      <c r="CX73" s="14">
        <v>39</v>
      </c>
      <c r="CY73" s="14">
        <v>41</v>
      </c>
      <c r="CZ73" s="14">
        <f t="shared" si="22"/>
        <v>35</v>
      </c>
      <c r="DA73" s="368" t="s">
        <v>61</v>
      </c>
      <c r="DB73" s="14">
        <v>0.77304679666571308</v>
      </c>
      <c r="DC73" s="431">
        <v>0.82097011395215302</v>
      </c>
      <c r="DD73" s="14">
        <v>66</v>
      </c>
      <c r="DE73" s="43">
        <v>66</v>
      </c>
      <c r="DF73" s="14">
        <v>74</v>
      </c>
      <c r="DG73" s="14">
        <v>40</v>
      </c>
      <c r="DH73" s="14">
        <v>169</v>
      </c>
      <c r="DI73" s="14">
        <v>121.5</v>
      </c>
      <c r="DJ73" s="14">
        <f t="shared" si="23"/>
        <v>116</v>
      </c>
      <c r="DK73" s="368" t="s">
        <v>155</v>
      </c>
      <c r="DL73" s="14">
        <v>0.77677373898115276</v>
      </c>
      <c r="DM73" s="431">
        <v>0.79584603490307437</v>
      </c>
      <c r="DN73" s="14">
        <v>66</v>
      </c>
      <c r="DO73" s="43">
        <v>66</v>
      </c>
      <c r="DP73" s="14">
        <v>71</v>
      </c>
      <c r="DQ73" s="14">
        <v>33</v>
      </c>
      <c r="DR73" s="14">
        <v>49</v>
      </c>
      <c r="DS73" s="14">
        <v>60</v>
      </c>
      <c r="DT73" s="14">
        <f t="shared" si="24"/>
        <v>55</v>
      </c>
      <c r="DU73" s="368" t="s">
        <v>346</v>
      </c>
      <c r="DV73" s="14">
        <v>0.7540853702696575</v>
      </c>
      <c r="DW73" s="431">
        <v>0.77910600974756183</v>
      </c>
      <c r="DX73" s="14">
        <v>66</v>
      </c>
      <c r="DY73" s="14">
        <v>66</v>
      </c>
      <c r="DZ73" s="14">
        <v>65</v>
      </c>
      <c r="EA73" s="14">
        <v>93</v>
      </c>
      <c r="EB73" s="14">
        <v>80</v>
      </c>
      <c r="EC73" s="14">
        <v>72.5</v>
      </c>
      <c r="ED73" s="43">
        <f t="shared" si="25"/>
        <v>61</v>
      </c>
    </row>
    <row r="74" spans="6:134" x14ac:dyDescent="0.25">
      <c r="F74" s="406" t="s">
        <v>345</v>
      </c>
      <c r="G74" s="411">
        <f>(VLOOKUP(F74,'RPPF CALCULATION'!$AX$2:$AZ$400,2,FALSE))</f>
        <v>0.76917814191295786</v>
      </c>
      <c r="H74" s="413">
        <f t="shared" si="15"/>
        <v>68</v>
      </c>
      <c r="I74" s="49">
        <f>VLOOKUP(F74,'RPPF CALCULATION'!$U$2:$W$365,3,FALSE)</f>
        <v>85</v>
      </c>
      <c r="J74" s="417">
        <f>VLOOKUP(F74,'RPPF CALCULATION'!$X$2:$AC$365,3,FALSE)</f>
        <v>29</v>
      </c>
      <c r="K74" s="467">
        <f>VLOOKUP(F74,'RPPF CALCULATION'!$X$2:$AC$365,5,FALSE)</f>
        <v>67</v>
      </c>
      <c r="L74" s="525">
        <f t="shared" si="16"/>
        <v>76</v>
      </c>
      <c r="M74" s="469">
        <f t="shared" si="17"/>
        <v>73</v>
      </c>
      <c r="O74" s="368" t="s">
        <v>62</v>
      </c>
      <c r="P74" s="14">
        <v>0.78400826435846871</v>
      </c>
      <c r="Q74" s="431">
        <v>0.80053781958904413</v>
      </c>
      <c r="R74" s="14">
        <v>67</v>
      </c>
      <c r="S74" s="43">
        <v>68</v>
      </c>
      <c r="T74" s="14">
        <v>75</v>
      </c>
      <c r="U74" s="14">
        <v>72</v>
      </c>
      <c r="V74" s="14">
        <v>115</v>
      </c>
      <c r="W74" s="14">
        <v>95</v>
      </c>
      <c r="X74" s="14">
        <f t="shared" si="26"/>
        <v>90</v>
      </c>
      <c r="Y74" s="368" t="s">
        <v>225</v>
      </c>
      <c r="Z74" s="14">
        <v>0.79478678300529215</v>
      </c>
      <c r="AA74" s="431">
        <v>0.82447565021158986</v>
      </c>
      <c r="AB74" s="14">
        <v>67</v>
      </c>
      <c r="AC74" s="43">
        <v>67</v>
      </c>
      <c r="AD74" s="14">
        <v>42</v>
      </c>
      <c r="AE74" s="14">
        <v>83</v>
      </c>
      <c r="AF74" s="14">
        <v>64</v>
      </c>
      <c r="AG74" s="14">
        <v>53</v>
      </c>
      <c r="AH74" s="43">
        <f t="shared" si="27"/>
        <v>48</v>
      </c>
      <c r="AI74" s="368" t="s">
        <v>88</v>
      </c>
      <c r="AJ74" s="14">
        <v>0.74504463305151325</v>
      </c>
      <c r="AK74" s="431">
        <v>0.81720058407387464</v>
      </c>
      <c r="AL74" s="14">
        <v>67</v>
      </c>
      <c r="AM74" s="14">
        <v>67</v>
      </c>
      <c r="AN74" s="14">
        <v>78</v>
      </c>
      <c r="AO74" s="14">
        <v>76</v>
      </c>
      <c r="AP74" s="14">
        <v>137</v>
      </c>
      <c r="AQ74" s="14">
        <v>107.5</v>
      </c>
      <c r="AR74" s="43">
        <f t="shared" si="28"/>
        <v>105</v>
      </c>
      <c r="AS74" s="14" t="s">
        <v>312</v>
      </c>
      <c r="AT74" s="14">
        <v>0.76880124435960528</v>
      </c>
      <c r="AU74" s="431">
        <v>0.8282641422033995</v>
      </c>
      <c r="AV74" s="14">
        <v>67</v>
      </c>
      <c r="AW74" s="43">
        <v>67</v>
      </c>
      <c r="AX74" s="14">
        <v>72</v>
      </c>
      <c r="AY74" s="14">
        <v>16</v>
      </c>
      <c r="AZ74" s="14">
        <v>52</v>
      </c>
      <c r="BA74" s="14">
        <v>62</v>
      </c>
      <c r="BB74" s="14">
        <f t="shared" si="29"/>
        <v>61</v>
      </c>
      <c r="BC74" s="368" t="s">
        <v>312</v>
      </c>
      <c r="BD74" s="14">
        <v>0.77777955462464499</v>
      </c>
      <c r="BE74" s="431">
        <v>0.79668879039691587</v>
      </c>
      <c r="BF74" s="14">
        <v>67</v>
      </c>
      <c r="BG74" s="43">
        <v>67</v>
      </c>
      <c r="BH74" s="14">
        <v>82</v>
      </c>
      <c r="BI74" s="14">
        <v>45</v>
      </c>
      <c r="BJ74" s="14">
        <v>68</v>
      </c>
      <c r="BK74" s="14">
        <v>75</v>
      </c>
      <c r="BL74" s="14">
        <f t="shared" si="18"/>
        <v>69</v>
      </c>
      <c r="BM74" s="368" t="s">
        <v>223</v>
      </c>
      <c r="BN74" s="14">
        <v>0.77328760516457451</v>
      </c>
      <c r="BO74" s="431">
        <v>0.80639722781244616</v>
      </c>
      <c r="BP74" s="14">
        <v>67</v>
      </c>
      <c r="BQ74" s="43">
        <v>67</v>
      </c>
      <c r="BR74" s="14">
        <v>53</v>
      </c>
      <c r="BS74" s="14">
        <v>89</v>
      </c>
      <c r="BT74" s="14">
        <v>57</v>
      </c>
      <c r="BU74" s="14">
        <v>55</v>
      </c>
      <c r="BV74" s="14">
        <f t="shared" si="19"/>
        <v>50</v>
      </c>
      <c r="BW74" s="14" t="s">
        <v>366</v>
      </c>
      <c r="BX74" s="14">
        <v>0.75936494741282878</v>
      </c>
      <c r="BY74" s="431">
        <v>0.80145832250202453</v>
      </c>
      <c r="BZ74" s="14">
        <v>67</v>
      </c>
      <c r="CA74" s="43">
        <v>67</v>
      </c>
      <c r="CB74" s="14">
        <v>60</v>
      </c>
      <c r="CC74" s="14">
        <v>118</v>
      </c>
      <c r="CD74" s="14">
        <v>137</v>
      </c>
      <c r="CE74" s="14">
        <v>98.5</v>
      </c>
      <c r="CF74" s="14">
        <f t="shared" si="20"/>
        <v>97</v>
      </c>
      <c r="CG74" s="368" t="s">
        <v>134</v>
      </c>
      <c r="CH74" s="14">
        <v>0.76740191588178397</v>
      </c>
      <c r="CI74" s="431">
        <v>0.80964573175866039</v>
      </c>
      <c r="CJ74" s="14">
        <v>67</v>
      </c>
      <c r="CK74" s="43">
        <v>67</v>
      </c>
      <c r="CL74" s="14">
        <v>65</v>
      </c>
      <c r="CM74" s="14">
        <v>140</v>
      </c>
      <c r="CN74" s="14">
        <v>41</v>
      </c>
      <c r="CO74" s="14">
        <v>53</v>
      </c>
      <c r="CP74" s="43">
        <f t="shared" si="21"/>
        <v>50</v>
      </c>
      <c r="CQ74" s="14" t="s">
        <v>141</v>
      </c>
      <c r="CR74" s="14">
        <v>0.75991110911183501</v>
      </c>
      <c r="CS74" s="431">
        <v>0.7967765812361175</v>
      </c>
      <c r="CT74" s="14">
        <v>67</v>
      </c>
      <c r="CU74" s="14">
        <v>67</v>
      </c>
      <c r="CV74" s="14">
        <v>70</v>
      </c>
      <c r="CW74" s="14">
        <v>159</v>
      </c>
      <c r="CX74" s="14">
        <v>32</v>
      </c>
      <c r="CY74" s="14">
        <v>51</v>
      </c>
      <c r="CZ74" s="14">
        <f t="shared" si="22"/>
        <v>47</v>
      </c>
      <c r="DA74" s="368" t="s">
        <v>141</v>
      </c>
      <c r="DB74" s="14">
        <v>0.76978494580237422</v>
      </c>
      <c r="DC74" s="431">
        <v>0.81750605189728076</v>
      </c>
      <c r="DD74" s="14">
        <v>68</v>
      </c>
      <c r="DE74" s="43">
        <v>67</v>
      </c>
      <c r="DF74" s="14">
        <v>62</v>
      </c>
      <c r="DG74" s="14">
        <v>89</v>
      </c>
      <c r="DH74" s="14">
        <v>46</v>
      </c>
      <c r="DI74" s="14">
        <v>54</v>
      </c>
      <c r="DJ74" s="14">
        <f t="shared" si="23"/>
        <v>50</v>
      </c>
      <c r="DK74" s="368" t="s">
        <v>318</v>
      </c>
      <c r="DL74" s="14">
        <v>0.77424061182368342</v>
      </c>
      <c r="DM74" s="431">
        <v>0.79325071131911606</v>
      </c>
      <c r="DN74" s="14">
        <v>67</v>
      </c>
      <c r="DO74" s="43">
        <v>67</v>
      </c>
      <c r="DP74" s="14">
        <v>60</v>
      </c>
      <c r="DQ74" s="14">
        <v>130</v>
      </c>
      <c r="DR74" s="14">
        <v>66</v>
      </c>
      <c r="DS74" s="14">
        <v>63</v>
      </c>
      <c r="DT74" s="14">
        <f t="shared" si="24"/>
        <v>58</v>
      </c>
      <c r="DU74" s="368" t="s">
        <v>101</v>
      </c>
      <c r="DV74" s="14">
        <v>0.75197022204579078</v>
      </c>
      <c r="DW74" s="431">
        <v>0.77692068066190123</v>
      </c>
      <c r="DX74" s="14">
        <v>67</v>
      </c>
      <c r="DY74" s="14">
        <v>67</v>
      </c>
      <c r="DZ74" s="14">
        <v>66</v>
      </c>
      <c r="EA74" s="14">
        <v>39</v>
      </c>
      <c r="EB74" s="14">
        <v>179</v>
      </c>
      <c r="EC74" s="14">
        <v>122.5</v>
      </c>
      <c r="ED74" s="43">
        <f t="shared" si="25"/>
        <v>118</v>
      </c>
    </row>
    <row r="75" spans="6:134" x14ac:dyDescent="0.25">
      <c r="F75" s="406" t="s">
        <v>284</v>
      </c>
      <c r="G75" s="411">
        <f>(VLOOKUP(F75,'RPPF CALCULATION'!$AX$2:$AZ$400,2,FALSE))</f>
        <v>0.76338803748888207</v>
      </c>
      <c r="H75" s="413">
        <f t="shared" si="15"/>
        <v>69</v>
      </c>
      <c r="I75" s="49">
        <f>VLOOKUP(F75,'RPPF CALCULATION'!$U$2:$W$365,3,FALSE)</f>
        <v>84</v>
      </c>
      <c r="J75" s="417">
        <f>VLOOKUP(F75,'RPPF CALCULATION'!$X$2:$AC$365,3,FALSE)</f>
        <v>119</v>
      </c>
      <c r="K75" s="467">
        <f>VLOOKUP(F75,'RPPF CALCULATION'!$X$2:$AC$365,5,FALSE)</f>
        <v>60</v>
      </c>
      <c r="L75" s="525">
        <f t="shared" si="16"/>
        <v>72</v>
      </c>
      <c r="M75" s="469">
        <f t="shared" si="17"/>
        <v>69</v>
      </c>
      <c r="O75" s="368" t="s">
        <v>110</v>
      </c>
      <c r="P75" s="14">
        <v>0.7834940495581979</v>
      </c>
      <c r="Q75" s="431">
        <v>0.800012763395477</v>
      </c>
      <c r="R75" s="14">
        <v>68</v>
      </c>
      <c r="S75" s="43">
        <v>69</v>
      </c>
      <c r="T75" s="14">
        <v>85</v>
      </c>
      <c r="U75" s="14">
        <v>176</v>
      </c>
      <c r="V75" s="14">
        <v>60</v>
      </c>
      <c r="W75" s="14">
        <v>72.5</v>
      </c>
      <c r="X75" s="14">
        <f t="shared" si="26"/>
        <v>73</v>
      </c>
      <c r="Y75" s="368" t="s">
        <v>288</v>
      </c>
      <c r="Z75" s="14">
        <v>0.79431276296039521</v>
      </c>
      <c r="AA75" s="431">
        <v>0.82398392338234894</v>
      </c>
      <c r="AB75" s="14">
        <v>68</v>
      </c>
      <c r="AC75" s="43">
        <v>68</v>
      </c>
      <c r="AD75" s="14">
        <v>62</v>
      </c>
      <c r="AE75" s="14">
        <v>190</v>
      </c>
      <c r="AF75" s="14">
        <v>38</v>
      </c>
      <c r="AG75" s="14">
        <v>50</v>
      </c>
      <c r="AH75" s="43">
        <f t="shared" si="27"/>
        <v>44</v>
      </c>
      <c r="AI75" s="368" t="s">
        <v>376</v>
      </c>
      <c r="AJ75" s="14">
        <v>0.74395141094676753</v>
      </c>
      <c r="AK75" s="431">
        <v>0.8160014857878275</v>
      </c>
      <c r="AL75" s="14">
        <v>68</v>
      </c>
      <c r="AM75" s="14">
        <v>68</v>
      </c>
      <c r="AN75" s="14">
        <v>75</v>
      </c>
      <c r="AO75" s="14">
        <v>81</v>
      </c>
      <c r="AP75" s="14">
        <v>57</v>
      </c>
      <c r="AQ75" s="14">
        <v>66</v>
      </c>
      <c r="AR75" s="43">
        <f t="shared" si="28"/>
        <v>57</v>
      </c>
      <c r="AS75" s="14" t="s">
        <v>53</v>
      </c>
      <c r="AT75" s="14">
        <v>0.76723067478481688</v>
      </c>
      <c r="AU75" s="431">
        <v>0.82657209699512668</v>
      </c>
      <c r="AV75" s="14">
        <v>68</v>
      </c>
      <c r="AW75" s="43">
        <v>68</v>
      </c>
      <c r="AX75" s="14">
        <v>67</v>
      </c>
      <c r="AY75" s="14">
        <v>19</v>
      </c>
      <c r="AZ75" s="14">
        <v>55</v>
      </c>
      <c r="BA75" s="14">
        <v>61</v>
      </c>
      <c r="BB75" s="14">
        <f t="shared" si="29"/>
        <v>60</v>
      </c>
      <c r="BC75" s="368" t="s">
        <v>292</v>
      </c>
      <c r="BD75" s="14">
        <v>0.77598844977029857</v>
      </c>
      <c r="BE75" s="431">
        <v>0.7948541405254983</v>
      </c>
      <c r="BF75" s="14">
        <v>68</v>
      </c>
      <c r="BG75" s="43">
        <v>68</v>
      </c>
      <c r="BH75" s="14">
        <v>67</v>
      </c>
      <c r="BI75" s="14">
        <v>61</v>
      </c>
      <c r="BJ75" s="14">
        <v>156</v>
      </c>
      <c r="BK75" s="14">
        <v>111.5</v>
      </c>
      <c r="BL75" s="14">
        <f t="shared" si="18"/>
        <v>107</v>
      </c>
      <c r="BM75" s="368" t="s">
        <v>134</v>
      </c>
      <c r="BN75" s="14">
        <v>0.77071013444686476</v>
      </c>
      <c r="BO75" s="431">
        <v>0.8037093983067779</v>
      </c>
      <c r="BP75" s="14">
        <v>68</v>
      </c>
      <c r="BQ75" s="43">
        <v>68</v>
      </c>
      <c r="BR75" s="14">
        <v>60</v>
      </c>
      <c r="BS75" s="14">
        <v>189</v>
      </c>
      <c r="BT75" s="14">
        <v>68</v>
      </c>
      <c r="BU75" s="14">
        <v>64</v>
      </c>
      <c r="BV75" s="14">
        <f t="shared" si="19"/>
        <v>56</v>
      </c>
      <c r="BW75" s="14" t="s">
        <v>209</v>
      </c>
      <c r="BX75" s="14">
        <v>0.75562712872711013</v>
      </c>
      <c r="BY75" s="431">
        <v>0.7975133077842933</v>
      </c>
      <c r="BZ75" s="14">
        <v>68</v>
      </c>
      <c r="CA75" s="43">
        <v>68</v>
      </c>
      <c r="CB75" s="14">
        <v>78</v>
      </c>
      <c r="CC75" s="14">
        <v>48</v>
      </c>
      <c r="CD75" s="14">
        <v>49</v>
      </c>
      <c r="CE75" s="14">
        <v>63.5</v>
      </c>
      <c r="CF75" s="14">
        <f t="shared" si="20"/>
        <v>57</v>
      </c>
      <c r="CG75" s="368" t="s">
        <v>199</v>
      </c>
      <c r="CH75" s="14">
        <v>0.76723495023097532</v>
      </c>
      <c r="CI75" s="431">
        <v>0.80946957500985661</v>
      </c>
      <c r="CJ75" s="14">
        <v>68</v>
      </c>
      <c r="CK75" s="43">
        <v>68</v>
      </c>
      <c r="CL75" s="14">
        <v>80</v>
      </c>
      <c r="CM75" s="14">
        <v>78</v>
      </c>
      <c r="CN75" s="14">
        <v>16</v>
      </c>
      <c r="CO75" s="14">
        <v>48</v>
      </c>
      <c r="CP75" s="43">
        <f t="shared" si="21"/>
        <v>47</v>
      </c>
      <c r="CQ75" s="14" t="s">
        <v>136</v>
      </c>
      <c r="CR75" s="14">
        <v>0.75979061650809798</v>
      </c>
      <c r="CS75" s="431">
        <v>0.7966502431898399</v>
      </c>
      <c r="CT75" s="14">
        <v>68</v>
      </c>
      <c r="CU75" s="14">
        <v>68</v>
      </c>
      <c r="CV75" s="14">
        <v>73</v>
      </c>
      <c r="CW75" s="14">
        <v>66</v>
      </c>
      <c r="CX75" s="14">
        <v>118</v>
      </c>
      <c r="CY75" s="14">
        <v>95.5</v>
      </c>
      <c r="CZ75" s="14">
        <f t="shared" si="22"/>
        <v>95</v>
      </c>
      <c r="DA75" s="368" t="s">
        <v>311</v>
      </c>
      <c r="DB75" s="14">
        <v>0.76792509707023948</v>
      </c>
      <c r="DC75" s="431">
        <v>0.81553090597837896</v>
      </c>
      <c r="DD75" s="14">
        <v>67</v>
      </c>
      <c r="DE75" s="43">
        <v>68</v>
      </c>
      <c r="DF75" s="14">
        <v>88</v>
      </c>
      <c r="DG75" s="14">
        <v>55</v>
      </c>
      <c r="DH75" s="14">
        <v>83</v>
      </c>
      <c r="DI75" s="14">
        <v>85.5</v>
      </c>
      <c r="DJ75" s="14">
        <f t="shared" si="23"/>
        <v>76</v>
      </c>
      <c r="DK75" s="368" t="s">
        <v>323</v>
      </c>
      <c r="DL75" s="14">
        <v>0.77378523106472807</v>
      </c>
      <c r="DM75" s="431">
        <v>0.7927841494965433</v>
      </c>
      <c r="DN75" s="14">
        <v>68</v>
      </c>
      <c r="DO75" s="43">
        <v>68</v>
      </c>
      <c r="DP75" s="14">
        <v>62</v>
      </c>
      <c r="DQ75" s="14">
        <v>101</v>
      </c>
      <c r="DR75" s="14">
        <v>113</v>
      </c>
      <c r="DS75" s="14">
        <v>87.5</v>
      </c>
      <c r="DT75" s="14">
        <f t="shared" si="24"/>
        <v>83</v>
      </c>
      <c r="DU75" s="368" t="s">
        <v>89</v>
      </c>
      <c r="DV75" s="14">
        <v>0.75164062892383643</v>
      </c>
      <c r="DW75" s="431">
        <v>0.77658015160218186</v>
      </c>
      <c r="DX75" s="14">
        <v>68</v>
      </c>
      <c r="DY75" s="14">
        <v>68</v>
      </c>
      <c r="DZ75" s="14">
        <v>79</v>
      </c>
      <c r="EA75" s="14">
        <v>161</v>
      </c>
      <c r="EB75" s="14">
        <v>85</v>
      </c>
      <c r="EC75" s="14">
        <v>82</v>
      </c>
      <c r="ED75" s="43">
        <f t="shared" si="25"/>
        <v>74</v>
      </c>
    </row>
    <row r="76" spans="6:134" x14ac:dyDescent="0.25">
      <c r="F76" s="406" t="s">
        <v>190</v>
      </c>
      <c r="G76" s="411">
        <f>(VLOOKUP(F76,'RPPF CALCULATION'!$AX$2:$AZ$400,2,FALSE))</f>
        <v>0.76076169884579681</v>
      </c>
      <c r="H76" s="413">
        <f t="shared" si="15"/>
        <v>70</v>
      </c>
      <c r="I76" s="49">
        <f>VLOOKUP(F76,'RPPF CALCULATION'!$U$2:$W$365,3,FALSE)</f>
        <v>79</v>
      </c>
      <c r="J76" s="417">
        <f>VLOOKUP(F76,'RPPF CALCULATION'!$X$2:$AC$365,3,FALSE)</f>
        <v>89</v>
      </c>
      <c r="K76" s="467">
        <f>VLOOKUP(F76,'RPPF CALCULATION'!$X$2:$AC$365,5,FALSE)</f>
        <v>50</v>
      </c>
      <c r="L76" s="525">
        <f t="shared" si="16"/>
        <v>64.5</v>
      </c>
      <c r="M76" s="469">
        <f t="shared" si="17"/>
        <v>62</v>
      </c>
      <c r="O76" s="368" t="s">
        <v>209</v>
      </c>
      <c r="P76" s="14">
        <v>0.78143007265172604</v>
      </c>
      <c r="Q76" s="431">
        <v>0.79790527085043206</v>
      </c>
      <c r="R76" s="14">
        <v>69</v>
      </c>
      <c r="S76" s="43">
        <v>70</v>
      </c>
      <c r="T76" s="14">
        <v>83</v>
      </c>
      <c r="U76" s="14">
        <v>58</v>
      </c>
      <c r="V76" s="14">
        <v>142</v>
      </c>
      <c r="W76" s="14">
        <v>112.5</v>
      </c>
      <c r="X76" s="14">
        <f t="shared" si="26"/>
        <v>111</v>
      </c>
      <c r="Y76" s="368" t="s">
        <v>107</v>
      </c>
      <c r="Z76" s="14">
        <v>0.79357666207543265</v>
      </c>
      <c r="AA76" s="431">
        <v>0.82322032581287752</v>
      </c>
      <c r="AB76" s="14">
        <v>69</v>
      </c>
      <c r="AC76" s="43">
        <v>69</v>
      </c>
      <c r="AD76" s="14">
        <v>61</v>
      </c>
      <c r="AE76" s="14">
        <v>112</v>
      </c>
      <c r="AF76" s="14">
        <v>58</v>
      </c>
      <c r="AG76" s="14">
        <v>59.5</v>
      </c>
      <c r="AH76" s="43">
        <f t="shared" si="27"/>
        <v>57</v>
      </c>
      <c r="AI76" s="368" t="s">
        <v>285</v>
      </c>
      <c r="AJ76" s="14">
        <v>0.74218404557558282</v>
      </c>
      <c r="AK76" s="431">
        <v>0.81406295492734915</v>
      </c>
      <c r="AL76" s="14">
        <v>69</v>
      </c>
      <c r="AM76" s="14">
        <v>69</v>
      </c>
      <c r="AN76" s="14">
        <v>65</v>
      </c>
      <c r="AO76" s="14">
        <v>45</v>
      </c>
      <c r="AP76" s="14">
        <v>63</v>
      </c>
      <c r="AQ76" s="14">
        <v>64</v>
      </c>
      <c r="AR76" s="43">
        <f t="shared" si="28"/>
        <v>56</v>
      </c>
      <c r="AS76" s="14" t="s">
        <v>381</v>
      </c>
      <c r="AT76" s="14">
        <v>0.75941309254386247</v>
      </c>
      <c r="AU76" s="431">
        <v>0.81814986420555535</v>
      </c>
      <c r="AV76" s="14">
        <v>69</v>
      </c>
      <c r="AW76" s="43">
        <v>69</v>
      </c>
      <c r="AX76" s="14">
        <v>74</v>
      </c>
      <c r="AY76" s="14">
        <v>70</v>
      </c>
      <c r="AZ76" s="14">
        <v>126</v>
      </c>
      <c r="BA76" s="14">
        <v>100</v>
      </c>
      <c r="BB76" s="14">
        <f t="shared" si="29"/>
        <v>97</v>
      </c>
      <c r="BC76" s="368" t="s">
        <v>388</v>
      </c>
      <c r="BD76" s="14">
        <v>0.77346225730238383</v>
      </c>
      <c r="BE76" s="431">
        <v>0.79226653172348493</v>
      </c>
      <c r="BF76" s="14">
        <v>69</v>
      </c>
      <c r="BG76" s="43">
        <v>69</v>
      </c>
      <c r="BH76" s="14">
        <v>62</v>
      </c>
      <c r="BI76" s="14">
        <v>89</v>
      </c>
      <c r="BJ76" s="14">
        <v>143</v>
      </c>
      <c r="BK76" s="14">
        <v>102.5</v>
      </c>
      <c r="BL76" s="14">
        <f t="shared" si="18"/>
        <v>97</v>
      </c>
      <c r="BM76" s="368" t="s">
        <v>302</v>
      </c>
      <c r="BN76" s="14">
        <v>0.76871071485390474</v>
      </c>
      <c r="BO76" s="431">
        <v>0.80162437016688715</v>
      </c>
      <c r="BP76" s="14">
        <v>69</v>
      </c>
      <c r="BQ76" s="43">
        <v>69</v>
      </c>
      <c r="BR76" s="14">
        <v>72</v>
      </c>
      <c r="BS76" s="14">
        <v>61</v>
      </c>
      <c r="BT76" s="14">
        <v>31</v>
      </c>
      <c r="BU76" s="14">
        <v>51.5</v>
      </c>
      <c r="BV76" s="14">
        <f t="shared" si="19"/>
        <v>43</v>
      </c>
      <c r="BW76" s="14" t="s">
        <v>53</v>
      </c>
      <c r="BX76" s="14">
        <v>0.75463992263475577</v>
      </c>
      <c r="BY76" s="431">
        <v>0.79647137854929528</v>
      </c>
      <c r="BZ76" s="14">
        <v>69</v>
      </c>
      <c r="CA76" s="43">
        <v>69</v>
      </c>
      <c r="CB76" s="14">
        <v>86</v>
      </c>
      <c r="CC76" s="14">
        <v>28</v>
      </c>
      <c r="CD76" s="14">
        <v>59</v>
      </c>
      <c r="CE76" s="14">
        <v>72.5</v>
      </c>
      <c r="CF76" s="14">
        <f t="shared" si="20"/>
        <v>73</v>
      </c>
      <c r="CG76" s="368" t="s">
        <v>245</v>
      </c>
      <c r="CH76" s="14">
        <v>0.76636886229087653</v>
      </c>
      <c r="CI76" s="431">
        <v>0.80855581080166739</v>
      </c>
      <c r="CJ76" s="14">
        <v>69</v>
      </c>
      <c r="CK76" s="43">
        <v>69</v>
      </c>
      <c r="CL76" s="14">
        <v>66</v>
      </c>
      <c r="CM76" s="14">
        <v>177</v>
      </c>
      <c r="CN76" s="14">
        <v>142</v>
      </c>
      <c r="CO76" s="14">
        <v>104</v>
      </c>
      <c r="CP76" s="43">
        <f t="shared" si="21"/>
        <v>102</v>
      </c>
      <c r="CQ76" s="14" t="s">
        <v>220</v>
      </c>
      <c r="CR76" s="14">
        <v>0.75353617461270117</v>
      </c>
      <c r="CS76" s="431">
        <v>0.79009238034088292</v>
      </c>
      <c r="CT76" s="14">
        <v>69</v>
      </c>
      <c r="CU76" s="14">
        <v>69</v>
      </c>
      <c r="CV76" s="14">
        <v>75</v>
      </c>
      <c r="CW76" s="14">
        <v>19</v>
      </c>
      <c r="CX76" s="14">
        <v>161</v>
      </c>
      <c r="CY76" s="14">
        <v>118</v>
      </c>
      <c r="CZ76" s="14">
        <f t="shared" si="22"/>
        <v>112</v>
      </c>
      <c r="DA76" s="368" t="s">
        <v>261</v>
      </c>
      <c r="DB76" s="14">
        <v>0.76726517497127755</v>
      </c>
      <c r="DC76" s="431">
        <v>0.81483007347623149</v>
      </c>
      <c r="DD76" s="14">
        <v>69</v>
      </c>
      <c r="DE76" s="43">
        <v>69</v>
      </c>
      <c r="DF76" s="14">
        <v>76</v>
      </c>
      <c r="DG76" s="14">
        <v>75</v>
      </c>
      <c r="DH76" s="14">
        <v>98</v>
      </c>
      <c r="DI76" s="14">
        <v>87</v>
      </c>
      <c r="DJ76" s="14">
        <f t="shared" si="23"/>
        <v>78</v>
      </c>
      <c r="DK76" s="368" t="s">
        <v>363</v>
      </c>
      <c r="DL76" s="14">
        <v>0.7697349930002112</v>
      </c>
      <c r="DM76" s="431">
        <v>0.78863446504880796</v>
      </c>
      <c r="DN76" s="14">
        <v>69</v>
      </c>
      <c r="DO76" s="43">
        <v>69</v>
      </c>
      <c r="DP76" s="14">
        <v>61</v>
      </c>
      <c r="DQ76" s="14">
        <v>58</v>
      </c>
      <c r="DR76" s="14">
        <v>112</v>
      </c>
      <c r="DS76" s="14">
        <v>86.5</v>
      </c>
      <c r="DT76" s="14">
        <f t="shared" si="24"/>
        <v>81</v>
      </c>
      <c r="DU76" s="368" t="s">
        <v>304</v>
      </c>
      <c r="DV76" s="14">
        <v>0.75092146990782105</v>
      </c>
      <c r="DW76" s="431">
        <v>0.77583713080714722</v>
      </c>
      <c r="DX76" s="14">
        <v>69</v>
      </c>
      <c r="DY76" s="14">
        <v>69</v>
      </c>
      <c r="DZ76" s="14">
        <v>50</v>
      </c>
      <c r="EA76" s="14">
        <v>261</v>
      </c>
      <c r="EB76" s="14">
        <v>68</v>
      </c>
      <c r="EC76" s="14">
        <v>59</v>
      </c>
      <c r="ED76" s="43">
        <f t="shared" si="25"/>
        <v>52</v>
      </c>
    </row>
    <row r="77" spans="6:134" x14ac:dyDescent="0.25">
      <c r="F77" s="406" t="s">
        <v>247</v>
      </c>
      <c r="G77" s="411">
        <f>(VLOOKUP(F77,'RPPF CALCULATION'!$AX$2:$AZ$400,2,FALSE))</f>
        <v>0.75952551361648246</v>
      </c>
      <c r="H77" s="413">
        <f t="shared" si="15"/>
        <v>71</v>
      </c>
      <c r="I77" s="49">
        <f>VLOOKUP(F77,'RPPF CALCULATION'!$U$2:$W$365,3,FALSE)</f>
        <v>58</v>
      </c>
      <c r="J77" s="417">
        <f>VLOOKUP(F77,'RPPF CALCULATION'!$X$2:$AC$365,3,FALSE)</f>
        <v>88</v>
      </c>
      <c r="K77" s="467">
        <f>VLOOKUP(F77,'RPPF CALCULATION'!$X$2:$AC$365,5,FALSE)</f>
        <v>83</v>
      </c>
      <c r="L77" s="525">
        <f t="shared" si="16"/>
        <v>70.5</v>
      </c>
      <c r="M77" s="469">
        <f t="shared" si="17"/>
        <v>67</v>
      </c>
      <c r="O77" s="368" t="s">
        <v>196</v>
      </c>
      <c r="P77" s="14">
        <v>0.78042984358163159</v>
      </c>
      <c r="Q77" s="431">
        <v>0.79688395355664277</v>
      </c>
      <c r="R77" s="14">
        <v>70</v>
      </c>
      <c r="S77" s="43">
        <v>71</v>
      </c>
      <c r="T77" s="14">
        <v>63</v>
      </c>
      <c r="U77" s="14">
        <v>189</v>
      </c>
      <c r="V77" s="14">
        <v>24</v>
      </c>
      <c r="W77" s="14">
        <v>43.5</v>
      </c>
      <c r="X77" s="14">
        <f t="shared" si="26"/>
        <v>34</v>
      </c>
      <c r="Y77" s="368" t="s">
        <v>88</v>
      </c>
      <c r="Z77" s="14">
        <v>0.79131911758814855</v>
      </c>
      <c r="AA77" s="431">
        <v>0.82087845186777098</v>
      </c>
      <c r="AB77" s="14">
        <v>70</v>
      </c>
      <c r="AC77" s="43">
        <v>70</v>
      </c>
      <c r="AD77" s="14">
        <v>65</v>
      </c>
      <c r="AE77" s="14">
        <v>75</v>
      </c>
      <c r="AF77" s="14">
        <v>57</v>
      </c>
      <c r="AG77" s="14">
        <v>61</v>
      </c>
      <c r="AH77" s="43">
        <f t="shared" si="27"/>
        <v>59</v>
      </c>
      <c r="AI77" s="368" t="s">
        <v>366</v>
      </c>
      <c r="AJ77" s="14">
        <v>0.73907497989223581</v>
      </c>
      <c r="AK77" s="431">
        <v>0.81065278299986476</v>
      </c>
      <c r="AL77" s="14">
        <v>70</v>
      </c>
      <c r="AM77" s="14">
        <v>70</v>
      </c>
      <c r="AN77" s="14">
        <v>51</v>
      </c>
      <c r="AO77" s="14">
        <v>82</v>
      </c>
      <c r="AP77" s="14">
        <v>122</v>
      </c>
      <c r="AQ77" s="14">
        <v>86.5</v>
      </c>
      <c r="AR77" s="43">
        <f t="shared" si="28"/>
        <v>84</v>
      </c>
      <c r="AS77" s="14" t="s">
        <v>107</v>
      </c>
      <c r="AT77" s="14">
        <v>0.75939552487932194</v>
      </c>
      <c r="AU77" s="431">
        <v>0.81813093777078705</v>
      </c>
      <c r="AV77" s="14">
        <v>70</v>
      </c>
      <c r="AW77" s="43">
        <v>70</v>
      </c>
      <c r="AX77" s="14">
        <v>50</v>
      </c>
      <c r="AY77" s="14">
        <v>39</v>
      </c>
      <c r="AZ77" s="14">
        <v>172</v>
      </c>
      <c r="BA77" s="14">
        <v>111</v>
      </c>
      <c r="BB77" s="14">
        <f t="shared" si="29"/>
        <v>109</v>
      </c>
      <c r="BC77" s="368" t="s">
        <v>176</v>
      </c>
      <c r="BD77" s="14">
        <v>0.76997679952077402</v>
      </c>
      <c r="BE77" s="431">
        <v>0.78869633612307433</v>
      </c>
      <c r="BF77" s="14">
        <v>70</v>
      </c>
      <c r="BG77" s="43">
        <v>70</v>
      </c>
      <c r="BH77" s="14">
        <v>60</v>
      </c>
      <c r="BI77" s="14">
        <v>119</v>
      </c>
      <c r="BJ77" s="14">
        <v>166</v>
      </c>
      <c r="BK77" s="14">
        <v>113</v>
      </c>
      <c r="BL77" s="14">
        <f t="shared" si="18"/>
        <v>110</v>
      </c>
      <c r="BM77" s="368" t="s">
        <v>311</v>
      </c>
      <c r="BN77" s="14">
        <v>0.76667962970628034</v>
      </c>
      <c r="BO77" s="431">
        <v>0.79950632065780858</v>
      </c>
      <c r="BP77" s="14">
        <v>70</v>
      </c>
      <c r="BQ77" s="43">
        <v>70</v>
      </c>
      <c r="BR77" s="14">
        <v>70</v>
      </c>
      <c r="BS77" s="14">
        <v>62</v>
      </c>
      <c r="BT77" s="14">
        <v>95</v>
      </c>
      <c r="BU77" s="14">
        <v>82.5</v>
      </c>
      <c r="BV77" s="14">
        <f t="shared" si="19"/>
        <v>79</v>
      </c>
      <c r="BW77" s="14" t="s">
        <v>345</v>
      </c>
      <c r="BX77" s="14">
        <v>0.75218159640215854</v>
      </c>
      <c r="BY77" s="431">
        <v>0.7938767815439256</v>
      </c>
      <c r="BZ77" s="14">
        <v>70</v>
      </c>
      <c r="CA77" s="43">
        <v>70</v>
      </c>
      <c r="CB77" s="14">
        <v>64</v>
      </c>
      <c r="CC77" s="14">
        <v>235</v>
      </c>
      <c r="CD77" s="14">
        <v>34</v>
      </c>
      <c r="CE77" s="14">
        <v>49</v>
      </c>
      <c r="CF77" s="14">
        <f t="shared" si="20"/>
        <v>45</v>
      </c>
      <c r="CG77" s="368" t="s">
        <v>148</v>
      </c>
      <c r="CH77" s="14">
        <v>0.76433874172485583</v>
      </c>
      <c r="CI77" s="431">
        <v>0.80641393648884985</v>
      </c>
      <c r="CJ77" s="14">
        <v>70</v>
      </c>
      <c r="CK77" s="43">
        <v>70</v>
      </c>
      <c r="CL77" s="14">
        <v>57</v>
      </c>
      <c r="CM77" s="14">
        <v>37</v>
      </c>
      <c r="CN77" s="14">
        <v>222</v>
      </c>
      <c r="CO77" s="14">
        <v>139.5</v>
      </c>
      <c r="CP77" s="43">
        <f t="shared" si="21"/>
        <v>138</v>
      </c>
      <c r="CQ77" s="14" t="s">
        <v>277</v>
      </c>
      <c r="CR77" s="14">
        <v>0.75294736821908326</v>
      </c>
      <c r="CS77" s="431">
        <v>0.78947500925669756</v>
      </c>
      <c r="CT77" s="14">
        <v>70</v>
      </c>
      <c r="CU77" s="14">
        <v>70</v>
      </c>
      <c r="CV77" s="14">
        <v>53</v>
      </c>
      <c r="CW77" s="14">
        <v>123</v>
      </c>
      <c r="CX77" s="14">
        <v>92</v>
      </c>
      <c r="CY77" s="14">
        <v>72.5</v>
      </c>
      <c r="CZ77" s="14">
        <f t="shared" si="22"/>
        <v>67</v>
      </c>
      <c r="DA77" s="368" t="s">
        <v>76</v>
      </c>
      <c r="DB77" s="14">
        <v>0.7645322072551185</v>
      </c>
      <c r="DC77" s="431">
        <v>0.81192768150327455</v>
      </c>
      <c r="DD77" s="14">
        <v>70</v>
      </c>
      <c r="DE77" s="43">
        <v>70</v>
      </c>
      <c r="DF77" s="14">
        <v>65</v>
      </c>
      <c r="DG77" s="14">
        <v>74</v>
      </c>
      <c r="DH77" s="14">
        <v>70</v>
      </c>
      <c r="DI77" s="14">
        <v>67.5</v>
      </c>
      <c r="DJ77" s="14">
        <f t="shared" si="23"/>
        <v>60</v>
      </c>
      <c r="DK77" s="368" t="s">
        <v>315</v>
      </c>
      <c r="DL77" s="14">
        <v>0.76918367096446461</v>
      </c>
      <c r="DM77" s="431">
        <v>0.78806960628223954</v>
      </c>
      <c r="DN77" s="14">
        <v>70</v>
      </c>
      <c r="DO77" s="43">
        <v>70</v>
      </c>
      <c r="DP77" s="14">
        <v>69</v>
      </c>
      <c r="DQ77" s="14">
        <v>270</v>
      </c>
      <c r="DR77" s="14">
        <v>39</v>
      </c>
      <c r="DS77" s="14">
        <v>54</v>
      </c>
      <c r="DT77" s="14">
        <f t="shared" si="24"/>
        <v>49</v>
      </c>
      <c r="DU77" s="368" t="s">
        <v>367</v>
      </c>
      <c r="DV77" s="14">
        <v>0.74986493723545888</v>
      </c>
      <c r="DW77" s="431">
        <v>0.77474554225897307</v>
      </c>
      <c r="DX77" s="14">
        <v>70</v>
      </c>
      <c r="DY77" s="14">
        <v>70</v>
      </c>
      <c r="DZ77" s="14">
        <v>90</v>
      </c>
      <c r="EA77" s="14">
        <v>58</v>
      </c>
      <c r="EB77" s="14">
        <v>89</v>
      </c>
      <c r="EC77" s="14">
        <v>89.5</v>
      </c>
      <c r="ED77" s="43">
        <f t="shared" si="25"/>
        <v>87</v>
      </c>
    </row>
    <row r="78" spans="6:134" x14ac:dyDescent="0.25">
      <c r="F78" s="406" t="s">
        <v>261</v>
      </c>
      <c r="G78" s="411">
        <f>(VLOOKUP(F78,'RPPF CALCULATION'!$AX$2:$AZ$400,2,FALSE))</f>
        <v>0.75833748121319133</v>
      </c>
      <c r="H78" s="413">
        <f t="shared" si="15"/>
        <v>72</v>
      </c>
      <c r="I78" s="49">
        <f>VLOOKUP(F78,'RPPF CALCULATION'!$U$2:$W$365,3,FALSE)</f>
        <v>74</v>
      </c>
      <c r="J78" s="417">
        <f>VLOOKUP(F78,'RPPF CALCULATION'!$X$2:$AC$365,3,FALSE)</f>
        <v>40</v>
      </c>
      <c r="K78" s="467">
        <f>VLOOKUP(F78,'RPPF CALCULATION'!$X$2:$AC$365,5,FALSE)</f>
        <v>65</v>
      </c>
      <c r="L78" s="525">
        <f t="shared" si="16"/>
        <v>69.5</v>
      </c>
      <c r="M78" s="469">
        <f t="shared" si="17"/>
        <v>66</v>
      </c>
      <c r="O78" s="368" t="s">
        <v>369</v>
      </c>
      <c r="P78" s="14">
        <v>0.78026397824739124</v>
      </c>
      <c r="Q78" s="431">
        <v>0.79671459121818988</v>
      </c>
      <c r="R78" s="14">
        <v>71</v>
      </c>
      <c r="S78" s="43">
        <v>72</v>
      </c>
      <c r="T78" s="14">
        <v>56</v>
      </c>
      <c r="U78" s="14">
        <v>40</v>
      </c>
      <c r="V78" s="14">
        <v>120</v>
      </c>
      <c r="W78" s="14">
        <v>88</v>
      </c>
      <c r="X78" s="14">
        <f t="shared" si="26"/>
        <v>87</v>
      </c>
      <c r="Y78" s="368" t="s">
        <v>82</v>
      </c>
      <c r="Z78" s="14">
        <v>0.79127797071326034</v>
      </c>
      <c r="AA78" s="431">
        <v>0.82083576797172109</v>
      </c>
      <c r="AB78" s="14">
        <v>71</v>
      </c>
      <c r="AC78" s="43">
        <v>71</v>
      </c>
      <c r="AD78" s="14">
        <v>76</v>
      </c>
      <c r="AE78" s="14">
        <v>44</v>
      </c>
      <c r="AF78" s="14">
        <v>45</v>
      </c>
      <c r="AG78" s="14">
        <v>60.5</v>
      </c>
      <c r="AH78" s="43">
        <f t="shared" si="27"/>
        <v>58</v>
      </c>
      <c r="AI78" s="368" t="s">
        <v>387</v>
      </c>
      <c r="AJ78" s="14">
        <v>0.73741407698872674</v>
      </c>
      <c r="AK78" s="431">
        <v>0.8088310252653268</v>
      </c>
      <c r="AL78" s="14">
        <v>71</v>
      </c>
      <c r="AM78" s="14">
        <v>71</v>
      </c>
      <c r="AN78" s="14">
        <v>55</v>
      </c>
      <c r="AO78" s="14">
        <v>79</v>
      </c>
      <c r="AP78" s="14">
        <v>85</v>
      </c>
      <c r="AQ78" s="14">
        <v>70</v>
      </c>
      <c r="AR78" s="43">
        <f t="shared" si="28"/>
        <v>60</v>
      </c>
      <c r="AS78" s="14" t="s">
        <v>210</v>
      </c>
      <c r="AT78" s="14">
        <v>0.75896510378735194</v>
      </c>
      <c r="AU78" s="431">
        <v>0.81766722577871853</v>
      </c>
      <c r="AV78" s="14">
        <v>71</v>
      </c>
      <c r="AW78" s="43">
        <v>71</v>
      </c>
      <c r="AX78" s="14">
        <v>76</v>
      </c>
      <c r="AY78" s="14">
        <v>129</v>
      </c>
      <c r="AZ78" s="14">
        <v>83</v>
      </c>
      <c r="BA78" s="14">
        <v>79.5</v>
      </c>
      <c r="BB78" s="14">
        <f t="shared" si="29"/>
        <v>74</v>
      </c>
      <c r="BC78" s="368" t="s">
        <v>202</v>
      </c>
      <c r="BD78" s="14">
        <v>0.7683240142474772</v>
      </c>
      <c r="BE78" s="431">
        <v>0.78700336863332832</v>
      </c>
      <c r="BF78" s="14">
        <v>71</v>
      </c>
      <c r="BG78" s="43">
        <v>71</v>
      </c>
      <c r="BH78" s="14">
        <v>73</v>
      </c>
      <c r="BI78" s="14">
        <v>79</v>
      </c>
      <c r="BJ78" s="14">
        <v>115</v>
      </c>
      <c r="BK78" s="14">
        <v>94</v>
      </c>
      <c r="BL78" s="14">
        <f t="shared" si="18"/>
        <v>92</v>
      </c>
      <c r="BM78" s="368" t="s">
        <v>220</v>
      </c>
      <c r="BN78" s="14">
        <v>0.76403687956192912</v>
      </c>
      <c r="BO78" s="431">
        <v>0.79675041667593605</v>
      </c>
      <c r="BP78" s="14">
        <v>71</v>
      </c>
      <c r="BQ78" s="43">
        <v>71</v>
      </c>
      <c r="BR78" s="14">
        <v>58</v>
      </c>
      <c r="BS78" s="14">
        <v>67</v>
      </c>
      <c r="BT78" s="14">
        <v>107</v>
      </c>
      <c r="BU78" s="14">
        <v>82.5</v>
      </c>
      <c r="BV78" s="14">
        <f t="shared" si="19"/>
        <v>79</v>
      </c>
      <c r="BW78" s="14" t="s">
        <v>252</v>
      </c>
      <c r="BX78" s="14">
        <v>0.75116550453080622</v>
      </c>
      <c r="BY78" s="431">
        <v>0.79280436532363974</v>
      </c>
      <c r="BZ78" s="14">
        <v>71</v>
      </c>
      <c r="CA78" s="43">
        <v>71</v>
      </c>
      <c r="CB78" s="14">
        <v>70</v>
      </c>
      <c r="CC78" s="14">
        <v>66</v>
      </c>
      <c r="CD78" s="14">
        <v>110</v>
      </c>
      <c r="CE78" s="14">
        <v>90</v>
      </c>
      <c r="CF78" s="14">
        <f t="shared" si="20"/>
        <v>86</v>
      </c>
      <c r="CG78" s="368" t="s">
        <v>247</v>
      </c>
      <c r="CH78" s="14">
        <v>0.76392296454669661</v>
      </c>
      <c r="CI78" s="431">
        <v>0.80597527167619765</v>
      </c>
      <c r="CJ78" s="14">
        <v>71</v>
      </c>
      <c r="CK78" s="43">
        <v>71</v>
      </c>
      <c r="CL78" s="14">
        <v>61</v>
      </c>
      <c r="CM78" s="14">
        <v>131</v>
      </c>
      <c r="CN78" s="14">
        <v>162</v>
      </c>
      <c r="CO78" s="14">
        <v>111.5</v>
      </c>
      <c r="CP78" s="43">
        <f t="shared" si="21"/>
        <v>113</v>
      </c>
      <c r="CQ78" s="14" t="s">
        <v>322</v>
      </c>
      <c r="CR78" s="14">
        <v>0.74963684384964901</v>
      </c>
      <c r="CS78" s="431">
        <v>0.78600388183462366</v>
      </c>
      <c r="CT78" s="14">
        <v>71</v>
      </c>
      <c r="CU78" s="14">
        <v>71</v>
      </c>
      <c r="CV78" s="14">
        <v>69</v>
      </c>
      <c r="CW78" s="14">
        <v>172</v>
      </c>
      <c r="CX78" s="14">
        <v>18</v>
      </c>
      <c r="CY78" s="14">
        <v>43.5</v>
      </c>
      <c r="CZ78" s="14">
        <f t="shared" si="22"/>
        <v>39</v>
      </c>
      <c r="DA78" s="368" t="s">
        <v>228</v>
      </c>
      <c r="DB78" s="14">
        <v>0.76347807425895153</v>
      </c>
      <c r="DC78" s="431">
        <v>0.81080819987587938</v>
      </c>
      <c r="DD78" s="14">
        <v>71</v>
      </c>
      <c r="DE78" s="43">
        <v>71</v>
      </c>
      <c r="DF78" s="14">
        <v>75</v>
      </c>
      <c r="DG78" s="14">
        <v>44</v>
      </c>
      <c r="DH78" s="14">
        <v>112</v>
      </c>
      <c r="DI78" s="14">
        <v>93.5</v>
      </c>
      <c r="DJ78" s="14">
        <f t="shared" si="23"/>
        <v>84</v>
      </c>
      <c r="DK78" s="368" t="s">
        <v>269</v>
      </c>
      <c r="DL78" s="14">
        <v>0.76769008266834815</v>
      </c>
      <c r="DM78" s="431">
        <v>0.78653934558521732</v>
      </c>
      <c r="DN78" s="14">
        <v>71</v>
      </c>
      <c r="DO78" s="43">
        <v>71</v>
      </c>
      <c r="DP78" s="14">
        <v>70</v>
      </c>
      <c r="DQ78" s="14">
        <v>96</v>
      </c>
      <c r="DR78" s="14">
        <v>63</v>
      </c>
      <c r="DS78" s="14">
        <v>66.5</v>
      </c>
      <c r="DT78" s="14">
        <f t="shared" si="24"/>
        <v>63</v>
      </c>
      <c r="DU78" s="368" t="s">
        <v>373</v>
      </c>
      <c r="DV78" s="14">
        <v>0.74665664185262548</v>
      </c>
      <c r="DW78" s="431">
        <v>0.77143079526564917</v>
      </c>
      <c r="DX78" s="14">
        <v>71</v>
      </c>
      <c r="DY78" s="14">
        <v>71</v>
      </c>
      <c r="DZ78" s="14">
        <v>80</v>
      </c>
      <c r="EA78" s="14">
        <v>34</v>
      </c>
      <c r="EB78" s="14">
        <v>26</v>
      </c>
      <c r="EC78" s="14">
        <v>53</v>
      </c>
      <c r="ED78" s="43">
        <f t="shared" si="25"/>
        <v>45</v>
      </c>
    </row>
    <row r="79" spans="6:134" x14ac:dyDescent="0.25">
      <c r="F79" s="406" t="s">
        <v>101</v>
      </c>
      <c r="G79" s="411">
        <f>(VLOOKUP(F79,'RPPF CALCULATION'!$AX$2:$AZ$400,2,FALSE))</f>
        <v>0.75832949634027302</v>
      </c>
      <c r="H79" s="413">
        <f t="shared" si="15"/>
        <v>73</v>
      </c>
      <c r="I79" s="49">
        <f>VLOOKUP(F79,'RPPF CALCULATION'!$U$2:$W$365,3,FALSE)</f>
        <v>76</v>
      </c>
      <c r="J79" s="417">
        <f>VLOOKUP(F79,'RPPF CALCULATION'!$X$2:$AC$365,3,FALSE)</f>
        <v>61</v>
      </c>
      <c r="K79" s="467">
        <f>VLOOKUP(F79,'RPPF CALCULATION'!$X$2:$AC$365,5,FALSE)</f>
        <v>209</v>
      </c>
      <c r="L79" s="525">
        <f t="shared" si="16"/>
        <v>142.5</v>
      </c>
      <c r="M79" s="469">
        <f t="shared" si="17"/>
        <v>133</v>
      </c>
      <c r="O79" s="368" t="s">
        <v>352</v>
      </c>
      <c r="P79" s="14">
        <v>0.77974999761724495</v>
      </c>
      <c r="Q79" s="431">
        <v>0.79618977413184833</v>
      </c>
      <c r="R79" s="14">
        <v>72</v>
      </c>
      <c r="S79" s="43">
        <v>73</v>
      </c>
      <c r="T79" s="14">
        <v>72</v>
      </c>
      <c r="U79" s="14">
        <v>118</v>
      </c>
      <c r="V79" s="14">
        <v>151</v>
      </c>
      <c r="W79" s="14">
        <v>111.5</v>
      </c>
      <c r="X79" s="14">
        <f t="shared" si="26"/>
        <v>109</v>
      </c>
      <c r="Y79" s="368" t="s">
        <v>263</v>
      </c>
      <c r="Z79" s="14">
        <v>0.79082796146761103</v>
      </c>
      <c r="AA79" s="431">
        <v>0.82036894885325895</v>
      </c>
      <c r="AB79" s="14">
        <v>72</v>
      </c>
      <c r="AC79" s="43">
        <v>72</v>
      </c>
      <c r="AD79" s="14">
        <v>77</v>
      </c>
      <c r="AE79" s="14">
        <v>26</v>
      </c>
      <c r="AF79" s="14">
        <v>143</v>
      </c>
      <c r="AG79" s="14">
        <v>110</v>
      </c>
      <c r="AH79" s="43">
        <f t="shared" si="27"/>
        <v>105</v>
      </c>
      <c r="AI79" s="368" t="s">
        <v>129</v>
      </c>
      <c r="AJ79" s="14">
        <v>0.73520587490162359</v>
      </c>
      <c r="AK79" s="431">
        <v>0.806408963612533</v>
      </c>
      <c r="AL79" s="14">
        <v>72</v>
      </c>
      <c r="AM79" s="14">
        <v>72</v>
      </c>
      <c r="AN79" s="14">
        <v>71</v>
      </c>
      <c r="AO79" s="14">
        <v>39</v>
      </c>
      <c r="AP79" s="14">
        <v>233</v>
      </c>
      <c r="AQ79" s="14">
        <v>152</v>
      </c>
      <c r="AR79" s="43">
        <f t="shared" si="28"/>
        <v>147</v>
      </c>
      <c r="AS79" s="14" t="s">
        <v>269</v>
      </c>
      <c r="AT79" s="14">
        <v>0.75861237083797262</v>
      </c>
      <c r="AU79" s="431">
        <v>0.81728721071515298</v>
      </c>
      <c r="AV79" s="14">
        <v>72</v>
      </c>
      <c r="AW79" s="43">
        <v>72</v>
      </c>
      <c r="AX79" s="14">
        <v>75</v>
      </c>
      <c r="AY79" s="14">
        <v>110</v>
      </c>
      <c r="AZ79" s="14">
        <v>91</v>
      </c>
      <c r="BA79" s="14">
        <v>83</v>
      </c>
      <c r="BB79" s="14">
        <f t="shared" si="29"/>
        <v>79</v>
      </c>
      <c r="BC79" s="368" t="s">
        <v>328</v>
      </c>
      <c r="BD79" s="14">
        <v>0.76674451163307056</v>
      </c>
      <c r="BE79" s="431">
        <v>0.78538546543721288</v>
      </c>
      <c r="BF79" s="14">
        <v>72</v>
      </c>
      <c r="BG79" s="43">
        <v>72</v>
      </c>
      <c r="BH79" s="14">
        <v>92</v>
      </c>
      <c r="BI79" s="14">
        <v>120</v>
      </c>
      <c r="BJ79" s="14">
        <v>90</v>
      </c>
      <c r="BK79" s="14">
        <v>91</v>
      </c>
      <c r="BL79" s="14">
        <f t="shared" si="18"/>
        <v>88</v>
      </c>
      <c r="BM79" s="368" t="s">
        <v>62</v>
      </c>
      <c r="BN79" s="14">
        <v>0.75993007591340589</v>
      </c>
      <c r="BO79" s="431">
        <v>0.79246777325165108</v>
      </c>
      <c r="BP79" s="14">
        <v>72</v>
      </c>
      <c r="BQ79" s="43">
        <v>72</v>
      </c>
      <c r="BR79" s="14">
        <v>76</v>
      </c>
      <c r="BS79" s="14">
        <v>40</v>
      </c>
      <c r="BT79" s="14">
        <v>121</v>
      </c>
      <c r="BU79" s="14">
        <v>98.5</v>
      </c>
      <c r="BV79" s="14">
        <f t="shared" si="19"/>
        <v>96</v>
      </c>
      <c r="BW79" s="14" t="s">
        <v>160</v>
      </c>
      <c r="BX79" s="14">
        <v>0.75007222921354</v>
      </c>
      <c r="BY79" s="431">
        <v>0.79165048719851128</v>
      </c>
      <c r="BZ79" s="14">
        <v>72</v>
      </c>
      <c r="CA79" s="43">
        <v>72</v>
      </c>
      <c r="CB79" s="14">
        <v>73</v>
      </c>
      <c r="CC79" s="14">
        <v>32</v>
      </c>
      <c r="CD79" s="14">
        <v>62</v>
      </c>
      <c r="CE79" s="14">
        <v>67.5</v>
      </c>
      <c r="CF79" s="14">
        <f t="shared" si="20"/>
        <v>66</v>
      </c>
      <c r="CG79" s="368" t="s">
        <v>311</v>
      </c>
      <c r="CH79" s="14">
        <v>0.76019444012243065</v>
      </c>
      <c r="CI79" s="431">
        <v>0.80204150004572661</v>
      </c>
      <c r="CJ79" s="14">
        <v>72</v>
      </c>
      <c r="CK79" s="43">
        <v>72</v>
      </c>
      <c r="CL79" s="14">
        <v>82</v>
      </c>
      <c r="CM79" s="14">
        <v>42</v>
      </c>
      <c r="CN79" s="14">
        <v>161</v>
      </c>
      <c r="CO79" s="14">
        <v>121.5</v>
      </c>
      <c r="CP79" s="43">
        <f t="shared" si="21"/>
        <v>120</v>
      </c>
      <c r="CQ79" s="14" t="s">
        <v>88</v>
      </c>
      <c r="CR79" s="14">
        <v>0.74940443688333325</v>
      </c>
      <c r="CS79" s="431">
        <v>0.7857602001383619</v>
      </c>
      <c r="CT79" s="14">
        <v>72</v>
      </c>
      <c r="CU79" s="14">
        <v>72</v>
      </c>
      <c r="CV79" s="14">
        <v>85</v>
      </c>
      <c r="CW79" s="14">
        <v>207</v>
      </c>
      <c r="CX79" s="14">
        <v>71</v>
      </c>
      <c r="CY79" s="14">
        <v>78</v>
      </c>
      <c r="CZ79" s="14">
        <f t="shared" si="22"/>
        <v>72</v>
      </c>
      <c r="DA79" s="368" t="s">
        <v>202</v>
      </c>
      <c r="DB79" s="14">
        <v>0.75910421126847349</v>
      </c>
      <c r="DC79" s="431">
        <v>0.8061631889746097</v>
      </c>
      <c r="DD79" s="14">
        <v>72</v>
      </c>
      <c r="DE79" s="43">
        <v>72</v>
      </c>
      <c r="DF79" s="14">
        <v>66</v>
      </c>
      <c r="DG79" s="14">
        <v>224</v>
      </c>
      <c r="DH79" s="14">
        <v>245</v>
      </c>
      <c r="DI79" s="14">
        <v>155.5</v>
      </c>
      <c r="DJ79" s="14">
        <f t="shared" si="23"/>
        <v>150</v>
      </c>
      <c r="DK79" s="368" t="s">
        <v>238</v>
      </c>
      <c r="DL79" s="14">
        <v>0.76216959218415858</v>
      </c>
      <c r="DM79" s="431">
        <v>0.78088330928779426</v>
      </c>
      <c r="DN79" s="14">
        <v>72</v>
      </c>
      <c r="DO79" s="43">
        <v>72</v>
      </c>
      <c r="DP79" s="14">
        <v>67</v>
      </c>
      <c r="DQ79" s="14">
        <v>190</v>
      </c>
      <c r="DR79" s="14">
        <v>108</v>
      </c>
      <c r="DS79" s="14">
        <v>87.5</v>
      </c>
      <c r="DT79" s="14">
        <f t="shared" si="24"/>
        <v>83</v>
      </c>
      <c r="DU79" s="368" t="s">
        <v>369</v>
      </c>
      <c r="DV79" s="14">
        <v>0.74234647513940455</v>
      </c>
      <c r="DW79" s="431">
        <v>0.76697761672422826</v>
      </c>
      <c r="DX79" s="14">
        <v>72</v>
      </c>
      <c r="DY79" s="14">
        <v>72</v>
      </c>
      <c r="DZ79" s="14">
        <v>81</v>
      </c>
      <c r="EA79" s="14">
        <v>144</v>
      </c>
      <c r="EB79" s="14">
        <v>122</v>
      </c>
      <c r="EC79" s="14">
        <v>101.5</v>
      </c>
      <c r="ED79" s="43">
        <f t="shared" si="25"/>
        <v>100</v>
      </c>
    </row>
    <row r="80" spans="6:134" x14ac:dyDescent="0.25">
      <c r="F80" s="406" t="s">
        <v>280</v>
      </c>
      <c r="G80" s="411">
        <f>(VLOOKUP(F80,'RPPF CALCULATION'!$AX$2:$AZ$400,2,FALSE))</f>
        <v>0.75759014715506301</v>
      </c>
      <c r="H80" s="413">
        <f t="shared" si="15"/>
        <v>74</v>
      </c>
      <c r="I80" s="49">
        <f>VLOOKUP(F80,'RPPF CALCULATION'!$U$2:$W$365,3,FALSE)</f>
        <v>78</v>
      </c>
      <c r="J80" s="417">
        <f>VLOOKUP(F80,'RPPF CALCULATION'!$X$2:$AC$365,3,FALSE)</f>
        <v>51</v>
      </c>
      <c r="K80" s="467">
        <f>VLOOKUP(F80,'RPPF CALCULATION'!$X$2:$AC$365,5,FALSE)</f>
        <v>87</v>
      </c>
      <c r="L80" s="525">
        <f t="shared" si="16"/>
        <v>82.5</v>
      </c>
      <c r="M80" s="469">
        <f t="shared" si="17"/>
        <v>78</v>
      </c>
      <c r="O80" s="368" t="s">
        <v>268</v>
      </c>
      <c r="P80" s="14">
        <v>0.77670255212716111</v>
      </c>
      <c r="Q80" s="431">
        <v>0.79307807814743869</v>
      </c>
      <c r="R80" s="14">
        <v>73</v>
      </c>
      <c r="S80" s="43">
        <v>74</v>
      </c>
      <c r="T80" s="14">
        <v>61</v>
      </c>
      <c r="U80" s="14">
        <v>51</v>
      </c>
      <c r="V80" s="14">
        <v>203</v>
      </c>
      <c r="W80" s="14">
        <v>132</v>
      </c>
      <c r="X80" s="14">
        <f t="shared" si="26"/>
        <v>130</v>
      </c>
      <c r="Y80" s="368" t="s">
        <v>256</v>
      </c>
      <c r="Z80" s="14">
        <v>0.78883277268848551</v>
      </c>
      <c r="AA80" s="431">
        <v>0.81829923078403755</v>
      </c>
      <c r="AB80" s="14">
        <v>73</v>
      </c>
      <c r="AC80" s="43">
        <v>73</v>
      </c>
      <c r="AD80" s="14">
        <v>63</v>
      </c>
      <c r="AE80" s="14">
        <v>17</v>
      </c>
      <c r="AF80" s="14">
        <v>74</v>
      </c>
      <c r="AG80" s="14">
        <v>68.5</v>
      </c>
      <c r="AH80" s="43">
        <f t="shared" si="27"/>
        <v>69</v>
      </c>
      <c r="AI80" s="368" t="s">
        <v>335</v>
      </c>
      <c r="AJ80" s="14">
        <v>0.73488342565939468</v>
      </c>
      <c r="AK80" s="431">
        <v>0.80605528586304787</v>
      </c>
      <c r="AL80" s="14">
        <v>73</v>
      </c>
      <c r="AM80" s="14">
        <v>73</v>
      </c>
      <c r="AN80" s="14">
        <v>77</v>
      </c>
      <c r="AO80" s="14">
        <v>83</v>
      </c>
      <c r="AP80" s="14">
        <v>150</v>
      </c>
      <c r="AQ80" s="14">
        <v>113.5</v>
      </c>
      <c r="AR80" s="43">
        <f t="shared" si="28"/>
        <v>111</v>
      </c>
      <c r="AS80" s="14" t="s">
        <v>334</v>
      </c>
      <c r="AT80" s="14">
        <v>0.75562431967175692</v>
      </c>
      <c r="AU80" s="431">
        <v>0.81406804886519135</v>
      </c>
      <c r="AV80" s="14">
        <v>73</v>
      </c>
      <c r="AW80" s="43">
        <v>73</v>
      </c>
      <c r="AX80" s="14">
        <v>63</v>
      </c>
      <c r="AY80" s="14">
        <v>14</v>
      </c>
      <c r="AZ80" s="14">
        <v>148</v>
      </c>
      <c r="BA80" s="14">
        <v>105.5</v>
      </c>
      <c r="BB80" s="14">
        <f t="shared" si="29"/>
        <v>101</v>
      </c>
      <c r="BC80" s="368" t="s">
        <v>249</v>
      </c>
      <c r="BD80" s="14">
        <v>0.76604230129735318</v>
      </c>
      <c r="BE80" s="431">
        <v>0.78466618309089708</v>
      </c>
      <c r="BF80" s="14">
        <v>73</v>
      </c>
      <c r="BG80" s="43">
        <v>73</v>
      </c>
      <c r="BH80" s="14">
        <v>87</v>
      </c>
      <c r="BI80" s="14">
        <v>136</v>
      </c>
      <c r="BJ80" s="14">
        <v>160</v>
      </c>
      <c r="BK80" s="14">
        <v>123.5</v>
      </c>
      <c r="BL80" s="14">
        <f t="shared" si="18"/>
        <v>123</v>
      </c>
      <c r="BM80" s="368" t="s">
        <v>255</v>
      </c>
      <c r="BN80" s="14">
        <v>0.7594390886221114</v>
      </c>
      <c r="BO80" s="431">
        <v>0.79195576350528152</v>
      </c>
      <c r="BP80" s="14">
        <v>73</v>
      </c>
      <c r="BQ80" s="43">
        <v>73</v>
      </c>
      <c r="BR80" s="14">
        <v>66</v>
      </c>
      <c r="BS80" s="14">
        <v>151</v>
      </c>
      <c r="BT80" s="14">
        <v>77</v>
      </c>
      <c r="BU80" s="14">
        <v>71.5</v>
      </c>
      <c r="BV80" s="14">
        <f t="shared" si="19"/>
        <v>66</v>
      </c>
      <c r="BW80" s="14" t="s">
        <v>291</v>
      </c>
      <c r="BX80" s="14">
        <v>0.74946402990924677</v>
      </c>
      <c r="BY80" s="431">
        <v>0.79100857398428337</v>
      </c>
      <c r="BZ80" s="14">
        <v>73</v>
      </c>
      <c r="CA80" s="43">
        <v>73</v>
      </c>
      <c r="CB80" s="14">
        <v>76</v>
      </c>
      <c r="CC80" s="14">
        <v>231</v>
      </c>
      <c r="CD80" s="14">
        <v>51</v>
      </c>
      <c r="CE80" s="14">
        <v>63.5</v>
      </c>
      <c r="CF80" s="14">
        <f t="shared" si="20"/>
        <v>57</v>
      </c>
      <c r="CG80" s="368" t="s">
        <v>346</v>
      </c>
      <c r="CH80" s="14">
        <v>0.75992240323012084</v>
      </c>
      <c r="CI80" s="431">
        <v>0.8017544881108053</v>
      </c>
      <c r="CJ80" s="14">
        <v>73</v>
      </c>
      <c r="CK80" s="43">
        <v>73</v>
      </c>
      <c r="CL80" s="14">
        <v>70</v>
      </c>
      <c r="CM80" s="14">
        <v>34</v>
      </c>
      <c r="CN80" s="14">
        <v>70</v>
      </c>
      <c r="CO80" s="14">
        <v>70</v>
      </c>
      <c r="CP80" s="43">
        <f t="shared" si="21"/>
        <v>63</v>
      </c>
      <c r="CQ80" s="14" t="s">
        <v>137</v>
      </c>
      <c r="CR80" s="14">
        <v>0.74415495045786129</v>
      </c>
      <c r="CS80" s="431">
        <v>0.78025604603773091</v>
      </c>
      <c r="CT80" s="14">
        <v>73</v>
      </c>
      <c r="CU80" s="14">
        <v>73</v>
      </c>
      <c r="CV80" s="14">
        <v>89</v>
      </c>
      <c r="CW80" s="14">
        <v>205</v>
      </c>
      <c r="CX80" s="14">
        <v>51</v>
      </c>
      <c r="CY80" s="14">
        <v>70</v>
      </c>
      <c r="CZ80" s="14">
        <f t="shared" si="22"/>
        <v>64</v>
      </c>
      <c r="DA80" s="368" t="s">
        <v>223</v>
      </c>
      <c r="DB80" s="14">
        <v>0.75886980019832062</v>
      </c>
      <c r="DC80" s="431">
        <v>0.80591424611137674</v>
      </c>
      <c r="DD80" s="14">
        <v>74</v>
      </c>
      <c r="DE80" s="43">
        <v>73</v>
      </c>
      <c r="DF80" s="14">
        <v>52</v>
      </c>
      <c r="DG80" s="14">
        <v>121</v>
      </c>
      <c r="DH80" s="14">
        <v>50</v>
      </c>
      <c r="DI80" s="14">
        <v>51</v>
      </c>
      <c r="DJ80" s="14">
        <f t="shared" si="23"/>
        <v>49</v>
      </c>
      <c r="DK80" s="368" t="s">
        <v>258</v>
      </c>
      <c r="DL80" s="14">
        <v>0.76157361125768486</v>
      </c>
      <c r="DM80" s="431">
        <v>0.7802726951109632</v>
      </c>
      <c r="DN80" s="14">
        <v>73</v>
      </c>
      <c r="DO80" s="43">
        <v>73</v>
      </c>
      <c r="DP80" s="14">
        <v>102</v>
      </c>
      <c r="DQ80" s="14">
        <v>44</v>
      </c>
      <c r="DR80" s="14">
        <v>115</v>
      </c>
      <c r="DS80" s="14">
        <v>108.5</v>
      </c>
      <c r="DT80" s="14">
        <f t="shared" si="24"/>
        <v>103</v>
      </c>
      <c r="DU80" s="368" t="s">
        <v>387</v>
      </c>
      <c r="DV80" s="14">
        <v>0.74147821684570625</v>
      </c>
      <c r="DW80" s="431">
        <v>0.76608054952029669</v>
      </c>
      <c r="DX80" s="14">
        <v>73</v>
      </c>
      <c r="DY80" s="14">
        <v>73</v>
      </c>
      <c r="DZ80" s="14">
        <v>67</v>
      </c>
      <c r="EA80" s="14">
        <v>239</v>
      </c>
      <c r="EB80" s="14">
        <v>66</v>
      </c>
      <c r="EC80" s="14">
        <v>66.5</v>
      </c>
      <c r="ED80" s="43">
        <f t="shared" si="25"/>
        <v>59</v>
      </c>
    </row>
    <row r="81" spans="6:134" x14ac:dyDescent="0.25">
      <c r="F81" s="406" t="s">
        <v>341</v>
      </c>
      <c r="G81" s="411">
        <f>(VLOOKUP(F81,'RPPF CALCULATION'!$AX$2:$AZ$400,2,FALSE))</f>
        <v>0.75597768274802668</v>
      </c>
      <c r="H81" s="413">
        <f t="shared" si="15"/>
        <v>75</v>
      </c>
      <c r="I81" s="49">
        <f>VLOOKUP(F81,'RPPF CALCULATION'!$U$2:$W$365,3,FALSE)</f>
        <v>70</v>
      </c>
      <c r="J81" s="417">
        <f>VLOOKUP(F81,'RPPF CALCULATION'!$X$2:$AC$365,3,FALSE)</f>
        <v>175</v>
      </c>
      <c r="K81" s="467">
        <f>VLOOKUP(F81,'RPPF CALCULATION'!$X$2:$AC$365,5,FALSE)</f>
        <v>6</v>
      </c>
      <c r="L81" s="525">
        <f t="shared" si="16"/>
        <v>38</v>
      </c>
      <c r="M81" s="469">
        <f t="shared" si="17"/>
        <v>35</v>
      </c>
      <c r="O81" s="368" t="s">
        <v>353</v>
      </c>
      <c r="P81" s="14">
        <v>0.77665967348319997</v>
      </c>
      <c r="Q81" s="431">
        <v>0.79303429547612758</v>
      </c>
      <c r="R81" s="14">
        <v>74</v>
      </c>
      <c r="S81" s="43">
        <v>75</v>
      </c>
      <c r="T81" s="14">
        <v>84</v>
      </c>
      <c r="U81" s="14">
        <v>88</v>
      </c>
      <c r="V81" s="14">
        <v>62</v>
      </c>
      <c r="W81" s="14">
        <v>73</v>
      </c>
      <c r="X81" s="14">
        <f t="shared" si="26"/>
        <v>75</v>
      </c>
      <c r="Y81" s="368" t="s">
        <v>92</v>
      </c>
      <c r="Z81" s="14">
        <v>0.78835251608411661</v>
      </c>
      <c r="AA81" s="431">
        <v>0.81780103443173002</v>
      </c>
      <c r="AB81" s="14">
        <v>74</v>
      </c>
      <c r="AC81" s="43">
        <v>74</v>
      </c>
      <c r="AD81" s="14">
        <v>64</v>
      </c>
      <c r="AE81" s="14">
        <v>109</v>
      </c>
      <c r="AF81" s="14">
        <v>16</v>
      </c>
      <c r="AG81" s="14">
        <v>40</v>
      </c>
      <c r="AH81" s="43">
        <f t="shared" si="27"/>
        <v>35</v>
      </c>
      <c r="AI81" s="368" t="s">
        <v>210</v>
      </c>
      <c r="AJ81" s="14">
        <v>0.73159468562137075</v>
      </c>
      <c r="AK81" s="431">
        <v>0.80244803851072122</v>
      </c>
      <c r="AL81" s="14">
        <v>74</v>
      </c>
      <c r="AM81" s="14">
        <v>74</v>
      </c>
      <c r="AN81" s="14">
        <v>46</v>
      </c>
      <c r="AO81" s="14">
        <v>67</v>
      </c>
      <c r="AP81" s="14">
        <v>67</v>
      </c>
      <c r="AQ81" s="14">
        <v>56.5</v>
      </c>
      <c r="AR81" s="43">
        <f t="shared" si="28"/>
        <v>51</v>
      </c>
      <c r="AS81" s="14" t="s">
        <v>388</v>
      </c>
      <c r="AT81" s="14">
        <v>0.75335976603191956</v>
      </c>
      <c r="AU81" s="431">
        <v>0.81162834342541168</v>
      </c>
      <c r="AV81" s="14">
        <v>74</v>
      </c>
      <c r="AW81" s="43">
        <v>74</v>
      </c>
      <c r="AX81" s="14">
        <v>61</v>
      </c>
      <c r="AY81" s="14">
        <v>46</v>
      </c>
      <c r="AZ81" s="14">
        <v>79</v>
      </c>
      <c r="BA81" s="14">
        <v>70</v>
      </c>
      <c r="BB81" s="14">
        <f t="shared" si="29"/>
        <v>68</v>
      </c>
      <c r="BC81" s="368" t="s">
        <v>341</v>
      </c>
      <c r="BD81" s="14">
        <v>0.76452975883952723</v>
      </c>
      <c r="BE81" s="431">
        <v>0.78311686797457103</v>
      </c>
      <c r="BF81" s="14">
        <v>74</v>
      </c>
      <c r="BG81" s="43">
        <v>74</v>
      </c>
      <c r="BH81" s="14">
        <v>70</v>
      </c>
      <c r="BI81" s="14">
        <v>179</v>
      </c>
      <c r="BJ81" s="14">
        <v>99</v>
      </c>
      <c r="BK81" s="14">
        <v>84.5</v>
      </c>
      <c r="BL81" s="14">
        <f t="shared" si="18"/>
        <v>79</v>
      </c>
      <c r="BM81" s="368" t="s">
        <v>357</v>
      </c>
      <c r="BN81" s="14">
        <v>0.75939617466990683</v>
      </c>
      <c r="BO81" s="431">
        <v>0.79191101211930148</v>
      </c>
      <c r="BP81" s="14">
        <v>74</v>
      </c>
      <c r="BQ81" s="43">
        <v>74</v>
      </c>
      <c r="BR81" s="14">
        <v>64</v>
      </c>
      <c r="BS81" s="14">
        <v>83</v>
      </c>
      <c r="BT81" s="14">
        <v>102</v>
      </c>
      <c r="BU81" s="14">
        <v>83</v>
      </c>
      <c r="BV81" s="14">
        <f t="shared" si="19"/>
        <v>81</v>
      </c>
      <c r="BW81" s="14" t="s">
        <v>76</v>
      </c>
      <c r="BX81" s="14">
        <v>0.74852672394311626</v>
      </c>
      <c r="BY81" s="431">
        <v>0.79001931095621569</v>
      </c>
      <c r="BZ81" s="14">
        <v>74</v>
      </c>
      <c r="CA81" s="43">
        <v>74</v>
      </c>
      <c r="CB81" s="14">
        <v>56</v>
      </c>
      <c r="CC81" s="14">
        <v>221</v>
      </c>
      <c r="CD81" s="14">
        <v>23</v>
      </c>
      <c r="CE81" s="14">
        <v>39.5</v>
      </c>
      <c r="CF81" s="14">
        <f t="shared" si="20"/>
        <v>27</v>
      </c>
      <c r="CG81" s="368" t="s">
        <v>118</v>
      </c>
      <c r="CH81" s="14">
        <v>0.75709359226466422</v>
      </c>
      <c r="CI81" s="431">
        <v>0.7987699572193202</v>
      </c>
      <c r="CJ81" s="14">
        <v>74</v>
      </c>
      <c r="CK81" s="43">
        <v>74</v>
      </c>
      <c r="CL81" s="14">
        <v>75</v>
      </c>
      <c r="CM81" s="14">
        <v>125</v>
      </c>
      <c r="CN81" s="14">
        <v>55</v>
      </c>
      <c r="CO81" s="14">
        <v>65</v>
      </c>
      <c r="CP81" s="43">
        <f t="shared" si="21"/>
        <v>59</v>
      </c>
      <c r="CQ81" s="14" t="s">
        <v>263</v>
      </c>
      <c r="CR81" s="14">
        <v>0.74404008073592942</v>
      </c>
      <c r="CS81" s="431">
        <v>0.78013560365541679</v>
      </c>
      <c r="CT81" s="14">
        <v>74</v>
      </c>
      <c r="CU81" s="14">
        <v>74</v>
      </c>
      <c r="CV81" s="14">
        <v>74</v>
      </c>
      <c r="CW81" s="14">
        <v>58</v>
      </c>
      <c r="CX81" s="14">
        <v>282</v>
      </c>
      <c r="CY81" s="14">
        <v>178</v>
      </c>
      <c r="CZ81" s="14">
        <f t="shared" si="22"/>
        <v>174</v>
      </c>
      <c r="DA81" s="368" t="s">
        <v>315</v>
      </c>
      <c r="DB81" s="14">
        <v>0.75539308642254899</v>
      </c>
      <c r="DC81" s="431">
        <v>0.80222200119556408</v>
      </c>
      <c r="DD81" s="14">
        <v>73</v>
      </c>
      <c r="DE81" s="43">
        <v>74</v>
      </c>
      <c r="DF81" s="14">
        <v>69</v>
      </c>
      <c r="DG81" s="14">
        <v>86</v>
      </c>
      <c r="DH81" s="14">
        <v>121</v>
      </c>
      <c r="DI81" s="14">
        <v>95</v>
      </c>
      <c r="DJ81" s="14">
        <f t="shared" si="23"/>
        <v>85</v>
      </c>
      <c r="DK81" s="368" t="s">
        <v>104</v>
      </c>
      <c r="DL81" s="14">
        <v>0.76064454519504554</v>
      </c>
      <c r="DM81" s="431">
        <v>0.77932081748558879</v>
      </c>
      <c r="DN81" s="14">
        <v>74</v>
      </c>
      <c r="DO81" s="43">
        <v>74</v>
      </c>
      <c r="DP81" s="14">
        <v>31</v>
      </c>
      <c r="DQ81" s="14">
        <v>117</v>
      </c>
      <c r="DR81" s="14">
        <v>145</v>
      </c>
      <c r="DS81" s="14">
        <v>88</v>
      </c>
      <c r="DT81" s="14">
        <f t="shared" si="24"/>
        <v>85</v>
      </c>
      <c r="DU81" s="368" t="s">
        <v>213</v>
      </c>
      <c r="DV81" s="14">
        <v>0.74145400789849225</v>
      </c>
      <c r="DW81" s="431">
        <v>0.76605553731742448</v>
      </c>
      <c r="DX81" s="14">
        <v>74</v>
      </c>
      <c r="DY81" s="14">
        <v>74</v>
      </c>
      <c r="DZ81" s="14">
        <v>84</v>
      </c>
      <c r="EA81" s="14">
        <v>165</v>
      </c>
      <c r="EB81" s="14">
        <v>106</v>
      </c>
      <c r="EC81" s="14">
        <v>95</v>
      </c>
      <c r="ED81" s="43">
        <f t="shared" si="25"/>
        <v>91</v>
      </c>
    </row>
    <row r="82" spans="6:134" ht="15.75" thickBot="1" x14ac:dyDescent="0.3">
      <c r="F82" s="406" t="s">
        <v>263</v>
      </c>
      <c r="G82" s="411">
        <f>(VLOOKUP(F82,'RPPF CALCULATION'!$AX$2:$AZ$400,2,FALSE))</f>
        <v>0.75526655591249403</v>
      </c>
      <c r="H82" s="413">
        <f t="shared" si="15"/>
        <v>76</v>
      </c>
      <c r="I82" s="49">
        <f>VLOOKUP(F82,'RPPF CALCULATION'!$U$2:$W$365,3,FALSE)</f>
        <v>47</v>
      </c>
      <c r="J82" s="417">
        <f>VLOOKUP(F82,'RPPF CALCULATION'!$X$2:$AC$365,3,FALSE)</f>
        <v>44</v>
      </c>
      <c r="K82" s="467">
        <f>VLOOKUP(F82,'RPPF CALCULATION'!$X$2:$AC$365,5,FALSE)</f>
        <v>96</v>
      </c>
      <c r="L82" s="525">
        <f t="shared" si="16"/>
        <v>71.5</v>
      </c>
      <c r="M82" s="469">
        <f t="shared" si="17"/>
        <v>68</v>
      </c>
      <c r="O82" s="330" t="s">
        <v>365</v>
      </c>
      <c r="P82" s="14">
        <v>0.7763462013024609</v>
      </c>
      <c r="Q82" s="431">
        <v>0.79271421423785648</v>
      </c>
      <c r="R82" s="14">
        <v>75</v>
      </c>
      <c r="S82" s="43">
        <v>76</v>
      </c>
      <c r="T82" s="14">
        <v>74</v>
      </c>
      <c r="U82" s="14">
        <v>143</v>
      </c>
      <c r="V82" s="14">
        <v>94</v>
      </c>
      <c r="W82" s="14">
        <v>84</v>
      </c>
      <c r="X82" s="14">
        <f t="shared" si="26"/>
        <v>85</v>
      </c>
      <c r="Y82" s="368" t="s">
        <v>352</v>
      </c>
      <c r="Z82" s="14">
        <v>0.78794011806173792</v>
      </c>
      <c r="AA82" s="431">
        <v>0.81737323148518259</v>
      </c>
      <c r="AB82" s="14">
        <v>75</v>
      </c>
      <c r="AC82" s="43">
        <v>75</v>
      </c>
      <c r="AD82" s="14">
        <v>93</v>
      </c>
      <c r="AE82" s="14">
        <v>113</v>
      </c>
      <c r="AF82" s="14">
        <v>59</v>
      </c>
      <c r="AG82" s="14">
        <v>76</v>
      </c>
      <c r="AH82" s="43">
        <f t="shared" si="27"/>
        <v>73</v>
      </c>
      <c r="AI82" s="368" t="s">
        <v>368</v>
      </c>
      <c r="AJ82" s="14">
        <v>0.7313714038056085</v>
      </c>
      <c r="AK82" s="431">
        <v>0.80220313233710494</v>
      </c>
      <c r="AL82" s="14">
        <v>75</v>
      </c>
      <c r="AM82" s="14">
        <v>75</v>
      </c>
      <c r="AN82" s="14">
        <v>74</v>
      </c>
      <c r="AO82" s="14">
        <v>221</v>
      </c>
      <c r="AP82" s="14">
        <v>217</v>
      </c>
      <c r="AQ82" s="14">
        <v>145.5</v>
      </c>
      <c r="AR82" s="43">
        <f t="shared" si="28"/>
        <v>141</v>
      </c>
      <c r="AS82" s="14" t="s">
        <v>240</v>
      </c>
      <c r="AT82" s="14">
        <v>0.75108520258817257</v>
      </c>
      <c r="AU82" s="431">
        <v>0.80917785397388697</v>
      </c>
      <c r="AV82" s="14">
        <v>75</v>
      </c>
      <c r="AW82" s="43">
        <v>75</v>
      </c>
      <c r="AX82" s="14">
        <v>66</v>
      </c>
      <c r="AY82" s="14">
        <v>162</v>
      </c>
      <c r="AZ82" s="14">
        <v>88</v>
      </c>
      <c r="BA82" s="14">
        <v>77</v>
      </c>
      <c r="BB82" s="14">
        <f t="shared" si="29"/>
        <v>73</v>
      </c>
      <c r="BC82" s="368" t="s">
        <v>381</v>
      </c>
      <c r="BD82" s="14">
        <v>0.76418216021297947</v>
      </c>
      <c r="BE82" s="431">
        <v>0.78276081859312174</v>
      </c>
      <c r="BF82" s="14">
        <v>75</v>
      </c>
      <c r="BG82" s="43">
        <v>75</v>
      </c>
      <c r="BH82" s="14">
        <v>90</v>
      </c>
      <c r="BI82" s="14">
        <v>142</v>
      </c>
      <c r="BJ82" s="14">
        <v>75</v>
      </c>
      <c r="BK82" s="14">
        <v>82.5</v>
      </c>
      <c r="BL82" s="14">
        <f t="shared" si="18"/>
        <v>77</v>
      </c>
      <c r="BM82" s="368" t="s">
        <v>300</v>
      </c>
      <c r="BN82" s="14">
        <v>0.7591364439995083</v>
      </c>
      <c r="BO82" s="431">
        <v>0.7916401606389617</v>
      </c>
      <c r="BP82" s="14">
        <v>75</v>
      </c>
      <c r="BQ82" s="43">
        <v>75</v>
      </c>
      <c r="BR82" s="14">
        <v>79</v>
      </c>
      <c r="BS82" s="14">
        <v>159</v>
      </c>
      <c r="BT82" s="14">
        <v>17</v>
      </c>
      <c r="BU82" s="14">
        <v>48</v>
      </c>
      <c r="BV82" s="14">
        <f t="shared" si="19"/>
        <v>39</v>
      </c>
      <c r="BW82" s="14" t="s">
        <v>71</v>
      </c>
      <c r="BX82" s="14">
        <v>0.74468914476566073</v>
      </c>
      <c r="BY82" s="431">
        <v>0.78596900578936402</v>
      </c>
      <c r="BZ82" s="14">
        <v>75</v>
      </c>
      <c r="CA82" s="43">
        <v>75</v>
      </c>
      <c r="CB82" s="14">
        <v>77</v>
      </c>
      <c r="CC82" s="14">
        <v>44</v>
      </c>
      <c r="CD82" s="14">
        <v>17</v>
      </c>
      <c r="CE82" s="14">
        <v>47</v>
      </c>
      <c r="CF82" s="14">
        <f t="shared" si="20"/>
        <v>42</v>
      </c>
      <c r="CG82" s="368" t="s">
        <v>209</v>
      </c>
      <c r="CH82" s="14">
        <v>0.75498091288078306</v>
      </c>
      <c r="CI82" s="431">
        <v>0.79654097940426172</v>
      </c>
      <c r="CJ82" s="14">
        <v>75</v>
      </c>
      <c r="CK82" s="43">
        <v>75</v>
      </c>
      <c r="CL82" s="14">
        <v>76</v>
      </c>
      <c r="CM82" s="14">
        <v>53</v>
      </c>
      <c r="CN82" s="14">
        <v>101</v>
      </c>
      <c r="CO82" s="14">
        <v>88.5</v>
      </c>
      <c r="CP82" s="43">
        <f t="shared" si="21"/>
        <v>82</v>
      </c>
      <c r="CQ82" s="14" t="s">
        <v>194</v>
      </c>
      <c r="CR82" s="14">
        <v>0.74137366359057599</v>
      </c>
      <c r="CS82" s="431">
        <v>0.77733983095022863</v>
      </c>
      <c r="CT82" s="14">
        <v>75</v>
      </c>
      <c r="CU82" s="14">
        <v>75</v>
      </c>
      <c r="CV82" s="14">
        <v>98</v>
      </c>
      <c r="CW82" s="14">
        <v>154</v>
      </c>
      <c r="CX82" s="14">
        <v>70</v>
      </c>
      <c r="CY82" s="14">
        <v>84</v>
      </c>
      <c r="CZ82" s="14">
        <f t="shared" si="22"/>
        <v>80</v>
      </c>
      <c r="DA82" s="368" t="s">
        <v>192</v>
      </c>
      <c r="DB82" s="14">
        <v>0.75463718994591633</v>
      </c>
      <c r="DC82" s="431">
        <v>0.80141924459760161</v>
      </c>
      <c r="DD82" s="14">
        <v>75</v>
      </c>
      <c r="DE82" s="43">
        <v>75</v>
      </c>
      <c r="DF82" s="14">
        <v>83</v>
      </c>
      <c r="DG82" s="14">
        <v>92</v>
      </c>
      <c r="DH82" s="14">
        <v>26</v>
      </c>
      <c r="DI82" s="14">
        <v>54.5</v>
      </c>
      <c r="DJ82" s="14">
        <f t="shared" si="23"/>
        <v>51</v>
      </c>
      <c r="DK82" s="368" t="s">
        <v>71</v>
      </c>
      <c r="DL82" s="14">
        <v>0.76042763287309312</v>
      </c>
      <c r="DM82" s="431">
        <v>0.77909857926783721</v>
      </c>
      <c r="DN82" s="14">
        <v>75</v>
      </c>
      <c r="DO82" s="43">
        <v>75</v>
      </c>
      <c r="DP82" s="14">
        <v>72</v>
      </c>
      <c r="DQ82" s="14">
        <v>29</v>
      </c>
      <c r="DR82" s="14">
        <v>32</v>
      </c>
      <c r="DS82" s="14">
        <v>52</v>
      </c>
      <c r="DT82" s="14">
        <f t="shared" si="24"/>
        <v>45</v>
      </c>
      <c r="DU82" s="368" t="s">
        <v>92</v>
      </c>
      <c r="DV82" s="14">
        <v>0.74089978504240928</v>
      </c>
      <c r="DW82" s="431">
        <v>0.76548292528311423</v>
      </c>
      <c r="DX82" s="14">
        <v>75</v>
      </c>
      <c r="DY82" s="14">
        <v>75</v>
      </c>
      <c r="DZ82" s="14">
        <v>87</v>
      </c>
      <c r="EA82" s="14">
        <v>156</v>
      </c>
      <c r="EB82" s="14">
        <v>67</v>
      </c>
      <c r="EC82" s="14">
        <v>77</v>
      </c>
      <c r="ED82" s="43">
        <f t="shared" si="25"/>
        <v>67</v>
      </c>
    </row>
    <row r="83" spans="6:134" x14ac:dyDescent="0.25">
      <c r="F83" s="406" t="s">
        <v>160</v>
      </c>
      <c r="G83" s="411">
        <f>(VLOOKUP(F83,'RPPF CALCULATION'!$AX$2:$AZ$400,2,FALSE))</f>
        <v>0.75426597897992032</v>
      </c>
      <c r="H83" s="413">
        <f t="shared" si="15"/>
        <v>77</v>
      </c>
      <c r="I83" s="49">
        <f>VLOOKUP(F83,'RPPF CALCULATION'!$U$2:$W$365,3,FALSE)</f>
        <v>71</v>
      </c>
      <c r="J83" s="417">
        <f>VLOOKUP(F83,'RPPF CALCULATION'!$X$2:$AC$365,3,FALSE)</f>
        <v>13</v>
      </c>
      <c r="K83" s="467">
        <f>VLOOKUP(F83,'RPPF CALCULATION'!$X$2:$AC$365,5,FALSE)</f>
        <v>85</v>
      </c>
      <c r="L83" s="525">
        <f t="shared" si="16"/>
        <v>78</v>
      </c>
      <c r="M83" s="469">
        <f t="shared" si="17"/>
        <v>74</v>
      </c>
      <c r="O83" s="368" t="s">
        <v>190</v>
      </c>
      <c r="P83" s="14">
        <v>0.77411085741132646</v>
      </c>
      <c r="Q83" s="431">
        <v>0.79043174171047215</v>
      </c>
      <c r="R83" s="14">
        <v>76</v>
      </c>
      <c r="S83" s="43">
        <v>77</v>
      </c>
      <c r="T83" s="14">
        <v>96</v>
      </c>
      <c r="U83" s="14">
        <v>83</v>
      </c>
      <c r="V83" s="14">
        <v>53</v>
      </c>
      <c r="W83" s="14">
        <v>74.5</v>
      </c>
      <c r="X83" s="14">
        <f t="shared" si="26"/>
        <v>77</v>
      </c>
      <c r="Y83" s="368" t="s">
        <v>122</v>
      </c>
      <c r="Z83" s="14">
        <v>0.7863900141349216</v>
      </c>
      <c r="AA83" s="431">
        <v>0.8157652241928055</v>
      </c>
      <c r="AB83" s="14">
        <v>76</v>
      </c>
      <c r="AC83" s="43">
        <v>76</v>
      </c>
      <c r="AD83" s="14">
        <v>67</v>
      </c>
      <c r="AE83" s="14">
        <v>98</v>
      </c>
      <c r="AF83" s="14">
        <v>22</v>
      </c>
      <c r="AG83" s="14">
        <v>44.5</v>
      </c>
      <c r="AH83" s="43">
        <f t="shared" si="27"/>
        <v>39</v>
      </c>
      <c r="AI83" s="368" t="s">
        <v>85</v>
      </c>
      <c r="AJ83" s="14">
        <v>0.72956487738955456</v>
      </c>
      <c r="AK83" s="431">
        <v>0.80022164776980098</v>
      </c>
      <c r="AL83" s="14">
        <v>76</v>
      </c>
      <c r="AM83" s="14">
        <v>76</v>
      </c>
      <c r="AN83" s="14">
        <v>69</v>
      </c>
      <c r="AO83" s="14">
        <v>86</v>
      </c>
      <c r="AP83" s="14">
        <v>142</v>
      </c>
      <c r="AQ83" s="14">
        <v>105.5</v>
      </c>
      <c r="AR83" s="43">
        <f t="shared" si="28"/>
        <v>99</v>
      </c>
      <c r="AS83" s="14" t="s">
        <v>247</v>
      </c>
      <c r="AT83" s="14">
        <v>0.74745864787100313</v>
      </c>
      <c r="AU83" s="431">
        <v>0.80527080354439384</v>
      </c>
      <c r="AV83" s="14">
        <v>76</v>
      </c>
      <c r="AW83" s="43">
        <v>76</v>
      </c>
      <c r="AX83" s="14">
        <v>69</v>
      </c>
      <c r="AY83" s="14">
        <v>128</v>
      </c>
      <c r="AZ83" s="14">
        <v>25</v>
      </c>
      <c r="BA83" s="14">
        <v>47</v>
      </c>
      <c r="BB83" s="14">
        <f t="shared" si="29"/>
        <v>41</v>
      </c>
      <c r="BC83" s="368" t="s">
        <v>153</v>
      </c>
      <c r="BD83" s="14">
        <v>0.76393483099877646</v>
      </c>
      <c r="BE83" s="431">
        <v>0.78250747635582385</v>
      </c>
      <c r="BF83" s="14">
        <v>76</v>
      </c>
      <c r="BG83" s="43">
        <v>76</v>
      </c>
      <c r="BH83" s="14">
        <v>83</v>
      </c>
      <c r="BI83" s="14">
        <v>63</v>
      </c>
      <c r="BJ83" s="14">
        <v>86</v>
      </c>
      <c r="BK83" s="14">
        <v>84.5</v>
      </c>
      <c r="BL83" s="14">
        <f t="shared" si="18"/>
        <v>79</v>
      </c>
      <c r="BM83" s="368" t="s">
        <v>384</v>
      </c>
      <c r="BN83" s="14">
        <v>0.75746171409822172</v>
      </c>
      <c r="BO83" s="431">
        <v>0.78989372433154836</v>
      </c>
      <c r="BP83" s="14">
        <v>76</v>
      </c>
      <c r="BQ83" s="43">
        <v>76</v>
      </c>
      <c r="BR83" s="14">
        <v>67</v>
      </c>
      <c r="BS83" s="14">
        <v>180</v>
      </c>
      <c r="BT83" s="14">
        <v>166</v>
      </c>
      <c r="BU83" s="14">
        <v>116.5</v>
      </c>
      <c r="BV83" s="14">
        <f t="shared" si="19"/>
        <v>112</v>
      </c>
      <c r="BW83" s="14" t="s">
        <v>61</v>
      </c>
      <c r="BX83" s="14">
        <v>0.74021460718896348</v>
      </c>
      <c r="BY83" s="431">
        <v>0.78124643412943928</v>
      </c>
      <c r="BZ83" s="14">
        <v>76</v>
      </c>
      <c r="CA83" s="43">
        <v>76</v>
      </c>
      <c r="CB83" s="14">
        <v>95</v>
      </c>
      <c r="CC83" s="14">
        <v>71</v>
      </c>
      <c r="CD83" s="14">
        <v>120</v>
      </c>
      <c r="CE83" s="14">
        <v>107.5</v>
      </c>
      <c r="CF83" s="14">
        <f t="shared" si="20"/>
        <v>103</v>
      </c>
      <c r="CG83" s="368" t="s">
        <v>369</v>
      </c>
      <c r="CH83" s="14">
        <v>0.75209891217838687</v>
      </c>
      <c r="CI83" s="431">
        <v>0.79350033079584725</v>
      </c>
      <c r="CJ83" s="14">
        <v>76</v>
      </c>
      <c r="CK83" s="43">
        <v>76</v>
      </c>
      <c r="CL83" s="14">
        <v>64</v>
      </c>
      <c r="CM83" s="14">
        <v>80</v>
      </c>
      <c r="CN83" s="14">
        <v>61</v>
      </c>
      <c r="CO83" s="14">
        <v>62.5</v>
      </c>
      <c r="CP83" s="43">
        <f t="shared" si="21"/>
        <v>57</v>
      </c>
      <c r="CQ83" s="14" t="s">
        <v>296</v>
      </c>
      <c r="CR83" s="14">
        <v>0.74068186828191451</v>
      </c>
      <c r="CS83" s="431">
        <v>0.77661447466270872</v>
      </c>
      <c r="CT83" s="14">
        <v>76</v>
      </c>
      <c r="CU83" s="14">
        <v>76</v>
      </c>
      <c r="CV83" s="14">
        <v>84</v>
      </c>
      <c r="CW83" s="14">
        <v>69</v>
      </c>
      <c r="CX83" s="14">
        <v>93</v>
      </c>
      <c r="CY83" s="14">
        <v>88.5</v>
      </c>
      <c r="CZ83" s="14">
        <f t="shared" si="22"/>
        <v>87</v>
      </c>
      <c r="DA83" s="368" t="s">
        <v>238</v>
      </c>
      <c r="DB83" s="14">
        <v>0.75135264909235233</v>
      </c>
      <c r="DC83" s="431">
        <v>0.79793108593701145</v>
      </c>
      <c r="DD83" s="14">
        <v>76</v>
      </c>
      <c r="DE83" s="43">
        <v>76</v>
      </c>
      <c r="DF83" s="14">
        <v>57</v>
      </c>
      <c r="DG83" s="14">
        <v>32</v>
      </c>
      <c r="DH83" s="14">
        <v>191</v>
      </c>
      <c r="DI83" s="14">
        <v>124</v>
      </c>
      <c r="DJ83" s="14">
        <f t="shared" si="23"/>
        <v>118</v>
      </c>
      <c r="DK83" s="368" t="s">
        <v>558</v>
      </c>
      <c r="DL83" s="14">
        <v>0.75933425777848651</v>
      </c>
      <c r="DM83" s="431">
        <v>0.77797835829480866</v>
      </c>
      <c r="DN83" s="14">
        <v>76</v>
      </c>
      <c r="DO83" s="43">
        <v>76</v>
      </c>
      <c r="DP83" s="14">
        <v>76</v>
      </c>
      <c r="DQ83" s="14">
        <v>9</v>
      </c>
      <c r="DR83" s="14">
        <v>116</v>
      </c>
      <c r="DS83" s="14">
        <v>96</v>
      </c>
      <c r="DT83" s="14">
        <f t="shared" si="24"/>
        <v>91</v>
      </c>
      <c r="DU83" s="368" t="s">
        <v>303</v>
      </c>
      <c r="DV83" s="14">
        <v>0.73853085563134868</v>
      </c>
      <c r="DW83" s="431">
        <v>0.76303539452122582</v>
      </c>
      <c r="DX83" s="14">
        <v>76</v>
      </c>
      <c r="DY83" s="14">
        <v>76</v>
      </c>
      <c r="DZ83" s="14">
        <v>57</v>
      </c>
      <c r="EA83" s="14">
        <v>26</v>
      </c>
      <c r="EB83" s="14">
        <v>164</v>
      </c>
      <c r="EC83" s="14">
        <v>110.5</v>
      </c>
      <c r="ED83" s="43">
        <f t="shared" si="25"/>
        <v>108</v>
      </c>
    </row>
    <row r="84" spans="6:134" x14ac:dyDescent="0.25">
      <c r="F84" s="406" t="s">
        <v>133</v>
      </c>
      <c r="G84" s="411">
        <f>(VLOOKUP(F84,'RPPF CALCULATION'!$AX$2:$AZ$400,2,FALSE))</f>
        <v>0.74792727157838235</v>
      </c>
      <c r="H84" s="413">
        <f t="shared" si="15"/>
        <v>78</v>
      </c>
      <c r="I84" s="49">
        <f>VLOOKUP(F84,'RPPF CALCULATION'!$U$2:$W$365,3,FALSE)</f>
        <v>81</v>
      </c>
      <c r="J84" s="417">
        <f>VLOOKUP(F84,'RPPF CALCULATION'!$X$2:$AC$365,3,FALSE)</f>
        <v>151</v>
      </c>
      <c r="K84" s="467">
        <f>VLOOKUP(F84,'RPPF CALCULATION'!$X$2:$AC$365,5,FALSE)</f>
        <v>38</v>
      </c>
      <c r="L84" s="525">
        <f t="shared" si="16"/>
        <v>59.5</v>
      </c>
      <c r="M84" s="469">
        <f t="shared" si="17"/>
        <v>54</v>
      </c>
      <c r="O84" s="368" t="s">
        <v>277</v>
      </c>
      <c r="P84" s="14">
        <v>0.77349789240439226</v>
      </c>
      <c r="Q84" s="431">
        <v>0.78980585332071518</v>
      </c>
      <c r="R84" s="14">
        <v>77</v>
      </c>
      <c r="S84" s="43">
        <v>78</v>
      </c>
      <c r="T84" s="14">
        <v>82</v>
      </c>
      <c r="U84" s="14">
        <v>164</v>
      </c>
      <c r="V84" s="14">
        <v>45</v>
      </c>
      <c r="W84" s="14">
        <v>63.5</v>
      </c>
      <c r="X84" s="14">
        <f t="shared" si="26"/>
        <v>63</v>
      </c>
      <c r="Y84" s="368" t="s">
        <v>312</v>
      </c>
      <c r="Z84" s="14">
        <v>0.78504922024899115</v>
      </c>
      <c r="AA84" s="431">
        <v>0.81437434561437438</v>
      </c>
      <c r="AB84" s="14">
        <v>77</v>
      </c>
      <c r="AC84" s="43">
        <v>77</v>
      </c>
      <c r="AD84" s="14">
        <v>87</v>
      </c>
      <c r="AE84" s="14">
        <v>60</v>
      </c>
      <c r="AF84" s="14">
        <v>19</v>
      </c>
      <c r="AG84" s="14">
        <v>53</v>
      </c>
      <c r="AH84" s="43">
        <f t="shared" si="27"/>
        <v>48</v>
      </c>
      <c r="AI84" s="368" t="s">
        <v>303</v>
      </c>
      <c r="AJ84" s="14">
        <v>0.72428170033212091</v>
      </c>
      <c r="AK84" s="431">
        <v>0.79442680651389208</v>
      </c>
      <c r="AL84" s="14">
        <v>77</v>
      </c>
      <c r="AM84" s="14">
        <v>77</v>
      </c>
      <c r="AN84" s="14">
        <v>76</v>
      </c>
      <c r="AO84" s="14">
        <v>8</v>
      </c>
      <c r="AP84" s="14">
        <v>158</v>
      </c>
      <c r="AQ84" s="14">
        <v>117</v>
      </c>
      <c r="AR84" s="43">
        <f t="shared" si="28"/>
        <v>117</v>
      </c>
      <c r="AS84" s="14" t="s">
        <v>285</v>
      </c>
      <c r="AT84" s="14">
        <v>0.74688403307759788</v>
      </c>
      <c r="AU84" s="431">
        <v>0.80465174519550475</v>
      </c>
      <c r="AV84" s="14">
        <v>77</v>
      </c>
      <c r="AW84" s="43">
        <v>77</v>
      </c>
      <c r="AX84" s="14">
        <v>48</v>
      </c>
      <c r="AY84" s="14">
        <v>51</v>
      </c>
      <c r="AZ84" s="14">
        <v>67</v>
      </c>
      <c r="BA84" s="14">
        <v>57.5</v>
      </c>
      <c r="BB84" s="14">
        <f t="shared" si="29"/>
        <v>55</v>
      </c>
      <c r="BC84" s="368" t="s">
        <v>199</v>
      </c>
      <c r="BD84" s="14">
        <v>0.76136125810234945</v>
      </c>
      <c r="BE84" s="431">
        <v>0.77987133522089491</v>
      </c>
      <c r="BF84" s="14">
        <v>77</v>
      </c>
      <c r="BG84" s="43">
        <v>77</v>
      </c>
      <c r="BH84" s="14">
        <v>69</v>
      </c>
      <c r="BI84" s="14">
        <v>29</v>
      </c>
      <c r="BJ84" s="14">
        <v>16</v>
      </c>
      <c r="BK84" s="14">
        <v>42.5</v>
      </c>
      <c r="BL84" s="14">
        <f t="shared" si="18"/>
        <v>39</v>
      </c>
      <c r="BM84" s="368" t="s">
        <v>71</v>
      </c>
      <c r="BN84" s="14">
        <v>0.75049226382419887</v>
      </c>
      <c r="BO84" s="431">
        <v>0.78262586520279309</v>
      </c>
      <c r="BP84" s="14">
        <v>77</v>
      </c>
      <c r="BQ84" s="43">
        <v>77</v>
      </c>
      <c r="BR84" s="14">
        <v>69</v>
      </c>
      <c r="BS84" s="14">
        <v>130</v>
      </c>
      <c r="BT84" s="14">
        <v>75</v>
      </c>
      <c r="BU84" s="14">
        <v>72</v>
      </c>
      <c r="BV84" s="14">
        <f t="shared" si="19"/>
        <v>67</v>
      </c>
      <c r="BW84" s="14" t="s">
        <v>93</v>
      </c>
      <c r="BX84" s="14">
        <v>0.7389357449061259</v>
      </c>
      <c r="BY84" s="431">
        <v>0.77989668151917435</v>
      </c>
      <c r="BZ84" s="14">
        <v>77</v>
      </c>
      <c r="CA84" s="43">
        <v>77</v>
      </c>
      <c r="CB84" s="14">
        <v>79</v>
      </c>
      <c r="CC84" s="14">
        <v>129</v>
      </c>
      <c r="CD84" s="14">
        <v>106</v>
      </c>
      <c r="CE84" s="14">
        <v>92.5</v>
      </c>
      <c r="CF84" s="14">
        <f t="shared" si="20"/>
        <v>89</v>
      </c>
      <c r="CG84" s="368" t="s">
        <v>223</v>
      </c>
      <c r="CH84" s="14">
        <v>0.75023233771872355</v>
      </c>
      <c r="CI84" s="431">
        <v>0.79153100544885535</v>
      </c>
      <c r="CJ84" s="14">
        <v>77</v>
      </c>
      <c r="CK84" s="43">
        <v>77</v>
      </c>
      <c r="CL84" s="14">
        <v>83</v>
      </c>
      <c r="CM84" s="14">
        <v>106</v>
      </c>
      <c r="CN84" s="14">
        <v>136</v>
      </c>
      <c r="CO84" s="14">
        <v>109.5</v>
      </c>
      <c r="CP84" s="43">
        <f t="shared" si="21"/>
        <v>110</v>
      </c>
      <c r="CQ84" s="14" t="s">
        <v>48</v>
      </c>
      <c r="CR84" s="14">
        <v>0.7389674727032175</v>
      </c>
      <c r="CS84" s="431">
        <v>0.77481690882678222</v>
      </c>
      <c r="CT84" s="14">
        <v>77</v>
      </c>
      <c r="CU84" s="14">
        <v>77</v>
      </c>
      <c r="CV84" s="14">
        <v>71</v>
      </c>
      <c r="CW84" s="14">
        <v>60</v>
      </c>
      <c r="CX84" s="14">
        <v>65</v>
      </c>
      <c r="CY84" s="14">
        <v>68</v>
      </c>
      <c r="CZ84" s="14">
        <f t="shared" si="22"/>
        <v>61</v>
      </c>
      <c r="DA84" s="368" t="s">
        <v>209</v>
      </c>
      <c r="DB84" s="14">
        <v>0.74945110313917784</v>
      </c>
      <c r="DC84" s="431">
        <v>0.7959116578705655</v>
      </c>
      <c r="DD84" s="14">
        <v>77</v>
      </c>
      <c r="DE84" s="43">
        <v>77</v>
      </c>
      <c r="DF84" s="14">
        <v>94</v>
      </c>
      <c r="DG84" s="14">
        <v>49</v>
      </c>
      <c r="DH84" s="14">
        <v>76</v>
      </c>
      <c r="DI84" s="14">
        <v>85</v>
      </c>
      <c r="DJ84" s="14">
        <f t="shared" si="23"/>
        <v>72</v>
      </c>
      <c r="DK84" s="368" t="s">
        <v>251</v>
      </c>
      <c r="DL84" s="14">
        <v>0.75721346967304726</v>
      </c>
      <c r="DM84" s="431">
        <v>0.77580549801403087</v>
      </c>
      <c r="DN84" s="14">
        <v>77</v>
      </c>
      <c r="DO84" s="43">
        <v>77</v>
      </c>
      <c r="DP84" s="14">
        <v>80</v>
      </c>
      <c r="DQ84" s="14">
        <v>77</v>
      </c>
      <c r="DR84" s="14">
        <v>50</v>
      </c>
      <c r="DS84" s="14">
        <v>65</v>
      </c>
      <c r="DT84" s="14">
        <f t="shared" si="24"/>
        <v>61</v>
      </c>
      <c r="DU84" s="368" t="s">
        <v>153</v>
      </c>
      <c r="DV84" s="14">
        <v>0.73785532541594812</v>
      </c>
      <c r="DW84" s="431">
        <v>0.76233745013543763</v>
      </c>
      <c r="DX84" s="14">
        <v>77</v>
      </c>
      <c r="DY84" s="14">
        <v>77</v>
      </c>
      <c r="DZ84" s="14">
        <v>78</v>
      </c>
      <c r="EA84" s="14">
        <v>166</v>
      </c>
      <c r="EB84" s="14">
        <v>54</v>
      </c>
      <c r="EC84" s="14">
        <v>66</v>
      </c>
      <c r="ED84" s="43">
        <f t="shared" si="25"/>
        <v>58</v>
      </c>
    </row>
    <row r="85" spans="6:134" x14ac:dyDescent="0.25">
      <c r="F85" s="406" t="s">
        <v>208</v>
      </c>
      <c r="G85" s="411">
        <f>(VLOOKUP(F85,'RPPF CALCULATION'!$AX$2:$AZ$400,2,FALSE))</f>
        <v>0.74361363020554472</v>
      </c>
      <c r="H85" s="413">
        <f t="shared" si="15"/>
        <v>79</v>
      </c>
      <c r="I85" s="49">
        <f>VLOOKUP(F85,'RPPF CALCULATION'!$U$2:$W$365,3,FALSE)</f>
        <v>82</v>
      </c>
      <c r="J85" s="417">
        <f>VLOOKUP(F85,'RPPF CALCULATION'!$X$2:$AC$365,3,FALSE)</f>
        <v>162</v>
      </c>
      <c r="K85" s="467">
        <f>VLOOKUP(F85,'RPPF CALCULATION'!$X$2:$AC$365,5,FALSE)</f>
        <v>159</v>
      </c>
      <c r="L85" s="525">
        <f t="shared" si="16"/>
        <v>120.5</v>
      </c>
      <c r="M85" s="469">
        <f t="shared" si="17"/>
        <v>108</v>
      </c>
      <c r="O85" s="368" t="s">
        <v>134</v>
      </c>
      <c r="P85" s="14">
        <v>0.76803376495657616</v>
      </c>
      <c r="Q85" s="431">
        <v>0.78422652352039646</v>
      </c>
      <c r="R85" s="14">
        <v>78</v>
      </c>
      <c r="S85" s="43">
        <v>79</v>
      </c>
      <c r="T85" s="14">
        <v>90</v>
      </c>
      <c r="U85" s="14">
        <v>92</v>
      </c>
      <c r="V85" s="14">
        <v>47</v>
      </c>
      <c r="W85" s="14">
        <v>68.5</v>
      </c>
      <c r="X85" s="14">
        <f t="shared" si="26"/>
        <v>67</v>
      </c>
      <c r="Y85" s="368" t="s">
        <v>101</v>
      </c>
      <c r="Z85" s="14">
        <v>0.78358908783960346</v>
      </c>
      <c r="AA85" s="431">
        <v>0.81285967068096276</v>
      </c>
      <c r="AB85" s="14">
        <v>78</v>
      </c>
      <c r="AC85" s="43">
        <v>78</v>
      </c>
      <c r="AD85" s="14">
        <v>73</v>
      </c>
      <c r="AE85" s="14">
        <v>152</v>
      </c>
      <c r="AF85" s="14">
        <v>128</v>
      </c>
      <c r="AG85" s="14">
        <v>100.5</v>
      </c>
      <c r="AH85" s="43">
        <f t="shared" si="27"/>
        <v>97</v>
      </c>
      <c r="AI85" s="368" t="s">
        <v>92</v>
      </c>
      <c r="AJ85" s="14">
        <v>0.72135988377958016</v>
      </c>
      <c r="AK85" s="431">
        <v>0.7912220183879598</v>
      </c>
      <c r="AL85" s="14">
        <v>78</v>
      </c>
      <c r="AM85" s="14">
        <v>78</v>
      </c>
      <c r="AN85" s="14">
        <v>70</v>
      </c>
      <c r="AO85" s="14">
        <v>99</v>
      </c>
      <c r="AP85" s="14">
        <v>37</v>
      </c>
      <c r="AQ85" s="14">
        <v>53.5</v>
      </c>
      <c r="AR85" s="43">
        <f t="shared" si="28"/>
        <v>47</v>
      </c>
      <c r="AS85" s="14" t="s">
        <v>249</v>
      </c>
      <c r="AT85" s="14">
        <v>0.74547421154423998</v>
      </c>
      <c r="AU85" s="431">
        <v>0.80313288107873393</v>
      </c>
      <c r="AV85" s="14">
        <v>78</v>
      </c>
      <c r="AW85" s="43">
        <v>78</v>
      </c>
      <c r="AX85" s="14">
        <v>79</v>
      </c>
      <c r="AY85" s="14">
        <v>31</v>
      </c>
      <c r="AZ85" s="14">
        <v>225</v>
      </c>
      <c r="BA85" s="14">
        <v>152</v>
      </c>
      <c r="BB85" s="14">
        <f t="shared" si="29"/>
        <v>147</v>
      </c>
      <c r="BC85" s="368" t="s">
        <v>389</v>
      </c>
      <c r="BD85" s="14">
        <v>0.7562248225116025</v>
      </c>
      <c r="BE85" s="431">
        <v>0.77461002353763941</v>
      </c>
      <c r="BF85" s="14">
        <v>78</v>
      </c>
      <c r="BG85" s="43">
        <v>78</v>
      </c>
      <c r="BH85" s="14">
        <v>84</v>
      </c>
      <c r="BI85" s="14">
        <v>22</v>
      </c>
      <c r="BJ85" s="14">
        <v>101</v>
      </c>
      <c r="BK85" s="14">
        <v>92.5</v>
      </c>
      <c r="BL85" s="14">
        <f t="shared" si="18"/>
        <v>89</v>
      </c>
      <c r="BM85" s="368" t="s">
        <v>190</v>
      </c>
      <c r="BN85" s="14">
        <v>0.74962317889786811</v>
      </c>
      <c r="BO85" s="431">
        <v>0.78171956892874694</v>
      </c>
      <c r="BP85" s="14">
        <v>78</v>
      </c>
      <c r="BQ85" s="43">
        <v>78</v>
      </c>
      <c r="BR85" s="14">
        <v>61</v>
      </c>
      <c r="BS85" s="14">
        <v>33</v>
      </c>
      <c r="BT85" s="14">
        <v>139</v>
      </c>
      <c r="BU85" s="14">
        <v>100</v>
      </c>
      <c r="BV85" s="14">
        <f t="shared" si="19"/>
        <v>97</v>
      </c>
      <c r="BW85" s="14" t="s">
        <v>327</v>
      </c>
      <c r="BX85" s="14">
        <v>0.73863353673380971</v>
      </c>
      <c r="BY85" s="431">
        <v>0.77957772124104185</v>
      </c>
      <c r="BZ85" s="14">
        <v>78</v>
      </c>
      <c r="CA85" s="43">
        <v>78</v>
      </c>
      <c r="CB85" s="14">
        <v>71</v>
      </c>
      <c r="CC85" s="14">
        <v>201</v>
      </c>
      <c r="CD85" s="14">
        <v>21</v>
      </c>
      <c r="CE85" s="14">
        <v>46</v>
      </c>
      <c r="CF85" s="14">
        <f t="shared" si="20"/>
        <v>38</v>
      </c>
      <c r="CG85" s="368" t="s">
        <v>303</v>
      </c>
      <c r="CH85" s="14">
        <v>0.74887351695523241</v>
      </c>
      <c r="CI85" s="431">
        <v>0.79009738454093581</v>
      </c>
      <c r="CJ85" s="14">
        <v>78</v>
      </c>
      <c r="CK85" s="43">
        <v>78</v>
      </c>
      <c r="CL85" s="14">
        <v>79</v>
      </c>
      <c r="CM85" s="14">
        <v>83</v>
      </c>
      <c r="CN85" s="14">
        <v>112</v>
      </c>
      <c r="CO85" s="14">
        <v>95.5</v>
      </c>
      <c r="CP85" s="43">
        <f t="shared" si="21"/>
        <v>93</v>
      </c>
      <c r="CQ85" s="14" t="s">
        <v>98</v>
      </c>
      <c r="CR85" s="14">
        <v>0.7373534468724634</v>
      </c>
      <c r="CS85" s="431">
        <v>0.7731245819637651</v>
      </c>
      <c r="CT85" s="14">
        <v>78</v>
      </c>
      <c r="CU85" s="14">
        <v>78</v>
      </c>
      <c r="CV85" s="14">
        <v>81</v>
      </c>
      <c r="CW85" s="14">
        <v>76</v>
      </c>
      <c r="CX85" s="14">
        <v>167</v>
      </c>
      <c r="CY85" s="14">
        <v>124</v>
      </c>
      <c r="CZ85" s="14">
        <f t="shared" si="22"/>
        <v>123</v>
      </c>
      <c r="DA85" s="368" t="s">
        <v>159</v>
      </c>
      <c r="DB85" s="14">
        <v>0.74780306264527852</v>
      </c>
      <c r="DC85" s="431">
        <v>0.79416145077067191</v>
      </c>
      <c r="DD85" s="14">
        <v>78</v>
      </c>
      <c r="DE85" s="43">
        <v>78</v>
      </c>
      <c r="DF85" s="14">
        <v>84</v>
      </c>
      <c r="DG85" s="14">
        <v>8</v>
      </c>
      <c r="DH85" s="14">
        <v>152</v>
      </c>
      <c r="DI85" s="14">
        <v>118</v>
      </c>
      <c r="DJ85" s="14">
        <f t="shared" si="23"/>
        <v>111</v>
      </c>
      <c r="DK85" s="368" t="s">
        <v>137</v>
      </c>
      <c r="DL85" s="14">
        <v>0.75611972710941056</v>
      </c>
      <c r="DM85" s="431">
        <v>0.77468490054942463</v>
      </c>
      <c r="DN85" s="14">
        <v>78</v>
      </c>
      <c r="DO85" s="43">
        <v>78</v>
      </c>
      <c r="DP85" s="14">
        <v>101</v>
      </c>
      <c r="DQ85" s="14">
        <v>213</v>
      </c>
      <c r="DR85" s="14">
        <v>34</v>
      </c>
      <c r="DS85" s="14">
        <v>67.5</v>
      </c>
      <c r="DT85" s="14">
        <f t="shared" si="24"/>
        <v>65</v>
      </c>
      <c r="DU85" s="368" t="s">
        <v>258</v>
      </c>
      <c r="DV85" s="14">
        <v>0.73699660072224382</v>
      </c>
      <c r="DW85" s="431">
        <v>0.76145023285744651</v>
      </c>
      <c r="DX85" s="14">
        <v>78</v>
      </c>
      <c r="DY85" s="14">
        <v>78</v>
      </c>
      <c r="DZ85" s="14">
        <v>101</v>
      </c>
      <c r="EA85" s="14">
        <v>21</v>
      </c>
      <c r="EB85" s="14">
        <v>92</v>
      </c>
      <c r="EC85" s="14">
        <v>96.5</v>
      </c>
      <c r="ED85" s="43">
        <f t="shared" si="25"/>
        <v>94</v>
      </c>
    </row>
    <row r="86" spans="6:134" x14ac:dyDescent="0.25">
      <c r="F86" s="406" t="s">
        <v>311</v>
      </c>
      <c r="G86" s="411">
        <f>(VLOOKUP(F86,'RPPF CALCULATION'!$AX$2:$AZ$400,2,FALSE))</f>
        <v>0.74361342265376063</v>
      </c>
      <c r="H86" s="413">
        <f t="shared" si="15"/>
        <v>80</v>
      </c>
      <c r="I86" s="49">
        <f>VLOOKUP(F86,'RPPF CALCULATION'!$U$2:$W$365,3,FALSE)</f>
        <v>96</v>
      </c>
      <c r="J86" s="417">
        <f>VLOOKUP(F86,'RPPF CALCULATION'!$X$2:$AC$365,3,FALSE)</f>
        <v>204</v>
      </c>
      <c r="K86" s="467">
        <f>VLOOKUP(F86,'RPPF CALCULATION'!$X$2:$AC$365,5,FALSE)</f>
        <v>125</v>
      </c>
      <c r="L86" s="525">
        <f t="shared" si="16"/>
        <v>110.5</v>
      </c>
      <c r="M86" s="469">
        <f t="shared" si="17"/>
        <v>99</v>
      </c>
      <c r="O86" s="368" t="s">
        <v>296</v>
      </c>
      <c r="P86" s="14">
        <v>0.76551431953538185</v>
      </c>
      <c r="Q86" s="431">
        <v>0.78165395963842399</v>
      </c>
      <c r="R86" s="14">
        <v>79</v>
      </c>
      <c r="S86" s="43">
        <v>80</v>
      </c>
      <c r="T86" s="14">
        <v>60</v>
      </c>
      <c r="U86" s="14">
        <v>90</v>
      </c>
      <c r="V86" s="14">
        <v>81</v>
      </c>
      <c r="W86" s="14">
        <v>70.5</v>
      </c>
      <c r="X86" s="14">
        <f t="shared" si="26"/>
        <v>70</v>
      </c>
      <c r="Y86" s="368" t="s">
        <v>389</v>
      </c>
      <c r="Z86" s="14">
        <v>0.78154284003985741</v>
      </c>
      <c r="AA86" s="431">
        <v>0.81073698630665758</v>
      </c>
      <c r="AB86" s="14">
        <v>79</v>
      </c>
      <c r="AC86" s="43">
        <v>79</v>
      </c>
      <c r="AD86" s="14">
        <v>66</v>
      </c>
      <c r="AE86" s="14">
        <v>89</v>
      </c>
      <c r="AF86" s="14">
        <v>70</v>
      </c>
      <c r="AG86" s="14">
        <v>68</v>
      </c>
      <c r="AH86" s="43">
        <f t="shared" si="27"/>
        <v>67</v>
      </c>
      <c r="AI86" s="368" t="s">
        <v>196</v>
      </c>
      <c r="AJ86" s="14">
        <v>0.72125465212090101</v>
      </c>
      <c r="AK86" s="431">
        <v>0.7911065952721883</v>
      </c>
      <c r="AL86" s="14">
        <v>79</v>
      </c>
      <c r="AM86" s="14">
        <v>79</v>
      </c>
      <c r="AN86" s="14">
        <v>80</v>
      </c>
      <c r="AO86" s="14">
        <v>68</v>
      </c>
      <c r="AP86" s="14">
        <v>110</v>
      </c>
      <c r="AQ86" s="14">
        <v>95</v>
      </c>
      <c r="AR86" s="43">
        <f t="shared" si="28"/>
        <v>90</v>
      </c>
      <c r="AS86" s="14" t="s">
        <v>262</v>
      </c>
      <c r="AT86" s="14">
        <v>0.74329603614117878</v>
      </c>
      <c r="AU86" s="431">
        <v>0.80078623479658873</v>
      </c>
      <c r="AV86" s="14">
        <v>79</v>
      </c>
      <c r="AW86" s="43">
        <v>79</v>
      </c>
      <c r="AX86" s="14">
        <v>113</v>
      </c>
      <c r="AY86" s="14">
        <v>62</v>
      </c>
      <c r="AZ86" s="14">
        <v>101</v>
      </c>
      <c r="BA86" s="14">
        <v>107</v>
      </c>
      <c r="BB86" s="14">
        <f t="shared" si="29"/>
        <v>103</v>
      </c>
      <c r="BC86" s="368" t="s">
        <v>290</v>
      </c>
      <c r="BD86" s="14">
        <v>0.75394331509356327</v>
      </c>
      <c r="BE86" s="431">
        <v>0.77227304852415191</v>
      </c>
      <c r="BF86" s="14">
        <v>79</v>
      </c>
      <c r="BG86" s="43">
        <v>79</v>
      </c>
      <c r="BH86" s="14">
        <v>86</v>
      </c>
      <c r="BI86" s="14">
        <v>158</v>
      </c>
      <c r="BJ86" s="14">
        <v>91</v>
      </c>
      <c r="BK86" s="14">
        <v>88.5</v>
      </c>
      <c r="BL86" s="14">
        <f t="shared" si="18"/>
        <v>85</v>
      </c>
      <c r="BM86" s="368" t="s">
        <v>105</v>
      </c>
      <c r="BN86" s="14">
        <v>0.74852717194562446</v>
      </c>
      <c r="BO86" s="431">
        <v>0.7805766345767029</v>
      </c>
      <c r="BP86" s="14">
        <v>79</v>
      </c>
      <c r="BQ86" s="43">
        <v>79</v>
      </c>
      <c r="BR86" s="14">
        <v>100</v>
      </c>
      <c r="BS86" s="14">
        <v>158</v>
      </c>
      <c r="BT86" s="14">
        <v>28</v>
      </c>
      <c r="BU86" s="14">
        <v>64</v>
      </c>
      <c r="BV86" s="14">
        <f t="shared" si="19"/>
        <v>56</v>
      </c>
      <c r="BW86" s="14" t="s">
        <v>319</v>
      </c>
      <c r="BX86" s="14">
        <v>0.73542821941847658</v>
      </c>
      <c r="BY86" s="431">
        <v>0.77619472569010683</v>
      </c>
      <c r="BZ86" s="14">
        <v>79</v>
      </c>
      <c r="CA86" s="43">
        <v>79</v>
      </c>
      <c r="CB86" s="14">
        <v>50</v>
      </c>
      <c r="CC86" s="14">
        <v>35</v>
      </c>
      <c r="CD86" s="14">
        <v>148</v>
      </c>
      <c r="CE86" s="14">
        <v>99</v>
      </c>
      <c r="CF86" s="14">
        <f t="shared" si="20"/>
        <v>98</v>
      </c>
      <c r="CG86" s="368" t="s">
        <v>40</v>
      </c>
      <c r="CH86" s="14">
        <v>0.74726470961234626</v>
      </c>
      <c r="CI86" s="431">
        <v>0.78840001583304942</v>
      </c>
      <c r="CJ86" s="14">
        <v>79</v>
      </c>
      <c r="CK86" s="43">
        <v>79</v>
      </c>
      <c r="CL86" s="14">
        <v>86</v>
      </c>
      <c r="CM86" s="14">
        <v>184</v>
      </c>
      <c r="CN86" s="14">
        <v>76</v>
      </c>
      <c r="CO86" s="14">
        <v>81</v>
      </c>
      <c r="CP86" s="43">
        <f t="shared" si="21"/>
        <v>75</v>
      </c>
      <c r="CQ86" s="14" t="s">
        <v>334</v>
      </c>
      <c r="CR86" s="14">
        <v>0.7347044642752748</v>
      </c>
      <c r="CS86" s="431">
        <v>0.77034708960678566</v>
      </c>
      <c r="CT86" s="14">
        <v>79</v>
      </c>
      <c r="CU86" s="14">
        <v>79</v>
      </c>
      <c r="CV86" s="14">
        <v>90</v>
      </c>
      <c r="CW86" s="14">
        <v>27</v>
      </c>
      <c r="CX86" s="14">
        <v>156</v>
      </c>
      <c r="CY86" s="14">
        <v>123</v>
      </c>
      <c r="CZ86" s="14">
        <f t="shared" si="22"/>
        <v>119</v>
      </c>
      <c r="DA86" s="368" t="s">
        <v>249</v>
      </c>
      <c r="DB86" s="14">
        <v>0.74521387237107306</v>
      </c>
      <c r="DC86" s="431">
        <v>0.7914117494024927</v>
      </c>
      <c r="DD86" s="14">
        <v>79</v>
      </c>
      <c r="DE86" s="43">
        <v>79</v>
      </c>
      <c r="DF86" s="14">
        <v>95</v>
      </c>
      <c r="DG86" s="14">
        <v>70</v>
      </c>
      <c r="DH86" s="14">
        <v>246</v>
      </c>
      <c r="DI86" s="14">
        <v>170.5</v>
      </c>
      <c r="DJ86" s="14">
        <f t="shared" si="23"/>
        <v>168</v>
      </c>
      <c r="DK86" s="368" t="s">
        <v>280</v>
      </c>
      <c r="DL86" s="14">
        <v>0.75599792765018226</v>
      </c>
      <c r="DM86" s="431">
        <v>0.77456011052136919</v>
      </c>
      <c r="DN86" s="14">
        <v>79</v>
      </c>
      <c r="DO86" s="43">
        <v>79</v>
      </c>
      <c r="DP86" s="14">
        <v>106</v>
      </c>
      <c r="DQ86" s="14">
        <v>106</v>
      </c>
      <c r="DR86" s="14">
        <v>162</v>
      </c>
      <c r="DS86" s="14">
        <v>134</v>
      </c>
      <c r="DT86" s="14">
        <f t="shared" si="24"/>
        <v>122</v>
      </c>
      <c r="DU86" s="368" t="s">
        <v>323</v>
      </c>
      <c r="DV86" s="14">
        <v>0.73619705645533895</v>
      </c>
      <c r="DW86" s="431">
        <v>0.76062415961963514</v>
      </c>
      <c r="DX86" s="14">
        <v>79</v>
      </c>
      <c r="DY86" s="14">
        <v>79</v>
      </c>
      <c r="DZ86" s="14">
        <v>54</v>
      </c>
      <c r="EA86" s="14">
        <v>113</v>
      </c>
      <c r="EB86" s="14">
        <v>59</v>
      </c>
      <c r="EC86" s="14">
        <v>56.5</v>
      </c>
      <c r="ED86" s="43">
        <f t="shared" si="25"/>
        <v>48</v>
      </c>
    </row>
    <row r="87" spans="6:134" x14ac:dyDescent="0.25">
      <c r="F87" s="406" t="s">
        <v>126</v>
      </c>
      <c r="G87" s="411">
        <f>(VLOOKUP(F87,'RPPF CALCULATION'!$AX$2:$AZ$400,2,FALSE))</f>
        <v>0.74329462942443969</v>
      </c>
      <c r="H87" s="413">
        <f t="shared" si="15"/>
        <v>81</v>
      </c>
      <c r="I87" s="49">
        <f>VLOOKUP(F87,'RPPF CALCULATION'!$U$2:$W$365,3,FALSE)</f>
        <v>88</v>
      </c>
      <c r="J87" s="417">
        <f>VLOOKUP(F87,'RPPF CALCULATION'!$X$2:$AC$365,3,FALSE)</f>
        <v>123</v>
      </c>
      <c r="K87" s="467">
        <f>VLOOKUP(F87,'RPPF CALCULATION'!$X$2:$AC$365,5,FALSE)</f>
        <v>33</v>
      </c>
      <c r="L87" s="525">
        <f t="shared" si="16"/>
        <v>60.5</v>
      </c>
      <c r="M87" s="469">
        <f t="shared" si="17"/>
        <v>58</v>
      </c>
      <c r="O87" s="368" t="s">
        <v>199</v>
      </c>
      <c r="P87" s="14">
        <v>0.76536427457988943</v>
      </c>
      <c r="Q87" s="431">
        <v>0.78150075122599927</v>
      </c>
      <c r="R87" s="14">
        <v>80</v>
      </c>
      <c r="S87" s="43">
        <v>81</v>
      </c>
      <c r="T87" s="14">
        <v>81</v>
      </c>
      <c r="U87" s="14">
        <v>36</v>
      </c>
      <c r="V87" s="14">
        <v>56</v>
      </c>
      <c r="W87" s="14">
        <v>68.5</v>
      </c>
      <c r="X87" s="14">
        <f t="shared" si="26"/>
        <v>67</v>
      </c>
      <c r="Y87" s="368" t="s">
        <v>364</v>
      </c>
      <c r="Z87" s="14">
        <v>0.77939739690688636</v>
      </c>
      <c r="AA87" s="431">
        <v>0.80851140120651321</v>
      </c>
      <c r="AB87" s="14">
        <v>80</v>
      </c>
      <c r="AC87" s="43">
        <v>80</v>
      </c>
      <c r="AD87" s="14">
        <v>79</v>
      </c>
      <c r="AE87" s="14">
        <v>32</v>
      </c>
      <c r="AF87" s="14">
        <v>184</v>
      </c>
      <c r="AG87" s="14">
        <v>131.5</v>
      </c>
      <c r="AH87" s="43">
        <f t="shared" si="27"/>
        <v>125</v>
      </c>
      <c r="AI87" s="368" t="s">
        <v>337</v>
      </c>
      <c r="AJ87" s="14">
        <v>0.71865852261756347</v>
      </c>
      <c r="AK87" s="431">
        <v>0.78825903627727345</v>
      </c>
      <c r="AL87" s="14">
        <v>80</v>
      </c>
      <c r="AM87" s="14">
        <v>80</v>
      </c>
      <c r="AN87" s="14">
        <v>97</v>
      </c>
      <c r="AO87" s="14">
        <v>58</v>
      </c>
      <c r="AP87" s="14">
        <v>114</v>
      </c>
      <c r="AQ87" s="14">
        <v>105.5</v>
      </c>
      <c r="AR87" s="43">
        <f t="shared" si="28"/>
        <v>99</v>
      </c>
      <c r="AS87" s="14" t="s">
        <v>195</v>
      </c>
      <c r="AT87" s="14">
        <v>0.74182243457339692</v>
      </c>
      <c r="AU87" s="431">
        <v>0.79919865758148534</v>
      </c>
      <c r="AV87" s="14">
        <v>80</v>
      </c>
      <c r="AW87" s="43">
        <v>80</v>
      </c>
      <c r="AX87" s="14">
        <v>92</v>
      </c>
      <c r="AY87" s="14">
        <v>30</v>
      </c>
      <c r="AZ87" s="14">
        <v>77</v>
      </c>
      <c r="BA87" s="14">
        <v>84.5</v>
      </c>
      <c r="BB87" s="14">
        <f t="shared" si="29"/>
        <v>82</v>
      </c>
      <c r="BC87" s="368" t="s">
        <v>280</v>
      </c>
      <c r="BD87" s="14">
        <v>0.75362845651516974</v>
      </c>
      <c r="BE87" s="431">
        <v>0.77195053516098244</v>
      </c>
      <c r="BF87" s="14">
        <v>80</v>
      </c>
      <c r="BG87" s="43">
        <v>80</v>
      </c>
      <c r="BH87" s="14">
        <v>75</v>
      </c>
      <c r="BI87" s="14">
        <v>167</v>
      </c>
      <c r="BJ87" s="14">
        <v>54</v>
      </c>
      <c r="BK87" s="14">
        <v>64.5</v>
      </c>
      <c r="BL87" s="14">
        <f t="shared" si="18"/>
        <v>61</v>
      </c>
      <c r="BM87" s="368" t="s">
        <v>157</v>
      </c>
      <c r="BN87" s="14">
        <v>0.74819605841859471</v>
      </c>
      <c r="BO87" s="431">
        <v>0.78023134386144422</v>
      </c>
      <c r="BP87" s="14">
        <v>80</v>
      </c>
      <c r="BQ87" s="43">
        <v>80</v>
      </c>
      <c r="BR87" s="14">
        <v>74</v>
      </c>
      <c r="BS87" s="14">
        <v>115</v>
      </c>
      <c r="BT87" s="14">
        <v>93</v>
      </c>
      <c r="BU87" s="14">
        <v>83.5</v>
      </c>
      <c r="BV87" s="14">
        <f t="shared" si="19"/>
        <v>83</v>
      </c>
      <c r="BW87" s="14" t="s">
        <v>277</v>
      </c>
      <c r="BX87" s="14">
        <v>0.73395088987646517</v>
      </c>
      <c r="BY87" s="431">
        <v>0.77463550431630346</v>
      </c>
      <c r="BZ87" s="14">
        <v>80</v>
      </c>
      <c r="CA87" s="43">
        <v>80</v>
      </c>
      <c r="CB87" s="14">
        <v>91</v>
      </c>
      <c r="CC87" s="14">
        <v>89</v>
      </c>
      <c r="CD87" s="14">
        <v>101</v>
      </c>
      <c r="CE87" s="14">
        <v>96</v>
      </c>
      <c r="CF87" s="14">
        <f t="shared" si="20"/>
        <v>94</v>
      </c>
      <c r="CG87" s="368" t="s">
        <v>344</v>
      </c>
      <c r="CH87" s="14">
        <v>0.74658621904289291</v>
      </c>
      <c r="CI87" s="431">
        <v>0.78768417582505934</v>
      </c>
      <c r="CJ87" s="14">
        <v>80</v>
      </c>
      <c r="CK87" s="43">
        <v>80</v>
      </c>
      <c r="CL87" s="14">
        <v>99</v>
      </c>
      <c r="CM87" s="14">
        <v>141</v>
      </c>
      <c r="CN87" s="14">
        <v>85</v>
      </c>
      <c r="CO87" s="14">
        <v>92</v>
      </c>
      <c r="CP87" s="43">
        <f t="shared" si="21"/>
        <v>89</v>
      </c>
      <c r="CQ87" s="14" t="s">
        <v>199</v>
      </c>
      <c r="CR87" s="14">
        <v>0.73391859469437937</v>
      </c>
      <c r="CS87" s="431">
        <v>0.769523095233687</v>
      </c>
      <c r="CT87" s="14">
        <v>80</v>
      </c>
      <c r="CU87" s="14">
        <v>80</v>
      </c>
      <c r="CV87" s="14">
        <v>87</v>
      </c>
      <c r="CW87" s="14">
        <v>118</v>
      </c>
      <c r="CX87" s="14">
        <v>54</v>
      </c>
      <c r="CY87" s="14">
        <v>70.5</v>
      </c>
      <c r="CZ87" s="14">
        <f t="shared" si="22"/>
        <v>65</v>
      </c>
      <c r="DA87" s="368" t="s">
        <v>296</v>
      </c>
      <c r="DB87" s="14">
        <v>0.74044648157294413</v>
      </c>
      <c r="DC87" s="431">
        <v>0.78634881481214758</v>
      </c>
      <c r="DD87" s="14">
        <v>80</v>
      </c>
      <c r="DE87" s="43">
        <v>80</v>
      </c>
      <c r="DF87" s="14">
        <v>85</v>
      </c>
      <c r="DG87" s="14">
        <v>108</v>
      </c>
      <c r="DH87" s="14">
        <v>85</v>
      </c>
      <c r="DI87" s="14">
        <v>85</v>
      </c>
      <c r="DJ87" s="14">
        <f t="shared" si="23"/>
        <v>72</v>
      </c>
      <c r="DK87" s="368" t="s">
        <v>268</v>
      </c>
      <c r="DL87" s="14">
        <v>0.75489122860691105</v>
      </c>
      <c r="DM87" s="431">
        <v>0.77342623845384328</v>
      </c>
      <c r="DN87" s="14">
        <v>80</v>
      </c>
      <c r="DO87" s="43">
        <v>80</v>
      </c>
      <c r="DP87" s="14">
        <v>82</v>
      </c>
      <c r="DQ87" s="14">
        <v>152</v>
      </c>
      <c r="DR87" s="14">
        <v>261</v>
      </c>
      <c r="DS87" s="14">
        <v>171.5</v>
      </c>
      <c r="DT87" s="14">
        <f t="shared" si="24"/>
        <v>168</v>
      </c>
      <c r="DU87" s="368" t="s">
        <v>195</v>
      </c>
      <c r="DV87" s="14">
        <v>0.73493194548855667</v>
      </c>
      <c r="DW87" s="431">
        <v>0.75931707212519783</v>
      </c>
      <c r="DX87" s="14">
        <v>80</v>
      </c>
      <c r="DY87" s="14">
        <v>80</v>
      </c>
      <c r="DZ87" s="14">
        <v>75</v>
      </c>
      <c r="EA87" s="14">
        <v>78</v>
      </c>
      <c r="EB87" s="14">
        <v>114</v>
      </c>
      <c r="EC87" s="14">
        <v>94.5</v>
      </c>
      <c r="ED87" s="43">
        <f t="shared" si="25"/>
        <v>90</v>
      </c>
    </row>
    <row r="88" spans="6:134" x14ac:dyDescent="0.25">
      <c r="F88" s="406" t="s">
        <v>321</v>
      </c>
      <c r="G88" s="411">
        <f>(VLOOKUP(F88,'RPPF CALCULATION'!$AX$2:$AZ$400,2,FALSE))</f>
        <v>0.73954994257615014</v>
      </c>
      <c r="H88" s="413">
        <f t="shared" si="15"/>
        <v>82</v>
      </c>
      <c r="I88" s="49">
        <f>VLOOKUP(F88,'RPPF CALCULATION'!$U$2:$W$365,3,FALSE)</f>
        <v>80</v>
      </c>
      <c r="J88" s="417">
        <f>VLOOKUP(F88,'RPPF CALCULATION'!$X$2:$AC$365,3,FALSE)</f>
        <v>199</v>
      </c>
      <c r="K88" s="467">
        <f>VLOOKUP(F88,'RPPF CALCULATION'!$X$2:$AC$365,5,FALSE)</f>
        <v>40</v>
      </c>
      <c r="L88" s="525">
        <f t="shared" si="16"/>
        <v>60</v>
      </c>
      <c r="M88" s="469">
        <f t="shared" si="17"/>
        <v>55</v>
      </c>
      <c r="O88" s="368" t="s">
        <v>126</v>
      </c>
      <c r="P88" s="14">
        <v>0.76484970127151364</v>
      </c>
      <c r="Q88" s="431">
        <v>0.7809753289657595</v>
      </c>
      <c r="R88" s="14">
        <v>81</v>
      </c>
      <c r="S88" s="43">
        <v>82</v>
      </c>
      <c r="T88" s="14">
        <v>88</v>
      </c>
      <c r="U88" s="14">
        <v>67</v>
      </c>
      <c r="V88" s="14">
        <v>31</v>
      </c>
      <c r="W88" s="14">
        <v>59.5</v>
      </c>
      <c r="X88" s="14">
        <f t="shared" si="26"/>
        <v>54</v>
      </c>
      <c r="Y88" s="368" t="s">
        <v>357</v>
      </c>
      <c r="Z88" s="14">
        <v>0.77778179186032947</v>
      </c>
      <c r="AA88" s="431">
        <v>0.80683544603246216</v>
      </c>
      <c r="AB88" s="14">
        <v>81</v>
      </c>
      <c r="AC88" s="43">
        <v>81</v>
      </c>
      <c r="AD88" s="14">
        <v>72</v>
      </c>
      <c r="AE88" s="14">
        <v>147</v>
      </c>
      <c r="AF88" s="14">
        <v>46</v>
      </c>
      <c r="AG88" s="14">
        <v>59</v>
      </c>
      <c r="AH88" s="43">
        <f t="shared" si="27"/>
        <v>56</v>
      </c>
      <c r="AI88" s="368" t="s">
        <v>277</v>
      </c>
      <c r="AJ88" s="14">
        <v>0.71864404626917033</v>
      </c>
      <c r="AK88" s="431">
        <v>0.78824315792604815</v>
      </c>
      <c r="AL88" s="14">
        <v>81</v>
      </c>
      <c r="AM88" s="14">
        <v>81</v>
      </c>
      <c r="AN88" s="14">
        <v>85</v>
      </c>
      <c r="AO88" s="14">
        <v>77</v>
      </c>
      <c r="AP88" s="14">
        <v>100</v>
      </c>
      <c r="AQ88" s="14">
        <v>92.5</v>
      </c>
      <c r="AR88" s="43">
        <f t="shared" si="28"/>
        <v>87</v>
      </c>
      <c r="AS88" s="14" t="s">
        <v>140</v>
      </c>
      <c r="AT88" s="14">
        <v>0.74148915547565852</v>
      </c>
      <c r="AU88" s="431">
        <v>0.79883960102684548</v>
      </c>
      <c r="AV88" s="14">
        <v>81</v>
      </c>
      <c r="AW88" s="43">
        <v>81</v>
      </c>
      <c r="AX88" s="14">
        <v>108</v>
      </c>
      <c r="AY88" s="14">
        <v>172</v>
      </c>
      <c r="AZ88" s="14">
        <v>110</v>
      </c>
      <c r="BA88" s="14">
        <v>109</v>
      </c>
      <c r="BB88" s="14">
        <f t="shared" si="29"/>
        <v>106</v>
      </c>
      <c r="BC88" s="368" t="s">
        <v>366</v>
      </c>
      <c r="BD88" s="14">
        <v>0.75071509354265131</v>
      </c>
      <c r="BE88" s="431">
        <v>0.76896634303512623</v>
      </c>
      <c r="BF88" s="14">
        <v>81</v>
      </c>
      <c r="BG88" s="43">
        <v>81</v>
      </c>
      <c r="BH88" s="14">
        <v>78</v>
      </c>
      <c r="BI88" s="14">
        <v>152</v>
      </c>
      <c r="BJ88" s="14">
        <v>140</v>
      </c>
      <c r="BK88" s="14">
        <v>109</v>
      </c>
      <c r="BL88" s="14">
        <f t="shared" si="18"/>
        <v>105</v>
      </c>
      <c r="BM88" s="368" t="s">
        <v>352</v>
      </c>
      <c r="BN88" s="14">
        <v>0.74780769175195205</v>
      </c>
      <c r="BO88" s="431">
        <v>0.77982634861612565</v>
      </c>
      <c r="BP88" s="14">
        <v>81</v>
      </c>
      <c r="BQ88" s="43">
        <v>81</v>
      </c>
      <c r="BR88" s="14">
        <v>108</v>
      </c>
      <c r="BS88" s="14">
        <v>34</v>
      </c>
      <c r="BT88" s="14">
        <v>97</v>
      </c>
      <c r="BU88" s="14">
        <v>102.5</v>
      </c>
      <c r="BV88" s="14">
        <f t="shared" si="19"/>
        <v>100</v>
      </c>
      <c r="BW88" s="14" t="s">
        <v>153</v>
      </c>
      <c r="BX88" s="14">
        <v>0.73113514101644084</v>
      </c>
      <c r="BY88" s="431">
        <v>0.77166367191130414</v>
      </c>
      <c r="BZ88" s="14">
        <v>81</v>
      </c>
      <c r="CA88" s="43">
        <v>81</v>
      </c>
      <c r="CB88" s="14">
        <v>69</v>
      </c>
      <c r="CC88" s="14">
        <v>136</v>
      </c>
      <c r="CD88" s="14">
        <v>55</v>
      </c>
      <c r="CE88" s="14">
        <v>62</v>
      </c>
      <c r="CF88" s="14">
        <f t="shared" si="20"/>
        <v>55</v>
      </c>
      <c r="CG88" s="368" t="s">
        <v>49</v>
      </c>
      <c r="CH88" s="14">
        <v>0.74555103458832461</v>
      </c>
      <c r="CI88" s="431">
        <v>0.7865920067049692</v>
      </c>
      <c r="CJ88" s="14">
        <v>81</v>
      </c>
      <c r="CK88" s="43">
        <v>81</v>
      </c>
      <c r="CL88" s="14">
        <v>73</v>
      </c>
      <c r="CM88" s="14">
        <v>54</v>
      </c>
      <c r="CN88" s="14">
        <v>53</v>
      </c>
      <c r="CO88" s="14">
        <v>63</v>
      </c>
      <c r="CP88" s="43">
        <f t="shared" si="21"/>
        <v>58</v>
      </c>
      <c r="CQ88" s="14" t="s">
        <v>261</v>
      </c>
      <c r="CR88" s="14">
        <v>0.73377360650309176</v>
      </c>
      <c r="CS88" s="431">
        <v>0.76937107324849885</v>
      </c>
      <c r="CT88" s="14">
        <v>81</v>
      </c>
      <c r="CU88" s="14">
        <v>81</v>
      </c>
      <c r="CV88" s="14">
        <v>83</v>
      </c>
      <c r="CW88" s="14">
        <v>122</v>
      </c>
      <c r="CX88" s="14">
        <v>44</v>
      </c>
      <c r="CY88" s="14">
        <v>63.5</v>
      </c>
      <c r="CZ88" s="14">
        <f t="shared" si="22"/>
        <v>55</v>
      </c>
      <c r="DA88" s="368" t="s">
        <v>268</v>
      </c>
      <c r="DB88" s="14">
        <v>0.73485591796575678</v>
      </c>
      <c r="DC88" s="431">
        <v>0.78041167664477473</v>
      </c>
      <c r="DD88" s="14">
        <v>81</v>
      </c>
      <c r="DE88" s="43">
        <v>81</v>
      </c>
      <c r="DF88" s="14">
        <v>96</v>
      </c>
      <c r="DG88" s="14">
        <v>156</v>
      </c>
      <c r="DH88" s="14">
        <v>123</v>
      </c>
      <c r="DI88" s="14">
        <v>109.5</v>
      </c>
      <c r="DJ88" s="14">
        <f t="shared" si="23"/>
        <v>103</v>
      </c>
      <c r="DK88" s="368" t="s">
        <v>198</v>
      </c>
      <c r="DL88" s="14">
        <v>0.7543642351101908</v>
      </c>
      <c r="DM88" s="431">
        <v>0.77288630557025395</v>
      </c>
      <c r="DN88" s="14">
        <v>81</v>
      </c>
      <c r="DO88" s="43">
        <v>81</v>
      </c>
      <c r="DP88" s="14">
        <v>89</v>
      </c>
      <c r="DQ88" s="14">
        <v>37</v>
      </c>
      <c r="DR88" s="14">
        <v>48</v>
      </c>
      <c r="DS88" s="14">
        <v>68.5</v>
      </c>
      <c r="DT88" s="14">
        <f t="shared" si="24"/>
        <v>67</v>
      </c>
      <c r="DU88" s="368" t="s">
        <v>249</v>
      </c>
      <c r="DV88" s="14">
        <v>0.72989565052182404</v>
      </c>
      <c r="DW88" s="431">
        <v>0.75411367231114268</v>
      </c>
      <c r="DX88" s="14">
        <v>81</v>
      </c>
      <c r="DY88" s="14">
        <v>81</v>
      </c>
      <c r="DZ88" s="14">
        <v>39</v>
      </c>
      <c r="EA88" s="14">
        <v>97</v>
      </c>
      <c r="EB88" s="14">
        <v>115</v>
      </c>
      <c r="EC88" s="14">
        <v>77</v>
      </c>
      <c r="ED88" s="43">
        <f t="shared" si="25"/>
        <v>67</v>
      </c>
    </row>
    <row r="89" spans="6:134" x14ac:dyDescent="0.25">
      <c r="F89" s="406" t="s">
        <v>93</v>
      </c>
      <c r="G89" s="411">
        <f>(VLOOKUP(F89,'RPPF CALCULATION'!$AX$2:$AZ$400,2,FALSE))</f>
        <v>0.7354855694739374</v>
      </c>
      <c r="H89" s="413">
        <f t="shared" si="15"/>
        <v>83</v>
      </c>
      <c r="I89" s="49">
        <f>VLOOKUP(F89,'RPPF CALCULATION'!$U$2:$W$365,3,FALSE)</f>
        <v>69</v>
      </c>
      <c r="J89" s="417">
        <f>VLOOKUP(F89,'RPPF CALCULATION'!$X$2:$AC$365,3,FALSE)</f>
        <v>77</v>
      </c>
      <c r="K89" s="467">
        <f>VLOOKUP(F89,'RPPF CALCULATION'!$X$2:$AC$365,5,FALSE)</f>
        <v>105</v>
      </c>
      <c r="L89" s="525">
        <f t="shared" si="16"/>
        <v>87</v>
      </c>
      <c r="M89" s="469">
        <f t="shared" si="17"/>
        <v>85</v>
      </c>
      <c r="O89" s="368" t="s">
        <v>389</v>
      </c>
      <c r="P89" s="14">
        <v>0.76478209943081898</v>
      </c>
      <c r="Q89" s="431">
        <v>0.78090630184881427</v>
      </c>
      <c r="R89" s="14">
        <v>82</v>
      </c>
      <c r="S89" s="43">
        <v>83</v>
      </c>
      <c r="T89" s="14">
        <v>76</v>
      </c>
      <c r="U89" s="14">
        <v>121</v>
      </c>
      <c r="V89" s="14">
        <v>137</v>
      </c>
      <c r="W89" s="14">
        <v>106.5</v>
      </c>
      <c r="X89" s="14">
        <f t="shared" si="26"/>
        <v>102</v>
      </c>
      <c r="Y89" s="368" t="s">
        <v>381</v>
      </c>
      <c r="Z89" s="14">
        <v>0.77446617739396451</v>
      </c>
      <c r="AA89" s="431">
        <v>0.80339597842748933</v>
      </c>
      <c r="AB89" s="14">
        <v>82</v>
      </c>
      <c r="AC89" s="43">
        <v>82</v>
      </c>
      <c r="AD89" s="14">
        <v>104</v>
      </c>
      <c r="AE89" s="14">
        <v>145</v>
      </c>
      <c r="AF89" s="14">
        <v>85</v>
      </c>
      <c r="AG89" s="14">
        <v>94.5</v>
      </c>
      <c r="AH89" s="43">
        <f t="shared" si="27"/>
        <v>87</v>
      </c>
      <c r="AI89" s="368" t="s">
        <v>58</v>
      </c>
      <c r="AJ89" s="14">
        <v>0.71629009654063158</v>
      </c>
      <c r="AK89" s="431">
        <v>0.78566123328998494</v>
      </c>
      <c r="AL89" s="14">
        <v>82</v>
      </c>
      <c r="AM89" s="14">
        <v>82</v>
      </c>
      <c r="AN89" s="14">
        <v>86</v>
      </c>
      <c r="AO89" s="14">
        <v>53</v>
      </c>
      <c r="AP89" s="14">
        <v>61</v>
      </c>
      <c r="AQ89" s="14">
        <v>73.5</v>
      </c>
      <c r="AR89" s="43">
        <f t="shared" si="28"/>
        <v>63</v>
      </c>
      <c r="AS89" s="14" t="s">
        <v>93</v>
      </c>
      <c r="AT89" s="14">
        <v>0.74004987652271281</v>
      </c>
      <c r="AU89" s="431">
        <v>0.79728900110768697</v>
      </c>
      <c r="AV89" s="14">
        <v>82</v>
      </c>
      <c r="AW89" s="43">
        <v>82</v>
      </c>
      <c r="AX89" s="14">
        <v>62</v>
      </c>
      <c r="AY89" s="14">
        <v>86</v>
      </c>
      <c r="AZ89" s="14">
        <v>58</v>
      </c>
      <c r="BA89" s="14">
        <v>60</v>
      </c>
      <c r="BB89" s="14">
        <f t="shared" si="29"/>
        <v>58</v>
      </c>
      <c r="BC89" s="368" t="s">
        <v>303</v>
      </c>
      <c r="BD89" s="14">
        <v>0.74947076508552635</v>
      </c>
      <c r="BE89" s="431">
        <v>0.7676917626897457</v>
      </c>
      <c r="BF89" s="14">
        <v>82</v>
      </c>
      <c r="BG89" s="43">
        <v>82</v>
      </c>
      <c r="BH89" s="14">
        <v>99</v>
      </c>
      <c r="BI89" s="14">
        <v>19</v>
      </c>
      <c r="BJ89" s="14">
        <v>129</v>
      </c>
      <c r="BK89" s="14">
        <v>114</v>
      </c>
      <c r="BL89" s="14">
        <f t="shared" si="18"/>
        <v>111</v>
      </c>
      <c r="BM89" s="368" t="s">
        <v>372</v>
      </c>
      <c r="BN89" s="14">
        <v>0.74692749464111474</v>
      </c>
      <c r="BO89" s="431">
        <v>0.77890846437051342</v>
      </c>
      <c r="BP89" s="14">
        <v>82</v>
      </c>
      <c r="BQ89" s="43">
        <v>82</v>
      </c>
      <c r="BR89" s="14">
        <v>89</v>
      </c>
      <c r="BS89" s="14">
        <v>72</v>
      </c>
      <c r="BT89" s="14">
        <v>126</v>
      </c>
      <c r="BU89" s="14">
        <v>107.5</v>
      </c>
      <c r="BV89" s="14">
        <f t="shared" si="19"/>
        <v>105</v>
      </c>
      <c r="BW89" s="14" t="s">
        <v>311</v>
      </c>
      <c r="BX89" s="14">
        <v>0.73082099426864366</v>
      </c>
      <c r="BY89" s="431">
        <v>0.77133211127452883</v>
      </c>
      <c r="BZ89" s="14">
        <v>82</v>
      </c>
      <c r="CA89" s="43">
        <v>82</v>
      </c>
      <c r="CB89" s="14">
        <v>90</v>
      </c>
      <c r="CC89" s="14">
        <v>79</v>
      </c>
      <c r="CD89" s="14">
        <v>95</v>
      </c>
      <c r="CE89" s="14">
        <v>92.5</v>
      </c>
      <c r="CF89" s="14">
        <f t="shared" si="20"/>
        <v>89</v>
      </c>
      <c r="CG89" s="368" t="s">
        <v>165</v>
      </c>
      <c r="CH89" s="14">
        <v>0.74554209810188932</v>
      </c>
      <c r="CI89" s="431">
        <v>0.7865825782842818</v>
      </c>
      <c r="CJ89" s="14">
        <v>82</v>
      </c>
      <c r="CK89" s="43">
        <v>82</v>
      </c>
      <c r="CL89" s="14">
        <v>89</v>
      </c>
      <c r="CM89" s="14">
        <v>137</v>
      </c>
      <c r="CN89" s="14">
        <v>97</v>
      </c>
      <c r="CO89" s="14">
        <v>93</v>
      </c>
      <c r="CP89" s="43">
        <f t="shared" si="21"/>
        <v>92</v>
      </c>
      <c r="CQ89" s="14" t="s">
        <v>341</v>
      </c>
      <c r="CR89" s="14">
        <v>0.72946353122878616</v>
      </c>
      <c r="CS89" s="431">
        <v>0.76485190383413759</v>
      </c>
      <c r="CT89" s="14">
        <v>82</v>
      </c>
      <c r="CU89" s="14">
        <v>82</v>
      </c>
      <c r="CV89" s="14">
        <v>97</v>
      </c>
      <c r="CW89" s="14">
        <v>137</v>
      </c>
      <c r="CX89" s="14">
        <v>96</v>
      </c>
      <c r="CY89" s="14">
        <v>96.5</v>
      </c>
      <c r="CZ89" s="14">
        <f t="shared" si="22"/>
        <v>96</v>
      </c>
      <c r="DA89" s="368" t="s">
        <v>136</v>
      </c>
      <c r="DB89" s="14">
        <v>0.73448234712782601</v>
      </c>
      <c r="DC89" s="431">
        <v>0.78001494711338271</v>
      </c>
      <c r="DD89" s="14">
        <v>82</v>
      </c>
      <c r="DE89" s="43">
        <v>82</v>
      </c>
      <c r="DF89" s="14">
        <v>64</v>
      </c>
      <c r="DG89" s="14">
        <v>29</v>
      </c>
      <c r="DH89" s="14">
        <v>158</v>
      </c>
      <c r="DI89" s="14">
        <v>111</v>
      </c>
      <c r="DJ89" s="14">
        <f t="shared" si="23"/>
        <v>104</v>
      </c>
      <c r="DK89" s="368" t="s">
        <v>270</v>
      </c>
      <c r="DL89" s="14">
        <v>0.75335519111777438</v>
      </c>
      <c r="DM89" s="431">
        <v>0.77185248629945746</v>
      </c>
      <c r="DN89" s="14">
        <v>82</v>
      </c>
      <c r="DO89" s="43">
        <v>82</v>
      </c>
      <c r="DP89" s="14">
        <v>73</v>
      </c>
      <c r="DQ89" s="14">
        <v>123</v>
      </c>
      <c r="DR89" s="14">
        <v>57</v>
      </c>
      <c r="DS89" s="14">
        <v>65</v>
      </c>
      <c r="DT89" s="14">
        <f t="shared" si="24"/>
        <v>61</v>
      </c>
      <c r="DU89" s="368" t="s">
        <v>175</v>
      </c>
      <c r="DV89" s="14">
        <v>0.7296340694799992</v>
      </c>
      <c r="DW89" s="431">
        <v>0.75384341198020843</v>
      </c>
      <c r="DX89" s="14">
        <v>82</v>
      </c>
      <c r="DY89" s="14">
        <v>82</v>
      </c>
      <c r="DZ89" s="14">
        <v>86</v>
      </c>
      <c r="EA89" s="14">
        <v>56</v>
      </c>
      <c r="EB89" s="14">
        <v>72</v>
      </c>
      <c r="EC89" s="14">
        <v>79</v>
      </c>
      <c r="ED89" s="43">
        <f t="shared" si="25"/>
        <v>70</v>
      </c>
    </row>
    <row r="90" spans="6:134" x14ac:dyDescent="0.25">
      <c r="F90" s="406" t="s">
        <v>225</v>
      </c>
      <c r="G90" s="411">
        <f>(VLOOKUP(F90,'RPPF CALCULATION'!$AX$2:$AZ$400,2,FALSE))</f>
        <v>0.73514947164853872</v>
      </c>
      <c r="H90" s="413">
        <f t="shared" si="15"/>
        <v>84</v>
      </c>
      <c r="I90" s="49">
        <f>VLOOKUP(F90,'RPPF CALCULATION'!$U$2:$W$365,3,FALSE)</f>
        <v>72</v>
      </c>
      <c r="J90" s="417">
        <f>VLOOKUP(F90,'RPPF CALCULATION'!$X$2:$AC$365,3,FALSE)</f>
        <v>111</v>
      </c>
      <c r="K90" s="467">
        <f>VLOOKUP(F90,'RPPF CALCULATION'!$X$2:$AC$365,5,FALSE)</f>
        <v>153</v>
      </c>
      <c r="L90" s="525">
        <f t="shared" si="16"/>
        <v>112.5</v>
      </c>
      <c r="M90" s="469">
        <f t="shared" si="17"/>
        <v>102</v>
      </c>
      <c r="O90" s="368" t="s">
        <v>341</v>
      </c>
      <c r="P90" s="14">
        <v>0.76466971873488665</v>
      </c>
      <c r="Q90" s="431">
        <v>0.78079155178637816</v>
      </c>
      <c r="R90" s="14">
        <v>83</v>
      </c>
      <c r="S90" s="43">
        <v>84</v>
      </c>
      <c r="T90" s="14">
        <v>78</v>
      </c>
      <c r="U90" s="14">
        <v>103</v>
      </c>
      <c r="V90" s="14">
        <v>37</v>
      </c>
      <c r="W90" s="14">
        <v>57.5</v>
      </c>
      <c r="X90" s="14">
        <f t="shared" si="26"/>
        <v>53</v>
      </c>
      <c r="Y90" s="368" t="s">
        <v>71</v>
      </c>
      <c r="Z90" s="14">
        <v>0.77383933486319456</v>
      </c>
      <c r="AA90" s="431">
        <v>0.80274572050399617</v>
      </c>
      <c r="AB90" s="14">
        <v>83</v>
      </c>
      <c r="AC90" s="43">
        <v>83</v>
      </c>
      <c r="AD90" s="14">
        <v>78</v>
      </c>
      <c r="AE90" s="14">
        <v>70</v>
      </c>
      <c r="AF90" s="14">
        <v>30</v>
      </c>
      <c r="AG90" s="14">
        <v>54</v>
      </c>
      <c r="AH90" s="43">
        <f t="shared" si="27"/>
        <v>51</v>
      </c>
      <c r="AI90" s="368" t="s">
        <v>334</v>
      </c>
      <c r="AJ90" s="14">
        <v>0.71079993597455637</v>
      </c>
      <c r="AK90" s="431">
        <v>0.77963936262314959</v>
      </c>
      <c r="AL90" s="14">
        <v>83</v>
      </c>
      <c r="AM90" s="14">
        <v>83</v>
      </c>
      <c r="AN90" s="14">
        <v>90</v>
      </c>
      <c r="AO90" s="14">
        <v>30</v>
      </c>
      <c r="AP90" s="14">
        <v>106</v>
      </c>
      <c r="AQ90" s="14">
        <v>98</v>
      </c>
      <c r="AR90" s="43">
        <f t="shared" si="28"/>
        <v>92</v>
      </c>
      <c r="AS90" s="14" t="s">
        <v>116</v>
      </c>
      <c r="AT90" s="14">
        <v>0.73900072395339789</v>
      </c>
      <c r="AU90" s="431">
        <v>0.79615870187984428</v>
      </c>
      <c r="AV90" s="14">
        <v>83</v>
      </c>
      <c r="AW90" s="43">
        <v>83</v>
      </c>
      <c r="AX90" s="14">
        <v>111</v>
      </c>
      <c r="AY90" s="14">
        <v>64</v>
      </c>
      <c r="AZ90" s="14">
        <v>116</v>
      </c>
      <c r="BA90" s="14">
        <v>113.5</v>
      </c>
      <c r="BB90" s="14">
        <f t="shared" si="29"/>
        <v>113</v>
      </c>
      <c r="BC90" s="368" t="s">
        <v>254</v>
      </c>
      <c r="BD90" s="14">
        <v>0.74879710420851764</v>
      </c>
      <c r="BE90" s="431">
        <v>0.76700172389141186</v>
      </c>
      <c r="BF90" s="14">
        <v>83</v>
      </c>
      <c r="BG90" s="43">
        <v>83</v>
      </c>
      <c r="BH90" s="14">
        <v>88</v>
      </c>
      <c r="BI90" s="14">
        <v>113</v>
      </c>
      <c r="BJ90" s="14">
        <v>157</v>
      </c>
      <c r="BK90" s="14">
        <v>122.5</v>
      </c>
      <c r="BL90" s="14">
        <f t="shared" si="18"/>
        <v>121</v>
      </c>
      <c r="BM90" s="368" t="s">
        <v>58</v>
      </c>
      <c r="BN90" s="14">
        <v>0.74600289518884144</v>
      </c>
      <c r="BO90" s="431">
        <v>0.77794427662177612</v>
      </c>
      <c r="BP90" s="14">
        <v>83</v>
      </c>
      <c r="BQ90" s="43">
        <v>83</v>
      </c>
      <c r="BR90" s="14">
        <v>84</v>
      </c>
      <c r="BS90" s="14">
        <v>57</v>
      </c>
      <c r="BT90" s="14">
        <v>163</v>
      </c>
      <c r="BU90" s="14">
        <v>123.5</v>
      </c>
      <c r="BV90" s="14">
        <f t="shared" si="19"/>
        <v>116</v>
      </c>
      <c r="BW90" s="14" t="s">
        <v>355</v>
      </c>
      <c r="BX90" s="14">
        <v>0.72859999775678086</v>
      </c>
      <c r="BY90" s="431">
        <v>0.76898799973139664</v>
      </c>
      <c r="BZ90" s="14">
        <v>83</v>
      </c>
      <c r="CA90" s="43">
        <v>83</v>
      </c>
      <c r="CB90" s="14">
        <v>75</v>
      </c>
      <c r="CC90" s="14">
        <v>65</v>
      </c>
      <c r="CD90" s="14">
        <v>69</v>
      </c>
      <c r="CE90" s="14">
        <v>72</v>
      </c>
      <c r="CF90" s="14">
        <f t="shared" si="20"/>
        <v>70</v>
      </c>
      <c r="CG90" s="368" t="s">
        <v>318</v>
      </c>
      <c r="CH90" s="14">
        <v>0.74539780058912242</v>
      </c>
      <c r="CI90" s="431">
        <v>0.78643033750549651</v>
      </c>
      <c r="CJ90" s="14">
        <v>83</v>
      </c>
      <c r="CK90" s="43">
        <v>83</v>
      </c>
      <c r="CL90" s="14">
        <v>91</v>
      </c>
      <c r="CM90" s="14">
        <v>145</v>
      </c>
      <c r="CN90" s="14">
        <v>90</v>
      </c>
      <c r="CO90" s="14">
        <v>90.5</v>
      </c>
      <c r="CP90" s="43">
        <f t="shared" si="21"/>
        <v>86</v>
      </c>
      <c r="CQ90" s="14" t="s">
        <v>338</v>
      </c>
      <c r="CR90" s="14">
        <v>0.72906773412288484</v>
      </c>
      <c r="CS90" s="431">
        <v>0.76443690547298482</v>
      </c>
      <c r="CT90" s="14">
        <v>83</v>
      </c>
      <c r="CU90" s="14">
        <v>83</v>
      </c>
      <c r="CV90" s="14">
        <v>76</v>
      </c>
      <c r="CW90" s="14">
        <v>206</v>
      </c>
      <c r="CX90" s="14">
        <v>30</v>
      </c>
      <c r="CY90" s="14">
        <v>53</v>
      </c>
      <c r="CZ90" s="14">
        <f t="shared" si="22"/>
        <v>48</v>
      </c>
      <c r="DA90" s="368" t="s">
        <v>277</v>
      </c>
      <c r="DB90" s="14">
        <v>0.7344402218823165</v>
      </c>
      <c r="DC90" s="431">
        <v>0.77997021040694359</v>
      </c>
      <c r="DD90" s="14">
        <v>83</v>
      </c>
      <c r="DE90" s="43">
        <v>83</v>
      </c>
      <c r="DF90" s="14">
        <v>93</v>
      </c>
      <c r="DG90" s="14">
        <v>192</v>
      </c>
      <c r="DH90" s="14">
        <v>66</v>
      </c>
      <c r="DI90" s="14">
        <v>79.5</v>
      </c>
      <c r="DJ90" s="14">
        <f t="shared" si="23"/>
        <v>68</v>
      </c>
      <c r="DK90" s="368" t="s">
        <v>388</v>
      </c>
      <c r="DL90" s="14">
        <v>0.7519988938300961</v>
      </c>
      <c r="DM90" s="431">
        <v>0.77046288754710479</v>
      </c>
      <c r="DN90" s="14">
        <v>83</v>
      </c>
      <c r="DO90" s="43">
        <v>83</v>
      </c>
      <c r="DP90" s="14">
        <v>75</v>
      </c>
      <c r="DQ90" s="14">
        <v>154</v>
      </c>
      <c r="DR90" s="14">
        <v>101</v>
      </c>
      <c r="DS90" s="14">
        <v>88</v>
      </c>
      <c r="DT90" s="14">
        <f t="shared" si="24"/>
        <v>85</v>
      </c>
      <c r="DU90" s="368" t="s">
        <v>198</v>
      </c>
      <c r="DV90" s="14">
        <v>0.72494688155947096</v>
      </c>
      <c r="DW90" s="431">
        <v>0.74900070262437801</v>
      </c>
      <c r="DX90" s="14">
        <v>83</v>
      </c>
      <c r="DY90" s="14">
        <v>83</v>
      </c>
      <c r="DZ90" s="14">
        <v>97</v>
      </c>
      <c r="EA90" s="14">
        <v>43</v>
      </c>
      <c r="EB90" s="14">
        <v>9</v>
      </c>
      <c r="EC90" s="14">
        <v>53</v>
      </c>
      <c r="ED90" s="43">
        <f t="shared" si="25"/>
        <v>45</v>
      </c>
    </row>
    <row r="91" spans="6:134" x14ac:dyDescent="0.25">
      <c r="F91" s="406" t="s">
        <v>249</v>
      </c>
      <c r="G91" s="411">
        <f>(VLOOKUP(F91,'RPPF CALCULATION'!$AX$2:$AZ$400,2,FALSE))</f>
        <v>0.73449856090679655</v>
      </c>
      <c r="H91" s="413">
        <f t="shared" si="15"/>
        <v>85</v>
      </c>
      <c r="I91" s="49">
        <f>VLOOKUP(F91,'RPPF CALCULATION'!$U$2:$W$365,3,FALSE)</f>
        <v>95</v>
      </c>
      <c r="J91" s="417">
        <f>VLOOKUP(F91,'RPPF CALCULATION'!$X$2:$AC$365,3,FALSE)</f>
        <v>106</v>
      </c>
      <c r="K91" s="467">
        <f>VLOOKUP(F91,'RPPF CALCULATION'!$X$2:$AC$365,5,FALSE)</f>
        <v>204</v>
      </c>
      <c r="L91" s="525">
        <f t="shared" si="16"/>
        <v>149.5</v>
      </c>
      <c r="M91" s="469">
        <f t="shared" si="17"/>
        <v>137</v>
      </c>
      <c r="O91" s="368" t="s">
        <v>202</v>
      </c>
      <c r="P91" s="14">
        <v>0.76435755232095337</v>
      </c>
      <c r="Q91" s="431">
        <v>0.78047280384490902</v>
      </c>
      <c r="R91" s="14">
        <v>84</v>
      </c>
      <c r="S91" s="43">
        <v>85</v>
      </c>
      <c r="T91" s="14">
        <v>103</v>
      </c>
      <c r="U91" s="14">
        <v>82</v>
      </c>
      <c r="V91" s="14">
        <v>101</v>
      </c>
      <c r="W91" s="14">
        <v>102</v>
      </c>
      <c r="X91" s="14">
        <f t="shared" si="26"/>
        <v>98</v>
      </c>
      <c r="Y91" s="368" t="s">
        <v>369</v>
      </c>
      <c r="Z91" s="14">
        <v>0.77201648255669808</v>
      </c>
      <c r="AA91" s="431">
        <v>0.80085477645110748</v>
      </c>
      <c r="AB91" s="14">
        <v>84</v>
      </c>
      <c r="AC91" s="43">
        <v>84</v>
      </c>
      <c r="AD91" s="14">
        <v>80</v>
      </c>
      <c r="AE91" s="14">
        <v>55</v>
      </c>
      <c r="AF91" s="14">
        <v>170</v>
      </c>
      <c r="AG91" s="14">
        <v>125</v>
      </c>
      <c r="AH91" s="43">
        <f t="shared" si="27"/>
        <v>114</v>
      </c>
      <c r="AI91" s="368" t="s">
        <v>228</v>
      </c>
      <c r="AJ91" s="14">
        <v>0.7102565261194832</v>
      </c>
      <c r="AK91" s="431">
        <v>0.77904332470641635</v>
      </c>
      <c r="AL91" s="14">
        <v>84</v>
      </c>
      <c r="AM91" s="14">
        <v>84</v>
      </c>
      <c r="AN91" s="14">
        <v>82</v>
      </c>
      <c r="AO91" s="14">
        <v>91</v>
      </c>
      <c r="AP91" s="14">
        <v>76</v>
      </c>
      <c r="AQ91" s="14">
        <v>79</v>
      </c>
      <c r="AR91" s="43">
        <f t="shared" si="28"/>
        <v>73</v>
      </c>
      <c r="AS91" s="14" t="s">
        <v>374</v>
      </c>
      <c r="AT91" s="14">
        <v>0.73656405375699718</v>
      </c>
      <c r="AU91" s="431">
        <v>0.79353356753613558</v>
      </c>
      <c r="AV91" s="14">
        <v>84</v>
      </c>
      <c r="AW91" s="43">
        <v>84</v>
      </c>
      <c r="AX91" s="14">
        <v>106</v>
      </c>
      <c r="AY91" s="14">
        <v>210</v>
      </c>
      <c r="AZ91" s="14">
        <v>43</v>
      </c>
      <c r="BA91" s="14">
        <v>74.5</v>
      </c>
      <c r="BB91" s="14">
        <f t="shared" si="29"/>
        <v>71</v>
      </c>
      <c r="BC91" s="368" t="s">
        <v>241</v>
      </c>
      <c r="BD91" s="14">
        <v>0.745867399121798</v>
      </c>
      <c r="BE91" s="431">
        <v>0.76400079234483154</v>
      </c>
      <c r="BF91" s="14">
        <v>84</v>
      </c>
      <c r="BG91" s="43">
        <v>84</v>
      </c>
      <c r="BH91" s="14">
        <v>79</v>
      </c>
      <c r="BI91" s="14">
        <v>86</v>
      </c>
      <c r="BJ91" s="14">
        <v>198</v>
      </c>
      <c r="BK91" s="14">
        <v>138.5</v>
      </c>
      <c r="BL91" s="14">
        <f t="shared" si="18"/>
        <v>136</v>
      </c>
      <c r="BM91" s="368" t="s">
        <v>366</v>
      </c>
      <c r="BN91" s="14">
        <v>0.74150062331253574</v>
      </c>
      <c r="BO91" s="431">
        <v>0.77324923232562692</v>
      </c>
      <c r="BP91" s="14">
        <v>84</v>
      </c>
      <c r="BQ91" s="43">
        <v>84</v>
      </c>
      <c r="BR91" s="14">
        <v>68</v>
      </c>
      <c r="BS91" s="14">
        <v>88</v>
      </c>
      <c r="BT91" s="14">
        <v>221</v>
      </c>
      <c r="BU91" s="14">
        <v>144.5</v>
      </c>
      <c r="BV91" s="14">
        <f t="shared" si="19"/>
        <v>141</v>
      </c>
      <c r="BW91" s="14" t="s">
        <v>214</v>
      </c>
      <c r="BX91" s="14">
        <v>0.72550586749250423</v>
      </c>
      <c r="BY91" s="431">
        <v>0.76572235458980997</v>
      </c>
      <c r="BZ91" s="14">
        <v>84</v>
      </c>
      <c r="CA91" s="43">
        <v>84</v>
      </c>
      <c r="CB91" s="14">
        <v>82</v>
      </c>
      <c r="CC91" s="14">
        <v>51</v>
      </c>
      <c r="CD91" s="14">
        <v>35</v>
      </c>
      <c r="CE91" s="14">
        <v>58.5</v>
      </c>
      <c r="CF91" s="14">
        <f t="shared" si="20"/>
        <v>51</v>
      </c>
      <c r="CG91" s="368" t="s">
        <v>214</v>
      </c>
      <c r="CH91" s="14">
        <v>0.74521195225700532</v>
      </c>
      <c r="CI91" s="431">
        <v>0.78623425862461416</v>
      </c>
      <c r="CJ91" s="14">
        <v>84</v>
      </c>
      <c r="CK91" s="43">
        <v>84</v>
      </c>
      <c r="CL91" s="14">
        <v>88</v>
      </c>
      <c r="CM91" s="14">
        <v>71</v>
      </c>
      <c r="CN91" s="14">
        <v>23</v>
      </c>
      <c r="CO91" s="14">
        <v>55.5</v>
      </c>
      <c r="CP91" s="43">
        <f t="shared" si="21"/>
        <v>52</v>
      </c>
      <c r="CQ91" s="14" t="s">
        <v>81</v>
      </c>
      <c r="CR91" s="14">
        <v>0.72894044349833909</v>
      </c>
      <c r="CS91" s="431">
        <v>0.76430343961436942</v>
      </c>
      <c r="CT91" s="14">
        <v>84</v>
      </c>
      <c r="CU91" s="14">
        <v>84</v>
      </c>
      <c r="CV91" s="14">
        <v>80</v>
      </c>
      <c r="CW91" s="14">
        <v>32</v>
      </c>
      <c r="CX91" s="14">
        <v>217</v>
      </c>
      <c r="CY91" s="14">
        <v>148.5</v>
      </c>
      <c r="CZ91" s="14">
        <f t="shared" si="22"/>
        <v>141</v>
      </c>
      <c r="DA91" s="368" t="s">
        <v>137</v>
      </c>
      <c r="DB91" s="14">
        <v>0.73063811604470941</v>
      </c>
      <c r="DC91" s="431">
        <v>0.77593240147193254</v>
      </c>
      <c r="DD91" s="14">
        <v>84</v>
      </c>
      <c r="DE91" s="43">
        <v>84</v>
      </c>
      <c r="DF91" s="14">
        <v>112</v>
      </c>
      <c r="DG91" s="14">
        <v>197</v>
      </c>
      <c r="DH91" s="14">
        <v>95</v>
      </c>
      <c r="DI91" s="14">
        <v>103.5</v>
      </c>
      <c r="DJ91" s="14">
        <f t="shared" si="23"/>
        <v>94</v>
      </c>
      <c r="DK91" s="368" t="s">
        <v>159</v>
      </c>
      <c r="DL91" s="14">
        <v>0.74842965115218996</v>
      </c>
      <c r="DM91" s="431">
        <v>0.76680600847116664</v>
      </c>
      <c r="DN91" s="14">
        <v>84</v>
      </c>
      <c r="DO91" s="43">
        <v>84</v>
      </c>
      <c r="DP91" s="14">
        <v>95</v>
      </c>
      <c r="DQ91" s="14">
        <v>8</v>
      </c>
      <c r="DR91" s="14">
        <v>170</v>
      </c>
      <c r="DS91" s="14">
        <v>132.5</v>
      </c>
      <c r="DT91" s="14">
        <f t="shared" si="24"/>
        <v>120</v>
      </c>
      <c r="DU91" s="368" t="s">
        <v>88</v>
      </c>
      <c r="DV91" s="14">
        <v>0.72321930198785755</v>
      </c>
      <c r="DW91" s="431">
        <v>0.74721580176351154</v>
      </c>
      <c r="DX91" s="14">
        <v>84</v>
      </c>
      <c r="DY91" s="14">
        <v>84</v>
      </c>
      <c r="DZ91" s="14">
        <v>82</v>
      </c>
      <c r="EA91" s="14">
        <v>164</v>
      </c>
      <c r="EB91" s="14">
        <v>91</v>
      </c>
      <c r="EC91" s="14">
        <v>86.5</v>
      </c>
      <c r="ED91" s="43">
        <f t="shared" si="25"/>
        <v>82</v>
      </c>
    </row>
    <row r="92" spans="6:134" x14ac:dyDescent="0.25">
      <c r="F92" s="406" t="s">
        <v>374</v>
      </c>
      <c r="G92" s="411">
        <f>(VLOOKUP(F92,'RPPF CALCULATION'!$AX$2:$AZ$400,2,FALSE))</f>
        <v>0.73434591875191524</v>
      </c>
      <c r="H92" s="413">
        <f t="shared" si="15"/>
        <v>86</v>
      </c>
      <c r="I92" s="49">
        <f>VLOOKUP(F92,'RPPF CALCULATION'!$U$2:$W$365,3,FALSE)</f>
        <v>109</v>
      </c>
      <c r="J92" s="417">
        <f>VLOOKUP(F92,'RPPF CALCULATION'!$X$2:$AC$365,3,FALSE)</f>
        <v>76</v>
      </c>
      <c r="K92" s="467">
        <f>VLOOKUP(F92,'RPPF CALCULATION'!$X$2:$AC$365,5,FALSE)</f>
        <v>106</v>
      </c>
      <c r="L92" s="525">
        <f t="shared" si="16"/>
        <v>107.5</v>
      </c>
      <c r="M92" s="469">
        <f t="shared" si="17"/>
        <v>97</v>
      </c>
      <c r="O92" s="368" t="s">
        <v>157</v>
      </c>
      <c r="P92" s="14">
        <v>0.76371077567269352</v>
      </c>
      <c r="Q92" s="431">
        <v>0.77981239094966648</v>
      </c>
      <c r="R92" s="14">
        <v>85</v>
      </c>
      <c r="S92" s="43">
        <v>86</v>
      </c>
      <c r="T92" s="14">
        <v>93</v>
      </c>
      <c r="U92" s="14">
        <v>101</v>
      </c>
      <c r="V92" s="14">
        <v>69</v>
      </c>
      <c r="W92" s="14">
        <v>81</v>
      </c>
      <c r="X92" s="14">
        <f t="shared" si="26"/>
        <v>81</v>
      </c>
      <c r="Y92" s="368" t="s">
        <v>372</v>
      </c>
      <c r="Z92" s="14">
        <v>0.77160477677044781</v>
      </c>
      <c r="AA92" s="431">
        <v>0.80042769159882665</v>
      </c>
      <c r="AB92" s="14">
        <v>85</v>
      </c>
      <c r="AC92" s="43">
        <v>85</v>
      </c>
      <c r="AD92" s="14">
        <v>91</v>
      </c>
      <c r="AE92" s="14">
        <v>42</v>
      </c>
      <c r="AF92" s="14">
        <v>105</v>
      </c>
      <c r="AG92" s="14">
        <v>98</v>
      </c>
      <c r="AH92" s="43">
        <f t="shared" si="27"/>
        <v>93</v>
      </c>
      <c r="AI92" s="368" t="s">
        <v>87</v>
      </c>
      <c r="AJ92" s="14">
        <v>0.7097669172201253</v>
      </c>
      <c r="AK92" s="431">
        <v>0.77850629825085449</v>
      </c>
      <c r="AL92" s="14">
        <v>85</v>
      </c>
      <c r="AM92" s="14">
        <v>85</v>
      </c>
      <c r="AN92" s="14">
        <v>101</v>
      </c>
      <c r="AO92" s="14">
        <v>139</v>
      </c>
      <c r="AP92" s="14">
        <v>62</v>
      </c>
      <c r="AQ92" s="14">
        <v>81.5</v>
      </c>
      <c r="AR92" s="43">
        <f t="shared" si="28"/>
        <v>76</v>
      </c>
      <c r="AS92" s="14" t="s">
        <v>48</v>
      </c>
      <c r="AT92" s="14">
        <v>0.73385783252876813</v>
      </c>
      <c r="AU92" s="431">
        <v>0.79061803374810313</v>
      </c>
      <c r="AV92" s="14">
        <v>85</v>
      </c>
      <c r="AW92" s="43">
        <v>85</v>
      </c>
      <c r="AX92" s="14">
        <v>114</v>
      </c>
      <c r="AY92" s="14">
        <v>69</v>
      </c>
      <c r="AZ92" s="14">
        <v>87</v>
      </c>
      <c r="BA92" s="14">
        <v>100.5</v>
      </c>
      <c r="BB92" s="14">
        <f t="shared" si="29"/>
        <v>98</v>
      </c>
      <c r="BC92" s="368" t="s">
        <v>112</v>
      </c>
      <c r="BD92" s="14">
        <v>0.7454401326987391</v>
      </c>
      <c r="BE92" s="431">
        <v>0.7635631382978203</v>
      </c>
      <c r="BF92" s="14">
        <v>85</v>
      </c>
      <c r="BG92" s="43">
        <v>85</v>
      </c>
      <c r="BH92" s="14">
        <v>72</v>
      </c>
      <c r="BI92" s="14">
        <v>82</v>
      </c>
      <c r="BJ92" s="14">
        <v>88</v>
      </c>
      <c r="BK92" s="14">
        <v>80</v>
      </c>
      <c r="BL92" s="14">
        <f t="shared" si="18"/>
        <v>73</v>
      </c>
      <c r="BM92" s="368" t="s">
        <v>246</v>
      </c>
      <c r="BN92" s="14">
        <v>0.74046598063578883</v>
      </c>
      <c r="BO92" s="431">
        <v>0.77217028966479428</v>
      </c>
      <c r="BP92" s="14">
        <v>85</v>
      </c>
      <c r="BQ92" s="43">
        <v>85</v>
      </c>
      <c r="BR92" s="14">
        <v>97</v>
      </c>
      <c r="BS92" s="14">
        <v>109</v>
      </c>
      <c r="BT92" s="14">
        <v>82</v>
      </c>
      <c r="BU92" s="14">
        <v>89.5</v>
      </c>
      <c r="BV92" s="14">
        <f t="shared" si="19"/>
        <v>86</v>
      </c>
      <c r="BW92" s="14" t="s">
        <v>68</v>
      </c>
      <c r="BX92" s="14">
        <v>0.72523556893433627</v>
      </c>
      <c r="BY92" s="431">
        <v>0.76543707275037021</v>
      </c>
      <c r="BZ92" s="14">
        <v>85</v>
      </c>
      <c r="CA92" s="43">
        <v>85</v>
      </c>
      <c r="CB92" s="14">
        <v>80</v>
      </c>
      <c r="CC92" s="14">
        <v>80</v>
      </c>
      <c r="CD92" s="14">
        <v>74</v>
      </c>
      <c r="CE92" s="14">
        <v>77</v>
      </c>
      <c r="CF92" s="14">
        <f t="shared" si="20"/>
        <v>75</v>
      </c>
      <c r="CG92" s="368" t="s">
        <v>382</v>
      </c>
      <c r="CH92" s="14">
        <v>0.74516947328168792</v>
      </c>
      <c r="CI92" s="431">
        <v>0.78618944127357115</v>
      </c>
      <c r="CJ92" s="14">
        <v>85</v>
      </c>
      <c r="CK92" s="43">
        <v>85</v>
      </c>
      <c r="CL92" s="14">
        <v>85</v>
      </c>
      <c r="CM92" s="14">
        <v>60</v>
      </c>
      <c r="CN92" s="14">
        <v>184</v>
      </c>
      <c r="CO92" s="14">
        <v>134.5</v>
      </c>
      <c r="CP92" s="43">
        <f t="shared" si="21"/>
        <v>131</v>
      </c>
      <c r="CQ92" s="14" t="s">
        <v>288</v>
      </c>
      <c r="CR92" s="14">
        <v>0.72890900541361836</v>
      </c>
      <c r="CS92" s="431">
        <v>0.76427047637779599</v>
      </c>
      <c r="CT92" s="14">
        <v>85</v>
      </c>
      <c r="CU92" s="14">
        <v>85</v>
      </c>
      <c r="CV92" s="14">
        <v>95</v>
      </c>
      <c r="CW92" s="14">
        <v>183</v>
      </c>
      <c r="CX92" s="14">
        <v>27</v>
      </c>
      <c r="CY92" s="14">
        <v>61</v>
      </c>
      <c r="CZ92" s="14">
        <f t="shared" si="22"/>
        <v>52</v>
      </c>
      <c r="DA92" s="368" t="s">
        <v>70</v>
      </c>
      <c r="DB92" s="14">
        <v>0.73061838721965688</v>
      </c>
      <c r="DC92" s="431">
        <v>0.77591144960223801</v>
      </c>
      <c r="DD92" s="14">
        <v>85</v>
      </c>
      <c r="DE92" s="43">
        <v>85</v>
      </c>
      <c r="DF92" s="14">
        <v>90</v>
      </c>
      <c r="DG92" s="14">
        <v>186</v>
      </c>
      <c r="DH92" s="14">
        <v>93</v>
      </c>
      <c r="DI92" s="14">
        <v>91.5</v>
      </c>
      <c r="DJ92" s="14">
        <f t="shared" si="23"/>
        <v>80</v>
      </c>
      <c r="DK92" s="368" t="s">
        <v>277</v>
      </c>
      <c r="DL92" s="14">
        <v>0.74806604802151666</v>
      </c>
      <c r="DM92" s="431">
        <v>0.76643347771310544</v>
      </c>
      <c r="DN92" s="14">
        <v>85</v>
      </c>
      <c r="DO92" s="43">
        <v>85</v>
      </c>
      <c r="DP92" s="14">
        <v>88</v>
      </c>
      <c r="DQ92" s="14">
        <v>68</v>
      </c>
      <c r="DR92" s="14">
        <v>208</v>
      </c>
      <c r="DS92" s="14">
        <v>148</v>
      </c>
      <c r="DT92" s="14">
        <f t="shared" si="24"/>
        <v>138</v>
      </c>
      <c r="DU92" s="368" t="s">
        <v>93</v>
      </c>
      <c r="DV92" s="14">
        <v>0.72098302477242404</v>
      </c>
      <c r="DW92" s="431">
        <v>0.74490532461238645</v>
      </c>
      <c r="DX92" s="14">
        <v>85</v>
      </c>
      <c r="DY92" s="14">
        <v>85</v>
      </c>
      <c r="DZ92" s="14">
        <v>76</v>
      </c>
      <c r="EA92" s="14">
        <v>41</v>
      </c>
      <c r="EB92" s="14">
        <v>234</v>
      </c>
      <c r="EC92" s="14">
        <v>155</v>
      </c>
      <c r="ED92" s="43">
        <f t="shared" si="25"/>
        <v>152</v>
      </c>
    </row>
    <row r="93" spans="6:134" x14ac:dyDescent="0.25">
      <c r="F93" s="406" t="s">
        <v>65</v>
      </c>
      <c r="G93" s="411">
        <f>(VLOOKUP(F93,'RPPF CALCULATION'!$AX$2:$AZ$400,2,FALSE))</f>
        <v>0.72679059546474467</v>
      </c>
      <c r="H93" s="413">
        <f t="shared" si="15"/>
        <v>87</v>
      </c>
      <c r="I93" s="49">
        <f>VLOOKUP(F93,'RPPF CALCULATION'!$U$2:$W$365,3,FALSE)</f>
        <v>92</v>
      </c>
      <c r="J93" s="417">
        <f>VLOOKUP(F93,'RPPF CALCULATION'!$X$2:$AC$365,3,FALSE)</f>
        <v>103</v>
      </c>
      <c r="K93" s="467">
        <f>VLOOKUP(F93,'RPPF CALCULATION'!$X$2:$AC$365,5,FALSE)</f>
        <v>143</v>
      </c>
      <c r="L93" s="525">
        <f t="shared" si="16"/>
        <v>117.5</v>
      </c>
      <c r="M93" s="469">
        <f t="shared" si="17"/>
        <v>105</v>
      </c>
      <c r="O93" s="368" t="s">
        <v>345</v>
      </c>
      <c r="P93" s="14">
        <v>0.76227062935081069</v>
      </c>
      <c r="Q93" s="431">
        <v>0.77834188145528937</v>
      </c>
      <c r="R93" s="14">
        <v>86</v>
      </c>
      <c r="S93" s="43">
        <v>87</v>
      </c>
      <c r="T93" s="14">
        <v>64</v>
      </c>
      <c r="U93" s="14">
        <v>140</v>
      </c>
      <c r="V93" s="14">
        <v>10</v>
      </c>
      <c r="W93" s="14">
        <v>37</v>
      </c>
      <c r="X93" s="14">
        <f t="shared" si="26"/>
        <v>29</v>
      </c>
      <c r="Y93" s="368" t="s">
        <v>314</v>
      </c>
      <c r="Z93" s="14">
        <v>0.76795806948325518</v>
      </c>
      <c r="AA93" s="431">
        <v>0.79664476336445078</v>
      </c>
      <c r="AB93" s="14">
        <v>86</v>
      </c>
      <c r="AC93" s="43">
        <v>86</v>
      </c>
      <c r="AD93" s="14">
        <v>82</v>
      </c>
      <c r="AE93" s="14">
        <v>59</v>
      </c>
      <c r="AF93" s="14">
        <v>189</v>
      </c>
      <c r="AG93" s="14">
        <v>135.5</v>
      </c>
      <c r="AH93" s="43">
        <f t="shared" si="27"/>
        <v>129</v>
      </c>
      <c r="AI93" s="368" t="s">
        <v>247</v>
      </c>
      <c r="AJ93" s="14">
        <v>0.70488257275821753</v>
      </c>
      <c r="AK93" s="431">
        <v>0.77314891565923594</v>
      </c>
      <c r="AL93" s="14">
        <v>86</v>
      </c>
      <c r="AM93" s="14">
        <v>86</v>
      </c>
      <c r="AN93" s="14">
        <v>89</v>
      </c>
      <c r="AO93" s="14">
        <v>100</v>
      </c>
      <c r="AP93" s="14">
        <v>58</v>
      </c>
      <c r="AQ93" s="14">
        <v>73.5</v>
      </c>
      <c r="AR93" s="43">
        <f t="shared" si="28"/>
        <v>63</v>
      </c>
      <c r="AS93" s="14" t="s">
        <v>339</v>
      </c>
      <c r="AT93" s="14">
        <v>0.73177973593997314</v>
      </c>
      <c r="AU93" s="431">
        <v>0.78837920687163554</v>
      </c>
      <c r="AV93" s="14">
        <v>86</v>
      </c>
      <c r="AW93" s="43">
        <v>86</v>
      </c>
      <c r="AX93" s="14">
        <v>94</v>
      </c>
      <c r="AY93" s="14">
        <v>159</v>
      </c>
      <c r="AZ93" s="14">
        <v>69</v>
      </c>
      <c r="BA93" s="14">
        <v>81.5</v>
      </c>
      <c r="BB93" s="14">
        <f t="shared" si="29"/>
        <v>77</v>
      </c>
      <c r="BC93" s="368" t="s">
        <v>258</v>
      </c>
      <c r="BD93" s="14">
        <v>0.74446148682177371</v>
      </c>
      <c r="BE93" s="431">
        <v>0.76256069975940599</v>
      </c>
      <c r="BF93" s="14">
        <v>86</v>
      </c>
      <c r="BG93" s="43">
        <v>86</v>
      </c>
      <c r="BH93" s="14">
        <v>85</v>
      </c>
      <c r="BI93" s="14">
        <v>71</v>
      </c>
      <c r="BJ93" s="14">
        <v>191</v>
      </c>
      <c r="BK93" s="14">
        <v>138</v>
      </c>
      <c r="BL93" s="14">
        <f t="shared" si="18"/>
        <v>135</v>
      </c>
      <c r="BM93" s="368" t="s">
        <v>322</v>
      </c>
      <c r="BN93" s="14">
        <v>0.74020611468332731</v>
      </c>
      <c r="BO93" s="431">
        <v>0.77189929711006011</v>
      </c>
      <c r="BP93" s="14">
        <v>86</v>
      </c>
      <c r="BQ93" s="43">
        <v>86</v>
      </c>
      <c r="BR93" s="14">
        <v>86</v>
      </c>
      <c r="BS93" s="14">
        <v>128</v>
      </c>
      <c r="BT93" s="14">
        <v>124</v>
      </c>
      <c r="BU93" s="14">
        <v>105</v>
      </c>
      <c r="BV93" s="14">
        <f t="shared" si="19"/>
        <v>102</v>
      </c>
      <c r="BW93" s="14" t="s">
        <v>92</v>
      </c>
      <c r="BX93" s="14">
        <v>0.72344210653602281</v>
      </c>
      <c r="BY93" s="431">
        <v>0.76354419453664713</v>
      </c>
      <c r="BZ93" s="14">
        <v>86</v>
      </c>
      <c r="CA93" s="43">
        <v>86</v>
      </c>
      <c r="CB93" s="14">
        <v>72</v>
      </c>
      <c r="CC93" s="14">
        <v>58</v>
      </c>
      <c r="CD93" s="14">
        <v>123</v>
      </c>
      <c r="CE93" s="14">
        <v>97.5</v>
      </c>
      <c r="CF93" s="14">
        <f t="shared" si="20"/>
        <v>96</v>
      </c>
      <c r="CG93" s="368" t="s">
        <v>250</v>
      </c>
      <c r="CH93" s="14">
        <v>0.74311228253055661</v>
      </c>
      <c r="CI93" s="431">
        <v>0.78401900662049495</v>
      </c>
      <c r="CJ93" s="14">
        <v>86</v>
      </c>
      <c r="CK93" s="43">
        <v>86</v>
      </c>
      <c r="CL93" s="14">
        <v>98</v>
      </c>
      <c r="CM93" s="14">
        <v>6</v>
      </c>
      <c r="CN93" s="14">
        <v>123</v>
      </c>
      <c r="CO93" s="14">
        <v>110.5</v>
      </c>
      <c r="CP93" s="43">
        <f t="shared" si="21"/>
        <v>112</v>
      </c>
      <c r="CQ93" s="14" t="s">
        <v>167</v>
      </c>
      <c r="CR93" s="14">
        <v>0.7245915986005842</v>
      </c>
      <c r="CS93" s="431">
        <v>0.75974361975068938</v>
      </c>
      <c r="CT93" s="14">
        <v>86</v>
      </c>
      <c r="CU93" s="14">
        <v>86</v>
      </c>
      <c r="CV93" s="14">
        <v>78</v>
      </c>
      <c r="CW93" s="14">
        <v>143</v>
      </c>
      <c r="CX93" s="14">
        <v>88</v>
      </c>
      <c r="CY93" s="14">
        <v>83</v>
      </c>
      <c r="CZ93" s="14">
        <f t="shared" si="22"/>
        <v>78</v>
      </c>
      <c r="DA93" s="368" t="s">
        <v>338</v>
      </c>
      <c r="DB93" s="14">
        <v>0.73056413296342693</v>
      </c>
      <c r="DC93" s="431">
        <v>0.77585383197402769</v>
      </c>
      <c r="DD93" s="14">
        <v>86</v>
      </c>
      <c r="DE93" s="43">
        <v>86</v>
      </c>
      <c r="DF93" s="14">
        <v>82</v>
      </c>
      <c r="DG93" s="14">
        <v>123</v>
      </c>
      <c r="DH93" s="14">
        <v>33</v>
      </c>
      <c r="DI93" s="14">
        <v>57.5</v>
      </c>
      <c r="DJ93" s="14">
        <f t="shared" si="23"/>
        <v>54</v>
      </c>
      <c r="DK93" s="368" t="s">
        <v>284</v>
      </c>
      <c r="DL93" s="14">
        <v>0.74788743729919838</v>
      </c>
      <c r="DM93" s="431">
        <v>0.76625048152256137</v>
      </c>
      <c r="DN93" s="14">
        <v>86</v>
      </c>
      <c r="DO93" s="43">
        <v>86</v>
      </c>
      <c r="DP93" s="14">
        <v>74</v>
      </c>
      <c r="DQ93" s="14">
        <v>98</v>
      </c>
      <c r="DR93" s="14">
        <v>148</v>
      </c>
      <c r="DS93" s="14">
        <v>111</v>
      </c>
      <c r="DT93" s="14">
        <f t="shared" si="24"/>
        <v>107</v>
      </c>
      <c r="DU93" s="368" t="s">
        <v>245</v>
      </c>
      <c r="DV93" s="14">
        <v>0.72042448891296451</v>
      </c>
      <c r="DW93" s="431">
        <v>0.74432825646875056</v>
      </c>
      <c r="DX93" s="14">
        <v>86</v>
      </c>
      <c r="DY93" s="14">
        <v>86</v>
      </c>
      <c r="DZ93" s="14">
        <v>77</v>
      </c>
      <c r="EA93" s="14">
        <v>158</v>
      </c>
      <c r="EB93" s="14">
        <v>124</v>
      </c>
      <c r="EC93" s="14">
        <v>100.5</v>
      </c>
      <c r="ED93" s="43">
        <f t="shared" si="25"/>
        <v>97</v>
      </c>
    </row>
    <row r="94" spans="6:134" x14ac:dyDescent="0.25">
      <c r="F94" s="406" t="s">
        <v>178</v>
      </c>
      <c r="G94" s="411">
        <f>(VLOOKUP(F94,'RPPF CALCULATION'!$AX$2:$AZ$400,2,FALSE))</f>
        <v>0.72191552677185034</v>
      </c>
      <c r="H94" s="413">
        <f t="shared" si="15"/>
        <v>88</v>
      </c>
      <c r="I94" s="49">
        <f>VLOOKUP(F94,'RPPF CALCULATION'!$U$2:$W$365,3,FALSE)</f>
        <v>87</v>
      </c>
      <c r="J94" s="417">
        <f>VLOOKUP(F94,'RPPF CALCULATION'!$X$2:$AC$365,3,FALSE)</f>
        <v>115</v>
      </c>
      <c r="K94" s="467">
        <f>VLOOKUP(F94,'RPPF CALCULATION'!$X$2:$AC$365,5,FALSE)</f>
        <v>84</v>
      </c>
      <c r="L94" s="525">
        <f t="shared" si="16"/>
        <v>85.5</v>
      </c>
      <c r="M94" s="469">
        <f t="shared" si="17"/>
        <v>81</v>
      </c>
      <c r="O94" s="368" t="s">
        <v>284</v>
      </c>
      <c r="P94" s="14">
        <v>0.76032142329362207</v>
      </c>
      <c r="Q94" s="431">
        <v>0.77635157951857647</v>
      </c>
      <c r="R94" s="14">
        <v>87</v>
      </c>
      <c r="S94" s="43">
        <v>88</v>
      </c>
      <c r="T94" s="14">
        <v>99</v>
      </c>
      <c r="U94" s="14">
        <v>93</v>
      </c>
      <c r="V94" s="14">
        <v>114</v>
      </c>
      <c r="W94" s="14">
        <v>106.5</v>
      </c>
      <c r="X94" s="14">
        <f t="shared" si="26"/>
        <v>102</v>
      </c>
      <c r="Y94" s="368" t="s">
        <v>360</v>
      </c>
      <c r="Z94" s="14">
        <v>0.76658315426927659</v>
      </c>
      <c r="AA94" s="431">
        <v>0.79521848887263746</v>
      </c>
      <c r="AB94" s="14">
        <v>87</v>
      </c>
      <c r="AC94" s="43">
        <v>87</v>
      </c>
      <c r="AD94" s="14">
        <v>81</v>
      </c>
      <c r="AE94" s="14">
        <v>90</v>
      </c>
      <c r="AF94" s="14">
        <v>18</v>
      </c>
      <c r="AG94" s="14">
        <v>49.5</v>
      </c>
      <c r="AH94" s="43">
        <f t="shared" si="27"/>
        <v>42</v>
      </c>
      <c r="AI94" s="368" t="s">
        <v>107</v>
      </c>
      <c r="AJ94" s="14">
        <v>0.70037907966234481</v>
      </c>
      <c r="AK94" s="431">
        <v>0.76820926905947917</v>
      </c>
      <c r="AL94" s="14">
        <v>87</v>
      </c>
      <c r="AM94" s="14">
        <v>87</v>
      </c>
      <c r="AN94" s="14">
        <v>84</v>
      </c>
      <c r="AO94" s="14">
        <v>108</v>
      </c>
      <c r="AP94" s="14">
        <v>127</v>
      </c>
      <c r="AQ94" s="14">
        <v>105.5</v>
      </c>
      <c r="AR94" s="43">
        <f t="shared" si="28"/>
        <v>99</v>
      </c>
      <c r="AS94" s="14" t="s">
        <v>188</v>
      </c>
      <c r="AT94" s="14">
        <v>0.73078101692164021</v>
      </c>
      <c r="AU94" s="431">
        <v>0.78730324197551882</v>
      </c>
      <c r="AV94" s="14">
        <v>87</v>
      </c>
      <c r="AW94" s="43">
        <v>87</v>
      </c>
      <c r="AX94" s="14">
        <v>97</v>
      </c>
      <c r="AY94" s="14">
        <v>106</v>
      </c>
      <c r="AZ94" s="14">
        <v>145</v>
      </c>
      <c r="BA94" s="14">
        <v>121</v>
      </c>
      <c r="BB94" s="14">
        <f t="shared" si="29"/>
        <v>119</v>
      </c>
      <c r="BC94" s="368" t="s">
        <v>376</v>
      </c>
      <c r="BD94" s="14">
        <v>0.74438871504000348</v>
      </c>
      <c r="BE94" s="431">
        <v>0.76248615876324732</v>
      </c>
      <c r="BF94" s="14">
        <v>87</v>
      </c>
      <c r="BG94" s="43">
        <v>87</v>
      </c>
      <c r="BH94" s="14">
        <v>97</v>
      </c>
      <c r="BI94" s="14">
        <v>57</v>
      </c>
      <c r="BJ94" s="14">
        <v>95</v>
      </c>
      <c r="BK94" s="14">
        <v>96</v>
      </c>
      <c r="BL94" s="14">
        <f t="shared" si="18"/>
        <v>94</v>
      </c>
      <c r="BM94" s="368" t="s">
        <v>257</v>
      </c>
      <c r="BN94" s="14">
        <v>0.73883902855705386</v>
      </c>
      <c r="BO94" s="431">
        <v>0.7704736768685807</v>
      </c>
      <c r="BP94" s="14">
        <v>87</v>
      </c>
      <c r="BQ94" s="43">
        <v>87</v>
      </c>
      <c r="BR94" s="14">
        <v>75</v>
      </c>
      <c r="BS94" s="14">
        <v>80</v>
      </c>
      <c r="BT94" s="14">
        <v>85</v>
      </c>
      <c r="BU94" s="14">
        <v>80</v>
      </c>
      <c r="BV94" s="14">
        <f t="shared" si="19"/>
        <v>77</v>
      </c>
      <c r="BW94" s="14" t="s">
        <v>223</v>
      </c>
      <c r="BX94" s="14">
        <v>0.72287453421140713</v>
      </c>
      <c r="BY94" s="431">
        <v>0.76294516035060145</v>
      </c>
      <c r="BZ94" s="14">
        <v>87</v>
      </c>
      <c r="CA94" s="43">
        <v>87</v>
      </c>
      <c r="CB94" s="14">
        <v>108</v>
      </c>
      <c r="CC94" s="14">
        <v>171</v>
      </c>
      <c r="CD94" s="14">
        <v>80</v>
      </c>
      <c r="CE94" s="14">
        <v>94</v>
      </c>
      <c r="CF94" s="14">
        <f t="shared" si="20"/>
        <v>92</v>
      </c>
      <c r="CG94" s="368" t="s">
        <v>338</v>
      </c>
      <c r="CH94" s="14">
        <v>0.74042485162350191</v>
      </c>
      <c r="CI94" s="431">
        <v>0.78118363845387662</v>
      </c>
      <c r="CJ94" s="14">
        <v>87</v>
      </c>
      <c r="CK94" s="43">
        <v>87</v>
      </c>
      <c r="CL94" s="14">
        <v>62</v>
      </c>
      <c r="CM94" s="14">
        <v>67</v>
      </c>
      <c r="CN94" s="14">
        <v>75</v>
      </c>
      <c r="CO94" s="14">
        <v>68.5</v>
      </c>
      <c r="CP94" s="43">
        <f t="shared" si="21"/>
        <v>62</v>
      </c>
      <c r="CQ94" s="14" t="s">
        <v>95</v>
      </c>
      <c r="CR94" s="14">
        <v>0.72360146862943009</v>
      </c>
      <c r="CS94" s="431">
        <v>0.75870545572869252</v>
      </c>
      <c r="CT94" s="14">
        <v>87</v>
      </c>
      <c r="CU94" s="14">
        <v>87</v>
      </c>
      <c r="CV94" s="14">
        <v>64</v>
      </c>
      <c r="CW94" s="14">
        <v>141</v>
      </c>
      <c r="CX94" s="14">
        <v>95</v>
      </c>
      <c r="CY94" s="14">
        <v>79.5</v>
      </c>
      <c r="CZ94" s="14">
        <f t="shared" si="22"/>
        <v>76</v>
      </c>
      <c r="DA94" s="368" t="s">
        <v>361</v>
      </c>
      <c r="DB94" s="14">
        <v>0.72910216778088333</v>
      </c>
      <c r="DC94" s="431">
        <v>0.77430123551067809</v>
      </c>
      <c r="DD94" s="14">
        <v>87</v>
      </c>
      <c r="DE94" s="43">
        <v>87</v>
      </c>
      <c r="DF94" s="14">
        <v>102</v>
      </c>
      <c r="DG94" s="14">
        <v>183</v>
      </c>
      <c r="DH94" s="14">
        <v>81</v>
      </c>
      <c r="DI94" s="14">
        <v>91.5</v>
      </c>
      <c r="DJ94" s="14">
        <f t="shared" si="23"/>
        <v>80</v>
      </c>
      <c r="DK94" s="368" t="s">
        <v>118</v>
      </c>
      <c r="DL94" s="14">
        <v>0.74703367133702614</v>
      </c>
      <c r="DM94" s="431">
        <v>0.76537575285753057</v>
      </c>
      <c r="DN94" s="14">
        <v>87</v>
      </c>
      <c r="DO94" s="43">
        <v>87</v>
      </c>
      <c r="DP94" s="14">
        <v>83</v>
      </c>
      <c r="DQ94" s="14">
        <v>133</v>
      </c>
      <c r="DR94" s="14">
        <v>95</v>
      </c>
      <c r="DS94" s="14">
        <v>89</v>
      </c>
      <c r="DT94" s="14">
        <f t="shared" si="24"/>
        <v>88</v>
      </c>
      <c r="DU94" s="368" t="s">
        <v>209</v>
      </c>
      <c r="DV94" s="14">
        <v>0.71986689444822904</v>
      </c>
      <c r="DW94" s="431">
        <v>0.74375216095542429</v>
      </c>
      <c r="DX94" s="14">
        <v>87</v>
      </c>
      <c r="DY94" s="14">
        <v>87</v>
      </c>
      <c r="DZ94" s="14">
        <v>89</v>
      </c>
      <c r="EA94" s="14">
        <v>149</v>
      </c>
      <c r="EB94" s="14">
        <v>40</v>
      </c>
      <c r="EC94" s="14">
        <v>64.5</v>
      </c>
      <c r="ED94" s="43">
        <f t="shared" si="25"/>
        <v>56</v>
      </c>
    </row>
    <row r="95" spans="6:134" x14ac:dyDescent="0.25">
      <c r="F95" s="406" t="s">
        <v>368</v>
      </c>
      <c r="G95" s="411">
        <f>(VLOOKUP(F95,'RPPF CALCULATION'!$AX$2:$AZ$400,2,FALSE))</f>
        <v>0.71959654796315997</v>
      </c>
      <c r="H95" s="413">
        <f t="shared" si="15"/>
        <v>89</v>
      </c>
      <c r="I95" s="49">
        <f>VLOOKUP(F95,'RPPF CALCULATION'!$U$2:$W$365,3,FALSE)</f>
        <v>100</v>
      </c>
      <c r="J95" s="417">
        <f>VLOOKUP(F95,'RPPF CALCULATION'!$X$2:$AC$365,3,FALSE)</f>
        <v>210</v>
      </c>
      <c r="K95" s="467">
        <f>VLOOKUP(F95,'RPPF CALCULATION'!$X$2:$AC$365,5,FALSE)</f>
        <v>283</v>
      </c>
      <c r="L95" s="525">
        <f t="shared" si="16"/>
        <v>191.5</v>
      </c>
      <c r="M95" s="469">
        <f t="shared" si="17"/>
        <v>194</v>
      </c>
      <c r="O95" s="368" t="s">
        <v>346</v>
      </c>
      <c r="P95" s="14">
        <v>0.75994555528657048</v>
      </c>
      <c r="Q95" s="431">
        <v>0.77596778693819524</v>
      </c>
      <c r="R95" s="14">
        <v>88</v>
      </c>
      <c r="S95" s="43">
        <v>89</v>
      </c>
      <c r="T95" s="14">
        <v>97</v>
      </c>
      <c r="U95" s="14">
        <v>208</v>
      </c>
      <c r="V95" s="14">
        <v>117</v>
      </c>
      <c r="W95" s="14">
        <v>107</v>
      </c>
      <c r="X95" s="14">
        <f t="shared" si="26"/>
        <v>104</v>
      </c>
      <c r="Y95" s="368" t="s">
        <v>341</v>
      </c>
      <c r="Z95" s="14">
        <v>0.76581387841711435</v>
      </c>
      <c r="AA95" s="431">
        <v>0.79442047710147379</v>
      </c>
      <c r="AB95" s="14">
        <v>88</v>
      </c>
      <c r="AC95" s="43">
        <v>88</v>
      </c>
      <c r="AD95" s="14">
        <v>98</v>
      </c>
      <c r="AE95" s="14">
        <v>110</v>
      </c>
      <c r="AF95" s="14">
        <v>72</v>
      </c>
      <c r="AG95" s="14">
        <v>85</v>
      </c>
      <c r="AH95" s="43">
        <f t="shared" si="27"/>
        <v>79</v>
      </c>
      <c r="AI95" s="368" t="s">
        <v>159</v>
      </c>
      <c r="AJ95" s="14">
        <v>0.69953570213137972</v>
      </c>
      <c r="AK95" s="431">
        <v>0.76728421225036347</v>
      </c>
      <c r="AL95" s="14">
        <v>88</v>
      </c>
      <c r="AM95" s="14">
        <v>88</v>
      </c>
      <c r="AN95" s="14">
        <v>96</v>
      </c>
      <c r="AO95" s="14">
        <v>63</v>
      </c>
      <c r="AP95" s="14">
        <v>74</v>
      </c>
      <c r="AQ95" s="14">
        <v>85</v>
      </c>
      <c r="AR95" s="43">
        <f t="shared" si="28"/>
        <v>81</v>
      </c>
      <c r="AS95" s="14" t="s">
        <v>379</v>
      </c>
      <c r="AT95" s="14">
        <v>0.73060983853750905</v>
      </c>
      <c r="AU95" s="431">
        <v>0.78711882380692666</v>
      </c>
      <c r="AV95" s="14">
        <v>88</v>
      </c>
      <c r="AW95" s="43">
        <v>88</v>
      </c>
      <c r="AX95" s="14">
        <v>93</v>
      </c>
      <c r="AY95" s="14">
        <v>109</v>
      </c>
      <c r="AZ95" s="14">
        <v>74</v>
      </c>
      <c r="BA95" s="14">
        <v>83.5</v>
      </c>
      <c r="BB95" s="14">
        <f t="shared" si="29"/>
        <v>81</v>
      </c>
      <c r="BC95" s="368" t="s">
        <v>353</v>
      </c>
      <c r="BD95" s="14">
        <v>0.74430116177036765</v>
      </c>
      <c r="BE95" s="431">
        <v>0.76239647691436518</v>
      </c>
      <c r="BF95" s="14">
        <v>88</v>
      </c>
      <c r="BG95" s="43">
        <v>88</v>
      </c>
      <c r="BH95" s="14">
        <v>93</v>
      </c>
      <c r="BI95" s="14">
        <v>60</v>
      </c>
      <c r="BJ95" s="14">
        <v>97</v>
      </c>
      <c r="BK95" s="14">
        <v>95</v>
      </c>
      <c r="BL95" s="14">
        <f t="shared" si="18"/>
        <v>93</v>
      </c>
      <c r="BM95" s="368" t="s">
        <v>215</v>
      </c>
      <c r="BN95" s="14">
        <v>0.73500638646644445</v>
      </c>
      <c r="BO95" s="431">
        <v>0.76647693369511816</v>
      </c>
      <c r="BP95" s="14">
        <v>88</v>
      </c>
      <c r="BQ95" s="43">
        <v>88</v>
      </c>
      <c r="BR95" s="14">
        <v>73</v>
      </c>
      <c r="BS95" s="14">
        <v>82</v>
      </c>
      <c r="BT95" s="14">
        <v>60</v>
      </c>
      <c r="BU95" s="14">
        <v>66.5</v>
      </c>
      <c r="BV95" s="14">
        <f t="shared" si="19"/>
        <v>63</v>
      </c>
      <c r="BW95" s="14" t="s">
        <v>292</v>
      </c>
      <c r="BX95" s="14">
        <v>0.72027564938904265</v>
      </c>
      <c r="BY95" s="431">
        <v>0.76020221326408566</v>
      </c>
      <c r="BZ95" s="14">
        <v>88</v>
      </c>
      <c r="CA95" s="43">
        <v>88</v>
      </c>
      <c r="CB95" s="14">
        <v>104</v>
      </c>
      <c r="CC95" s="14">
        <v>210</v>
      </c>
      <c r="CD95" s="14">
        <v>57</v>
      </c>
      <c r="CE95" s="14">
        <v>80.5</v>
      </c>
      <c r="CF95" s="14">
        <f t="shared" si="20"/>
        <v>80</v>
      </c>
      <c r="CG95" s="368" t="s">
        <v>351</v>
      </c>
      <c r="CH95" s="14">
        <v>0.74023957456024081</v>
      </c>
      <c r="CI95" s="431">
        <v>0.78098816228896539</v>
      </c>
      <c r="CJ95" s="14">
        <v>88</v>
      </c>
      <c r="CK95" s="43">
        <v>88</v>
      </c>
      <c r="CL95" s="14">
        <v>84</v>
      </c>
      <c r="CM95" s="14">
        <v>70</v>
      </c>
      <c r="CN95" s="14">
        <v>74</v>
      </c>
      <c r="CO95" s="14">
        <v>79</v>
      </c>
      <c r="CP95" s="43">
        <f t="shared" si="21"/>
        <v>72</v>
      </c>
      <c r="CQ95" s="14" t="s">
        <v>361</v>
      </c>
      <c r="CR95" s="14">
        <v>0.72246764420125076</v>
      </c>
      <c r="CS95" s="431">
        <v>0.75751662621853766</v>
      </c>
      <c r="CT95" s="14">
        <v>88</v>
      </c>
      <c r="CU95" s="14">
        <v>88</v>
      </c>
      <c r="CV95" s="14">
        <v>93</v>
      </c>
      <c r="CW95" s="14">
        <v>107</v>
      </c>
      <c r="CX95" s="14">
        <v>81</v>
      </c>
      <c r="CY95" s="14">
        <v>87</v>
      </c>
      <c r="CZ95" s="14">
        <f t="shared" si="22"/>
        <v>85</v>
      </c>
      <c r="DA95" s="368" t="s">
        <v>344</v>
      </c>
      <c r="DB95" s="14">
        <v>0.72844352632128773</v>
      </c>
      <c r="DC95" s="431">
        <v>0.77360176303828698</v>
      </c>
      <c r="DD95" s="14">
        <v>88</v>
      </c>
      <c r="DE95" s="43">
        <v>88</v>
      </c>
      <c r="DF95" s="14">
        <v>99</v>
      </c>
      <c r="DG95" s="14">
        <v>127</v>
      </c>
      <c r="DH95" s="14">
        <v>233</v>
      </c>
      <c r="DI95" s="14">
        <v>166</v>
      </c>
      <c r="DJ95" s="14">
        <f t="shared" si="23"/>
        <v>159</v>
      </c>
      <c r="DK95" s="368" t="s">
        <v>312</v>
      </c>
      <c r="DL95" s="14">
        <v>0.74604330699065535</v>
      </c>
      <c r="DM95" s="431">
        <v>0.76436107187822455</v>
      </c>
      <c r="DN95" s="14">
        <v>88</v>
      </c>
      <c r="DO95" s="43">
        <v>88</v>
      </c>
      <c r="DP95" s="14">
        <v>108</v>
      </c>
      <c r="DQ95" s="14">
        <v>186</v>
      </c>
      <c r="DR95" s="14">
        <v>28</v>
      </c>
      <c r="DS95" s="14">
        <v>68</v>
      </c>
      <c r="DT95" s="14">
        <f t="shared" si="24"/>
        <v>66</v>
      </c>
      <c r="DU95" s="368" t="s">
        <v>104</v>
      </c>
      <c r="DV95" s="14">
        <v>0.7168861387904506</v>
      </c>
      <c r="DW95" s="431">
        <v>0.74067250348145186</v>
      </c>
      <c r="DX95" s="14">
        <v>88</v>
      </c>
      <c r="DY95" s="14">
        <v>88</v>
      </c>
      <c r="DZ95" s="14">
        <v>60</v>
      </c>
      <c r="EA95" s="14">
        <v>100</v>
      </c>
      <c r="EB95" s="14">
        <v>219</v>
      </c>
      <c r="EC95" s="14">
        <v>139.5</v>
      </c>
      <c r="ED95" s="43">
        <f t="shared" si="25"/>
        <v>135</v>
      </c>
    </row>
    <row r="96" spans="6:134" ht="15.75" thickBot="1" x14ac:dyDescent="0.3">
      <c r="F96" s="408" t="s">
        <v>39</v>
      </c>
      <c r="G96" s="411">
        <f>(VLOOKUP(F96,'RPPF CALCULATION'!$AX$2:$AZ$400,2,FALSE))</f>
        <v>0.71653488900711115</v>
      </c>
      <c r="H96" s="413">
        <f t="shared" si="15"/>
        <v>90</v>
      </c>
      <c r="I96" s="49">
        <f>VLOOKUP(F96,'RPPF CALCULATION'!$U$2:$W$365,3,FALSE)</f>
        <v>99</v>
      </c>
      <c r="J96" s="417">
        <f>VLOOKUP(F96,'RPPF CALCULATION'!$X$2:$AC$365,3,FALSE)</f>
        <v>48</v>
      </c>
      <c r="K96" s="467">
        <f>VLOOKUP(F96,'RPPF CALCULATION'!$X$2:$AC$365,5,FALSE)</f>
        <v>69</v>
      </c>
      <c r="L96" s="525">
        <f t="shared" si="16"/>
        <v>84</v>
      </c>
      <c r="M96" s="469">
        <f t="shared" si="17"/>
        <v>79</v>
      </c>
      <c r="O96" s="368" t="s">
        <v>289</v>
      </c>
      <c r="P96" s="14">
        <v>0.75924076543492791</v>
      </c>
      <c r="Q96" s="431">
        <v>0.77524813772433898</v>
      </c>
      <c r="R96" s="14">
        <v>89</v>
      </c>
      <c r="S96" s="43">
        <v>90</v>
      </c>
      <c r="T96" s="14">
        <v>86</v>
      </c>
      <c r="U96" s="14">
        <v>27</v>
      </c>
      <c r="V96" s="14">
        <v>43</v>
      </c>
      <c r="W96" s="14">
        <v>64.5</v>
      </c>
      <c r="X96" s="14">
        <f t="shared" si="26"/>
        <v>64</v>
      </c>
      <c r="Y96" s="368" t="s">
        <v>195</v>
      </c>
      <c r="Z96" s="14">
        <v>0.76342908284249633</v>
      </c>
      <c r="AA96" s="431">
        <v>0.79194659866759975</v>
      </c>
      <c r="AB96" s="14">
        <v>89</v>
      </c>
      <c r="AC96" s="43">
        <v>89</v>
      </c>
      <c r="AD96" s="14">
        <v>85</v>
      </c>
      <c r="AE96" s="14">
        <v>33</v>
      </c>
      <c r="AF96" s="14">
        <v>49</v>
      </c>
      <c r="AG96" s="14">
        <v>67</v>
      </c>
      <c r="AH96" s="43">
        <f t="shared" si="27"/>
        <v>66</v>
      </c>
      <c r="AI96" s="368" t="s">
        <v>257</v>
      </c>
      <c r="AJ96" s="14">
        <v>0.69782782593775483</v>
      </c>
      <c r="AK96" s="431">
        <v>0.76541093196480559</v>
      </c>
      <c r="AL96" s="14">
        <v>89</v>
      </c>
      <c r="AM96" s="14">
        <v>89</v>
      </c>
      <c r="AN96" s="14">
        <v>81</v>
      </c>
      <c r="AO96" s="14">
        <v>51</v>
      </c>
      <c r="AP96" s="14">
        <v>91</v>
      </c>
      <c r="AQ96" s="14">
        <v>86</v>
      </c>
      <c r="AR96" s="43">
        <f t="shared" si="28"/>
        <v>83</v>
      </c>
      <c r="AS96" s="14" t="s">
        <v>208</v>
      </c>
      <c r="AT96" s="14">
        <v>0.73019713381398921</v>
      </c>
      <c r="AU96" s="431">
        <v>0.78667419845503328</v>
      </c>
      <c r="AV96" s="14">
        <v>89</v>
      </c>
      <c r="AW96" s="43">
        <v>89</v>
      </c>
      <c r="AX96" s="14">
        <v>58</v>
      </c>
      <c r="AY96" s="14">
        <v>53</v>
      </c>
      <c r="AZ96" s="14">
        <v>41</v>
      </c>
      <c r="BA96" s="14">
        <v>49.5</v>
      </c>
      <c r="BB96" s="14">
        <f t="shared" si="29"/>
        <v>44</v>
      </c>
      <c r="BC96" s="368" t="s">
        <v>92</v>
      </c>
      <c r="BD96" s="14">
        <v>0.74379070616641874</v>
      </c>
      <c r="BE96" s="431">
        <v>0.76187361120615349</v>
      </c>
      <c r="BF96" s="14">
        <v>89</v>
      </c>
      <c r="BG96" s="43">
        <v>89</v>
      </c>
      <c r="BH96" s="14">
        <v>64</v>
      </c>
      <c r="BI96" s="14">
        <v>129</v>
      </c>
      <c r="BJ96" s="14">
        <v>38</v>
      </c>
      <c r="BK96" s="14">
        <v>51</v>
      </c>
      <c r="BL96" s="14">
        <f t="shared" si="18"/>
        <v>46</v>
      </c>
      <c r="BM96" s="368" t="s">
        <v>298</v>
      </c>
      <c r="BN96" s="14">
        <v>0.73357419932042234</v>
      </c>
      <c r="BO96" s="431">
        <v>0.76498342502312144</v>
      </c>
      <c r="BP96" s="14">
        <v>89</v>
      </c>
      <c r="BQ96" s="43">
        <v>89</v>
      </c>
      <c r="BR96" s="14">
        <v>83</v>
      </c>
      <c r="BS96" s="14">
        <v>160</v>
      </c>
      <c r="BT96" s="14">
        <v>178</v>
      </c>
      <c r="BU96" s="14">
        <v>130.5</v>
      </c>
      <c r="BV96" s="14">
        <f t="shared" si="19"/>
        <v>129</v>
      </c>
      <c r="BW96" s="14" t="s">
        <v>251</v>
      </c>
      <c r="BX96" s="14">
        <v>0.71575375003589803</v>
      </c>
      <c r="BY96" s="431">
        <v>0.75542965445367216</v>
      </c>
      <c r="BZ96" s="14">
        <v>89</v>
      </c>
      <c r="CA96" s="43">
        <v>89</v>
      </c>
      <c r="CB96" s="14">
        <v>105</v>
      </c>
      <c r="CC96" s="14">
        <v>112</v>
      </c>
      <c r="CD96" s="14">
        <v>52</v>
      </c>
      <c r="CE96" s="14">
        <v>78.5</v>
      </c>
      <c r="CF96" s="14">
        <f t="shared" si="20"/>
        <v>77</v>
      </c>
      <c r="CG96" s="368" t="s">
        <v>322</v>
      </c>
      <c r="CH96" s="14">
        <v>0.7378299249330631</v>
      </c>
      <c r="CI96" s="431">
        <v>0.77844586666094817</v>
      </c>
      <c r="CJ96" s="14">
        <v>89</v>
      </c>
      <c r="CK96" s="43">
        <v>89</v>
      </c>
      <c r="CL96" s="14">
        <v>90</v>
      </c>
      <c r="CM96" s="14">
        <v>174</v>
      </c>
      <c r="CN96" s="14">
        <v>104</v>
      </c>
      <c r="CO96" s="14">
        <v>97</v>
      </c>
      <c r="CP96" s="43">
        <f t="shared" si="21"/>
        <v>94</v>
      </c>
      <c r="CQ96" s="14" t="s">
        <v>323</v>
      </c>
      <c r="CR96" s="14">
        <v>0.72222822129274078</v>
      </c>
      <c r="CS96" s="431">
        <v>0.75726558821655976</v>
      </c>
      <c r="CT96" s="14">
        <v>89</v>
      </c>
      <c r="CU96" s="14">
        <v>89</v>
      </c>
      <c r="CV96" s="14">
        <v>86</v>
      </c>
      <c r="CW96" s="14">
        <v>117</v>
      </c>
      <c r="CX96" s="14">
        <v>206</v>
      </c>
      <c r="CY96" s="14">
        <v>146</v>
      </c>
      <c r="CZ96" s="14">
        <f t="shared" si="22"/>
        <v>137</v>
      </c>
      <c r="DA96" s="368" t="s">
        <v>245</v>
      </c>
      <c r="DB96" s="14">
        <v>0.72732054880280228</v>
      </c>
      <c r="DC96" s="431">
        <v>0.77240916902548828</v>
      </c>
      <c r="DD96" s="14">
        <v>89</v>
      </c>
      <c r="DE96" s="43">
        <v>89</v>
      </c>
      <c r="DF96" s="14">
        <v>91</v>
      </c>
      <c r="DG96" s="14">
        <v>61</v>
      </c>
      <c r="DH96" s="14">
        <v>189</v>
      </c>
      <c r="DI96" s="14">
        <v>140</v>
      </c>
      <c r="DJ96" s="14">
        <f t="shared" si="23"/>
        <v>135</v>
      </c>
      <c r="DK96" s="368" t="s">
        <v>245</v>
      </c>
      <c r="DL96" s="14">
        <v>0.74059486979795963</v>
      </c>
      <c r="DM96" s="431">
        <v>0.75877885801255918</v>
      </c>
      <c r="DN96" s="14">
        <v>89</v>
      </c>
      <c r="DO96" s="43">
        <v>89</v>
      </c>
      <c r="DP96" s="14">
        <v>63</v>
      </c>
      <c r="DQ96" s="14">
        <v>147</v>
      </c>
      <c r="DR96" s="14">
        <v>90</v>
      </c>
      <c r="DS96" s="14">
        <v>76.5</v>
      </c>
      <c r="DT96" s="14">
        <f t="shared" si="24"/>
        <v>74</v>
      </c>
      <c r="DU96" s="368" t="s">
        <v>371</v>
      </c>
      <c r="DV96" s="14">
        <v>0.71658164332504182</v>
      </c>
      <c r="DW96" s="431">
        <v>0.74035790482141417</v>
      </c>
      <c r="DX96" s="14">
        <v>89</v>
      </c>
      <c r="DY96" s="14">
        <v>89</v>
      </c>
      <c r="DZ96" s="14">
        <v>107</v>
      </c>
      <c r="EA96" s="14">
        <v>96</v>
      </c>
      <c r="EB96" s="14">
        <v>38</v>
      </c>
      <c r="EC96" s="14">
        <v>72.5</v>
      </c>
      <c r="ED96" s="43">
        <f t="shared" si="25"/>
        <v>61</v>
      </c>
    </row>
    <row r="97" spans="6:134" x14ac:dyDescent="0.25">
      <c r="F97" s="409" t="s">
        <v>373</v>
      </c>
      <c r="G97" s="411">
        <f>(VLOOKUP(F97,'RPPF CALCULATION'!$AX$2:$AZ$400,2,FALSE))</f>
        <v>0.71497962533850312</v>
      </c>
      <c r="H97" s="413">
        <f t="shared" si="15"/>
        <v>91</v>
      </c>
      <c r="I97" s="49">
        <f>VLOOKUP(F97,'RPPF CALCULATION'!$U$2:$W$365,3,FALSE)</f>
        <v>93</v>
      </c>
      <c r="J97" s="417">
        <f>VLOOKUP(F97,'RPPF CALCULATION'!$X$2:$AC$365,3,FALSE)</f>
        <v>120</v>
      </c>
      <c r="K97" s="467">
        <f>VLOOKUP(F97,'RPPF CALCULATION'!$X$2:$AC$365,5,FALSE)</f>
        <v>78</v>
      </c>
      <c r="L97" s="525">
        <f t="shared" si="16"/>
        <v>85.5</v>
      </c>
      <c r="M97" s="469">
        <f t="shared" si="17"/>
        <v>81</v>
      </c>
      <c r="O97" s="368" t="s">
        <v>185</v>
      </c>
      <c r="P97" s="14">
        <v>0.75850988290349708</v>
      </c>
      <c r="Q97" s="431">
        <v>0.77450184570844272</v>
      </c>
      <c r="R97" s="14">
        <v>90</v>
      </c>
      <c r="S97" s="43">
        <v>91</v>
      </c>
      <c r="T97" s="14">
        <v>94</v>
      </c>
      <c r="U97" s="14">
        <v>153</v>
      </c>
      <c r="V97" s="14">
        <v>100</v>
      </c>
      <c r="W97" s="14">
        <v>97</v>
      </c>
      <c r="X97" s="14">
        <f t="shared" si="26"/>
        <v>93</v>
      </c>
      <c r="Y97" s="368" t="s">
        <v>158</v>
      </c>
      <c r="Z97" s="14">
        <v>0.76168288791780137</v>
      </c>
      <c r="AA97" s="431">
        <v>0.79013517549509782</v>
      </c>
      <c r="AB97" s="14">
        <v>90</v>
      </c>
      <c r="AC97" s="43">
        <v>90</v>
      </c>
      <c r="AD97" s="14">
        <v>99</v>
      </c>
      <c r="AE97" s="14">
        <v>56</v>
      </c>
      <c r="AF97" s="14">
        <v>86</v>
      </c>
      <c r="AG97" s="14">
        <v>92.5</v>
      </c>
      <c r="AH97" s="43">
        <f t="shared" si="27"/>
        <v>84</v>
      </c>
      <c r="AI97" s="368" t="s">
        <v>146</v>
      </c>
      <c r="AJ97" s="14">
        <v>0.69614439844819087</v>
      </c>
      <c r="AK97" s="431">
        <v>0.76356446818708101</v>
      </c>
      <c r="AL97" s="14">
        <v>90</v>
      </c>
      <c r="AM97" s="14">
        <v>90</v>
      </c>
      <c r="AN97" s="14">
        <v>133</v>
      </c>
      <c r="AO97" s="14">
        <v>47</v>
      </c>
      <c r="AP97" s="14">
        <v>182</v>
      </c>
      <c r="AQ97" s="14">
        <v>157.5</v>
      </c>
      <c r="AR97" s="43">
        <f t="shared" si="28"/>
        <v>155</v>
      </c>
      <c r="AS97" s="14" t="s">
        <v>364</v>
      </c>
      <c r="AT97" s="14">
        <v>0.72952569722412541</v>
      </c>
      <c r="AU97" s="431">
        <v>0.785950829632171</v>
      </c>
      <c r="AV97" s="14">
        <v>90</v>
      </c>
      <c r="AW97" s="43">
        <v>90</v>
      </c>
      <c r="AX97" s="14">
        <v>95</v>
      </c>
      <c r="AY97" s="14">
        <v>68</v>
      </c>
      <c r="AZ97" s="14">
        <v>134</v>
      </c>
      <c r="BA97" s="14">
        <v>114.5</v>
      </c>
      <c r="BB97" s="14">
        <f t="shared" si="29"/>
        <v>115</v>
      </c>
      <c r="BC97" s="368" t="s">
        <v>350</v>
      </c>
      <c r="BD97" s="14">
        <v>0.74322327204607797</v>
      </c>
      <c r="BE97" s="431">
        <v>0.76129238173017122</v>
      </c>
      <c r="BF97" s="14">
        <v>90</v>
      </c>
      <c r="BG97" s="43">
        <v>90</v>
      </c>
      <c r="BH97" s="14">
        <v>81</v>
      </c>
      <c r="BI97" s="14">
        <v>133</v>
      </c>
      <c r="BJ97" s="14">
        <v>67</v>
      </c>
      <c r="BK97" s="14">
        <v>74</v>
      </c>
      <c r="BL97" s="14">
        <f t="shared" si="18"/>
        <v>67</v>
      </c>
      <c r="BM97" s="368" t="s">
        <v>153</v>
      </c>
      <c r="BN97" s="14">
        <v>0.73328971357987649</v>
      </c>
      <c r="BO97" s="431">
        <v>0.76468675854224655</v>
      </c>
      <c r="BP97" s="14">
        <v>90</v>
      </c>
      <c r="BQ97" s="43">
        <v>90</v>
      </c>
      <c r="BR97" s="14">
        <v>103</v>
      </c>
      <c r="BS97" s="14">
        <v>79</v>
      </c>
      <c r="BT97" s="14">
        <v>115</v>
      </c>
      <c r="BU97" s="14">
        <v>109</v>
      </c>
      <c r="BV97" s="14">
        <f t="shared" si="19"/>
        <v>107</v>
      </c>
      <c r="BW97" s="14" t="s">
        <v>95</v>
      </c>
      <c r="BX97" s="14">
        <v>0.71373790163910944</v>
      </c>
      <c r="BY97" s="431">
        <v>0.75330206286544699</v>
      </c>
      <c r="BZ97" s="14">
        <v>90</v>
      </c>
      <c r="CA97" s="43">
        <v>90</v>
      </c>
      <c r="CB97" s="14">
        <v>89</v>
      </c>
      <c r="CC97" s="14">
        <v>225</v>
      </c>
      <c r="CD97" s="14">
        <v>132</v>
      </c>
      <c r="CE97" s="14">
        <v>110.5</v>
      </c>
      <c r="CF97" s="14">
        <f t="shared" si="20"/>
        <v>107</v>
      </c>
      <c r="CG97" s="368" t="s">
        <v>39</v>
      </c>
      <c r="CH97" s="14">
        <v>0.73768736389483935</v>
      </c>
      <c r="CI97" s="431">
        <v>0.7782954579458744</v>
      </c>
      <c r="CJ97" s="14">
        <v>90</v>
      </c>
      <c r="CK97" s="43">
        <v>90</v>
      </c>
      <c r="CL97" s="14">
        <v>87</v>
      </c>
      <c r="CM97" s="14">
        <v>88</v>
      </c>
      <c r="CN97" s="14">
        <v>110</v>
      </c>
      <c r="CO97" s="14">
        <v>98.5</v>
      </c>
      <c r="CP97" s="43">
        <f t="shared" si="21"/>
        <v>97</v>
      </c>
      <c r="CQ97" s="14" t="s">
        <v>185</v>
      </c>
      <c r="CR97" s="14">
        <v>0.72095333782532112</v>
      </c>
      <c r="CS97" s="431">
        <v>0.75592885648772334</v>
      </c>
      <c r="CT97" s="14">
        <v>90</v>
      </c>
      <c r="CU97" s="14">
        <v>90</v>
      </c>
      <c r="CV97" s="14">
        <v>82</v>
      </c>
      <c r="CW97" s="14">
        <v>67</v>
      </c>
      <c r="CX97" s="14">
        <v>45</v>
      </c>
      <c r="CY97" s="14">
        <v>63.5</v>
      </c>
      <c r="CZ97" s="14">
        <f t="shared" si="22"/>
        <v>55</v>
      </c>
      <c r="DA97" s="368" t="s">
        <v>270</v>
      </c>
      <c r="DB97" s="14">
        <v>0.72481177548246611</v>
      </c>
      <c r="DC97" s="431">
        <v>0.7697448698814261</v>
      </c>
      <c r="DD97" s="14">
        <v>90</v>
      </c>
      <c r="DE97" s="43">
        <v>90</v>
      </c>
      <c r="DF97" s="14">
        <v>97</v>
      </c>
      <c r="DG97" s="14">
        <v>99</v>
      </c>
      <c r="DH97" s="14">
        <v>69</v>
      </c>
      <c r="DI97" s="14">
        <v>83</v>
      </c>
      <c r="DJ97" s="14">
        <f t="shared" si="23"/>
        <v>71</v>
      </c>
      <c r="DK97" s="368" t="s">
        <v>190</v>
      </c>
      <c r="DL97" s="14">
        <v>0.73776810843686369</v>
      </c>
      <c r="DM97" s="431">
        <v>0.75588269055999291</v>
      </c>
      <c r="DN97" s="14">
        <v>90</v>
      </c>
      <c r="DO97" s="43">
        <v>90</v>
      </c>
      <c r="DP97" s="14">
        <v>103</v>
      </c>
      <c r="DQ97" s="14">
        <v>82</v>
      </c>
      <c r="DR97" s="14">
        <v>59</v>
      </c>
      <c r="DS97" s="14">
        <v>81</v>
      </c>
      <c r="DT97" s="14">
        <f t="shared" si="24"/>
        <v>78</v>
      </c>
      <c r="DU97" s="368" t="s">
        <v>190</v>
      </c>
      <c r="DV97" s="14">
        <v>0.71610337649957367</v>
      </c>
      <c r="DW97" s="431">
        <v>0.73986376904756679</v>
      </c>
      <c r="DX97" s="14">
        <v>90</v>
      </c>
      <c r="DY97" s="14">
        <v>90</v>
      </c>
      <c r="DZ97" s="14">
        <v>92</v>
      </c>
      <c r="EA97" s="14">
        <v>190</v>
      </c>
      <c r="EB97" s="14">
        <v>21</v>
      </c>
      <c r="EC97" s="14">
        <v>56.5</v>
      </c>
      <c r="ED97" s="43">
        <f t="shared" si="25"/>
        <v>48</v>
      </c>
    </row>
    <row r="98" spans="6:134" x14ac:dyDescent="0.25">
      <c r="F98" s="406" t="s">
        <v>51</v>
      </c>
      <c r="G98" s="411">
        <f>(VLOOKUP(F98,'RPPF CALCULATION'!$AX$2:$AZ$400,2,FALSE))</f>
        <v>0.71426709574872382</v>
      </c>
      <c r="H98" s="413">
        <f t="shared" si="15"/>
        <v>92</v>
      </c>
      <c r="I98" s="49">
        <f>VLOOKUP(F98,'RPPF CALCULATION'!$U$2:$W$365,3,FALSE)</f>
        <v>91</v>
      </c>
      <c r="J98" s="417">
        <f>VLOOKUP(F98,'RPPF CALCULATION'!$X$2:$AC$365,3,FALSE)</f>
        <v>102</v>
      </c>
      <c r="K98" s="467">
        <f>VLOOKUP(F98,'RPPF CALCULATION'!$X$2:$AC$365,5,FALSE)</f>
        <v>53</v>
      </c>
      <c r="L98" s="525">
        <f t="shared" si="16"/>
        <v>72</v>
      </c>
      <c r="M98" s="469">
        <f t="shared" si="17"/>
        <v>69</v>
      </c>
      <c r="O98" s="368" t="s">
        <v>208</v>
      </c>
      <c r="P98" s="14">
        <v>0.75815421705075126</v>
      </c>
      <c r="Q98" s="431">
        <v>0.77413868121234852</v>
      </c>
      <c r="R98" s="14">
        <v>91</v>
      </c>
      <c r="S98" s="43">
        <v>92</v>
      </c>
      <c r="T98" s="14">
        <v>77</v>
      </c>
      <c r="U98" s="14">
        <v>68</v>
      </c>
      <c r="V98" s="14">
        <v>144</v>
      </c>
      <c r="W98" s="14">
        <v>110.5</v>
      </c>
      <c r="X98" s="14">
        <f t="shared" si="26"/>
        <v>107</v>
      </c>
      <c r="Y98" s="368" t="s">
        <v>334</v>
      </c>
      <c r="Z98" s="14">
        <v>0.75835004885950452</v>
      </c>
      <c r="AA98" s="431">
        <v>0.78667783988208029</v>
      </c>
      <c r="AB98" s="14">
        <v>91</v>
      </c>
      <c r="AC98" s="43">
        <v>91</v>
      </c>
      <c r="AD98" s="14">
        <v>86</v>
      </c>
      <c r="AE98" s="14">
        <v>4</v>
      </c>
      <c r="AF98" s="14">
        <v>228</v>
      </c>
      <c r="AG98" s="14">
        <v>157</v>
      </c>
      <c r="AH98" s="43">
        <f t="shared" si="27"/>
        <v>148</v>
      </c>
      <c r="AI98" s="368" t="s">
        <v>352</v>
      </c>
      <c r="AJ98" s="14">
        <v>0.6961178447714732</v>
      </c>
      <c r="AK98" s="431">
        <v>0.76353534284457092</v>
      </c>
      <c r="AL98" s="14">
        <v>91</v>
      </c>
      <c r="AM98" s="14">
        <v>91</v>
      </c>
      <c r="AN98" s="14">
        <v>87</v>
      </c>
      <c r="AO98" s="14">
        <v>106</v>
      </c>
      <c r="AP98" s="14">
        <v>101</v>
      </c>
      <c r="AQ98" s="14">
        <v>94</v>
      </c>
      <c r="AR98" s="43">
        <f t="shared" si="28"/>
        <v>88</v>
      </c>
      <c r="AS98" s="14" t="s">
        <v>198</v>
      </c>
      <c r="AT98" s="14">
        <v>0.72863375802090602</v>
      </c>
      <c r="AU98" s="431">
        <v>0.78498990343118979</v>
      </c>
      <c r="AV98" s="14">
        <v>91</v>
      </c>
      <c r="AW98" s="43">
        <v>91</v>
      </c>
      <c r="AX98" s="14">
        <v>115</v>
      </c>
      <c r="AY98" s="14">
        <v>83</v>
      </c>
      <c r="AZ98" s="14">
        <v>75</v>
      </c>
      <c r="BA98" s="14">
        <v>95</v>
      </c>
      <c r="BB98" s="14">
        <f t="shared" si="29"/>
        <v>90</v>
      </c>
      <c r="BC98" s="368" t="s">
        <v>247</v>
      </c>
      <c r="BD98" s="14">
        <v>0.74153910473186735</v>
      </c>
      <c r="BE98" s="431">
        <v>0.75956726924501206</v>
      </c>
      <c r="BF98" s="14">
        <v>91</v>
      </c>
      <c r="BG98" s="43">
        <v>91</v>
      </c>
      <c r="BH98" s="14">
        <v>71</v>
      </c>
      <c r="BI98" s="14">
        <v>227</v>
      </c>
      <c r="BJ98" s="14">
        <v>30</v>
      </c>
      <c r="BK98" s="14">
        <v>50.5</v>
      </c>
      <c r="BL98" s="14">
        <f t="shared" si="18"/>
        <v>45</v>
      </c>
      <c r="BM98" s="368" t="s">
        <v>129</v>
      </c>
      <c r="BN98" s="14">
        <v>0.73312383915318091</v>
      </c>
      <c r="BO98" s="431">
        <v>0.76451378192014763</v>
      </c>
      <c r="BP98" s="14">
        <v>91</v>
      </c>
      <c r="BQ98" s="43">
        <v>91</v>
      </c>
      <c r="BR98" s="14">
        <v>95</v>
      </c>
      <c r="BS98" s="14">
        <v>94</v>
      </c>
      <c r="BT98" s="14">
        <v>96</v>
      </c>
      <c r="BU98" s="14">
        <v>95.5</v>
      </c>
      <c r="BV98" s="14">
        <f t="shared" si="19"/>
        <v>93</v>
      </c>
      <c r="BW98" s="14" t="s">
        <v>228</v>
      </c>
      <c r="BX98" s="14">
        <v>0.71036180210747912</v>
      </c>
      <c r="BY98" s="431">
        <v>0.74973881824052846</v>
      </c>
      <c r="BZ98" s="14">
        <v>91</v>
      </c>
      <c r="CA98" s="43">
        <v>91</v>
      </c>
      <c r="CB98" s="14">
        <v>87</v>
      </c>
      <c r="CC98" s="14">
        <v>76</v>
      </c>
      <c r="CD98" s="14">
        <v>133</v>
      </c>
      <c r="CE98" s="14">
        <v>110</v>
      </c>
      <c r="CF98" s="14">
        <f t="shared" si="20"/>
        <v>105</v>
      </c>
      <c r="CG98" s="368" t="s">
        <v>190</v>
      </c>
      <c r="CH98" s="14">
        <v>0.73616888308749406</v>
      </c>
      <c r="CI98" s="431">
        <v>0.77669338805396915</v>
      </c>
      <c r="CJ98" s="14">
        <v>91</v>
      </c>
      <c r="CK98" s="43">
        <v>91</v>
      </c>
      <c r="CL98" s="14">
        <v>81</v>
      </c>
      <c r="CM98" s="14">
        <v>31</v>
      </c>
      <c r="CN98" s="14">
        <v>60</v>
      </c>
      <c r="CO98" s="14">
        <v>70.5</v>
      </c>
      <c r="CP98" s="43">
        <f t="shared" si="21"/>
        <v>65</v>
      </c>
      <c r="CQ98" s="14" t="s">
        <v>389</v>
      </c>
      <c r="CR98" s="14">
        <v>0.71997281986527928</v>
      </c>
      <c r="CS98" s="431">
        <v>0.75490077078312579</v>
      </c>
      <c r="CT98" s="14">
        <v>91</v>
      </c>
      <c r="CU98" s="14">
        <v>91</v>
      </c>
      <c r="CV98" s="14">
        <v>79</v>
      </c>
      <c r="CW98" s="14">
        <v>161</v>
      </c>
      <c r="CX98" s="14">
        <v>119</v>
      </c>
      <c r="CY98" s="14">
        <v>99</v>
      </c>
      <c r="CZ98" s="14">
        <f t="shared" si="22"/>
        <v>98</v>
      </c>
      <c r="DA98" s="368" t="s">
        <v>309</v>
      </c>
      <c r="DB98" s="14">
        <v>0.72467399294072443</v>
      </c>
      <c r="DC98" s="431">
        <v>0.7695985458173692</v>
      </c>
      <c r="DD98" s="14">
        <v>91</v>
      </c>
      <c r="DE98" s="43">
        <v>91</v>
      </c>
      <c r="DF98" s="14">
        <v>67</v>
      </c>
      <c r="DG98" s="14">
        <v>101</v>
      </c>
      <c r="DH98" s="14">
        <v>104</v>
      </c>
      <c r="DI98" s="14">
        <v>85.5</v>
      </c>
      <c r="DJ98" s="14">
        <f t="shared" si="23"/>
        <v>76</v>
      </c>
      <c r="DK98" s="368" t="s">
        <v>247</v>
      </c>
      <c r="DL98" s="14">
        <v>0.73748701331603872</v>
      </c>
      <c r="DM98" s="431">
        <v>0.75559469364903586</v>
      </c>
      <c r="DN98" s="14">
        <v>91</v>
      </c>
      <c r="DO98" s="43">
        <v>91</v>
      </c>
      <c r="DP98" s="14">
        <v>134</v>
      </c>
      <c r="DQ98" s="14">
        <v>200</v>
      </c>
      <c r="DR98" s="14">
        <v>250</v>
      </c>
      <c r="DS98" s="14">
        <v>192</v>
      </c>
      <c r="DT98" s="14">
        <f t="shared" si="24"/>
        <v>192</v>
      </c>
      <c r="DU98" s="368" t="s">
        <v>256</v>
      </c>
      <c r="DV98" s="14">
        <v>0.71595658849000721</v>
      </c>
      <c r="DW98" s="431">
        <v>0.7397121105949287</v>
      </c>
      <c r="DX98" s="14">
        <v>91</v>
      </c>
      <c r="DY98" s="14">
        <v>91</v>
      </c>
      <c r="DZ98" s="14">
        <v>83</v>
      </c>
      <c r="EA98" s="14">
        <v>54</v>
      </c>
      <c r="EB98" s="14">
        <v>224</v>
      </c>
      <c r="EC98" s="14">
        <v>153.5</v>
      </c>
      <c r="ED98" s="43">
        <f t="shared" si="25"/>
        <v>151</v>
      </c>
    </row>
    <row r="99" spans="6:134" x14ac:dyDescent="0.25">
      <c r="F99" s="406" t="s">
        <v>238</v>
      </c>
      <c r="G99" s="411">
        <f>(VLOOKUP(F99,'RPPF CALCULATION'!$AX$2:$AZ$400,2,FALSE))</f>
        <v>0.71352199747324474</v>
      </c>
      <c r="H99" s="413">
        <f t="shared" si="15"/>
        <v>93</v>
      </c>
      <c r="I99" s="49">
        <f>VLOOKUP(F99,'RPPF CALCULATION'!$U$2:$W$365,3,FALSE)</f>
        <v>119</v>
      </c>
      <c r="J99" s="417">
        <f>VLOOKUP(F99,'RPPF CALCULATION'!$X$2:$AC$365,3,FALSE)</f>
        <v>68</v>
      </c>
      <c r="K99" s="467">
        <f>VLOOKUP(F99,'RPPF CALCULATION'!$X$2:$AC$365,5,FALSE)</f>
        <v>323</v>
      </c>
      <c r="L99" s="525">
        <f t="shared" si="16"/>
        <v>221</v>
      </c>
      <c r="M99" s="469">
        <f t="shared" si="17"/>
        <v>229</v>
      </c>
      <c r="O99" s="368" t="s">
        <v>261</v>
      </c>
      <c r="P99" s="14">
        <v>0.75776674633332841</v>
      </c>
      <c r="Q99" s="431">
        <v>0.77374304129708049</v>
      </c>
      <c r="R99" s="14">
        <v>92</v>
      </c>
      <c r="S99" s="43">
        <v>93</v>
      </c>
      <c r="T99" s="14">
        <v>80</v>
      </c>
      <c r="U99" s="14">
        <v>71</v>
      </c>
      <c r="V99" s="14">
        <v>57</v>
      </c>
      <c r="W99" s="14">
        <v>68.5</v>
      </c>
      <c r="X99" s="14">
        <f t="shared" si="26"/>
        <v>67</v>
      </c>
      <c r="Y99" s="368" t="s">
        <v>129</v>
      </c>
      <c r="Z99" s="14">
        <v>0.75583303812311031</v>
      </c>
      <c r="AA99" s="431">
        <v>0.78406680745445079</v>
      </c>
      <c r="AB99" s="14">
        <v>92</v>
      </c>
      <c r="AC99" s="43">
        <v>92</v>
      </c>
      <c r="AD99" s="14">
        <v>90</v>
      </c>
      <c r="AE99" s="14">
        <v>30</v>
      </c>
      <c r="AF99" s="14">
        <v>172</v>
      </c>
      <c r="AG99" s="14">
        <v>131</v>
      </c>
      <c r="AH99" s="43">
        <f t="shared" si="27"/>
        <v>123</v>
      </c>
      <c r="AI99" s="368" t="s">
        <v>280</v>
      </c>
      <c r="AJ99" s="14">
        <v>0.69215077894273702</v>
      </c>
      <c r="AK99" s="431">
        <v>0.75918407532516763</v>
      </c>
      <c r="AL99" s="14">
        <v>92</v>
      </c>
      <c r="AM99" s="14">
        <v>92</v>
      </c>
      <c r="AN99" s="14">
        <v>72</v>
      </c>
      <c r="AO99" s="14">
        <v>143</v>
      </c>
      <c r="AP99" s="14">
        <v>75</v>
      </c>
      <c r="AQ99" s="14">
        <v>73.5</v>
      </c>
      <c r="AR99" s="43">
        <f t="shared" si="28"/>
        <v>63</v>
      </c>
      <c r="AS99" s="14" t="s">
        <v>213</v>
      </c>
      <c r="AT99" s="14">
        <v>0.72731807202915622</v>
      </c>
      <c r="AU99" s="431">
        <v>0.78357245576528045</v>
      </c>
      <c r="AV99" s="14">
        <v>92</v>
      </c>
      <c r="AW99" s="43">
        <v>92</v>
      </c>
      <c r="AX99" s="14">
        <v>87</v>
      </c>
      <c r="AY99" s="14">
        <v>98</v>
      </c>
      <c r="AZ99" s="14">
        <v>112</v>
      </c>
      <c r="BA99" s="14">
        <v>99.5</v>
      </c>
      <c r="BB99" s="14">
        <f t="shared" si="29"/>
        <v>94</v>
      </c>
      <c r="BC99" s="368" t="s">
        <v>135</v>
      </c>
      <c r="BD99" s="14">
        <v>0.73949084347631955</v>
      </c>
      <c r="BE99" s="431">
        <v>0.75746921103250642</v>
      </c>
      <c r="BF99" s="14">
        <v>92</v>
      </c>
      <c r="BG99" s="43">
        <v>92</v>
      </c>
      <c r="BH99" s="14">
        <v>108</v>
      </c>
      <c r="BI99" s="14">
        <v>40</v>
      </c>
      <c r="BJ99" s="14">
        <v>59</v>
      </c>
      <c r="BK99" s="14">
        <v>83.5</v>
      </c>
      <c r="BL99" s="14">
        <f t="shared" si="18"/>
        <v>78</v>
      </c>
      <c r="BM99" s="368" t="s">
        <v>161</v>
      </c>
      <c r="BN99" s="14">
        <v>0.73232362458487044</v>
      </c>
      <c r="BO99" s="431">
        <v>0.76367930480551272</v>
      </c>
      <c r="BP99" s="14">
        <v>92</v>
      </c>
      <c r="BQ99" s="43">
        <v>92</v>
      </c>
      <c r="BR99" s="14">
        <v>101</v>
      </c>
      <c r="BS99" s="14">
        <v>86</v>
      </c>
      <c r="BT99" s="14">
        <v>138</v>
      </c>
      <c r="BU99" s="14">
        <v>119.5</v>
      </c>
      <c r="BV99" s="14">
        <f t="shared" si="19"/>
        <v>114</v>
      </c>
      <c r="BW99" s="14" t="s">
        <v>185</v>
      </c>
      <c r="BX99" s="14">
        <v>0.70866086248325977</v>
      </c>
      <c r="BY99" s="431">
        <v>0.74794359155466594</v>
      </c>
      <c r="BZ99" s="14">
        <v>92</v>
      </c>
      <c r="CA99" s="43">
        <v>92</v>
      </c>
      <c r="CB99" s="14">
        <v>92</v>
      </c>
      <c r="CC99" s="14">
        <v>99</v>
      </c>
      <c r="CD99" s="14">
        <v>84</v>
      </c>
      <c r="CE99" s="14">
        <v>88</v>
      </c>
      <c r="CF99" s="14">
        <f t="shared" si="20"/>
        <v>84</v>
      </c>
      <c r="CG99" s="368" t="s">
        <v>277</v>
      </c>
      <c r="CH99" s="14">
        <v>0.73487513276531824</v>
      </c>
      <c r="CI99" s="431">
        <v>0.77532841957443721</v>
      </c>
      <c r="CJ99" s="14">
        <v>92</v>
      </c>
      <c r="CK99" s="43">
        <v>92</v>
      </c>
      <c r="CL99" s="14">
        <v>102</v>
      </c>
      <c r="CM99" s="14">
        <v>48</v>
      </c>
      <c r="CN99" s="14">
        <v>200</v>
      </c>
      <c r="CO99" s="14">
        <v>151</v>
      </c>
      <c r="CP99" s="43">
        <f t="shared" si="21"/>
        <v>148</v>
      </c>
      <c r="CQ99" s="14" t="s">
        <v>62</v>
      </c>
      <c r="CR99" s="14">
        <v>0.71783496282586723</v>
      </c>
      <c r="CS99" s="431">
        <v>0.75265920015386467</v>
      </c>
      <c r="CT99" s="14">
        <v>92</v>
      </c>
      <c r="CU99" s="14">
        <v>92</v>
      </c>
      <c r="CV99" s="14">
        <v>112</v>
      </c>
      <c r="CW99" s="14">
        <v>108</v>
      </c>
      <c r="CX99" s="14">
        <v>154</v>
      </c>
      <c r="CY99" s="14">
        <v>133</v>
      </c>
      <c r="CZ99" s="14">
        <f t="shared" si="22"/>
        <v>130</v>
      </c>
      <c r="DA99" s="368" t="s">
        <v>258</v>
      </c>
      <c r="DB99" s="14">
        <v>0.72323255674329523</v>
      </c>
      <c r="DC99" s="431">
        <v>0.76806775098791991</v>
      </c>
      <c r="DD99" s="14">
        <v>92</v>
      </c>
      <c r="DE99" s="43">
        <v>92</v>
      </c>
      <c r="DF99" s="14">
        <v>100</v>
      </c>
      <c r="DG99" s="14">
        <v>34</v>
      </c>
      <c r="DH99" s="14">
        <v>149</v>
      </c>
      <c r="DI99" s="14">
        <v>124.5</v>
      </c>
      <c r="DJ99" s="14">
        <f t="shared" si="23"/>
        <v>120</v>
      </c>
      <c r="DK99" s="368" t="s">
        <v>175</v>
      </c>
      <c r="DL99" s="14">
        <v>0.73444759413263583</v>
      </c>
      <c r="DM99" s="431">
        <v>0.75248064694002603</v>
      </c>
      <c r="DN99" s="14">
        <v>92</v>
      </c>
      <c r="DO99" s="43">
        <v>92</v>
      </c>
      <c r="DP99" s="14">
        <v>98</v>
      </c>
      <c r="DQ99" s="14">
        <v>67</v>
      </c>
      <c r="DR99" s="14">
        <v>123</v>
      </c>
      <c r="DS99" s="14">
        <v>110.5</v>
      </c>
      <c r="DT99" s="14">
        <f t="shared" si="24"/>
        <v>105</v>
      </c>
      <c r="DU99" s="368" t="s">
        <v>255</v>
      </c>
      <c r="DV99" s="14">
        <v>0.71312614224272275</v>
      </c>
      <c r="DW99" s="431">
        <v>0.7367877498150105</v>
      </c>
      <c r="DX99" s="14">
        <v>92</v>
      </c>
      <c r="DY99" s="14">
        <v>92</v>
      </c>
      <c r="DZ99" s="14">
        <v>102</v>
      </c>
      <c r="EA99" s="14">
        <v>207</v>
      </c>
      <c r="EB99" s="14">
        <v>48</v>
      </c>
      <c r="EC99" s="14">
        <v>75</v>
      </c>
      <c r="ED99" s="43">
        <f t="shared" si="25"/>
        <v>66</v>
      </c>
    </row>
    <row r="100" spans="6:134" x14ac:dyDescent="0.25">
      <c r="F100" s="406" t="s">
        <v>361</v>
      </c>
      <c r="G100" s="411">
        <f>(VLOOKUP(F100,'RPPF CALCULATION'!$AX$2:$AZ$400,2,FALSE))</f>
        <v>0.71269349441024099</v>
      </c>
      <c r="H100" s="413">
        <f t="shared" si="15"/>
        <v>94</v>
      </c>
      <c r="I100" s="49">
        <f>VLOOKUP(F100,'RPPF CALCULATION'!$U$2:$W$365,3,FALSE)</f>
        <v>140</v>
      </c>
      <c r="J100" s="417">
        <f>VLOOKUP(F100,'RPPF CALCULATION'!$X$2:$AC$365,3,FALSE)</f>
        <v>178</v>
      </c>
      <c r="K100" s="467">
        <f>VLOOKUP(F100,'RPPF CALCULATION'!$X$2:$AC$365,5,FALSE)</f>
        <v>113</v>
      </c>
      <c r="L100" s="525">
        <f t="shared" si="16"/>
        <v>126.5</v>
      </c>
      <c r="M100" s="469">
        <f t="shared" si="17"/>
        <v>115</v>
      </c>
      <c r="O100" s="368" t="s">
        <v>319</v>
      </c>
      <c r="P100" s="14">
        <v>0.75769124636740171</v>
      </c>
      <c r="Q100" s="431">
        <v>0.77366594953561607</v>
      </c>
      <c r="R100" s="14">
        <v>93</v>
      </c>
      <c r="S100" s="43">
        <v>94</v>
      </c>
      <c r="T100" s="14">
        <v>89</v>
      </c>
      <c r="U100" s="14">
        <v>61</v>
      </c>
      <c r="V100" s="14">
        <v>46</v>
      </c>
      <c r="W100" s="14">
        <v>67.5</v>
      </c>
      <c r="X100" s="14">
        <f t="shared" si="26"/>
        <v>66</v>
      </c>
      <c r="Y100" s="368" t="s">
        <v>146</v>
      </c>
      <c r="Z100" s="14">
        <v>0.75506040467144453</v>
      </c>
      <c r="AA100" s="431">
        <v>0.78326531266231458</v>
      </c>
      <c r="AB100" s="14">
        <v>93</v>
      </c>
      <c r="AC100" s="43">
        <v>93</v>
      </c>
      <c r="AD100" s="14">
        <v>89</v>
      </c>
      <c r="AE100" s="14">
        <v>92</v>
      </c>
      <c r="AF100" s="14">
        <v>117</v>
      </c>
      <c r="AG100" s="14">
        <v>103</v>
      </c>
      <c r="AH100" s="43">
        <f t="shared" si="27"/>
        <v>99</v>
      </c>
      <c r="AI100" s="368" t="s">
        <v>381</v>
      </c>
      <c r="AJ100" s="14">
        <v>0.69138468561531796</v>
      </c>
      <c r="AK100" s="431">
        <v>0.75834378752649201</v>
      </c>
      <c r="AL100" s="14">
        <v>93</v>
      </c>
      <c r="AM100" s="14">
        <v>93</v>
      </c>
      <c r="AN100" s="14">
        <v>95</v>
      </c>
      <c r="AO100" s="14">
        <v>159</v>
      </c>
      <c r="AP100" s="14">
        <v>51</v>
      </c>
      <c r="AQ100" s="14">
        <v>73</v>
      </c>
      <c r="AR100" s="43">
        <f t="shared" si="28"/>
        <v>62</v>
      </c>
      <c r="AS100" s="14" t="s">
        <v>292</v>
      </c>
      <c r="AT100" s="14">
        <v>0.7262608978333851</v>
      </c>
      <c r="AU100" s="431">
        <v>0.78243351447864229</v>
      </c>
      <c r="AV100" s="14">
        <v>93</v>
      </c>
      <c r="AW100" s="43">
        <v>93</v>
      </c>
      <c r="AX100" s="14">
        <v>101</v>
      </c>
      <c r="AY100" s="14">
        <v>99</v>
      </c>
      <c r="AZ100" s="14">
        <v>94</v>
      </c>
      <c r="BA100" s="14">
        <v>97.5</v>
      </c>
      <c r="BB100" s="14">
        <f t="shared" si="29"/>
        <v>92</v>
      </c>
      <c r="BC100" s="368" t="s">
        <v>70</v>
      </c>
      <c r="BD100" s="14">
        <v>0.73476795860248423</v>
      </c>
      <c r="BE100" s="431">
        <v>0.75263150423634928</v>
      </c>
      <c r="BF100" s="14">
        <v>93</v>
      </c>
      <c r="BG100" s="43">
        <v>93</v>
      </c>
      <c r="BH100" s="14">
        <v>65</v>
      </c>
      <c r="BI100" s="14">
        <v>85</v>
      </c>
      <c r="BJ100" s="14">
        <v>150</v>
      </c>
      <c r="BK100" s="14">
        <v>107.5</v>
      </c>
      <c r="BL100" s="14">
        <f t="shared" si="18"/>
        <v>101</v>
      </c>
      <c r="BM100" s="368" t="s">
        <v>136</v>
      </c>
      <c r="BN100" s="14">
        <v>0.73096064553460438</v>
      </c>
      <c r="BO100" s="431">
        <v>0.76225796749147801</v>
      </c>
      <c r="BP100" s="14">
        <v>93</v>
      </c>
      <c r="BQ100" s="43">
        <v>93</v>
      </c>
      <c r="BR100" s="14">
        <v>94</v>
      </c>
      <c r="BS100" s="14">
        <v>126</v>
      </c>
      <c r="BT100" s="14">
        <v>136</v>
      </c>
      <c r="BU100" s="14">
        <v>115</v>
      </c>
      <c r="BV100" s="14">
        <f t="shared" si="19"/>
        <v>110</v>
      </c>
      <c r="BW100" s="14" t="s">
        <v>261</v>
      </c>
      <c r="BX100" s="14">
        <v>0.70738208413857184</v>
      </c>
      <c r="BY100" s="431">
        <v>0.74659392753543874</v>
      </c>
      <c r="BZ100" s="14">
        <v>93</v>
      </c>
      <c r="CA100" s="43">
        <v>93</v>
      </c>
      <c r="CB100" s="14">
        <v>88</v>
      </c>
      <c r="CC100" s="14">
        <v>148</v>
      </c>
      <c r="CD100" s="14">
        <v>29</v>
      </c>
      <c r="CE100" s="14">
        <v>58.5</v>
      </c>
      <c r="CF100" s="14">
        <f t="shared" si="20"/>
        <v>51</v>
      </c>
      <c r="CG100" s="368" t="s">
        <v>61</v>
      </c>
      <c r="CH100" s="14">
        <v>0.73349806583204191</v>
      </c>
      <c r="CI100" s="431">
        <v>0.77387554808454517</v>
      </c>
      <c r="CJ100" s="14">
        <v>93</v>
      </c>
      <c r="CK100" s="43">
        <v>93</v>
      </c>
      <c r="CL100" s="14">
        <v>95</v>
      </c>
      <c r="CM100" s="14">
        <v>86</v>
      </c>
      <c r="CN100" s="14">
        <v>77</v>
      </c>
      <c r="CO100" s="14">
        <v>86</v>
      </c>
      <c r="CP100" s="43">
        <f t="shared" si="21"/>
        <v>78</v>
      </c>
      <c r="CQ100" s="14" t="s">
        <v>126</v>
      </c>
      <c r="CR100" s="14">
        <v>0.71714427697726346</v>
      </c>
      <c r="CS100" s="431">
        <v>0.7519350071494989</v>
      </c>
      <c r="CT100" s="14">
        <v>93</v>
      </c>
      <c r="CU100" s="14">
        <v>93</v>
      </c>
      <c r="CV100" s="14">
        <v>107</v>
      </c>
      <c r="CW100" s="14">
        <v>121</v>
      </c>
      <c r="CX100" s="14">
        <v>67</v>
      </c>
      <c r="CY100" s="14">
        <v>87</v>
      </c>
      <c r="CZ100" s="14">
        <f t="shared" si="22"/>
        <v>85</v>
      </c>
      <c r="DA100" s="368" t="s">
        <v>58</v>
      </c>
      <c r="DB100" s="14">
        <v>0.72238632243867773</v>
      </c>
      <c r="DC100" s="431">
        <v>0.76716905626919318</v>
      </c>
      <c r="DD100" s="14">
        <v>93</v>
      </c>
      <c r="DE100" s="43">
        <v>93</v>
      </c>
      <c r="DF100" s="14">
        <v>113</v>
      </c>
      <c r="DG100" s="14">
        <v>23</v>
      </c>
      <c r="DH100" s="14">
        <v>168</v>
      </c>
      <c r="DI100" s="14">
        <v>140.5</v>
      </c>
      <c r="DJ100" s="14">
        <f t="shared" si="23"/>
        <v>136</v>
      </c>
      <c r="DK100" s="368" t="s">
        <v>296</v>
      </c>
      <c r="DL100" s="14">
        <v>0.7320272142574481</v>
      </c>
      <c r="DM100" s="431">
        <v>0.75000083894709113</v>
      </c>
      <c r="DN100" s="14">
        <v>93</v>
      </c>
      <c r="DO100" s="43">
        <v>93</v>
      </c>
      <c r="DP100" s="14">
        <v>117</v>
      </c>
      <c r="DQ100" s="14">
        <v>160</v>
      </c>
      <c r="DR100" s="14">
        <v>118</v>
      </c>
      <c r="DS100" s="14">
        <v>117.5</v>
      </c>
      <c r="DT100" s="14">
        <f t="shared" si="24"/>
        <v>110</v>
      </c>
      <c r="DU100" s="368" t="s">
        <v>39</v>
      </c>
      <c r="DV100" s="14">
        <v>0.7128968426251211</v>
      </c>
      <c r="DW100" s="431">
        <v>0.7365508420096748</v>
      </c>
      <c r="DX100" s="14">
        <v>93</v>
      </c>
      <c r="DY100" s="14">
        <v>93</v>
      </c>
      <c r="DZ100" s="14">
        <v>70</v>
      </c>
      <c r="EA100" s="14">
        <v>75</v>
      </c>
      <c r="EB100" s="14">
        <v>52</v>
      </c>
      <c r="EC100" s="14">
        <v>61</v>
      </c>
      <c r="ED100" s="43">
        <f t="shared" si="25"/>
        <v>55</v>
      </c>
    </row>
    <row r="101" spans="6:134" x14ac:dyDescent="0.25">
      <c r="F101" s="406" t="s">
        <v>357</v>
      </c>
      <c r="G101" s="411">
        <f>(VLOOKUP(F101,'RPPF CALCULATION'!$AX$2:$AZ$400,2,FALSE))</f>
        <v>0.71242414039748747</v>
      </c>
      <c r="H101" s="413">
        <f t="shared" si="15"/>
        <v>95</v>
      </c>
      <c r="I101" s="49">
        <f>VLOOKUP(F101,'RPPF CALCULATION'!$U$2:$W$365,3,FALSE)</f>
        <v>77</v>
      </c>
      <c r="J101" s="417">
        <f>VLOOKUP(F101,'RPPF CALCULATION'!$X$2:$AC$365,3,FALSE)</f>
        <v>83</v>
      </c>
      <c r="K101" s="467">
        <f>VLOOKUP(F101,'RPPF CALCULATION'!$X$2:$AC$365,5,FALSE)</f>
        <v>71</v>
      </c>
      <c r="L101" s="525">
        <f t="shared" si="16"/>
        <v>74</v>
      </c>
      <c r="M101" s="469">
        <f t="shared" si="17"/>
        <v>71</v>
      </c>
      <c r="O101" s="368" t="s">
        <v>304</v>
      </c>
      <c r="P101" s="14">
        <v>0.74834716584277061</v>
      </c>
      <c r="Q101" s="431">
        <v>0.76412486407859792</v>
      </c>
      <c r="R101" s="14">
        <v>94</v>
      </c>
      <c r="S101" s="43">
        <v>95</v>
      </c>
      <c r="T101" s="14">
        <v>87</v>
      </c>
      <c r="U101" s="14">
        <v>95</v>
      </c>
      <c r="V101" s="14">
        <v>77</v>
      </c>
      <c r="W101" s="14">
        <v>82</v>
      </c>
      <c r="X101" s="14">
        <f t="shared" si="26"/>
        <v>82</v>
      </c>
      <c r="Y101" s="368" t="s">
        <v>292</v>
      </c>
      <c r="Z101" s="14">
        <v>0.74009365120603177</v>
      </c>
      <c r="AA101" s="431">
        <v>0.76773948352321764</v>
      </c>
      <c r="AB101" s="14">
        <v>94</v>
      </c>
      <c r="AC101" s="43">
        <v>94</v>
      </c>
      <c r="AD101" s="14">
        <v>101</v>
      </c>
      <c r="AE101" s="14">
        <v>65</v>
      </c>
      <c r="AF101" s="14">
        <v>89</v>
      </c>
      <c r="AG101" s="14">
        <v>95</v>
      </c>
      <c r="AH101" s="43">
        <f t="shared" si="27"/>
        <v>88</v>
      </c>
      <c r="AI101" s="368" t="s">
        <v>209</v>
      </c>
      <c r="AJ101" s="14">
        <v>0.69049875341638323</v>
      </c>
      <c r="AK101" s="431">
        <v>0.75737205472243962</v>
      </c>
      <c r="AL101" s="14">
        <v>94</v>
      </c>
      <c r="AM101" s="14">
        <v>94</v>
      </c>
      <c r="AN101" s="14">
        <v>104</v>
      </c>
      <c r="AO101" s="14">
        <v>136</v>
      </c>
      <c r="AP101" s="14">
        <v>135</v>
      </c>
      <c r="AQ101" s="14">
        <v>119.5</v>
      </c>
      <c r="AR101" s="43">
        <f t="shared" si="28"/>
        <v>121</v>
      </c>
      <c r="AS101" s="14" t="s">
        <v>129</v>
      </c>
      <c r="AT101" s="14">
        <v>0.72626012526040229</v>
      </c>
      <c r="AU101" s="431">
        <v>0.78243268215103678</v>
      </c>
      <c r="AV101" s="14">
        <v>94</v>
      </c>
      <c r="AW101" s="43">
        <v>94</v>
      </c>
      <c r="AX101" s="14">
        <v>91</v>
      </c>
      <c r="AY101" s="14">
        <v>50</v>
      </c>
      <c r="AZ101" s="14">
        <v>137</v>
      </c>
      <c r="BA101" s="14">
        <v>114</v>
      </c>
      <c r="BB101" s="14">
        <f t="shared" si="29"/>
        <v>114</v>
      </c>
      <c r="BC101" s="368" t="s">
        <v>146</v>
      </c>
      <c r="BD101" s="14">
        <v>0.73361014017845672</v>
      </c>
      <c r="BE101" s="431">
        <v>0.75144553714033457</v>
      </c>
      <c r="BF101" s="14">
        <v>94</v>
      </c>
      <c r="BG101" s="43">
        <v>94</v>
      </c>
      <c r="BH101" s="14">
        <v>89</v>
      </c>
      <c r="BI101" s="14">
        <v>20</v>
      </c>
      <c r="BJ101" s="14">
        <v>287</v>
      </c>
      <c r="BK101" s="14">
        <v>188</v>
      </c>
      <c r="BL101" s="14">
        <f t="shared" si="18"/>
        <v>184</v>
      </c>
      <c r="BM101" s="368" t="s">
        <v>112</v>
      </c>
      <c r="BN101" s="14">
        <v>0.72647225812999461</v>
      </c>
      <c r="BO101" s="431">
        <v>0.75757740215427027</v>
      </c>
      <c r="BP101" s="14">
        <v>94</v>
      </c>
      <c r="BQ101" s="43">
        <v>94</v>
      </c>
      <c r="BR101" s="14">
        <v>93</v>
      </c>
      <c r="BS101" s="14">
        <v>166</v>
      </c>
      <c r="BT101" s="14">
        <v>51</v>
      </c>
      <c r="BU101" s="14">
        <v>72</v>
      </c>
      <c r="BV101" s="14">
        <f t="shared" si="19"/>
        <v>67</v>
      </c>
      <c r="BW101" s="14" t="s">
        <v>312</v>
      </c>
      <c r="BX101" s="14">
        <v>0.70626455108449493</v>
      </c>
      <c r="BY101" s="431">
        <v>0.74541444701041248</v>
      </c>
      <c r="BZ101" s="14">
        <v>94</v>
      </c>
      <c r="CA101" s="43">
        <v>94</v>
      </c>
      <c r="CB101" s="14">
        <v>97</v>
      </c>
      <c r="CC101" s="14">
        <v>49</v>
      </c>
      <c r="CD101" s="14">
        <v>63</v>
      </c>
      <c r="CE101" s="14">
        <v>80</v>
      </c>
      <c r="CF101" s="14">
        <f t="shared" si="20"/>
        <v>79</v>
      </c>
      <c r="CG101" s="368" t="s">
        <v>341</v>
      </c>
      <c r="CH101" s="14">
        <v>0.7315577307158655</v>
      </c>
      <c r="CI101" s="431">
        <v>0.77182840171641487</v>
      </c>
      <c r="CJ101" s="14">
        <v>94</v>
      </c>
      <c r="CK101" s="43">
        <v>94</v>
      </c>
      <c r="CL101" s="14">
        <v>92</v>
      </c>
      <c r="CM101" s="14">
        <v>161</v>
      </c>
      <c r="CN101" s="14">
        <v>71</v>
      </c>
      <c r="CO101" s="14">
        <v>81.5</v>
      </c>
      <c r="CP101" s="43">
        <f t="shared" si="21"/>
        <v>76</v>
      </c>
      <c r="CQ101" s="14" t="s">
        <v>344</v>
      </c>
      <c r="CR101" s="14">
        <v>0.71654926040963507</v>
      </c>
      <c r="CS101" s="431">
        <v>0.75131112461791183</v>
      </c>
      <c r="CT101" s="14">
        <v>94</v>
      </c>
      <c r="CU101" s="14">
        <v>94</v>
      </c>
      <c r="CV101" s="14">
        <v>99</v>
      </c>
      <c r="CW101" s="14">
        <v>114</v>
      </c>
      <c r="CX101" s="14">
        <v>183</v>
      </c>
      <c r="CY101" s="14">
        <v>141</v>
      </c>
      <c r="CZ101" s="14">
        <f t="shared" si="22"/>
        <v>134</v>
      </c>
      <c r="DA101" s="368" t="s">
        <v>89</v>
      </c>
      <c r="DB101" s="14">
        <v>0.72238536692451638</v>
      </c>
      <c r="DC101" s="431">
        <v>0.76716804152005602</v>
      </c>
      <c r="DD101" s="14">
        <v>94</v>
      </c>
      <c r="DE101" s="43">
        <v>94</v>
      </c>
      <c r="DF101" s="14">
        <v>81</v>
      </c>
      <c r="DG101" s="14">
        <v>98</v>
      </c>
      <c r="DH101" s="14">
        <v>153</v>
      </c>
      <c r="DI101" s="14">
        <v>117</v>
      </c>
      <c r="DJ101" s="14">
        <f t="shared" si="23"/>
        <v>109</v>
      </c>
      <c r="DK101" s="368" t="s">
        <v>364</v>
      </c>
      <c r="DL101" s="14">
        <v>0.72488658380824755</v>
      </c>
      <c r="DM101" s="431">
        <v>0.74268488303287827</v>
      </c>
      <c r="DN101" s="14">
        <v>94</v>
      </c>
      <c r="DO101" s="43">
        <v>94</v>
      </c>
      <c r="DP101" s="14">
        <v>96</v>
      </c>
      <c r="DQ101" s="14">
        <v>232</v>
      </c>
      <c r="DR101" s="14">
        <v>114</v>
      </c>
      <c r="DS101" s="14">
        <v>105</v>
      </c>
      <c r="DT101" s="14">
        <f t="shared" si="24"/>
        <v>98</v>
      </c>
      <c r="DU101" s="368" t="s">
        <v>225</v>
      </c>
      <c r="DV101" s="14">
        <v>0.71169288137940223</v>
      </c>
      <c r="DW101" s="431">
        <v>0.73530693319109197</v>
      </c>
      <c r="DX101" s="14">
        <v>94</v>
      </c>
      <c r="DY101" s="14">
        <v>94</v>
      </c>
      <c r="DZ101" s="14">
        <v>108</v>
      </c>
      <c r="EA101" s="14">
        <v>119</v>
      </c>
      <c r="EB101" s="14">
        <v>105</v>
      </c>
      <c r="EC101" s="14">
        <v>106.5</v>
      </c>
      <c r="ED101" s="43">
        <f t="shared" si="25"/>
        <v>106</v>
      </c>
    </row>
    <row r="102" spans="6:134" x14ac:dyDescent="0.25">
      <c r="F102" s="406" t="s">
        <v>124</v>
      </c>
      <c r="G102" s="411">
        <f>(VLOOKUP(F102,'RPPF CALCULATION'!$AX$2:$AZ$400,2,FALSE))</f>
        <v>0.71159413956888906</v>
      </c>
      <c r="H102" s="413">
        <f t="shared" si="15"/>
        <v>96</v>
      </c>
      <c r="I102" s="49">
        <f>VLOOKUP(F102,'RPPF CALCULATION'!$U$2:$W$365,3,FALSE)</f>
        <v>103</v>
      </c>
      <c r="J102" s="417">
        <f>VLOOKUP(F102,'RPPF CALCULATION'!$X$2:$AC$365,3,FALSE)</f>
        <v>49</v>
      </c>
      <c r="K102" s="467">
        <f>VLOOKUP(F102,'RPPF CALCULATION'!$X$2:$AC$365,5,FALSE)</f>
        <v>134</v>
      </c>
      <c r="L102" s="525">
        <f t="shared" si="16"/>
        <v>118.5</v>
      </c>
      <c r="M102" s="469">
        <f t="shared" si="17"/>
        <v>106</v>
      </c>
      <c r="O102" s="368" t="s">
        <v>198</v>
      </c>
      <c r="P102" s="14">
        <v>0.74588745383811195</v>
      </c>
      <c r="Q102" s="431">
        <v>0.76161329299632408</v>
      </c>
      <c r="R102" s="14">
        <v>95</v>
      </c>
      <c r="S102" s="43">
        <v>96</v>
      </c>
      <c r="T102" s="14">
        <v>95</v>
      </c>
      <c r="U102" s="14">
        <v>76</v>
      </c>
      <c r="V102" s="14">
        <v>104</v>
      </c>
      <c r="W102" s="14">
        <v>99.5</v>
      </c>
      <c r="X102" s="14">
        <f t="shared" si="26"/>
        <v>95</v>
      </c>
      <c r="Y102" s="368" t="s">
        <v>183</v>
      </c>
      <c r="Z102" s="14">
        <v>0.73959604409594271</v>
      </c>
      <c r="AA102" s="431">
        <v>0.76722328854562971</v>
      </c>
      <c r="AB102" s="14">
        <v>95</v>
      </c>
      <c r="AC102" s="43">
        <v>95</v>
      </c>
      <c r="AD102" s="14">
        <v>92</v>
      </c>
      <c r="AE102" s="14">
        <v>57</v>
      </c>
      <c r="AF102" s="14">
        <v>136</v>
      </c>
      <c r="AG102" s="14">
        <v>114</v>
      </c>
      <c r="AH102" s="43">
        <f t="shared" si="27"/>
        <v>106</v>
      </c>
      <c r="AI102" s="368" t="s">
        <v>185</v>
      </c>
      <c r="AJ102" s="14">
        <v>0.688751921409542</v>
      </c>
      <c r="AK102" s="431">
        <v>0.7554560458379479</v>
      </c>
      <c r="AL102" s="14">
        <v>95</v>
      </c>
      <c r="AM102" s="14">
        <v>95</v>
      </c>
      <c r="AN102" s="14">
        <v>98</v>
      </c>
      <c r="AO102" s="14">
        <v>102</v>
      </c>
      <c r="AP102" s="14">
        <v>66</v>
      </c>
      <c r="AQ102" s="14">
        <v>82</v>
      </c>
      <c r="AR102" s="43">
        <f t="shared" si="28"/>
        <v>77</v>
      </c>
      <c r="AS102" s="14" t="s">
        <v>37</v>
      </c>
      <c r="AT102" s="14">
        <v>0.72305128926351481</v>
      </c>
      <c r="AU102" s="431">
        <v>0.77897565887755427</v>
      </c>
      <c r="AV102" s="14">
        <v>95</v>
      </c>
      <c r="AW102" s="43">
        <v>95</v>
      </c>
      <c r="AX102" s="14">
        <v>86</v>
      </c>
      <c r="AY102" s="14">
        <v>127</v>
      </c>
      <c r="AZ102" s="14">
        <v>15</v>
      </c>
      <c r="BA102" s="14">
        <v>50.5</v>
      </c>
      <c r="BB102" s="14">
        <f t="shared" si="29"/>
        <v>45</v>
      </c>
      <c r="BC102" s="368" t="s">
        <v>304</v>
      </c>
      <c r="BD102" s="14">
        <v>0.73201808170948379</v>
      </c>
      <c r="BE102" s="431">
        <v>0.74981477283398901</v>
      </c>
      <c r="BF102" s="14">
        <v>95</v>
      </c>
      <c r="BG102" s="43">
        <v>95</v>
      </c>
      <c r="BH102" s="14">
        <v>121</v>
      </c>
      <c r="BI102" s="14">
        <v>209</v>
      </c>
      <c r="BJ102" s="14">
        <v>53</v>
      </c>
      <c r="BK102" s="14">
        <v>87</v>
      </c>
      <c r="BL102" s="14">
        <f t="shared" si="18"/>
        <v>83</v>
      </c>
      <c r="BM102" s="368" t="s">
        <v>208</v>
      </c>
      <c r="BN102" s="14">
        <v>0.72507330735739017</v>
      </c>
      <c r="BO102" s="431">
        <v>0.75611855292748853</v>
      </c>
      <c r="BP102" s="14">
        <v>95</v>
      </c>
      <c r="BQ102" s="43">
        <v>95</v>
      </c>
      <c r="BR102" s="14">
        <v>116</v>
      </c>
      <c r="BS102" s="14">
        <v>95</v>
      </c>
      <c r="BT102" s="14">
        <v>131</v>
      </c>
      <c r="BU102" s="14">
        <v>123.5</v>
      </c>
      <c r="BV102" s="14">
        <f t="shared" si="19"/>
        <v>116</v>
      </c>
      <c r="BW102" s="14" t="s">
        <v>559</v>
      </c>
      <c r="BX102" s="14">
        <v>0.70606174583563552</v>
      </c>
      <c r="BY102" s="431">
        <v>0.74520039979227415</v>
      </c>
      <c r="BZ102" s="14">
        <v>95</v>
      </c>
      <c r="CA102" s="43">
        <v>95</v>
      </c>
      <c r="CB102" s="14">
        <v>83</v>
      </c>
      <c r="CC102" s="14">
        <v>213</v>
      </c>
      <c r="CD102" s="14">
        <v>115</v>
      </c>
      <c r="CE102" s="14">
        <v>99</v>
      </c>
      <c r="CF102" s="14">
        <f t="shared" si="20"/>
        <v>98</v>
      </c>
      <c r="CG102" s="368" t="s">
        <v>210</v>
      </c>
      <c r="CH102" s="14">
        <v>0.73115740382015859</v>
      </c>
      <c r="CI102" s="431">
        <v>0.77140603769085092</v>
      </c>
      <c r="CJ102" s="14">
        <v>95</v>
      </c>
      <c r="CK102" s="43">
        <v>95</v>
      </c>
      <c r="CL102" s="14">
        <v>78</v>
      </c>
      <c r="CM102" s="14">
        <v>76</v>
      </c>
      <c r="CN102" s="14">
        <v>68</v>
      </c>
      <c r="CO102" s="14">
        <v>73</v>
      </c>
      <c r="CP102" s="43">
        <f t="shared" si="21"/>
        <v>68</v>
      </c>
      <c r="CQ102" s="14" t="s">
        <v>143</v>
      </c>
      <c r="CR102" s="14">
        <v>0.71283078694916013</v>
      </c>
      <c r="CS102" s="431">
        <v>0.74741225732181815</v>
      </c>
      <c r="CT102" s="14">
        <v>95</v>
      </c>
      <c r="CU102" s="14">
        <v>95</v>
      </c>
      <c r="CV102" s="14">
        <v>77</v>
      </c>
      <c r="CW102" s="14">
        <v>226</v>
      </c>
      <c r="CX102" s="14">
        <v>80</v>
      </c>
      <c r="CY102" s="14">
        <v>78.5</v>
      </c>
      <c r="CZ102" s="14">
        <f t="shared" si="22"/>
        <v>73</v>
      </c>
      <c r="DA102" s="368" t="s">
        <v>40</v>
      </c>
      <c r="DB102" s="14">
        <v>0.7213474240576826</v>
      </c>
      <c r="DC102" s="431">
        <v>0.76606575369306329</v>
      </c>
      <c r="DD102" s="14">
        <v>95</v>
      </c>
      <c r="DE102" s="43">
        <v>95</v>
      </c>
      <c r="DF102" s="14">
        <v>89</v>
      </c>
      <c r="DG102" s="14">
        <v>168</v>
      </c>
      <c r="DH102" s="14">
        <v>102</v>
      </c>
      <c r="DI102" s="14">
        <v>95.5</v>
      </c>
      <c r="DJ102" s="14">
        <f t="shared" si="23"/>
        <v>86</v>
      </c>
      <c r="DK102" s="368" t="s">
        <v>228</v>
      </c>
      <c r="DL102" s="14">
        <v>0.72112483075719325</v>
      </c>
      <c r="DM102" s="431">
        <v>0.73883076683439186</v>
      </c>
      <c r="DN102" s="14">
        <v>95</v>
      </c>
      <c r="DO102" s="43">
        <v>95</v>
      </c>
      <c r="DP102" s="14">
        <v>81</v>
      </c>
      <c r="DQ102" s="14">
        <v>129</v>
      </c>
      <c r="DR102" s="14">
        <v>82</v>
      </c>
      <c r="DS102" s="14">
        <v>81.5</v>
      </c>
      <c r="DT102" s="14">
        <f t="shared" si="24"/>
        <v>79</v>
      </c>
      <c r="DU102" s="368" t="s">
        <v>338</v>
      </c>
      <c r="DV102" s="14">
        <v>0.71104865303633658</v>
      </c>
      <c r="DW102" s="431">
        <v>0.7346413292773698</v>
      </c>
      <c r="DX102" s="14">
        <v>95</v>
      </c>
      <c r="DY102" s="14">
        <v>95</v>
      </c>
      <c r="DZ102" s="14">
        <v>88</v>
      </c>
      <c r="EA102" s="14">
        <v>132</v>
      </c>
      <c r="EB102" s="14">
        <v>109</v>
      </c>
      <c r="EC102" s="14">
        <v>98.5</v>
      </c>
      <c r="ED102" s="43">
        <f t="shared" si="25"/>
        <v>96</v>
      </c>
    </row>
    <row r="103" spans="6:134" x14ac:dyDescent="0.25">
      <c r="F103" s="406" t="s">
        <v>140</v>
      </c>
      <c r="G103" s="411">
        <f>(VLOOKUP(F103,'RPPF CALCULATION'!$AX$2:$AZ$400,2,FALSE))</f>
        <v>0.7029329599241817</v>
      </c>
      <c r="H103" s="413">
        <f t="shared" si="15"/>
        <v>97</v>
      </c>
      <c r="I103" s="49">
        <f>VLOOKUP(F103,'RPPF CALCULATION'!$U$2:$W$365,3,FALSE)</f>
        <v>101</v>
      </c>
      <c r="J103" s="417">
        <f>VLOOKUP(F103,'RPPF CALCULATION'!$X$2:$AC$365,3,FALSE)</f>
        <v>116</v>
      </c>
      <c r="K103" s="467">
        <f>VLOOKUP(F103,'RPPF CALCULATION'!$X$2:$AC$365,5,FALSE)</f>
        <v>24</v>
      </c>
      <c r="L103" s="525">
        <f t="shared" si="16"/>
        <v>62.5</v>
      </c>
      <c r="M103" s="469">
        <f t="shared" si="17"/>
        <v>61</v>
      </c>
      <c r="O103" s="368" t="s">
        <v>82</v>
      </c>
      <c r="P103" s="14">
        <v>0.74330627619557188</v>
      </c>
      <c r="Q103" s="431">
        <v>0.75897769536825332</v>
      </c>
      <c r="R103" s="14">
        <v>96</v>
      </c>
      <c r="S103" s="43">
        <v>97</v>
      </c>
      <c r="T103" s="14">
        <v>101</v>
      </c>
      <c r="U103" s="14">
        <v>46</v>
      </c>
      <c r="V103" s="14">
        <v>152</v>
      </c>
      <c r="W103" s="14">
        <v>126.5</v>
      </c>
      <c r="X103" s="14">
        <f t="shared" si="26"/>
        <v>124</v>
      </c>
      <c r="Y103" s="368" t="s">
        <v>216</v>
      </c>
      <c r="Z103" s="14">
        <v>0.73841388924149154</v>
      </c>
      <c r="AA103" s="431">
        <v>0.76599697488124163</v>
      </c>
      <c r="AB103" s="14">
        <v>96</v>
      </c>
      <c r="AC103" s="43">
        <v>96</v>
      </c>
      <c r="AD103" s="14">
        <v>109</v>
      </c>
      <c r="AE103" s="14">
        <v>189</v>
      </c>
      <c r="AF103" s="14">
        <v>83</v>
      </c>
      <c r="AG103" s="14">
        <v>96</v>
      </c>
      <c r="AH103" s="43">
        <f t="shared" si="27"/>
        <v>90</v>
      </c>
      <c r="AI103" s="368" t="s">
        <v>48</v>
      </c>
      <c r="AJ103" s="14">
        <v>0.68652719378432603</v>
      </c>
      <c r="AK103" s="431">
        <v>0.75301585818464523</v>
      </c>
      <c r="AL103" s="14">
        <v>96</v>
      </c>
      <c r="AM103" s="14">
        <v>96</v>
      </c>
      <c r="AN103" s="14">
        <v>94</v>
      </c>
      <c r="AO103" s="14">
        <v>209</v>
      </c>
      <c r="AP103" s="14">
        <v>26</v>
      </c>
      <c r="AQ103" s="14">
        <v>60</v>
      </c>
      <c r="AR103" s="43">
        <f t="shared" si="28"/>
        <v>53</v>
      </c>
      <c r="AS103" s="14" t="s">
        <v>176</v>
      </c>
      <c r="AT103" s="14">
        <v>0.72129466590295632</v>
      </c>
      <c r="AU103" s="431">
        <v>0.77708316956177625</v>
      </c>
      <c r="AV103" s="14">
        <v>96</v>
      </c>
      <c r="AW103" s="43">
        <v>96</v>
      </c>
      <c r="AX103" s="14">
        <v>90</v>
      </c>
      <c r="AY103" s="14">
        <v>104</v>
      </c>
      <c r="AZ103" s="14">
        <v>253</v>
      </c>
      <c r="BA103" s="14">
        <v>171.5</v>
      </c>
      <c r="BB103" s="14">
        <f t="shared" si="29"/>
        <v>162</v>
      </c>
      <c r="BC103" s="368" t="s">
        <v>298</v>
      </c>
      <c r="BD103" s="14">
        <v>0.73189371255689117</v>
      </c>
      <c r="BE103" s="431">
        <v>0.7496873800410665</v>
      </c>
      <c r="BF103" s="14">
        <v>96</v>
      </c>
      <c r="BG103" s="43">
        <v>96</v>
      </c>
      <c r="BH103" s="14">
        <v>115</v>
      </c>
      <c r="BI103" s="14">
        <v>73</v>
      </c>
      <c r="BJ103" s="14">
        <v>279</v>
      </c>
      <c r="BK103" s="14">
        <v>197</v>
      </c>
      <c r="BL103" s="14">
        <f t="shared" si="18"/>
        <v>193</v>
      </c>
      <c r="BM103" s="368" t="s">
        <v>160</v>
      </c>
      <c r="BN103" s="14">
        <v>0.72333397071190741</v>
      </c>
      <c r="BO103" s="431">
        <v>0.75430474362835798</v>
      </c>
      <c r="BP103" s="14">
        <v>96</v>
      </c>
      <c r="BQ103" s="43">
        <v>96</v>
      </c>
      <c r="BR103" s="14">
        <v>91</v>
      </c>
      <c r="BS103" s="14">
        <v>23</v>
      </c>
      <c r="BT103" s="14">
        <v>212</v>
      </c>
      <c r="BU103" s="14">
        <v>151.5</v>
      </c>
      <c r="BV103" s="14">
        <f t="shared" si="19"/>
        <v>148</v>
      </c>
      <c r="BW103" s="14" t="s">
        <v>39</v>
      </c>
      <c r="BX103" s="14">
        <v>0.70493650523356799</v>
      </c>
      <c r="BY103" s="431">
        <v>0.74401278447184516</v>
      </c>
      <c r="BZ103" s="14">
        <v>96</v>
      </c>
      <c r="CA103" s="43">
        <v>96</v>
      </c>
      <c r="CB103" s="14">
        <v>98</v>
      </c>
      <c r="CC103" s="14">
        <v>57</v>
      </c>
      <c r="CD103" s="14">
        <v>254</v>
      </c>
      <c r="CE103" s="14">
        <v>176</v>
      </c>
      <c r="CF103" s="14">
        <f t="shared" si="20"/>
        <v>175</v>
      </c>
      <c r="CG103" s="368" t="s">
        <v>252</v>
      </c>
      <c r="CH103" s="14">
        <v>0.72982818274494832</v>
      </c>
      <c r="CI103" s="431">
        <v>0.77000364587003944</v>
      </c>
      <c r="CJ103" s="14">
        <v>96</v>
      </c>
      <c r="CK103" s="43">
        <v>96</v>
      </c>
      <c r="CL103" s="14">
        <v>69</v>
      </c>
      <c r="CM103" s="14">
        <v>149</v>
      </c>
      <c r="CN103" s="14">
        <v>48</v>
      </c>
      <c r="CO103" s="14">
        <v>58.5</v>
      </c>
      <c r="CP103" s="43">
        <f t="shared" si="21"/>
        <v>54</v>
      </c>
      <c r="CQ103" s="14" t="s">
        <v>64</v>
      </c>
      <c r="CR103" s="14">
        <v>0.71146196617905377</v>
      </c>
      <c r="CS103" s="431">
        <v>0.74597703112173652</v>
      </c>
      <c r="CT103" s="14">
        <v>96</v>
      </c>
      <c r="CU103" s="14">
        <v>96</v>
      </c>
      <c r="CV103" s="14">
        <v>91</v>
      </c>
      <c r="CW103" s="14">
        <v>149</v>
      </c>
      <c r="CX103" s="14">
        <v>98</v>
      </c>
      <c r="CY103" s="14">
        <v>94.5</v>
      </c>
      <c r="CZ103" s="14">
        <f t="shared" si="22"/>
        <v>91</v>
      </c>
      <c r="DA103" s="368" t="s">
        <v>206</v>
      </c>
      <c r="DB103" s="14">
        <v>0.7194414633092846</v>
      </c>
      <c r="DC103" s="431">
        <v>0.76404163714598017</v>
      </c>
      <c r="DD103" s="14">
        <v>96</v>
      </c>
      <c r="DE103" s="43">
        <v>96</v>
      </c>
      <c r="DF103" s="14">
        <v>92</v>
      </c>
      <c r="DG103" s="14">
        <v>191</v>
      </c>
      <c r="DH103" s="14">
        <v>60</v>
      </c>
      <c r="DI103" s="14">
        <v>76</v>
      </c>
      <c r="DJ103" s="14">
        <f t="shared" si="23"/>
        <v>67</v>
      </c>
      <c r="DK103" s="368" t="s">
        <v>375</v>
      </c>
      <c r="DL103" s="14">
        <v>0.71754290851840374</v>
      </c>
      <c r="DM103" s="431">
        <v>0.73516089687353192</v>
      </c>
      <c r="DN103" s="14">
        <v>96</v>
      </c>
      <c r="DO103" s="43">
        <v>96</v>
      </c>
      <c r="DP103" s="14">
        <v>87</v>
      </c>
      <c r="DQ103" s="14">
        <v>89</v>
      </c>
      <c r="DR103" s="14">
        <v>125</v>
      </c>
      <c r="DS103" s="14">
        <v>106</v>
      </c>
      <c r="DT103" s="14">
        <f t="shared" si="24"/>
        <v>99</v>
      </c>
      <c r="DU103" s="368" t="s">
        <v>253</v>
      </c>
      <c r="DV103" s="14">
        <v>0.70865596642215611</v>
      </c>
      <c r="DW103" s="431">
        <v>0.73216925304562441</v>
      </c>
      <c r="DX103" s="14">
        <v>96</v>
      </c>
      <c r="DY103" s="14">
        <v>96</v>
      </c>
      <c r="DZ103" s="14">
        <v>105</v>
      </c>
      <c r="EA103" s="14">
        <v>106</v>
      </c>
      <c r="EB103" s="14">
        <v>64</v>
      </c>
      <c r="EC103" s="14">
        <v>84.5</v>
      </c>
      <c r="ED103" s="43">
        <f t="shared" si="25"/>
        <v>79</v>
      </c>
    </row>
    <row r="104" spans="6:134" x14ac:dyDescent="0.25">
      <c r="F104" s="406" t="s">
        <v>314</v>
      </c>
      <c r="G104" s="411">
        <f>(VLOOKUP(F104,'RPPF CALCULATION'!$AX$2:$AZ$400,2,FALSE))</f>
        <v>0.70056043971869697</v>
      </c>
      <c r="H104" s="413">
        <f t="shared" si="15"/>
        <v>98</v>
      </c>
      <c r="I104" s="49">
        <f>VLOOKUP(F104,'RPPF CALCULATION'!$U$2:$W$365,3,FALSE)</f>
        <v>89</v>
      </c>
      <c r="J104" s="417">
        <f>VLOOKUP(F104,'RPPF CALCULATION'!$X$2:$AC$365,3,FALSE)</f>
        <v>81</v>
      </c>
      <c r="K104" s="467">
        <f>VLOOKUP(F104,'RPPF CALCULATION'!$X$2:$AC$365,5,FALSE)</f>
        <v>131</v>
      </c>
      <c r="L104" s="525">
        <f t="shared" si="16"/>
        <v>110</v>
      </c>
      <c r="M104" s="469">
        <f t="shared" si="17"/>
        <v>98</v>
      </c>
      <c r="O104" s="368" t="s">
        <v>311</v>
      </c>
      <c r="P104" s="14">
        <v>0.74226617523271832</v>
      </c>
      <c r="Q104" s="431">
        <v>0.75791566554687573</v>
      </c>
      <c r="R104" s="14">
        <v>97</v>
      </c>
      <c r="S104" s="43">
        <v>98</v>
      </c>
      <c r="T104" s="14">
        <v>98</v>
      </c>
      <c r="U104" s="14">
        <v>113</v>
      </c>
      <c r="V104" s="14">
        <v>178</v>
      </c>
      <c r="W104" s="14">
        <v>138</v>
      </c>
      <c r="X104" s="14">
        <f t="shared" si="26"/>
        <v>134</v>
      </c>
      <c r="Y104" s="368" t="s">
        <v>373</v>
      </c>
      <c r="Z104" s="14">
        <v>0.73316813857605456</v>
      </c>
      <c r="AA104" s="431">
        <v>0.76055527179405624</v>
      </c>
      <c r="AB104" s="14">
        <v>97</v>
      </c>
      <c r="AC104" s="43">
        <v>97</v>
      </c>
      <c r="AD104" s="14">
        <v>106</v>
      </c>
      <c r="AE104" s="14">
        <v>141</v>
      </c>
      <c r="AF104" s="14">
        <v>56</v>
      </c>
      <c r="AG104" s="14">
        <v>81</v>
      </c>
      <c r="AH104" s="43">
        <f t="shared" si="27"/>
        <v>75</v>
      </c>
      <c r="AI104" s="368" t="s">
        <v>221</v>
      </c>
      <c r="AJ104" s="14">
        <v>0.6852919535754346</v>
      </c>
      <c r="AK104" s="431">
        <v>0.75166098765018707</v>
      </c>
      <c r="AL104" s="14">
        <v>97</v>
      </c>
      <c r="AM104" s="14">
        <v>97</v>
      </c>
      <c r="AN104" s="14">
        <v>143</v>
      </c>
      <c r="AO104" s="14">
        <v>69</v>
      </c>
      <c r="AP104" s="14">
        <v>261</v>
      </c>
      <c r="AQ104" s="14">
        <v>202</v>
      </c>
      <c r="AR104" s="43">
        <f t="shared" si="28"/>
        <v>203</v>
      </c>
      <c r="AS104" s="14" t="s">
        <v>205</v>
      </c>
      <c r="AT104" s="14">
        <v>0.7210811068402071</v>
      </c>
      <c r="AU104" s="431">
        <v>0.77685309278287473</v>
      </c>
      <c r="AV104" s="14">
        <v>97</v>
      </c>
      <c r="AW104" s="43">
        <v>97</v>
      </c>
      <c r="AX104" s="14">
        <v>56</v>
      </c>
      <c r="AY104" s="14">
        <v>96</v>
      </c>
      <c r="AZ104" s="14">
        <v>32</v>
      </c>
      <c r="BA104" s="14">
        <v>44</v>
      </c>
      <c r="BB104" s="14">
        <f t="shared" si="29"/>
        <v>36</v>
      </c>
      <c r="BC104" s="368" t="s">
        <v>246</v>
      </c>
      <c r="BD104" s="14">
        <v>0.73027156555855322</v>
      </c>
      <c r="BE104" s="431">
        <v>0.74802579569847527</v>
      </c>
      <c r="BF104" s="14">
        <v>97</v>
      </c>
      <c r="BG104" s="43">
        <v>97</v>
      </c>
      <c r="BH104" s="14">
        <v>101</v>
      </c>
      <c r="BI104" s="14">
        <v>83</v>
      </c>
      <c r="BJ104" s="14">
        <v>142</v>
      </c>
      <c r="BK104" s="14">
        <v>121.5</v>
      </c>
      <c r="BL104" s="14">
        <f t="shared" si="18"/>
        <v>119</v>
      </c>
      <c r="BM104" s="368" t="s">
        <v>350</v>
      </c>
      <c r="BN104" s="14">
        <v>0.72190256547463771</v>
      </c>
      <c r="BO104" s="431">
        <v>0.75281205034386534</v>
      </c>
      <c r="BP104" s="14">
        <v>97</v>
      </c>
      <c r="BQ104" s="43">
        <v>97</v>
      </c>
      <c r="BR104" s="14">
        <v>82</v>
      </c>
      <c r="BS104" s="14">
        <v>218</v>
      </c>
      <c r="BT104" s="14">
        <v>70</v>
      </c>
      <c r="BU104" s="14">
        <v>76</v>
      </c>
      <c r="BV104" s="14">
        <f t="shared" si="19"/>
        <v>74</v>
      </c>
      <c r="BW104" s="14" t="s">
        <v>74</v>
      </c>
      <c r="BX104" s="14">
        <v>0.70368031610043491</v>
      </c>
      <c r="BY104" s="431">
        <v>0.74268696183700234</v>
      </c>
      <c r="BZ104" s="14">
        <v>97</v>
      </c>
      <c r="CA104" s="43">
        <v>97</v>
      </c>
      <c r="CB104" s="14">
        <v>113</v>
      </c>
      <c r="CC104" s="14">
        <v>285</v>
      </c>
      <c r="CD104" s="14">
        <v>16</v>
      </c>
      <c r="CE104" s="14">
        <v>64.5</v>
      </c>
      <c r="CF104" s="14">
        <f t="shared" si="20"/>
        <v>62</v>
      </c>
      <c r="CG104" s="368" t="s">
        <v>181</v>
      </c>
      <c r="CH104" s="14">
        <v>0.72906849685751096</v>
      </c>
      <c r="CI104" s="431">
        <v>0.76920214091740435</v>
      </c>
      <c r="CJ104" s="14">
        <v>97</v>
      </c>
      <c r="CK104" s="43">
        <v>97</v>
      </c>
      <c r="CL104" s="14">
        <v>108</v>
      </c>
      <c r="CM104" s="14">
        <v>114</v>
      </c>
      <c r="CN104" s="14">
        <v>88</v>
      </c>
      <c r="CO104" s="14">
        <v>98</v>
      </c>
      <c r="CP104" s="43">
        <f t="shared" si="21"/>
        <v>96</v>
      </c>
      <c r="CQ104" s="14" t="s">
        <v>144</v>
      </c>
      <c r="CR104" s="14">
        <v>0.71100911058028282</v>
      </c>
      <c r="CS104" s="431">
        <v>0.74550220619622121</v>
      </c>
      <c r="CT104" s="14">
        <v>97</v>
      </c>
      <c r="CU104" s="14">
        <v>97</v>
      </c>
      <c r="CV104" s="14">
        <v>128</v>
      </c>
      <c r="CW104" s="14">
        <v>92</v>
      </c>
      <c r="CX104" s="14">
        <v>58</v>
      </c>
      <c r="CY104" s="14">
        <v>93</v>
      </c>
      <c r="CZ104" s="14">
        <f t="shared" si="22"/>
        <v>89</v>
      </c>
      <c r="DA104" s="368" t="s">
        <v>332</v>
      </c>
      <c r="DB104" s="14">
        <v>0.7179210912824594</v>
      </c>
      <c r="DC104" s="431">
        <v>0.76242701303590565</v>
      </c>
      <c r="DD104" s="14">
        <v>97</v>
      </c>
      <c r="DE104" s="43">
        <v>97</v>
      </c>
      <c r="DF104" s="14">
        <v>77</v>
      </c>
      <c r="DG104" s="14">
        <v>106</v>
      </c>
      <c r="DH104" s="14">
        <v>175</v>
      </c>
      <c r="DI104" s="14">
        <v>126</v>
      </c>
      <c r="DJ104" s="14">
        <f t="shared" si="23"/>
        <v>124</v>
      </c>
      <c r="DK104" s="368" t="s">
        <v>169</v>
      </c>
      <c r="DL104" s="14">
        <v>0.71681263441646459</v>
      </c>
      <c r="DM104" s="431">
        <v>0.73441269219145433</v>
      </c>
      <c r="DN104" s="14">
        <v>97</v>
      </c>
      <c r="DO104" s="43">
        <v>97</v>
      </c>
      <c r="DP104" s="14">
        <v>113</v>
      </c>
      <c r="DQ104" s="14">
        <v>83</v>
      </c>
      <c r="DR104" s="14">
        <v>171</v>
      </c>
      <c r="DS104" s="14">
        <v>142</v>
      </c>
      <c r="DT104" s="14">
        <f t="shared" si="24"/>
        <v>133</v>
      </c>
      <c r="DU104" s="368" t="s">
        <v>136</v>
      </c>
      <c r="DV104" s="14">
        <v>0.70808973159915889</v>
      </c>
      <c r="DW104" s="431">
        <v>0.73158423048595356</v>
      </c>
      <c r="DX104" s="14">
        <v>97</v>
      </c>
      <c r="DY104" s="14">
        <v>97</v>
      </c>
      <c r="DZ104" s="14">
        <v>91</v>
      </c>
      <c r="EA104" s="14">
        <v>192</v>
      </c>
      <c r="EB104" s="14">
        <v>39</v>
      </c>
      <c r="EC104" s="14">
        <v>65</v>
      </c>
      <c r="ED104" s="43">
        <f t="shared" si="25"/>
        <v>57</v>
      </c>
    </row>
    <row r="105" spans="6:134" x14ac:dyDescent="0.25">
      <c r="F105" s="406" t="s">
        <v>352</v>
      </c>
      <c r="G105" s="411">
        <f>(VLOOKUP(F105,'RPPF CALCULATION'!$AX$2:$AZ$400,2,FALSE))</f>
        <v>0.70022544023454969</v>
      </c>
      <c r="H105" s="413">
        <f t="shared" si="15"/>
        <v>99</v>
      </c>
      <c r="I105" s="49">
        <f>VLOOKUP(F105,'RPPF CALCULATION'!$U$2:$W$365,3,FALSE)</f>
        <v>94</v>
      </c>
      <c r="J105" s="417">
        <f>VLOOKUP(F105,'RPPF CALCULATION'!$X$2:$AC$365,3,FALSE)</f>
        <v>171</v>
      </c>
      <c r="K105" s="467">
        <f>VLOOKUP(F105,'RPPF CALCULATION'!$X$2:$AC$365,5,FALSE)</f>
        <v>107</v>
      </c>
      <c r="L105" s="525">
        <f t="shared" si="16"/>
        <v>100.5</v>
      </c>
      <c r="M105" s="469">
        <f t="shared" si="17"/>
        <v>90</v>
      </c>
      <c r="O105" s="368" t="s">
        <v>368</v>
      </c>
      <c r="P105" s="14">
        <v>0.73547992227296288</v>
      </c>
      <c r="Q105" s="431">
        <v>0.75098633534137371</v>
      </c>
      <c r="R105" s="14">
        <v>98</v>
      </c>
      <c r="S105" s="43">
        <v>24</v>
      </c>
      <c r="T105" s="14">
        <v>54</v>
      </c>
      <c r="U105" s="14">
        <v>288</v>
      </c>
      <c r="V105" s="14">
        <v>66</v>
      </c>
      <c r="W105" s="14">
        <v>60</v>
      </c>
      <c r="X105" s="14">
        <f t="shared" si="26"/>
        <v>55</v>
      </c>
      <c r="Y105" s="368" t="s">
        <v>268</v>
      </c>
      <c r="Z105" s="14">
        <v>0.73217662191061006</v>
      </c>
      <c r="AA105" s="431">
        <v>0.75952671751394241</v>
      </c>
      <c r="AB105" s="14">
        <v>98</v>
      </c>
      <c r="AC105" s="43">
        <v>98</v>
      </c>
      <c r="AD105" s="14">
        <v>112</v>
      </c>
      <c r="AE105" s="14">
        <v>102</v>
      </c>
      <c r="AF105" s="14">
        <v>131</v>
      </c>
      <c r="AG105" s="14">
        <v>121.5</v>
      </c>
      <c r="AH105" s="43">
        <f t="shared" si="27"/>
        <v>112</v>
      </c>
      <c r="AI105" s="368" t="s">
        <v>105</v>
      </c>
      <c r="AJ105" s="14">
        <v>0.68261308230996276</v>
      </c>
      <c r="AK105" s="431">
        <v>0.74872267353357369</v>
      </c>
      <c r="AL105" s="14">
        <v>98</v>
      </c>
      <c r="AM105" s="14">
        <v>98</v>
      </c>
      <c r="AN105" s="14">
        <v>102</v>
      </c>
      <c r="AO105" s="14">
        <v>74</v>
      </c>
      <c r="AP105" s="14">
        <v>79</v>
      </c>
      <c r="AQ105" s="14">
        <v>90.5</v>
      </c>
      <c r="AR105" s="43">
        <f t="shared" si="28"/>
        <v>86</v>
      </c>
      <c r="AS105" s="14" t="s">
        <v>383</v>
      </c>
      <c r="AT105" s="14">
        <v>0.72007664419232842</v>
      </c>
      <c r="AU105" s="431">
        <v>0.77577094001644209</v>
      </c>
      <c r="AV105" s="14">
        <v>98</v>
      </c>
      <c r="AW105" s="43">
        <v>98</v>
      </c>
      <c r="AX105" s="14">
        <v>96</v>
      </c>
      <c r="AY105" s="14">
        <v>90</v>
      </c>
      <c r="AZ105" s="14">
        <v>35</v>
      </c>
      <c r="BA105" s="14">
        <v>65.5</v>
      </c>
      <c r="BB105" s="14">
        <f t="shared" si="29"/>
        <v>67</v>
      </c>
      <c r="BC105" s="368" t="s">
        <v>136</v>
      </c>
      <c r="BD105" s="14">
        <v>0.72943253079081871</v>
      </c>
      <c r="BE105" s="431">
        <v>0.74716636246931312</v>
      </c>
      <c r="BF105" s="14">
        <v>98</v>
      </c>
      <c r="BG105" s="43">
        <v>98</v>
      </c>
      <c r="BH105" s="14">
        <v>114</v>
      </c>
      <c r="BI105" s="14">
        <v>80</v>
      </c>
      <c r="BJ105" s="14">
        <v>109</v>
      </c>
      <c r="BK105" s="14">
        <v>111.5</v>
      </c>
      <c r="BL105" s="14">
        <f t="shared" si="18"/>
        <v>107</v>
      </c>
      <c r="BM105" s="368" t="s">
        <v>247</v>
      </c>
      <c r="BN105" s="14">
        <v>0.71822432488452381</v>
      </c>
      <c r="BO105" s="431">
        <v>0.74897631963347366</v>
      </c>
      <c r="BP105" s="14">
        <v>98</v>
      </c>
      <c r="BQ105" s="43">
        <v>98</v>
      </c>
      <c r="BR105" s="14">
        <v>85</v>
      </c>
      <c r="BS105" s="14">
        <v>161</v>
      </c>
      <c r="BT105" s="14">
        <v>165</v>
      </c>
      <c r="BU105" s="14">
        <v>125</v>
      </c>
      <c r="BV105" s="14">
        <f t="shared" si="19"/>
        <v>121</v>
      </c>
      <c r="BW105" s="14" t="s">
        <v>58</v>
      </c>
      <c r="BX105" s="14">
        <v>0.70241541524819551</v>
      </c>
      <c r="BY105" s="431">
        <v>0.74135194457208764</v>
      </c>
      <c r="BZ105" s="14">
        <v>98</v>
      </c>
      <c r="CA105" s="43">
        <v>98</v>
      </c>
      <c r="CB105" s="14">
        <v>85</v>
      </c>
      <c r="CC105" s="14">
        <v>75</v>
      </c>
      <c r="CD105" s="14">
        <v>147</v>
      </c>
      <c r="CE105" s="14">
        <v>116</v>
      </c>
      <c r="CF105" s="14">
        <f t="shared" si="20"/>
        <v>110</v>
      </c>
      <c r="CG105" s="368" t="s">
        <v>372</v>
      </c>
      <c r="CH105" s="14">
        <v>0.72643051091981869</v>
      </c>
      <c r="CI105" s="431">
        <v>0.7664189395587816</v>
      </c>
      <c r="CJ105" s="14">
        <v>98</v>
      </c>
      <c r="CK105" s="43">
        <v>98</v>
      </c>
      <c r="CL105" s="14">
        <v>122</v>
      </c>
      <c r="CM105" s="14">
        <v>105</v>
      </c>
      <c r="CN105" s="14">
        <v>79</v>
      </c>
      <c r="CO105" s="14">
        <v>100.5</v>
      </c>
      <c r="CP105" s="43">
        <f t="shared" si="21"/>
        <v>99</v>
      </c>
      <c r="CQ105" s="14" t="s">
        <v>290</v>
      </c>
      <c r="CR105" s="14">
        <v>0.71087633093640956</v>
      </c>
      <c r="CS105" s="431">
        <v>0.74536298503017351</v>
      </c>
      <c r="CT105" s="14">
        <v>98</v>
      </c>
      <c r="CU105" s="14">
        <v>98</v>
      </c>
      <c r="CV105" s="14">
        <v>96</v>
      </c>
      <c r="CW105" s="14">
        <v>198</v>
      </c>
      <c r="CX105" s="14">
        <v>73</v>
      </c>
      <c r="CY105" s="14">
        <v>84.5</v>
      </c>
      <c r="CZ105" s="14">
        <f t="shared" si="22"/>
        <v>82</v>
      </c>
      <c r="DA105" s="368" t="s">
        <v>264</v>
      </c>
      <c r="DB105" s="14">
        <v>0.71674316489158996</v>
      </c>
      <c r="DC105" s="431">
        <v>0.76117606371755864</v>
      </c>
      <c r="DD105" s="14">
        <v>98</v>
      </c>
      <c r="DE105" s="43">
        <v>98</v>
      </c>
      <c r="DF105" s="14">
        <v>109</v>
      </c>
      <c r="DG105" s="14">
        <v>93</v>
      </c>
      <c r="DH105" s="14">
        <v>129</v>
      </c>
      <c r="DI105" s="14">
        <v>119</v>
      </c>
      <c r="DJ105" s="14">
        <f t="shared" si="23"/>
        <v>114</v>
      </c>
      <c r="DK105" s="368" t="s">
        <v>357</v>
      </c>
      <c r="DL105" s="14">
        <v>0.71546612263481379</v>
      </c>
      <c r="DM105" s="431">
        <v>0.73303311921080405</v>
      </c>
      <c r="DN105" s="14">
        <v>98</v>
      </c>
      <c r="DO105" s="43">
        <v>98</v>
      </c>
      <c r="DP105" s="14">
        <v>116</v>
      </c>
      <c r="DQ105" s="14">
        <v>179</v>
      </c>
      <c r="DR105" s="14">
        <v>165</v>
      </c>
      <c r="DS105" s="14">
        <v>140.5</v>
      </c>
      <c r="DT105" s="14">
        <f t="shared" si="24"/>
        <v>128</v>
      </c>
      <c r="DU105" s="368" t="s">
        <v>69</v>
      </c>
      <c r="DV105" s="14">
        <v>0.70496742507221177</v>
      </c>
      <c r="DW105" s="431">
        <v>0.72835832546866264</v>
      </c>
      <c r="DX105" s="14">
        <v>98</v>
      </c>
      <c r="DY105" s="14">
        <v>98</v>
      </c>
      <c r="DZ105" s="14">
        <v>99</v>
      </c>
      <c r="EA105" s="14">
        <v>79</v>
      </c>
      <c r="EB105" s="14">
        <v>75</v>
      </c>
      <c r="EC105" s="14">
        <v>87</v>
      </c>
      <c r="ED105" s="43">
        <f t="shared" si="25"/>
        <v>83</v>
      </c>
    </row>
    <row r="106" spans="6:134" x14ac:dyDescent="0.25">
      <c r="F106" s="406" t="s">
        <v>145</v>
      </c>
      <c r="G106" s="411">
        <f>(VLOOKUP(F106,'RPPF CALCULATION'!$AX$2:$AZ$400,2,FALSE))</f>
        <v>0.69925841280844936</v>
      </c>
      <c r="H106" s="413">
        <f t="shared" si="15"/>
        <v>100</v>
      </c>
      <c r="I106" s="49">
        <f>VLOOKUP(F106,'RPPF CALCULATION'!$U$2:$W$365,3,FALSE)</f>
        <v>90</v>
      </c>
      <c r="J106" s="417">
        <f>VLOOKUP(F106,'RPPF CALCULATION'!$X$2:$AC$365,3,FALSE)</f>
        <v>37</v>
      </c>
      <c r="K106" s="467">
        <f>VLOOKUP(F106,'RPPF CALCULATION'!$X$2:$AC$365,5,FALSE)</f>
        <v>257</v>
      </c>
      <c r="L106" s="525">
        <f t="shared" si="16"/>
        <v>173.5</v>
      </c>
      <c r="M106" s="469">
        <f t="shared" si="17"/>
        <v>166</v>
      </c>
      <c r="O106" s="368" t="s">
        <v>245</v>
      </c>
      <c r="P106" s="14">
        <v>0.73128490557527992</v>
      </c>
      <c r="Q106" s="431">
        <v>0.74670287345331476</v>
      </c>
      <c r="R106" s="14">
        <v>99</v>
      </c>
      <c r="S106" s="43">
        <v>99</v>
      </c>
      <c r="T106" s="14">
        <v>109</v>
      </c>
      <c r="U106" s="14">
        <v>132</v>
      </c>
      <c r="V106" s="14">
        <v>140</v>
      </c>
      <c r="W106" s="14">
        <v>124.5</v>
      </c>
      <c r="X106" s="14">
        <f t="shared" si="26"/>
        <v>119</v>
      </c>
      <c r="Y106" s="368" t="s">
        <v>337</v>
      </c>
      <c r="Z106" s="14">
        <v>0.73181070509854196</v>
      </c>
      <c r="AA106" s="431">
        <v>0.7591471320603288</v>
      </c>
      <c r="AB106" s="14">
        <v>99</v>
      </c>
      <c r="AC106" s="43">
        <v>99</v>
      </c>
      <c r="AD106" s="14">
        <v>110</v>
      </c>
      <c r="AE106" s="14">
        <v>28</v>
      </c>
      <c r="AF106" s="14">
        <v>60</v>
      </c>
      <c r="AG106" s="14">
        <v>85</v>
      </c>
      <c r="AH106" s="43">
        <f t="shared" si="27"/>
        <v>79</v>
      </c>
      <c r="AI106" s="368" t="s">
        <v>245</v>
      </c>
      <c r="AJ106" s="14">
        <v>0.67973614512905278</v>
      </c>
      <c r="AK106" s="431">
        <v>0.74556711124872876</v>
      </c>
      <c r="AL106" s="14">
        <v>99</v>
      </c>
      <c r="AM106" s="14">
        <v>99</v>
      </c>
      <c r="AN106" s="14">
        <v>91</v>
      </c>
      <c r="AO106" s="14">
        <v>56</v>
      </c>
      <c r="AP106" s="14">
        <v>164</v>
      </c>
      <c r="AQ106" s="14">
        <v>127.5</v>
      </c>
      <c r="AR106" s="43">
        <f t="shared" si="28"/>
        <v>123</v>
      </c>
      <c r="AS106" s="14" t="s">
        <v>134</v>
      </c>
      <c r="AT106" s="14">
        <v>0.71926584505427815</v>
      </c>
      <c r="AU106" s="431">
        <v>0.77489742965533981</v>
      </c>
      <c r="AV106" s="14">
        <v>99</v>
      </c>
      <c r="AW106" s="43">
        <v>99</v>
      </c>
      <c r="AX106" s="14">
        <v>103</v>
      </c>
      <c r="AY106" s="14">
        <v>27</v>
      </c>
      <c r="AZ106" s="14">
        <v>46</v>
      </c>
      <c r="BA106" s="14">
        <v>74.5</v>
      </c>
      <c r="BB106" s="14">
        <f t="shared" si="29"/>
        <v>71</v>
      </c>
      <c r="BC106" s="368" t="s">
        <v>47</v>
      </c>
      <c r="BD106" s="14">
        <v>0.72922282780285763</v>
      </c>
      <c r="BE106" s="431">
        <v>0.74695156122026007</v>
      </c>
      <c r="BF106" s="14">
        <v>99</v>
      </c>
      <c r="BG106" s="43">
        <v>99</v>
      </c>
      <c r="BH106" s="14">
        <v>98</v>
      </c>
      <c r="BI106" s="14">
        <v>173</v>
      </c>
      <c r="BJ106" s="14">
        <v>79</v>
      </c>
      <c r="BK106" s="14">
        <v>88.5</v>
      </c>
      <c r="BL106" s="14">
        <f t="shared" si="18"/>
        <v>85</v>
      </c>
      <c r="BM106" s="368" t="s">
        <v>373</v>
      </c>
      <c r="BN106" s="14">
        <v>0.71399695408559838</v>
      </c>
      <c r="BO106" s="431">
        <v>0.74456794677139571</v>
      </c>
      <c r="BP106" s="14">
        <v>99</v>
      </c>
      <c r="BQ106" s="43">
        <v>99</v>
      </c>
      <c r="BR106" s="14">
        <v>98</v>
      </c>
      <c r="BS106" s="14">
        <v>135</v>
      </c>
      <c r="BT106" s="14">
        <v>53</v>
      </c>
      <c r="BU106" s="14">
        <v>75.5</v>
      </c>
      <c r="BV106" s="14">
        <f t="shared" si="19"/>
        <v>73</v>
      </c>
      <c r="BW106" s="14" t="s">
        <v>187</v>
      </c>
      <c r="BX106" s="14">
        <v>0.70157311225626429</v>
      </c>
      <c r="BY106" s="431">
        <v>0.74046295075527846</v>
      </c>
      <c r="BZ106" s="14">
        <v>99</v>
      </c>
      <c r="CA106" s="43">
        <v>99</v>
      </c>
      <c r="CB106" s="14">
        <v>93</v>
      </c>
      <c r="CC106" s="14">
        <v>144</v>
      </c>
      <c r="CD106" s="14">
        <v>192</v>
      </c>
      <c r="CE106" s="14">
        <v>142.5</v>
      </c>
      <c r="CF106" s="14">
        <f t="shared" si="20"/>
        <v>137</v>
      </c>
      <c r="CG106" s="368" t="s">
        <v>323</v>
      </c>
      <c r="CH106" s="14">
        <v>0.72516455426397686</v>
      </c>
      <c r="CI106" s="431">
        <v>0.76508329472680836</v>
      </c>
      <c r="CJ106" s="14">
        <v>99</v>
      </c>
      <c r="CK106" s="43">
        <v>99</v>
      </c>
      <c r="CL106" s="14">
        <v>103</v>
      </c>
      <c r="CM106" s="14">
        <v>58</v>
      </c>
      <c r="CN106" s="14">
        <v>111</v>
      </c>
      <c r="CO106" s="14">
        <v>107</v>
      </c>
      <c r="CP106" s="43">
        <f t="shared" si="21"/>
        <v>105</v>
      </c>
      <c r="CQ106" s="14" t="s">
        <v>255</v>
      </c>
      <c r="CR106" s="14">
        <v>0.71070873187531325</v>
      </c>
      <c r="CS106" s="431">
        <v>0.74518725525689156</v>
      </c>
      <c r="CT106" s="14">
        <v>99</v>
      </c>
      <c r="CU106" s="14">
        <v>99</v>
      </c>
      <c r="CV106" s="14">
        <v>63</v>
      </c>
      <c r="CW106" s="14">
        <v>167</v>
      </c>
      <c r="CX106" s="14">
        <v>105</v>
      </c>
      <c r="CY106" s="14">
        <v>84</v>
      </c>
      <c r="CZ106" s="14">
        <f t="shared" si="22"/>
        <v>80</v>
      </c>
      <c r="DA106" s="368" t="s">
        <v>341</v>
      </c>
      <c r="DB106" s="14">
        <v>0.71534674704911327</v>
      </c>
      <c r="DC106" s="431">
        <v>0.7596930780558786</v>
      </c>
      <c r="DD106" s="14">
        <v>99</v>
      </c>
      <c r="DE106" s="43">
        <v>99</v>
      </c>
      <c r="DF106" s="14">
        <v>86</v>
      </c>
      <c r="DG106" s="14">
        <v>206</v>
      </c>
      <c r="DH106" s="14">
        <v>49</v>
      </c>
      <c r="DI106" s="14">
        <v>67.5</v>
      </c>
      <c r="DJ106" s="14">
        <f t="shared" si="23"/>
        <v>60</v>
      </c>
      <c r="DK106" s="368" t="s">
        <v>328</v>
      </c>
      <c r="DL106" s="14">
        <v>0.71386006951541836</v>
      </c>
      <c r="DM106" s="431">
        <v>0.73138763231703874</v>
      </c>
      <c r="DN106" s="14">
        <v>99</v>
      </c>
      <c r="DO106" s="43">
        <v>99</v>
      </c>
      <c r="DP106" s="14">
        <v>93</v>
      </c>
      <c r="DQ106" s="14">
        <v>185</v>
      </c>
      <c r="DR106" s="14">
        <v>156</v>
      </c>
      <c r="DS106" s="14">
        <v>124.5</v>
      </c>
      <c r="DT106" s="14">
        <f t="shared" si="24"/>
        <v>114</v>
      </c>
      <c r="DU106" s="368" t="s">
        <v>345</v>
      </c>
      <c r="DV106" s="14">
        <v>0.70363705943905497</v>
      </c>
      <c r="DW106" s="431">
        <v>0.72698381815050128</v>
      </c>
      <c r="DX106" s="14">
        <v>99</v>
      </c>
      <c r="DY106" s="14">
        <v>99</v>
      </c>
      <c r="DZ106" s="14">
        <v>85</v>
      </c>
      <c r="EA106" s="14">
        <v>133</v>
      </c>
      <c r="EB106" s="14">
        <v>120</v>
      </c>
      <c r="EC106" s="14">
        <v>102.5</v>
      </c>
      <c r="ED106" s="43">
        <f t="shared" si="25"/>
        <v>101</v>
      </c>
    </row>
    <row r="107" spans="6:134" x14ac:dyDescent="0.25">
      <c r="F107" s="406" t="s">
        <v>169</v>
      </c>
      <c r="G107" s="411">
        <f>(VLOOKUP(F107,'RPPF CALCULATION'!$AX$2:$AZ$400,2,FALSE))</f>
        <v>0.69680736107092078</v>
      </c>
      <c r="H107" s="413">
        <f t="shared" si="15"/>
        <v>101</v>
      </c>
      <c r="I107" s="49">
        <f>VLOOKUP(F107,'RPPF CALCULATION'!$U$2:$W$365,3,FALSE)</f>
        <v>131</v>
      </c>
      <c r="J107" s="417">
        <f>VLOOKUP(F107,'RPPF CALCULATION'!$X$2:$AC$365,3,FALSE)</f>
        <v>224</v>
      </c>
      <c r="K107" s="467">
        <f>VLOOKUP(F107,'RPPF CALCULATION'!$X$2:$AC$365,5,FALSE)</f>
        <v>94</v>
      </c>
      <c r="L107" s="525">
        <f t="shared" si="16"/>
        <v>112.5</v>
      </c>
      <c r="M107" s="469">
        <f t="shared" si="17"/>
        <v>102</v>
      </c>
      <c r="O107" s="368" t="s">
        <v>187</v>
      </c>
      <c r="P107" s="14">
        <v>0.73106614706403561</v>
      </c>
      <c r="Q107" s="431">
        <v>0.74647950277016084</v>
      </c>
      <c r="R107" s="14">
        <v>100</v>
      </c>
      <c r="S107" s="43">
        <v>100</v>
      </c>
      <c r="T107" s="14">
        <v>92</v>
      </c>
      <c r="U107" s="14">
        <v>174</v>
      </c>
      <c r="V107" s="14">
        <v>20</v>
      </c>
      <c r="W107" s="14">
        <v>56</v>
      </c>
      <c r="X107" s="14">
        <f t="shared" si="26"/>
        <v>50</v>
      </c>
      <c r="Y107" s="368" t="s">
        <v>91</v>
      </c>
      <c r="Z107" s="14">
        <v>0.73140954448811923</v>
      </c>
      <c r="AA107" s="431">
        <v>0.75873098629370328</v>
      </c>
      <c r="AB107" s="14">
        <v>100</v>
      </c>
      <c r="AC107" s="43">
        <v>100</v>
      </c>
      <c r="AD107" s="14">
        <v>113</v>
      </c>
      <c r="AE107" s="14">
        <v>54</v>
      </c>
      <c r="AF107" s="14">
        <v>220</v>
      </c>
      <c r="AG107" s="14">
        <v>166.5</v>
      </c>
      <c r="AH107" s="43">
        <f t="shared" si="27"/>
        <v>163</v>
      </c>
      <c r="AI107" s="368" t="s">
        <v>126</v>
      </c>
      <c r="AJ107" s="14">
        <v>0.67969066731349981</v>
      </c>
      <c r="AK107" s="431">
        <v>0.74551722900572803</v>
      </c>
      <c r="AL107" s="14">
        <v>100</v>
      </c>
      <c r="AM107" s="14">
        <v>100</v>
      </c>
      <c r="AN107" s="14">
        <v>108</v>
      </c>
      <c r="AO107" s="14">
        <v>129</v>
      </c>
      <c r="AP107" s="14">
        <v>90</v>
      </c>
      <c r="AQ107" s="14">
        <v>99</v>
      </c>
      <c r="AR107" s="43">
        <f t="shared" si="28"/>
        <v>93</v>
      </c>
      <c r="AS107" s="14" t="s">
        <v>186</v>
      </c>
      <c r="AT107" s="14">
        <v>0.71811692939730831</v>
      </c>
      <c r="AU107" s="431">
        <v>0.77365965116829161</v>
      </c>
      <c r="AV107" s="14">
        <v>100</v>
      </c>
      <c r="AW107" s="43">
        <v>100</v>
      </c>
      <c r="AX107" s="14">
        <v>55</v>
      </c>
      <c r="AY107" s="14">
        <v>117</v>
      </c>
      <c r="AZ107" s="14">
        <v>70</v>
      </c>
      <c r="BA107" s="14">
        <v>62.5</v>
      </c>
      <c r="BB107" s="14">
        <f t="shared" si="29"/>
        <v>62</v>
      </c>
      <c r="BC107" s="368" t="s">
        <v>260</v>
      </c>
      <c r="BD107" s="14">
        <v>0.72630643645581727</v>
      </c>
      <c r="BE107" s="431">
        <v>0.74396426709458852</v>
      </c>
      <c r="BF107" s="14">
        <v>100</v>
      </c>
      <c r="BG107" s="43">
        <v>100</v>
      </c>
      <c r="BH107" s="14">
        <v>131</v>
      </c>
      <c r="BI107" s="14">
        <v>189</v>
      </c>
      <c r="BJ107" s="14">
        <v>103</v>
      </c>
      <c r="BK107" s="14">
        <v>117</v>
      </c>
      <c r="BL107" s="14">
        <f t="shared" si="18"/>
        <v>114</v>
      </c>
      <c r="BM107" s="368" t="s">
        <v>243</v>
      </c>
      <c r="BN107" s="14">
        <v>0.70977714241253786</v>
      </c>
      <c r="BO107" s="431">
        <v>0.74016745669199968</v>
      </c>
      <c r="BP107" s="14">
        <v>100</v>
      </c>
      <c r="BQ107" s="43">
        <v>100</v>
      </c>
      <c r="BR107" s="14">
        <v>109</v>
      </c>
      <c r="BS107" s="14">
        <v>90</v>
      </c>
      <c r="BT107" s="14">
        <v>55</v>
      </c>
      <c r="BU107" s="14">
        <v>82</v>
      </c>
      <c r="BV107" s="14">
        <f t="shared" si="19"/>
        <v>78</v>
      </c>
      <c r="BW107" s="14" t="s">
        <v>383</v>
      </c>
      <c r="BX107" s="14">
        <v>0.69990580696075633</v>
      </c>
      <c r="BY107" s="431">
        <v>0.73870322282763412</v>
      </c>
      <c r="BZ107" s="14">
        <v>100</v>
      </c>
      <c r="CA107" s="43">
        <v>100</v>
      </c>
      <c r="CB107" s="14">
        <v>115</v>
      </c>
      <c r="CC107" s="14">
        <v>106</v>
      </c>
      <c r="CD107" s="14">
        <v>87</v>
      </c>
      <c r="CE107" s="14">
        <v>101</v>
      </c>
      <c r="CF107" s="14">
        <f t="shared" si="20"/>
        <v>101</v>
      </c>
      <c r="CG107" s="368" t="s">
        <v>355</v>
      </c>
      <c r="CH107" s="14">
        <v>0.72335598737792894</v>
      </c>
      <c r="CI107" s="431">
        <v>0.76317517014491154</v>
      </c>
      <c r="CJ107" s="14">
        <v>100</v>
      </c>
      <c r="CK107" s="43">
        <v>100</v>
      </c>
      <c r="CL107" s="14">
        <v>104</v>
      </c>
      <c r="CM107" s="14">
        <v>89</v>
      </c>
      <c r="CN107" s="14">
        <v>36</v>
      </c>
      <c r="CO107" s="14">
        <v>70</v>
      </c>
      <c r="CP107" s="43">
        <f t="shared" si="21"/>
        <v>63</v>
      </c>
      <c r="CQ107" s="14" t="s">
        <v>262</v>
      </c>
      <c r="CR107" s="14">
        <v>0.71035370225654981</v>
      </c>
      <c r="CS107" s="431">
        <v>0.74481500213085616</v>
      </c>
      <c r="CT107" s="14">
        <v>100</v>
      </c>
      <c r="CU107" s="14">
        <v>100</v>
      </c>
      <c r="CV107" s="14">
        <v>106</v>
      </c>
      <c r="CW107" s="14">
        <v>222</v>
      </c>
      <c r="CX107" s="14">
        <v>53</v>
      </c>
      <c r="CY107" s="14">
        <v>79.5</v>
      </c>
      <c r="CZ107" s="14">
        <f t="shared" si="22"/>
        <v>76</v>
      </c>
      <c r="DA107" s="368" t="s">
        <v>236</v>
      </c>
      <c r="DB107" s="14">
        <v>0.71440126229162915</v>
      </c>
      <c r="DC107" s="431">
        <v>0.75868898007314367</v>
      </c>
      <c r="DD107" s="14">
        <v>100</v>
      </c>
      <c r="DE107" s="43">
        <v>100</v>
      </c>
      <c r="DF107" s="14">
        <v>87</v>
      </c>
      <c r="DG107" s="14">
        <v>161</v>
      </c>
      <c r="DH107" s="14">
        <v>99</v>
      </c>
      <c r="DI107" s="14">
        <v>93</v>
      </c>
      <c r="DJ107" s="14">
        <f t="shared" si="23"/>
        <v>82</v>
      </c>
      <c r="DK107" s="368" t="s">
        <v>158</v>
      </c>
      <c r="DL107" s="14">
        <v>0.71327582958444036</v>
      </c>
      <c r="DM107" s="431">
        <v>0.73078904741494</v>
      </c>
      <c r="DN107" s="14">
        <v>100</v>
      </c>
      <c r="DO107" s="43">
        <v>100</v>
      </c>
      <c r="DP107" s="14">
        <v>92</v>
      </c>
      <c r="DQ107" s="14">
        <v>166</v>
      </c>
      <c r="DR107" s="14">
        <v>61</v>
      </c>
      <c r="DS107" s="14">
        <v>76.5</v>
      </c>
      <c r="DT107" s="14">
        <f t="shared" si="24"/>
        <v>74</v>
      </c>
      <c r="DU107" s="368" t="s">
        <v>277</v>
      </c>
      <c r="DV107" s="14">
        <v>0.70081345022295716</v>
      </c>
      <c r="DW107" s="431">
        <v>0.72406652125525217</v>
      </c>
      <c r="DX107" s="14">
        <v>100</v>
      </c>
      <c r="DY107" s="14">
        <v>100</v>
      </c>
      <c r="DZ107" s="14">
        <v>109</v>
      </c>
      <c r="EA107" s="14">
        <v>84</v>
      </c>
      <c r="EB107" s="14">
        <v>207</v>
      </c>
      <c r="EC107" s="14">
        <v>158</v>
      </c>
      <c r="ED107" s="43">
        <f t="shared" si="25"/>
        <v>158</v>
      </c>
    </row>
    <row r="108" spans="6:134" x14ac:dyDescent="0.25">
      <c r="F108" s="406" t="s">
        <v>206</v>
      </c>
      <c r="G108" s="411">
        <f>(VLOOKUP(F108,'RPPF CALCULATION'!$AX$2:$AZ$400,2,FALSE))</f>
        <v>0.69528773777836805</v>
      </c>
      <c r="H108" s="413">
        <f t="shared" si="15"/>
        <v>102</v>
      </c>
      <c r="I108" s="49">
        <f>VLOOKUP(F108,'RPPF CALCULATION'!$U$2:$W$365,3,FALSE)</f>
        <v>114</v>
      </c>
      <c r="J108" s="417">
        <f>VLOOKUP(F108,'RPPF CALCULATION'!$X$2:$AC$365,3,FALSE)</f>
        <v>121</v>
      </c>
      <c r="K108" s="467">
        <f>VLOOKUP(F108,'RPPF CALCULATION'!$X$2:$AC$365,5,FALSE)</f>
        <v>108</v>
      </c>
      <c r="L108" s="525">
        <f t="shared" si="16"/>
        <v>111</v>
      </c>
      <c r="M108" s="469">
        <f t="shared" si="17"/>
        <v>100</v>
      </c>
      <c r="O108" s="368" t="s">
        <v>339</v>
      </c>
      <c r="P108" s="14">
        <v>0.73015019977371431</v>
      </c>
      <c r="Q108" s="431">
        <v>0.74554424420212484</v>
      </c>
      <c r="R108" s="14">
        <v>101</v>
      </c>
      <c r="S108" s="43">
        <v>101</v>
      </c>
      <c r="T108" s="14">
        <v>106</v>
      </c>
      <c r="U108" s="14">
        <v>65</v>
      </c>
      <c r="V108" s="14">
        <v>198</v>
      </c>
      <c r="W108" s="14">
        <v>152</v>
      </c>
      <c r="X108" s="14">
        <f t="shared" si="26"/>
        <v>144</v>
      </c>
      <c r="Y108" s="368" t="s">
        <v>299</v>
      </c>
      <c r="Z108" s="14">
        <v>0.731404849133795</v>
      </c>
      <c r="AA108" s="431">
        <v>0.75872611554674041</v>
      </c>
      <c r="AB108" s="14">
        <v>101</v>
      </c>
      <c r="AC108" s="43">
        <v>101</v>
      </c>
      <c r="AD108" s="14">
        <v>94</v>
      </c>
      <c r="AE108" s="14">
        <v>140</v>
      </c>
      <c r="AF108" s="14">
        <v>114</v>
      </c>
      <c r="AG108" s="14">
        <v>104</v>
      </c>
      <c r="AH108" s="43">
        <f t="shared" si="27"/>
        <v>100</v>
      </c>
      <c r="AI108" s="368" t="s">
        <v>261</v>
      </c>
      <c r="AJ108" s="14">
        <v>0.67957293884700432</v>
      </c>
      <c r="AK108" s="431">
        <v>0.74538809879350409</v>
      </c>
      <c r="AL108" s="14">
        <v>101</v>
      </c>
      <c r="AM108" s="14">
        <v>101</v>
      </c>
      <c r="AN108" s="14">
        <v>83</v>
      </c>
      <c r="AO108" s="14">
        <v>212</v>
      </c>
      <c r="AP108" s="14">
        <v>139</v>
      </c>
      <c r="AQ108" s="14">
        <v>111</v>
      </c>
      <c r="AR108" s="43">
        <f t="shared" si="28"/>
        <v>108</v>
      </c>
      <c r="AS108" s="14" t="s">
        <v>263</v>
      </c>
      <c r="AT108" s="14">
        <v>0.71720561615470546</v>
      </c>
      <c r="AU108" s="431">
        <v>0.77267785244371778</v>
      </c>
      <c r="AV108" s="14">
        <v>101</v>
      </c>
      <c r="AW108" s="43">
        <v>101</v>
      </c>
      <c r="AX108" s="14">
        <v>89</v>
      </c>
      <c r="AY108" s="14">
        <v>91</v>
      </c>
      <c r="AZ108" s="14">
        <v>129</v>
      </c>
      <c r="BA108" s="14">
        <v>109</v>
      </c>
      <c r="BB108" s="14">
        <f t="shared" si="29"/>
        <v>106</v>
      </c>
      <c r="BC108" s="368" t="s">
        <v>133</v>
      </c>
      <c r="BD108" s="14">
        <v>0.72619931789198611</v>
      </c>
      <c r="BE108" s="431">
        <v>0.74385454428361941</v>
      </c>
      <c r="BF108" s="14">
        <v>101</v>
      </c>
      <c r="BG108" s="43">
        <v>101</v>
      </c>
      <c r="BH108" s="14">
        <v>96</v>
      </c>
      <c r="BI108" s="14">
        <v>39</v>
      </c>
      <c r="BJ108" s="14">
        <v>66</v>
      </c>
      <c r="BK108" s="14">
        <v>81</v>
      </c>
      <c r="BL108" s="14">
        <f t="shared" si="18"/>
        <v>76</v>
      </c>
      <c r="BM108" s="368" t="s">
        <v>315</v>
      </c>
      <c r="BN108" s="14">
        <v>0.70901892066788641</v>
      </c>
      <c r="BO108" s="431">
        <v>0.7393767703951154</v>
      </c>
      <c r="BP108" s="14">
        <v>101</v>
      </c>
      <c r="BQ108" s="43">
        <v>101</v>
      </c>
      <c r="BR108" s="14">
        <v>113</v>
      </c>
      <c r="BS108" s="14">
        <v>132</v>
      </c>
      <c r="BT108" s="14">
        <v>29</v>
      </c>
      <c r="BU108" s="14">
        <v>71</v>
      </c>
      <c r="BV108" s="14">
        <f t="shared" si="19"/>
        <v>65</v>
      </c>
      <c r="BW108" s="14" t="s">
        <v>128</v>
      </c>
      <c r="BX108" s="14">
        <v>0.69822836928712773</v>
      </c>
      <c r="BY108" s="431">
        <v>0.73693280086045165</v>
      </c>
      <c r="BZ108" s="14">
        <v>101</v>
      </c>
      <c r="CA108" s="43">
        <v>101</v>
      </c>
      <c r="CB108" s="14">
        <v>100</v>
      </c>
      <c r="CC108" s="14">
        <v>164</v>
      </c>
      <c r="CD108" s="14">
        <v>61</v>
      </c>
      <c r="CE108" s="14">
        <v>80.5</v>
      </c>
      <c r="CF108" s="14">
        <f t="shared" si="20"/>
        <v>80</v>
      </c>
      <c r="CG108" s="368" t="s">
        <v>254</v>
      </c>
      <c r="CH108" s="14">
        <v>0.72303247932250869</v>
      </c>
      <c r="CI108" s="431">
        <v>0.76283385367066281</v>
      </c>
      <c r="CJ108" s="14">
        <v>101</v>
      </c>
      <c r="CK108" s="43">
        <v>101</v>
      </c>
      <c r="CL108" s="14">
        <v>94</v>
      </c>
      <c r="CM108" s="14">
        <v>186</v>
      </c>
      <c r="CN108" s="14">
        <v>120</v>
      </c>
      <c r="CO108" s="14">
        <v>107</v>
      </c>
      <c r="CP108" s="43">
        <f t="shared" si="21"/>
        <v>105</v>
      </c>
      <c r="CQ108" s="14" t="s">
        <v>146</v>
      </c>
      <c r="CR108" s="14">
        <v>0.70785821572499863</v>
      </c>
      <c r="CS108" s="431">
        <v>0.74219845237485371</v>
      </c>
      <c r="CT108" s="14">
        <v>101</v>
      </c>
      <c r="CU108" s="14">
        <v>101</v>
      </c>
      <c r="CV108" s="14">
        <v>113</v>
      </c>
      <c r="CW108" s="14">
        <v>26</v>
      </c>
      <c r="CX108" s="14">
        <v>126</v>
      </c>
      <c r="CY108" s="14">
        <v>119.5</v>
      </c>
      <c r="CZ108" s="14">
        <f t="shared" si="22"/>
        <v>115</v>
      </c>
      <c r="DA108" s="368" t="s">
        <v>171</v>
      </c>
      <c r="DB108" s="14">
        <v>0.71400885677290893</v>
      </c>
      <c r="DC108" s="431">
        <v>0.75827224824680572</v>
      </c>
      <c r="DD108" s="14">
        <v>101</v>
      </c>
      <c r="DE108" s="43">
        <v>101</v>
      </c>
      <c r="DF108" s="14">
        <v>108</v>
      </c>
      <c r="DG108" s="14">
        <v>174</v>
      </c>
      <c r="DH108" s="14">
        <v>101</v>
      </c>
      <c r="DI108" s="14">
        <v>104.5</v>
      </c>
      <c r="DJ108" s="14">
        <f t="shared" si="23"/>
        <v>95</v>
      </c>
      <c r="DK108" s="368" t="s">
        <v>327</v>
      </c>
      <c r="DL108" s="14">
        <v>0.71130790484874762</v>
      </c>
      <c r="DM108" s="431">
        <v>0.72877280379174159</v>
      </c>
      <c r="DN108" s="14">
        <v>101</v>
      </c>
      <c r="DO108" s="43">
        <v>101</v>
      </c>
      <c r="DP108" s="14">
        <v>100</v>
      </c>
      <c r="DQ108" s="14">
        <v>167</v>
      </c>
      <c r="DR108" s="14">
        <v>46</v>
      </c>
      <c r="DS108" s="14">
        <v>73</v>
      </c>
      <c r="DT108" s="14">
        <f t="shared" si="24"/>
        <v>70</v>
      </c>
      <c r="DU108" s="368" t="s">
        <v>160</v>
      </c>
      <c r="DV108" s="14">
        <v>0.6986516154602157</v>
      </c>
      <c r="DW108" s="431">
        <v>0.72183295656597735</v>
      </c>
      <c r="DX108" s="14">
        <v>101</v>
      </c>
      <c r="DY108" s="14">
        <v>101</v>
      </c>
      <c r="DZ108" s="14">
        <v>104</v>
      </c>
      <c r="EA108" s="14">
        <v>42</v>
      </c>
      <c r="EB108" s="14">
        <v>153</v>
      </c>
      <c r="EC108" s="14">
        <v>128.5</v>
      </c>
      <c r="ED108" s="43">
        <f t="shared" si="25"/>
        <v>123</v>
      </c>
    </row>
    <row r="109" spans="6:134" x14ac:dyDescent="0.25">
      <c r="F109" s="406" t="s">
        <v>313</v>
      </c>
      <c r="G109" s="411">
        <f>(VLOOKUP(F109,'RPPF CALCULATION'!$AX$2:$AZ$400,2,FALSE))</f>
        <v>0.695021645451258</v>
      </c>
      <c r="H109" s="413">
        <f t="shared" si="15"/>
        <v>103</v>
      </c>
      <c r="I109" s="49">
        <f>VLOOKUP(F109,'RPPF CALCULATION'!$U$2:$W$365,3,FALSE)</f>
        <v>118</v>
      </c>
      <c r="J109" s="417">
        <f>VLOOKUP(F109,'RPPF CALCULATION'!$X$2:$AC$365,3,FALSE)</f>
        <v>41</v>
      </c>
      <c r="K109" s="467">
        <f>VLOOKUP(F109,'RPPF CALCULATION'!$X$2:$AC$365,5,FALSE)</f>
        <v>240</v>
      </c>
      <c r="L109" s="525">
        <f t="shared" si="16"/>
        <v>179</v>
      </c>
      <c r="M109" s="469">
        <f t="shared" si="17"/>
        <v>175</v>
      </c>
      <c r="O109" s="368" t="s">
        <v>97</v>
      </c>
      <c r="P109" s="14">
        <v>0.72566535711067603</v>
      </c>
      <c r="Q109" s="431">
        <v>0.74096484583365685</v>
      </c>
      <c r="R109" s="14">
        <v>102</v>
      </c>
      <c r="S109" s="43">
        <v>102</v>
      </c>
      <c r="T109" s="14">
        <v>104</v>
      </c>
      <c r="U109" s="14">
        <v>39</v>
      </c>
      <c r="V109" s="14">
        <v>116</v>
      </c>
      <c r="W109" s="14">
        <v>110</v>
      </c>
      <c r="X109" s="14">
        <f t="shared" si="26"/>
        <v>106</v>
      </c>
      <c r="Y109" s="368" t="s">
        <v>309</v>
      </c>
      <c r="Z109" s="14">
        <v>0.73078092110524151</v>
      </c>
      <c r="AA109" s="431">
        <v>0.75807888099525256</v>
      </c>
      <c r="AB109" s="14">
        <v>102</v>
      </c>
      <c r="AC109" s="43">
        <v>102</v>
      </c>
      <c r="AD109" s="14">
        <v>96</v>
      </c>
      <c r="AE109" s="14">
        <v>121</v>
      </c>
      <c r="AF109" s="14">
        <v>84</v>
      </c>
      <c r="AG109" s="14">
        <v>90</v>
      </c>
      <c r="AH109" s="43">
        <f t="shared" si="27"/>
        <v>83</v>
      </c>
      <c r="AI109" s="368" t="s">
        <v>140</v>
      </c>
      <c r="AJ109" s="14">
        <v>0.67686696141496527</v>
      </c>
      <c r="AK109" s="431">
        <v>0.74242005333709171</v>
      </c>
      <c r="AL109" s="14">
        <v>102</v>
      </c>
      <c r="AM109" s="14">
        <v>102</v>
      </c>
      <c r="AN109" s="14">
        <v>92</v>
      </c>
      <c r="AO109" s="14">
        <v>160</v>
      </c>
      <c r="AP109" s="14">
        <v>73</v>
      </c>
      <c r="AQ109" s="14">
        <v>82.5</v>
      </c>
      <c r="AR109" s="43">
        <f t="shared" si="28"/>
        <v>79</v>
      </c>
      <c r="AS109" s="14" t="s">
        <v>345</v>
      </c>
      <c r="AT109" s="14">
        <v>0.71704740328793914</v>
      </c>
      <c r="AU109" s="431">
        <v>0.77250740260985096</v>
      </c>
      <c r="AV109" s="14">
        <v>102</v>
      </c>
      <c r="AW109" s="43">
        <v>102</v>
      </c>
      <c r="AX109" s="14">
        <v>100</v>
      </c>
      <c r="AY109" s="14">
        <v>123</v>
      </c>
      <c r="AZ109" s="14">
        <v>114</v>
      </c>
      <c r="BA109" s="14">
        <v>107</v>
      </c>
      <c r="BB109" s="14">
        <f t="shared" si="29"/>
        <v>103</v>
      </c>
      <c r="BC109" s="368" t="s">
        <v>100</v>
      </c>
      <c r="BD109" s="14">
        <v>0.72425139115648751</v>
      </c>
      <c r="BE109" s="431">
        <v>0.74185925990585622</v>
      </c>
      <c r="BF109" s="14">
        <v>102</v>
      </c>
      <c r="BG109" s="43">
        <v>102</v>
      </c>
      <c r="BH109" s="14">
        <v>80</v>
      </c>
      <c r="BI109" s="14">
        <v>163</v>
      </c>
      <c r="BJ109" s="14">
        <v>141</v>
      </c>
      <c r="BK109" s="14">
        <v>110.5</v>
      </c>
      <c r="BL109" s="14">
        <f t="shared" si="18"/>
        <v>106</v>
      </c>
      <c r="BM109" s="368" t="s">
        <v>290</v>
      </c>
      <c r="BN109" s="14">
        <v>0.70857126906581003</v>
      </c>
      <c r="BO109" s="431">
        <v>0.73890995182912622</v>
      </c>
      <c r="BP109" s="14">
        <v>102</v>
      </c>
      <c r="BQ109" s="43">
        <v>102</v>
      </c>
      <c r="BR109" s="14">
        <v>124</v>
      </c>
      <c r="BS109" s="14">
        <v>232</v>
      </c>
      <c r="BT109" s="14">
        <v>122</v>
      </c>
      <c r="BU109" s="14">
        <v>123</v>
      </c>
      <c r="BV109" s="14">
        <f t="shared" si="19"/>
        <v>115</v>
      </c>
      <c r="BW109" s="14" t="s">
        <v>322</v>
      </c>
      <c r="BX109" s="14">
        <v>0.69695163468865184</v>
      </c>
      <c r="BY109" s="431">
        <v>0.73558529387706895</v>
      </c>
      <c r="BZ109" s="14">
        <v>102</v>
      </c>
      <c r="CA109" s="43">
        <v>102</v>
      </c>
      <c r="CB109" s="14">
        <v>117</v>
      </c>
      <c r="CC109" s="14">
        <v>126</v>
      </c>
      <c r="CD109" s="14">
        <v>194</v>
      </c>
      <c r="CE109" s="14">
        <v>155.5</v>
      </c>
      <c r="CF109" s="14">
        <f t="shared" si="20"/>
        <v>152</v>
      </c>
      <c r="CG109" s="368" t="s">
        <v>159</v>
      </c>
      <c r="CH109" s="14">
        <v>0.72135268303664879</v>
      </c>
      <c r="CI109" s="431">
        <v>0.76106158823201353</v>
      </c>
      <c r="CJ109" s="14">
        <v>102</v>
      </c>
      <c r="CK109" s="43">
        <v>102</v>
      </c>
      <c r="CL109" s="14">
        <v>101</v>
      </c>
      <c r="CM109" s="14">
        <v>46</v>
      </c>
      <c r="CN109" s="14">
        <v>82</v>
      </c>
      <c r="CO109" s="14">
        <v>91.5</v>
      </c>
      <c r="CP109" s="43">
        <f t="shared" si="21"/>
        <v>88</v>
      </c>
      <c r="CQ109" s="14" t="s">
        <v>372</v>
      </c>
      <c r="CR109" s="14">
        <v>0.70679699113706052</v>
      </c>
      <c r="CS109" s="431">
        <v>0.74108574473186462</v>
      </c>
      <c r="CT109" s="14">
        <v>102</v>
      </c>
      <c r="CU109" s="14">
        <v>102</v>
      </c>
      <c r="CV109" s="14">
        <v>124</v>
      </c>
      <c r="CW109" s="14">
        <v>78</v>
      </c>
      <c r="CX109" s="14">
        <v>66</v>
      </c>
      <c r="CY109" s="14">
        <v>95</v>
      </c>
      <c r="CZ109" s="14">
        <f t="shared" si="22"/>
        <v>93</v>
      </c>
      <c r="DA109" s="368" t="s">
        <v>200</v>
      </c>
      <c r="DB109" s="14">
        <v>0.71399456376779968</v>
      </c>
      <c r="DC109" s="431">
        <v>0.75825706917862534</v>
      </c>
      <c r="DD109" s="14">
        <v>102</v>
      </c>
      <c r="DE109" s="43">
        <v>102</v>
      </c>
      <c r="DF109" s="14">
        <v>98</v>
      </c>
      <c r="DG109" s="14">
        <v>111</v>
      </c>
      <c r="DH109" s="14">
        <v>114</v>
      </c>
      <c r="DI109" s="14">
        <v>106</v>
      </c>
      <c r="DJ109" s="14">
        <f t="shared" si="23"/>
        <v>96</v>
      </c>
      <c r="DK109" s="368" t="s">
        <v>345</v>
      </c>
      <c r="DL109" s="14">
        <v>0.7102160267891332</v>
      </c>
      <c r="DM109" s="431">
        <v>0.72765411661073365</v>
      </c>
      <c r="DN109" s="14">
        <v>102</v>
      </c>
      <c r="DO109" s="43">
        <v>102</v>
      </c>
      <c r="DP109" s="14">
        <v>132</v>
      </c>
      <c r="DQ109" s="14">
        <v>99</v>
      </c>
      <c r="DR109" s="14">
        <v>176</v>
      </c>
      <c r="DS109" s="14">
        <v>154</v>
      </c>
      <c r="DT109" s="14">
        <f t="shared" si="24"/>
        <v>144</v>
      </c>
      <c r="DU109" s="368" t="s">
        <v>119</v>
      </c>
      <c r="DV109" s="14">
        <v>0.69758206788063204</v>
      </c>
      <c r="DW109" s="431">
        <v>0.72072792127446039</v>
      </c>
      <c r="DX109" s="14">
        <v>102</v>
      </c>
      <c r="DY109" s="14">
        <v>102</v>
      </c>
      <c r="DZ109" s="14">
        <v>116</v>
      </c>
      <c r="EA109" s="14">
        <v>224</v>
      </c>
      <c r="EB109" s="14">
        <v>51</v>
      </c>
      <c r="EC109" s="14">
        <v>83.5</v>
      </c>
      <c r="ED109" s="43">
        <f t="shared" si="25"/>
        <v>78</v>
      </c>
    </row>
    <row r="110" spans="6:134" x14ac:dyDescent="0.25">
      <c r="F110" s="406" t="s">
        <v>300</v>
      </c>
      <c r="G110" s="411">
        <f>(VLOOKUP(F110,'RPPF CALCULATION'!$AX$2:$AZ$400,2,FALSE))</f>
        <v>0.69332037192441809</v>
      </c>
      <c r="H110" s="413">
        <f t="shared" si="15"/>
        <v>104</v>
      </c>
      <c r="I110" s="49">
        <f>VLOOKUP(F110,'RPPF CALCULATION'!$U$2:$W$365,3,FALSE)</f>
        <v>83</v>
      </c>
      <c r="J110" s="417">
        <f>VLOOKUP(F110,'RPPF CALCULATION'!$X$2:$AC$365,3,FALSE)</f>
        <v>149</v>
      </c>
      <c r="K110" s="467">
        <f>VLOOKUP(F110,'RPPF CALCULATION'!$X$2:$AC$365,5,FALSE)</f>
        <v>75</v>
      </c>
      <c r="L110" s="525">
        <f t="shared" si="16"/>
        <v>79</v>
      </c>
      <c r="M110" s="469">
        <f t="shared" si="17"/>
        <v>76</v>
      </c>
      <c r="O110" s="368" t="s">
        <v>49</v>
      </c>
      <c r="P110" s="14">
        <v>0.72403336704398147</v>
      </c>
      <c r="Q110" s="431">
        <v>0.73929844787718668</v>
      </c>
      <c r="R110" s="14">
        <v>103</v>
      </c>
      <c r="S110" s="43">
        <v>103</v>
      </c>
      <c r="T110" s="14">
        <v>111</v>
      </c>
      <c r="U110" s="14">
        <v>70</v>
      </c>
      <c r="V110" s="14">
        <v>79</v>
      </c>
      <c r="W110" s="14">
        <v>95</v>
      </c>
      <c r="X110" s="14">
        <f t="shared" si="26"/>
        <v>90</v>
      </c>
      <c r="Y110" s="368" t="s">
        <v>165</v>
      </c>
      <c r="Z110" s="14">
        <v>0.72835804186779141</v>
      </c>
      <c r="AA110" s="431">
        <v>0.75556549630215619</v>
      </c>
      <c r="AB110" s="14">
        <v>103</v>
      </c>
      <c r="AC110" s="43">
        <v>103</v>
      </c>
      <c r="AD110" s="14">
        <v>105</v>
      </c>
      <c r="AE110" s="14">
        <v>99</v>
      </c>
      <c r="AF110" s="14">
        <v>40</v>
      </c>
      <c r="AG110" s="14">
        <v>72.5</v>
      </c>
      <c r="AH110" s="43">
        <f t="shared" si="27"/>
        <v>72</v>
      </c>
      <c r="AI110" s="368" t="s">
        <v>225</v>
      </c>
      <c r="AJ110" s="14">
        <v>0.675737516961053</v>
      </c>
      <c r="AK110" s="431">
        <v>0.74118122464620395</v>
      </c>
      <c r="AL110" s="14">
        <v>103</v>
      </c>
      <c r="AM110" s="14">
        <v>103</v>
      </c>
      <c r="AN110" s="14">
        <v>111</v>
      </c>
      <c r="AO110" s="14">
        <v>66</v>
      </c>
      <c r="AP110" s="14">
        <v>93</v>
      </c>
      <c r="AQ110" s="14">
        <v>102</v>
      </c>
      <c r="AR110" s="43">
        <f t="shared" si="28"/>
        <v>97</v>
      </c>
      <c r="AS110" s="14" t="s">
        <v>286</v>
      </c>
      <c r="AT110" s="14">
        <v>0.71703278917801627</v>
      </c>
      <c r="AU110" s="431">
        <v>0.77249165817224996</v>
      </c>
      <c r="AV110" s="14">
        <v>103</v>
      </c>
      <c r="AW110" s="43">
        <v>103</v>
      </c>
      <c r="AX110" s="14">
        <v>70</v>
      </c>
      <c r="AY110" s="14">
        <v>240</v>
      </c>
      <c r="AZ110" s="14">
        <v>22</v>
      </c>
      <c r="BA110" s="14">
        <v>46</v>
      </c>
      <c r="BB110" s="14">
        <f t="shared" si="29"/>
        <v>40</v>
      </c>
      <c r="BC110" s="368" t="s">
        <v>107</v>
      </c>
      <c r="BD110" s="14">
        <v>0.72345538219349359</v>
      </c>
      <c r="BE110" s="431">
        <v>0.7410438985170128</v>
      </c>
      <c r="BF110" s="14">
        <v>103</v>
      </c>
      <c r="BG110" s="43">
        <v>103</v>
      </c>
      <c r="BH110" s="14">
        <v>130</v>
      </c>
      <c r="BI110" s="14">
        <v>123</v>
      </c>
      <c r="BJ110" s="14">
        <v>148</v>
      </c>
      <c r="BK110" s="14">
        <v>139</v>
      </c>
      <c r="BL110" s="14">
        <f t="shared" si="18"/>
        <v>139</v>
      </c>
      <c r="BM110" s="368" t="s">
        <v>241</v>
      </c>
      <c r="BN110" s="14">
        <v>0.70802959985335789</v>
      </c>
      <c r="BO110" s="431">
        <v>0.73834509012903493</v>
      </c>
      <c r="BP110" s="14">
        <v>103</v>
      </c>
      <c r="BQ110" s="43">
        <v>103</v>
      </c>
      <c r="BR110" s="14">
        <v>96</v>
      </c>
      <c r="BS110" s="14">
        <v>148</v>
      </c>
      <c r="BT110" s="14">
        <v>112</v>
      </c>
      <c r="BU110" s="14">
        <v>104</v>
      </c>
      <c r="BV110" s="14">
        <f t="shared" si="19"/>
        <v>101</v>
      </c>
      <c r="BW110" s="14" t="s">
        <v>250</v>
      </c>
      <c r="BX110" s="14">
        <v>0.69583420135374396</v>
      </c>
      <c r="BY110" s="431">
        <v>0.73440591859887849</v>
      </c>
      <c r="BZ110" s="14">
        <v>103</v>
      </c>
      <c r="CA110" s="43">
        <v>103</v>
      </c>
      <c r="CB110" s="14">
        <v>114</v>
      </c>
      <c r="CC110" s="14">
        <v>115</v>
      </c>
      <c r="CD110" s="14">
        <v>19</v>
      </c>
      <c r="CE110" s="14">
        <v>66.5</v>
      </c>
      <c r="CF110" s="14">
        <f t="shared" si="20"/>
        <v>64</v>
      </c>
      <c r="CG110" s="368" t="s">
        <v>74</v>
      </c>
      <c r="CH110" s="14">
        <v>0.7211791493298505</v>
      </c>
      <c r="CI110" s="431">
        <v>0.76087850186994199</v>
      </c>
      <c r="CJ110" s="14">
        <v>103</v>
      </c>
      <c r="CK110" s="43">
        <v>103</v>
      </c>
      <c r="CL110" s="14">
        <v>107</v>
      </c>
      <c r="CM110" s="14">
        <v>203</v>
      </c>
      <c r="CN110" s="14">
        <v>52</v>
      </c>
      <c r="CO110" s="14">
        <v>79.5</v>
      </c>
      <c r="CP110" s="43">
        <f t="shared" si="21"/>
        <v>73</v>
      </c>
      <c r="CQ110" s="14" t="s">
        <v>159</v>
      </c>
      <c r="CR110" s="14">
        <v>0.70655367584162798</v>
      </c>
      <c r="CS110" s="431">
        <v>0.74083062551208667</v>
      </c>
      <c r="CT110" s="14">
        <v>103</v>
      </c>
      <c r="CU110" s="14">
        <v>103</v>
      </c>
      <c r="CV110" s="14">
        <v>111</v>
      </c>
      <c r="CW110" s="14">
        <v>15</v>
      </c>
      <c r="CX110" s="14">
        <v>133</v>
      </c>
      <c r="CY110" s="14">
        <v>122</v>
      </c>
      <c r="CZ110" s="14">
        <f t="shared" si="22"/>
        <v>117</v>
      </c>
      <c r="DA110" s="368" t="s">
        <v>158</v>
      </c>
      <c r="DB110" s="14">
        <v>0.71138077311899539</v>
      </c>
      <c r="DC110" s="431">
        <v>0.7554812423903231</v>
      </c>
      <c r="DD110" s="14">
        <v>103</v>
      </c>
      <c r="DE110" s="43">
        <v>103</v>
      </c>
      <c r="DF110" s="14">
        <v>107</v>
      </c>
      <c r="DG110" s="14">
        <v>155</v>
      </c>
      <c r="DH110" s="14">
        <v>97</v>
      </c>
      <c r="DI110" s="14">
        <v>102</v>
      </c>
      <c r="DJ110" s="14">
        <f t="shared" si="23"/>
        <v>93</v>
      </c>
      <c r="DK110" s="368" t="s">
        <v>143</v>
      </c>
      <c r="DL110" s="14">
        <v>0.70954718825033525</v>
      </c>
      <c r="DM110" s="431">
        <v>0.72696885593264882</v>
      </c>
      <c r="DN110" s="14">
        <v>103</v>
      </c>
      <c r="DO110" s="43">
        <v>103</v>
      </c>
      <c r="DP110" s="14">
        <v>99</v>
      </c>
      <c r="DQ110" s="14">
        <v>103</v>
      </c>
      <c r="DR110" s="14">
        <v>184</v>
      </c>
      <c r="DS110" s="14">
        <v>141.5</v>
      </c>
      <c r="DT110" s="14">
        <f t="shared" si="24"/>
        <v>129</v>
      </c>
      <c r="DU110" s="368" t="s">
        <v>344</v>
      </c>
      <c r="DV110" s="14">
        <v>0.69728676492620856</v>
      </c>
      <c r="DW110" s="431">
        <v>0.72042282013398173</v>
      </c>
      <c r="DX110" s="14">
        <v>103</v>
      </c>
      <c r="DY110" s="14">
        <v>103</v>
      </c>
      <c r="DZ110" s="14">
        <v>103</v>
      </c>
      <c r="EA110" s="14">
        <v>77</v>
      </c>
      <c r="EB110" s="14">
        <v>227</v>
      </c>
      <c r="EC110" s="14">
        <v>165</v>
      </c>
      <c r="ED110" s="43">
        <f t="shared" si="25"/>
        <v>163</v>
      </c>
    </row>
    <row r="111" spans="6:134" x14ac:dyDescent="0.25">
      <c r="F111" s="406" t="s">
        <v>258</v>
      </c>
      <c r="G111" s="411">
        <f>(VLOOKUP(F111,'RPPF CALCULATION'!$AX$2:$AZ$400,2,FALSE))</f>
        <v>0.6905351212848686</v>
      </c>
      <c r="H111" s="413">
        <f t="shared" si="15"/>
        <v>105</v>
      </c>
      <c r="I111" s="49">
        <f>VLOOKUP(F111,'RPPF CALCULATION'!$U$2:$W$365,3,FALSE)</f>
        <v>75</v>
      </c>
      <c r="J111" s="417">
        <f>VLOOKUP(F111,'RPPF CALCULATION'!$X$2:$AC$365,3,FALSE)</f>
        <v>84</v>
      </c>
      <c r="K111" s="467">
        <f>VLOOKUP(F111,'RPPF CALCULATION'!$X$2:$AC$365,5,FALSE)</f>
        <v>193</v>
      </c>
      <c r="L111" s="525">
        <f t="shared" si="16"/>
        <v>134</v>
      </c>
      <c r="M111" s="469">
        <f t="shared" si="17"/>
        <v>120</v>
      </c>
      <c r="O111" s="368" t="s">
        <v>254</v>
      </c>
      <c r="P111" s="14">
        <v>0.7230870346283319</v>
      </c>
      <c r="Q111" s="431">
        <v>0.73833216356224973</v>
      </c>
      <c r="R111" s="14">
        <v>104</v>
      </c>
      <c r="S111" s="43">
        <v>104</v>
      </c>
      <c r="T111" s="14">
        <v>114</v>
      </c>
      <c r="U111" s="14">
        <v>129</v>
      </c>
      <c r="V111" s="14">
        <v>135</v>
      </c>
      <c r="W111" s="14">
        <v>124.5</v>
      </c>
      <c r="X111" s="14">
        <f t="shared" si="26"/>
        <v>119</v>
      </c>
      <c r="Y111" s="368" t="s">
        <v>322</v>
      </c>
      <c r="Z111" s="14">
        <v>0.72824817653494833</v>
      </c>
      <c r="AA111" s="431">
        <v>0.7554515270041402</v>
      </c>
      <c r="AB111" s="14">
        <v>104</v>
      </c>
      <c r="AC111" s="43">
        <v>104</v>
      </c>
      <c r="AD111" s="14">
        <v>119</v>
      </c>
      <c r="AE111" s="14">
        <v>146</v>
      </c>
      <c r="AF111" s="14">
        <v>140</v>
      </c>
      <c r="AG111" s="14">
        <v>129.5</v>
      </c>
      <c r="AH111" s="43">
        <f t="shared" si="27"/>
        <v>120</v>
      </c>
      <c r="AI111" s="368" t="s">
        <v>223</v>
      </c>
      <c r="AJ111" s="14">
        <v>0.67524124474314506</v>
      </c>
      <c r="AK111" s="431">
        <v>0.74063688954419404</v>
      </c>
      <c r="AL111" s="14">
        <v>104</v>
      </c>
      <c r="AM111" s="14">
        <v>104</v>
      </c>
      <c r="AN111" s="14">
        <v>138</v>
      </c>
      <c r="AO111" s="14">
        <v>72</v>
      </c>
      <c r="AP111" s="14">
        <v>95</v>
      </c>
      <c r="AQ111" s="14">
        <v>116.5</v>
      </c>
      <c r="AR111" s="43">
        <f t="shared" si="28"/>
        <v>116</v>
      </c>
      <c r="AS111" s="14" t="s">
        <v>225</v>
      </c>
      <c r="AT111" s="14">
        <v>0.71455186257562775</v>
      </c>
      <c r="AU111" s="431">
        <v>0.76981884441281256</v>
      </c>
      <c r="AV111" s="14">
        <v>104</v>
      </c>
      <c r="AW111" s="43">
        <v>104</v>
      </c>
      <c r="AX111" s="14">
        <v>88</v>
      </c>
      <c r="AY111" s="14">
        <v>56</v>
      </c>
      <c r="AZ111" s="14">
        <v>111</v>
      </c>
      <c r="BA111" s="14">
        <v>99.5</v>
      </c>
      <c r="BB111" s="14">
        <f t="shared" si="29"/>
        <v>94</v>
      </c>
      <c r="BC111" s="368" t="s">
        <v>357</v>
      </c>
      <c r="BD111" s="14">
        <v>0.72192214260917731</v>
      </c>
      <c r="BE111" s="431">
        <v>0.73947338308940291</v>
      </c>
      <c r="BF111" s="14">
        <v>104</v>
      </c>
      <c r="BG111" s="43">
        <v>104</v>
      </c>
      <c r="BH111" s="14">
        <v>112</v>
      </c>
      <c r="BI111" s="14">
        <v>33</v>
      </c>
      <c r="BJ111" s="14">
        <v>288</v>
      </c>
      <c r="BK111" s="14">
        <v>200</v>
      </c>
      <c r="BL111" s="14">
        <f t="shared" si="18"/>
        <v>196</v>
      </c>
      <c r="BM111" s="368" t="s">
        <v>314</v>
      </c>
      <c r="BN111" s="14">
        <v>0.70728847861911481</v>
      </c>
      <c r="BO111" s="431">
        <v>0.7375722365299664</v>
      </c>
      <c r="BP111" s="14">
        <v>104</v>
      </c>
      <c r="BQ111" s="43">
        <v>104</v>
      </c>
      <c r="BR111" s="14">
        <v>87</v>
      </c>
      <c r="BS111" s="14">
        <v>84</v>
      </c>
      <c r="BT111" s="14">
        <v>44</v>
      </c>
      <c r="BU111" s="14">
        <v>65.5</v>
      </c>
      <c r="BV111" s="14">
        <f t="shared" si="19"/>
        <v>60</v>
      </c>
      <c r="BW111" s="14" t="s">
        <v>287</v>
      </c>
      <c r="BX111" s="14">
        <v>0.69489631650142647</v>
      </c>
      <c r="BY111" s="431">
        <v>0.7334160445956085</v>
      </c>
      <c r="BZ111" s="14">
        <v>104</v>
      </c>
      <c r="CA111" s="43">
        <v>104</v>
      </c>
      <c r="CB111" s="14">
        <v>107</v>
      </c>
      <c r="CC111" s="14">
        <v>273</v>
      </c>
      <c r="CD111" s="14">
        <v>145</v>
      </c>
      <c r="CE111" s="14">
        <v>126</v>
      </c>
      <c r="CF111" s="14">
        <f t="shared" si="20"/>
        <v>120</v>
      </c>
      <c r="CG111" s="368" t="s">
        <v>146</v>
      </c>
      <c r="CH111" s="14">
        <v>0.71528231161635625</v>
      </c>
      <c r="CI111" s="431">
        <v>0.75465705599289057</v>
      </c>
      <c r="CJ111" s="14">
        <v>104</v>
      </c>
      <c r="CK111" s="43">
        <v>104</v>
      </c>
      <c r="CL111" s="14">
        <v>96</v>
      </c>
      <c r="CM111" s="14">
        <v>63</v>
      </c>
      <c r="CN111" s="14">
        <v>122</v>
      </c>
      <c r="CO111" s="14">
        <v>109</v>
      </c>
      <c r="CP111" s="43">
        <f t="shared" si="21"/>
        <v>109</v>
      </c>
      <c r="CQ111" s="14" t="s">
        <v>373</v>
      </c>
      <c r="CR111" s="14">
        <v>0.70648233436159136</v>
      </c>
      <c r="CS111" s="431">
        <v>0.74075582305179588</v>
      </c>
      <c r="CT111" s="14">
        <v>104</v>
      </c>
      <c r="CU111" s="14">
        <v>104</v>
      </c>
      <c r="CV111" s="14">
        <v>120</v>
      </c>
      <c r="CW111" s="14">
        <v>75</v>
      </c>
      <c r="CX111" s="14">
        <v>137</v>
      </c>
      <c r="CY111" s="14">
        <v>128.5</v>
      </c>
      <c r="CZ111" s="14">
        <f t="shared" si="22"/>
        <v>128</v>
      </c>
      <c r="DA111" s="368" t="s">
        <v>556</v>
      </c>
      <c r="DB111" s="14">
        <v>0.7098199602516917</v>
      </c>
      <c r="DC111" s="431">
        <v>0.75382367039978493</v>
      </c>
      <c r="DD111" s="14">
        <v>104</v>
      </c>
      <c r="DE111" s="43">
        <v>104</v>
      </c>
      <c r="DF111" s="14">
        <v>121</v>
      </c>
      <c r="DG111" s="14">
        <v>36</v>
      </c>
      <c r="DH111" s="14">
        <v>91</v>
      </c>
      <c r="DI111" s="14">
        <v>106</v>
      </c>
      <c r="DJ111" s="14">
        <f t="shared" si="23"/>
        <v>96</v>
      </c>
      <c r="DK111" s="368" t="s">
        <v>62</v>
      </c>
      <c r="DL111" s="14">
        <v>0.70747767582661825</v>
      </c>
      <c r="DM111" s="431">
        <v>0.72484853031664886</v>
      </c>
      <c r="DN111" s="14">
        <v>104</v>
      </c>
      <c r="DO111" s="43">
        <v>104</v>
      </c>
      <c r="DP111" s="14">
        <v>105</v>
      </c>
      <c r="DQ111" s="14">
        <v>78</v>
      </c>
      <c r="DR111" s="14">
        <v>248</v>
      </c>
      <c r="DS111" s="14">
        <v>176.5</v>
      </c>
      <c r="DT111" s="14">
        <f t="shared" si="24"/>
        <v>173</v>
      </c>
      <c r="DU111" s="368" t="s">
        <v>68</v>
      </c>
      <c r="DV111" s="14">
        <v>0.69676735887592101</v>
      </c>
      <c r="DW111" s="431">
        <v>0.71988618013109518</v>
      </c>
      <c r="DX111" s="14">
        <v>104</v>
      </c>
      <c r="DY111" s="14">
        <v>104</v>
      </c>
      <c r="DZ111" s="14">
        <v>98</v>
      </c>
      <c r="EA111" s="14">
        <v>124</v>
      </c>
      <c r="EB111" s="14">
        <v>172</v>
      </c>
      <c r="EC111" s="14">
        <v>135</v>
      </c>
      <c r="ED111" s="43">
        <f t="shared" si="25"/>
        <v>131</v>
      </c>
    </row>
    <row r="112" spans="6:134" x14ac:dyDescent="0.25">
      <c r="F112" s="406" t="s">
        <v>303</v>
      </c>
      <c r="G112" s="411">
        <f>(VLOOKUP(F112,'RPPF CALCULATION'!$AX$2:$AZ$400,2,FALSE))</f>
        <v>0.69002536488768762</v>
      </c>
      <c r="H112" s="413">
        <f t="shared" si="15"/>
        <v>106</v>
      </c>
      <c r="I112" s="49">
        <f>VLOOKUP(F112,'RPPF CALCULATION'!$U$2:$W$365,3,FALSE)</f>
        <v>107</v>
      </c>
      <c r="J112" s="417">
        <f>VLOOKUP(F112,'RPPF CALCULATION'!$X$2:$AC$365,3,FALSE)</f>
        <v>78</v>
      </c>
      <c r="K112" s="467">
        <f>VLOOKUP(F112,'RPPF CALCULATION'!$X$2:$AC$365,5,FALSE)</f>
        <v>118</v>
      </c>
      <c r="L112" s="525">
        <f t="shared" si="16"/>
        <v>112.5</v>
      </c>
      <c r="M112" s="469">
        <f t="shared" si="17"/>
        <v>102</v>
      </c>
      <c r="O112" s="368" t="s">
        <v>377</v>
      </c>
      <c r="P112" s="14">
        <v>0.71853389305090265</v>
      </c>
      <c r="Q112" s="431">
        <v>0.73368302630646076</v>
      </c>
      <c r="R112" s="14">
        <v>105</v>
      </c>
      <c r="S112" s="43">
        <v>105</v>
      </c>
      <c r="T112" s="14">
        <v>107</v>
      </c>
      <c r="U112" s="14">
        <v>128</v>
      </c>
      <c r="V112" s="14">
        <v>136</v>
      </c>
      <c r="W112" s="14">
        <v>121.5</v>
      </c>
      <c r="X112" s="14">
        <f t="shared" si="26"/>
        <v>115</v>
      </c>
      <c r="Y112" s="368" t="s">
        <v>285</v>
      </c>
      <c r="Z112" s="14">
        <v>0.72508196710936368</v>
      </c>
      <c r="AA112" s="431">
        <v>0.75216704539135582</v>
      </c>
      <c r="AB112" s="14">
        <v>105</v>
      </c>
      <c r="AC112" s="43">
        <v>105</v>
      </c>
      <c r="AD112" s="14">
        <v>97</v>
      </c>
      <c r="AE112" s="14">
        <v>52</v>
      </c>
      <c r="AF112" s="14">
        <v>119</v>
      </c>
      <c r="AG112" s="14">
        <v>108</v>
      </c>
      <c r="AH112" s="43">
        <f t="shared" si="27"/>
        <v>104</v>
      </c>
      <c r="AI112" s="368" t="s">
        <v>206</v>
      </c>
      <c r="AJ112" s="14">
        <v>0.67476249723589266</v>
      </c>
      <c r="AK112" s="431">
        <v>0.74011177638292192</v>
      </c>
      <c r="AL112" s="14">
        <v>105</v>
      </c>
      <c r="AM112" s="14">
        <v>105</v>
      </c>
      <c r="AN112" s="14">
        <v>100</v>
      </c>
      <c r="AO112" s="14">
        <v>121</v>
      </c>
      <c r="AP112" s="14">
        <v>78</v>
      </c>
      <c r="AQ112" s="14">
        <v>89</v>
      </c>
      <c r="AR112" s="43">
        <f t="shared" si="28"/>
        <v>85</v>
      </c>
      <c r="AS112" s="14" t="s">
        <v>58</v>
      </c>
      <c r="AT112" s="14">
        <v>0.71448958556997944</v>
      </c>
      <c r="AU112" s="431">
        <v>0.76975175059494916</v>
      </c>
      <c r="AV112" s="14">
        <v>105</v>
      </c>
      <c r="AW112" s="43">
        <v>105</v>
      </c>
      <c r="AX112" s="14">
        <v>105</v>
      </c>
      <c r="AY112" s="14">
        <v>36</v>
      </c>
      <c r="AZ112" s="14">
        <v>121</v>
      </c>
      <c r="BA112" s="14">
        <v>113</v>
      </c>
      <c r="BB112" s="14">
        <f t="shared" si="29"/>
        <v>112</v>
      </c>
      <c r="BC112" s="368" t="s">
        <v>105</v>
      </c>
      <c r="BD112" s="14">
        <v>0.7212844789189119</v>
      </c>
      <c r="BE112" s="431">
        <v>0.73882021663490183</v>
      </c>
      <c r="BF112" s="14">
        <v>105</v>
      </c>
      <c r="BG112" s="43">
        <v>105</v>
      </c>
      <c r="BH112" s="14">
        <v>104</v>
      </c>
      <c r="BI112" s="14">
        <v>44</v>
      </c>
      <c r="BJ112" s="14">
        <v>145</v>
      </c>
      <c r="BK112" s="14">
        <v>124.5</v>
      </c>
      <c r="BL112" s="14">
        <f t="shared" si="18"/>
        <v>124</v>
      </c>
      <c r="BM112" s="368" t="s">
        <v>209</v>
      </c>
      <c r="BN112" s="14">
        <v>0.70494860753555944</v>
      </c>
      <c r="BO112" s="431">
        <v>0.73513217989047586</v>
      </c>
      <c r="BP112" s="14">
        <v>105</v>
      </c>
      <c r="BQ112" s="43">
        <v>105</v>
      </c>
      <c r="BR112" s="14">
        <v>104</v>
      </c>
      <c r="BS112" s="14">
        <v>55</v>
      </c>
      <c r="BT112" s="14">
        <v>144</v>
      </c>
      <c r="BU112" s="14">
        <v>124</v>
      </c>
      <c r="BV112" s="14">
        <f t="shared" si="19"/>
        <v>120</v>
      </c>
      <c r="BW112" s="14" t="s">
        <v>210</v>
      </c>
      <c r="BX112" s="14">
        <v>0.69437767802498218</v>
      </c>
      <c r="BY112" s="431">
        <v>0.73286865677538815</v>
      </c>
      <c r="BZ112" s="14">
        <v>105</v>
      </c>
      <c r="CA112" s="43">
        <v>105</v>
      </c>
      <c r="CB112" s="14">
        <v>94</v>
      </c>
      <c r="CC112" s="14">
        <v>119</v>
      </c>
      <c r="CD112" s="14">
        <v>58</v>
      </c>
      <c r="CE112" s="14">
        <v>76</v>
      </c>
      <c r="CF112" s="14">
        <f t="shared" si="20"/>
        <v>74</v>
      </c>
      <c r="CG112" s="368" t="s">
        <v>352</v>
      </c>
      <c r="CH112" s="14">
        <v>0.71097102920037425</v>
      </c>
      <c r="CI112" s="431">
        <v>0.75010844680353883</v>
      </c>
      <c r="CJ112" s="14">
        <v>105</v>
      </c>
      <c r="CK112" s="43">
        <v>105</v>
      </c>
      <c r="CL112" s="14">
        <v>117</v>
      </c>
      <c r="CM112" s="14">
        <v>142</v>
      </c>
      <c r="CN112" s="14">
        <v>24</v>
      </c>
      <c r="CO112" s="14">
        <v>70.5</v>
      </c>
      <c r="CP112" s="43">
        <f t="shared" si="21"/>
        <v>65</v>
      </c>
      <c r="CQ112" s="14" t="s">
        <v>76</v>
      </c>
      <c r="CR112" s="14">
        <v>0.70299381259456983</v>
      </c>
      <c r="CS112" s="431">
        <v>0.73709806306675774</v>
      </c>
      <c r="CT112" s="14">
        <v>105</v>
      </c>
      <c r="CU112" s="14">
        <v>105</v>
      </c>
      <c r="CV112" s="14">
        <v>116</v>
      </c>
      <c r="CW112" s="14">
        <v>146</v>
      </c>
      <c r="CX112" s="14">
        <v>62</v>
      </c>
      <c r="CY112" s="14">
        <v>89</v>
      </c>
      <c r="CZ112" s="14">
        <f t="shared" si="22"/>
        <v>88</v>
      </c>
      <c r="DA112" s="368" t="s">
        <v>251</v>
      </c>
      <c r="DB112" s="14">
        <v>0.70736423093449297</v>
      </c>
      <c r="DC112" s="431">
        <v>0.75121570360389112</v>
      </c>
      <c r="DD112" s="14">
        <v>105</v>
      </c>
      <c r="DE112" s="43">
        <v>105</v>
      </c>
      <c r="DF112" s="14">
        <v>120</v>
      </c>
      <c r="DG112" s="14">
        <v>140</v>
      </c>
      <c r="DH112" s="14">
        <v>132</v>
      </c>
      <c r="DI112" s="14">
        <v>126</v>
      </c>
      <c r="DJ112" s="14">
        <f t="shared" si="23"/>
        <v>124</v>
      </c>
      <c r="DK112" s="368" t="s">
        <v>134</v>
      </c>
      <c r="DL112" s="14">
        <v>0.70661947851263951</v>
      </c>
      <c r="DM112" s="431">
        <v>0.72396926149585905</v>
      </c>
      <c r="DN112" s="14">
        <v>105</v>
      </c>
      <c r="DO112" s="43">
        <v>105</v>
      </c>
      <c r="DP112" s="14">
        <v>111</v>
      </c>
      <c r="DQ112" s="14">
        <v>228</v>
      </c>
      <c r="DR112" s="14">
        <v>110</v>
      </c>
      <c r="DS112" s="14">
        <v>110.5</v>
      </c>
      <c r="DT112" s="14">
        <f t="shared" si="24"/>
        <v>105</v>
      </c>
      <c r="DU112" s="368" t="s">
        <v>268</v>
      </c>
      <c r="DV112" s="14">
        <v>0.69499178918170412</v>
      </c>
      <c r="DW112" s="431">
        <v>0.71805169682982739</v>
      </c>
      <c r="DX112" s="14">
        <v>105</v>
      </c>
      <c r="DY112" s="14">
        <v>105</v>
      </c>
      <c r="DZ112" s="14">
        <v>95</v>
      </c>
      <c r="EA112" s="14">
        <v>154</v>
      </c>
      <c r="EB112" s="14">
        <v>171</v>
      </c>
      <c r="EC112" s="14">
        <v>133</v>
      </c>
      <c r="ED112" s="43">
        <f t="shared" si="25"/>
        <v>127</v>
      </c>
    </row>
    <row r="113" spans="6:134" x14ac:dyDescent="0.25">
      <c r="F113" s="406" t="s">
        <v>339</v>
      </c>
      <c r="G113" s="411">
        <f>(VLOOKUP(F113,'RPPF CALCULATION'!$AX$2:$AZ$400,2,FALSE))</f>
        <v>0.68911326637933112</v>
      </c>
      <c r="H113" s="413">
        <f t="shared" si="15"/>
        <v>107</v>
      </c>
      <c r="I113" s="49">
        <f>VLOOKUP(F113,'RPPF CALCULATION'!$U$2:$W$365,3,FALSE)</f>
        <v>112</v>
      </c>
      <c r="J113" s="417">
        <f>VLOOKUP(F113,'RPPF CALCULATION'!$X$2:$AC$365,3,FALSE)</f>
        <v>28</v>
      </c>
      <c r="K113" s="467">
        <f>VLOOKUP(F113,'RPPF CALCULATION'!$X$2:$AC$365,5,FALSE)</f>
        <v>251</v>
      </c>
      <c r="L113" s="525">
        <f t="shared" si="16"/>
        <v>181.5</v>
      </c>
      <c r="M113" s="469">
        <f t="shared" si="17"/>
        <v>179</v>
      </c>
      <c r="O113" s="368" t="s">
        <v>46</v>
      </c>
      <c r="P113" s="14">
        <v>0.71519657808245851</v>
      </c>
      <c r="Q113" s="431">
        <v>0.73027534941123529</v>
      </c>
      <c r="R113" s="14">
        <v>106</v>
      </c>
      <c r="S113" s="43">
        <v>106</v>
      </c>
      <c r="T113" s="14">
        <v>79</v>
      </c>
      <c r="U113" s="14">
        <v>138</v>
      </c>
      <c r="V113" s="14">
        <v>35</v>
      </c>
      <c r="W113" s="14">
        <v>57</v>
      </c>
      <c r="X113" s="14">
        <f t="shared" si="26"/>
        <v>52</v>
      </c>
      <c r="Y113" s="368" t="s">
        <v>209</v>
      </c>
      <c r="Z113" s="14">
        <v>0.72199716280214077</v>
      </c>
      <c r="AA113" s="431">
        <v>0.74896700974486941</v>
      </c>
      <c r="AB113" s="14">
        <v>106</v>
      </c>
      <c r="AC113" s="43">
        <v>106</v>
      </c>
      <c r="AD113" s="14">
        <v>115</v>
      </c>
      <c r="AE113" s="14">
        <v>167</v>
      </c>
      <c r="AF113" s="14">
        <v>126</v>
      </c>
      <c r="AG113" s="14">
        <v>120.5</v>
      </c>
      <c r="AH113" s="43">
        <f t="shared" si="27"/>
        <v>111</v>
      </c>
      <c r="AI113" s="368" t="s">
        <v>208</v>
      </c>
      <c r="AJ113" s="14">
        <v>0.66987950544870278</v>
      </c>
      <c r="AK113" s="431">
        <v>0.73475587746962334</v>
      </c>
      <c r="AL113" s="14">
        <v>106</v>
      </c>
      <c r="AM113" s="14">
        <v>106</v>
      </c>
      <c r="AN113" s="14">
        <v>107</v>
      </c>
      <c r="AO113" s="14">
        <v>135</v>
      </c>
      <c r="AP113" s="14">
        <v>207</v>
      </c>
      <c r="AQ113" s="14">
        <v>157</v>
      </c>
      <c r="AR113" s="43">
        <f t="shared" si="28"/>
        <v>154</v>
      </c>
      <c r="AS113" s="14" t="s">
        <v>185</v>
      </c>
      <c r="AT113" s="14">
        <v>0.71173243294612099</v>
      </c>
      <c r="AU113" s="431">
        <v>0.76678134612477133</v>
      </c>
      <c r="AV113" s="14">
        <v>106</v>
      </c>
      <c r="AW113" s="43">
        <v>106</v>
      </c>
      <c r="AX113" s="14">
        <v>84</v>
      </c>
      <c r="AY113" s="14">
        <v>134</v>
      </c>
      <c r="AZ113" s="14">
        <v>20</v>
      </c>
      <c r="BA113" s="14">
        <v>52</v>
      </c>
      <c r="BB113" s="14">
        <f t="shared" si="29"/>
        <v>48</v>
      </c>
      <c r="BC113" s="368" t="s">
        <v>379</v>
      </c>
      <c r="BD113" s="14">
        <v>0.71957562333072611</v>
      </c>
      <c r="BE113" s="431">
        <v>0.73706981565891871</v>
      </c>
      <c r="BF113" s="14">
        <v>106</v>
      </c>
      <c r="BG113" s="43">
        <v>106</v>
      </c>
      <c r="BH113" s="14">
        <v>118</v>
      </c>
      <c r="BI113" s="14">
        <v>172</v>
      </c>
      <c r="BJ113" s="14">
        <v>98</v>
      </c>
      <c r="BK113" s="14">
        <v>108</v>
      </c>
      <c r="BL113" s="14">
        <f t="shared" si="18"/>
        <v>103</v>
      </c>
      <c r="BM113" s="368" t="s">
        <v>213</v>
      </c>
      <c r="BN113" s="14">
        <v>0.70054988155099207</v>
      </c>
      <c r="BO113" s="431">
        <v>0.73054511497934649</v>
      </c>
      <c r="BP113" s="14">
        <v>106</v>
      </c>
      <c r="BQ113" s="43">
        <v>106</v>
      </c>
      <c r="BR113" s="14">
        <v>121</v>
      </c>
      <c r="BS113" s="14">
        <v>162</v>
      </c>
      <c r="BT113" s="14">
        <v>211</v>
      </c>
      <c r="BU113" s="14">
        <v>166</v>
      </c>
      <c r="BV113" s="14">
        <f t="shared" si="19"/>
        <v>161</v>
      </c>
      <c r="BW113" s="14" t="s">
        <v>363</v>
      </c>
      <c r="BX113" s="14">
        <v>0.693390876617069</v>
      </c>
      <c r="BY113" s="431">
        <v>0.73182715465743642</v>
      </c>
      <c r="BZ113" s="14">
        <v>106</v>
      </c>
      <c r="CA113" s="43">
        <v>106</v>
      </c>
      <c r="CB113" s="14">
        <v>96</v>
      </c>
      <c r="CC113" s="14">
        <v>132</v>
      </c>
      <c r="CD113" s="14">
        <v>85</v>
      </c>
      <c r="CE113" s="14">
        <v>90.5</v>
      </c>
      <c r="CF113" s="14">
        <f t="shared" si="20"/>
        <v>87</v>
      </c>
      <c r="CG113" s="368" t="s">
        <v>94</v>
      </c>
      <c r="CH113" s="14">
        <v>0.71053338828199319</v>
      </c>
      <c r="CI113" s="431">
        <v>0.74964671469904831</v>
      </c>
      <c r="CJ113" s="14">
        <v>106</v>
      </c>
      <c r="CK113" s="43">
        <v>106</v>
      </c>
      <c r="CL113" s="14">
        <v>115</v>
      </c>
      <c r="CM113" s="14">
        <v>101</v>
      </c>
      <c r="CN113" s="14">
        <v>281</v>
      </c>
      <c r="CO113" s="14">
        <v>198</v>
      </c>
      <c r="CP113" s="43">
        <f t="shared" si="21"/>
        <v>194</v>
      </c>
      <c r="CQ113" s="14" t="s">
        <v>92</v>
      </c>
      <c r="CR113" s="14">
        <v>0.70265137092854002</v>
      </c>
      <c r="CS113" s="431">
        <v>0.73673900857122476</v>
      </c>
      <c r="CT113" s="14">
        <v>106</v>
      </c>
      <c r="CU113" s="14">
        <v>106</v>
      </c>
      <c r="CV113" s="14">
        <v>88</v>
      </c>
      <c r="CW113" s="14">
        <v>95</v>
      </c>
      <c r="CX113" s="14">
        <v>79</v>
      </c>
      <c r="CY113" s="14">
        <v>83.5</v>
      </c>
      <c r="CZ113" s="14">
        <f t="shared" si="22"/>
        <v>79</v>
      </c>
      <c r="DA113" s="368" t="s">
        <v>63</v>
      </c>
      <c r="DB113" s="14">
        <v>0.70725944174997157</v>
      </c>
      <c r="DC113" s="431">
        <v>0.75110441824687446</v>
      </c>
      <c r="DD113" s="14">
        <v>106</v>
      </c>
      <c r="DE113" s="43">
        <v>106</v>
      </c>
      <c r="DF113" s="14">
        <v>126</v>
      </c>
      <c r="DG113" s="14">
        <v>165</v>
      </c>
      <c r="DH113" s="14">
        <v>122</v>
      </c>
      <c r="DI113" s="14">
        <v>124</v>
      </c>
      <c r="DJ113" s="14">
        <f t="shared" si="23"/>
        <v>118</v>
      </c>
      <c r="DK113" s="368" t="s">
        <v>132</v>
      </c>
      <c r="DL113" s="14">
        <v>0.70543274133161626</v>
      </c>
      <c r="DM113" s="431">
        <v>0.72275338609663631</v>
      </c>
      <c r="DN113" s="14">
        <v>106</v>
      </c>
      <c r="DO113" s="43">
        <v>106</v>
      </c>
      <c r="DP113" s="14">
        <v>115</v>
      </c>
      <c r="DQ113" s="14">
        <v>181</v>
      </c>
      <c r="DR113" s="14">
        <v>37</v>
      </c>
      <c r="DS113" s="14">
        <v>76</v>
      </c>
      <c r="DT113" s="14">
        <f t="shared" si="24"/>
        <v>73</v>
      </c>
      <c r="DU113" s="368" t="s">
        <v>215</v>
      </c>
      <c r="DV113" s="14">
        <v>0.69090550222993063</v>
      </c>
      <c r="DW113" s="431">
        <v>0.71382982640613601</v>
      </c>
      <c r="DX113" s="14">
        <v>106</v>
      </c>
      <c r="DY113" s="14">
        <v>106</v>
      </c>
      <c r="DZ113" s="14">
        <v>93</v>
      </c>
      <c r="EA113" s="14">
        <v>160</v>
      </c>
      <c r="EB113" s="14">
        <v>49</v>
      </c>
      <c r="EC113" s="14">
        <v>71</v>
      </c>
      <c r="ED113" s="43">
        <f t="shared" si="25"/>
        <v>60</v>
      </c>
    </row>
    <row r="114" spans="6:134" x14ac:dyDescent="0.25">
      <c r="F114" s="406" t="s">
        <v>269</v>
      </c>
      <c r="G114" s="411">
        <f>(VLOOKUP(F114,'RPPF CALCULATION'!$AX$2:$AZ$400,2,FALSE))</f>
        <v>0.68814544642067399</v>
      </c>
      <c r="H114" s="413">
        <f t="shared" si="15"/>
        <v>108</v>
      </c>
      <c r="I114" s="49">
        <f>VLOOKUP(F114,'RPPF CALCULATION'!$U$2:$W$365,3,FALSE)</f>
        <v>86</v>
      </c>
      <c r="J114" s="417">
        <f>VLOOKUP(F114,'RPPF CALCULATION'!$X$2:$AC$365,3,FALSE)</f>
        <v>87</v>
      </c>
      <c r="K114" s="467">
        <f>VLOOKUP(F114,'RPPF CALCULATION'!$X$2:$AC$365,5,FALSE)</f>
        <v>151</v>
      </c>
      <c r="L114" s="525">
        <f t="shared" si="16"/>
        <v>118.5</v>
      </c>
      <c r="M114" s="469">
        <f t="shared" si="17"/>
        <v>106</v>
      </c>
      <c r="O114" s="368" t="s">
        <v>294</v>
      </c>
      <c r="P114" s="14">
        <v>0.71492911706470097</v>
      </c>
      <c r="Q114" s="431">
        <v>0.73000224940742875</v>
      </c>
      <c r="R114" s="14">
        <v>107</v>
      </c>
      <c r="S114" s="43">
        <v>107</v>
      </c>
      <c r="T114" s="14">
        <v>110</v>
      </c>
      <c r="U114" s="14">
        <v>98</v>
      </c>
      <c r="V114" s="14">
        <v>113</v>
      </c>
      <c r="W114" s="14">
        <v>111.5</v>
      </c>
      <c r="X114" s="14">
        <f t="shared" si="26"/>
        <v>109</v>
      </c>
      <c r="Y114" s="368" t="s">
        <v>223</v>
      </c>
      <c r="Z114" s="14">
        <v>0.71818299273816577</v>
      </c>
      <c r="AA114" s="431">
        <v>0.74501036324450554</v>
      </c>
      <c r="AB114" s="14">
        <v>107</v>
      </c>
      <c r="AC114" s="43">
        <v>107</v>
      </c>
      <c r="AD114" s="14">
        <v>95</v>
      </c>
      <c r="AE114" s="14">
        <v>157</v>
      </c>
      <c r="AF114" s="14">
        <v>77</v>
      </c>
      <c r="AG114" s="14">
        <v>86</v>
      </c>
      <c r="AH114" s="43">
        <f t="shared" si="27"/>
        <v>81</v>
      </c>
      <c r="AI114" s="368" t="s">
        <v>345</v>
      </c>
      <c r="AJ114" s="14">
        <v>0.66833235858226314</v>
      </c>
      <c r="AK114" s="431">
        <v>0.73305889279673986</v>
      </c>
      <c r="AL114" s="14">
        <v>107</v>
      </c>
      <c r="AM114" s="14">
        <v>107</v>
      </c>
      <c r="AN114" s="14">
        <v>106</v>
      </c>
      <c r="AO114" s="14">
        <v>111</v>
      </c>
      <c r="AP114" s="14">
        <v>130</v>
      </c>
      <c r="AQ114" s="14">
        <v>118</v>
      </c>
      <c r="AR114" s="43">
        <f t="shared" si="28"/>
        <v>118</v>
      </c>
      <c r="AS114" s="14" t="s">
        <v>101</v>
      </c>
      <c r="AT114" s="14">
        <v>0.70850911484715107</v>
      </c>
      <c r="AU114" s="431">
        <v>0.76330872063166899</v>
      </c>
      <c r="AV114" s="14">
        <v>107</v>
      </c>
      <c r="AW114" s="43">
        <v>107</v>
      </c>
      <c r="AX114" s="14">
        <v>78</v>
      </c>
      <c r="AY114" s="14">
        <v>105</v>
      </c>
      <c r="AZ114" s="14">
        <v>138</v>
      </c>
      <c r="BA114" s="14">
        <v>108</v>
      </c>
      <c r="BB114" s="14">
        <f t="shared" si="29"/>
        <v>105</v>
      </c>
      <c r="BC114" s="368" t="s">
        <v>62</v>
      </c>
      <c r="BD114" s="14">
        <v>0.71318020744636645</v>
      </c>
      <c r="BE114" s="431">
        <v>0.73051891558099791</v>
      </c>
      <c r="BF114" s="14">
        <v>107</v>
      </c>
      <c r="BG114" s="43">
        <v>107</v>
      </c>
      <c r="BH114" s="14">
        <v>116</v>
      </c>
      <c r="BI114" s="14">
        <v>122</v>
      </c>
      <c r="BJ114" s="14">
        <v>153</v>
      </c>
      <c r="BK114" s="14">
        <v>134.5</v>
      </c>
      <c r="BL114" s="14">
        <f t="shared" si="18"/>
        <v>134</v>
      </c>
      <c r="BM114" s="368" t="s">
        <v>360</v>
      </c>
      <c r="BN114" s="14">
        <v>0.69986621854711928</v>
      </c>
      <c r="BO114" s="431">
        <v>0.72983217978240422</v>
      </c>
      <c r="BP114" s="14">
        <v>107</v>
      </c>
      <c r="BQ114" s="43">
        <v>107</v>
      </c>
      <c r="BR114" s="14">
        <v>90</v>
      </c>
      <c r="BS114" s="14">
        <v>75</v>
      </c>
      <c r="BT114" s="14">
        <v>129</v>
      </c>
      <c r="BU114" s="14">
        <v>109.5</v>
      </c>
      <c r="BV114" s="14">
        <f t="shared" si="19"/>
        <v>108</v>
      </c>
      <c r="BW114" s="14" t="s">
        <v>125</v>
      </c>
      <c r="BX114" s="14">
        <v>0.69204219378515519</v>
      </c>
      <c r="BY114" s="431">
        <v>0.73040371118175906</v>
      </c>
      <c r="BZ114" s="14">
        <v>107</v>
      </c>
      <c r="CA114" s="43">
        <v>107</v>
      </c>
      <c r="CB114" s="14">
        <v>109</v>
      </c>
      <c r="CC114" s="14">
        <v>103</v>
      </c>
      <c r="CD114" s="14">
        <v>200</v>
      </c>
      <c r="CE114" s="14">
        <v>154.5</v>
      </c>
      <c r="CF114" s="14">
        <f t="shared" si="20"/>
        <v>149</v>
      </c>
      <c r="CG114" s="368" t="s">
        <v>48</v>
      </c>
      <c r="CH114" s="14">
        <v>0.70800547301521854</v>
      </c>
      <c r="CI114" s="431">
        <v>0.74697964316373699</v>
      </c>
      <c r="CJ114" s="14">
        <v>107</v>
      </c>
      <c r="CK114" s="43">
        <v>107</v>
      </c>
      <c r="CL114" s="14">
        <v>93</v>
      </c>
      <c r="CM114" s="14">
        <v>92</v>
      </c>
      <c r="CN114" s="14">
        <v>86</v>
      </c>
      <c r="CO114" s="14">
        <v>89.5</v>
      </c>
      <c r="CP114" s="43">
        <f t="shared" si="21"/>
        <v>85</v>
      </c>
      <c r="CQ114" s="14" t="s">
        <v>352</v>
      </c>
      <c r="CR114" s="14">
        <v>0.70242042636315738</v>
      </c>
      <c r="CS114" s="431">
        <v>0.73649686022116878</v>
      </c>
      <c r="CT114" s="14">
        <v>107</v>
      </c>
      <c r="CU114" s="14">
        <v>107</v>
      </c>
      <c r="CV114" s="14">
        <v>103</v>
      </c>
      <c r="CW114" s="14">
        <v>97</v>
      </c>
      <c r="CX114" s="14">
        <v>128</v>
      </c>
      <c r="CY114" s="14">
        <v>115.5</v>
      </c>
      <c r="CZ114" s="14">
        <f t="shared" si="22"/>
        <v>110</v>
      </c>
      <c r="DA114" s="368" t="s">
        <v>292</v>
      </c>
      <c r="DB114" s="14">
        <v>0.70635544525942973</v>
      </c>
      <c r="DC114" s="431">
        <v>0.75014438050394161</v>
      </c>
      <c r="DD114" s="14">
        <v>107</v>
      </c>
      <c r="DE114" s="43">
        <v>107</v>
      </c>
      <c r="DF114" s="14">
        <v>79</v>
      </c>
      <c r="DG114" s="14">
        <v>57</v>
      </c>
      <c r="DH114" s="14">
        <v>156</v>
      </c>
      <c r="DI114" s="14">
        <v>117.5</v>
      </c>
      <c r="DJ114" s="14">
        <f t="shared" si="23"/>
        <v>110</v>
      </c>
      <c r="DK114" s="368" t="s">
        <v>353</v>
      </c>
      <c r="DL114" s="14">
        <v>0.70364007197236955</v>
      </c>
      <c r="DM114" s="431">
        <v>0.72091670093356686</v>
      </c>
      <c r="DN114" s="14">
        <v>107</v>
      </c>
      <c r="DO114" s="43">
        <v>107</v>
      </c>
      <c r="DP114" s="14">
        <v>104</v>
      </c>
      <c r="DQ114" s="14">
        <v>146</v>
      </c>
      <c r="DR114" s="14">
        <v>55</v>
      </c>
      <c r="DS114" s="14">
        <v>79.5</v>
      </c>
      <c r="DT114" s="14">
        <f t="shared" si="24"/>
        <v>77</v>
      </c>
      <c r="DU114" s="368" t="s">
        <v>196</v>
      </c>
      <c r="DV114" s="14">
        <v>0.68886531433462361</v>
      </c>
      <c r="DW114" s="431">
        <v>0.7117219448413743</v>
      </c>
      <c r="DX114" s="14">
        <v>107</v>
      </c>
      <c r="DY114" s="14">
        <v>107</v>
      </c>
      <c r="DZ114" s="14">
        <v>130</v>
      </c>
      <c r="EA114" s="14">
        <v>90</v>
      </c>
      <c r="EB114" s="14">
        <v>163</v>
      </c>
      <c r="EC114" s="14">
        <v>146.5</v>
      </c>
      <c r="ED114" s="43">
        <f t="shared" si="25"/>
        <v>140</v>
      </c>
    </row>
    <row r="115" spans="6:134" x14ac:dyDescent="0.25">
      <c r="F115" s="406" t="s">
        <v>289</v>
      </c>
      <c r="G115" s="411">
        <f>(VLOOKUP(F115,'RPPF CALCULATION'!$AX$2:$AZ$400,2,FALSE))</f>
        <v>0.68723448228658968</v>
      </c>
      <c r="H115" s="413">
        <f t="shared" si="15"/>
        <v>109</v>
      </c>
      <c r="I115" s="49">
        <f>VLOOKUP(F115,'RPPF CALCULATION'!$U$2:$W$365,3,FALSE)</f>
        <v>106</v>
      </c>
      <c r="J115" s="417">
        <f>VLOOKUP(F115,'RPPF CALCULATION'!$X$2:$AC$365,3,FALSE)</f>
        <v>73</v>
      </c>
      <c r="K115" s="467">
        <f>VLOOKUP(F115,'RPPF CALCULATION'!$X$2:$AC$365,5,FALSE)</f>
        <v>103</v>
      </c>
      <c r="L115" s="525">
        <f t="shared" si="16"/>
        <v>104.5</v>
      </c>
      <c r="M115" s="469">
        <f t="shared" si="17"/>
        <v>94</v>
      </c>
      <c r="O115" s="368" t="s">
        <v>146</v>
      </c>
      <c r="P115" s="14">
        <v>0.71260229608148196</v>
      </c>
      <c r="Q115" s="431">
        <v>0.72762637114037454</v>
      </c>
      <c r="R115" s="14">
        <v>108</v>
      </c>
      <c r="S115" s="43">
        <v>108</v>
      </c>
      <c r="T115" s="14">
        <v>112</v>
      </c>
      <c r="U115" s="14">
        <v>160</v>
      </c>
      <c r="V115" s="14">
        <v>156</v>
      </c>
      <c r="W115" s="14">
        <v>134</v>
      </c>
      <c r="X115" s="14">
        <f t="shared" si="26"/>
        <v>133</v>
      </c>
      <c r="Y115" s="368" t="s">
        <v>293</v>
      </c>
      <c r="Z115" s="14">
        <v>0.71542840541762853</v>
      </c>
      <c r="AA115" s="431">
        <v>0.74215287967692911</v>
      </c>
      <c r="AB115" s="14">
        <v>108</v>
      </c>
      <c r="AC115" s="43">
        <v>108</v>
      </c>
      <c r="AD115" s="14">
        <v>88</v>
      </c>
      <c r="AE115" s="14">
        <v>150</v>
      </c>
      <c r="AF115" s="14">
        <v>231</v>
      </c>
      <c r="AG115" s="14">
        <v>159.5</v>
      </c>
      <c r="AH115" s="43">
        <f t="shared" si="27"/>
        <v>155</v>
      </c>
      <c r="AI115" s="368" t="s">
        <v>65</v>
      </c>
      <c r="AJ115" s="14">
        <v>0.66818587191599788</v>
      </c>
      <c r="AK115" s="431">
        <v>0.73289821921569454</v>
      </c>
      <c r="AL115" s="14">
        <v>108</v>
      </c>
      <c r="AM115" s="14">
        <v>108</v>
      </c>
      <c r="AN115" s="14">
        <v>93</v>
      </c>
      <c r="AO115" s="14">
        <v>140</v>
      </c>
      <c r="AP115" s="14">
        <v>64</v>
      </c>
      <c r="AQ115" s="14">
        <v>78.5</v>
      </c>
      <c r="AR115" s="43">
        <f t="shared" si="28"/>
        <v>71</v>
      </c>
      <c r="AS115" s="14" t="s">
        <v>342</v>
      </c>
      <c r="AT115" s="14">
        <v>0.70843391893914709</v>
      </c>
      <c r="AU115" s="431">
        <v>0.76322770869952516</v>
      </c>
      <c r="AV115" s="14">
        <v>108</v>
      </c>
      <c r="AW115" s="43">
        <v>108</v>
      </c>
      <c r="AX115" s="14">
        <v>109</v>
      </c>
      <c r="AY115" s="14">
        <v>187</v>
      </c>
      <c r="AZ115" s="14">
        <v>98</v>
      </c>
      <c r="BA115" s="14">
        <v>103.5</v>
      </c>
      <c r="BB115" s="14">
        <f t="shared" si="29"/>
        <v>99</v>
      </c>
      <c r="BC115" s="368" t="s">
        <v>137</v>
      </c>
      <c r="BD115" s="14">
        <v>0.7123717991441092</v>
      </c>
      <c r="BE115" s="431">
        <v>0.72969085340239903</v>
      </c>
      <c r="BF115" s="14">
        <v>108</v>
      </c>
      <c r="BG115" s="43">
        <v>108</v>
      </c>
      <c r="BH115" s="14">
        <v>106</v>
      </c>
      <c r="BI115" s="14">
        <v>230</v>
      </c>
      <c r="BJ115" s="14">
        <v>50</v>
      </c>
      <c r="BK115" s="14">
        <v>78</v>
      </c>
      <c r="BL115" s="14">
        <f t="shared" si="18"/>
        <v>71</v>
      </c>
      <c r="BM115" s="368" t="s">
        <v>140</v>
      </c>
      <c r="BN115" s="14">
        <v>0.69891853628980138</v>
      </c>
      <c r="BO115" s="431">
        <v>0.72884392089910621</v>
      </c>
      <c r="BP115" s="14">
        <v>108</v>
      </c>
      <c r="BQ115" s="43">
        <v>108</v>
      </c>
      <c r="BR115" s="14">
        <v>112</v>
      </c>
      <c r="BS115" s="14">
        <v>214</v>
      </c>
      <c r="BT115" s="14">
        <v>19</v>
      </c>
      <c r="BU115" s="14">
        <v>65.5</v>
      </c>
      <c r="BV115" s="14">
        <f t="shared" si="19"/>
        <v>60</v>
      </c>
      <c r="BW115" s="14" t="s">
        <v>85</v>
      </c>
      <c r="BX115" s="14">
        <v>0.69066008481664742</v>
      </c>
      <c r="BY115" s="431">
        <v>0.7289449886805569</v>
      </c>
      <c r="BZ115" s="14">
        <v>108</v>
      </c>
      <c r="CA115" s="43">
        <v>108</v>
      </c>
      <c r="CB115" s="14">
        <v>111</v>
      </c>
      <c r="CC115" s="14">
        <v>170</v>
      </c>
      <c r="CD115" s="14">
        <v>158</v>
      </c>
      <c r="CE115" s="14">
        <v>134.5</v>
      </c>
      <c r="CF115" s="14">
        <f t="shared" si="20"/>
        <v>130</v>
      </c>
      <c r="CG115" s="368" t="s">
        <v>275</v>
      </c>
      <c r="CH115" s="14">
        <v>0.704741088650085</v>
      </c>
      <c r="CI115" s="431">
        <v>0.74353556149889888</v>
      </c>
      <c r="CJ115" s="14">
        <v>108</v>
      </c>
      <c r="CK115" s="43">
        <v>108</v>
      </c>
      <c r="CL115" s="14">
        <v>77</v>
      </c>
      <c r="CM115" s="14">
        <v>164</v>
      </c>
      <c r="CN115" s="14">
        <v>130</v>
      </c>
      <c r="CO115" s="14">
        <v>103.5</v>
      </c>
      <c r="CP115" s="43">
        <f t="shared" si="21"/>
        <v>101</v>
      </c>
      <c r="CQ115" s="14" t="s">
        <v>241</v>
      </c>
      <c r="CR115" s="14">
        <v>0.69986687308161666</v>
      </c>
      <c r="CS115" s="431">
        <v>0.73381942673023293</v>
      </c>
      <c r="CT115" s="14">
        <v>108</v>
      </c>
      <c r="CU115" s="14">
        <v>108</v>
      </c>
      <c r="CV115" s="14">
        <v>118</v>
      </c>
      <c r="CW115" s="14">
        <v>104</v>
      </c>
      <c r="CX115" s="14">
        <v>179</v>
      </c>
      <c r="CY115" s="14">
        <v>148.5</v>
      </c>
      <c r="CZ115" s="14">
        <f t="shared" si="22"/>
        <v>141</v>
      </c>
      <c r="DA115" s="368" t="s">
        <v>334</v>
      </c>
      <c r="DB115" s="14">
        <v>0.70403922421054721</v>
      </c>
      <c r="DC115" s="431">
        <v>0.74768457048126091</v>
      </c>
      <c r="DD115" s="14">
        <v>108</v>
      </c>
      <c r="DE115" s="43">
        <v>108</v>
      </c>
      <c r="DF115" s="14">
        <v>106</v>
      </c>
      <c r="DG115" s="14">
        <v>18</v>
      </c>
      <c r="DH115" s="14">
        <v>230</v>
      </c>
      <c r="DI115" s="14">
        <v>168</v>
      </c>
      <c r="DJ115" s="14">
        <f t="shared" si="23"/>
        <v>163</v>
      </c>
      <c r="DK115" s="368" t="s">
        <v>303</v>
      </c>
      <c r="DL115" s="14">
        <v>0.70241302812672346</v>
      </c>
      <c r="DM115" s="431">
        <v>0.71965952921134757</v>
      </c>
      <c r="DN115" s="14">
        <v>108</v>
      </c>
      <c r="DO115" s="43">
        <v>108</v>
      </c>
      <c r="DP115" s="14">
        <v>94</v>
      </c>
      <c r="DQ115" s="14">
        <v>53</v>
      </c>
      <c r="DR115" s="14">
        <v>277</v>
      </c>
      <c r="DS115" s="14">
        <v>185.5</v>
      </c>
      <c r="DT115" s="14">
        <f t="shared" si="24"/>
        <v>184</v>
      </c>
      <c r="DU115" s="368" t="s">
        <v>131</v>
      </c>
      <c r="DV115" s="14">
        <v>0.68834076487976126</v>
      </c>
      <c r="DW115" s="431">
        <v>0.71117999077515648</v>
      </c>
      <c r="DX115" s="14">
        <v>108</v>
      </c>
      <c r="DY115" s="14">
        <v>108</v>
      </c>
      <c r="DZ115" s="14">
        <v>112</v>
      </c>
      <c r="EA115" s="14">
        <v>123</v>
      </c>
      <c r="EB115" s="14">
        <v>57</v>
      </c>
      <c r="EC115" s="14">
        <v>84.5</v>
      </c>
      <c r="ED115" s="43">
        <f t="shared" si="25"/>
        <v>79</v>
      </c>
    </row>
    <row r="116" spans="6:134" x14ac:dyDescent="0.25">
      <c r="F116" s="406" t="s">
        <v>76</v>
      </c>
      <c r="G116" s="411">
        <f>(VLOOKUP(F116,'RPPF CALCULATION'!$AX$2:$AZ$400,2,FALSE))</f>
        <v>0.68621535018646451</v>
      </c>
      <c r="H116" s="413">
        <f t="shared" si="15"/>
        <v>110</v>
      </c>
      <c r="I116" s="49">
        <f>VLOOKUP(F116,'RPPF CALCULATION'!$U$2:$W$365,3,FALSE)</f>
        <v>120</v>
      </c>
      <c r="J116" s="417">
        <f>VLOOKUP(F116,'RPPF CALCULATION'!$X$2:$AC$365,3,FALSE)</f>
        <v>92</v>
      </c>
      <c r="K116" s="467">
        <f>VLOOKUP(F116,'RPPF CALCULATION'!$X$2:$AC$365,5,FALSE)</f>
        <v>217</v>
      </c>
      <c r="L116" s="525">
        <f t="shared" si="16"/>
        <v>168.5</v>
      </c>
      <c r="M116" s="469">
        <f t="shared" si="17"/>
        <v>162</v>
      </c>
      <c r="O116" s="368" t="s">
        <v>280</v>
      </c>
      <c r="P116" s="14">
        <v>0.7110053667104721</v>
      </c>
      <c r="Q116" s="431">
        <v>0.7259957730780543</v>
      </c>
      <c r="R116" s="14">
        <v>109</v>
      </c>
      <c r="S116" s="43">
        <v>109</v>
      </c>
      <c r="T116" s="14">
        <v>100</v>
      </c>
      <c r="U116" s="14">
        <v>292</v>
      </c>
      <c r="V116" s="14">
        <v>7</v>
      </c>
      <c r="W116" s="14">
        <v>53.5</v>
      </c>
      <c r="X116" s="14">
        <f t="shared" si="26"/>
        <v>45</v>
      </c>
      <c r="Y116" s="368" t="s">
        <v>350</v>
      </c>
      <c r="Z116" s="14">
        <v>0.71515037320031027</v>
      </c>
      <c r="AA116" s="431">
        <v>0.74186446170363762</v>
      </c>
      <c r="AB116" s="14">
        <v>109</v>
      </c>
      <c r="AC116" s="43">
        <v>109</v>
      </c>
      <c r="AD116" s="14">
        <v>117</v>
      </c>
      <c r="AE116" s="14">
        <v>228</v>
      </c>
      <c r="AF116" s="14">
        <v>76</v>
      </c>
      <c r="AG116" s="14">
        <v>96.5</v>
      </c>
      <c r="AH116" s="43">
        <f t="shared" si="27"/>
        <v>91</v>
      </c>
      <c r="AI116" s="368" t="s">
        <v>268</v>
      </c>
      <c r="AJ116" s="14">
        <v>0.66356124993375531</v>
      </c>
      <c r="AK116" s="431">
        <v>0.72782571266057616</v>
      </c>
      <c r="AL116" s="14">
        <v>109</v>
      </c>
      <c r="AM116" s="14">
        <v>109</v>
      </c>
      <c r="AN116" s="14">
        <v>105</v>
      </c>
      <c r="AO116" s="14">
        <v>36</v>
      </c>
      <c r="AP116" s="14">
        <v>220</v>
      </c>
      <c r="AQ116" s="14">
        <v>162.5</v>
      </c>
      <c r="AR116" s="43">
        <f t="shared" si="28"/>
        <v>159</v>
      </c>
      <c r="AS116" s="14" t="s">
        <v>321</v>
      </c>
      <c r="AT116" s="14">
        <v>0.69732166035328247</v>
      </c>
      <c r="AU116" s="431">
        <v>0.75125597297057201</v>
      </c>
      <c r="AV116" s="14">
        <v>109</v>
      </c>
      <c r="AW116" s="43">
        <v>109</v>
      </c>
      <c r="AX116" s="14">
        <v>136</v>
      </c>
      <c r="AY116" s="14">
        <v>151</v>
      </c>
      <c r="AZ116" s="14">
        <v>193</v>
      </c>
      <c r="BA116" s="14">
        <v>164.5</v>
      </c>
      <c r="BB116" s="14">
        <f t="shared" si="29"/>
        <v>157</v>
      </c>
      <c r="BC116" s="368" t="s">
        <v>285</v>
      </c>
      <c r="BD116" s="14">
        <v>0.71225999037270626</v>
      </c>
      <c r="BE116" s="431">
        <v>0.72957632635638059</v>
      </c>
      <c r="BF116" s="14">
        <v>109</v>
      </c>
      <c r="BG116" s="43">
        <v>109</v>
      </c>
      <c r="BH116" s="14">
        <v>102</v>
      </c>
      <c r="BI116" s="14">
        <v>239</v>
      </c>
      <c r="BJ116" s="14">
        <v>72</v>
      </c>
      <c r="BK116" s="14">
        <v>87</v>
      </c>
      <c r="BL116" s="14">
        <f t="shared" si="18"/>
        <v>83</v>
      </c>
      <c r="BM116" s="368" t="s">
        <v>338</v>
      </c>
      <c r="BN116" s="14">
        <v>0.69797679955275449</v>
      </c>
      <c r="BO116" s="431">
        <v>0.72786186210363102</v>
      </c>
      <c r="BP116" s="14">
        <v>109</v>
      </c>
      <c r="BQ116" s="43">
        <v>109</v>
      </c>
      <c r="BR116" s="14">
        <v>106</v>
      </c>
      <c r="BS116" s="14">
        <v>129</v>
      </c>
      <c r="BT116" s="14">
        <v>141</v>
      </c>
      <c r="BU116" s="14">
        <v>123.5</v>
      </c>
      <c r="BV116" s="14">
        <f t="shared" si="19"/>
        <v>116</v>
      </c>
      <c r="BW116" s="14" t="s">
        <v>129</v>
      </c>
      <c r="BX116" s="14">
        <v>0.68677696107446429</v>
      </c>
      <c r="BY116" s="431">
        <v>0.72484661430723218</v>
      </c>
      <c r="BZ116" s="14">
        <v>109</v>
      </c>
      <c r="CA116" s="43">
        <v>109</v>
      </c>
      <c r="CB116" s="14">
        <v>103</v>
      </c>
      <c r="CC116" s="14">
        <v>168</v>
      </c>
      <c r="CD116" s="14">
        <v>173</v>
      </c>
      <c r="CE116" s="14">
        <v>138</v>
      </c>
      <c r="CF116" s="14">
        <f t="shared" si="20"/>
        <v>132</v>
      </c>
      <c r="CG116" s="368" t="s">
        <v>128</v>
      </c>
      <c r="CH116" s="14">
        <v>0.70177661313067141</v>
      </c>
      <c r="CI116" s="431">
        <v>0.74040789801315121</v>
      </c>
      <c r="CJ116" s="14">
        <v>109</v>
      </c>
      <c r="CK116" s="43">
        <v>109</v>
      </c>
      <c r="CL116" s="14">
        <v>106</v>
      </c>
      <c r="CM116" s="14">
        <v>119</v>
      </c>
      <c r="CN116" s="14">
        <v>72</v>
      </c>
      <c r="CO116" s="14">
        <v>89</v>
      </c>
      <c r="CP116" s="43">
        <f t="shared" si="21"/>
        <v>83</v>
      </c>
      <c r="CQ116" s="14" t="s">
        <v>171</v>
      </c>
      <c r="CR116" s="14">
        <v>0.69636999432484836</v>
      </c>
      <c r="CS116" s="431">
        <v>0.73015290433385482</v>
      </c>
      <c r="CT116" s="14">
        <v>109</v>
      </c>
      <c r="CU116" s="14">
        <v>109</v>
      </c>
      <c r="CV116" s="14">
        <v>104</v>
      </c>
      <c r="CW116" s="14">
        <v>229</v>
      </c>
      <c r="CX116" s="14">
        <v>35</v>
      </c>
      <c r="CY116" s="14">
        <v>69.5</v>
      </c>
      <c r="CZ116" s="14">
        <f t="shared" si="22"/>
        <v>63</v>
      </c>
      <c r="DA116" s="368" t="s">
        <v>134</v>
      </c>
      <c r="DB116" s="14">
        <v>0.70361365867128722</v>
      </c>
      <c r="DC116" s="431">
        <v>0.74723262295264137</v>
      </c>
      <c r="DD116" s="14">
        <v>109</v>
      </c>
      <c r="DE116" s="43">
        <v>109</v>
      </c>
      <c r="DF116" s="14">
        <v>78</v>
      </c>
      <c r="DG116" s="14">
        <v>129</v>
      </c>
      <c r="DH116" s="14">
        <v>92</v>
      </c>
      <c r="DI116" s="14">
        <v>85</v>
      </c>
      <c r="DJ116" s="14">
        <f t="shared" si="23"/>
        <v>72</v>
      </c>
      <c r="DK116" s="368" t="s">
        <v>78</v>
      </c>
      <c r="DL116" s="14">
        <v>0.69984327692506909</v>
      </c>
      <c r="DM116" s="431">
        <v>0.71702668234501743</v>
      </c>
      <c r="DN116" s="14">
        <v>109</v>
      </c>
      <c r="DO116" s="43">
        <v>109</v>
      </c>
      <c r="DP116" s="14">
        <v>118</v>
      </c>
      <c r="DQ116" s="14">
        <v>39</v>
      </c>
      <c r="DR116" s="14">
        <v>243</v>
      </c>
      <c r="DS116" s="14">
        <v>180.5</v>
      </c>
      <c r="DT116" s="14">
        <f t="shared" si="24"/>
        <v>177</v>
      </c>
      <c r="DU116" s="368" t="s">
        <v>173</v>
      </c>
      <c r="DV116" s="14">
        <v>0.68531001038919048</v>
      </c>
      <c r="DW116" s="431">
        <v>0.7080486755013583</v>
      </c>
      <c r="DX116" s="14">
        <v>109</v>
      </c>
      <c r="DY116" s="14">
        <v>109</v>
      </c>
      <c r="DZ116" s="14">
        <v>100</v>
      </c>
      <c r="EA116" s="14">
        <v>67</v>
      </c>
      <c r="EB116" s="14">
        <v>78</v>
      </c>
      <c r="EC116" s="14">
        <v>89</v>
      </c>
      <c r="ED116" s="43">
        <f t="shared" si="25"/>
        <v>85</v>
      </c>
    </row>
    <row r="117" spans="6:134" x14ac:dyDescent="0.25">
      <c r="F117" s="406" t="s">
        <v>100</v>
      </c>
      <c r="G117" s="411">
        <f>(VLOOKUP(F117,'RPPF CALCULATION'!$AX$2:$AZ$400,2,FALSE))</f>
        <v>0.68581673612102223</v>
      </c>
      <c r="H117" s="413">
        <f t="shared" si="15"/>
        <v>111</v>
      </c>
      <c r="I117" s="49">
        <f>VLOOKUP(F117,'RPPF CALCULATION'!$U$2:$W$365,3,FALSE)</f>
        <v>129</v>
      </c>
      <c r="J117" s="417">
        <f>VLOOKUP(F117,'RPPF CALCULATION'!$X$2:$AC$365,3,FALSE)</f>
        <v>105</v>
      </c>
      <c r="K117" s="467">
        <f>VLOOKUP(F117,'RPPF CALCULATION'!$X$2:$AC$365,5,FALSE)</f>
        <v>263</v>
      </c>
      <c r="L117" s="525">
        <f t="shared" si="16"/>
        <v>196</v>
      </c>
      <c r="M117" s="469">
        <f t="shared" si="17"/>
        <v>200</v>
      </c>
      <c r="O117" s="368" t="s">
        <v>131</v>
      </c>
      <c r="P117" s="14">
        <v>0.70979432378295326</v>
      </c>
      <c r="Q117" s="431">
        <v>0.72475919725519866</v>
      </c>
      <c r="R117" s="14">
        <v>110</v>
      </c>
      <c r="S117" s="43">
        <v>110</v>
      </c>
      <c r="T117" s="14">
        <v>91</v>
      </c>
      <c r="U117" s="14">
        <v>166</v>
      </c>
      <c r="V117" s="14">
        <v>150</v>
      </c>
      <c r="W117" s="14">
        <v>120.5</v>
      </c>
      <c r="X117" s="14">
        <f t="shared" si="26"/>
        <v>114</v>
      </c>
      <c r="Y117" s="368" t="s">
        <v>140</v>
      </c>
      <c r="Z117" s="14">
        <v>0.71451644127808878</v>
      </c>
      <c r="AA117" s="431">
        <v>0.74120684956798144</v>
      </c>
      <c r="AB117" s="14">
        <v>110</v>
      </c>
      <c r="AC117" s="43">
        <v>110</v>
      </c>
      <c r="AD117" s="14">
        <v>108</v>
      </c>
      <c r="AE117" s="14">
        <v>81</v>
      </c>
      <c r="AF117" s="14">
        <v>237</v>
      </c>
      <c r="AG117" s="14">
        <v>172.5</v>
      </c>
      <c r="AH117" s="43">
        <f t="shared" si="27"/>
        <v>171</v>
      </c>
      <c r="AI117" s="368" t="s">
        <v>311</v>
      </c>
      <c r="AJ117" s="14">
        <v>0.66354684723195356</v>
      </c>
      <c r="AK117" s="431">
        <v>0.72780991508845438</v>
      </c>
      <c r="AL117" s="14">
        <v>110</v>
      </c>
      <c r="AM117" s="14">
        <v>110</v>
      </c>
      <c r="AN117" s="14">
        <v>88</v>
      </c>
      <c r="AO117" s="14">
        <v>103</v>
      </c>
      <c r="AP117" s="14">
        <v>115</v>
      </c>
      <c r="AQ117" s="14">
        <v>101.5</v>
      </c>
      <c r="AR117" s="43">
        <f t="shared" si="28"/>
        <v>95</v>
      </c>
      <c r="AS117" s="14" t="s">
        <v>366</v>
      </c>
      <c r="AT117" s="14">
        <v>0.6972760800863077</v>
      </c>
      <c r="AU117" s="431">
        <v>0.75120686729988773</v>
      </c>
      <c r="AV117" s="14">
        <v>110</v>
      </c>
      <c r="AW117" s="43">
        <v>110</v>
      </c>
      <c r="AX117" s="14">
        <v>128</v>
      </c>
      <c r="AY117" s="14">
        <v>146</v>
      </c>
      <c r="AZ117" s="14">
        <v>217</v>
      </c>
      <c r="BA117" s="14">
        <v>172.5</v>
      </c>
      <c r="BB117" s="14">
        <f t="shared" si="29"/>
        <v>165</v>
      </c>
      <c r="BC117" s="368" t="s">
        <v>71</v>
      </c>
      <c r="BD117" s="14">
        <v>0.7104759194967023</v>
      </c>
      <c r="BE117" s="431">
        <v>0.72774888147211392</v>
      </c>
      <c r="BF117" s="14">
        <v>110</v>
      </c>
      <c r="BG117" s="43">
        <v>110</v>
      </c>
      <c r="BH117" s="14">
        <v>91</v>
      </c>
      <c r="BI117" s="14">
        <v>28</v>
      </c>
      <c r="BJ117" s="14">
        <v>125</v>
      </c>
      <c r="BK117" s="14">
        <v>108</v>
      </c>
      <c r="BL117" s="14">
        <f t="shared" si="18"/>
        <v>103</v>
      </c>
      <c r="BM117" s="368" t="s">
        <v>195</v>
      </c>
      <c r="BN117" s="14">
        <v>0.6971254236051303</v>
      </c>
      <c r="BO117" s="431">
        <v>0.72697403304830277</v>
      </c>
      <c r="BP117" s="14">
        <v>110</v>
      </c>
      <c r="BQ117" s="43">
        <v>110</v>
      </c>
      <c r="BR117" s="14">
        <v>117</v>
      </c>
      <c r="BS117" s="14">
        <v>42</v>
      </c>
      <c r="BT117" s="14">
        <v>54</v>
      </c>
      <c r="BU117" s="14">
        <v>85.5</v>
      </c>
      <c r="BV117" s="14">
        <f t="shared" si="19"/>
        <v>84</v>
      </c>
      <c r="BW117" s="14" t="s">
        <v>199</v>
      </c>
      <c r="BX117" s="14">
        <v>0.68108993443923016</v>
      </c>
      <c r="BY117" s="431">
        <v>0.71884434248440443</v>
      </c>
      <c r="BZ117" s="14">
        <v>110</v>
      </c>
      <c r="CA117" s="43">
        <v>110</v>
      </c>
      <c r="CB117" s="14">
        <v>99</v>
      </c>
      <c r="CC117" s="14">
        <v>116</v>
      </c>
      <c r="CD117" s="14">
        <v>91</v>
      </c>
      <c r="CE117" s="14">
        <v>95</v>
      </c>
      <c r="CF117" s="14">
        <f t="shared" si="20"/>
        <v>93</v>
      </c>
      <c r="CG117" s="368" t="s">
        <v>227</v>
      </c>
      <c r="CH117" s="14">
        <v>0.6988116817161184</v>
      </c>
      <c r="CI117" s="431">
        <v>0.73727975353622266</v>
      </c>
      <c r="CJ117" s="14">
        <v>110</v>
      </c>
      <c r="CK117" s="43">
        <v>110</v>
      </c>
      <c r="CL117" s="14">
        <v>116</v>
      </c>
      <c r="CM117" s="14">
        <v>82</v>
      </c>
      <c r="CN117" s="14">
        <v>93</v>
      </c>
      <c r="CO117" s="14">
        <v>104.5</v>
      </c>
      <c r="CP117" s="43">
        <f t="shared" si="21"/>
        <v>103</v>
      </c>
      <c r="CQ117" s="14" t="s">
        <v>228</v>
      </c>
      <c r="CR117" s="14">
        <v>0.69550666462842725</v>
      </c>
      <c r="CS117" s="431">
        <v>0.72924769203238182</v>
      </c>
      <c r="CT117" s="14">
        <v>110</v>
      </c>
      <c r="CU117" s="14">
        <v>110</v>
      </c>
      <c r="CV117" s="14">
        <v>92</v>
      </c>
      <c r="CW117" s="14">
        <v>139</v>
      </c>
      <c r="CX117" s="14">
        <v>134</v>
      </c>
      <c r="CY117" s="14">
        <v>113</v>
      </c>
      <c r="CZ117" s="14">
        <f t="shared" si="22"/>
        <v>108</v>
      </c>
      <c r="DA117" s="368" t="s">
        <v>364</v>
      </c>
      <c r="DB117" s="14">
        <v>0.69950469597421183</v>
      </c>
      <c r="DC117" s="431">
        <v>0.74286893424945688</v>
      </c>
      <c r="DD117" s="14">
        <v>110</v>
      </c>
      <c r="DE117" s="43">
        <v>110</v>
      </c>
      <c r="DF117" s="14">
        <v>111</v>
      </c>
      <c r="DG117" s="14">
        <v>216</v>
      </c>
      <c r="DH117" s="14">
        <v>87</v>
      </c>
      <c r="DI117" s="14">
        <v>99</v>
      </c>
      <c r="DJ117" s="14">
        <f t="shared" si="23"/>
        <v>89</v>
      </c>
      <c r="DK117" s="368" t="s">
        <v>88</v>
      </c>
      <c r="DL117" s="14">
        <v>0.69931809261405031</v>
      </c>
      <c r="DM117" s="431">
        <v>0.71648860306846285</v>
      </c>
      <c r="DN117" s="14">
        <v>110</v>
      </c>
      <c r="DO117" s="43">
        <v>110</v>
      </c>
      <c r="DP117" s="14">
        <v>110</v>
      </c>
      <c r="DQ117" s="14">
        <v>246</v>
      </c>
      <c r="DR117" s="14">
        <v>105</v>
      </c>
      <c r="DS117" s="14">
        <v>107.5</v>
      </c>
      <c r="DT117" s="14">
        <f t="shared" si="24"/>
        <v>101</v>
      </c>
      <c r="DU117" s="368" t="s">
        <v>355</v>
      </c>
      <c r="DV117" s="14">
        <v>0.68180677389789224</v>
      </c>
      <c r="DW117" s="431">
        <v>0.70442920121960506</v>
      </c>
      <c r="DX117" s="14">
        <v>110</v>
      </c>
      <c r="DY117" s="14">
        <v>110</v>
      </c>
      <c r="DZ117" s="14">
        <v>117</v>
      </c>
      <c r="EA117" s="14">
        <v>63</v>
      </c>
      <c r="EB117" s="14">
        <v>29</v>
      </c>
      <c r="EC117" s="14">
        <v>73</v>
      </c>
      <c r="ED117" s="43">
        <f t="shared" si="25"/>
        <v>63</v>
      </c>
    </row>
    <row r="118" spans="6:134" x14ac:dyDescent="0.25">
      <c r="F118" s="406" t="s">
        <v>336</v>
      </c>
      <c r="G118" s="411">
        <f>(VLOOKUP(F118,'RPPF CALCULATION'!$AX$2:$AZ$400,2,FALSE))</f>
        <v>0.68328589980556298</v>
      </c>
      <c r="H118" s="413">
        <f t="shared" si="15"/>
        <v>112</v>
      </c>
      <c r="I118" s="49">
        <f>VLOOKUP(F118,'RPPF CALCULATION'!$U$2:$W$365,3,FALSE)</f>
        <v>102</v>
      </c>
      <c r="J118" s="417">
        <f>VLOOKUP(F118,'RPPF CALCULATION'!$X$2:$AC$365,3,FALSE)</f>
        <v>191</v>
      </c>
      <c r="K118" s="467">
        <f>VLOOKUP(F118,'RPPF CALCULATION'!$X$2:$AC$365,5,FALSE)</f>
        <v>100</v>
      </c>
      <c r="L118" s="525">
        <f t="shared" si="16"/>
        <v>101</v>
      </c>
      <c r="M118" s="469">
        <f t="shared" si="17"/>
        <v>91</v>
      </c>
      <c r="O118" s="368" t="s">
        <v>58</v>
      </c>
      <c r="P118" s="14">
        <v>0.7080868296623859</v>
      </c>
      <c r="Q118" s="431">
        <v>0.72301570336313037</v>
      </c>
      <c r="R118" s="14">
        <v>111</v>
      </c>
      <c r="S118" s="43">
        <v>111</v>
      </c>
      <c r="T118" s="14">
        <v>116</v>
      </c>
      <c r="U118" s="14">
        <v>81</v>
      </c>
      <c r="V118" s="14">
        <v>82</v>
      </c>
      <c r="W118" s="14">
        <v>99</v>
      </c>
      <c r="X118" s="14">
        <f t="shared" si="26"/>
        <v>94</v>
      </c>
      <c r="Y118" s="368" t="s">
        <v>65</v>
      </c>
      <c r="Z118" s="14">
        <v>0.7137062111190956</v>
      </c>
      <c r="AA118" s="431">
        <v>0.74036635366210968</v>
      </c>
      <c r="AB118" s="14">
        <v>111</v>
      </c>
      <c r="AC118" s="43">
        <v>111</v>
      </c>
      <c r="AD118" s="14">
        <v>84</v>
      </c>
      <c r="AE118" s="14">
        <v>175</v>
      </c>
      <c r="AF118" s="14">
        <v>78</v>
      </c>
      <c r="AG118" s="14">
        <v>81</v>
      </c>
      <c r="AH118" s="43">
        <f t="shared" si="27"/>
        <v>75</v>
      </c>
      <c r="AI118" s="368" t="s">
        <v>315</v>
      </c>
      <c r="AJ118" s="14">
        <v>0.66348755332492582</v>
      </c>
      <c r="AK118" s="431">
        <v>0.72774487869559201</v>
      </c>
      <c r="AL118" s="14">
        <v>111</v>
      </c>
      <c r="AM118" s="14">
        <v>111</v>
      </c>
      <c r="AN118" s="14">
        <v>114</v>
      </c>
      <c r="AO118" s="14">
        <v>137</v>
      </c>
      <c r="AP118" s="14">
        <v>48</v>
      </c>
      <c r="AQ118" s="14">
        <v>81</v>
      </c>
      <c r="AR118" s="43">
        <f t="shared" si="28"/>
        <v>75</v>
      </c>
      <c r="AS118" s="14" t="s">
        <v>275</v>
      </c>
      <c r="AT118" s="14">
        <v>0.69639568386063844</v>
      </c>
      <c r="AU118" s="431">
        <v>0.75025837686753871</v>
      </c>
      <c r="AV118" s="14">
        <v>111</v>
      </c>
      <c r="AW118" s="43">
        <v>111</v>
      </c>
      <c r="AX118" s="14">
        <v>104</v>
      </c>
      <c r="AY118" s="14">
        <v>115</v>
      </c>
      <c r="AZ118" s="14">
        <v>68</v>
      </c>
      <c r="BA118" s="14">
        <v>86</v>
      </c>
      <c r="BB118" s="14">
        <f t="shared" si="29"/>
        <v>85</v>
      </c>
      <c r="BC118" s="368" t="s">
        <v>309</v>
      </c>
      <c r="BD118" s="14">
        <v>0.70832170602660471</v>
      </c>
      <c r="BE118" s="431">
        <v>0.72554229515399316</v>
      </c>
      <c r="BF118" s="14">
        <v>111</v>
      </c>
      <c r="BG118" s="43">
        <v>111</v>
      </c>
      <c r="BH118" s="14">
        <v>100</v>
      </c>
      <c r="BI118" s="14">
        <v>178</v>
      </c>
      <c r="BJ118" s="14">
        <v>151</v>
      </c>
      <c r="BK118" s="14">
        <v>125.5</v>
      </c>
      <c r="BL118" s="14">
        <f t="shared" si="18"/>
        <v>125</v>
      </c>
      <c r="BM118" s="368" t="s">
        <v>125</v>
      </c>
      <c r="BN118" s="14">
        <v>0.69561027181994695</v>
      </c>
      <c r="BO118" s="431">
        <v>0.72539400746516036</v>
      </c>
      <c r="BP118" s="14">
        <v>111</v>
      </c>
      <c r="BQ118" s="43">
        <v>111</v>
      </c>
      <c r="BR118" s="14">
        <v>131</v>
      </c>
      <c r="BS118" s="14">
        <v>74</v>
      </c>
      <c r="BT118" s="14">
        <v>100</v>
      </c>
      <c r="BU118" s="14">
        <v>115.5</v>
      </c>
      <c r="BV118" s="14">
        <f t="shared" si="19"/>
        <v>111</v>
      </c>
      <c r="BW118" s="14" t="s">
        <v>554</v>
      </c>
      <c r="BX118" s="14">
        <v>0.68106168166162617</v>
      </c>
      <c r="BY118" s="431">
        <v>0.71881452358925835</v>
      </c>
      <c r="BZ118" s="14">
        <v>111</v>
      </c>
      <c r="CA118" s="43">
        <v>111</v>
      </c>
      <c r="CB118" s="14">
        <v>106</v>
      </c>
      <c r="CC118" s="14">
        <v>34</v>
      </c>
      <c r="CD118" s="14">
        <v>181</v>
      </c>
      <c r="CE118" s="14">
        <v>143.5</v>
      </c>
      <c r="CF118" s="14">
        <f t="shared" si="20"/>
        <v>138</v>
      </c>
      <c r="CG118" s="368" t="s">
        <v>100</v>
      </c>
      <c r="CH118" s="14">
        <v>0.69462798725948771</v>
      </c>
      <c r="CI118" s="431">
        <v>0.73286575574746138</v>
      </c>
      <c r="CJ118" s="14">
        <v>111</v>
      </c>
      <c r="CK118" s="43">
        <v>111</v>
      </c>
      <c r="CL118" s="14">
        <v>110</v>
      </c>
      <c r="CM118" s="14">
        <v>28</v>
      </c>
      <c r="CN118" s="14">
        <v>196</v>
      </c>
      <c r="CO118" s="14">
        <v>153</v>
      </c>
      <c r="CP118" s="43">
        <f t="shared" si="21"/>
        <v>149</v>
      </c>
      <c r="CQ118" s="14" t="s">
        <v>385</v>
      </c>
      <c r="CR118" s="14">
        <v>0.69474560819245568</v>
      </c>
      <c r="CS118" s="431">
        <v>0.72844971456118801</v>
      </c>
      <c r="CT118" s="14">
        <v>111</v>
      </c>
      <c r="CU118" s="14">
        <v>111</v>
      </c>
      <c r="CV118" s="14">
        <v>100</v>
      </c>
      <c r="CW118" s="14">
        <v>201</v>
      </c>
      <c r="CX118" s="14">
        <v>116</v>
      </c>
      <c r="CY118" s="14">
        <v>108</v>
      </c>
      <c r="CZ118" s="14">
        <f t="shared" si="22"/>
        <v>105</v>
      </c>
      <c r="DA118" s="368" t="s">
        <v>102</v>
      </c>
      <c r="DB118" s="14">
        <v>0.6973516220329925</v>
      </c>
      <c r="DC118" s="431">
        <v>0.74058238527662068</v>
      </c>
      <c r="DD118" s="14">
        <v>111</v>
      </c>
      <c r="DE118" s="43">
        <v>111</v>
      </c>
      <c r="DF118" s="14">
        <v>110</v>
      </c>
      <c r="DG118" s="14">
        <v>25</v>
      </c>
      <c r="DH118" s="14">
        <v>105</v>
      </c>
      <c r="DI118" s="14">
        <v>107.5</v>
      </c>
      <c r="DJ118" s="14">
        <f t="shared" si="23"/>
        <v>102</v>
      </c>
      <c r="DK118" s="368" t="s">
        <v>386</v>
      </c>
      <c r="DL118" s="14">
        <v>0.69870160233648604</v>
      </c>
      <c r="DM118" s="431">
        <v>0.71585697596994713</v>
      </c>
      <c r="DN118" s="14">
        <v>111</v>
      </c>
      <c r="DO118" s="43">
        <v>111</v>
      </c>
      <c r="DP118" s="14">
        <v>121</v>
      </c>
      <c r="DQ118" s="14">
        <v>283</v>
      </c>
      <c r="DR118" s="14">
        <v>56</v>
      </c>
      <c r="DS118" s="14">
        <v>88.5</v>
      </c>
      <c r="DT118" s="14">
        <f t="shared" si="24"/>
        <v>87</v>
      </c>
      <c r="DU118" s="368" t="s">
        <v>169</v>
      </c>
      <c r="DV118" s="14">
        <v>0.67359322436814362</v>
      </c>
      <c r="DW118" s="431">
        <v>0.69594312517002188</v>
      </c>
      <c r="DX118" s="14">
        <v>111</v>
      </c>
      <c r="DY118" s="14">
        <v>111</v>
      </c>
      <c r="DZ118" s="14">
        <v>113</v>
      </c>
      <c r="EA118" s="14">
        <v>92</v>
      </c>
      <c r="EB118" s="14">
        <v>99</v>
      </c>
      <c r="EC118" s="14">
        <v>106</v>
      </c>
      <c r="ED118" s="43">
        <f t="shared" si="25"/>
        <v>105</v>
      </c>
    </row>
    <row r="119" spans="6:134" x14ac:dyDescent="0.25">
      <c r="F119" s="406" t="s">
        <v>92</v>
      </c>
      <c r="G119" s="411">
        <f>(VLOOKUP(F119,'RPPF CALCULATION'!$AX$2:$AZ$400,2,FALSE))</f>
        <v>0.67906545228951021</v>
      </c>
      <c r="H119" s="413">
        <f t="shared" si="15"/>
        <v>113</v>
      </c>
      <c r="I119" s="49">
        <f>VLOOKUP(F119,'RPPF CALCULATION'!$U$2:$W$365,3,FALSE)</f>
        <v>98</v>
      </c>
      <c r="J119" s="417">
        <f>VLOOKUP(F119,'RPPF CALCULATION'!$X$2:$AC$365,3,FALSE)</f>
        <v>153</v>
      </c>
      <c r="K119" s="467">
        <f>VLOOKUP(F119,'RPPF CALCULATION'!$X$2:$AC$365,5,FALSE)</f>
        <v>74</v>
      </c>
      <c r="L119" s="525">
        <f t="shared" si="16"/>
        <v>86</v>
      </c>
      <c r="M119" s="469">
        <f t="shared" si="17"/>
        <v>83</v>
      </c>
      <c r="O119" s="368" t="s">
        <v>204</v>
      </c>
      <c r="P119" s="14">
        <v>0.70688560817914481</v>
      </c>
      <c r="Q119" s="431">
        <v>0.72178915605393301</v>
      </c>
      <c r="R119" s="14">
        <v>112</v>
      </c>
      <c r="S119" s="43">
        <v>112</v>
      </c>
      <c r="T119" s="14">
        <v>128</v>
      </c>
      <c r="U119" s="14">
        <v>94</v>
      </c>
      <c r="V119" s="14">
        <v>176</v>
      </c>
      <c r="W119" s="14">
        <v>152</v>
      </c>
      <c r="X119" s="14">
        <f t="shared" si="26"/>
        <v>144</v>
      </c>
      <c r="Y119" s="368" t="s">
        <v>93</v>
      </c>
      <c r="Z119" s="14">
        <v>0.71328456260521722</v>
      </c>
      <c r="AA119" s="431">
        <v>0.73992895467652753</v>
      </c>
      <c r="AB119" s="14">
        <v>112</v>
      </c>
      <c r="AC119" s="43">
        <v>112</v>
      </c>
      <c r="AD119" s="14">
        <v>102</v>
      </c>
      <c r="AE119" s="14">
        <v>78</v>
      </c>
      <c r="AF119" s="14">
        <v>217</v>
      </c>
      <c r="AG119" s="14">
        <v>159.5</v>
      </c>
      <c r="AH119" s="43">
        <f t="shared" si="27"/>
        <v>155</v>
      </c>
      <c r="AI119" s="368" t="s">
        <v>176</v>
      </c>
      <c r="AJ119" s="14">
        <v>0.66249549828563725</v>
      </c>
      <c r="AK119" s="431">
        <v>0.72665674528508806</v>
      </c>
      <c r="AL119" s="14">
        <v>112</v>
      </c>
      <c r="AM119" s="14">
        <v>112</v>
      </c>
      <c r="AN119" s="14">
        <v>122</v>
      </c>
      <c r="AO119" s="14">
        <v>171</v>
      </c>
      <c r="AP119" s="14">
        <v>180</v>
      </c>
      <c r="AQ119" s="14">
        <v>151</v>
      </c>
      <c r="AR119" s="43">
        <f t="shared" si="28"/>
        <v>145</v>
      </c>
      <c r="AS119" s="14" t="s">
        <v>303</v>
      </c>
      <c r="AT119" s="14">
        <v>0.68587627969149334</v>
      </c>
      <c r="AU119" s="431">
        <v>0.73892534985363811</v>
      </c>
      <c r="AV119" s="14">
        <v>112</v>
      </c>
      <c r="AW119" s="43">
        <v>112</v>
      </c>
      <c r="AX119" s="14">
        <v>119</v>
      </c>
      <c r="AY119" s="14">
        <v>28</v>
      </c>
      <c r="AZ119" s="14">
        <v>180</v>
      </c>
      <c r="BA119" s="14">
        <v>149.5</v>
      </c>
      <c r="BB119" s="14">
        <f t="shared" si="29"/>
        <v>144</v>
      </c>
      <c r="BC119" s="368" t="s">
        <v>140</v>
      </c>
      <c r="BD119" s="14">
        <v>0.70800382287669528</v>
      </c>
      <c r="BE119" s="431">
        <v>0.72521668368647252</v>
      </c>
      <c r="BF119" s="14">
        <v>112</v>
      </c>
      <c r="BG119" s="43">
        <v>112</v>
      </c>
      <c r="BH119" s="14">
        <v>103</v>
      </c>
      <c r="BI119" s="14">
        <v>103</v>
      </c>
      <c r="BJ119" s="14">
        <v>132</v>
      </c>
      <c r="BK119" s="14">
        <v>117.5</v>
      </c>
      <c r="BL119" s="14">
        <f t="shared" si="18"/>
        <v>115</v>
      </c>
      <c r="BM119" s="368" t="s">
        <v>339</v>
      </c>
      <c r="BN119" s="14">
        <v>0.69556248133403697</v>
      </c>
      <c r="BO119" s="431">
        <v>0.72534417074839908</v>
      </c>
      <c r="BP119" s="14">
        <v>112</v>
      </c>
      <c r="BQ119" s="43">
        <v>112</v>
      </c>
      <c r="BR119" s="14">
        <v>111</v>
      </c>
      <c r="BS119" s="14">
        <v>98</v>
      </c>
      <c r="BT119" s="14">
        <v>154</v>
      </c>
      <c r="BU119" s="14">
        <v>132.5</v>
      </c>
      <c r="BV119" s="14">
        <f t="shared" si="19"/>
        <v>131</v>
      </c>
      <c r="BW119" s="14" t="s">
        <v>137</v>
      </c>
      <c r="BX119" s="14">
        <v>0.68100768470731377</v>
      </c>
      <c r="BY119" s="431">
        <v>0.71875753345747662</v>
      </c>
      <c r="BZ119" s="14">
        <v>112</v>
      </c>
      <c r="CA119" s="43">
        <v>112</v>
      </c>
      <c r="CB119" s="14">
        <v>81</v>
      </c>
      <c r="CC119" s="14">
        <v>264</v>
      </c>
      <c r="CD119" s="14">
        <v>7</v>
      </c>
      <c r="CE119" s="14">
        <v>44</v>
      </c>
      <c r="CF119" s="14">
        <f t="shared" si="20"/>
        <v>34</v>
      </c>
      <c r="CG119" s="368" t="s">
        <v>85</v>
      </c>
      <c r="CH119" s="14">
        <v>0.69405459295690075</v>
      </c>
      <c r="CI119" s="431">
        <v>0.73226079732854621</v>
      </c>
      <c r="CJ119" s="14">
        <v>112</v>
      </c>
      <c r="CK119" s="43">
        <v>112</v>
      </c>
      <c r="CL119" s="14">
        <v>100</v>
      </c>
      <c r="CM119" s="14">
        <v>152</v>
      </c>
      <c r="CN119" s="14">
        <v>105</v>
      </c>
      <c r="CO119" s="14">
        <v>102.5</v>
      </c>
      <c r="CP119" s="43">
        <f t="shared" si="21"/>
        <v>100</v>
      </c>
      <c r="CQ119" s="14" t="s">
        <v>264</v>
      </c>
      <c r="CR119" s="14">
        <v>0.69106565150177024</v>
      </c>
      <c r="CS119" s="431">
        <v>0.72459123259409541</v>
      </c>
      <c r="CT119" s="14">
        <v>112</v>
      </c>
      <c r="CU119" s="14">
        <v>112</v>
      </c>
      <c r="CV119" s="14">
        <v>119</v>
      </c>
      <c r="CW119" s="14">
        <v>84</v>
      </c>
      <c r="CX119" s="14">
        <v>198</v>
      </c>
      <c r="CY119" s="14">
        <v>158.5</v>
      </c>
      <c r="CZ119" s="14">
        <f t="shared" si="22"/>
        <v>153</v>
      </c>
      <c r="DA119" s="368" t="s">
        <v>372</v>
      </c>
      <c r="DB119" s="14">
        <v>0.69314473366436558</v>
      </c>
      <c r="DC119" s="431">
        <v>0.73611470021761505</v>
      </c>
      <c r="DD119" s="14">
        <v>112</v>
      </c>
      <c r="DE119" s="43">
        <v>112</v>
      </c>
      <c r="DF119" s="14">
        <v>117</v>
      </c>
      <c r="DG119" s="14">
        <v>137</v>
      </c>
      <c r="DH119" s="14">
        <v>84</v>
      </c>
      <c r="DI119" s="14">
        <v>100.5</v>
      </c>
      <c r="DJ119" s="14">
        <f t="shared" si="23"/>
        <v>91</v>
      </c>
      <c r="DK119" s="368" t="s">
        <v>185</v>
      </c>
      <c r="DL119" s="14">
        <v>0.69795055616286639</v>
      </c>
      <c r="DM119" s="431">
        <v>0.71508748919495868</v>
      </c>
      <c r="DN119" s="14">
        <v>112</v>
      </c>
      <c r="DO119" s="43">
        <v>112</v>
      </c>
      <c r="DP119" s="14">
        <v>90</v>
      </c>
      <c r="DQ119" s="14">
        <v>118</v>
      </c>
      <c r="DR119" s="14">
        <v>12</v>
      </c>
      <c r="DS119" s="14">
        <v>51</v>
      </c>
      <c r="DT119" s="14">
        <f t="shared" si="24"/>
        <v>42</v>
      </c>
      <c r="DU119" s="368" t="s">
        <v>254</v>
      </c>
      <c r="DV119" s="14">
        <v>0.67233436391583534</v>
      </c>
      <c r="DW119" s="431">
        <v>0.69464249558284896</v>
      </c>
      <c r="DX119" s="14">
        <v>112</v>
      </c>
      <c r="DY119" s="14">
        <v>112</v>
      </c>
      <c r="DZ119" s="14">
        <v>94</v>
      </c>
      <c r="EA119" s="14">
        <v>94</v>
      </c>
      <c r="EB119" s="14">
        <v>101</v>
      </c>
      <c r="EC119" s="14">
        <v>97.5</v>
      </c>
      <c r="ED119" s="43">
        <f t="shared" si="25"/>
        <v>95</v>
      </c>
    </row>
    <row r="120" spans="6:134" x14ac:dyDescent="0.25">
      <c r="F120" s="406" t="s">
        <v>254</v>
      </c>
      <c r="G120" s="411">
        <f>(VLOOKUP(F120,'RPPF CALCULATION'!$AX$2:$AZ$400,2,FALSE))</f>
        <v>0.67871739064502457</v>
      </c>
      <c r="H120" s="413">
        <f t="shared" si="15"/>
        <v>114</v>
      </c>
      <c r="I120" s="49">
        <f>VLOOKUP(F120,'RPPF CALCULATION'!$U$2:$W$365,3,FALSE)</f>
        <v>104</v>
      </c>
      <c r="J120" s="417">
        <f>VLOOKUP(F120,'RPPF CALCULATION'!$X$2:$AC$365,3,FALSE)</f>
        <v>97</v>
      </c>
      <c r="K120" s="467">
        <f>VLOOKUP(F120,'RPPF CALCULATION'!$X$2:$AC$365,5,FALSE)</f>
        <v>66</v>
      </c>
      <c r="L120" s="525">
        <f t="shared" si="16"/>
        <v>85</v>
      </c>
      <c r="M120" s="469">
        <f t="shared" si="17"/>
        <v>80</v>
      </c>
      <c r="O120" s="368" t="s">
        <v>351</v>
      </c>
      <c r="P120" s="14">
        <v>0.70486243541554638</v>
      </c>
      <c r="Q120" s="431">
        <v>0.71972332794158744</v>
      </c>
      <c r="R120" s="14">
        <v>113</v>
      </c>
      <c r="S120" s="43">
        <v>113</v>
      </c>
      <c r="T120" s="14">
        <v>118</v>
      </c>
      <c r="U120" s="14">
        <v>96</v>
      </c>
      <c r="V120" s="14">
        <v>289</v>
      </c>
      <c r="W120" s="14">
        <v>203.5</v>
      </c>
      <c r="X120" s="14">
        <f t="shared" si="26"/>
        <v>204</v>
      </c>
      <c r="Y120" s="368" t="s">
        <v>366</v>
      </c>
      <c r="Z120" s="14">
        <v>0.71127572678612838</v>
      </c>
      <c r="AA120" s="431">
        <v>0.73784507978891434</v>
      </c>
      <c r="AB120" s="14">
        <v>113</v>
      </c>
      <c r="AC120" s="43">
        <v>113</v>
      </c>
      <c r="AD120" s="14">
        <v>111</v>
      </c>
      <c r="AE120" s="14">
        <v>127</v>
      </c>
      <c r="AF120" s="14">
        <v>205</v>
      </c>
      <c r="AG120" s="14">
        <v>158</v>
      </c>
      <c r="AH120" s="43">
        <f t="shared" si="27"/>
        <v>150</v>
      </c>
      <c r="AI120" s="368" t="s">
        <v>385</v>
      </c>
      <c r="AJ120" s="14">
        <v>0.65961285355199473</v>
      </c>
      <c r="AK120" s="431">
        <v>0.72349492268345161</v>
      </c>
      <c r="AL120" s="14">
        <v>113</v>
      </c>
      <c r="AM120" s="14">
        <v>113</v>
      </c>
      <c r="AN120" s="14">
        <v>109</v>
      </c>
      <c r="AO120" s="14">
        <v>161</v>
      </c>
      <c r="AP120" s="14">
        <v>210</v>
      </c>
      <c r="AQ120" s="14">
        <v>159.5</v>
      </c>
      <c r="AR120" s="43">
        <f t="shared" si="28"/>
        <v>156</v>
      </c>
      <c r="AS120" s="14" t="s">
        <v>350</v>
      </c>
      <c r="AT120" s="14">
        <v>0.68273265086672075</v>
      </c>
      <c r="AU120" s="431">
        <v>0.73553857719808002</v>
      </c>
      <c r="AV120" s="14">
        <v>113</v>
      </c>
      <c r="AW120" s="43">
        <v>113</v>
      </c>
      <c r="AX120" s="14">
        <v>102</v>
      </c>
      <c r="AY120" s="14">
        <v>122</v>
      </c>
      <c r="AZ120" s="14">
        <v>60</v>
      </c>
      <c r="BA120" s="14">
        <v>81</v>
      </c>
      <c r="BB120" s="14">
        <f t="shared" si="29"/>
        <v>76</v>
      </c>
      <c r="BC120" s="368" t="s">
        <v>39</v>
      </c>
      <c r="BD120" s="14">
        <v>0.70776826788672331</v>
      </c>
      <c r="BE120" s="431">
        <v>0.72497540192621424</v>
      </c>
      <c r="BF120" s="14">
        <v>113</v>
      </c>
      <c r="BG120" s="43">
        <v>113</v>
      </c>
      <c r="BH120" s="14">
        <v>105</v>
      </c>
      <c r="BI120" s="14">
        <v>264</v>
      </c>
      <c r="BJ120" s="14">
        <v>23</v>
      </c>
      <c r="BK120" s="14">
        <v>64</v>
      </c>
      <c r="BL120" s="14">
        <f t="shared" si="18"/>
        <v>60</v>
      </c>
      <c r="BM120" s="368" t="s">
        <v>68</v>
      </c>
      <c r="BN120" s="14">
        <v>0.69551674025831733</v>
      </c>
      <c r="BO120" s="431">
        <v>0.72529647119080742</v>
      </c>
      <c r="BP120" s="14">
        <v>113</v>
      </c>
      <c r="BQ120" s="43">
        <v>113</v>
      </c>
      <c r="BR120" s="14">
        <v>102</v>
      </c>
      <c r="BS120" s="14">
        <v>69</v>
      </c>
      <c r="BT120" s="14">
        <v>69</v>
      </c>
      <c r="BU120" s="14">
        <v>85.5</v>
      </c>
      <c r="BV120" s="14">
        <f t="shared" si="19"/>
        <v>84</v>
      </c>
      <c r="BW120" s="14" t="s">
        <v>314</v>
      </c>
      <c r="BX120" s="14">
        <v>0.68083460748426472</v>
      </c>
      <c r="BY120" s="431">
        <v>0.71857486215914923</v>
      </c>
      <c r="BZ120" s="14">
        <v>113</v>
      </c>
      <c r="CA120" s="43">
        <v>113</v>
      </c>
      <c r="CB120" s="14">
        <v>101</v>
      </c>
      <c r="CC120" s="14">
        <v>177</v>
      </c>
      <c r="CD120" s="14">
        <v>67</v>
      </c>
      <c r="CE120" s="14">
        <v>84</v>
      </c>
      <c r="CF120" s="14">
        <f t="shared" si="20"/>
        <v>83</v>
      </c>
      <c r="CG120" s="368" t="s">
        <v>255</v>
      </c>
      <c r="CH120" s="14">
        <v>0.69114493179770575</v>
      </c>
      <c r="CI120" s="431">
        <v>0.72919096561500507</v>
      </c>
      <c r="CJ120" s="14">
        <v>113</v>
      </c>
      <c r="CK120" s="43">
        <v>113</v>
      </c>
      <c r="CL120" s="14">
        <v>109</v>
      </c>
      <c r="CM120" s="14">
        <v>233</v>
      </c>
      <c r="CN120" s="14">
        <v>211</v>
      </c>
      <c r="CO120" s="14">
        <v>160</v>
      </c>
      <c r="CP120" s="43">
        <f t="shared" si="21"/>
        <v>154</v>
      </c>
      <c r="CQ120" s="14" t="s">
        <v>39</v>
      </c>
      <c r="CR120" s="14">
        <v>0.68993350821064836</v>
      </c>
      <c r="CS120" s="431">
        <v>0.72340416577778865</v>
      </c>
      <c r="CT120" s="14">
        <v>113</v>
      </c>
      <c r="CU120" s="14">
        <v>113</v>
      </c>
      <c r="CV120" s="14">
        <v>105</v>
      </c>
      <c r="CW120" s="14">
        <v>152</v>
      </c>
      <c r="CX120" s="14">
        <v>85</v>
      </c>
      <c r="CY120" s="14">
        <v>95</v>
      </c>
      <c r="CZ120" s="14">
        <f t="shared" si="22"/>
        <v>93</v>
      </c>
      <c r="DA120" s="368" t="s">
        <v>366</v>
      </c>
      <c r="DB120" s="14">
        <v>0.69131809931067334</v>
      </c>
      <c r="DC120" s="431">
        <v>0.73417482772869491</v>
      </c>
      <c r="DD120" s="14">
        <v>113</v>
      </c>
      <c r="DE120" s="43">
        <v>113</v>
      </c>
      <c r="DF120" s="14">
        <v>73</v>
      </c>
      <c r="DG120" s="14">
        <v>131</v>
      </c>
      <c r="DH120" s="14">
        <v>124</v>
      </c>
      <c r="DI120" s="14">
        <v>98.5</v>
      </c>
      <c r="DJ120" s="14">
        <f t="shared" si="23"/>
        <v>88</v>
      </c>
      <c r="DK120" s="368" t="s">
        <v>131</v>
      </c>
      <c r="DL120" s="14">
        <v>0.69639843604668916</v>
      </c>
      <c r="DM120" s="431">
        <v>0.71349725953326448</v>
      </c>
      <c r="DN120" s="14">
        <v>113</v>
      </c>
      <c r="DO120" s="43">
        <v>113</v>
      </c>
      <c r="DP120" s="14">
        <v>142</v>
      </c>
      <c r="DQ120" s="14">
        <v>177</v>
      </c>
      <c r="DR120" s="14">
        <v>141</v>
      </c>
      <c r="DS120" s="14">
        <v>141.5</v>
      </c>
      <c r="DT120" s="14">
        <f t="shared" si="24"/>
        <v>129</v>
      </c>
      <c r="DU120" s="368" t="s">
        <v>188</v>
      </c>
      <c r="DV120" s="14">
        <v>0.67183735095940711</v>
      </c>
      <c r="DW120" s="431">
        <v>0.69412899167925624</v>
      </c>
      <c r="DX120" s="14">
        <v>113</v>
      </c>
      <c r="DY120" s="14">
        <v>113</v>
      </c>
      <c r="DZ120" s="14">
        <v>144</v>
      </c>
      <c r="EA120" s="14">
        <v>169</v>
      </c>
      <c r="EB120" s="14">
        <v>102</v>
      </c>
      <c r="EC120" s="14">
        <v>123</v>
      </c>
      <c r="ED120" s="43">
        <f t="shared" si="25"/>
        <v>119</v>
      </c>
    </row>
    <row r="121" spans="6:134" x14ac:dyDescent="0.25">
      <c r="F121" s="406" t="s">
        <v>351</v>
      </c>
      <c r="G121" s="411">
        <f>(VLOOKUP(F121,'RPPF CALCULATION'!$AX$2:$AZ$400,2,FALSE))</f>
        <v>0.67871566791722571</v>
      </c>
      <c r="H121" s="413">
        <f t="shared" si="15"/>
        <v>115</v>
      </c>
      <c r="I121" s="49">
        <f>VLOOKUP(F121,'RPPF CALCULATION'!$U$2:$W$365,3,FALSE)</f>
        <v>116</v>
      </c>
      <c r="J121" s="417">
        <f>VLOOKUP(F121,'RPPF CALCULATION'!$X$2:$AC$365,3,FALSE)</f>
        <v>113</v>
      </c>
      <c r="K121" s="467">
        <f>VLOOKUP(F121,'RPPF CALCULATION'!$X$2:$AC$365,5,FALSE)</f>
        <v>226</v>
      </c>
      <c r="L121" s="525">
        <f t="shared" si="16"/>
        <v>171</v>
      </c>
      <c r="M121" s="469">
        <f t="shared" si="17"/>
        <v>163</v>
      </c>
      <c r="O121" s="368" t="s">
        <v>366</v>
      </c>
      <c r="P121" s="14">
        <v>0.70465335154334707</v>
      </c>
      <c r="Q121" s="431">
        <v>0.71950983587170647</v>
      </c>
      <c r="R121" s="14">
        <v>114</v>
      </c>
      <c r="S121" s="43">
        <v>114</v>
      </c>
      <c r="T121" s="14">
        <v>102</v>
      </c>
      <c r="U121" s="14">
        <v>201</v>
      </c>
      <c r="V121" s="14">
        <v>112</v>
      </c>
      <c r="W121" s="14">
        <v>107</v>
      </c>
      <c r="X121" s="14">
        <f t="shared" si="26"/>
        <v>104</v>
      </c>
      <c r="Y121" s="368" t="s">
        <v>304</v>
      </c>
      <c r="Z121" s="14">
        <v>0.70594477179511772</v>
      </c>
      <c r="AA121" s="431">
        <v>0.7323149896107124</v>
      </c>
      <c r="AB121" s="14">
        <v>114</v>
      </c>
      <c r="AC121" s="43">
        <v>114</v>
      </c>
      <c r="AD121" s="14">
        <v>151</v>
      </c>
      <c r="AE121" s="14">
        <v>137</v>
      </c>
      <c r="AF121" s="14">
        <v>130</v>
      </c>
      <c r="AG121" s="14">
        <v>140.5</v>
      </c>
      <c r="AH121" s="43">
        <f t="shared" si="27"/>
        <v>133</v>
      </c>
      <c r="AI121" s="368" t="s">
        <v>357</v>
      </c>
      <c r="AJ121" s="14">
        <v>0.65946261376487791</v>
      </c>
      <c r="AK121" s="431">
        <v>0.72333013249996947</v>
      </c>
      <c r="AL121" s="14">
        <v>114</v>
      </c>
      <c r="AM121" s="14">
        <v>114</v>
      </c>
      <c r="AN121" s="14">
        <v>121</v>
      </c>
      <c r="AO121" s="14">
        <v>105</v>
      </c>
      <c r="AP121" s="14">
        <v>206</v>
      </c>
      <c r="AQ121" s="14">
        <v>163.5</v>
      </c>
      <c r="AR121" s="43">
        <f t="shared" si="28"/>
        <v>161</v>
      </c>
      <c r="AS121" s="14" t="s">
        <v>223</v>
      </c>
      <c r="AT121" s="14">
        <v>0.68213354914596136</v>
      </c>
      <c r="AU121" s="431">
        <v>0.73489313798153622</v>
      </c>
      <c r="AV121" s="14">
        <v>114</v>
      </c>
      <c r="AW121" s="43">
        <v>114</v>
      </c>
      <c r="AX121" s="14">
        <v>98</v>
      </c>
      <c r="AY121" s="14">
        <v>130</v>
      </c>
      <c r="AZ121" s="14">
        <v>14</v>
      </c>
      <c r="BA121" s="14">
        <v>56</v>
      </c>
      <c r="BB121" s="14">
        <f t="shared" si="29"/>
        <v>54</v>
      </c>
      <c r="BC121" s="368" t="s">
        <v>81</v>
      </c>
      <c r="BD121" s="14">
        <v>0.70738717118091687</v>
      </c>
      <c r="BE121" s="431">
        <v>0.72458504006626578</v>
      </c>
      <c r="BF121" s="14">
        <v>114</v>
      </c>
      <c r="BG121" s="43">
        <v>114</v>
      </c>
      <c r="BH121" s="14">
        <v>124</v>
      </c>
      <c r="BI121" s="14">
        <v>35</v>
      </c>
      <c r="BJ121" s="14">
        <v>138</v>
      </c>
      <c r="BK121" s="14">
        <v>131</v>
      </c>
      <c r="BL121" s="14">
        <f t="shared" si="18"/>
        <v>128</v>
      </c>
      <c r="BM121" s="368" t="s">
        <v>258</v>
      </c>
      <c r="BN121" s="14">
        <v>0.69483987120516377</v>
      </c>
      <c r="BO121" s="431">
        <v>0.72459062083912762</v>
      </c>
      <c r="BP121" s="14">
        <v>114</v>
      </c>
      <c r="BQ121" s="43">
        <v>114</v>
      </c>
      <c r="BR121" s="14">
        <v>92</v>
      </c>
      <c r="BS121" s="14">
        <v>134</v>
      </c>
      <c r="BT121" s="14">
        <v>133</v>
      </c>
      <c r="BU121" s="14">
        <v>112.5</v>
      </c>
      <c r="BV121" s="14">
        <f t="shared" si="19"/>
        <v>109</v>
      </c>
      <c r="BW121" s="14" t="s">
        <v>159</v>
      </c>
      <c r="BX121" s="14">
        <v>0.68041660769969825</v>
      </c>
      <c r="BY121" s="431">
        <v>0.71813369166887808</v>
      </c>
      <c r="BZ121" s="14">
        <v>114</v>
      </c>
      <c r="CA121" s="43">
        <v>114</v>
      </c>
      <c r="CB121" s="14">
        <v>118</v>
      </c>
      <c r="CC121" s="14">
        <v>50</v>
      </c>
      <c r="CD121" s="14">
        <v>150</v>
      </c>
      <c r="CE121" s="14">
        <v>134</v>
      </c>
      <c r="CF121" s="14">
        <f t="shared" si="20"/>
        <v>129</v>
      </c>
      <c r="CG121" s="368" t="s">
        <v>339</v>
      </c>
      <c r="CH121" s="14">
        <v>0.6909521759999292</v>
      </c>
      <c r="CI121" s="431">
        <v>0.72898759902741683</v>
      </c>
      <c r="CJ121" s="14">
        <v>114</v>
      </c>
      <c r="CK121" s="43">
        <v>114</v>
      </c>
      <c r="CL121" s="14">
        <v>113</v>
      </c>
      <c r="CM121" s="14">
        <v>107</v>
      </c>
      <c r="CN121" s="14">
        <v>146</v>
      </c>
      <c r="CO121" s="14">
        <v>129.5</v>
      </c>
      <c r="CP121" s="43">
        <f t="shared" si="21"/>
        <v>125</v>
      </c>
      <c r="CQ121" s="14" t="s">
        <v>292</v>
      </c>
      <c r="CR121" s="14">
        <v>0.68651408099776268</v>
      </c>
      <c r="CS121" s="431">
        <v>0.7198188523223068</v>
      </c>
      <c r="CT121" s="14">
        <v>114</v>
      </c>
      <c r="CU121" s="14">
        <v>114</v>
      </c>
      <c r="CV121" s="14">
        <v>135</v>
      </c>
      <c r="CW121" s="14">
        <v>113</v>
      </c>
      <c r="CX121" s="14">
        <v>136</v>
      </c>
      <c r="CY121" s="14">
        <v>135.5</v>
      </c>
      <c r="CZ121" s="14">
        <f t="shared" si="22"/>
        <v>131</v>
      </c>
      <c r="DA121" s="368" t="s">
        <v>387</v>
      </c>
      <c r="DB121" s="14">
        <v>0.69117679317493974</v>
      </c>
      <c r="DC121" s="431">
        <v>0.73402476163327135</v>
      </c>
      <c r="DD121" s="14">
        <v>114</v>
      </c>
      <c r="DE121" s="43">
        <v>114</v>
      </c>
      <c r="DF121" s="14">
        <v>105</v>
      </c>
      <c r="DG121" s="14">
        <v>240</v>
      </c>
      <c r="DH121" s="14">
        <v>213</v>
      </c>
      <c r="DI121" s="14">
        <v>159</v>
      </c>
      <c r="DJ121" s="14">
        <f t="shared" si="23"/>
        <v>156</v>
      </c>
      <c r="DK121" s="368" t="s">
        <v>114</v>
      </c>
      <c r="DL121" s="14">
        <v>0.69522253395080613</v>
      </c>
      <c r="DM121" s="431">
        <v>0.71229248525540312</v>
      </c>
      <c r="DN121" s="14">
        <v>114</v>
      </c>
      <c r="DO121" s="43">
        <v>114</v>
      </c>
      <c r="DP121" s="14">
        <v>112</v>
      </c>
      <c r="DQ121" s="14">
        <v>61</v>
      </c>
      <c r="DR121" s="14">
        <v>258</v>
      </c>
      <c r="DS121" s="14">
        <v>185</v>
      </c>
      <c r="DT121" s="14">
        <f t="shared" si="24"/>
        <v>183</v>
      </c>
      <c r="DU121" s="368" t="s">
        <v>280</v>
      </c>
      <c r="DV121" s="14">
        <v>0.67090833925605309</v>
      </c>
      <c r="DW121" s="431">
        <v>0.69316915526053602</v>
      </c>
      <c r="DX121" s="14">
        <v>114</v>
      </c>
      <c r="DY121" s="14">
        <v>114</v>
      </c>
      <c r="DZ121" s="14">
        <v>118</v>
      </c>
      <c r="EA121" s="14">
        <v>180</v>
      </c>
      <c r="EB121" s="14">
        <v>60</v>
      </c>
      <c r="EC121" s="14">
        <v>89</v>
      </c>
      <c r="ED121" s="43">
        <f t="shared" si="25"/>
        <v>85</v>
      </c>
    </row>
    <row r="122" spans="6:134" x14ac:dyDescent="0.25">
      <c r="F122" s="406" t="s">
        <v>85</v>
      </c>
      <c r="G122" s="411">
        <f>(VLOOKUP(F122,'RPPF CALCULATION'!$AX$2:$AZ$400,2,FALSE))</f>
        <v>0.67253793104332993</v>
      </c>
      <c r="H122" s="413">
        <f t="shared" si="15"/>
        <v>116</v>
      </c>
      <c r="I122" s="49">
        <f>VLOOKUP(F122,'RPPF CALCULATION'!$U$2:$W$365,3,FALSE)</f>
        <v>110</v>
      </c>
      <c r="J122" s="417">
        <f>VLOOKUP(F122,'RPPF CALCULATION'!$X$2:$AC$365,3,FALSE)</f>
        <v>64</v>
      </c>
      <c r="K122" s="467">
        <f>VLOOKUP(F122,'RPPF CALCULATION'!$X$2:$AC$365,5,FALSE)</f>
        <v>239</v>
      </c>
      <c r="L122" s="525">
        <f t="shared" si="16"/>
        <v>174.5</v>
      </c>
      <c r="M122" s="469">
        <f t="shared" si="17"/>
        <v>168</v>
      </c>
      <c r="O122" s="368" t="s">
        <v>212</v>
      </c>
      <c r="P122" s="14">
        <v>0.70429801369679523</v>
      </c>
      <c r="Q122" s="431">
        <v>0.71914700629729011</v>
      </c>
      <c r="R122" s="14">
        <v>115</v>
      </c>
      <c r="S122" s="43">
        <v>115</v>
      </c>
      <c r="T122" s="14">
        <v>149</v>
      </c>
      <c r="U122" s="14">
        <v>133</v>
      </c>
      <c r="V122" s="14">
        <v>186</v>
      </c>
      <c r="W122" s="14">
        <v>167.5</v>
      </c>
      <c r="X122" s="14">
        <f t="shared" si="26"/>
        <v>161</v>
      </c>
      <c r="Y122" s="368" t="s">
        <v>344</v>
      </c>
      <c r="Z122" s="14">
        <v>0.70350817039011926</v>
      </c>
      <c r="AA122" s="431">
        <v>0.72978737016528539</v>
      </c>
      <c r="AB122" s="14">
        <v>115</v>
      </c>
      <c r="AC122" s="43">
        <v>115</v>
      </c>
      <c r="AD122" s="14">
        <v>100</v>
      </c>
      <c r="AE122" s="14">
        <v>108</v>
      </c>
      <c r="AF122" s="14">
        <v>216</v>
      </c>
      <c r="AG122" s="14">
        <v>158</v>
      </c>
      <c r="AH122" s="43">
        <f t="shared" si="27"/>
        <v>150</v>
      </c>
      <c r="AI122" s="368" t="s">
        <v>131</v>
      </c>
      <c r="AJ122" s="14">
        <v>0.6592510866250354</v>
      </c>
      <c r="AK122" s="431">
        <v>0.72309811941705016</v>
      </c>
      <c r="AL122" s="14">
        <v>115</v>
      </c>
      <c r="AM122" s="14">
        <v>115</v>
      </c>
      <c r="AN122" s="14">
        <v>113</v>
      </c>
      <c r="AO122" s="14">
        <v>141</v>
      </c>
      <c r="AP122" s="14">
        <v>172</v>
      </c>
      <c r="AQ122" s="14">
        <v>142.5</v>
      </c>
      <c r="AR122" s="43">
        <f t="shared" si="28"/>
        <v>139</v>
      </c>
      <c r="AS122" s="14" t="s">
        <v>341</v>
      </c>
      <c r="AT122" s="14">
        <v>0.68112680772494238</v>
      </c>
      <c r="AU122" s="431">
        <v>0.73380853019035674</v>
      </c>
      <c r="AV122" s="14">
        <v>115</v>
      </c>
      <c r="AW122" s="43">
        <v>115</v>
      </c>
      <c r="AX122" s="14">
        <v>110</v>
      </c>
      <c r="AY122" s="14">
        <v>215</v>
      </c>
      <c r="AZ122" s="14">
        <v>56</v>
      </c>
      <c r="BA122" s="14">
        <v>83</v>
      </c>
      <c r="BB122" s="14">
        <f t="shared" si="29"/>
        <v>79</v>
      </c>
      <c r="BC122" s="368" t="s">
        <v>263</v>
      </c>
      <c r="BD122" s="14">
        <v>0.70697304677620709</v>
      </c>
      <c r="BE122" s="431">
        <v>0.72416084754397547</v>
      </c>
      <c r="BF122" s="14">
        <v>115</v>
      </c>
      <c r="BG122" s="43">
        <v>115</v>
      </c>
      <c r="BH122" s="14">
        <v>94</v>
      </c>
      <c r="BI122" s="14">
        <v>166</v>
      </c>
      <c r="BJ122" s="14">
        <v>77</v>
      </c>
      <c r="BK122" s="14">
        <v>85.5</v>
      </c>
      <c r="BL122" s="14">
        <f t="shared" si="18"/>
        <v>82</v>
      </c>
      <c r="BM122" s="368" t="s">
        <v>334</v>
      </c>
      <c r="BN122" s="14">
        <v>0.69466453652219839</v>
      </c>
      <c r="BO122" s="431">
        <v>0.72440777890381358</v>
      </c>
      <c r="BP122" s="14">
        <v>115</v>
      </c>
      <c r="BQ122" s="43">
        <v>115</v>
      </c>
      <c r="BR122" s="14">
        <v>118</v>
      </c>
      <c r="BS122" s="14">
        <v>41</v>
      </c>
      <c r="BT122" s="14">
        <v>236</v>
      </c>
      <c r="BU122" s="14">
        <v>177</v>
      </c>
      <c r="BV122" s="14">
        <f t="shared" si="19"/>
        <v>174</v>
      </c>
      <c r="BW122" s="14" t="s">
        <v>227</v>
      </c>
      <c r="BX122" s="14">
        <v>0.67746588904733351</v>
      </c>
      <c r="BY122" s="431">
        <v>0.7150194077802724</v>
      </c>
      <c r="BZ122" s="14">
        <v>115</v>
      </c>
      <c r="CA122" s="43">
        <v>115</v>
      </c>
      <c r="CB122" s="14">
        <v>127</v>
      </c>
      <c r="CC122" s="14">
        <v>123</v>
      </c>
      <c r="CD122" s="14">
        <v>121</v>
      </c>
      <c r="CE122" s="14">
        <v>124</v>
      </c>
      <c r="CF122" s="14">
        <f t="shared" si="20"/>
        <v>117</v>
      </c>
      <c r="CG122" s="368" t="s">
        <v>307</v>
      </c>
      <c r="CH122" s="14">
        <v>0.68639198213976005</v>
      </c>
      <c r="CI122" s="431">
        <v>0.72417637635717425</v>
      </c>
      <c r="CJ122" s="14">
        <v>115</v>
      </c>
      <c r="CK122" s="43">
        <v>115</v>
      </c>
      <c r="CL122" s="14">
        <v>144</v>
      </c>
      <c r="CM122" s="14">
        <v>130</v>
      </c>
      <c r="CN122" s="14">
        <v>148</v>
      </c>
      <c r="CO122" s="14">
        <v>146</v>
      </c>
      <c r="CP122" s="43">
        <f t="shared" si="21"/>
        <v>145</v>
      </c>
      <c r="CQ122" s="14" t="s">
        <v>340</v>
      </c>
      <c r="CR122" s="14">
        <v>0.68409425602844909</v>
      </c>
      <c r="CS122" s="431">
        <v>0.717281634688401</v>
      </c>
      <c r="CT122" s="14">
        <v>115</v>
      </c>
      <c r="CU122" s="14">
        <v>115</v>
      </c>
      <c r="CV122" s="14">
        <v>101</v>
      </c>
      <c r="CW122" s="14">
        <v>63</v>
      </c>
      <c r="CX122" s="14">
        <v>242</v>
      </c>
      <c r="CY122" s="14">
        <v>171.5</v>
      </c>
      <c r="CZ122" s="14">
        <f t="shared" si="22"/>
        <v>166</v>
      </c>
      <c r="DA122" s="368" t="s">
        <v>373</v>
      </c>
      <c r="DB122" s="14">
        <v>0.68925655889059867</v>
      </c>
      <c r="DC122" s="431">
        <v>0.73198548669412167</v>
      </c>
      <c r="DD122" s="14">
        <v>115</v>
      </c>
      <c r="DE122" s="43">
        <v>115</v>
      </c>
      <c r="DF122" s="14">
        <v>101</v>
      </c>
      <c r="DG122" s="14">
        <v>39</v>
      </c>
      <c r="DH122" s="14">
        <v>127</v>
      </c>
      <c r="DI122" s="14">
        <v>114</v>
      </c>
      <c r="DJ122" s="14">
        <f t="shared" si="23"/>
        <v>106</v>
      </c>
      <c r="DK122" s="368" t="s">
        <v>387</v>
      </c>
      <c r="DL122" s="14">
        <v>0.69192698489793514</v>
      </c>
      <c r="DM122" s="431">
        <v>0.70891601986408326</v>
      </c>
      <c r="DN122" s="14">
        <v>115</v>
      </c>
      <c r="DO122" s="43">
        <v>115</v>
      </c>
      <c r="DP122" s="14">
        <v>79</v>
      </c>
      <c r="DQ122" s="14">
        <v>221</v>
      </c>
      <c r="DR122" s="14">
        <v>129</v>
      </c>
      <c r="DS122" s="14">
        <v>104</v>
      </c>
      <c r="DT122" s="14">
        <f t="shared" si="24"/>
        <v>96</v>
      </c>
      <c r="DU122" s="368" t="s">
        <v>374</v>
      </c>
      <c r="DV122" s="14">
        <v>0.66944346056174564</v>
      </c>
      <c r="DW122" s="431">
        <v>0.6916556717223552</v>
      </c>
      <c r="DX122" s="14">
        <v>115</v>
      </c>
      <c r="DY122" s="14">
        <v>115</v>
      </c>
      <c r="DZ122" s="14">
        <v>133</v>
      </c>
      <c r="EA122" s="14">
        <v>101</v>
      </c>
      <c r="EB122" s="14">
        <v>228</v>
      </c>
      <c r="EC122" s="14">
        <v>180.5</v>
      </c>
      <c r="ED122" s="43">
        <f t="shared" si="25"/>
        <v>178</v>
      </c>
    </row>
    <row r="123" spans="6:134" x14ac:dyDescent="0.25">
      <c r="F123" s="406" t="s">
        <v>221</v>
      </c>
      <c r="G123" s="411">
        <f>(VLOOKUP(F123,'RPPF CALCULATION'!$AX$2:$AZ$400,2,FALSE))</f>
        <v>0.67139749360802947</v>
      </c>
      <c r="H123" s="413">
        <f t="shared" si="15"/>
        <v>117</v>
      </c>
      <c r="I123" s="49">
        <f>VLOOKUP(F123,'RPPF CALCULATION'!$U$2:$W$365,3,FALSE)</f>
        <v>115</v>
      </c>
      <c r="J123" s="417">
        <f>VLOOKUP(F123,'RPPF CALCULATION'!$X$2:$AC$365,3,FALSE)</f>
        <v>194</v>
      </c>
      <c r="K123" s="467">
        <f>VLOOKUP(F123,'RPPF CALCULATION'!$X$2:$AC$365,5,FALSE)</f>
        <v>166</v>
      </c>
      <c r="L123" s="525">
        <f t="shared" si="16"/>
        <v>140.5</v>
      </c>
      <c r="M123" s="469">
        <f t="shared" si="17"/>
        <v>130</v>
      </c>
      <c r="O123" s="368" t="s">
        <v>100</v>
      </c>
      <c r="P123" s="14">
        <v>0.70421978059004875</v>
      </c>
      <c r="Q123" s="431">
        <v>0.71906712377112092</v>
      </c>
      <c r="R123" s="14">
        <v>116</v>
      </c>
      <c r="S123" s="43">
        <v>116</v>
      </c>
      <c r="T123" s="14">
        <v>125</v>
      </c>
      <c r="U123" s="14">
        <v>223</v>
      </c>
      <c r="V123" s="14">
        <v>133</v>
      </c>
      <c r="W123" s="14">
        <v>129</v>
      </c>
      <c r="X123" s="14">
        <f t="shared" si="26"/>
        <v>125</v>
      </c>
      <c r="Y123" s="368" t="s">
        <v>168</v>
      </c>
      <c r="Z123" s="14">
        <v>0.69976618479609398</v>
      </c>
      <c r="AA123" s="431">
        <v>0.72590560455004638</v>
      </c>
      <c r="AB123" s="14">
        <v>116</v>
      </c>
      <c r="AC123" s="43">
        <v>116</v>
      </c>
      <c r="AD123" s="14">
        <v>128</v>
      </c>
      <c r="AE123" s="14">
        <v>135</v>
      </c>
      <c r="AF123" s="14">
        <v>104</v>
      </c>
      <c r="AG123" s="14">
        <v>116</v>
      </c>
      <c r="AH123" s="43">
        <f t="shared" si="27"/>
        <v>109</v>
      </c>
      <c r="AI123" s="368" t="s">
        <v>82</v>
      </c>
      <c r="AJ123" s="14">
        <v>0.65915590671301527</v>
      </c>
      <c r="AK123" s="431">
        <v>0.72299372153772257</v>
      </c>
      <c r="AL123" s="14">
        <v>116</v>
      </c>
      <c r="AM123" s="14">
        <v>116</v>
      </c>
      <c r="AN123" s="14">
        <v>154</v>
      </c>
      <c r="AO123" s="14">
        <v>64</v>
      </c>
      <c r="AP123" s="14">
        <v>72</v>
      </c>
      <c r="AQ123" s="14">
        <v>113</v>
      </c>
      <c r="AR123" s="43">
        <f t="shared" si="28"/>
        <v>110</v>
      </c>
      <c r="AS123" s="14" t="s">
        <v>105</v>
      </c>
      <c r="AT123" s="14">
        <v>0.68097044653035554</v>
      </c>
      <c r="AU123" s="431">
        <v>0.73364007524617114</v>
      </c>
      <c r="AV123" s="14">
        <v>116</v>
      </c>
      <c r="AW123" s="43">
        <v>116</v>
      </c>
      <c r="AX123" s="14">
        <v>132</v>
      </c>
      <c r="AY123" s="14">
        <v>237</v>
      </c>
      <c r="AZ123" s="14">
        <v>33</v>
      </c>
      <c r="BA123" s="14">
        <v>82.5</v>
      </c>
      <c r="BB123" s="14">
        <f t="shared" si="29"/>
        <v>78</v>
      </c>
      <c r="BC123" s="368" t="s">
        <v>64</v>
      </c>
      <c r="BD123" s="14">
        <v>0.7067296251895917</v>
      </c>
      <c r="BE123" s="431">
        <v>0.72391150793579984</v>
      </c>
      <c r="BF123" s="14">
        <v>116</v>
      </c>
      <c r="BG123" s="43">
        <v>116</v>
      </c>
      <c r="BH123" s="14">
        <v>110</v>
      </c>
      <c r="BI123" s="14">
        <v>56</v>
      </c>
      <c r="BJ123" s="14">
        <v>87</v>
      </c>
      <c r="BK123" s="14">
        <v>98.5</v>
      </c>
      <c r="BL123" s="14">
        <f t="shared" si="18"/>
        <v>95</v>
      </c>
      <c r="BM123" s="368" t="s">
        <v>137</v>
      </c>
      <c r="BN123" s="14">
        <v>0.69420701785666072</v>
      </c>
      <c r="BO123" s="431">
        <v>0.72393067079927653</v>
      </c>
      <c r="BP123" s="14">
        <v>116</v>
      </c>
      <c r="BQ123" s="43">
        <v>116</v>
      </c>
      <c r="BR123" s="14">
        <v>114</v>
      </c>
      <c r="BS123" s="14">
        <v>236</v>
      </c>
      <c r="BT123" s="14">
        <v>103</v>
      </c>
      <c r="BU123" s="14">
        <v>108.5</v>
      </c>
      <c r="BV123" s="14">
        <f t="shared" si="19"/>
        <v>106</v>
      </c>
      <c r="BW123" s="14" t="s">
        <v>131</v>
      </c>
      <c r="BX123" s="14">
        <v>0.67468399718695449</v>
      </c>
      <c r="BY123" s="431">
        <v>0.71208330914759577</v>
      </c>
      <c r="BZ123" s="14">
        <v>116</v>
      </c>
      <c r="CA123" s="43">
        <v>116</v>
      </c>
      <c r="CB123" s="14">
        <v>112</v>
      </c>
      <c r="CC123" s="14">
        <v>102</v>
      </c>
      <c r="CD123" s="14">
        <v>165</v>
      </c>
      <c r="CE123" s="14">
        <v>138.5</v>
      </c>
      <c r="CF123" s="14">
        <f t="shared" si="20"/>
        <v>133</v>
      </c>
      <c r="CG123" s="368" t="s">
        <v>206</v>
      </c>
      <c r="CH123" s="14">
        <v>0.68608007988581077</v>
      </c>
      <c r="CI123" s="431">
        <v>0.72384730455866853</v>
      </c>
      <c r="CJ123" s="14">
        <v>116</v>
      </c>
      <c r="CK123" s="43">
        <v>116</v>
      </c>
      <c r="CL123" s="14">
        <v>127</v>
      </c>
      <c r="CM123" s="14">
        <v>187</v>
      </c>
      <c r="CN123" s="14">
        <v>67</v>
      </c>
      <c r="CO123" s="14">
        <v>97</v>
      </c>
      <c r="CP123" s="43">
        <f t="shared" si="21"/>
        <v>94</v>
      </c>
      <c r="CQ123" s="14" t="s">
        <v>223</v>
      </c>
      <c r="CR123" s="14">
        <v>0.6821859255685695</v>
      </c>
      <c r="CS123" s="431">
        <v>0.71528072563277645</v>
      </c>
      <c r="CT123" s="14">
        <v>116</v>
      </c>
      <c r="CU123" s="14">
        <v>116</v>
      </c>
      <c r="CV123" s="14">
        <v>121</v>
      </c>
      <c r="CW123" s="14">
        <v>273</v>
      </c>
      <c r="CX123" s="14">
        <v>37</v>
      </c>
      <c r="CY123" s="14">
        <v>79</v>
      </c>
      <c r="CZ123" s="14">
        <f t="shared" si="22"/>
        <v>75</v>
      </c>
      <c r="DA123" s="368" t="s">
        <v>108</v>
      </c>
      <c r="DB123" s="14">
        <v>0.68833735824923303</v>
      </c>
      <c r="DC123" s="431">
        <v>0.73100930225284111</v>
      </c>
      <c r="DD123" s="14">
        <v>116</v>
      </c>
      <c r="DE123" s="43">
        <v>116</v>
      </c>
      <c r="DF123" s="14">
        <v>132</v>
      </c>
      <c r="DG123" s="14">
        <v>207</v>
      </c>
      <c r="DH123" s="14">
        <v>164</v>
      </c>
      <c r="DI123" s="14">
        <v>148</v>
      </c>
      <c r="DJ123" s="14">
        <f t="shared" si="23"/>
        <v>140</v>
      </c>
      <c r="DK123" s="368" t="s">
        <v>376</v>
      </c>
      <c r="DL123" s="14">
        <v>0.6916283049309252</v>
      </c>
      <c r="DM123" s="431">
        <v>0.70861000634235738</v>
      </c>
      <c r="DN123" s="14">
        <v>116</v>
      </c>
      <c r="DO123" s="43">
        <v>116</v>
      </c>
      <c r="DP123" s="14">
        <v>124</v>
      </c>
      <c r="DQ123" s="14">
        <v>138</v>
      </c>
      <c r="DR123" s="14">
        <v>136</v>
      </c>
      <c r="DS123" s="14">
        <v>130</v>
      </c>
      <c r="DT123" s="14">
        <f t="shared" si="24"/>
        <v>116</v>
      </c>
      <c r="DU123" s="368" t="s">
        <v>558</v>
      </c>
      <c r="DV123" s="14">
        <v>0.66882747303692558</v>
      </c>
      <c r="DW123" s="431">
        <v>0.69101924566048212</v>
      </c>
      <c r="DX123" s="14">
        <v>116</v>
      </c>
      <c r="DY123" s="14">
        <v>116</v>
      </c>
      <c r="DZ123" s="14">
        <v>115</v>
      </c>
      <c r="EA123" s="14">
        <v>73</v>
      </c>
      <c r="EB123" s="14">
        <v>166</v>
      </c>
      <c r="EC123" s="14">
        <v>140.5</v>
      </c>
      <c r="ED123" s="43">
        <f t="shared" si="25"/>
        <v>136</v>
      </c>
    </row>
    <row r="124" spans="6:134" x14ac:dyDescent="0.25">
      <c r="F124" s="406" t="s">
        <v>299</v>
      </c>
      <c r="G124" s="411">
        <f>(VLOOKUP(F124,'RPPF CALCULATION'!$AX$2:$AZ$400,2,FALSE))</f>
        <v>0.66847128911892884</v>
      </c>
      <c r="H124" s="413">
        <f t="shared" si="15"/>
        <v>118</v>
      </c>
      <c r="I124" s="49">
        <f>VLOOKUP(F124,'RPPF CALCULATION'!$U$2:$W$365,3,FALSE)</f>
        <v>117</v>
      </c>
      <c r="J124" s="417">
        <f>VLOOKUP(F124,'RPPF CALCULATION'!$X$2:$AC$365,3,FALSE)</f>
        <v>256</v>
      </c>
      <c r="K124" s="467">
        <f>VLOOKUP(F124,'RPPF CALCULATION'!$X$2:$AC$365,5,FALSE)</f>
        <v>146</v>
      </c>
      <c r="L124" s="525">
        <f t="shared" si="16"/>
        <v>131.5</v>
      </c>
      <c r="M124" s="469">
        <f t="shared" si="17"/>
        <v>116</v>
      </c>
      <c r="O124" s="368" t="s">
        <v>314</v>
      </c>
      <c r="P124" s="14">
        <v>0.70267900865440847</v>
      </c>
      <c r="Q124" s="431">
        <v>0.71749386713351293</v>
      </c>
      <c r="R124" s="14">
        <v>117</v>
      </c>
      <c r="S124" s="43">
        <v>117</v>
      </c>
      <c r="T124" s="14">
        <v>105</v>
      </c>
      <c r="U124" s="14">
        <v>77</v>
      </c>
      <c r="V124" s="14">
        <v>96</v>
      </c>
      <c r="W124" s="14">
        <v>100.5</v>
      </c>
      <c r="X124" s="14">
        <f t="shared" si="26"/>
        <v>96</v>
      </c>
      <c r="Y124" s="368" t="s">
        <v>310</v>
      </c>
      <c r="Z124" s="14">
        <v>0.69954865510108477</v>
      </c>
      <c r="AA124" s="431">
        <v>0.72567994914086242</v>
      </c>
      <c r="AB124" s="14">
        <v>117</v>
      </c>
      <c r="AC124" s="43">
        <v>117</v>
      </c>
      <c r="AD124" s="14">
        <v>114</v>
      </c>
      <c r="AE124" s="14">
        <v>43</v>
      </c>
      <c r="AF124" s="14">
        <v>82</v>
      </c>
      <c r="AG124" s="14">
        <v>98</v>
      </c>
      <c r="AH124" s="43">
        <f t="shared" si="27"/>
        <v>93</v>
      </c>
      <c r="AI124" s="368" t="s">
        <v>360</v>
      </c>
      <c r="AJ124" s="14">
        <v>0.65915462677727388</v>
      </c>
      <c r="AK124" s="431">
        <v>0.72299231764299055</v>
      </c>
      <c r="AL124" s="14">
        <v>117</v>
      </c>
      <c r="AM124" s="14">
        <v>117</v>
      </c>
      <c r="AN124" s="14">
        <v>116</v>
      </c>
      <c r="AO124" s="14">
        <v>189</v>
      </c>
      <c r="AP124" s="14">
        <v>87</v>
      </c>
      <c r="AQ124" s="14">
        <v>101.5</v>
      </c>
      <c r="AR124" s="43">
        <f t="shared" si="28"/>
        <v>95</v>
      </c>
      <c r="AS124" s="14" t="s">
        <v>169</v>
      </c>
      <c r="AT124" s="14">
        <v>0.67765998825947127</v>
      </c>
      <c r="AU124" s="431">
        <v>0.73007356972845694</v>
      </c>
      <c r="AV124" s="14">
        <v>117</v>
      </c>
      <c r="AW124" s="43">
        <v>117</v>
      </c>
      <c r="AX124" s="14">
        <v>107</v>
      </c>
      <c r="AY124" s="14">
        <v>93</v>
      </c>
      <c r="AZ124" s="14">
        <v>86</v>
      </c>
      <c r="BA124" s="14">
        <v>96.5</v>
      </c>
      <c r="BB124" s="14">
        <f t="shared" si="29"/>
        <v>91</v>
      </c>
      <c r="BC124" s="368" t="s">
        <v>61</v>
      </c>
      <c r="BD124" s="14">
        <v>0.70576013145622141</v>
      </c>
      <c r="BE124" s="431">
        <v>0.72291844404623928</v>
      </c>
      <c r="BF124" s="14">
        <v>117</v>
      </c>
      <c r="BG124" s="43">
        <v>117</v>
      </c>
      <c r="BH124" s="14">
        <v>139</v>
      </c>
      <c r="BI124" s="14">
        <v>157</v>
      </c>
      <c r="BJ124" s="14">
        <v>218</v>
      </c>
      <c r="BK124" s="14">
        <v>178.5</v>
      </c>
      <c r="BL124" s="14">
        <f t="shared" si="18"/>
        <v>174</v>
      </c>
      <c r="BM124" s="368" t="s">
        <v>344</v>
      </c>
      <c r="BN124" s="14">
        <v>0.68848250573630465</v>
      </c>
      <c r="BO124" s="431">
        <v>0.71796105396641463</v>
      </c>
      <c r="BP124" s="14">
        <v>117</v>
      </c>
      <c r="BQ124" s="43">
        <v>117</v>
      </c>
      <c r="BR124" s="14">
        <v>120</v>
      </c>
      <c r="BS124" s="14">
        <v>85</v>
      </c>
      <c r="BT124" s="14">
        <v>248</v>
      </c>
      <c r="BU124" s="14">
        <v>184</v>
      </c>
      <c r="BV124" s="14">
        <f t="shared" si="19"/>
        <v>183</v>
      </c>
      <c r="BW124" s="14" t="s">
        <v>213</v>
      </c>
      <c r="BX124" s="14">
        <v>0.67318526750955354</v>
      </c>
      <c r="BY124" s="431">
        <v>0.71050150137884616</v>
      </c>
      <c r="BZ124" s="14">
        <v>117</v>
      </c>
      <c r="CA124" s="43">
        <v>117</v>
      </c>
      <c r="CB124" s="14">
        <v>132</v>
      </c>
      <c r="CC124" s="14">
        <v>156</v>
      </c>
      <c r="CD124" s="14">
        <v>273</v>
      </c>
      <c r="CE124" s="14">
        <v>202.5</v>
      </c>
      <c r="CF124" s="14">
        <f t="shared" si="20"/>
        <v>203</v>
      </c>
      <c r="CG124" s="368" t="s">
        <v>241</v>
      </c>
      <c r="CH124" s="14">
        <v>0.68415465261339425</v>
      </c>
      <c r="CI124" s="431">
        <v>0.72181588667885721</v>
      </c>
      <c r="CJ124" s="14">
        <v>117</v>
      </c>
      <c r="CK124" s="43">
        <v>117</v>
      </c>
      <c r="CL124" s="14">
        <v>129</v>
      </c>
      <c r="CM124" s="14">
        <v>173</v>
      </c>
      <c r="CN124" s="14">
        <v>213</v>
      </c>
      <c r="CO124" s="14">
        <v>171</v>
      </c>
      <c r="CP124" s="43">
        <f t="shared" si="21"/>
        <v>161</v>
      </c>
      <c r="CQ124" s="14" t="s">
        <v>311</v>
      </c>
      <c r="CR124" s="14">
        <v>0.68080094781289247</v>
      </c>
      <c r="CS124" s="431">
        <v>0.71382855862531402</v>
      </c>
      <c r="CT124" s="14">
        <v>117</v>
      </c>
      <c r="CU124" s="14">
        <v>117</v>
      </c>
      <c r="CV124" s="14">
        <v>114</v>
      </c>
      <c r="CW124" s="14">
        <v>140</v>
      </c>
      <c r="CX124" s="14">
        <v>89</v>
      </c>
      <c r="CY124" s="14">
        <v>101.5</v>
      </c>
      <c r="CZ124" s="14">
        <f t="shared" si="22"/>
        <v>102</v>
      </c>
      <c r="DA124" s="368" t="s">
        <v>358</v>
      </c>
      <c r="DB124" s="14">
        <v>0.68799371223500871</v>
      </c>
      <c r="DC124" s="431">
        <v>0.73064435266806327</v>
      </c>
      <c r="DD124" s="14">
        <v>117</v>
      </c>
      <c r="DE124" s="43">
        <v>117</v>
      </c>
      <c r="DF124" s="14">
        <v>119</v>
      </c>
      <c r="DG124" s="14">
        <v>146</v>
      </c>
      <c r="DH124" s="14">
        <v>259</v>
      </c>
      <c r="DI124" s="14">
        <v>189</v>
      </c>
      <c r="DJ124" s="14">
        <f t="shared" si="23"/>
        <v>191</v>
      </c>
      <c r="DK124" s="368" t="s">
        <v>126</v>
      </c>
      <c r="DL124" s="14">
        <v>0.69017270944723652</v>
      </c>
      <c r="DM124" s="431">
        <v>0.70711867130361639</v>
      </c>
      <c r="DN124" s="14">
        <v>117</v>
      </c>
      <c r="DO124" s="43">
        <v>117</v>
      </c>
      <c r="DP124" s="14">
        <v>119</v>
      </c>
      <c r="DQ124" s="14">
        <v>90</v>
      </c>
      <c r="DR124" s="14">
        <v>142</v>
      </c>
      <c r="DS124" s="14">
        <v>130.5</v>
      </c>
      <c r="DT124" s="14">
        <f t="shared" si="24"/>
        <v>117</v>
      </c>
      <c r="DU124" s="368" t="s">
        <v>200</v>
      </c>
      <c r="DV124" s="14">
        <v>0.66840296868035221</v>
      </c>
      <c r="DW124" s="431">
        <v>0.69058065620044251</v>
      </c>
      <c r="DX124" s="14">
        <v>117</v>
      </c>
      <c r="DY124" s="14">
        <v>117</v>
      </c>
      <c r="DZ124" s="14">
        <v>106</v>
      </c>
      <c r="EA124" s="14">
        <v>167</v>
      </c>
      <c r="EB124" s="14">
        <v>84</v>
      </c>
      <c r="EC124" s="14">
        <v>95</v>
      </c>
      <c r="ED124" s="43">
        <f t="shared" si="25"/>
        <v>91</v>
      </c>
    </row>
    <row r="125" spans="6:134" x14ac:dyDescent="0.25">
      <c r="F125" s="406" t="s">
        <v>132</v>
      </c>
      <c r="G125" s="411">
        <f>(VLOOKUP(F125,'RPPF CALCULATION'!$AX$2:$AZ$400,2,FALSE))</f>
        <v>0.66616925976091979</v>
      </c>
      <c r="H125" s="413">
        <f t="shared" si="15"/>
        <v>119</v>
      </c>
      <c r="I125" s="49">
        <f>VLOOKUP(F125,'RPPF CALCULATION'!$U$2:$W$365,3,FALSE)</f>
        <v>111</v>
      </c>
      <c r="J125" s="417">
        <f>VLOOKUP(F125,'RPPF CALCULATION'!$X$2:$AC$365,3,FALSE)</f>
        <v>186</v>
      </c>
      <c r="K125" s="467">
        <f>VLOOKUP(F125,'RPPF CALCULATION'!$X$2:$AC$365,5,FALSE)</f>
        <v>99</v>
      </c>
      <c r="L125" s="525">
        <f t="shared" si="16"/>
        <v>105</v>
      </c>
      <c r="M125" s="469">
        <f t="shared" si="17"/>
        <v>96</v>
      </c>
      <c r="O125" s="368" t="s">
        <v>76</v>
      </c>
      <c r="P125" s="14">
        <v>0.70066000786722649</v>
      </c>
      <c r="Q125" s="431">
        <v>0.71543229895700677</v>
      </c>
      <c r="R125" s="14">
        <v>118</v>
      </c>
      <c r="S125" s="43">
        <v>118</v>
      </c>
      <c r="T125" s="14">
        <v>126</v>
      </c>
      <c r="U125" s="14">
        <v>110</v>
      </c>
      <c r="V125" s="14">
        <v>121</v>
      </c>
      <c r="W125" s="14">
        <v>123.5</v>
      </c>
      <c r="X125" s="14">
        <f t="shared" si="26"/>
        <v>117</v>
      </c>
      <c r="Y125" s="368" t="s">
        <v>110</v>
      </c>
      <c r="Z125" s="14">
        <v>0.69840350268651907</v>
      </c>
      <c r="AA125" s="431">
        <v>0.72449202012420166</v>
      </c>
      <c r="AB125" s="14">
        <v>118</v>
      </c>
      <c r="AC125" s="43">
        <v>118</v>
      </c>
      <c r="AD125" s="14">
        <v>126</v>
      </c>
      <c r="AE125" s="14">
        <v>97</v>
      </c>
      <c r="AF125" s="14">
        <v>133</v>
      </c>
      <c r="AG125" s="14">
        <v>129.5</v>
      </c>
      <c r="AH125" s="43">
        <f t="shared" si="27"/>
        <v>120</v>
      </c>
      <c r="AI125" s="368" t="s">
        <v>102</v>
      </c>
      <c r="AJ125" s="14">
        <v>0.65858323896537341</v>
      </c>
      <c r="AK125" s="431">
        <v>0.72236559216520912</v>
      </c>
      <c r="AL125" s="14">
        <v>118</v>
      </c>
      <c r="AM125" s="14">
        <v>118</v>
      </c>
      <c r="AN125" s="14">
        <v>146</v>
      </c>
      <c r="AO125" s="14">
        <v>110</v>
      </c>
      <c r="AP125" s="14">
        <v>216</v>
      </c>
      <c r="AQ125" s="14">
        <v>181</v>
      </c>
      <c r="AR125" s="43">
        <f t="shared" si="28"/>
        <v>177</v>
      </c>
      <c r="AS125" s="14" t="s">
        <v>87</v>
      </c>
      <c r="AT125" s="14">
        <v>0.67710389443678531</v>
      </c>
      <c r="AU125" s="431">
        <v>0.72947446485393863</v>
      </c>
      <c r="AV125" s="14">
        <v>118</v>
      </c>
      <c r="AW125" s="43">
        <v>118</v>
      </c>
      <c r="AX125" s="14">
        <v>118</v>
      </c>
      <c r="AY125" s="14">
        <v>131</v>
      </c>
      <c r="AZ125" s="14">
        <v>66</v>
      </c>
      <c r="BA125" s="14">
        <v>92</v>
      </c>
      <c r="BB125" s="14">
        <f t="shared" si="29"/>
        <v>89</v>
      </c>
      <c r="BC125" s="368" t="s">
        <v>95</v>
      </c>
      <c r="BD125" s="14">
        <v>0.70450440946592663</v>
      </c>
      <c r="BE125" s="431">
        <v>0.72163219317017258</v>
      </c>
      <c r="BF125" s="14">
        <v>118</v>
      </c>
      <c r="BG125" s="43">
        <v>118</v>
      </c>
      <c r="BH125" s="14">
        <v>107</v>
      </c>
      <c r="BI125" s="14">
        <v>96</v>
      </c>
      <c r="BJ125" s="14">
        <v>133</v>
      </c>
      <c r="BK125" s="14">
        <v>120</v>
      </c>
      <c r="BL125" s="14">
        <f t="shared" si="18"/>
        <v>116</v>
      </c>
      <c r="BM125" s="368" t="s">
        <v>260</v>
      </c>
      <c r="BN125" s="14">
        <v>0.68841304261104153</v>
      </c>
      <c r="BO125" s="431">
        <v>0.71788861665942405</v>
      </c>
      <c r="BP125" s="14">
        <v>118</v>
      </c>
      <c r="BQ125" s="43">
        <v>118</v>
      </c>
      <c r="BR125" s="14">
        <v>128</v>
      </c>
      <c r="BS125" s="14">
        <v>197</v>
      </c>
      <c r="BT125" s="14">
        <v>65</v>
      </c>
      <c r="BU125" s="14">
        <v>96.5</v>
      </c>
      <c r="BV125" s="14">
        <f t="shared" si="19"/>
        <v>94</v>
      </c>
      <c r="BW125" s="14" t="s">
        <v>143</v>
      </c>
      <c r="BX125" s="14">
        <v>0.67311694870832217</v>
      </c>
      <c r="BY125" s="431">
        <v>0.71042939550667383</v>
      </c>
      <c r="BZ125" s="14">
        <v>118</v>
      </c>
      <c r="CA125" s="43">
        <v>118</v>
      </c>
      <c r="CB125" s="14">
        <v>110</v>
      </c>
      <c r="CC125" s="14">
        <v>172</v>
      </c>
      <c r="CD125" s="14">
        <v>153</v>
      </c>
      <c r="CE125" s="14">
        <v>131.5</v>
      </c>
      <c r="CF125" s="14">
        <f t="shared" si="20"/>
        <v>127</v>
      </c>
      <c r="CG125" s="368" t="s">
        <v>207</v>
      </c>
      <c r="CH125" s="14">
        <v>0.683049415315924</v>
      </c>
      <c r="CI125" s="431">
        <v>0.72064980845836046</v>
      </c>
      <c r="CJ125" s="14">
        <v>118</v>
      </c>
      <c r="CK125" s="43">
        <v>118</v>
      </c>
      <c r="CL125" s="14">
        <v>112</v>
      </c>
      <c r="CM125" s="14">
        <v>73</v>
      </c>
      <c r="CN125" s="14">
        <v>249</v>
      </c>
      <c r="CO125" s="14">
        <v>180.5</v>
      </c>
      <c r="CP125" s="43">
        <f t="shared" si="21"/>
        <v>173</v>
      </c>
      <c r="CQ125" s="14" t="s">
        <v>198</v>
      </c>
      <c r="CR125" s="14">
        <v>0.68061296258652593</v>
      </c>
      <c r="CS125" s="431">
        <v>0.71363145369528824</v>
      </c>
      <c r="CT125" s="14">
        <v>118</v>
      </c>
      <c r="CU125" s="14">
        <v>118</v>
      </c>
      <c r="CV125" s="14">
        <v>126</v>
      </c>
      <c r="CW125" s="14">
        <v>80</v>
      </c>
      <c r="CX125" s="14">
        <v>74</v>
      </c>
      <c r="CY125" s="14">
        <v>100</v>
      </c>
      <c r="CZ125" s="14">
        <f t="shared" si="22"/>
        <v>100</v>
      </c>
      <c r="DA125" s="368" t="s">
        <v>247</v>
      </c>
      <c r="DB125" s="14">
        <v>0.68621859217482395</v>
      </c>
      <c r="DC125" s="431">
        <v>0.72875918798673445</v>
      </c>
      <c r="DD125" s="14">
        <v>118</v>
      </c>
      <c r="DE125" s="43">
        <v>118</v>
      </c>
      <c r="DF125" s="14">
        <v>133</v>
      </c>
      <c r="DG125" s="14">
        <v>316</v>
      </c>
      <c r="DH125" s="14">
        <v>59</v>
      </c>
      <c r="DI125" s="14">
        <v>96</v>
      </c>
      <c r="DJ125" s="14">
        <f t="shared" si="23"/>
        <v>87</v>
      </c>
      <c r="DK125" s="368" t="s">
        <v>128</v>
      </c>
      <c r="DL125" s="14">
        <v>0.68994486346445527</v>
      </c>
      <c r="DM125" s="431">
        <v>0.70688523096846434</v>
      </c>
      <c r="DN125" s="14">
        <v>118</v>
      </c>
      <c r="DO125" s="43">
        <v>118</v>
      </c>
      <c r="DP125" s="14">
        <v>97</v>
      </c>
      <c r="DQ125" s="14">
        <v>265</v>
      </c>
      <c r="DR125" s="14">
        <v>91</v>
      </c>
      <c r="DS125" s="14">
        <v>94</v>
      </c>
      <c r="DT125" s="14">
        <f t="shared" si="24"/>
        <v>90</v>
      </c>
      <c r="DU125" s="368" t="s">
        <v>375</v>
      </c>
      <c r="DV125" s="14">
        <v>0.66691556104204852</v>
      </c>
      <c r="DW125" s="431">
        <v>0.6890438962053077</v>
      </c>
      <c r="DX125" s="14">
        <v>118</v>
      </c>
      <c r="DY125" s="14">
        <v>118</v>
      </c>
      <c r="DZ125" s="14">
        <v>121</v>
      </c>
      <c r="EA125" s="14">
        <v>47</v>
      </c>
      <c r="EB125" s="14">
        <v>237</v>
      </c>
      <c r="EC125" s="14">
        <v>179</v>
      </c>
      <c r="ED125" s="43">
        <f t="shared" si="25"/>
        <v>174</v>
      </c>
    </row>
    <row r="126" spans="6:134" ht="15.75" thickBot="1" x14ac:dyDescent="0.3">
      <c r="F126" s="408" t="s">
        <v>155</v>
      </c>
      <c r="G126" s="411">
        <f>(VLOOKUP(F126,'RPPF CALCULATION'!$AX$2:$AZ$400,2,FALSE))</f>
        <v>0.66530256154718603</v>
      </c>
      <c r="H126" s="413">
        <f t="shared" si="15"/>
        <v>120</v>
      </c>
      <c r="I126" s="49">
        <f>VLOOKUP(F126,'RPPF CALCULATION'!$U$2:$W$365,3,FALSE)</f>
        <v>134</v>
      </c>
      <c r="J126" s="417">
        <f>VLOOKUP(F126,'RPPF CALCULATION'!$X$2:$AC$365,3,FALSE)</f>
        <v>94</v>
      </c>
      <c r="K126" s="467">
        <f>VLOOKUP(F126,'RPPF CALCULATION'!$X$2:$AC$365,5,FALSE)</f>
        <v>308</v>
      </c>
      <c r="L126" s="525">
        <f t="shared" si="16"/>
        <v>221</v>
      </c>
      <c r="M126" s="469">
        <f t="shared" si="17"/>
        <v>229</v>
      </c>
      <c r="O126" s="368" t="s">
        <v>355</v>
      </c>
      <c r="P126" s="14">
        <v>0.69869058765861614</v>
      </c>
      <c r="Q126" s="431">
        <v>0.71342135668595097</v>
      </c>
      <c r="R126" s="14">
        <v>119</v>
      </c>
      <c r="S126" s="43">
        <v>119</v>
      </c>
      <c r="T126" s="14">
        <v>121</v>
      </c>
      <c r="U126" s="14">
        <v>85</v>
      </c>
      <c r="V126" s="14">
        <v>85</v>
      </c>
      <c r="W126" s="14">
        <v>103</v>
      </c>
      <c r="X126" s="14">
        <f t="shared" si="26"/>
        <v>99</v>
      </c>
      <c r="Y126" s="368" t="s">
        <v>188</v>
      </c>
      <c r="Z126" s="14">
        <v>0.69742190875554855</v>
      </c>
      <c r="AA126" s="431">
        <v>0.72347375923740065</v>
      </c>
      <c r="AB126" s="14">
        <v>119</v>
      </c>
      <c r="AC126" s="43">
        <v>119</v>
      </c>
      <c r="AD126" s="14">
        <v>107</v>
      </c>
      <c r="AE126" s="14">
        <v>77</v>
      </c>
      <c r="AF126" s="14">
        <v>123</v>
      </c>
      <c r="AG126" s="14">
        <v>115</v>
      </c>
      <c r="AH126" s="43">
        <f t="shared" si="27"/>
        <v>108</v>
      </c>
      <c r="AI126" s="368" t="s">
        <v>300</v>
      </c>
      <c r="AJ126" s="14">
        <v>0.6583041199034686</v>
      </c>
      <c r="AK126" s="431">
        <v>0.72205944102969855</v>
      </c>
      <c r="AL126" s="14">
        <v>119</v>
      </c>
      <c r="AM126" s="14">
        <v>119</v>
      </c>
      <c r="AN126" s="14">
        <v>99</v>
      </c>
      <c r="AO126" s="14">
        <v>142</v>
      </c>
      <c r="AP126" s="14">
        <v>12</v>
      </c>
      <c r="AQ126" s="14">
        <v>55.5</v>
      </c>
      <c r="AR126" s="43">
        <f t="shared" si="28"/>
        <v>49</v>
      </c>
      <c r="AS126" s="14" t="s">
        <v>39</v>
      </c>
      <c r="AT126" s="14">
        <v>0.67587068212625301</v>
      </c>
      <c r="AU126" s="431">
        <v>0.72814586979243012</v>
      </c>
      <c r="AV126" s="14">
        <v>119</v>
      </c>
      <c r="AW126" s="43">
        <v>119</v>
      </c>
      <c r="AX126" s="14">
        <v>99</v>
      </c>
      <c r="AY126" s="14">
        <v>63</v>
      </c>
      <c r="AZ126" s="14">
        <v>133</v>
      </c>
      <c r="BA126" s="14">
        <v>116</v>
      </c>
      <c r="BB126" s="14">
        <f t="shared" si="29"/>
        <v>117</v>
      </c>
      <c r="BC126" s="368" t="s">
        <v>143</v>
      </c>
      <c r="BD126" s="14">
        <v>0.70417950509183636</v>
      </c>
      <c r="BE126" s="431">
        <v>0.72129938977973951</v>
      </c>
      <c r="BF126" s="14">
        <v>119</v>
      </c>
      <c r="BG126" s="43">
        <v>119</v>
      </c>
      <c r="BH126" s="14">
        <v>125</v>
      </c>
      <c r="BI126" s="14">
        <v>180</v>
      </c>
      <c r="BJ126" s="14">
        <v>119</v>
      </c>
      <c r="BK126" s="14">
        <v>122</v>
      </c>
      <c r="BL126" s="14">
        <f t="shared" si="18"/>
        <v>120</v>
      </c>
      <c r="BM126" s="368" t="s">
        <v>364</v>
      </c>
      <c r="BN126" s="14">
        <v>0.68396600350264214</v>
      </c>
      <c r="BO126" s="431">
        <v>0.71325117001598071</v>
      </c>
      <c r="BP126" s="14">
        <v>119</v>
      </c>
      <c r="BQ126" s="43">
        <v>119</v>
      </c>
      <c r="BR126" s="14">
        <v>88</v>
      </c>
      <c r="BS126" s="14">
        <v>51</v>
      </c>
      <c r="BT126" s="14">
        <v>274</v>
      </c>
      <c r="BU126" s="14">
        <v>181</v>
      </c>
      <c r="BV126" s="14">
        <f t="shared" si="19"/>
        <v>178</v>
      </c>
      <c r="BW126" s="14" t="s">
        <v>43</v>
      </c>
      <c r="BX126" s="14">
        <v>0.67212786827582183</v>
      </c>
      <c r="BY126" s="431">
        <v>0.70938548803247181</v>
      </c>
      <c r="BZ126" s="14">
        <v>119</v>
      </c>
      <c r="CA126" s="43">
        <v>119</v>
      </c>
      <c r="CB126" s="14">
        <v>125</v>
      </c>
      <c r="CC126" s="14">
        <v>183</v>
      </c>
      <c r="CD126" s="14">
        <v>271</v>
      </c>
      <c r="CE126" s="14">
        <v>198</v>
      </c>
      <c r="CF126" s="14">
        <f t="shared" si="20"/>
        <v>197</v>
      </c>
      <c r="CG126" s="368" t="s">
        <v>153</v>
      </c>
      <c r="CH126" s="14">
        <v>0.68024652692995147</v>
      </c>
      <c r="CI126" s="431">
        <v>0.71769262712829951</v>
      </c>
      <c r="CJ126" s="14">
        <v>119</v>
      </c>
      <c r="CK126" s="43">
        <v>119</v>
      </c>
      <c r="CL126" s="14">
        <v>124</v>
      </c>
      <c r="CM126" s="14">
        <v>144</v>
      </c>
      <c r="CN126" s="14">
        <v>137</v>
      </c>
      <c r="CO126" s="14">
        <v>130.5</v>
      </c>
      <c r="CP126" s="43">
        <f t="shared" si="21"/>
        <v>127</v>
      </c>
      <c r="CQ126" s="14" t="s">
        <v>236</v>
      </c>
      <c r="CR126" s="14">
        <v>0.68051033316864518</v>
      </c>
      <c r="CS126" s="431">
        <v>0.71352384542935721</v>
      </c>
      <c r="CT126" s="14">
        <v>119</v>
      </c>
      <c r="CU126" s="14">
        <v>119</v>
      </c>
      <c r="CV126" s="14">
        <v>109</v>
      </c>
      <c r="CW126" s="14">
        <v>241</v>
      </c>
      <c r="CX126" s="14">
        <v>138</v>
      </c>
      <c r="CY126" s="14">
        <v>123.5</v>
      </c>
      <c r="CZ126" s="14">
        <f t="shared" si="22"/>
        <v>122</v>
      </c>
      <c r="DA126" s="368" t="s">
        <v>53</v>
      </c>
      <c r="DB126" s="14">
        <v>0.68573074202019357</v>
      </c>
      <c r="DC126" s="431">
        <v>0.72824109464650466</v>
      </c>
      <c r="DD126" s="14">
        <v>119</v>
      </c>
      <c r="DE126" s="43">
        <v>119</v>
      </c>
      <c r="DF126" s="14">
        <v>128</v>
      </c>
      <c r="DG126" s="14">
        <v>87</v>
      </c>
      <c r="DH126" s="14">
        <v>157</v>
      </c>
      <c r="DI126" s="14">
        <v>142.5</v>
      </c>
      <c r="DJ126" s="14">
        <f t="shared" si="23"/>
        <v>137</v>
      </c>
      <c r="DK126" s="368" t="s">
        <v>311</v>
      </c>
      <c r="DL126" s="14">
        <v>0.68933092148630493</v>
      </c>
      <c r="DM126" s="431">
        <v>0.70625621473831679</v>
      </c>
      <c r="DN126" s="14">
        <v>119</v>
      </c>
      <c r="DO126" s="43">
        <v>119</v>
      </c>
      <c r="DP126" s="14">
        <v>122</v>
      </c>
      <c r="DQ126" s="14">
        <v>52</v>
      </c>
      <c r="DR126" s="14">
        <v>199</v>
      </c>
      <c r="DS126" s="14">
        <v>160.5</v>
      </c>
      <c r="DT126" s="14">
        <f t="shared" si="24"/>
        <v>148</v>
      </c>
      <c r="DU126" s="368" t="s">
        <v>134</v>
      </c>
      <c r="DV126" s="14">
        <v>0.66633925030663144</v>
      </c>
      <c r="DW126" s="431">
        <v>0.68844846341328192</v>
      </c>
      <c r="DX126" s="14">
        <v>119</v>
      </c>
      <c r="DY126" s="14">
        <v>119</v>
      </c>
      <c r="DZ126" s="14">
        <v>110</v>
      </c>
      <c r="EA126" s="14">
        <v>208</v>
      </c>
      <c r="EB126" s="14">
        <v>189</v>
      </c>
      <c r="EC126" s="14">
        <v>149.5</v>
      </c>
      <c r="ED126" s="43">
        <f t="shared" si="25"/>
        <v>144</v>
      </c>
    </row>
    <row r="127" spans="6:134" x14ac:dyDescent="0.25">
      <c r="F127" s="407" t="s">
        <v>243</v>
      </c>
      <c r="G127" s="411">
        <f>(VLOOKUP(F127,'RPPF CALCULATION'!$AX$2:$AZ$400,2,FALSE))</f>
        <v>0.66489785767686782</v>
      </c>
      <c r="H127" s="413">
        <f t="shared" si="15"/>
        <v>121</v>
      </c>
      <c r="I127" s="49">
        <f>VLOOKUP(F127,'RPPF CALCULATION'!$U$2:$W$365,3,FALSE)</f>
        <v>147</v>
      </c>
      <c r="J127" s="417">
        <f>VLOOKUP(F127,'RPPF CALCULATION'!$X$2:$AC$365,3,FALSE)</f>
        <v>96</v>
      </c>
      <c r="K127" s="467">
        <f>VLOOKUP(F127,'RPPF CALCULATION'!$X$2:$AC$365,5,FALSE)</f>
        <v>184</v>
      </c>
      <c r="L127" s="525">
        <f t="shared" si="16"/>
        <v>165.5</v>
      </c>
      <c r="M127" s="469">
        <f t="shared" si="17"/>
        <v>156</v>
      </c>
      <c r="O127" s="368" t="s">
        <v>137</v>
      </c>
      <c r="P127" s="14">
        <v>0.69830615701484489</v>
      </c>
      <c r="Q127" s="431">
        <v>0.71302882093940545</v>
      </c>
      <c r="R127" s="14">
        <v>120</v>
      </c>
      <c r="S127" s="43">
        <v>120</v>
      </c>
      <c r="T127" s="14">
        <v>127</v>
      </c>
      <c r="U127" s="14">
        <v>126</v>
      </c>
      <c r="V127" s="14">
        <v>158</v>
      </c>
      <c r="W127" s="14">
        <v>142.5</v>
      </c>
      <c r="X127" s="14">
        <f t="shared" si="26"/>
        <v>136</v>
      </c>
      <c r="Y127" s="368" t="s">
        <v>84</v>
      </c>
      <c r="Z127" s="14">
        <v>0.69519502757566054</v>
      </c>
      <c r="AA127" s="431">
        <v>0.72116369401237301</v>
      </c>
      <c r="AB127" s="14">
        <v>120</v>
      </c>
      <c r="AC127" s="43">
        <v>120</v>
      </c>
      <c r="AD127" s="14">
        <v>116</v>
      </c>
      <c r="AE127" s="14">
        <v>224</v>
      </c>
      <c r="AF127" s="14">
        <v>278</v>
      </c>
      <c r="AG127" s="14">
        <v>197</v>
      </c>
      <c r="AH127" s="43">
        <f t="shared" si="27"/>
        <v>201</v>
      </c>
      <c r="AI127" s="368" t="s">
        <v>314</v>
      </c>
      <c r="AJ127" s="14">
        <v>0.65774175557787729</v>
      </c>
      <c r="AK127" s="431">
        <v>0.72144261294323442</v>
      </c>
      <c r="AL127" s="14">
        <v>120</v>
      </c>
      <c r="AM127" s="14">
        <v>120</v>
      </c>
      <c r="AN127" s="14">
        <v>103</v>
      </c>
      <c r="AO127" s="14">
        <v>146</v>
      </c>
      <c r="AP127" s="14">
        <v>117</v>
      </c>
      <c r="AQ127" s="14">
        <v>110</v>
      </c>
      <c r="AR127" s="43">
        <f t="shared" si="28"/>
        <v>107</v>
      </c>
      <c r="AS127" s="14" t="s">
        <v>222</v>
      </c>
      <c r="AT127" s="14">
        <v>0.66962747060745342</v>
      </c>
      <c r="AU127" s="431">
        <v>0.72141977735807117</v>
      </c>
      <c r="AV127" s="14">
        <v>120</v>
      </c>
      <c r="AW127" s="43">
        <v>120</v>
      </c>
      <c r="AX127" s="14">
        <v>157</v>
      </c>
      <c r="AY127" s="14">
        <v>158</v>
      </c>
      <c r="AZ127" s="14">
        <v>228</v>
      </c>
      <c r="BA127" s="14">
        <v>192.5</v>
      </c>
      <c r="BB127" s="14">
        <f t="shared" si="29"/>
        <v>190</v>
      </c>
      <c r="BC127" s="368" t="s">
        <v>164</v>
      </c>
      <c r="BD127" s="14">
        <v>0.7031178968741808</v>
      </c>
      <c r="BE127" s="431">
        <v>0.72021197193522235</v>
      </c>
      <c r="BF127" s="14">
        <v>120</v>
      </c>
      <c r="BG127" s="43">
        <v>120</v>
      </c>
      <c r="BH127" s="14">
        <v>117</v>
      </c>
      <c r="BI127" s="14">
        <v>140</v>
      </c>
      <c r="BJ127" s="14">
        <v>69</v>
      </c>
      <c r="BK127" s="14">
        <v>93</v>
      </c>
      <c r="BL127" s="14">
        <f t="shared" si="18"/>
        <v>90</v>
      </c>
      <c r="BM127" s="368" t="s">
        <v>245</v>
      </c>
      <c r="BN127" s="14">
        <v>0.68312154206715336</v>
      </c>
      <c r="BO127" s="431">
        <v>0.71237055152937279</v>
      </c>
      <c r="BP127" s="14">
        <v>120</v>
      </c>
      <c r="BQ127" s="43">
        <v>120</v>
      </c>
      <c r="BR127" s="14">
        <v>123</v>
      </c>
      <c r="BS127" s="14">
        <v>276</v>
      </c>
      <c r="BT127" s="14">
        <v>159</v>
      </c>
      <c r="BU127" s="14">
        <v>141</v>
      </c>
      <c r="BV127" s="14">
        <f t="shared" si="19"/>
        <v>137</v>
      </c>
      <c r="BW127" s="14" t="s">
        <v>349</v>
      </c>
      <c r="BX127" s="14">
        <v>0.67024061492032116</v>
      </c>
      <c r="BY127" s="431">
        <v>0.70739361980943993</v>
      </c>
      <c r="BZ127" s="14">
        <v>120</v>
      </c>
      <c r="CA127" s="43">
        <v>120</v>
      </c>
      <c r="CB127" s="14">
        <v>102</v>
      </c>
      <c r="CC127" s="14">
        <v>131</v>
      </c>
      <c r="CD127" s="14">
        <v>131</v>
      </c>
      <c r="CE127" s="14">
        <v>116.5</v>
      </c>
      <c r="CF127" s="14">
        <f t="shared" si="20"/>
        <v>111</v>
      </c>
      <c r="CG127" s="368" t="s">
        <v>251</v>
      </c>
      <c r="CH127" s="14">
        <v>0.67950318968971568</v>
      </c>
      <c r="CI127" s="431">
        <v>0.7169083707805386</v>
      </c>
      <c r="CJ127" s="14">
        <v>120</v>
      </c>
      <c r="CK127" s="43">
        <v>120</v>
      </c>
      <c r="CL127" s="14">
        <v>135</v>
      </c>
      <c r="CM127" s="14">
        <v>56</v>
      </c>
      <c r="CN127" s="14">
        <v>225</v>
      </c>
      <c r="CO127" s="14">
        <v>180</v>
      </c>
      <c r="CP127" s="43">
        <f t="shared" si="21"/>
        <v>172</v>
      </c>
      <c r="CQ127" s="14" t="s">
        <v>382</v>
      </c>
      <c r="CR127" s="14">
        <v>0.6790481543719169</v>
      </c>
      <c r="CS127" s="431">
        <v>0.71199073213644226</v>
      </c>
      <c r="CT127" s="14">
        <v>120</v>
      </c>
      <c r="CU127" s="14">
        <v>120</v>
      </c>
      <c r="CV127" s="14">
        <v>115</v>
      </c>
      <c r="CW127" s="14">
        <v>41</v>
      </c>
      <c r="CX127" s="14">
        <v>280</v>
      </c>
      <c r="CY127" s="14">
        <v>197.5</v>
      </c>
      <c r="CZ127" s="14">
        <f t="shared" si="22"/>
        <v>195</v>
      </c>
      <c r="DA127" s="368" t="s">
        <v>300</v>
      </c>
      <c r="DB127" s="14">
        <v>0.68122149736344828</v>
      </c>
      <c r="DC127" s="431">
        <v>0.72345230939358918</v>
      </c>
      <c r="DD127" s="14">
        <v>120</v>
      </c>
      <c r="DE127" s="43">
        <v>120</v>
      </c>
      <c r="DF127" s="14">
        <v>118</v>
      </c>
      <c r="DG127" s="14">
        <v>132</v>
      </c>
      <c r="DH127" s="14">
        <v>109</v>
      </c>
      <c r="DI127" s="14">
        <v>113.5</v>
      </c>
      <c r="DJ127" s="14">
        <f t="shared" si="23"/>
        <v>105</v>
      </c>
      <c r="DK127" s="368" t="s">
        <v>292</v>
      </c>
      <c r="DL127" s="14">
        <v>0.68853731142669394</v>
      </c>
      <c r="DM127" s="431">
        <v>0.70544311899691214</v>
      </c>
      <c r="DN127" s="14">
        <v>120</v>
      </c>
      <c r="DO127" s="43">
        <v>120</v>
      </c>
      <c r="DP127" s="14">
        <v>135</v>
      </c>
      <c r="DQ127" s="14">
        <v>92</v>
      </c>
      <c r="DR127" s="14">
        <v>191</v>
      </c>
      <c r="DS127" s="14">
        <v>163</v>
      </c>
      <c r="DT127" s="14">
        <f t="shared" si="24"/>
        <v>155</v>
      </c>
      <c r="DU127" s="368" t="s">
        <v>118</v>
      </c>
      <c r="DV127" s="14">
        <v>0.66565369969083821</v>
      </c>
      <c r="DW127" s="431">
        <v>0.68774016614906153</v>
      </c>
      <c r="DX127" s="14">
        <v>120</v>
      </c>
      <c r="DY127" s="14">
        <v>120</v>
      </c>
      <c r="DZ127" s="14">
        <v>111</v>
      </c>
      <c r="EA127" s="14">
        <v>50</v>
      </c>
      <c r="EB127" s="14">
        <v>177</v>
      </c>
      <c r="EC127" s="14">
        <v>144</v>
      </c>
      <c r="ED127" s="43">
        <f t="shared" si="25"/>
        <v>138</v>
      </c>
    </row>
    <row r="128" spans="6:134" x14ac:dyDescent="0.25">
      <c r="F128" s="406" t="s">
        <v>164</v>
      </c>
      <c r="G128" s="411">
        <f>(VLOOKUP(F128,'RPPF CALCULATION'!$AX$2:$AZ$400,2,FALSE))</f>
        <v>0.66442746730132851</v>
      </c>
      <c r="H128" s="413">
        <f t="shared" si="15"/>
        <v>122</v>
      </c>
      <c r="I128" s="49">
        <f>VLOOKUP(F128,'RPPF CALCULATION'!$U$2:$W$365,3,FALSE)</f>
        <v>108</v>
      </c>
      <c r="J128" s="417">
        <f>VLOOKUP(F128,'RPPF CALCULATION'!$X$2:$AC$365,3,FALSE)</f>
        <v>130</v>
      </c>
      <c r="K128" s="467">
        <f>VLOOKUP(F128,'RPPF CALCULATION'!$X$2:$AC$365,5,FALSE)</f>
        <v>196</v>
      </c>
      <c r="L128" s="525">
        <f t="shared" si="16"/>
        <v>152</v>
      </c>
      <c r="M128" s="469">
        <f t="shared" si="17"/>
        <v>141</v>
      </c>
      <c r="O128" s="368" t="s">
        <v>295</v>
      </c>
      <c r="P128" s="14">
        <v>0.69466563920012514</v>
      </c>
      <c r="Q128" s="431">
        <v>0.70931154865279811</v>
      </c>
      <c r="R128" s="14">
        <v>121</v>
      </c>
      <c r="S128" s="43">
        <v>121</v>
      </c>
      <c r="T128" s="14">
        <v>122</v>
      </c>
      <c r="U128" s="14">
        <v>195</v>
      </c>
      <c r="V128" s="14">
        <v>80</v>
      </c>
      <c r="W128" s="14">
        <v>101</v>
      </c>
      <c r="X128" s="14">
        <f t="shared" si="26"/>
        <v>97</v>
      </c>
      <c r="Y128" s="368" t="s">
        <v>75</v>
      </c>
      <c r="Z128" s="14">
        <v>0.69329562504787934</v>
      </c>
      <c r="AA128" s="431">
        <v>0.71919334024254256</v>
      </c>
      <c r="AB128" s="14">
        <v>121</v>
      </c>
      <c r="AC128" s="43">
        <v>121</v>
      </c>
      <c r="AD128" s="14">
        <v>118</v>
      </c>
      <c r="AE128" s="14">
        <v>222</v>
      </c>
      <c r="AF128" s="14">
        <v>127</v>
      </c>
      <c r="AG128" s="14">
        <v>122.5</v>
      </c>
      <c r="AH128" s="43">
        <f t="shared" si="27"/>
        <v>113</v>
      </c>
      <c r="AI128" s="368" t="s">
        <v>373</v>
      </c>
      <c r="AJ128" s="14">
        <v>0.65729171050596236</v>
      </c>
      <c r="AK128" s="431">
        <v>0.72094898198568746</v>
      </c>
      <c r="AL128" s="14">
        <v>121</v>
      </c>
      <c r="AM128" s="14">
        <v>121</v>
      </c>
      <c r="AN128" s="14">
        <v>110</v>
      </c>
      <c r="AO128" s="14">
        <v>117</v>
      </c>
      <c r="AP128" s="14">
        <v>59</v>
      </c>
      <c r="AQ128" s="14">
        <v>84.5</v>
      </c>
      <c r="AR128" s="43">
        <f t="shared" si="28"/>
        <v>80</v>
      </c>
      <c r="AS128" s="14" t="s">
        <v>64</v>
      </c>
      <c r="AT128" s="14">
        <v>0.66941140336012173</v>
      </c>
      <c r="AU128" s="431">
        <v>0.72118699839916289</v>
      </c>
      <c r="AV128" s="14">
        <v>121</v>
      </c>
      <c r="AW128" s="43">
        <v>121</v>
      </c>
      <c r="AX128" s="14">
        <v>120</v>
      </c>
      <c r="AY128" s="14">
        <v>60</v>
      </c>
      <c r="AZ128" s="14">
        <v>122</v>
      </c>
      <c r="BA128" s="14">
        <v>121</v>
      </c>
      <c r="BB128" s="14">
        <f t="shared" si="29"/>
        <v>119</v>
      </c>
      <c r="BC128" s="368" t="s">
        <v>55</v>
      </c>
      <c r="BD128" s="14">
        <v>0.70201987530533327</v>
      </c>
      <c r="BE128" s="431">
        <v>0.71908725546470897</v>
      </c>
      <c r="BF128" s="14">
        <v>121</v>
      </c>
      <c r="BG128" s="43">
        <v>121</v>
      </c>
      <c r="BH128" s="14">
        <v>135</v>
      </c>
      <c r="BI128" s="14">
        <v>182</v>
      </c>
      <c r="BJ128" s="14">
        <v>43</v>
      </c>
      <c r="BK128" s="14">
        <v>89</v>
      </c>
      <c r="BL128" s="14">
        <f t="shared" si="18"/>
        <v>87</v>
      </c>
      <c r="BM128" s="368" t="s">
        <v>227</v>
      </c>
      <c r="BN128" s="14">
        <v>0.68129587356987764</v>
      </c>
      <c r="BO128" s="431">
        <v>0.710466713933535</v>
      </c>
      <c r="BP128" s="14">
        <v>121</v>
      </c>
      <c r="BQ128" s="43">
        <v>121</v>
      </c>
      <c r="BR128" s="14">
        <v>105</v>
      </c>
      <c r="BS128" s="14">
        <v>29</v>
      </c>
      <c r="BT128" s="14">
        <v>149</v>
      </c>
      <c r="BU128" s="14">
        <v>127</v>
      </c>
      <c r="BV128" s="14">
        <f t="shared" si="19"/>
        <v>126</v>
      </c>
      <c r="BW128" s="14" t="s">
        <v>175</v>
      </c>
      <c r="BX128" s="14">
        <v>0.66954844913927036</v>
      </c>
      <c r="BY128" s="431">
        <v>0.70666308566026137</v>
      </c>
      <c r="BZ128" s="14">
        <v>121</v>
      </c>
      <c r="CA128" s="43">
        <v>121</v>
      </c>
      <c r="CB128" s="14">
        <v>120</v>
      </c>
      <c r="CC128" s="14">
        <v>111</v>
      </c>
      <c r="CD128" s="14">
        <v>135</v>
      </c>
      <c r="CE128" s="14">
        <v>127.5</v>
      </c>
      <c r="CF128" s="14">
        <f t="shared" si="20"/>
        <v>123</v>
      </c>
      <c r="CG128" s="368" t="s">
        <v>58</v>
      </c>
      <c r="CH128" s="14">
        <v>0.67891606263231674</v>
      </c>
      <c r="CI128" s="431">
        <v>0.71628892364835772</v>
      </c>
      <c r="CJ128" s="14">
        <v>121</v>
      </c>
      <c r="CK128" s="43">
        <v>121</v>
      </c>
      <c r="CL128" s="14">
        <v>134</v>
      </c>
      <c r="CM128" s="14">
        <v>24</v>
      </c>
      <c r="CN128" s="14">
        <v>201</v>
      </c>
      <c r="CO128" s="14">
        <v>167.5</v>
      </c>
      <c r="CP128" s="43">
        <f t="shared" si="21"/>
        <v>158</v>
      </c>
      <c r="CQ128" s="14" t="s">
        <v>247</v>
      </c>
      <c r="CR128" s="14">
        <v>0.6777615055328946</v>
      </c>
      <c r="CS128" s="431">
        <v>0.71064166426400943</v>
      </c>
      <c r="CT128" s="14">
        <v>121</v>
      </c>
      <c r="CU128" s="14">
        <v>121</v>
      </c>
      <c r="CV128" s="14">
        <v>117</v>
      </c>
      <c r="CW128" s="14">
        <v>174</v>
      </c>
      <c r="CX128" s="14">
        <v>239</v>
      </c>
      <c r="CY128" s="14">
        <v>178</v>
      </c>
      <c r="CZ128" s="14">
        <f t="shared" si="22"/>
        <v>174</v>
      </c>
      <c r="DA128" s="368" t="s">
        <v>39</v>
      </c>
      <c r="DB128" s="14">
        <v>0.68008019413141474</v>
      </c>
      <c r="DC128" s="431">
        <v>0.72224025360537825</v>
      </c>
      <c r="DD128" s="14">
        <v>121</v>
      </c>
      <c r="DE128" s="43">
        <v>121</v>
      </c>
      <c r="DF128" s="14">
        <v>142</v>
      </c>
      <c r="DG128" s="14">
        <v>201</v>
      </c>
      <c r="DH128" s="14">
        <v>116</v>
      </c>
      <c r="DI128" s="14">
        <v>129</v>
      </c>
      <c r="DJ128" s="14">
        <f t="shared" si="23"/>
        <v>127</v>
      </c>
      <c r="DK128" s="368" t="s">
        <v>107</v>
      </c>
      <c r="DL128" s="14">
        <v>0.6876578581960473</v>
      </c>
      <c r="DM128" s="431">
        <v>0.70454207235827204</v>
      </c>
      <c r="DN128" s="14">
        <v>121</v>
      </c>
      <c r="DO128" s="43">
        <v>121</v>
      </c>
      <c r="DP128" s="14">
        <v>123</v>
      </c>
      <c r="DQ128" s="14">
        <v>73</v>
      </c>
      <c r="DR128" s="14">
        <v>121</v>
      </c>
      <c r="DS128" s="14">
        <v>122</v>
      </c>
      <c r="DT128" s="14">
        <f t="shared" si="24"/>
        <v>112</v>
      </c>
      <c r="DU128" s="368" t="s">
        <v>189</v>
      </c>
      <c r="DV128" s="14">
        <v>0.6656380531573034</v>
      </c>
      <c r="DW128" s="431">
        <v>0.68772400046174109</v>
      </c>
      <c r="DX128" s="14">
        <v>121</v>
      </c>
      <c r="DY128" s="14">
        <v>121</v>
      </c>
      <c r="DZ128" s="14">
        <v>129</v>
      </c>
      <c r="EA128" s="14">
        <v>168</v>
      </c>
      <c r="EB128" s="14">
        <v>138</v>
      </c>
      <c r="EC128" s="14">
        <v>133.5</v>
      </c>
      <c r="ED128" s="43">
        <f t="shared" si="25"/>
        <v>128</v>
      </c>
    </row>
    <row r="129" spans="6:134" x14ac:dyDescent="0.25">
      <c r="F129" s="406" t="s">
        <v>46</v>
      </c>
      <c r="G129" s="411">
        <f>(VLOOKUP(F129,'RPPF CALCULATION'!$AX$2:$AZ$400,2,FALSE))</f>
        <v>0.66269660437570432</v>
      </c>
      <c r="H129" s="413">
        <f t="shared" si="15"/>
        <v>123</v>
      </c>
      <c r="I129" s="49">
        <f>VLOOKUP(F129,'RPPF CALCULATION'!$U$2:$W$365,3,FALSE)</f>
        <v>127</v>
      </c>
      <c r="J129" s="417">
        <f>VLOOKUP(F129,'RPPF CALCULATION'!$X$2:$AC$365,3,FALSE)</f>
        <v>296</v>
      </c>
      <c r="K129" s="467">
        <f>VLOOKUP(F129,'RPPF CALCULATION'!$X$2:$AC$365,5,FALSE)</f>
        <v>114</v>
      </c>
      <c r="L129" s="525">
        <f t="shared" si="16"/>
        <v>120.5</v>
      </c>
      <c r="M129" s="469">
        <f t="shared" si="17"/>
        <v>108</v>
      </c>
      <c r="O129" s="368" t="s">
        <v>307</v>
      </c>
      <c r="P129" s="14">
        <v>0.69147992266491554</v>
      </c>
      <c r="Q129" s="431">
        <v>0.706058666400323</v>
      </c>
      <c r="R129" s="14">
        <v>122</v>
      </c>
      <c r="S129" s="43">
        <v>122</v>
      </c>
      <c r="T129" s="14">
        <v>119</v>
      </c>
      <c r="U129" s="14">
        <v>163</v>
      </c>
      <c r="V129" s="14">
        <v>211</v>
      </c>
      <c r="W129" s="14">
        <v>165</v>
      </c>
      <c r="X129" s="14">
        <f t="shared" si="26"/>
        <v>158</v>
      </c>
      <c r="Y129" s="368" t="s">
        <v>39</v>
      </c>
      <c r="Z129" s="14">
        <v>0.69314889039579863</v>
      </c>
      <c r="AA129" s="431">
        <v>0.71904112439010304</v>
      </c>
      <c r="AB129" s="14">
        <v>122</v>
      </c>
      <c r="AC129" s="43">
        <v>122</v>
      </c>
      <c r="AD129" s="14">
        <v>103</v>
      </c>
      <c r="AE129" s="14">
        <v>105</v>
      </c>
      <c r="AF129" s="14">
        <v>161</v>
      </c>
      <c r="AG129" s="14">
        <v>132</v>
      </c>
      <c r="AH129" s="43">
        <f t="shared" si="27"/>
        <v>126</v>
      </c>
      <c r="AI129" s="368" t="s">
        <v>379</v>
      </c>
      <c r="AJ129" s="14">
        <v>0.65711257341862206</v>
      </c>
      <c r="AK129" s="431">
        <v>0.72075249586135393</v>
      </c>
      <c r="AL129" s="14">
        <v>122</v>
      </c>
      <c r="AM129" s="14">
        <v>122</v>
      </c>
      <c r="AN129" s="14">
        <v>115</v>
      </c>
      <c r="AO129" s="14">
        <v>80</v>
      </c>
      <c r="AP129" s="14">
        <v>107</v>
      </c>
      <c r="AQ129" s="14">
        <v>111</v>
      </c>
      <c r="AR129" s="43">
        <f t="shared" si="28"/>
        <v>108</v>
      </c>
      <c r="AS129" s="14" t="s">
        <v>310</v>
      </c>
      <c r="AT129" s="14">
        <v>0.66524975337175507</v>
      </c>
      <c r="AU129" s="431">
        <v>0.7167034657786655</v>
      </c>
      <c r="AV129" s="14">
        <v>122</v>
      </c>
      <c r="AW129" s="43">
        <v>122</v>
      </c>
      <c r="AX129" s="14">
        <v>141</v>
      </c>
      <c r="AY129" s="14">
        <v>65</v>
      </c>
      <c r="AZ129" s="14">
        <v>212</v>
      </c>
      <c r="BA129" s="14">
        <v>176.5</v>
      </c>
      <c r="BB129" s="14">
        <f t="shared" si="29"/>
        <v>169</v>
      </c>
      <c r="BC129" s="368" t="s">
        <v>338</v>
      </c>
      <c r="BD129" s="14">
        <v>0.70186051811083394</v>
      </c>
      <c r="BE129" s="431">
        <v>0.71892402400693689</v>
      </c>
      <c r="BF129" s="14">
        <v>122</v>
      </c>
      <c r="BG129" s="43">
        <v>122</v>
      </c>
      <c r="BH129" s="14">
        <v>132</v>
      </c>
      <c r="BI129" s="14">
        <v>155</v>
      </c>
      <c r="BJ129" s="14">
        <v>100</v>
      </c>
      <c r="BK129" s="14">
        <v>116</v>
      </c>
      <c r="BL129" s="14">
        <f t="shared" si="18"/>
        <v>113</v>
      </c>
      <c r="BM129" s="368" t="s">
        <v>284</v>
      </c>
      <c r="BN129" s="14">
        <v>0.68114307613371172</v>
      </c>
      <c r="BO129" s="431">
        <v>0.71030737421553347</v>
      </c>
      <c r="BP129" s="14">
        <v>122</v>
      </c>
      <c r="BQ129" s="43">
        <v>122</v>
      </c>
      <c r="BR129" s="14">
        <v>119</v>
      </c>
      <c r="BS129" s="14">
        <v>138</v>
      </c>
      <c r="BT129" s="14">
        <v>64</v>
      </c>
      <c r="BU129" s="14">
        <v>91.5</v>
      </c>
      <c r="BV129" s="14">
        <f t="shared" si="19"/>
        <v>89</v>
      </c>
      <c r="BW129" s="14" t="s">
        <v>280</v>
      </c>
      <c r="BX129" s="14">
        <v>0.66812523610659302</v>
      </c>
      <c r="BY129" s="431">
        <v>0.70516098060047583</v>
      </c>
      <c r="BZ129" s="14">
        <v>122</v>
      </c>
      <c r="CA129" s="43">
        <v>122</v>
      </c>
      <c r="CB129" s="14">
        <v>133</v>
      </c>
      <c r="CC129" s="14">
        <v>251</v>
      </c>
      <c r="CD129" s="14">
        <v>105</v>
      </c>
      <c r="CE129" s="14">
        <v>119</v>
      </c>
      <c r="CF129" s="14">
        <f t="shared" si="20"/>
        <v>114</v>
      </c>
      <c r="CG129" s="368" t="s">
        <v>110</v>
      </c>
      <c r="CH129" s="14">
        <v>0.67801058952439053</v>
      </c>
      <c r="CI129" s="431">
        <v>0.71533360620402697</v>
      </c>
      <c r="CJ129" s="14">
        <v>122</v>
      </c>
      <c r="CK129" s="43">
        <v>122</v>
      </c>
      <c r="CL129" s="14">
        <v>159</v>
      </c>
      <c r="CM129" s="14">
        <v>103</v>
      </c>
      <c r="CN129" s="14">
        <v>119</v>
      </c>
      <c r="CO129" s="14">
        <v>139</v>
      </c>
      <c r="CP129" s="43">
        <f t="shared" si="21"/>
        <v>136</v>
      </c>
      <c r="CQ129" s="14" t="s">
        <v>114</v>
      </c>
      <c r="CR129" s="14">
        <v>0.67464469129604776</v>
      </c>
      <c r="CS129" s="431">
        <v>0.70737364440983796</v>
      </c>
      <c r="CT129" s="14">
        <v>122</v>
      </c>
      <c r="CU129" s="14">
        <v>122</v>
      </c>
      <c r="CV129" s="14">
        <v>127</v>
      </c>
      <c r="CW129" s="14">
        <v>132</v>
      </c>
      <c r="CX129" s="14">
        <v>129</v>
      </c>
      <c r="CY129" s="14">
        <v>128</v>
      </c>
      <c r="CZ129" s="14">
        <f t="shared" si="22"/>
        <v>127</v>
      </c>
      <c r="DA129" s="368" t="s">
        <v>114</v>
      </c>
      <c r="DB129" s="14">
        <v>0.67920938267436626</v>
      </c>
      <c r="DC129" s="431">
        <v>0.72131545812830311</v>
      </c>
      <c r="DD129" s="14">
        <v>122</v>
      </c>
      <c r="DE129" s="43">
        <v>122</v>
      </c>
      <c r="DF129" s="14">
        <v>137</v>
      </c>
      <c r="DG129" s="14">
        <v>60</v>
      </c>
      <c r="DH129" s="14">
        <v>241</v>
      </c>
      <c r="DI129" s="14">
        <v>189</v>
      </c>
      <c r="DJ129" s="14">
        <f t="shared" si="23"/>
        <v>191</v>
      </c>
      <c r="DK129" s="368" t="s">
        <v>559</v>
      </c>
      <c r="DL129" s="14">
        <v>0.68610036199222435</v>
      </c>
      <c r="DM129" s="431">
        <v>0.7029463346086734</v>
      </c>
      <c r="DN129" s="14">
        <v>122</v>
      </c>
      <c r="DO129" s="43">
        <v>122</v>
      </c>
      <c r="DP129" s="14">
        <v>152</v>
      </c>
      <c r="DQ129" s="14">
        <v>214</v>
      </c>
      <c r="DR129" s="14">
        <v>149</v>
      </c>
      <c r="DS129" s="14">
        <v>150.5</v>
      </c>
      <c r="DT129" s="14">
        <f t="shared" si="24"/>
        <v>142</v>
      </c>
      <c r="DU129" s="368" t="s">
        <v>155</v>
      </c>
      <c r="DV129" s="14">
        <v>0.66489742819621123</v>
      </c>
      <c r="DW129" s="431">
        <v>0.68695880147909849</v>
      </c>
      <c r="DX129" s="14">
        <v>122</v>
      </c>
      <c r="DY129" s="14">
        <v>122</v>
      </c>
      <c r="DZ129" s="14">
        <v>96</v>
      </c>
      <c r="EA129" s="14">
        <v>114</v>
      </c>
      <c r="EB129" s="14">
        <v>159</v>
      </c>
      <c r="EC129" s="14">
        <v>127.5</v>
      </c>
      <c r="ED129" s="43">
        <f t="shared" si="25"/>
        <v>122</v>
      </c>
    </row>
    <row r="130" spans="6:134" x14ac:dyDescent="0.25">
      <c r="F130" s="406" t="s">
        <v>394</v>
      </c>
      <c r="G130" s="411">
        <f>(VLOOKUP(F130,'RPPF CALCULATION'!$AX$2:$AZ$400,2,FALSE))</f>
        <v>0.66086944917362467</v>
      </c>
      <c r="H130" s="413">
        <f t="shared" si="15"/>
        <v>124</v>
      </c>
      <c r="I130" s="49">
        <f>VLOOKUP(F130,'RPPF CALCULATION'!$U$2:$W$365,3,FALSE)</f>
        <v>123</v>
      </c>
      <c r="J130" s="417">
        <f>VLOOKUP(F130,'RPPF CALCULATION'!$X$2:$AC$365,3,FALSE)</f>
        <v>98</v>
      </c>
      <c r="K130" s="467">
        <f>VLOOKUP(F130,'RPPF CALCULATION'!$X$2:$AC$365,5,FALSE)</f>
        <v>51</v>
      </c>
      <c r="L130" s="525">
        <f t="shared" si="16"/>
        <v>87</v>
      </c>
      <c r="M130" s="469">
        <f t="shared" si="17"/>
        <v>85</v>
      </c>
      <c r="O130" s="368" t="s">
        <v>145</v>
      </c>
      <c r="P130" s="14">
        <v>0.69143350073771737</v>
      </c>
      <c r="Q130" s="431">
        <v>0.70601126574133799</v>
      </c>
      <c r="R130" s="14">
        <v>123</v>
      </c>
      <c r="S130" s="43">
        <v>123</v>
      </c>
      <c r="T130" s="14">
        <v>113</v>
      </c>
      <c r="U130" s="14">
        <v>33</v>
      </c>
      <c r="V130" s="14">
        <v>257</v>
      </c>
      <c r="W130" s="14">
        <v>185</v>
      </c>
      <c r="X130" s="14">
        <f t="shared" si="26"/>
        <v>180</v>
      </c>
      <c r="Y130" s="368" t="s">
        <v>70</v>
      </c>
      <c r="Z130" s="14">
        <v>0.69003861183758242</v>
      </c>
      <c r="AA130" s="431">
        <v>0.71581466291457618</v>
      </c>
      <c r="AB130" s="14">
        <v>123</v>
      </c>
      <c r="AC130" s="43">
        <v>123</v>
      </c>
      <c r="AD130" s="14">
        <v>124</v>
      </c>
      <c r="AE130" s="14">
        <v>241</v>
      </c>
      <c r="AF130" s="14">
        <v>71</v>
      </c>
      <c r="AG130" s="14">
        <v>97.5</v>
      </c>
      <c r="AH130" s="43">
        <f t="shared" si="27"/>
        <v>92</v>
      </c>
      <c r="AI130" s="368" t="s">
        <v>217</v>
      </c>
      <c r="AJ130" s="14">
        <v>0.65669943159155575</v>
      </c>
      <c r="AK130" s="431">
        <v>0.72029934214759428</v>
      </c>
      <c r="AL130" s="14">
        <v>123</v>
      </c>
      <c r="AM130" s="14">
        <v>123</v>
      </c>
      <c r="AN130" s="14">
        <v>112</v>
      </c>
      <c r="AO130" s="14">
        <v>192</v>
      </c>
      <c r="AP130" s="14">
        <v>146</v>
      </c>
      <c r="AQ130" s="14">
        <v>129</v>
      </c>
      <c r="AR130" s="43">
        <f t="shared" si="28"/>
        <v>124</v>
      </c>
      <c r="AS130" s="14" t="s">
        <v>322</v>
      </c>
      <c r="AT130" s="14">
        <v>0.66499357282820915</v>
      </c>
      <c r="AU130" s="431">
        <v>0.71642747096244219</v>
      </c>
      <c r="AV130" s="14">
        <v>123</v>
      </c>
      <c r="AW130" s="43">
        <v>123</v>
      </c>
      <c r="AX130" s="14">
        <v>137</v>
      </c>
      <c r="AY130" s="14">
        <v>199</v>
      </c>
      <c r="AZ130" s="14">
        <v>128</v>
      </c>
      <c r="BA130" s="14">
        <v>132.5</v>
      </c>
      <c r="BB130" s="14">
        <f t="shared" si="29"/>
        <v>128</v>
      </c>
      <c r="BC130" s="368" t="s">
        <v>54</v>
      </c>
      <c r="BD130" s="14">
        <v>0.70122944707946466</v>
      </c>
      <c r="BE130" s="431">
        <v>0.71827761049086192</v>
      </c>
      <c r="BF130" s="14">
        <v>123</v>
      </c>
      <c r="BG130" s="43">
        <v>123</v>
      </c>
      <c r="BH130" s="14">
        <v>136</v>
      </c>
      <c r="BI130" s="14">
        <v>43</v>
      </c>
      <c r="BJ130" s="14">
        <v>185</v>
      </c>
      <c r="BK130" s="14">
        <v>160.5</v>
      </c>
      <c r="BL130" s="14">
        <f t="shared" si="18"/>
        <v>154</v>
      </c>
      <c r="BM130" s="368" t="s">
        <v>387</v>
      </c>
      <c r="BN130" s="14">
        <v>0.67991645409803103</v>
      </c>
      <c r="BO130" s="431">
        <v>0.70902823227333711</v>
      </c>
      <c r="BP130" s="14">
        <v>123</v>
      </c>
      <c r="BQ130" s="43">
        <v>123</v>
      </c>
      <c r="BR130" s="14">
        <v>122</v>
      </c>
      <c r="BS130" s="14">
        <v>92</v>
      </c>
      <c r="BT130" s="14">
        <v>26</v>
      </c>
      <c r="BU130" s="14">
        <v>74</v>
      </c>
      <c r="BV130" s="14">
        <f t="shared" si="19"/>
        <v>71</v>
      </c>
      <c r="BW130" s="14" t="s">
        <v>136</v>
      </c>
      <c r="BX130" s="14">
        <v>0.66792168712865452</v>
      </c>
      <c r="BY130" s="431">
        <v>0.70494614842661607</v>
      </c>
      <c r="BZ130" s="14">
        <v>123</v>
      </c>
      <c r="CA130" s="43">
        <v>123</v>
      </c>
      <c r="CB130" s="14">
        <v>122</v>
      </c>
      <c r="CC130" s="14">
        <v>176</v>
      </c>
      <c r="CD130" s="14">
        <v>98</v>
      </c>
      <c r="CE130" s="14">
        <v>110</v>
      </c>
      <c r="CF130" s="14">
        <f t="shared" si="20"/>
        <v>105</v>
      </c>
      <c r="CG130" s="368" t="s">
        <v>314</v>
      </c>
      <c r="CH130" s="14">
        <v>0.67323464891413598</v>
      </c>
      <c r="CI130" s="431">
        <v>0.71029476039168327</v>
      </c>
      <c r="CJ130" s="14">
        <v>123</v>
      </c>
      <c r="CK130" s="43">
        <v>123</v>
      </c>
      <c r="CL130" s="14">
        <v>97</v>
      </c>
      <c r="CM130" s="14">
        <v>143</v>
      </c>
      <c r="CN130" s="14">
        <v>116</v>
      </c>
      <c r="CO130" s="14">
        <v>106.5</v>
      </c>
      <c r="CP130" s="43">
        <f t="shared" si="21"/>
        <v>104</v>
      </c>
      <c r="CQ130" s="14" t="s">
        <v>118</v>
      </c>
      <c r="CR130" s="14">
        <v>0.66946020818810437</v>
      </c>
      <c r="CS130" s="431">
        <v>0.70193764712450868</v>
      </c>
      <c r="CT130" s="14">
        <v>123</v>
      </c>
      <c r="CU130" s="14">
        <v>123</v>
      </c>
      <c r="CV130" s="14">
        <v>129</v>
      </c>
      <c r="CW130" s="14">
        <v>147</v>
      </c>
      <c r="CX130" s="14">
        <v>117</v>
      </c>
      <c r="CY130" s="14">
        <v>123</v>
      </c>
      <c r="CZ130" s="14">
        <f t="shared" si="22"/>
        <v>119</v>
      </c>
      <c r="DA130" s="368" t="s">
        <v>290</v>
      </c>
      <c r="DB130" s="14">
        <v>0.6786983110162097</v>
      </c>
      <c r="DC130" s="431">
        <v>0.7207727037190691</v>
      </c>
      <c r="DD130" s="14">
        <v>123</v>
      </c>
      <c r="DE130" s="43">
        <v>123</v>
      </c>
      <c r="DF130" s="14">
        <v>135</v>
      </c>
      <c r="DG130" s="14">
        <v>210</v>
      </c>
      <c r="DH130" s="14">
        <v>172</v>
      </c>
      <c r="DI130" s="14">
        <v>153.5</v>
      </c>
      <c r="DJ130" s="14">
        <f t="shared" si="23"/>
        <v>147</v>
      </c>
      <c r="DK130" s="368" t="s">
        <v>374</v>
      </c>
      <c r="DL130" s="14">
        <v>0.68457403904545522</v>
      </c>
      <c r="DM130" s="431">
        <v>0.70138253551994389</v>
      </c>
      <c r="DN130" s="14">
        <v>123</v>
      </c>
      <c r="DO130" s="43">
        <v>123</v>
      </c>
      <c r="DP130" s="14">
        <v>91</v>
      </c>
      <c r="DQ130" s="14">
        <v>136</v>
      </c>
      <c r="DR130" s="14">
        <v>192</v>
      </c>
      <c r="DS130" s="14">
        <v>141.5</v>
      </c>
      <c r="DT130" s="14">
        <f t="shared" si="24"/>
        <v>129</v>
      </c>
      <c r="DU130" s="368" t="s">
        <v>269</v>
      </c>
      <c r="DV130" s="14">
        <v>0.66220256845405046</v>
      </c>
      <c r="DW130" s="431">
        <v>0.68417452598016737</v>
      </c>
      <c r="DX130" s="14">
        <v>123</v>
      </c>
      <c r="DY130" s="14">
        <v>123</v>
      </c>
      <c r="DZ130" s="14">
        <v>128</v>
      </c>
      <c r="EA130" s="14">
        <v>61</v>
      </c>
      <c r="EB130" s="14">
        <v>251</v>
      </c>
      <c r="EC130" s="14">
        <v>189.5</v>
      </c>
      <c r="ED130" s="43">
        <f t="shared" si="25"/>
        <v>184</v>
      </c>
    </row>
    <row r="131" spans="6:134" x14ac:dyDescent="0.25">
      <c r="F131" s="406" t="s">
        <v>233</v>
      </c>
      <c r="G131" s="411">
        <f>(VLOOKUP(F131,'RPPF CALCULATION'!$AX$2:$AZ$400,2,FALSE))</f>
        <v>0.65933854152271087</v>
      </c>
      <c r="H131" s="413">
        <f t="shared" si="15"/>
        <v>125</v>
      </c>
      <c r="I131" s="49">
        <f>VLOOKUP(F131,'RPPF CALCULATION'!$U$2:$W$365,3,FALSE)</f>
        <v>113</v>
      </c>
      <c r="J131" s="417">
        <f>VLOOKUP(F131,'RPPF CALCULATION'!$X$2:$AC$365,3,FALSE)</f>
        <v>99</v>
      </c>
      <c r="K131" s="467">
        <f>VLOOKUP(F131,'RPPF CALCULATION'!$X$2:$AC$365,5,FALSE)</f>
        <v>182</v>
      </c>
      <c r="L131" s="525">
        <f t="shared" si="16"/>
        <v>147.5</v>
      </c>
      <c r="M131" s="469">
        <f t="shared" si="17"/>
        <v>134</v>
      </c>
      <c r="O131" s="368" t="s">
        <v>84</v>
      </c>
      <c r="P131" s="14">
        <v>0.6909733823618992</v>
      </c>
      <c r="Q131" s="431">
        <v>0.70554144650846073</v>
      </c>
      <c r="R131" s="14">
        <v>124</v>
      </c>
      <c r="S131" s="43">
        <v>124</v>
      </c>
      <c r="T131" s="14">
        <v>115</v>
      </c>
      <c r="U131" s="14">
        <v>205</v>
      </c>
      <c r="V131" s="14">
        <v>236</v>
      </c>
      <c r="W131" s="14">
        <v>175.5</v>
      </c>
      <c r="X131" s="14">
        <f t="shared" si="26"/>
        <v>170</v>
      </c>
      <c r="Y131" s="368" t="s">
        <v>100</v>
      </c>
      <c r="Z131" s="14">
        <v>0.68971774624767535</v>
      </c>
      <c r="AA131" s="431">
        <v>0.71548181154924662</v>
      </c>
      <c r="AB131" s="14">
        <v>124</v>
      </c>
      <c r="AC131" s="43">
        <v>124</v>
      </c>
      <c r="AD131" s="14">
        <v>139</v>
      </c>
      <c r="AE131" s="14">
        <v>165</v>
      </c>
      <c r="AF131" s="14">
        <v>211</v>
      </c>
      <c r="AG131" s="14">
        <v>175</v>
      </c>
      <c r="AH131" s="43">
        <f t="shared" si="27"/>
        <v>175</v>
      </c>
      <c r="AI131" s="368" t="s">
        <v>186</v>
      </c>
      <c r="AJ131" s="14">
        <v>0.65330540556678596</v>
      </c>
      <c r="AK131" s="431">
        <v>0.71657661208987433</v>
      </c>
      <c r="AL131" s="14">
        <v>124</v>
      </c>
      <c r="AM131" s="14">
        <v>124</v>
      </c>
      <c r="AN131" s="14">
        <v>142</v>
      </c>
      <c r="AO131" s="14">
        <v>193</v>
      </c>
      <c r="AP131" s="14">
        <v>128</v>
      </c>
      <c r="AQ131" s="14">
        <v>135</v>
      </c>
      <c r="AR131" s="43">
        <f t="shared" si="28"/>
        <v>131</v>
      </c>
      <c r="AS131" s="14" t="s">
        <v>300</v>
      </c>
      <c r="AT131" s="14">
        <v>0.66339359703654111</v>
      </c>
      <c r="AU131" s="431">
        <v>0.71470374511476098</v>
      </c>
      <c r="AV131" s="14">
        <v>124</v>
      </c>
      <c r="AW131" s="43">
        <v>124</v>
      </c>
      <c r="AX131" s="14">
        <v>124</v>
      </c>
      <c r="AY131" s="14">
        <v>81</v>
      </c>
      <c r="AZ131" s="14">
        <v>45</v>
      </c>
      <c r="BA131" s="14">
        <v>84.5</v>
      </c>
      <c r="BB131" s="14">
        <f t="shared" si="29"/>
        <v>82</v>
      </c>
      <c r="BC131" s="368" t="s">
        <v>360</v>
      </c>
      <c r="BD131" s="14">
        <v>0.70058811445391322</v>
      </c>
      <c r="BE131" s="431">
        <v>0.71762068590258421</v>
      </c>
      <c r="BF131" s="14">
        <v>124</v>
      </c>
      <c r="BG131" s="43">
        <v>124</v>
      </c>
      <c r="BH131" s="14">
        <v>95</v>
      </c>
      <c r="BI131" s="14">
        <v>75</v>
      </c>
      <c r="BJ131" s="14">
        <v>120</v>
      </c>
      <c r="BK131" s="14">
        <v>107.5</v>
      </c>
      <c r="BL131" s="14">
        <f t="shared" si="18"/>
        <v>101</v>
      </c>
      <c r="BM131" s="368" t="s">
        <v>92</v>
      </c>
      <c r="BN131" s="14">
        <v>0.67304631380453295</v>
      </c>
      <c r="BO131" s="431">
        <v>0.70186393525065249</v>
      </c>
      <c r="BP131" s="14">
        <v>124</v>
      </c>
      <c r="BQ131" s="43">
        <v>124</v>
      </c>
      <c r="BR131" s="14">
        <v>110</v>
      </c>
      <c r="BS131" s="14">
        <v>169</v>
      </c>
      <c r="BT131" s="14">
        <v>71</v>
      </c>
      <c r="BU131" s="14">
        <v>90.5</v>
      </c>
      <c r="BV131" s="14">
        <f t="shared" si="19"/>
        <v>87</v>
      </c>
      <c r="BW131" s="14" t="s">
        <v>255</v>
      </c>
      <c r="BX131" s="14">
        <v>0.66700602990418223</v>
      </c>
      <c r="BY131" s="431">
        <v>0.70397973418059023</v>
      </c>
      <c r="BZ131" s="14">
        <v>124</v>
      </c>
      <c r="CA131" s="43">
        <v>124</v>
      </c>
      <c r="CB131" s="14">
        <v>119</v>
      </c>
      <c r="CC131" s="14">
        <v>297</v>
      </c>
      <c r="CD131" s="14">
        <v>129</v>
      </c>
      <c r="CE131" s="14">
        <v>124</v>
      </c>
      <c r="CF131" s="14">
        <f t="shared" si="20"/>
        <v>117</v>
      </c>
      <c r="CG131" s="368" t="s">
        <v>228</v>
      </c>
      <c r="CH131" s="14">
        <v>0.67321409019124012</v>
      </c>
      <c r="CI131" s="431">
        <v>0.71027306995555262</v>
      </c>
      <c r="CJ131" s="14">
        <v>124</v>
      </c>
      <c r="CK131" s="43">
        <v>124</v>
      </c>
      <c r="CL131" s="14">
        <v>111</v>
      </c>
      <c r="CM131" s="14">
        <v>232</v>
      </c>
      <c r="CN131" s="14">
        <v>73</v>
      </c>
      <c r="CO131" s="14">
        <v>92</v>
      </c>
      <c r="CP131" s="43">
        <f t="shared" si="21"/>
        <v>89</v>
      </c>
      <c r="CQ131" s="14" t="s">
        <v>303</v>
      </c>
      <c r="CR131" s="14">
        <v>0.66937055140437607</v>
      </c>
      <c r="CS131" s="431">
        <v>0.70184364083250017</v>
      </c>
      <c r="CT131" s="14">
        <v>124</v>
      </c>
      <c r="CU131" s="14">
        <v>124</v>
      </c>
      <c r="CV131" s="14">
        <v>110</v>
      </c>
      <c r="CW131" s="14">
        <v>89</v>
      </c>
      <c r="CX131" s="14">
        <v>102</v>
      </c>
      <c r="CY131" s="14">
        <v>106</v>
      </c>
      <c r="CZ131" s="14">
        <f t="shared" si="22"/>
        <v>103</v>
      </c>
      <c r="DA131" s="368" t="s">
        <v>128</v>
      </c>
      <c r="DB131" s="14">
        <v>0.67841785630471541</v>
      </c>
      <c r="DC131" s="431">
        <v>0.720474862841328</v>
      </c>
      <c r="DD131" s="14">
        <v>124</v>
      </c>
      <c r="DE131" s="43">
        <v>124</v>
      </c>
      <c r="DF131" s="14">
        <v>124</v>
      </c>
      <c r="DG131" s="14">
        <v>96</v>
      </c>
      <c r="DH131" s="14">
        <v>208</v>
      </c>
      <c r="DI131" s="14">
        <v>166</v>
      </c>
      <c r="DJ131" s="14">
        <f t="shared" si="23"/>
        <v>159</v>
      </c>
      <c r="DK131" s="368" t="s">
        <v>189</v>
      </c>
      <c r="DL131" s="14">
        <v>0.68417744268175895</v>
      </c>
      <c r="DM131" s="431">
        <v>0.70097620143877548</v>
      </c>
      <c r="DN131" s="14">
        <v>124</v>
      </c>
      <c r="DO131" s="43">
        <v>124</v>
      </c>
      <c r="DP131" s="14">
        <v>125</v>
      </c>
      <c r="DQ131" s="14">
        <v>156</v>
      </c>
      <c r="DR131" s="14">
        <v>174</v>
      </c>
      <c r="DS131" s="14">
        <v>149.5</v>
      </c>
      <c r="DT131" s="14">
        <f t="shared" si="24"/>
        <v>140</v>
      </c>
      <c r="DU131" s="368" t="s">
        <v>111</v>
      </c>
      <c r="DV131" s="14">
        <v>0.66157069745087416</v>
      </c>
      <c r="DW131" s="431">
        <v>0.68352168942429592</v>
      </c>
      <c r="DX131" s="14">
        <v>124</v>
      </c>
      <c r="DY131" s="14">
        <v>124</v>
      </c>
      <c r="DZ131" s="14">
        <v>134</v>
      </c>
      <c r="EA131" s="14">
        <v>138</v>
      </c>
      <c r="EB131" s="14">
        <v>140</v>
      </c>
      <c r="EC131" s="14">
        <v>137</v>
      </c>
      <c r="ED131" s="43">
        <f t="shared" si="25"/>
        <v>133</v>
      </c>
    </row>
    <row r="132" spans="6:134" x14ac:dyDescent="0.25">
      <c r="F132" s="406" t="s">
        <v>369</v>
      </c>
      <c r="G132" s="411">
        <f>(VLOOKUP(F132,'RPPF CALCULATION'!$AX$2:$AZ$400,2,FALSE))</f>
        <v>0.65542161204798011</v>
      </c>
      <c r="H132" s="413">
        <f t="shared" si="15"/>
        <v>126</v>
      </c>
      <c r="I132" s="49">
        <f>VLOOKUP(F132,'RPPF CALCULATION'!$U$2:$W$365,3,FALSE)</f>
        <v>164</v>
      </c>
      <c r="J132" s="417">
        <f>VLOOKUP(F132,'RPPF CALCULATION'!$X$2:$AC$365,3,FALSE)</f>
        <v>202</v>
      </c>
      <c r="K132" s="467">
        <f>VLOOKUP(F132,'RPPF CALCULATION'!$X$2:$AC$365,5,FALSE)</f>
        <v>224</v>
      </c>
      <c r="L132" s="525">
        <f t="shared" si="16"/>
        <v>194</v>
      </c>
      <c r="M132" s="469">
        <f t="shared" si="17"/>
        <v>198</v>
      </c>
      <c r="O132" s="368" t="s">
        <v>250</v>
      </c>
      <c r="P132" s="14">
        <v>0.69086450591942616</v>
      </c>
      <c r="Q132" s="431">
        <v>0.70543027458104068</v>
      </c>
      <c r="R132" s="14">
        <v>125</v>
      </c>
      <c r="S132" s="43">
        <v>125</v>
      </c>
      <c r="T132" s="14">
        <v>136</v>
      </c>
      <c r="U132" s="14">
        <v>136</v>
      </c>
      <c r="V132" s="14">
        <v>169</v>
      </c>
      <c r="W132" s="14">
        <v>152.5</v>
      </c>
      <c r="X132" s="14">
        <f t="shared" si="26"/>
        <v>146</v>
      </c>
      <c r="Y132" s="368" t="s">
        <v>260</v>
      </c>
      <c r="Z132" s="14">
        <v>0.68816486926634735</v>
      </c>
      <c r="AA132" s="431">
        <v>0.71387092761627813</v>
      </c>
      <c r="AB132" s="14">
        <v>125</v>
      </c>
      <c r="AC132" s="43">
        <v>125</v>
      </c>
      <c r="AD132" s="14">
        <v>133</v>
      </c>
      <c r="AE132" s="14">
        <v>87</v>
      </c>
      <c r="AF132" s="14">
        <v>214</v>
      </c>
      <c r="AG132" s="14">
        <v>173.5</v>
      </c>
      <c r="AH132" s="43">
        <f t="shared" si="27"/>
        <v>173</v>
      </c>
      <c r="AI132" s="368" t="s">
        <v>39</v>
      </c>
      <c r="AJ132" s="14">
        <v>0.65148386902395516</v>
      </c>
      <c r="AK132" s="431">
        <v>0.71457866369768686</v>
      </c>
      <c r="AL132" s="14">
        <v>125</v>
      </c>
      <c r="AM132" s="14">
        <v>125</v>
      </c>
      <c r="AN132" s="14">
        <v>128</v>
      </c>
      <c r="AO132" s="14">
        <v>188</v>
      </c>
      <c r="AP132" s="14">
        <v>262</v>
      </c>
      <c r="AQ132" s="14">
        <v>195</v>
      </c>
      <c r="AR132" s="43">
        <f t="shared" si="28"/>
        <v>198</v>
      </c>
      <c r="AS132" s="14" t="s">
        <v>110</v>
      </c>
      <c r="AT132" s="14">
        <v>0.66292667454895726</v>
      </c>
      <c r="AU132" s="431">
        <v>0.71420070852826811</v>
      </c>
      <c r="AV132" s="14">
        <v>125</v>
      </c>
      <c r="AW132" s="43">
        <v>125</v>
      </c>
      <c r="AX132" s="14">
        <v>117</v>
      </c>
      <c r="AY132" s="14">
        <v>181</v>
      </c>
      <c r="AZ132" s="14">
        <v>82</v>
      </c>
      <c r="BA132" s="14">
        <v>99.5</v>
      </c>
      <c r="BB132" s="14">
        <f t="shared" si="29"/>
        <v>94</v>
      </c>
      <c r="BC132" s="368" t="s">
        <v>82</v>
      </c>
      <c r="BD132" s="14">
        <v>0.69878165908503886</v>
      </c>
      <c r="BE132" s="431">
        <v>0.7157703123177076</v>
      </c>
      <c r="BF132" s="14">
        <v>125</v>
      </c>
      <c r="BG132" s="43">
        <v>125</v>
      </c>
      <c r="BH132" s="14">
        <v>119</v>
      </c>
      <c r="BI132" s="14">
        <v>141</v>
      </c>
      <c r="BJ132" s="14">
        <v>212</v>
      </c>
      <c r="BK132" s="14">
        <v>165.5</v>
      </c>
      <c r="BL132" s="14">
        <f t="shared" si="18"/>
        <v>160</v>
      </c>
      <c r="BM132" s="368" t="s">
        <v>365</v>
      </c>
      <c r="BN132" s="14">
        <v>0.67225505785254591</v>
      </c>
      <c r="BO132" s="431">
        <v>0.70103880033071986</v>
      </c>
      <c r="BP132" s="14">
        <v>125</v>
      </c>
      <c r="BQ132" s="43">
        <v>125</v>
      </c>
      <c r="BR132" s="14">
        <v>143</v>
      </c>
      <c r="BS132" s="14">
        <v>124</v>
      </c>
      <c r="BT132" s="14">
        <v>120</v>
      </c>
      <c r="BU132" s="14">
        <v>131.5</v>
      </c>
      <c r="BV132" s="14">
        <f t="shared" si="19"/>
        <v>130</v>
      </c>
      <c r="BW132" s="14" t="s">
        <v>48</v>
      </c>
      <c r="BX132" s="14">
        <v>0.66376032946277064</v>
      </c>
      <c r="BY132" s="431">
        <v>0.7005541169724474</v>
      </c>
      <c r="BZ132" s="14">
        <v>125</v>
      </c>
      <c r="CA132" s="43">
        <v>125</v>
      </c>
      <c r="CB132" s="14">
        <v>131</v>
      </c>
      <c r="CC132" s="14">
        <v>38</v>
      </c>
      <c r="CD132" s="14">
        <v>208</v>
      </c>
      <c r="CE132" s="14">
        <v>169.5</v>
      </c>
      <c r="CF132" s="14">
        <f t="shared" si="20"/>
        <v>163</v>
      </c>
      <c r="CG132" s="368" t="s">
        <v>334</v>
      </c>
      <c r="CH132" s="14">
        <v>0.67143197692539491</v>
      </c>
      <c r="CI132" s="431">
        <v>0.70839285520844175</v>
      </c>
      <c r="CJ132" s="14">
        <v>125</v>
      </c>
      <c r="CK132" s="43">
        <v>125</v>
      </c>
      <c r="CL132" s="14">
        <v>126</v>
      </c>
      <c r="CM132" s="14">
        <v>104</v>
      </c>
      <c r="CN132" s="14">
        <v>140</v>
      </c>
      <c r="CO132" s="14">
        <v>133</v>
      </c>
      <c r="CP132" s="43">
        <f t="shared" si="21"/>
        <v>128</v>
      </c>
      <c r="CQ132" s="14" t="s">
        <v>116</v>
      </c>
      <c r="CR132" s="14">
        <v>0.66654602210413993</v>
      </c>
      <c r="CS132" s="431">
        <v>0.69888208549733244</v>
      </c>
      <c r="CT132" s="14">
        <v>125</v>
      </c>
      <c r="CU132" s="14">
        <v>125</v>
      </c>
      <c r="CV132" s="14">
        <v>137</v>
      </c>
      <c r="CW132" s="14">
        <v>24</v>
      </c>
      <c r="CX132" s="14">
        <v>210</v>
      </c>
      <c r="CY132" s="14">
        <v>173.5</v>
      </c>
      <c r="CZ132" s="14">
        <f t="shared" si="22"/>
        <v>171</v>
      </c>
      <c r="DA132" s="368" t="s">
        <v>78</v>
      </c>
      <c r="DB132" s="14">
        <v>0.6755464241744551</v>
      </c>
      <c r="DC132" s="431">
        <v>0.71742542266079379</v>
      </c>
      <c r="DD132" s="14">
        <v>125</v>
      </c>
      <c r="DE132" s="43">
        <v>125</v>
      </c>
      <c r="DF132" s="14">
        <v>122</v>
      </c>
      <c r="DG132" s="14">
        <v>50</v>
      </c>
      <c r="DH132" s="14">
        <v>187</v>
      </c>
      <c r="DI132" s="14">
        <v>154.5</v>
      </c>
      <c r="DJ132" s="14">
        <f t="shared" si="23"/>
        <v>149</v>
      </c>
      <c r="DK132" s="368" t="s">
        <v>49</v>
      </c>
      <c r="DL132" s="14">
        <v>0.68374425031455266</v>
      </c>
      <c r="DM132" s="431">
        <v>0.70053237280439917</v>
      </c>
      <c r="DN132" s="14">
        <v>125</v>
      </c>
      <c r="DO132" s="43">
        <v>125</v>
      </c>
      <c r="DP132" s="14">
        <v>84</v>
      </c>
      <c r="DQ132" s="14">
        <v>60</v>
      </c>
      <c r="DR132" s="14">
        <v>33</v>
      </c>
      <c r="DS132" s="14">
        <v>58.5</v>
      </c>
      <c r="DT132" s="14">
        <f t="shared" si="24"/>
        <v>53</v>
      </c>
      <c r="DU132" s="368" t="s">
        <v>70</v>
      </c>
      <c r="DV132" s="14">
        <v>0.65893689238041664</v>
      </c>
      <c r="DW132" s="431">
        <v>0.68080049439811041</v>
      </c>
      <c r="DX132" s="14">
        <v>125</v>
      </c>
      <c r="DY132" s="14">
        <v>125</v>
      </c>
      <c r="DZ132" s="14">
        <v>122</v>
      </c>
      <c r="EA132" s="14">
        <v>251</v>
      </c>
      <c r="EB132" s="14">
        <v>58</v>
      </c>
      <c r="EC132" s="14">
        <v>90</v>
      </c>
      <c r="ED132" s="43">
        <f t="shared" si="25"/>
        <v>88</v>
      </c>
    </row>
    <row r="133" spans="6:134" x14ac:dyDescent="0.25">
      <c r="F133" s="406" t="s">
        <v>319</v>
      </c>
      <c r="G133" s="411">
        <f>(VLOOKUP(F133,'RPPF CALCULATION'!$AX$2:$AZ$400,2,FALSE))</f>
        <v>0.65355694003297282</v>
      </c>
      <c r="H133" s="413">
        <f t="shared" si="15"/>
        <v>127</v>
      </c>
      <c r="I133" s="49">
        <f>VLOOKUP(F133,'RPPF CALCULATION'!$U$2:$W$365,3,FALSE)</f>
        <v>130</v>
      </c>
      <c r="J133" s="417">
        <f>VLOOKUP(F133,'RPPF CALCULATION'!$X$2:$AC$365,3,FALSE)</f>
        <v>112</v>
      </c>
      <c r="K133" s="467">
        <f>VLOOKUP(F133,'RPPF CALCULATION'!$X$2:$AC$365,5,FALSE)</f>
        <v>138</v>
      </c>
      <c r="L133" s="525">
        <f t="shared" si="16"/>
        <v>134</v>
      </c>
      <c r="M133" s="469">
        <f t="shared" si="17"/>
        <v>120</v>
      </c>
      <c r="O133" s="368" t="s">
        <v>343</v>
      </c>
      <c r="P133" s="14">
        <v>0.6888754864953186</v>
      </c>
      <c r="Q133" s="431">
        <v>0.70339931987650284</v>
      </c>
      <c r="R133" s="14">
        <v>126</v>
      </c>
      <c r="S133" s="43">
        <v>126</v>
      </c>
      <c r="T133" s="14">
        <v>120</v>
      </c>
      <c r="U133" s="14">
        <v>107</v>
      </c>
      <c r="V133" s="14">
        <v>241</v>
      </c>
      <c r="W133" s="14">
        <v>180.5</v>
      </c>
      <c r="X133" s="14">
        <f t="shared" si="26"/>
        <v>177</v>
      </c>
      <c r="Y133" s="368" t="s">
        <v>319</v>
      </c>
      <c r="Z133" s="14">
        <v>0.68784365933823566</v>
      </c>
      <c r="AA133" s="431">
        <v>0.71353771905016061</v>
      </c>
      <c r="AB133" s="14">
        <v>126</v>
      </c>
      <c r="AC133" s="43">
        <v>126</v>
      </c>
      <c r="AD133" s="14">
        <v>120</v>
      </c>
      <c r="AE133" s="14">
        <v>80</v>
      </c>
      <c r="AF133" s="14">
        <v>179</v>
      </c>
      <c r="AG133" s="14">
        <v>149.5</v>
      </c>
      <c r="AH133" s="43">
        <f t="shared" si="27"/>
        <v>141</v>
      </c>
      <c r="AI133" s="368" t="s">
        <v>164</v>
      </c>
      <c r="AJ133" s="14">
        <v>0.64878993307707999</v>
      </c>
      <c r="AK133" s="431">
        <v>0.7116238259180665</v>
      </c>
      <c r="AL133" s="14">
        <v>126</v>
      </c>
      <c r="AM133" s="14">
        <v>126</v>
      </c>
      <c r="AN133" s="14">
        <v>145</v>
      </c>
      <c r="AO133" s="14">
        <v>164</v>
      </c>
      <c r="AP133" s="14">
        <v>218</v>
      </c>
      <c r="AQ133" s="14">
        <v>181.5</v>
      </c>
      <c r="AR133" s="43">
        <f t="shared" si="28"/>
        <v>178</v>
      </c>
      <c r="AS133" s="14" t="s">
        <v>385</v>
      </c>
      <c r="AT133" s="14">
        <v>0.65617376913791492</v>
      </c>
      <c r="AU133" s="431">
        <v>0.7069254999503779</v>
      </c>
      <c r="AV133" s="14">
        <v>126</v>
      </c>
      <c r="AW133" s="43">
        <v>126</v>
      </c>
      <c r="AX133" s="14">
        <v>122</v>
      </c>
      <c r="AY133" s="14">
        <v>124</v>
      </c>
      <c r="AZ133" s="14">
        <v>199</v>
      </c>
      <c r="BA133" s="14">
        <v>160.5</v>
      </c>
      <c r="BB133" s="14">
        <f t="shared" si="29"/>
        <v>153</v>
      </c>
      <c r="BC133" s="368" t="s">
        <v>255</v>
      </c>
      <c r="BD133" s="14">
        <v>0.6962330546560489</v>
      </c>
      <c r="BE133" s="431">
        <v>0.71315974667907733</v>
      </c>
      <c r="BF133" s="14">
        <v>126</v>
      </c>
      <c r="BG133" s="43">
        <v>126</v>
      </c>
      <c r="BH133" s="14">
        <v>109</v>
      </c>
      <c r="BI133" s="14">
        <v>266</v>
      </c>
      <c r="BJ133" s="14">
        <v>93</v>
      </c>
      <c r="BK133" s="14">
        <v>101</v>
      </c>
      <c r="BL133" s="14">
        <f t="shared" si="18"/>
        <v>96</v>
      </c>
      <c r="BM133" s="368" t="s">
        <v>386</v>
      </c>
      <c r="BN133" s="14">
        <v>0.66771577893662737</v>
      </c>
      <c r="BO133" s="431">
        <v>0.69630516447568092</v>
      </c>
      <c r="BP133" s="14">
        <v>126</v>
      </c>
      <c r="BQ133" s="43">
        <v>126</v>
      </c>
      <c r="BR133" s="14">
        <v>134</v>
      </c>
      <c r="BS133" s="14">
        <v>243</v>
      </c>
      <c r="BT133" s="14">
        <v>50</v>
      </c>
      <c r="BU133" s="14">
        <v>92</v>
      </c>
      <c r="BV133" s="14">
        <f t="shared" si="19"/>
        <v>90</v>
      </c>
      <c r="BW133" s="14" t="s">
        <v>341</v>
      </c>
      <c r="BX133" s="14">
        <v>0.66147797628164096</v>
      </c>
      <c r="BY133" s="431">
        <v>0.69814524761636576</v>
      </c>
      <c r="BZ133" s="14">
        <v>126</v>
      </c>
      <c r="CA133" s="43">
        <v>126</v>
      </c>
      <c r="CB133" s="14">
        <v>138</v>
      </c>
      <c r="CC133" s="14">
        <v>259</v>
      </c>
      <c r="CD133" s="14">
        <v>103</v>
      </c>
      <c r="CE133" s="14">
        <v>120.5</v>
      </c>
      <c r="CF133" s="14">
        <f t="shared" si="20"/>
        <v>116</v>
      </c>
      <c r="CG133" s="368" t="s">
        <v>262</v>
      </c>
      <c r="CH133" s="14">
        <v>0.66276787626883527</v>
      </c>
      <c r="CI133" s="431">
        <v>0.69925181454782448</v>
      </c>
      <c r="CJ133" s="14">
        <v>126</v>
      </c>
      <c r="CK133" s="43">
        <v>126</v>
      </c>
      <c r="CL133" s="14">
        <v>133</v>
      </c>
      <c r="CM133" s="14">
        <v>157</v>
      </c>
      <c r="CN133" s="14">
        <v>150</v>
      </c>
      <c r="CO133" s="14">
        <v>141.5</v>
      </c>
      <c r="CP133" s="43">
        <f t="shared" si="21"/>
        <v>142</v>
      </c>
      <c r="CQ133" s="14" t="s">
        <v>187</v>
      </c>
      <c r="CR133" s="14">
        <v>0.66607987169120042</v>
      </c>
      <c r="CS133" s="431">
        <v>0.69839332078799976</v>
      </c>
      <c r="CT133" s="14">
        <v>126</v>
      </c>
      <c r="CU133" s="14">
        <v>126</v>
      </c>
      <c r="CV133" s="14">
        <v>136</v>
      </c>
      <c r="CW133" s="14">
        <v>235</v>
      </c>
      <c r="CX133" s="14">
        <v>252</v>
      </c>
      <c r="CY133" s="14">
        <v>194</v>
      </c>
      <c r="CZ133" s="14">
        <f t="shared" si="22"/>
        <v>189</v>
      </c>
      <c r="DA133" s="368" t="s">
        <v>69</v>
      </c>
      <c r="DB133" s="14">
        <v>0.67455319992801654</v>
      </c>
      <c r="DC133" s="431">
        <v>0.71637062568563559</v>
      </c>
      <c r="DD133" s="14">
        <v>126</v>
      </c>
      <c r="DE133" s="43">
        <v>126</v>
      </c>
      <c r="DF133" s="14">
        <v>103</v>
      </c>
      <c r="DG133" s="14">
        <v>81</v>
      </c>
      <c r="DH133" s="14">
        <v>110</v>
      </c>
      <c r="DI133" s="14">
        <v>106.5</v>
      </c>
      <c r="DJ133" s="14">
        <f t="shared" si="23"/>
        <v>98</v>
      </c>
      <c r="DK133" s="368" t="s">
        <v>220</v>
      </c>
      <c r="DL133" s="14">
        <v>0.6786513654379901</v>
      </c>
      <c r="DM133" s="431">
        <v>0.69531444120884023</v>
      </c>
      <c r="DN133" s="14">
        <v>126</v>
      </c>
      <c r="DO133" s="43">
        <v>126</v>
      </c>
      <c r="DP133" s="14">
        <v>128</v>
      </c>
      <c r="DQ133" s="14">
        <v>107</v>
      </c>
      <c r="DR133" s="14">
        <v>137</v>
      </c>
      <c r="DS133" s="14">
        <v>132.5</v>
      </c>
      <c r="DT133" s="14">
        <f t="shared" si="24"/>
        <v>120</v>
      </c>
      <c r="DU133" s="368" t="s">
        <v>260</v>
      </c>
      <c r="DV133" s="14">
        <v>0.65830827117472845</v>
      </c>
      <c r="DW133" s="431">
        <v>0.68015101546838219</v>
      </c>
      <c r="DX133" s="14">
        <v>126</v>
      </c>
      <c r="DY133" s="14">
        <v>126</v>
      </c>
      <c r="DZ133" s="14">
        <v>137</v>
      </c>
      <c r="EA133" s="14">
        <v>181</v>
      </c>
      <c r="EB133" s="14">
        <v>191</v>
      </c>
      <c r="EC133" s="14">
        <v>164</v>
      </c>
      <c r="ED133" s="43">
        <f t="shared" si="25"/>
        <v>162</v>
      </c>
    </row>
    <row r="134" spans="6:134" x14ac:dyDescent="0.25">
      <c r="F134" s="406" t="s">
        <v>228</v>
      </c>
      <c r="G134" s="411">
        <f>(VLOOKUP(F134,'RPPF CALCULATION'!$AX$2:$AZ$400,2,FALSE))</f>
        <v>0.65282077210543665</v>
      </c>
      <c r="H134" s="413">
        <f t="shared" si="15"/>
        <v>128</v>
      </c>
      <c r="I134" s="49">
        <f>VLOOKUP(F134,'RPPF CALCULATION'!$U$2:$W$365,3,FALSE)</f>
        <v>157</v>
      </c>
      <c r="J134" s="417">
        <f>VLOOKUP(F134,'RPPF CALCULATION'!$X$2:$AC$365,3,FALSE)</f>
        <v>252</v>
      </c>
      <c r="K134" s="467">
        <f>VLOOKUP(F134,'RPPF CALCULATION'!$X$2:$AC$365,5,FALSE)</f>
        <v>120</v>
      </c>
      <c r="L134" s="525">
        <f t="shared" si="16"/>
        <v>138.5</v>
      </c>
      <c r="M134" s="469">
        <f t="shared" si="17"/>
        <v>127</v>
      </c>
      <c r="O134" s="368" t="s">
        <v>379</v>
      </c>
      <c r="P134" s="14">
        <v>0.68544395298600591</v>
      </c>
      <c r="Q134" s="431">
        <v>0.6998954379937784</v>
      </c>
      <c r="R134" s="14">
        <v>127</v>
      </c>
      <c r="S134" s="43">
        <v>127</v>
      </c>
      <c r="T134" s="14">
        <v>137</v>
      </c>
      <c r="U134" s="14">
        <v>97</v>
      </c>
      <c r="V134" s="14">
        <v>22</v>
      </c>
      <c r="W134" s="14">
        <v>79.5</v>
      </c>
      <c r="X134" s="14">
        <f t="shared" si="26"/>
        <v>80</v>
      </c>
      <c r="Y134" s="368" t="s">
        <v>144</v>
      </c>
      <c r="Z134" s="14">
        <v>0.68027836052270285</v>
      </c>
      <c r="AA134" s="431">
        <v>0.70568982223889742</v>
      </c>
      <c r="AB134" s="14">
        <v>127</v>
      </c>
      <c r="AC134" s="43">
        <v>127</v>
      </c>
      <c r="AD134" s="14">
        <v>123</v>
      </c>
      <c r="AE134" s="14">
        <v>276</v>
      </c>
      <c r="AF134" s="14">
        <v>92</v>
      </c>
      <c r="AG134" s="14">
        <v>107.5</v>
      </c>
      <c r="AH134" s="43">
        <f t="shared" si="27"/>
        <v>102</v>
      </c>
      <c r="AI134" s="368" t="s">
        <v>37</v>
      </c>
      <c r="AJ134" s="14">
        <v>0.64718135429287349</v>
      </c>
      <c r="AK134" s="431">
        <v>0.70985945977989506</v>
      </c>
      <c r="AL134" s="14">
        <v>127</v>
      </c>
      <c r="AM134" s="14">
        <v>127</v>
      </c>
      <c r="AN134" s="14">
        <v>131</v>
      </c>
      <c r="AO134" s="14">
        <v>132</v>
      </c>
      <c r="AP134" s="14">
        <v>60</v>
      </c>
      <c r="AQ134" s="14">
        <v>95.5</v>
      </c>
      <c r="AR134" s="43">
        <f t="shared" si="28"/>
        <v>91</v>
      </c>
      <c r="AS134" s="14" t="s">
        <v>200</v>
      </c>
      <c r="AT134" s="14">
        <v>0.65607227115577416</v>
      </c>
      <c r="AU134" s="431">
        <v>0.70681615161135014</v>
      </c>
      <c r="AV134" s="14">
        <v>127</v>
      </c>
      <c r="AW134" s="43">
        <v>127</v>
      </c>
      <c r="AX134" s="14">
        <v>129</v>
      </c>
      <c r="AY134" s="14">
        <v>102</v>
      </c>
      <c r="AZ134" s="14">
        <v>173</v>
      </c>
      <c r="BA134" s="14">
        <v>151</v>
      </c>
      <c r="BB134" s="14">
        <f t="shared" si="29"/>
        <v>146</v>
      </c>
      <c r="BC134" s="368" t="s">
        <v>188</v>
      </c>
      <c r="BD134" s="14">
        <v>0.69329508438081577</v>
      </c>
      <c r="BE134" s="431">
        <v>0.71015034900221607</v>
      </c>
      <c r="BF134" s="14">
        <v>127</v>
      </c>
      <c r="BG134" s="43">
        <v>127</v>
      </c>
      <c r="BH134" s="14">
        <v>137</v>
      </c>
      <c r="BI134" s="14">
        <v>252</v>
      </c>
      <c r="BJ134" s="14">
        <v>180</v>
      </c>
      <c r="BK134" s="14">
        <v>158.5</v>
      </c>
      <c r="BL134" s="14">
        <f t="shared" si="18"/>
        <v>150</v>
      </c>
      <c r="BM134" s="368" t="s">
        <v>158</v>
      </c>
      <c r="BN134" s="14">
        <v>0.66587142875920258</v>
      </c>
      <c r="BO134" s="431">
        <v>0.6943818453118179</v>
      </c>
      <c r="BP134" s="14">
        <v>127</v>
      </c>
      <c r="BQ134" s="43">
        <v>127</v>
      </c>
      <c r="BR134" s="14">
        <v>145</v>
      </c>
      <c r="BS134" s="14">
        <v>175</v>
      </c>
      <c r="BT134" s="14">
        <v>105</v>
      </c>
      <c r="BU134" s="14">
        <v>125</v>
      </c>
      <c r="BV134" s="14">
        <f t="shared" si="19"/>
        <v>121</v>
      </c>
      <c r="BW134" s="14" t="s">
        <v>335</v>
      </c>
      <c r="BX134" s="14">
        <v>0.65905189423084221</v>
      </c>
      <c r="BY134" s="431">
        <v>0.69558468216320646</v>
      </c>
      <c r="BZ134" s="14">
        <v>127</v>
      </c>
      <c r="CA134" s="43">
        <v>127</v>
      </c>
      <c r="CB134" s="14">
        <v>116</v>
      </c>
      <c r="CC134" s="14">
        <v>174</v>
      </c>
      <c r="CD134" s="14">
        <v>112</v>
      </c>
      <c r="CE134" s="14">
        <v>114</v>
      </c>
      <c r="CF134" s="14">
        <f t="shared" si="20"/>
        <v>108</v>
      </c>
      <c r="CG134" s="368" t="s">
        <v>141</v>
      </c>
      <c r="CH134" s="14">
        <v>0.66260242719814821</v>
      </c>
      <c r="CI134" s="431">
        <v>0.6990772578635982</v>
      </c>
      <c r="CJ134" s="14">
        <v>127</v>
      </c>
      <c r="CK134" s="43">
        <v>127</v>
      </c>
      <c r="CL134" s="14">
        <v>130</v>
      </c>
      <c r="CM134" s="14">
        <v>41</v>
      </c>
      <c r="CN134" s="14">
        <v>45</v>
      </c>
      <c r="CO134" s="14">
        <v>87.5</v>
      </c>
      <c r="CP134" s="43">
        <f t="shared" si="21"/>
        <v>81</v>
      </c>
      <c r="CQ134" s="14" t="s">
        <v>89</v>
      </c>
      <c r="CR134" s="14">
        <v>0.66561564490336922</v>
      </c>
      <c r="CS134" s="431">
        <v>0.69790657302435843</v>
      </c>
      <c r="CT134" s="14">
        <v>127</v>
      </c>
      <c r="CU134" s="14">
        <v>127</v>
      </c>
      <c r="CV134" s="14">
        <v>102</v>
      </c>
      <c r="CW134" s="14">
        <v>158</v>
      </c>
      <c r="CX134" s="14">
        <v>175</v>
      </c>
      <c r="CY134" s="14">
        <v>138.5</v>
      </c>
      <c r="CZ134" s="14">
        <f t="shared" si="22"/>
        <v>132</v>
      </c>
      <c r="DA134" s="368" t="s">
        <v>45</v>
      </c>
      <c r="DB134" s="14">
        <v>0.669313616061331</v>
      </c>
      <c r="DC134" s="431">
        <v>0.71080622546737193</v>
      </c>
      <c r="DD134" s="14">
        <v>127</v>
      </c>
      <c r="DE134" s="43">
        <v>127</v>
      </c>
      <c r="DF134" s="14">
        <v>104</v>
      </c>
      <c r="DG134" s="14">
        <v>269</v>
      </c>
      <c r="DH134" s="14">
        <v>151</v>
      </c>
      <c r="DI134" s="14">
        <v>127.5</v>
      </c>
      <c r="DJ134" s="14">
        <f t="shared" si="23"/>
        <v>126</v>
      </c>
      <c r="DK134" s="368" t="s">
        <v>84</v>
      </c>
      <c r="DL134" s="14">
        <v>0.67733343940167479</v>
      </c>
      <c r="DM134" s="431">
        <v>0.69396415584559823</v>
      </c>
      <c r="DN134" s="14">
        <v>127</v>
      </c>
      <c r="DO134" s="43">
        <v>127</v>
      </c>
      <c r="DP134" s="14">
        <v>127</v>
      </c>
      <c r="DQ134" s="14">
        <v>174</v>
      </c>
      <c r="DR134" s="14">
        <v>45</v>
      </c>
      <c r="DS134" s="14">
        <v>86</v>
      </c>
      <c r="DT134" s="14">
        <f t="shared" si="24"/>
        <v>80</v>
      </c>
      <c r="DU134" s="368" t="s">
        <v>110</v>
      </c>
      <c r="DV134" s="14">
        <v>0.65635672518304888</v>
      </c>
      <c r="DW134" s="431">
        <v>0.67813471695582439</v>
      </c>
      <c r="DX134" s="14">
        <v>127</v>
      </c>
      <c r="DY134" s="14">
        <v>127</v>
      </c>
      <c r="DZ134" s="14">
        <v>126</v>
      </c>
      <c r="EA134" s="14">
        <v>70</v>
      </c>
      <c r="EB134" s="14">
        <v>116</v>
      </c>
      <c r="EC134" s="14">
        <v>121</v>
      </c>
      <c r="ED134" s="43">
        <f t="shared" si="25"/>
        <v>115</v>
      </c>
    </row>
    <row r="135" spans="6:134" x14ac:dyDescent="0.25">
      <c r="F135" s="406" t="s">
        <v>187</v>
      </c>
      <c r="G135" s="411">
        <f>(VLOOKUP(F135,'RPPF CALCULATION'!$AX$2:$AZ$400,2,FALSE))</f>
        <v>0.6477040124915483</v>
      </c>
      <c r="H135" s="413">
        <f t="shared" ref="H135:H198" si="30">RANK(G135,G:G,0)</f>
        <v>129</v>
      </c>
      <c r="I135" s="49">
        <f>VLOOKUP(F135,'RPPF CALCULATION'!$U$2:$W$365,3,FALSE)</f>
        <v>122</v>
      </c>
      <c r="J135" s="417">
        <f>VLOOKUP(F135,'RPPF CALCULATION'!$X$2:$AC$365,3,FALSE)</f>
        <v>176</v>
      </c>
      <c r="K135" s="467">
        <f>VLOOKUP(F135,'RPPF CALCULATION'!$X$2:$AC$365,5,FALSE)</f>
        <v>121</v>
      </c>
      <c r="L135" s="525">
        <f t="shared" ref="L135:L198" si="31">AVERAGE(K135,I135)</f>
        <v>121.5</v>
      </c>
      <c r="M135" s="469">
        <f t="shared" ref="M135:M198" si="32">RANK(L135,L:L,1)</f>
        <v>111</v>
      </c>
      <c r="O135" s="368" t="s">
        <v>386</v>
      </c>
      <c r="P135" s="14">
        <v>0.683993575251158</v>
      </c>
      <c r="Q135" s="431">
        <v>0.69841448137352424</v>
      </c>
      <c r="R135" s="14">
        <v>128</v>
      </c>
      <c r="S135" s="43">
        <v>128</v>
      </c>
      <c r="T135" s="14">
        <v>161</v>
      </c>
      <c r="U135" s="14">
        <v>19</v>
      </c>
      <c r="V135" s="14">
        <v>279</v>
      </c>
      <c r="W135" s="14">
        <v>220</v>
      </c>
      <c r="X135" s="14">
        <f t="shared" si="26"/>
        <v>220</v>
      </c>
      <c r="Y135" s="368" t="s">
        <v>335</v>
      </c>
      <c r="Z135" s="14">
        <v>0.67832375768630548</v>
      </c>
      <c r="AA135" s="431">
        <v>0.70366220618022246</v>
      </c>
      <c r="AB135" s="14">
        <v>128</v>
      </c>
      <c r="AC135" s="43">
        <v>128</v>
      </c>
      <c r="AD135" s="14">
        <v>127</v>
      </c>
      <c r="AE135" s="14">
        <v>154</v>
      </c>
      <c r="AF135" s="14">
        <v>207</v>
      </c>
      <c r="AG135" s="14">
        <v>167</v>
      </c>
      <c r="AH135" s="43">
        <f t="shared" si="27"/>
        <v>164</v>
      </c>
      <c r="AI135" s="368" t="s">
        <v>287</v>
      </c>
      <c r="AJ135" s="14">
        <v>0.64689402275679875</v>
      </c>
      <c r="AK135" s="431">
        <v>0.70954430080996678</v>
      </c>
      <c r="AL135" s="14">
        <v>128</v>
      </c>
      <c r="AM135" s="14">
        <v>128</v>
      </c>
      <c r="AN135" s="14">
        <v>119</v>
      </c>
      <c r="AO135" s="14">
        <v>274</v>
      </c>
      <c r="AP135" s="14">
        <v>40</v>
      </c>
      <c r="AQ135" s="14">
        <v>79.5</v>
      </c>
      <c r="AR135" s="43">
        <f t="shared" si="28"/>
        <v>74</v>
      </c>
      <c r="AS135" s="14" t="s">
        <v>159</v>
      </c>
      <c r="AT135" s="14">
        <v>0.65085887127863684</v>
      </c>
      <c r="AU135" s="431">
        <v>0.70119952155399723</v>
      </c>
      <c r="AV135" s="14">
        <v>128</v>
      </c>
      <c r="AW135" s="43">
        <v>128</v>
      </c>
      <c r="AX135" s="14">
        <v>178</v>
      </c>
      <c r="AY135" s="14">
        <v>192</v>
      </c>
      <c r="AZ135" s="14">
        <v>153</v>
      </c>
      <c r="BA135" s="14">
        <v>165.5</v>
      </c>
      <c r="BB135" s="14">
        <f t="shared" si="29"/>
        <v>158</v>
      </c>
      <c r="BC135" s="368" t="s">
        <v>274</v>
      </c>
      <c r="BD135" s="14">
        <v>0.69125428806413414</v>
      </c>
      <c r="BE135" s="431">
        <v>0.7080599372148193</v>
      </c>
      <c r="BF135" s="14">
        <v>128</v>
      </c>
      <c r="BG135" s="43">
        <v>128</v>
      </c>
      <c r="BH135" s="14">
        <v>123</v>
      </c>
      <c r="BI135" s="14">
        <v>137</v>
      </c>
      <c r="BJ135" s="14">
        <v>239</v>
      </c>
      <c r="BK135" s="14">
        <v>181</v>
      </c>
      <c r="BL135" s="14">
        <f t="shared" si="18"/>
        <v>177</v>
      </c>
      <c r="BM135" s="368" t="s">
        <v>116</v>
      </c>
      <c r="BN135" s="14">
        <v>0.66544761524387419</v>
      </c>
      <c r="BO135" s="431">
        <v>0.69393988550076224</v>
      </c>
      <c r="BP135" s="14">
        <v>128</v>
      </c>
      <c r="BQ135" s="43">
        <v>128</v>
      </c>
      <c r="BR135" s="14">
        <v>129</v>
      </c>
      <c r="BS135" s="14">
        <v>125</v>
      </c>
      <c r="BT135" s="14">
        <v>171</v>
      </c>
      <c r="BU135" s="14">
        <v>150</v>
      </c>
      <c r="BV135" s="14">
        <f t="shared" si="19"/>
        <v>146</v>
      </c>
      <c r="BW135" s="14" t="s">
        <v>260</v>
      </c>
      <c r="BX135" s="14">
        <v>0.65466262124037067</v>
      </c>
      <c r="BY135" s="431">
        <v>0.69095210150494446</v>
      </c>
      <c r="BZ135" s="14">
        <v>128</v>
      </c>
      <c r="CA135" s="43">
        <v>128</v>
      </c>
      <c r="CB135" s="14">
        <v>170</v>
      </c>
      <c r="CC135" s="14">
        <v>239</v>
      </c>
      <c r="CD135" s="14">
        <v>178</v>
      </c>
      <c r="CE135" s="14">
        <v>174</v>
      </c>
      <c r="CF135" s="14">
        <f t="shared" si="20"/>
        <v>171</v>
      </c>
      <c r="CG135" s="368" t="s">
        <v>358</v>
      </c>
      <c r="CH135" s="14">
        <v>0.65739442475298371</v>
      </c>
      <c r="CI135" s="431">
        <v>0.69358256614671476</v>
      </c>
      <c r="CJ135" s="14">
        <v>128</v>
      </c>
      <c r="CK135" s="43">
        <v>128</v>
      </c>
      <c r="CL135" s="14">
        <v>136</v>
      </c>
      <c r="CM135" s="14">
        <v>91</v>
      </c>
      <c r="CN135" s="14">
        <v>265</v>
      </c>
      <c r="CO135" s="14">
        <v>200.5</v>
      </c>
      <c r="CP135" s="43">
        <f t="shared" si="21"/>
        <v>196</v>
      </c>
      <c r="CQ135" s="14" t="s">
        <v>43</v>
      </c>
      <c r="CR135" s="14">
        <v>0.66534898758213568</v>
      </c>
      <c r="CS135" s="431">
        <v>0.69762697939001561</v>
      </c>
      <c r="CT135" s="14">
        <v>128</v>
      </c>
      <c r="CU135" s="14">
        <v>128</v>
      </c>
      <c r="CV135" s="14">
        <v>132</v>
      </c>
      <c r="CW135" s="14">
        <v>182</v>
      </c>
      <c r="CX135" s="14">
        <v>238</v>
      </c>
      <c r="CY135" s="14">
        <v>185</v>
      </c>
      <c r="CZ135" s="14">
        <f t="shared" si="22"/>
        <v>182</v>
      </c>
      <c r="DA135" s="368" t="s">
        <v>115</v>
      </c>
      <c r="DB135" s="14">
        <v>0.66767384100412619</v>
      </c>
      <c r="DC135" s="431">
        <v>0.70906479620154261</v>
      </c>
      <c r="DD135" s="14">
        <v>128</v>
      </c>
      <c r="DE135" s="43">
        <v>128</v>
      </c>
      <c r="DF135" s="14">
        <v>123</v>
      </c>
      <c r="DG135" s="14">
        <v>301</v>
      </c>
      <c r="DH135" s="14">
        <v>39</v>
      </c>
      <c r="DI135" s="14">
        <v>81</v>
      </c>
      <c r="DJ135" s="14">
        <f t="shared" si="23"/>
        <v>70</v>
      </c>
      <c r="DK135" s="368" t="s">
        <v>259</v>
      </c>
      <c r="DL135" s="14">
        <v>0.6764943142306129</v>
      </c>
      <c r="DM135" s="431">
        <v>0.69310442745023182</v>
      </c>
      <c r="DN135" s="14">
        <v>128</v>
      </c>
      <c r="DO135" s="43">
        <v>128</v>
      </c>
      <c r="DP135" s="14">
        <v>109</v>
      </c>
      <c r="DQ135" s="14">
        <v>134</v>
      </c>
      <c r="DR135" s="14">
        <v>204</v>
      </c>
      <c r="DS135" s="14">
        <v>156.5</v>
      </c>
      <c r="DT135" s="14">
        <f t="shared" si="24"/>
        <v>146</v>
      </c>
      <c r="DU135" s="368" t="s">
        <v>84</v>
      </c>
      <c r="DV135" s="14">
        <v>0.65572906697802136</v>
      </c>
      <c r="DW135" s="431">
        <v>0.67748623297922983</v>
      </c>
      <c r="DX135" s="14">
        <v>128</v>
      </c>
      <c r="DY135" s="14">
        <v>128</v>
      </c>
      <c r="DZ135" s="14">
        <v>152</v>
      </c>
      <c r="EA135" s="14">
        <v>179</v>
      </c>
      <c r="EB135" s="14">
        <v>50</v>
      </c>
      <c r="EC135" s="14">
        <v>101</v>
      </c>
      <c r="ED135" s="43">
        <f t="shared" si="25"/>
        <v>98</v>
      </c>
    </row>
    <row r="136" spans="6:134" x14ac:dyDescent="0.25">
      <c r="F136" s="406" t="s">
        <v>137</v>
      </c>
      <c r="G136" s="411">
        <f>(VLOOKUP(F136,'RPPF CALCULATION'!$AX$2:$AZ$400,2,FALSE))</f>
        <v>0.64600927996590252</v>
      </c>
      <c r="H136" s="413">
        <f t="shared" si="30"/>
        <v>130</v>
      </c>
      <c r="I136" s="49">
        <f>VLOOKUP(F136,'RPPF CALCULATION'!$U$2:$W$365,3,FALSE)</f>
        <v>105</v>
      </c>
      <c r="J136" s="417">
        <f>VLOOKUP(F136,'RPPF CALCULATION'!$X$2:$AC$365,3,FALSE)</f>
        <v>132</v>
      </c>
      <c r="K136" s="467">
        <f>VLOOKUP(F136,'RPPF CALCULATION'!$X$2:$AC$365,5,FALSE)</f>
        <v>70</v>
      </c>
      <c r="L136" s="525">
        <f t="shared" si="31"/>
        <v>87.5</v>
      </c>
      <c r="M136" s="469">
        <f t="shared" si="32"/>
        <v>88</v>
      </c>
      <c r="O136" s="368" t="s">
        <v>39</v>
      </c>
      <c r="P136" s="14">
        <v>0.68194059532163975</v>
      </c>
      <c r="Q136" s="431">
        <v>0.69631821765903212</v>
      </c>
      <c r="R136" s="14">
        <v>129</v>
      </c>
      <c r="S136" s="43">
        <v>129</v>
      </c>
      <c r="T136" s="14">
        <v>117</v>
      </c>
      <c r="U136" s="14">
        <v>183</v>
      </c>
      <c r="V136" s="14">
        <v>129</v>
      </c>
      <c r="W136" s="14">
        <v>123</v>
      </c>
      <c r="X136" s="14">
        <f t="shared" si="26"/>
        <v>116</v>
      </c>
      <c r="Y136" s="368" t="s">
        <v>190</v>
      </c>
      <c r="Z136" s="14">
        <v>0.67327095307405904</v>
      </c>
      <c r="AA136" s="431">
        <v>0.69842065655062036</v>
      </c>
      <c r="AB136" s="14">
        <v>129</v>
      </c>
      <c r="AC136" s="43">
        <v>129</v>
      </c>
      <c r="AD136" s="14">
        <v>145</v>
      </c>
      <c r="AE136" s="14">
        <v>172</v>
      </c>
      <c r="AF136" s="14">
        <v>192</v>
      </c>
      <c r="AG136" s="14">
        <v>168.5</v>
      </c>
      <c r="AH136" s="43">
        <f t="shared" si="27"/>
        <v>166</v>
      </c>
      <c r="AI136" s="368" t="s">
        <v>69</v>
      </c>
      <c r="AJ136" s="14">
        <v>0.64233102927163477</v>
      </c>
      <c r="AK136" s="431">
        <v>0.70453939133772658</v>
      </c>
      <c r="AL136" s="14">
        <v>129</v>
      </c>
      <c r="AM136" s="14">
        <v>129</v>
      </c>
      <c r="AN136" s="14">
        <v>132</v>
      </c>
      <c r="AO136" s="14">
        <v>46</v>
      </c>
      <c r="AP136" s="14">
        <v>105</v>
      </c>
      <c r="AQ136" s="14">
        <v>118.5</v>
      </c>
      <c r="AR136" s="43">
        <f t="shared" si="28"/>
        <v>119</v>
      </c>
      <c r="AS136" s="14" t="s">
        <v>76</v>
      </c>
      <c r="AT136" s="14">
        <v>0.64996763044155637</v>
      </c>
      <c r="AU136" s="431">
        <v>0.70023934773425278</v>
      </c>
      <c r="AV136" s="14">
        <v>129</v>
      </c>
      <c r="AW136" s="43">
        <v>129</v>
      </c>
      <c r="AX136" s="14">
        <v>135</v>
      </c>
      <c r="AY136" s="14">
        <v>194</v>
      </c>
      <c r="AZ136" s="14">
        <v>207</v>
      </c>
      <c r="BA136" s="14">
        <v>171</v>
      </c>
      <c r="BB136" s="14">
        <f t="shared" si="29"/>
        <v>161</v>
      </c>
      <c r="BC136" s="368" t="s">
        <v>346</v>
      </c>
      <c r="BD136" s="14">
        <v>0.68996267413008661</v>
      </c>
      <c r="BE136" s="431">
        <v>0.70673692179655889</v>
      </c>
      <c r="BF136" s="14">
        <v>129</v>
      </c>
      <c r="BG136" s="43">
        <v>129</v>
      </c>
      <c r="BH136" s="14">
        <v>111</v>
      </c>
      <c r="BI136" s="14">
        <v>47</v>
      </c>
      <c r="BJ136" s="14">
        <v>76</v>
      </c>
      <c r="BK136" s="14">
        <v>93.5</v>
      </c>
      <c r="BL136" s="14">
        <f t="shared" ref="BL136:BL199" si="33">RANK(BK136,BK:BK,1)</f>
        <v>91</v>
      </c>
      <c r="BM136" s="368" t="s">
        <v>164</v>
      </c>
      <c r="BN136" s="14">
        <v>0.65918398868319961</v>
      </c>
      <c r="BO136" s="431">
        <v>0.6874080711268522</v>
      </c>
      <c r="BP136" s="14">
        <v>129</v>
      </c>
      <c r="BQ136" s="43">
        <v>129</v>
      </c>
      <c r="BR136" s="14">
        <v>149</v>
      </c>
      <c r="BS136" s="14">
        <v>252</v>
      </c>
      <c r="BT136" s="14">
        <v>116</v>
      </c>
      <c r="BU136" s="14">
        <v>132.5</v>
      </c>
      <c r="BV136" s="14">
        <f t="shared" ref="BV136:BV199" si="34">RANK(BU136,BU:BU,1)</f>
        <v>131</v>
      </c>
      <c r="BW136" s="14" t="s">
        <v>325</v>
      </c>
      <c r="BX136" s="14">
        <v>0.65313330902391431</v>
      </c>
      <c r="BY136" s="431">
        <v>0.68933801593547106</v>
      </c>
      <c r="BZ136" s="14">
        <v>129</v>
      </c>
      <c r="CA136" s="43">
        <v>129</v>
      </c>
      <c r="CB136" s="14">
        <v>159</v>
      </c>
      <c r="CC136" s="14">
        <v>254</v>
      </c>
      <c r="CD136" s="14">
        <v>93</v>
      </c>
      <c r="CE136" s="14">
        <v>126</v>
      </c>
      <c r="CF136" s="14">
        <f t="shared" ref="CF136:CF199" si="35">RANK(CE136,CE:CE,1)</f>
        <v>120</v>
      </c>
      <c r="CG136" s="368" t="s">
        <v>140</v>
      </c>
      <c r="CH136" s="14">
        <v>0.65647142492061439</v>
      </c>
      <c r="CI136" s="431">
        <v>0.69260875716966386</v>
      </c>
      <c r="CJ136" s="14">
        <v>129</v>
      </c>
      <c r="CK136" s="43">
        <v>129</v>
      </c>
      <c r="CL136" s="14">
        <v>123</v>
      </c>
      <c r="CM136" s="14">
        <v>148</v>
      </c>
      <c r="CN136" s="14">
        <v>94</v>
      </c>
      <c r="CO136" s="14">
        <v>108.5</v>
      </c>
      <c r="CP136" s="43">
        <f t="shared" ref="CP136:CP199" si="36">RANK(CO136,CO:CO,1)</f>
        <v>108</v>
      </c>
      <c r="CQ136" s="14" t="s">
        <v>181</v>
      </c>
      <c r="CR136" s="14">
        <v>0.66523738666872823</v>
      </c>
      <c r="CS136" s="431">
        <v>0.69750996439552293</v>
      </c>
      <c r="CT136" s="14">
        <v>129</v>
      </c>
      <c r="CU136" s="14">
        <v>129</v>
      </c>
      <c r="CV136" s="14">
        <v>133</v>
      </c>
      <c r="CW136" s="14">
        <v>157</v>
      </c>
      <c r="CX136" s="14">
        <v>90</v>
      </c>
      <c r="CY136" s="14">
        <v>111.5</v>
      </c>
      <c r="CZ136" s="14">
        <f t="shared" ref="CZ136:CZ199" si="37">RANK(CY136,CY:CY,1)</f>
        <v>107</v>
      </c>
      <c r="DA136" s="368" t="s">
        <v>560</v>
      </c>
      <c r="DB136" s="14">
        <v>0.66639733641677912</v>
      </c>
      <c r="DC136" s="431">
        <v>0.70770915755061636</v>
      </c>
      <c r="DD136" s="14">
        <v>129</v>
      </c>
      <c r="DE136" s="43">
        <v>129</v>
      </c>
      <c r="DF136" s="14">
        <v>139</v>
      </c>
      <c r="DG136" s="14">
        <v>114</v>
      </c>
      <c r="DH136" s="14">
        <v>185</v>
      </c>
      <c r="DI136" s="14">
        <v>162</v>
      </c>
      <c r="DJ136" s="14">
        <f t="shared" ref="DJ136:DJ199" si="38">RANK(DI136,DI:DI,1)</f>
        <v>157</v>
      </c>
      <c r="DK136" s="368" t="s">
        <v>125</v>
      </c>
      <c r="DL136" s="14">
        <v>0.67394099525600148</v>
      </c>
      <c r="DM136" s="431">
        <v>0.69048841627501811</v>
      </c>
      <c r="DN136" s="14">
        <v>129</v>
      </c>
      <c r="DO136" s="43">
        <v>129</v>
      </c>
      <c r="DP136" s="14">
        <v>131</v>
      </c>
      <c r="DQ136" s="14">
        <v>114</v>
      </c>
      <c r="DR136" s="14">
        <v>77</v>
      </c>
      <c r="DS136" s="14">
        <v>104</v>
      </c>
      <c r="DT136" s="14">
        <f t="shared" ref="DT136:DT199" si="39">RANK(DS136,DS:DS,1)</f>
        <v>96</v>
      </c>
      <c r="DU136" s="368" t="s">
        <v>559</v>
      </c>
      <c r="DV136" s="14">
        <v>0.65530831281963908</v>
      </c>
      <c r="DW136" s="431">
        <v>0.67705151814938935</v>
      </c>
      <c r="DX136" s="14">
        <v>129</v>
      </c>
      <c r="DY136" s="14">
        <v>129</v>
      </c>
      <c r="DZ136" s="14">
        <v>161</v>
      </c>
      <c r="EA136" s="14">
        <v>153</v>
      </c>
      <c r="EB136" s="14">
        <v>103</v>
      </c>
      <c r="EC136" s="14">
        <v>132</v>
      </c>
      <c r="ED136" s="43">
        <f t="shared" ref="ED136:ED199" si="40">RANK(EC136,EC:EC,1)</f>
        <v>126</v>
      </c>
    </row>
    <row r="137" spans="6:134" x14ac:dyDescent="0.25">
      <c r="F137" s="406" t="s">
        <v>58</v>
      </c>
      <c r="G137" s="411">
        <f>(VLOOKUP(F137,'RPPF CALCULATION'!$AX$2:$AZ$400,2,FALSE))</f>
        <v>0.6430566092390646</v>
      </c>
      <c r="H137" s="413">
        <f t="shared" si="30"/>
        <v>131</v>
      </c>
      <c r="I137" s="49">
        <f>VLOOKUP(F137,'RPPF CALCULATION'!$U$2:$W$365,3,FALSE)</f>
        <v>139</v>
      </c>
      <c r="J137" s="417">
        <f>VLOOKUP(F137,'RPPF CALCULATION'!$X$2:$AC$365,3,FALSE)</f>
        <v>39</v>
      </c>
      <c r="K137" s="467">
        <f>VLOOKUP(F137,'RPPF CALCULATION'!$X$2:$AC$365,5,FALSE)</f>
        <v>234</v>
      </c>
      <c r="L137" s="525">
        <f t="shared" si="31"/>
        <v>186.5</v>
      </c>
      <c r="M137" s="469">
        <f t="shared" si="32"/>
        <v>190</v>
      </c>
      <c r="O137" s="368" t="s">
        <v>390</v>
      </c>
      <c r="P137" s="14">
        <v>0.68023991227080693</v>
      </c>
      <c r="Q137" s="431">
        <v>0.69458167843716589</v>
      </c>
      <c r="R137" s="14">
        <v>130</v>
      </c>
      <c r="S137" s="43">
        <v>130</v>
      </c>
      <c r="T137" s="14">
        <v>133</v>
      </c>
      <c r="U137" s="14">
        <v>116</v>
      </c>
      <c r="V137" s="14">
        <v>128</v>
      </c>
      <c r="W137" s="14">
        <v>130.5</v>
      </c>
      <c r="X137" s="14">
        <f t="shared" ref="X137:X200" si="41">RANK(W137,W$8:W$400,1)</f>
        <v>127</v>
      </c>
      <c r="Y137" s="368" t="s">
        <v>58</v>
      </c>
      <c r="Z137" s="14">
        <v>0.6710667449562977</v>
      </c>
      <c r="AA137" s="431">
        <v>0.69613411132874192</v>
      </c>
      <c r="AB137" s="14">
        <v>130</v>
      </c>
      <c r="AC137" s="43">
        <v>130</v>
      </c>
      <c r="AD137" s="14">
        <v>125</v>
      </c>
      <c r="AE137" s="14">
        <v>61</v>
      </c>
      <c r="AF137" s="14">
        <v>196</v>
      </c>
      <c r="AG137" s="14">
        <v>160.5</v>
      </c>
      <c r="AH137" s="43">
        <f t="shared" ref="AH137:AH200" si="42">RANK(AG137,AG$8:AG$400,1)</f>
        <v>157</v>
      </c>
      <c r="AI137" s="368" t="s">
        <v>322</v>
      </c>
      <c r="AJ137" s="14">
        <v>0.64157524386553144</v>
      </c>
      <c r="AK137" s="431">
        <v>0.70371040976010946</v>
      </c>
      <c r="AL137" s="14">
        <v>130</v>
      </c>
      <c r="AM137" s="14">
        <v>130</v>
      </c>
      <c r="AN137" s="14">
        <v>118</v>
      </c>
      <c r="AO137" s="14">
        <v>208</v>
      </c>
      <c r="AP137" s="14">
        <v>83</v>
      </c>
      <c r="AQ137" s="14">
        <v>100.5</v>
      </c>
      <c r="AR137" s="43">
        <f t="shared" ref="AR137:AR200" si="43">RANK(AQ137,AQ$8:AQ$400,1)</f>
        <v>94</v>
      </c>
      <c r="AS137" s="14" t="s">
        <v>158</v>
      </c>
      <c r="AT137" s="14">
        <v>0.64896990665312837</v>
      </c>
      <c r="AU137" s="431">
        <v>0.69916445504405345</v>
      </c>
      <c r="AV137" s="14">
        <v>130</v>
      </c>
      <c r="AW137" s="43">
        <v>130</v>
      </c>
      <c r="AX137" s="14">
        <v>116</v>
      </c>
      <c r="AY137" s="14">
        <v>206</v>
      </c>
      <c r="AZ137" s="14">
        <v>132</v>
      </c>
      <c r="BA137" s="14">
        <v>124</v>
      </c>
      <c r="BB137" s="14">
        <f t="shared" ref="BB137:BB200" si="44">RANK(BA137,BA:BA,1)</f>
        <v>122</v>
      </c>
      <c r="BC137" s="368" t="s">
        <v>215</v>
      </c>
      <c r="BD137" s="14">
        <v>0.68940606216939126</v>
      </c>
      <c r="BE137" s="431">
        <v>0.70616677758660873</v>
      </c>
      <c r="BF137" s="14">
        <v>130</v>
      </c>
      <c r="BG137" s="43">
        <v>130</v>
      </c>
      <c r="BH137" s="14">
        <v>138</v>
      </c>
      <c r="BI137" s="14">
        <v>128</v>
      </c>
      <c r="BJ137" s="14">
        <v>179</v>
      </c>
      <c r="BK137" s="14">
        <v>158.5</v>
      </c>
      <c r="BL137" s="14">
        <f t="shared" si="33"/>
        <v>150</v>
      </c>
      <c r="BM137" s="368" t="s">
        <v>355</v>
      </c>
      <c r="BN137" s="14">
        <v>0.659106477980681</v>
      </c>
      <c r="BO137" s="431">
        <v>0.68732724167191284</v>
      </c>
      <c r="BP137" s="14">
        <v>130</v>
      </c>
      <c r="BQ137" s="43">
        <v>130</v>
      </c>
      <c r="BR137" s="14">
        <v>132</v>
      </c>
      <c r="BS137" s="14">
        <v>100</v>
      </c>
      <c r="BT137" s="14">
        <v>56</v>
      </c>
      <c r="BU137" s="14">
        <v>94</v>
      </c>
      <c r="BV137" s="14">
        <f t="shared" si="34"/>
        <v>92</v>
      </c>
      <c r="BW137" s="14" t="s">
        <v>289</v>
      </c>
      <c r="BX137" s="14">
        <v>0.65309905052712758</v>
      </c>
      <c r="BY137" s="431">
        <v>0.6893018584100814</v>
      </c>
      <c r="BZ137" s="14">
        <v>130</v>
      </c>
      <c r="CA137" s="43">
        <v>130</v>
      </c>
      <c r="CB137" s="14">
        <v>152</v>
      </c>
      <c r="CC137" s="14">
        <v>101</v>
      </c>
      <c r="CD137" s="14">
        <v>222</v>
      </c>
      <c r="CE137" s="14">
        <v>187</v>
      </c>
      <c r="CF137" s="14">
        <f t="shared" si="35"/>
        <v>189</v>
      </c>
      <c r="CG137" s="368" t="s">
        <v>43</v>
      </c>
      <c r="CH137" s="14">
        <v>0.65613392323305841</v>
      </c>
      <c r="CI137" s="431">
        <v>0.69225267674409308</v>
      </c>
      <c r="CJ137" s="14">
        <v>130</v>
      </c>
      <c r="CK137" s="43">
        <v>130</v>
      </c>
      <c r="CL137" s="14">
        <v>121</v>
      </c>
      <c r="CM137" s="14">
        <v>159</v>
      </c>
      <c r="CN137" s="14">
        <v>151</v>
      </c>
      <c r="CO137" s="14">
        <v>136</v>
      </c>
      <c r="CP137" s="43">
        <f t="shared" si="36"/>
        <v>132</v>
      </c>
      <c r="CQ137" s="14" t="s">
        <v>169</v>
      </c>
      <c r="CR137" s="14">
        <v>0.66510212010497183</v>
      </c>
      <c r="CS137" s="431">
        <v>0.69736813566196054</v>
      </c>
      <c r="CT137" s="14">
        <v>130</v>
      </c>
      <c r="CU137" s="14">
        <v>130</v>
      </c>
      <c r="CV137" s="14">
        <v>122</v>
      </c>
      <c r="CW137" s="14">
        <v>171</v>
      </c>
      <c r="CX137" s="14">
        <v>178</v>
      </c>
      <c r="CY137" s="14">
        <v>150</v>
      </c>
      <c r="CZ137" s="14">
        <f t="shared" si="37"/>
        <v>144</v>
      </c>
      <c r="DA137" s="368" t="s">
        <v>275</v>
      </c>
      <c r="DB137" s="14">
        <v>0.66545596966761089</v>
      </c>
      <c r="DC137" s="431">
        <v>0.70670943286296639</v>
      </c>
      <c r="DD137" s="14">
        <v>130</v>
      </c>
      <c r="DE137" s="43">
        <v>130</v>
      </c>
      <c r="DF137" s="14">
        <v>114</v>
      </c>
      <c r="DG137" s="14">
        <v>179</v>
      </c>
      <c r="DH137" s="14">
        <v>61</v>
      </c>
      <c r="DI137" s="14">
        <v>87.5</v>
      </c>
      <c r="DJ137" s="14">
        <f t="shared" si="38"/>
        <v>79</v>
      </c>
      <c r="DK137" s="368" t="s">
        <v>248</v>
      </c>
      <c r="DL137" s="14">
        <v>0.6724939356749372</v>
      </c>
      <c r="DM137" s="431">
        <v>0.68900582672279009</v>
      </c>
      <c r="DN137" s="14">
        <v>130</v>
      </c>
      <c r="DO137" s="43">
        <v>130</v>
      </c>
      <c r="DP137" s="14">
        <v>137</v>
      </c>
      <c r="DQ137" s="14">
        <v>27</v>
      </c>
      <c r="DR137" s="14">
        <v>76</v>
      </c>
      <c r="DS137" s="14">
        <v>106.5</v>
      </c>
      <c r="DT137" s="14">
        <f t="shared" si="39"/>
        <v>100</v>
      </c>
      <c r="DU137" s="368" t="s">
        <v>192</v>
      </c>
      <c r="DV137" s="14">
        <v>0.65473830497877628</v>
      </c>
      <c r="DW137" s="431">
        <v>0.67646259738268544</v>
      </c>
      <c r="DX137" s="14">
        <v>130</v>
      </c>
      <c r="DY137" s="14">
        <v>130</v>
      </c>
      <c r="DZ137" s="14">
        <v>131</v>
      </c>
      <c r="EA137" s="14">
        <v>140</v>
      </c>
      <c r="EB137" s="14">
        <v>61</v>
      </c>
      <c r="EC137" s="14">
        <v>96</v>
      </c>
      <c r="ED137" s="43">
        <f t="shared" si="40"/>
        <v>93</v>
      </c>
    </row>
    <row r="138" spans="6:134" x14ac:dyDescent="0.25">
      <c r="F138" s="406" t="s">
        <v>72</v>
      </c>
      <c r="G138" s="411">
        <f>(VLOOKUP(F138,'RPPF CALCULATION'!$AX$2:$AZ$400,2,FALSE))</f>
        <v>0.64211127068753593</v>
      </c>
      <c r="H138" s="413">
        <f t="shared" si="30"/>
        <v>132</v>
      </c>
      <c r="I138" s="49">
        <f>VLOOKUP(F138,'RPPF CALCULATION'!$U$2:$W$365,3,FALSE)</f>
        <v>154</v>
      </c>
      <c r="J138" s="417">
        <f>VLOOKUP(F138,'RPPF CALCULATION'!$X$2:$AC$365,3,FALSE)</f>
        <v>142</v>
      </c>
      <c r="K138" s="467">
        <f>VLOOKUP(F138,'RPPF CALCULATION'!$X$2:$AC$365,5,FALSE)</f>
        <v>180</v>
      </c>
      <c r="L138" s="525">
        <f t="shared" si="31"/>
        <v>167</v>
      </c>
      <c r="M138" s="469">
        <f t="shared" si="32"/>
        <v>157</v>
      </c>
      <c r="O138" s="368" t="s">
        <v>217</v>
      </c>
      <c r="P138" s="14">
        <v>0.67811708831067175</v>
      </c>
      <c r="Q138" s="431">
        <v>0.69241409814283239</v>
      </c>
      <c r="R138" s="14">
        <v>131</v>
      </c>
      <c r="S138" s="43">
        <v>131</v>
      </c>
      <c r="T138" s="14">
        <v>108</v>
      </c>
      <c r="U138" s="14">
        <v>161</v>
      </c>
      <c r="V138" s="14">
        <v>173</v>
      </c>
      <c r="W138" s="14">
        <v>140.5</v>
      </c>
      <c r="X138" s="14">
        <f t="shared" si="41"/>
        <v>135</v>
      </c>
      <c r="Y138" s="368" t="s">
        <v>206</v>
      </c>
      <c r="Z138" s="14">
        <v>0.67100860090045067</v>
      </c>
      <c r="AA138" s="431">
        <v>0.69607379533044467</v>
      </c>
      <c r="AB138" s="14">
        <v>131</v>
      </c>
      <c r="AC138" s="43">
        <v>131</v>
      </c>
      <c r="AD138" s="14">
        <v>121</v>
      </c>
      <c r="AE138" s="14">
        <v>170</v>
      </c>
      <c r="AF138" s="14">
        <v>135</v>
      </c>
      <c r="AG138" s="14">
        <v>128</v>
      </c>
      <c r="AH138" s="43">
        <f t="shared" si="42"/>
        <v>117</v>
      </c>
      <c r="AI138" s="368" t="s">
        <v>251</v>
      </c>
      <c r="AJ138" s="14">
        <v>0.63961936170796252</v>
      </c>
      <c r="AK138" s="431">
        <v>0.70156510467281752</v>
      </c>
      <c r="AL138" s="14">
        <v>131</v>
      </c>
      <c r="AM138" s="14">
        <v>131</v>
      </c>
      <c r="AN138" s="14">
        <v>125</v>
      </c>
      <c r="AO138" s="14">
        <v>134</v>
      </c>
      <c r="AP138" s="14">
        <v>103</v>
      </c>
      <c r="AQ138" s="14">
        <v>114</v>
      </c>
      <c r="AR138" s="43">
        <f t="shared" si="43"/>
        <v>113</v>
      </c>
      <c r="AS138" s="14" t="s">
        <v>202</v>
      </c>
      <c r="AT138" s="14">
        <v>0.648147053086787</v>
      </c>
      <c r="AU138" s="431">
        <v>0.69827795790544323</v>
      </c>
      <c r="AV138" s="14">
        <v>131</v>
      </c>
      <c r="AW138" s="43">
        <v>131</v>
      </c>
      <c r="AX138" s="14">
        <v>131</v>
      </c>
      <c r="AY138" s="14">
        <v>182</v>
      </c>
      <c r="AZ138" s="14">
        <v>130</v>
      </c>
      <c r="BA138" s="14">
        <v>130.5</v>
      </c>
      <c r="BB138" s="14">
        <f t="shared" si="44"/>
        <v>126</v>
      </c>
      <c r="BC138" s="368" t="s">
        <v>275</v>
      </c>
      <c r="BD138" s="14">
        <v>0.68940476842293885</v>
      </c>
      <c r="BE138" s="431">
        <v>0.70616545238682671</v>
      </c>
      <c r="BF138" s="14">
        <v>131</v>
      </c>
      <c r="BG138" s="43">
        <v>131</v>
      </c>
      <c r="BH138" s="14">
        <v>143</v>
      </c>
      <c r="BI138" s="14">
        <v>199</v>
      </c>
      <c r="BJ138" s="14">
        <v>134</v>
      </c>
      <c r="BK138" s="14">
        <v>138.5</v>
      </c>
      <c r="BL138" s="14">
        <f t="shared" si="33"/>
        <v>136</v>
      </c>
      <c r="BM138" s="368" t="s">
        <v>151</v>
      </c>
      <c r="BN138" s="14">
        <v>0.65618297014041771</v>
      </c>
      <c r="BO138" s="431">
        <v>0.68427855887636424</v>
      </c>
      <c r="BP138" s="14">
        <v>131</v>
      </c>
      <c r="BQ138" s="43">
        <v>131</v>
      </c>
      <c r="BR138" s="14">
        <v>126</v>
      </c>
      <c r="BS138" s="14">
        <v>119</v>
      </c>
      <c r="BT138" s="14">
        <v>217</v>
      </c>
      <c r="BU138" s="14">
        <v>171.5</v>
      </c>
      <c r="BV138" s="14">
        <f t="shared" si="34"/>
        <v>166</v>
      </c>
      <c r="BW138" s="14" t="s">
        <v>294</v>
      </c>
      <c r="BX138" s="14">
        <v>0.65179841114593273</v>
      </c>
      <c r="BY138" s="431">
        <v>0.68792912154596353</v>
      </c>
      <c r="BZ138" s="14">
        <v>131</v>
      </c>
      <c r="CA138" s="43">
        <v>131</v>
      </c>
      <c r="CB138" s="14">
        <v>123</v>
      </c>
      <c r="CC138" s="14">
        <v>236</v>
      </c>
      <c r="CD138" s="14">
        <v>239</v>
      </c>
      <c r="CE138" s="14">
        <v>181</v>
      </c>
      <c r="CF138" s="14">
        <f t="shared" si="35"/>
        <v>180</v>
      </c>
      <c r="CG138" s="368" t="s">
        <v>375</v>
      </c>
      <c r="CH138" s="14">
        <v>0.6554020055281935</v>
      </c>
      <c r="CI138" s="431">
        <v>0.69148046855242917</v>
      </c>
      <c r="CJ138" s="14">
        <v>131</v>
      </c>
      <c r="CK138" s="43">
        <v>131</v>
      </c>
      <c r="CL138" s="14">
        <v>140</v>
      </c>
      <c r="CM138" s="14">
        <v>191</v>
      </c>
      <c r="CN138" s="14">
        <v>107</v>
      </c>
      <c r="CO138" s="14">
        <v>123.5</v>
      </c>
      <c r="CP138" s="43">
        <f t="shared" si="36"/>
        <v>121</v>
      </c>
      <c r="CQ138" s="14" t="s">
        <v>358</v>
      </c>
      <c r="CR138" s="14">
        <v>0.66342045713847808</v>
      </c>
      <c r="CS138" s="431">
        <v>0.69560489039133888</v>
      </c>
      <c r="CT138" s="14">
        <v>131</v>
      </c>
      <c r="CU138" s="14">
        <v>131</v>
      </c>
      <c r="CV138" s="14">
        <v>123</v>
      </c>
      <c r="CW138" s="14">
        <v>126</v>
      </c>
      <c r="CX138" s="14">
        <v>184</v>
      </c>
      <c r="CY138" s="14">
        <v>153.5</v>
      </c>
      <c r="CZ138" s="14">
        <f t="shared" si="37"/>
        <v>147</v>
      </c>
      <c r="DA138" s="368" t="s">
        <v>259</v>
      </c>
      <c r="DB138" s="14">
        <v>0.6648157560318545</v>
      </c>
      <c r="DC138" s="431">
        <v>0.70602953060637907</v>
      </c>
      <c r="DD138" s="14">
        <v>131</v>
      </c>
      <c r="DE138" s="43">
        <v>131</v>
      </c>
      <c r="DF138" s="14">
        <v>149</v>
      </c>
      <c r="DG138" s="14">
        <v>94</v>
      </c>
      <c r="DH138" s="14">
        <v>232</v>
      </c>
      <c r="DI138" s="14">
        <v>190.5</v>
      </c>
      <c r="DJ138" s="14">
        <f t="shared" si="38"/>
        <v>193</v>
      </c>
      <c r="DK138" s="368" t="s">
        <v>358</v>
      </c>
      <c r="DL138" s="14">
        <v>0.6718616622174497</v>
      </c>
      <c r="DM138" s="431">
        <v>0.68835802891647413</v>
      </c>
      <c r="DN138" s="14">
        <v>131</v>
      </c>
      <c r="DO138" s="43">
        <v>131</v>
      </c>
      <c r="DP138" s="14">
        <v>107</v>
      </c>
      <c r="DQ138" s="14">
        <v>102</v>
      </c>
      <c r="DR138" s="14">
        <v>279</v>
      </c>
      <c r="DS138" s="14">
        <v>193</v>
      </c>
      <c r="DT138" s="14">
        <f t="shared" si="39"/>
        <v>195</v>
      </c>
      <c r="DU138" s="368" t="s">
        <v>328</v>
      </c>
      <c r="DV138" s="14">
        <v>0.65465518638076181</v>
      </c>
      <c r="DW138" s="431">
        <v>0.67637672090001122</v>
      </c>
      <c r="DX138" s="14">
        <v>131</v>
      </c>
      <c r="DY138" s="14">
        <v>131</v>
      </c>
      <c r="DZ138" s="14">
        <v>114</v>
      </c>
      <c r="EA138" s="14">
        <v>244</v>
      </c>
      <c r="EB138" s="14">
        <v>88</v>
      </c>
      <c r="EC138" s="14">
        <v>101</v>
      </c>
      <c r="ED138" s="43">
        <f t="shared" si="40"/>
        <v>98</v>
      </c>
    </row>
    <row r="139" spans="6:134" x14ac:dyDescent="0.25">
      <c r="F139" s="406" t="s">
        <v>344</v>
      </c>
      <c r="G139" s="411">
        <f>(VLOOKUP(F139,'RPPF CALCULATION'!$AX$2:$AZ$400,2,FALSE))</f>
        <v>0.63961008752747572</v>
      </c>
      <c r="H139" s="413">
        <f t="shared" si="30"/>
        <v>133</v>
      </c>
      <c r="I139" s="49">
        <f>VLOOKUP(F139,'RPPF CALCULATION'!$U$2:$W$365,3,FALSE)</f>
        <v>141</v>
      </c>
      <c r="J139" s="417">
        <f>VLOOKUP(F139,'RPPF CALCULATION'!$X$2:$AC$365,3,FALSE)</f>
        <v>165</v>
      </c>
      <c r="K139" s="467">
        <f>VLOOKUP(F139,'RPPF CALCULATION'!$X$2:$AC$365,5,FALSE)</f>
        <v>231</v>
      </c>
      <c r="L139" s="525">
        <f t="shared" si="31"/>
        <v>186</v>
      </c>
      <c r="M139" s="469">
        <f t="shared" si="32"/>
        <v>188</v>
      </c>
      <c r="O139" s="368" t="s">
        <v>303</v>
      </c>
      <c r="P139" s="14">
        <v>0.67550962854264651</v>
      </c>
      <c r="Q139" s="431">
        <v>0.6897516642728666</v>
      </c>
      <c r="R139" s="14">
        <v>132</v>
      </c>
      <c r="S139" s="43">
        <v>132</v>
      </c>
      <c r="T139" s="14">
        <v>132</v>
      </c>
      <c r="U139" s="14">
        <v>134</v>
      </c>
      <c r="V139" s="14">
        <v>168</v>
      </c>
      <c r="W139" s="14">
        <v>150</v>
      </c>
      <c r="X139" s="14">
        <f t="shared" si="41"/>
        <v>142</v>
      </c>
      <c r="Y139" s="368" t="s">
        <v>359</v>
      </c>
      <c r="Z139" s="14">
        <v>0.66757463719835486</v>
      </c>
      <c r="AA139" s="431">
        <v>0.69251155761257155</v>
      </c>
      <c r="AB139" s="14">
        <v>132</v>
      </c>
      <c r="AC139" s="43">
        <v>132</v>
      </c>
      <c r="AD139" s="14">
        <v>149</v>
      </c>
      <c r="AE139" s="14">
        <v>96</v>
      </c>
      <c r="AF139" s="14">
        <v>154</v>
      </c>
      <c r="AG139" s="14">
        <v>151.5</v>
      </c>
      <c r="AH139" s="43">
        <f t="shared" si="42"/>
        <v>142</v>
      </c>
      <c r="AI139" s="368" t="s">
        <v>62</v>
      </c>
      <c r="AJ139" s="14">
        <v>0.63882516115597565</v>
      </c>
      <c r="AK139" s="431">
        <v>0.70069398752605383</v>
      </c>
      <c r="AL139" s="14">
        <v>132</v>
      </c>
      <c r="AM139" s="14">
        <v>132</v>
      </c>
      <c r="AN139" s="14">
        <v>130</v>
      </c>
      <c r="AO139" s="14">
        <v>198</v>
      </c>
      <c r="AP139" s="14">
        <v>177</v>
      </c>
      <c r="AQ139" s="14">
        <v>153.5</v>
      </c>
      <c r="AR139" s="43">
        <f t="shared" si="43"/>
        <v>148</v>
      </c>
      <c r="AS139" s="14" t="s">
        <v>338</v>
      </c>
      <c r="AT139" s="14">
        <v>0.64802605917696898</v>
      </c>
      <c r="AU139" s="431">
        <v>0.69814760572708445</v>
      </c>
      <c r="AV139" s="14">
        <v>132</v>
      </c>
      <c r="AW139" s="43">
        <v>132</v>
      </c>
      <c r="AX139" s="14">
        <v>123</v>
      </c>
      <c r="AY139" s="14">
        <v>197</v>
      </c>
      <c r="AZ139" s="14">
        <v>125</v>
      </c>
      <c r="BA139" s="14">
        <v>124</v>
      </c>
      <c r="BB139" s="14">
        <f t="shared" si="44"/>
        <v>122</v>
      </c>
      <c r="BC139" s="368" t="s">
        <v>134</v>
      </c>
      <c r="BD139" s="14">
        <v>0.68926501178158661</v>
      </c>
      <c r="BE139" s="431">
        <v>0.70602229800730265</v>
      </c>
      <c r="BF139" s="14">
        <v>132</v>
      </c>
      <c r="BG139" s="43">
        <v>132</v>
      </c>
      <c r="BH139" s="14">
        <v>133</v>
      </c>
      <c r="BI139" s="14">
        <v>127</v>
      </c>
      <c r="BJ139" s="14">
        <v>107</v>
      </c>
      <c r="BK139" s="14">
        <v>120</v>
      </c>
      <c r="BL139" s="14">
        <f t="shared" si="33"/>
        <v>116</v>
      </c>
      <c r="BM139" s="368" t="s">
        <v>159</v>
      </c>
      <c r="BN139" s="14">
        <v>0.65464373520992269</v>
      </c>
      <c r="BO139" s="431">
        <v>0.68267341898712586</v>
      </c>
      <c r="BP139" s="14">
        <v>132</v>
      </c>
      <c r="BQ139" s="43">
        <v>132</v>
      </c>
      <c r="BR139" s="14">
        <v>136</v>
      </c>
      <c r="BS139" s="14">
        <v>64</v>
      </c>
      <c r="BT139" s="14">
        <v>170</v>
      </c>
      <c r="BU139" s="14">
        <v>153</v>
      </c>
      <c r="BV139" s="14">
        <f t="shared" si="34"/>
        <v>152</v>
      </c>
      <c r="BW139" s="14" t="s">
        <v>51</v>
      </c>
      <c r="BX139" s="14">
        <v>0.64942703401086677</v>
      </c>
      <c r="BY139" s="431">
        <v>0.68542629342996364</v>
      </c>
      <c r="BZ139" s="14">
        <v>132</v>
      </c>
      <c r="CA139" s="43">
        <v>132</v>
      </c>
      <c r="CB139" s="14">
        <v>124</v>
      </c>
      <c r="CC139" s="14">
        <v>157</v>
      </c>
      <c r="CD139" s="14">
        <v>156</v>
      </c>
      <c r="CE139" s="14">
        <v>140</v>
      </c>
      <c r="CF139" s="14">
        <f t="shared" si="35"/>
        <v>136</v>
      </c>
      <c r="CG139" s="368" t="s">
        <v>93</v>
      </c>
      <c r="CH139" s="14">
        <v>0.65409016564008704</v>
      </c>
      <c r="CI139" s="431">
        <v>0.69009641471548289</v>
      </c>
      <c r="CJ139" s="14">
        <v>132</v>
      </c>
      <c r="CK139" s="43">
        <v>132</v>
      </c>
      <c r="CL139" s="14">
        <v>147</v>
      </c>
      <c r="CM139" s="14">
        <v>55</v>
      </c>
      <c r="CN139" s="14">
        <v>276</v>
      </c>
      <c r="CO139" s="14">
        <v>211.5</v>
      </c>
      <c r="CP139" s="43">
        <f t="shared" si="36"/>
        <v>210</v>
      </c>
      <c r="CQ139" s="14" t="s">
        <v>227</v>
      </c>
      <c r="CR139" s="14">
        <v>0.66211328942879677</v>
      </c>
      <c r="CS139" s="431">
        <v>0.69423430821885368</v>
      </c>
      <c r="CT139" s="14">
        <v>132</v>
      </c>
      <c r="CU139" s="14">
        <v>132</v>
      </c>
      <c r="CV139" s="14">
        <v>131</v>
      </c>
      <c r="CW139" s="14">
        <v>265</v>
      </c>
      <c r="CX139" s="14">
        <v>114</v>
      </c>
      <c r="CY139" s="14">
        <v>122.5</v>
      </c>
      <c r="CZ139" s="14">
        <f t="shared" si="37"/>
        <v>118</v>
      </c>
      <c r="DA139" s="368" t="s">
        <v>131</v>
      </c>
      <c r="DB139" s="14">
        <v>0.66319596987668894</v>
      </c>
      <c r="DC139" s="431">
        <v>0.70430932941012547</v>
      </c>
      <c r="DD139" s="14">
        <v>132</v>
      </c>
      <c r="DE139" s="43">
        <v>132</v>
      </c>
      <c r="DF139" s="14">
        <v>141</v>
      </c>
      <c r="DG139" s="14">
        <v>145</v>
      </c>
      <c r="DH139" s="14">
        <v>108</v>
      </c>
      <c r="DI139" s="14">
        <v>124.5</v>
      </c>
      <c r="DJ139" s="14">
        <f t="shared" si="38"/>
        <v>120</v>
      </c>
      <c r="DK139" s="368" t="s">
        <v>366</v>
      </c>
      <c r="DL139" s="14">
        <v>0.6644138514424629</v>
      </c>
      <c r="DM139" s="431">
        <v>0.68072735041058618</v>
      </c>
      <c r="DN139" s="14">
        <v>132</v>
      </c>
      <c r="DO139" s="43">
        <v>132</v>
      </c>
      <c r="DP139" s="14">
        <v>129</v>
      </c>
      <c r="DQ139" s="14">
        <v>218</v>
      </c>
      <c r="DR139" s="14">
        <v>193</v>
      </c>
      <c r="DS139" s="14">
        <v>161</v>
      </c>
      <c r="DT139" s="14">
        <f t="shared" si="39"/>
        <v>151</v>
      </c>
      <c r="DU139" s="368" t="s">
        <v>105</v>
      </c>
      <c r="DV139" s="14">
        <v>0.65363479459606744</v>
      </c>
      <c r="DW139" s="431">
        <v>0.6753224723983221</v>
      </c>
      <c r="DX139" s="14">
        <v>132</v>
      </c>
      <c r="DY139" s="14">
        <v>132</v>
      </c>
      <c r="DZ139" s="14">
        <v>157</v>
      </c>
      <c r="EA139" s="14">
        <v>32</v>
      </c>
      <c r="EB139" s="14">
        <v>146</v>
      </c>
      <c r="EC139" s="14">
        <v>151.5</v>
      </c>
      <c r="ED139" s="43">
        <f t="shared" si="40"/>
        <v>147</v>
      </c>
    </row>
    <row r="140" spans="6:134" x14ac:dyDescent="0.25">
      <c r="F140" s="406" t="s">
        <v>114</v>
      </c>
      <c r="G140" s="411">
        <f>(VLOOKUP(F140,'RPPF CALCULATION'!$AX$2:$AZ$400,2,FALSE))</f>
        <v>0.63643790279841395</v>
      </c>
      <c r="H140" s="413">
        <f t="shared" si="30"/>
        <v>134</v>
      </c>
      <c r="I140" s="49">
        <f>VLOOKUP(F140,'RPPF CALCULATION'!$U$2:$W$365,3,FALSE)</f>
        <v>170</v>
      </c>
      <c r="J140" s="417">
        <f>VLOOKUP(F140,'RPPF CALCULATION'!$X$2:$AC$365,3,FALSE)</f>
        <v>104</v>
      </c>
      <c r="K140" s="467">
        <f>VLOOKUP(F140,'RPPF CALCULATION'!$X$2:$AC$365,5,FALSE)</f>
        <v>249</v>
      </c>
      <c r="L140" s="525">
        <f t="shared" si="31"/>
        <v>209.5</v>
      </c>
      <c r="M140" s="469">
        <f t="shared" si="32"/>
        <v>218</v>
      </c>
      <c r="O140" s="368" t="s">
        <v>334</v>
      </c>
      <c r="P140" s="14">
        <v>0.67231887480162711</v>
      </c>
      <c r="Q140" s="431">
        <v>0.68649363861318635</v>
      </c>
      <c r="R140" s="14">
        <v>133</v>
      </c>
      <c r="S140" s="43">
        <v>133</v>
      </c>
      <c r="T140" s="14">
        <v>139</v>
      </c>
      <c r="U140" s="14">
        <v>54</v>
      </c>
      <c r="V140" s="14">
        <v>219</v>
      </c>
      <c r="W140" s="14">
        <v>179</v>
      </c>
      <c r="X140" s="14">
        <f t="shared" si="41"/>
        <v>176</v>
      </c>
      <c r="Y140" s="368" t="s">
        <v>46</v>
      </c>
      <c r="Z140" s="14">
        <v>0.66537328897597403</v>
      </c>
      <c r="AA140" s="431">
        <v>0.69022797911605116</v>
      </c>
      <c r="AB140" s="14">
        <v>133</v>
      </c>
      <c r="AC140" s="43">
        <v>133</v>
      </c>
      <c r="AD140" s="14">
        <v>178</v>
      </c>
      <c r="AE140" s="14">
        <v>277</v>
      </c>
      <c r="AF140" s="14">
        <v>160</v>
      </c>
      <c r="AG140" s="14">
        <v>169</v>
      </c>
      <c r="AH140" s="43">
        <f t="shared" si="42"/>
        <v>168</v>
      </c>
      <c r="AI140" s="368" t="s">
        <v>70</v>
      </c>
      <c r="AJ140" s="14">
        <v>0.6378946032145637</v>
      </c>
      <c r="AK140" s="431">
        <v>0.69967330707349917</v>
      </c>
      <c r="AL140" s="14">
        <v>133</v>
      </c>
      <c r="AM140" s="14">
        <v>133</v>
      </c>
      <c r="AN140" s="14">
        <v>123</v>
      </c>
      <c r="AO140" s="14">
        <v>230</v>
      </c>
      <c r="AP140" s="14">
        <v>152</v>
      </c>
      <c r="AQ140" s="14">
        <v>137.5</v>
      </c>
      <c r="AR140" s="43">
        <f t="shared" si="43"/>
        <v>132</v>
      </c>
      <c r="AS140" s="14" t="s">
        <v>108</v>
      </c>
      <c r="AT140" s="14">
        <v>0.64731752974007661</v>
      </c>
      <c r="AU140" s="431">
        <v>0.69738427511259993</v>
      </c>
      <c r="AV140" s="14">
        <v>133</v>
      </c>
      <c r="AW140" s="43">
        <v>133</v>
      </c>
      <c r="AX140" s="14">
        <v>144</v>
      </c>
      <c r="AY140" s="14">
        <v>132</v>
      </c>
      <c r="AZ140" s="14">
        <v>299</v>
      </c>
      <c r="BA140" s="14">
        <v>221.5</v>
      </c>
      <c r="BB140" s="14">
        <f t="shared" si="44"/>
        <v>220</v>
      </c>
      <c r="BC140" s="368" t="s">
        <v>331</v>
      </c>
      <c r="BD140" s="14">
        <v>0.68484504424586001</v>
      </c>
      <c r="BE140" s="431">
        <v>0.7014948730207573</v>
      </c>
      <c r="BF140" s="14">
        <v>133</v>
      </c>
      <c r="BG140" s="43">
        <v>133</v>
      </c>
      <c r="BH140" s="14">
        <v>127</v>
      </c>
      <c r="BI140" s="14">
        <v>233</v>
      </c>
      <c r="BJ140" s="14">
        <v>85</v>
      </c>
      <c r="BK140" s="14">
        <v>106</v>
      </c>
      <c r="BL140" s="14">
        <f t="shared" si="33"/>
        <v>100</v>
      </c>
      <c r="BM140" s="368" t="s">
        <v>340</v>
      </c>
      <c r="BN140" s="14">
        <v>0.65320408586158873</v>
      </c>
      <c r="BO140" s="431">
        <v>0.68117212860594689</v>
      </c>
      <c r="BP140" s="14">
        <v>133</v>
      </c>
      <c r="BQ140" s="43">
        <v>133</v>
      </c>
      <c r="BR140" s="14">
        <v>127</v>
      </c>
      <c r="BS140" s="14">
        <v>219</v>
      </c>
      <c r="BT140" s="14">
        <v>132</v>
      </c>
      <c r="BU140" s="14">
        <v>129.5</v>
      </c>
      <c r="BV140" s="14">
        <f t="shared" si="34"/>
        <v>128</v>
      </c>
      <c r="BW140" s="14" t="s">
        <v>350</v>
      </c>
      <c r="BX140" s="14">
        <v>0.64742514877900958</v>
      </c>
      <c r="BY140" s="431">
        <v>0.68331343901756003</v>
      </c>
      <c r="BZ140" s="14">
        <v>133</v>
      </c>
      <c r="CA140" s="43">
        <v>133</v>
      </c>
      <c r="CB140" s="14">
        <v>121</v>
      </c>
      <c r="CC140" s="14">
        <v>142</v>
      </c>
      <c r="CD140" s="14">
        <v>195</v>
      </c>
      <c r="CE140" s="14">
        <v>158</v>
      </c>
      <c r="CF140" s="14">
        <f t="shared" si="35"/>
        <v>153</v>
      </c>
      <c r="CG140" s="368" t="s">
        <v>559</v>
      </c>
      <c r="CH140" s="14">
        <v>0.65401409137021838</v>
      </c>
      <c r="CI140" s="431">
        <v>0.69001615272157701</v>
      </c>
      <c r="CJ140" s="14">
        <v>133</v>
      </c>
      <c r="CK140" s="43">
        <v>133</v>
      </c>
      <c r="CL140" s="14">
        <v>118</v>
      </c>
      <c r="CM140" s="14">
        <v>311</v>
      </c>
      <c r="CN140" s="14">
        <v>51</v>
      </c>
      <c r="CO140" s="14">
        <v>84.5</v>
      </c>
      <c r="CP140" s="43">
        <f t="shared" si="36"/>
        <v>77</v>
      </c>
      <c r="CQ140" s="14" t="s">
        <v>318</v>
      </c>
      <c r="CR140" s="14">
        <v>0.66049037454475557</v>
      </c>
      <c r="CS140" s="431">
        <v>0.69253266106902467</v>
      </c>
      <c r="CT140" s="14">
        <v>133</v>
      </c>
      <c r="CU140" s="14">
        <v>133</v>
      </c>
      <c r="CV140" s="14">
        <v>130</v>
      </c>
      <c r="CW140" s="14">
        <v>217</v>
      </c>
      <c r="CX140" s="14">
        <v>108</v>
      </c>
      <c r="CY140" s="14">
        <v>119</v>
      </c>
      <c r="CZ140" s="14">
        <f t="shared" si="37"/>
        <v>114</v>
      </c>
      <c r="DA140" s="368" t="s">
        <v>100</v>
      </c>
      <c r="DB140" s="14">
        <v>0.66246752342918258</v>
      </c>
      <c r="DC140" s="431">
        <v>0.70353572454480973</v>
      </c>
      <c r="DD140" s="14">
        <v>133</v>
      </c>
      <c r="DE140" s="43">
        <v>133</v>
      </c>
      <c r="DF140" s="14">
        <v>127</v>
      </c>
      <c r="DG140" s="14">
        <v>37</v>
      </c>
      <c r="DH140" s="14">
        <v>243</v>
      </c>
      <c r="DI140" s="14">
        <v>185</v>
      </c>
      <c r="DJ140" s="14">
        <f t="shared" si="38"/>
        <v>186</v>
      </c>
      <c r="DK140" s="368" t="s">
        <v>105</v>
      </c>
      <c r="DL140" s="14">
        <v>0.66176191177227039</v>
      </c>
      <c r="DM140" s="431">
        <v>0.67801029708423</v>
      </c>
      <c r="DN140" s="14">
        <v>133</v>
      </c>
      <c r="DO140" s="43">
        <v>133</v>
      </c>
      <c r="DP140" s="14">
        <v>174</v>
      </c>
      <c r="DQ140" s="14">
        <v>62</v>
      </c>
      <c r="DR140" s="14">
        <v>122</v>
      </c>
      <c r="DS140" s="14">
        <v>148</v>
      </c>
      <c r="DT140" s="14">
        <f t="shared" si="39"/>
        <v>138</v>
      </c>
      <c r="DU140" s="368" t="s">
        <v>158</v>
      </c>
      <c r="DV140" s="14">
        <v>0.65119487468518344</v>
      </c>
      <c r="DW140" s="431">
        <v>0.67280159566364595</v>
      </c>
      <c r="DX140" s="14">
        <v>133</v>
      </c>
      <c r="DY140" s="14">
        <v>133</v>
      </c>
      <c r="DZ140" s="14">
        <v>125</v>
      </c>
      <c r="EA140" s="14">
        <v>197</v>
      </c>
      <c r="EB140" s="14">
        <v>107</v>
      </c>
      <c r="EC140" s="14">
        <v>116</v>
      </c>
      <c r="ED140" s="43">
        <f t="shared" si="40"/>
        <v>110</v>
      </c>
    </row>
    <row r="141" spans="6:134" x14ac:dyDescent="0.25">
      <c r="F141" s="406" t="s">
        <v>293</v>
      </c>
      <c r="G141" s="411">
        <f>(VLOOKUP(F141,'RPPF CALCULATION'!$AX$2:$AZ$400,2,FALSE))</f>
        <v>0.63538967047851369</v>
      </c>
      <c r="H141" s="413">
        <f t="shared" si="30"/>
        <v>135</v>
      </c>
      <c r="I141" s="49">
        <f>VLOOKUP(F141,'RPPF CALCULATION'!$U$2:$W$365,3,FALSE)</f>
        <v>181</v>
      </c>
      <c r="J141" s="417">
        <f>VLOOKUP(F141,'RPPF CALCULATION'!$X$2:$AC$365,3,FALSE)</f>
        <v>180</v>
      </c>
      <c r="K141" s="467">
        <f>VLOOKUP(F141,'RPPF CALCULATION'!$X$2:$AC$365,5,FALSE)</f>
        <v>264</v>
      </c>
      <c r="L141" s="525">
        <f t="shared" si="31"/>
        <v>222.5</v>
      </c>
      <c r="M141" s="469">
        <f t="shared" si="32"/>
        <v>232</v>
      </c>
      <c r="O141" s="368" t="s">
        <v>350</v>
      </c>
      <c r="P141" s="14">
        <v>0.66873555940149088</v>
      </c>
      <c r="Q141" s="431">
        <v>0.68283477476221388</v>
      </c>
      <c r="R141" s="14">
        <v>134</v>
      </c>
      <c r="S141" s="43">
        <v>134</v>
      </c>
      <c r="T141" s="14">
        <v>148</v>
      </c>
      <c r="U141" s="14">
        <v>154</v>
      </c>
      <c r="V141" s="14">
        <v>245</v>
      </c>
      <c r="W141" s="14">
        <v>196.5</v>
      </c>
      <c r="X141" s="14">
        <f t="shared" si="41"/>
        <v>195</v>
      </c>
      <c r="Y141" s="368" t="s">
        <v>315</v>
      </c>
      <c r="Z141" s="14">
        <v>0.6651853366704662</v>
      </c>
      <c r="AA141" s="431">
        <v>0.69003300594512551</v>
      </c>
      <c r="AB141" s="14">
        <v>134</v>
      </c>
      <c r="AC141" s="43">
        <v>134</v>
      </c>
      <c r="AD141" s="14">
        <v>134</v>
      </c>
      <c r="AE141" s="14">
        <v>134</v>
      </c>
      <c r="AF141" s="14">
        <v>81</v>
      </c>
      <c r="AG141" s="14">
        <v>107.5</v>
      </c>
      <c r="AH141" s="43">
        <f t="shared" si="42"/>
        <v>102</v>
      </c>
      <c r="AI141" s="368" t="s">
        <v>216</v>
      </c>
      <c r="AJ141" s="14">
        <v>0.63621117952814399</v>
      </c>
      <c r="AK141" s="431">
        <v>0.6978268474672451</v>
      </c>
      <c r="AL141" s="14">
        <v>134</v>
      </c>
      <c r="AM141" s="14">
        <v>134</v>
      </c>
      <c r="AN141" s="14">
        <v>127</v>
      </c>
      <c r="AO141" s="14">
        <v>131</v>
      </c>
      <c r="AP141" s="14">
        <v>104</v>
      </c>
      <c r="AQ141" s="14">
        <v>115.5</v>
      </c>
      <c r="AR141" s="43">
        <f t="shared" si="43"/>
        <v>115</v>
      </c>
      <c r="AS141" s="14" t="s">
        <v>294</v>
      </c>
      <c r="AT141" s="14">
        <v>0.64625870075280067</v>
      </c>
      <c r="AU141" s="431">
        <v>0.69624355104468205</v>
      </c>
      <c r="AV141" s="14">
        <v>134</v>
      </c>
      <c r="AW141" s="43">
        <v>134</v>
      </c>
      <c r="AX141" s="14">
        <v>153</v>
      </c>
      <c r="AY141" s="14">
        <v>174</v>
      </c>
      <c r="AZ141" s="14">
        <v>71</v>
      </c>
      <c r="BA141" s="14">
        <v>112</v>
      </c>
      <c r="BB141" s="14">
        <f t="shared" si="44"/>
        <v>111</v>
      </c>
      <c r="BC141" s="368" t="s">
        <v>386</v>
      </c>
      <c r="BD141" s="14">
        <v>0.682961697377096</v>
      </c>
      <c r="BE141" s="431">
        <v>0.69956573856376136</v>
      </c>
      <c r="BF141" s="14">
        <v>134</v>
      </c>
      <c r="BG141" s="43">
        <v>134</v>
      </c>
      <c r="BH141" s="14">
        <v>128</v>
      </c>
      <c r="BI141" s="14">
        <v>168</v>
      </c>
      <c r="BJ141" s="14">
        <v>161</v>
      </c>
      <c r="BK141" s="14">
        <v>144.5</v>
      </c>
      <c r="BL141" s="14">
        <f t="shared" si="33"/>
        <v>143</v>
      </c>
      <c r="BM141" s="368" t="s">
        <v>345</v>
      </c>
      <c r="BN141" s="14">
        <v>0.65105055083598595</v>
      </c>
      <c r="BO141" s="431">
        <v>0.67892638631931923</v>
      </c>
      <c r="BP141" s="14">
        <v>134</v>
      </c>
      <c r="BQ141" s="43">
        <v>134</v>
      </c>
      <c r="BR141" s="14">
        <v>107</v>
      </c>
      <c r="BS141" s="14">
        <v>319</v>
      </c>
      <c r="BT141" s="14">
        <v>40</v>
      </c>
      <c r="BU141" s="14">
        <v>73.5</v>
      </c>
      <c r="BV141" s="14">
        <f t="shared" si="34"/>
        <v>70</v>
      </c>
      <c r="BW141" s="14" t="s">
        <v>336</v>
      </c>
      <c r="BX141" s="14">
        <v>0.64687852628485021</v>
      </c>
      <c r="BY141" s="431">
        <v>0.68273651596007168</v>
      </c>
      <c r="BZ141" s="14">
        <v>134</v>
      </c>
      <c r="CA141" s="43">
        <v>134</v>
      </c>
      <c r="CB141" s="14">
        <v>130</v>
      </c>
      <c r="CC141" s="14">
        <v>83</v>
      </c>
      <c r="CD141" s="14">
        <v>229</v>
      </c>
      <c r="CE141" s="14">
        <v>179.5</v>
      </c>
      <c r="CF141" s="14">
        <f t="shared" si="35"/>
        <v>177</v>
      </c>
      <c r="CG141" s="368" t="s">
        <v>69</v>
      </c>
      <c r="CH141" s="14">
        <v>0.65396452978197628</v>
      </c>
      <c r="CI141" s="431">
        <v>0.68996386287508471</v>
      </c>
      <c r="CJ141" s="14">
        <v>134</v>
      </c>
      <c r="CK141" s="43">
        <v>134</v>
      </c>
      <c r="CL141" s="14">
        <v>142</v>
      </c>
      <c r="CM141" s="14">
        <v>116</v>
      </c>
      <c r="CN141" s="14">
        <v>83</v>
      </c>
      <c r="CO141" s="14">
        <v>112.5</v>
      </c>
      <c r="CP141" s="43">
        <f t="shared" si="36"/>
        <v>114</v>
      </c>
      <c r="CQ141" s="14" t="s">
        <v>94</v>
      </c>
      <c r="CR141" s="14">
        <v>0.65873917538323634</v>
      </c>
      <c r="CS141" s="431">
        <v>0.69069650620268819</v>
      </c>
      <c r="CT141" s="14">
        <v>134</v>
      </c>
      <c r="CU141" s="14">
        <v>134</v>
      </c>
      <c r="CV141" s="14">
        <v>163</v>
      </c>
      <c r="CW141" s="14">
        <v>192</v>
      </c>
      <c r="CX141" s="14">
        <v>322</v>
      </c>
      <c r="CY141" s="14">
        <v>242.5</v>
      </c>
      <c r="CZ141" s="14">
        <f t="shared" si="37"/>
        <v>244</v>
      </c>
      <c r="DA141" s="368" t="s">
        <v>62</v>
      </c>
      <c r="DB141" s="14">
        <v>0.66183221567218631</v>
      </c>
      <c r="DC141" s="431">
        <v>0.70286103229602792</v>
      </c>
      <c r="DD141" s="14">
        <v>134</v>
      </c>
      <c r="DE141" s="43">
        <v>134</v>
      </c>
      <c r="DF141" s="14">
        <v>143</v>
      </c>
      <c r="DG141" s="14">
        <v>78</v>
      </c>
      <c r="DH141" s="14">
        <v>332</v>
      </c>
      <c r="DI141" s="14">
        <v>237.5</v>
      </c>
      <c r="DJ141" s="14">
        <f t="shared" si="38"/>
        <v>239</v>
      </c>
      <c r="DK141" s="368" t="s">
        <v>279</v>
      </c>
      <c r="DL141" s="14">
        <v>0.66119548898488567</v>
      </c>
      <c r="DM141" s="431">
        <v>0.67742996679395773</v>
      </c>
      <c r="DN141" s="14">
        <v>134</v>
      </c>
      <c r="DO141" s="43">
        <v>134</v>
      </c>
      <c r="DP141" s="14">
        <v>147</v>
      </c>
      <c r="DQ141" s="14">
        <v>121</v>
      </c>
      <c r="DR141" s="14">
        <v>153</v>
      </c>
      <c r="DS141" s="14">
        <v>150</v>
      </c>
      <c r="DT141" s="14">
        <f t="shared" si="39"/>
        <v>141</v>
      </c>
      <c r="DU141" s="368" t="s">
        <v>64</v>
      </c>
      <c r="DV141" s="14">
        <v>0.64898006027171062</v>
      </c>
      <c r="DW141" s="431">
        <v>0.6705132934527237</v>
      </c>
      <c r="DX141" s="14">
        <v>134</v>
      </c>
      <c r="DY141" s="14">
        <v>134</v>
      </c>
      <c r="DZ141" s="14">
        <v>119</v>
      </c>
      <c r="EA141" s="14">
        <v>171</v>
      </c>
      <c r="EB141" s="14">
        <v>117</v>
      </c>
      <c r="EC141" s="14">
        <v>118</v>
      </c>
      <c r="ED141" s="43">
        <f t="shared" si="40"/>
        <v>113</v>
      </c>
    </row>
    <row r="142" spans="6:134" x14ac:dyDescent="0.25">
      <c r="F142" s="406" t="s">
        <v>285</v>
      </c>
      <c r="G142" s="411">
        <f>(VLOOKUP(F142,'RPPF CALCULATION'!$AX$2:$AZ$400,2,FALSE))</f>
        <v>0.63491128808741426</v>
      </c>
      <c r="H142" s="413">
        <f t="shared" si="30"/>
        <v>136</v>
      </c>
      <c r="I142" s="49">
        <f>VLOOKUP(F142,'RPPF CALCULATION'!$U$2:$W$365,3,FALSE)</f>
        <v>121</v>
      </c>
      <c r="J142" s="417">
        <f>VLOOKUP(F142,'RPPF CALCULATION'!$X$2:$AC$365,3,FALSE)</f>
        <v>136</v>
      </c>
      <c r="K142" s="467">
        <f>VLOOKUP(F142,'RPPF CALCULATION'!$X$2:$AC$365,5,FALSE)</f>
        <v>126</v>
      </c>
      <c r="L142" s="525">
        <f t="shared" si="31"/>
        <v>123.5</v>
      </c>
      <c r="M142" s="469">
        <f t="shared" si="32"/>
        <v>112</v>
      </c>
      <c r="O142" s="368" t="s">
        <v>213</v>
      </c>
      <c r="P142" s="14">
        <v>0.6666213816959542</v>
      </c>
      <c r="Q142" s="431">
        <v>0.68067602301487229</v>
      </c>
      <c r="R142" s="14">
        <v>135</v>
      </c>
      <c r="S142" s="43">
        <v>135</v>
      </c>
      <c r="T142" s="14">
        <v>150</v>
      </c>
      <c r="U142" s="14">
        <v>204</v>
      </c>
      <c r="V142" s="14">
        <v>111</v>
      </c>
      <c r="W142" s="14">
        <v>130.5</v>
      </c>
      <c r="X142" s="14">
        <f t="shared" si="41"/>
        <v>127</v>
      </c>
      <c r="Y142" s="368" t="s">
        <v>116</v>
      </c>
      <c r="Z142" s="14">
        <v>0.66426958169112371</v>
      </c>
      <c r="AA142" s="431">
        <v>0.68908304339142901</v>
      </c>
      <c r="AB142" s="14">
        <v>135</v>
      </c>
      <c r="AC142" s="43">
        <v>135</v>
      </c>
      <c r="AD142" s="14">
        <v>122</v>
      </c>
      <c r="AE142" s="14">
        <v>66</v>
      </c>
      <c r="AF142" s="14">
        <v>206</v>
      </c>
      <c r="AG142" s="14">
        <v>164</v>
      </c>
      <c r="AH142" s="43">
        <f t="shared" si="42"/>
        <v>159</v>
      </c>
      <c r="AI142" s="368" t="s">
        <v>108</v>
      </c>
      <c r="AJ142" s="14">
        <v>0.63581361296426075</v>
      </c>
      <c r="AK142" s="431">
        <v>0.69739077744700628</v>
      </c>
      <c r="AL142" s="14">
        <v>135</v>
      </c>
      <c r="AM142" s="14">
        <v>135</v>
      </c>
      <c r="AN142" s="14">
        <v>157</v>
      </c>
      <c r="AO142" s="14">
        <v>152</v>
      </c>
      <c r="AP142" s="14">
        <v>191</v>
      </c>
      <c r="AQ142" s="14">
        <v>174</v>
      </c>
      <c r="AR142" s="43">
        <f t="shared" si="43"/>
        <v>171</v>
      </c>
      <c r="AS142" s="14" t="s">
        <v>85</v>
      </c>
      <c r="AT142" s="14">
        <v>0.64523472062460219</v>
      </c>
      <c r="AU142" s="431">
        <v>0.69514037121928762</v>
      </c>
      <c r="AV142" s="14">
        <v>135</v>
      </c>
      <c r="AW142" s="43">
        <v>135</v>
      </c>
      <c r="AX142" s="14">
        <v>154</v>
      </c>
      <c r="AY142" s="14">
        <v>163</v>
      </c>
      <c r="AZ142" s="14">
        <v>189</v>
      </c>
      <c r="BA142" s="14">
        <v>171.5</v>
      </c>
      <c r="BB142" s="14">
        <f t="shared" si="44"/>
        <v>162</v>
      </c>
      <c r="BC142" s="368" t="s">
        <v>311</v>
      </c>
      <c r="BD142" s="14">
        <v>0.68149701542218433</v>
      </c>
      <c r="BE142" s="431">
        <v>0.69806544752623478</v>
      </c>
      <c r="BF142" s="14">
        <v>135</v>
      </c>
      <c r="BG142" s="43">
        <v>135</v>
      </c>
      <c r="BH142" s="14">
        <v>113</v>
      </c>
      <c r="BI142" s="14">
        <v>271</v>
      </c>
      <c r="BJ142" s="14">
        <v>111</v>
      </c>
      <c r="BK142" s="14">
        <v>112</v>
      </c>
      <c r="BL142" s="14">
        <f t="shared" si="33"/>
        <v>109</v>
      </c>
      <c r="BM142" s="368" t="s">
        <v>43</v>
      </c>
      <c r="BN142" s="14">
        <v>0.64751898554247167</v>
      </c>
      <c r="BO142" s="431">
        <v>0.67524361105755559</v>
      </c>
      <c r="BP142" s="14">
        <v>135</v>
      </c>
      <c r="BQ142" s="43">
        <v>135</v>
      </c>
      <c r="BR142" s="14">
        <v>152</v>
      </c>
      <c r="BS142" s="14">
        <v>168</v>
      </c>
      <c r="BT142" s="14">
        <v>228</v>
      </c>
      <c r="BU142" s="14">
        <v>190</v>
      </c>
      <c r="BV142" s="14">
        <f t="shared" si="34"/>
        <v>187</v>
      </c>
      <c r="BW142" s="14" t="s">
        <v>389</v>
      </c>
      <c r="BX142" s="14">
        <v>0.64530826662281149</v>
      </c>
      <c r="BY142" s="431">
        <v>0.68107921313233666</v>
      </c>
      <c r="BZ142" s="14">
        <v>135</v>
      </c>
      <c r="CA142" s="43">
        <v>135</v>
      </c>
      <c r="CB142" s="14">
        <v>150</v>
      </c>
      <c r="CC142" s="14">
        <v>166</v>
      </c>
      <c r="CD142" s="14">
        <v>201</v>
      </c>
      <c r="CE142" s="14">
        <v>175.5</v>
      </c>
      <c r="CF142" s="14">
        <f t="shared" si="35"/>
        <v>174</v>
      </c>
      <c r="CG142" s="368" t="s">
        <v>366</v>
      </c>
      <c r="CH142" s="14">
        <v>0.65304000012059893</v>
      </c>
      <c r="CI142" s="431">
        <v>0.68898843985524727</v>
      </c>
      <c r="CJ142" s="14">
        <v>135</v>
      </c>
      <c r="CK142" s="43">
        <v>135</v>
      </c>
      <c r="CL142" s="14">
        <v>155</v>
      </c>
      <c r="CM142" s="14">
        <v>128</v>
      </c>
      <c r="CN142" s="14">
        <v>220</v>
      </c>
      <c r="CO142" s="14">
        <v>187.5</v>
      </c>
      <c r="CP142" s="43">
        <f t="shared" si="36"/>
        <v>185</v>
      </c>
      <c r="CQ142" s="14" t="s">
        <v>53</v>
      </c>
      <c r="CR142" s="14">
        <v>0.65661048293645008</v>
      </c>
      <c r="CS142" s="431">
        <v>0.68846454476678309</v>
      </c>
      <c r="CT142" s="14">
        <v>135</v>
      </c>
      <c r="CU142" s="14">
        <v>135</v>
      </c>
      <c r="CV142" s="14">
        <v>142</v>
      </c>
      <c r="CW142" s="14">
        <v>94</v>
      </c>
      <c r="CX142" s="14">
        <v>100</v>
      </c>
      <c r="CY142" s="14">
        <v>121</v>
      </c>
      <c r="CZ142" s="14">
        <f t="shared" si="37"/>
        <v>116</v>
      </c>
      <c r="DA142" s="368" t="s">
        <v>328</v>
      </c>
      <c r="DB142" s="14">
        <v>0.66093035399932354</v>
      </c>
      <c r="DC142" s="431">
        <v>0.70190326171404938</v>
      </c>
      <c r="DD142" s="14">
        <v>135</v>
      </c>
      <c r="DE142" s="43">
        <v>135</v>
      </c>
      <c r="DF142" s="14">
        <v>115</v>
      </c>
      <c r="DG142" s="14">
        <v>265</v>
      </c>
      <c r="DH142" s="14">
        <v>71</v>
      </c>
      <c r="DI142" s="14">
        <v>93</v>
      </c>
      <c r="DJ142" s="14">
        <f t="shared" si="38"/>
        <v>82</v>
      </c>
      <c r="DK142" s="368" t="s">
        <v>63</v>
      </c>
      <c r="DL142" s="14">
        <v>0.65890362286983117</v>
      </c>
      <c r="DM142" s="431">
        <v>0.67508182798768546</v>
      </c>
      <c r="DN142" s="14">
        <v>135</v>
      </c>
      <c r="DO142" s="43">
        <v>135</v>
      </c>
      <c r="DP142" s="14">
        <v>145</v>
      </c>
      <c r="DQ142" s="14">
        <v>127</v>
      </c>
      <c r="DR142" s="14">
        <v>194</v>
      </c>
      <c r="DS142" s="14">
        <v>169.5</v>
      </c>
      <c r="DT142" s="14">
        <f t="shared" si="39"/>
        <v>162</v>
      </c>
      <c r="DU142" s="368" t="s">
        <v>276</v>
      </c>
      <c r="DV142" s="14">
        <v>0.64856155464941712</v>
      </c>
      <c r="DW142" s="431">
        <v>0.6700809017656586</v>
      </c>
      <c r="DX142" s="14">
        <v>135</v>
      </c>
      <c r="DY142" s="14">
        <v>135</v>
      </c>
      <c r="DZ142" s="14">
        <v>149</v>
      </c>
      <c r="EA142" s="14">
        <v>172</v>
      </c>
      <c r="EB142" s="14">
        <v>69</v>
      </c>
      <c r="EC142" s="14">
        <v>109</v>
      </c>
      <c r="ED142" s="43">
        <f t="shared" si="40"/>
        <v>107</v>
      </c>
    </row>
    <row r="143" spans="6:134" x14ac:dyDescent="0.25">
      <c r="F143" s="406" t="s">
        <v>110</v>
      </c>
      <c r="G143" s="411">
        <f>(VLOOKUP(F143,'RPPF CALCULATION'!$AX$2:$AZ$400,2,FALSE))</f>
        <v>0.63444968663010648</v>
      </c>
      <c r="H143" s="413">
        <f t="shared" si="30"/>
        <v>137</v>
      </c>
      <c r="I143" s="49">
        <f>VLOOKUP(F143,'RPPF CALCULATION'!$U$2:$W$365,3,FALSE)</f>
        <v>143</v>
      </c>
      <c r="J143" s="417">
        <f>VLOOKUP(F143,'RPPF CALCULATION'!$X$2:$AC$365,3,FALSE)</f>
        <v>246</v>
      </c>
      <c r="K143" s="467">
        <f>VLOOKUP(F143,'RPPF CALCULATION'!$X$2:$AC$365,5,FALSE)</f>
        <v>152</v>
      </c>
      <c r="L143" s="525">
        <f t="shared" si="31"/>
        <v>147.5</v>
      </c>
      <c r="M143" s="469">
        <f t="shared" si="32"/>
        <v>134</v>
      </c>
      <c r="O143" s="368" t="s">
        <v>249</v>
      </c>
      <c r="P143" s="14">
        <v>0.66600477001123826</v>
      </c>
      <c r="Q143" s="431">
        <v>0.68004641106298858</v>
      </c>
      <c r="R143" s="14">
        <v>136</v>
      </c>
      <c r="S143" s="43">
        <v>136</v>
      </c>
      <c r="T143" s="14">
        <v>124</v>
      </c>
      <c r="U143" s="14">
        <v>283</v>
      </c>
      <c r="V143" s="14">
        <v>102</v>
      </c>
      <c r="W143" s="14">
        <v>113</v>
      </c>
      <c r="X143" s="14">
        <f t="shared" si="41"/>
        <v>112</v>
      </c>
      <c r="Y143" s="368" t="s">
        <v>181</v>
      </c>
      <c r="Z143" s="14">
        <v>0.66383042645203405</v>
      </c>
      <c r="AA143" s="431">
        <v>0.68862748372557347</v>
      </c>
      <c r="AB143" s="14">
        <v>136</v>
      </c>
      <c r="AC143" s="43">
        <v>136</v>
      </c>
      <c r="AD143" s="14">
        <v>162</v>
      </c>
      <c r="AE143" s="14">
        <v>116</v>
      </c>
      <c r="AF143" s="14">
        <v>96</v>
      </c>
      <c r="AG143" s="14">
        <v>129</v>
      </c>
      <c r="AH143" s="43">
        <f t="shared" si="42"/>
        <v>119</v>
      </c>
      <c r="AI143" s="368" t="s">
        <v>46</v>
      </c>
      <c r="AJ143" s="14">
        <v>0.63079946050249036</v>
      </c>
      <c r="AK143" s="431">
        <v>0.69189101523328278</v>
      </c>
      <c r="AL143" s="14">
        <v>136</v>
      </c>
      <c r="AM143" s="14">
        <v>136</v>
      </c>
      <c r="AN143" s="14">
        <v>156</v>
      </c>
      <c r="AO143" s="14">
        <v>251</v>
      </c>
      <c r="AP143" s="14">
        <v>189</v>
      </c>
      <c r="AQ143" s="14">
        <v>172.5</v>
      </c>
      <c r="AR143" s="43">
        <f t="shared" si="43"/>
        <v>168</v>
      </c>
      <c r="AS143" s="14" t="s">
        <v>217</v>
      </c>
      <c r="AT143" s="14">
        <v>0.64434059963191537</v>
      </c>
      <c r="AU143" s="431">
        <v>0.69417709447843023</v>
      </c>
      <c r="AV143" s="14">
        <v>136</v>
      </c>
      <c r="AW143" s="43">
        <v>136</v>
      </c>
      <c r="AX143" s="14">
        <v>126</v>
      </c>
      <c r="AY143" s="14">
        <v>234</v>
      </c>
      <c r="AZ143" s="14">
        <v>96</v>
      </c>
      <c r="BA143" s="14">
        <v>111</v>
      </c>
      <c r="BB143" s="14">
        <f t="shared" si="44"/>
        <v>109</v>
      </c>
      <c r="BC143" s="368" t="s">
        <v>289</v>
      </c>
      <c r="BD143" s="14">
        <v>0.67866388626262375</v>
      </c>
      <c r="BE143" s="431">
        <v>0.69516343984327655</v>
      </c>
      <c r="BF143" s="14">
        <v>136</v>
      </c>
      <c r="BG143" s="43">
        <v>136</v>
      </c>
      <c r="BH143" s="14">
        <v>145</v>
      </c>
      <c r="BI143" s="14">
        <v>101</v>
      </c>
      <c r="BJ143" s="14">
        <v>139</v>
      </c>
      <c r="BK143" s="14">
        <v>142</v>
      </c>
      <c r="BL143" s="14">
        <f t="shared" si="33"/>
        <v>141</v>
      </c>
      <c r="BM143" s="368" t="s">
        <v>199</v>
      </c>
      <c r="BN143" s="14">
        <v>0.6455641881449431</v>
      </c>
      <c r="BO143" s="431">
        <v>0.67320511568820784</v>
      </c>
      <c r="BP143" s="14">
        <v>136</v>
      </c>
      <c r="BQ143" s="43">
        <v>136</v>
      </c>
      <c r="BR143" s="14">
        <v>161</v>
      </c>
      <c r="BS143" s="14">
        <v>173</v>
      </c>
      <c r="BT143" s="14">
        <v>263</v>
      </c>
      <c r="BU143" s="14">
        <v>212</v>
      </c>
      <c r="BV143" s="14">
        <f t="shared" si="34"/>
        <v>212</v>
      </c>
      <c r="BW143" s="14" t="s">
        <v>334</v>
      </c>
      <c r="BX143" s="14">
        <v>0.64512228226614554</v>
      </c>
      <c r="BY143" s="431">
        <v>0.68088291922778799</v>
      </c>
      <c r="BZ143" s="14">
        <v>136</v>
      </c>
      <c r="CA143" s="43">
        <v>136</v>
      </c>
      <c r="CB143" s="14">
        <v>129</v>
      </c>
      <c r="CC143" s="14">
        <v>96</v>
      </c>
      <c r="CD143" s="14">
        <v>205</v>
      </c>
      <c r="CE143" s="14">
        <v>167</v>
      </c>
      <c r="CF143" s="14">
        <f t="shared" si="35"/>
        <v>160</v>
      </c>
      <c r="CG143" s="368" t="s">
        <v>556</v>
      </c>
      <c r="CH143" s="14">
        <v>0.65261643030729144</v>
      </c>
      <c r="CI143" s="431">
        <v>0.68854155343973422</v>
      </c>
      <c r="CJ143" s="14">
        <v>136</v>
      </c>
      <c r="CK143" s="43">
        <v>136</v>
      </c>
      <c r="CL143" s="14">
        <v>114</v>
      </c>
      <c r="CM143" s="14">
        <v>65</v>
      </c>
      <c r="CN143" s="14">
        <v>141</v>
      </c>
      <c r="CO143" s="14">
        <v>127.5</v>
      </c>
      <c r="CP143" s="43">
        <f t="shared" si="36"/>
        <v>123</v>
      </c>
      <c r="CQ143" s="14" t="s">
        <v>556</v>
      </c>
      <c r="CR143" s="14">
        <v>0.65590234354520749</v>
      </c>
      <c r="CS143" s="431">
        <v>0.68772205149825816</v>
      </c>
      <c r="CT143" s="14">
        <v>136</v>
      </c>
      <c r="CU143" s="14">
        <v>136</v>
      </c>
      <c r="CV143" s="14">
        <v>141</v>
      </c>
      <c r="CW143" s="14">
        <v>71</v>
      </c>
      <c r="CX143" s="14">
        <v>55</v>
      </c>
      <c r="CY143" s="14">
        <v>98</v>
      </c>
      <c r="CZ143" s="14">
        <f t="shared" si="37"/>
        <v>97</v>
      </c>
      <c r="DA143" s="368" t="s">
        <v>94</v>
      </c>
      <c r="DB143" s="14">
        <v>0.65832881272968491</v>
      </c>
      <c r="DC143" s="431">
        <v>0.6991404436779376</v>
      </c>
      <c r="DD143" s="14">
        <v>136</v>
      </c>
      <c r="DE143" s="43">
        <v>136</v>
      </c>
      <c r="DF143" s="14">
        <v>116</v>
      </c>
      <c r="DG143" s="14">
        <v>209</v>
      </c>
      <c r="DH143" s="14">
        <v>196</v>
      </c>
      <c r="DI143" s="14">
        <v>156</v>
      </c>
      <c r="DJ143" s="14">
        <f t="shared" si="38"/>
        <v>151</v>
      </c>
      <c r="DK143" s="368" t="s">
        <v>361</v>
      </c>
      <c r="DL143" s="14">
        <v>0.65845179880012916</v>
      </c>
      <c r="DM143" s="431">
        <v>0.67461891018253695</v>
      </c>
      <c r="DN143" s="14">
        <v>136</v>
      </c>
      <c r="DO143" s="43">
        <v>136</v>
      </c>
      <c r="DP143" s="14">
        <v>114</v>
      </c>
      <c r="DQ143" s="14">
        <v>210</v>
      </c>
      <c r="DR143" s="14">
        <v>161</v>
      </c>
      <c r="DS143" s="14">
        <v>137.5</v>
      </c>
      <c r="DT143" s="14">
        <f t="shared" si="39"/>
        <v>124</v>
      </c>
      <c r="DU143" s="368" t="s">
        <v>363</v>
      </c>
      <c r="DV143" s="14">
        <v>0.6481266671033491</v>
      </c>
      <c r="DW143" s="431">
        <v>0.66963158460070049</v>
      </c>
      <c r="DX143" s="14">
        <v>136</v>
      </c>
      <c r="DY143" s="14">
        <v>136</v>
      </c>
      <c r="DZ143" s="14">
        <v>136</v>
      </c>
      <c r="EA143" s="14">
        <v>126</v>
      </c>
      <c r="EB143" s="14">
        <v>194</v>
      </c>
      <c r="EC143" s="14">
        <v>165</v>
      </c>
      <c r="ED143" s="43">
        <f t="shared" si="40"/>
        <v>163</v>
      </c>
    </row>
    <row r="144" spans="6:134" x14ac:dyDescent="0.25">
      <c r="F144" s="406" t="s">
        <v>154</v>
      </c>
      <c r="G144" s="411">
        <f>(VLOOKUP(F144,'RPPF CALCULATION'!$AX$2:$AZ$400,2,FALSE))</f>
        <v>0.63399565500571298</v>
      </c>
      <c r="H144" s="413">
        <f t="shared" si="30"/>
        <v>138</v>
      </c>
      <c r="I144" s="49">
        <f>VLOOKUP(F144,'RPPF CALCULATION'!$U$2:$W$365,3,FALSE)</f>
        <v>144</v>
      </c>
      <c r="J144" s="417">
        <f>VLOOKUP(F144,'RPPF CALCULATION'!$X$2:$AC$365,3,FALSE)</f>
        <v>126</v>
      </c>
      <c r="K144" s="467">
        <f>VLOOKUP(F144,'RPPF CALCULATION'!$X$2:$AC$365,5,FALSE)</f>
        <v>171</v>
      </c>
      <c r="L144" s="525">
        <f t="shared" si="31"/>
        <v>157.5</v>
      </c>
      <c r="M144" s="469">
        <f t="shared" si="32"/>
        <v>149</v>
      </c>
      <c r="O144" s="368" t="s">
        <v>220</v>
      </c>
      <c r="P144" s="14">
        <v>0.66448220482692111</v>
      </c>
      <c r="Q144" s="431">
        <v>0.67849174503681753</v>
      </c>
      <c r="R144" s="14">
        <v>137</v>
      </c>
      <c r="S144" s="43">
        <v>137</v>
      </c>
      <c r="T144" s="14">
        <v>162</v>
      </c>
      <c r="U144" s="14">
        <v>200</v>
      </c>
      <c r="V144" s="14">
        <v>254</v>
      </c>
      <c r="W144" s="14">
        <v>208</v>
      </c>
      <c r="X144" s="14">
        <f t="shared" si="41"/>
        <v>207</v>
      </c>
      <c r="Y144" s="368" t="s">
        <v>320</v>
      </c>
      <c r="Z144" s="14">
        <v>0.66115641985862073</v>
      </c>
      <c r="AA144" s="431">
        <v>0.68585359093833043</v>
      </c>
      <c r="AB144" s="14">
        <v>137</v>
      </c>
      <c r="AC144" s="43">
        <v>137</v>
      </c>
      <c r="AD144" s="14">
        <v>161</v>
      </c>
      <c r="AE144" s="14">
        <v>207</v>
      </c>
      <c r="AF144" s="14">
        <v>129</v>
      </c>
      <c r="AG144" s="14">
        <v>145</v>
      </c>
      <c r="AH144" s="43">
        <f t="shared" si="42"/>
        <v>139</v>
      </c>
      <c r="AI144" s="368" t="s">
        <v>222</v>
      </c>
      <c r="AJ144" s="14">
        <v>0.63041329414887193</v>
      </c>
      <c r="AK144" s="431">
        <v>0.69146744950885874</v>
      </c>
      <c r="AL144" s="14">
        <v>137</v>
      </c>
      <c r="AM144" s="14">
        <v>137</v>
      </c>
      <c r="AN144" s="14">
        <v>191</v>
      </c>
      <c r="AO144" s="14">
        <v>332</v>
      </c>
      <c r="AP144" s="14">
        <v>112</v>
      </c>
      <c r="AQ144" s="14">
        <v>151.5</v>
      </c>
      <c r="AR144" s="43">
        <f t="shared" si="43"/>
        <v>146</v>
      </c>
      <c r="AS144" s="14" t="s">
        <v>67</v>
      </c>
      <c r="AT144" s="14">
        <v>0.64292690436560729</v>
      </c>
      <c r="AU144" s="431">
        <v>0.69265405701500748</v>
      </c>
      <c r="AV144" s="14">
        <v>137</v>
      </c>
      <c r="AW144" s="43">
        <v>137</v>
      </c>
      <c r="AX144" s="14">
        <v>172</v>
      </c>
      <c r="AY144" s="14">
        <v>80</v>
      </c>
      <c r="AZ144" s="14">
        <v>104</v>
      </c>
      <c r="BA144" s="14">
        <v>138</v>
      </c>
      <c r="BB144" s="14">
        <f t="shared" si="44"/>
        <v>131</v>
      </c>
      <c r="BC144" s="368" t="s">
        <v>169</v>
      </c>
      <c r="BD144" s="14">
        <v>0.67673298679459959</v>
      </c>
      <c r="BE144" s="431">
        <v>0.693185596696833</v>
      </c>
      <c r="BF144" s="14">
        <v>137</v>
      </c>
      <c r="BG144" s="43">
        <v>137</v>
      </c>
      <c r="BH144" s="14">
        <v>142</v>
      </c>
      <c r="BI144" s="14">
        <v>72</v>
      </c>
      <c r="BJ144" s="14">
        <v>225</v>
      </c>
      <c r="BK144" s="14">
        <v>183.5</v>
      </c>
      <c r="BL144" s="14">
        <f t="shared" si="33"/>
        <v>178</v>
      </c>
      <c r="BM144" s="368" t="s">
        <v>185</v>
      </c>
      <c r="BN144" s="14">
        <v>0.64535325096618812</v>
      </c>
      <c r="BO144" s="431">
        <v>0.6729851468757575</v>
      </c>
      <c r="BP144" s="14">
        <v>137</v>
      </c>
      <c r="BQ144" s="43">
        <v>137</v>
      </c>
      <c r="BR144" s="14">
        <v>155</v>
      </c>
      <c r="BS144" s="14">
        <v>156</v>
      </c>
      <c r="BT144" s="14">
        <v>192</v>
      </c>
      <c r="BU144" s="14">
        <v>173.5</v>
      </c>
      <c r="BV144" s="14">
        <f t="shared" si="34"/>
        <v>167</v>
      </c>
      <c r="BW144" s="14" t="s">
        <v>132</v>
      </c>
      <c r="BX144" s="14">
        <v>0.64445670642443453</v>
      </c>
      <c r="BY144" s="431">
        <v>0.68018044896047714</v>
      </c>
      <c r="BZ144" s="14">
        <v>137</v>
      </c>
      <c r="CA144" s="43">
        <v>137</v>
      </c>
      <c r="CB144" s="14">
        <v>126</v>
      </c>
      <c r="CC144" s="14">
        <v>147</v>
      </c>
      <c r="CD144" s="14">
        <v>230</v>
      </c>
      <c r="CE144" s="14">
        <v>178</v>
      </c>
      <c r="CF144" s="14">
        <f t="shared" si="35"/>
        <v>176</v>
      </c>
      <c r="CG144" s="368" t="s">
        <v>224</v>
      </c>
      <c r="CH144" s="14">
        <v>0.65257040955115031</v>
      </c>
      <c r="CI144" s="431">
        <v>0.68849299934049257</v>
      </c>
      <c r="CJ144" s="14">
        <v>137</v>
      </c>
      <c r="CK144" s="43">
        <v>137</v>
      </c>
      <c r="CL144" s="14">
        <v>146</v>
      </c>
      <c r="CM144" s="14">
        <v>40</v>
      </c>
      <c r="CN144" s="14">
        <v>92</v>
      </c>
      <c r="CO144" s="14">
        <v>119</v>
      </c>
      <c r="CP144" s="43">
        <f t="shared" si="36"/>
        <v>117</v>
      </c>
      <c r="CQ144" s="14" t="s">
        <v>90</v>
      </c>
      <c r="CR144" s="14">
        <v>0.64363830329106131</v>
      </c>
      <c r="CS144" s="431">
        <v>0.6748630474007109</v>
      </c>
      <c r="CT144" s="14">
        <v>137</v>
      </c>
      <c r="CU144" s="14">
        <v>137</v>
      </c>
      <c r="CV144" s="14">
        <v>147</v>
      </c>
      <c r="CW144" s="14">
        <v>128</v>
      </c>
      <c r="CX144" s="14">
        <v>170</v>
      </c>
      <c r="CY144" s="14">
        <v>158.5</v>
      </c>
      <c r="CZ144" s="14">
        <f t="shared" si="37"/>
        <v>153</v>
      </c>
      <c r="DA144" s="368" t="s">
        <v>380</v>
      </c>
      <c r="DB144" s="14">
        <v>0.65800122493454971</v>
      </c>
      <c r="DC144" s="431">
        <v>0.69879254780583577</v>
      </c>
      <c r="DD144" s="14">
        <v>137</v>
      </c>
      <c r="DE144" s="43">
        <v>137</v>
      </c>
      <c r="DF144" s="14">
        <v>125</v>
      </c>
      <c r="DG144" s="14">
        <v>144</v>
      </c>
      <c r="DH144" s="14">
        <v>118</v>
      </c>
      <c r="DI144" s="14">
        <v>121.5</v>
      </c>
      <c r="DJ144" s="14">
        <f t="shared" si="38"/>
        <v>116</v>
      </c>
      <c r="DK144" s="368" t="s">
        <v>230</v>
      </c>
      <c r="DL144" s="14">
        <v>0.6584224668026325</v>
      </c>
      <c r="DM144" s="431">
        <v>0.67458885799007473</v>
      </c>
      <c r="DN144" s="14">
        <v>137</v>
      </c>
      <c r="DO144" s="43">
        <v>137</v>
      </c>
      <c r="DP144" s="14">
        <v>133</v>
      </c>
      <c r="DQ144" s="14">
        <v>66</v>
      </c>
      <c r="DR144" s="14">
        <v>131</v>
      </c>
      <c r="DS144" s="14">
        <v>132</v>
      </c>
      <c r="DT144" s="14">
        <f t="shared" si="39"/>
        <v>119</v>
      </c>
      <c r="DU144" s="368" t="s">
        <v>137</v>
      </c>
      <c r="DV144" s="14">
        <v>0.64696122622198793</v>
      </c>
      <c r="DW144" s="431">
        <v>0.66842747425660332</v>
      </c>
      <c r="DX144" s="14">
        <v>137</v>
      </c>
      <c r="DY144" s="14">
        <v>137</v>
      </c>
      <c r="DZ144" s="14">
        <v>174</v>
      </c>
      <c r="EA144" s="14">
        <v>283</v>
      </c>
      <c r="EB144" s="14">
        <v>147</v>
      </c>
      <c r="EC144" s="14">
        <v>160.5</v>
      </c>
      <c r="ED144" s="43">
        <f t="shared" si="40"/>
        <v>159</v>
      </c>
    </row>
    <row r="145" spans="6:134" x14ac:dyDescent="0.25">
      <c r="F145" s="406" t="s">
        <v>385</v>
      </c>
      <c r="G145" s="411">
        <f>(VLOOKUP(F145,'RPPF CALCULATION'!$AX$2:$AZ$400,2,FALSE))</f>
        <v>0.63277789106590976</v>
      </c>
      <c r="H145" s="413">
        <f t="shared" si="30"/>
        <v>139</v>
      </c>
      <c r="I145" s="49">
        <f>VLOOKUP(F145,'RPPF CALCULATION'!$U$2:$W$365,3,FALSE)</f>
        <v>126</v>
      </c>
      <c r="J145" s="417">
        <f>VLOOKUP(F145,'RPPF CALCULATION'!$X$2:$AC$365,3,FALSE)</f>
        <v>135</v>
      </c>
      <c r="K145" s="467">
        <f>VLOOKUP(F145,'RPPF CALCULATION'!$X$2:$AC$365,5,FALSE)</f>
        <v>279</v>
      </c>
      <c r="L145" s="525">
        <f t="shared" si="31"/>
        <v>202.5</v>
      </c>
      <c r="M145" s="469">
        <f t="shared" si="32"/>
        <v>212</v>
      </c>
      <c r="O145" s="368" t="s">
        <v>108</v>
      </c>
      <c r="P145" s="14">
        <v>0.66262874802176419</v>
      </c>
      <c r="Q145" s="431">
        <v>0.67659921107135368</v>
      </c>
      <c r="R145" s="14">
        <v>138</v>
      </c>
      <c r="S145" s="43">
        <v>138</v>
      </c>
      <c r="T145" s="14">
        <v>123</v>
      </c>
      <c r="U145" s="14">
        <v>182</v>
      </c>
      <c r="V145" s="14">
        <v>191</v>
      </c>
      <c r="W145" s="14">
        <v>157</v>
      </c>
      <c r="X145" s="14">
        <f t="shared" si="41"/>
        <v>151</v>
      </c>
      <c r="Y145" s="368" t="s">
        <v>289</v>
      </c>
      <c r="Z145" s="14">
        <v>0.66094057984656229</v>
      </c>
      <c r="AA145" s="431">
        <v>0.68562968832936821</v>
      </c>
      <c r="AB145" s="14">
        <v>138</v>
      </c>
      <c r="AC145" s="43">
        <v>138</v>
      </c>
      <c r="AD145" s="14">
        <v>136</v>
      </c>
      <c r="AE145" s="14">
        <v>91</v>
      </c>
      <c r="AF145" s="14">
        <v>180</v>
      </c>
      <c r="AG145" s="14">
        <v>158</v>
      </c>
      <c r="AH145" s="43">
        <f t="shared" si="42"/>
        <v>150</v>
      </c>
      <c r="AI145" s="368" t="s">
        <v>91</v>
      </c>
      <c r="AJ145" s="14">
        <v>0.62968510616822437</v>
      </c>
      <c r="AK145" s="431">
        <v>0.69066873810728346</v>
      </c>
      <c r="AL145" s="14">
        <v>138</v>
      </c>
      <c r="AM145" s="14">
        <v>138</v>
      </c>
      <c r="AN145" s="14">
        <v>120</v>
      </c>
      <c r="AO145" s="14">
        <v>85</v>
      </c>
      <c r="AP145" s="14">
        <v>204</v>
      </c>
      <c r="AQ145" s="14">
        <v>162</v>
      </c>
      <c r="AR145" s="43">
        <f t="shared" si="43"/>
        <v>158</v>
      </c>
      <c r="AS145" s="14" t="s">
        <v>375</v>
      </c>
      <c r="AT145" s="14">
        <v>0.64284379337358966</v>
      </c>
      <c r="AU145" s="431">
        <v>0.69256451780703121</v>
      </c>
      <c r="AV145" s="14">
        <v>138</v>
      </c>
      <c r="AW145" s="43">
        <v>138</v>
      </c>
      <c r="AX145" s="14">
        <v>127</v>
      </c>
      <c r="AY145" s="14">
        <v>75</v>
      </c>
      <c r="AZ145" s="14">
        <v>156</v>
      </c>
      <c r="BA145" s="14">
        <v>141.5</v>
      </c>
      <c r="BB145" s="14">
        <f t="shared" si="44"/>
        <v>135</v>
      </c>
      <c r="BC145" s="368" t="s">
        <v>91</v>
      </c>
      <c r="BD145" s="14">
        <v>0.67577086947088238</v>
      </c>
      <c r="BE145" s="431">
        <v>0.69220008855086224</v>
      </c>
      <c r="BF145" s="14">
        <v>138</v>
      </c>
      <c r="BG145" s="43">
        <v>138</v>
      </c>
      <c r="BH145" s="14">
        <v>129</v>
      </c>
      <c r="BI145" s="14">
        <v>91</v>
      </c>
      <c r="BJ145" s="14">
        <v>232</v>
      </c>
      <c r="BK145" s="14">
        <v>180.5</v>
      </c>
      <c r="BL145" s="14">
        <f t="shared" si="33"/>
        <v>176</v>
      </c>
      <c r="BM145" s="368" t="s">
        <v>280</v>
      </c>
      <c r="BN145" s="14">
        <v>0.64103118231466372</v>
      </c>
      <c r="BO145" s="431">
        <v>0.66847802151162783</v>
      </c>
      <c r="BP145" s="14">
        <v>138</v>
      </c>
      <c r="BQ145" s="43">
        <v>138</v>
      </c>
      <c r="BR145" s="14">
        <v>133</v>
      </c>
      <c r="BS145" s="14">
        <v>294</v>
      </c>
      <c r="BT145" s="14">
        <v>62</v>
      </c>
      <c r="BU145" s="14">
        <v>97.5</v>
      </c>
      <c r="BV145" s="14">
        <f t="shared" si="34"/>
        <v>95</v>
      </c>
      <c r="BW145" s="14" t="s">
        <v>169</v>
      </c>
      <c r="BX145" s="14">
        <v>0.64334172851509996</v>
      </c>
      <c r="BY145" s="431">
        <v>0.67900366521784239</v>
      </c>
      <c r="BZ145" s="14">
        <v>138</v>
      </c>
      <c r="CA145" s="43">
        <v>138</v>
      </c>
      <c r="CB145" s="14">
        <v>141</v>
      </c>
      <c r="CC145" s="14">
        <v>169</v>
      </c>
      <c r="CD145" s="14">
        <v>113</v>
      </c>
      <c r="CE145" s="14">
        <v>127</v>
      </c>
      <c r="CF145" s="14">
        <f t="shared" si="35"/>
        <v>122</v>
      </c>
      <c r="CG145" s="368" t="s">
        <v>560</v>
      </c>
      <c r="CH145" s="14">
        <v>0.65240303345911566</v>
      </c>
      <c r="CI145" s="431">
        <v>0.68831640955656093</v>
      </c>
      <c r="CJ145" s="14">
        <v>138</v>
      </c>
      <c r="CK145" s="43">
        <v>138</v>
      </c>
      <c r="CL145" s="14">
        <v>128</v>
      </c>
      <c r="CM145" s="14">
        <v>50</v>
      </c>
      <c r="CN145" s="14">
        <v>234</v>
      </c>
      <c r="CO145" s="14">
        <v>181</v>
      </c>
      <c r="CP145" s="43">
        <f t="shared" si="36"/>
        <v>175</v>
      </c>
      <c r="CQ145" s="14" t="s">
        <v>258</v>
      </c>
      <c r="CR145" s="14">
        <v>0.64277552793922799</v>
      </c>
      <c r="CS145" s="431">
        <v>0.67395841633667497</v>
      </c>
      <c r="CT145" s="14">
        <v>138</v>
      </c>
      <c r="CU145" s="14">
        <v>138</v>
      </c>
      <c r="CV145" s="14">
        <v>108</v>
      </c>
      <c r="CW145" s="14">
        <v>286</v>
      </c>
      <c r="CX145" s="14">
        <v>49</v>
      </c>
      <c r="CY145" s="14">
        <v>78.5</v>
      </c>
      <c r="CZ145" s="14">
        <f t="shared" si="37"/>
        <v>73</v>
      </c>
      <c r="DA145" s="368" t="s">
        <v>144</v>
      </c>
      <c r="DB145" s="14">
        <v>0.65786227947664444</v>
      </c>
      <c r="DC145" s="431">
        <v>0.69864498873321357</v>
      </c>
      <c r="DD145" s="14">
        <v>138</v>
      </c>
      <c r="DE145" s="43">
        <v>138</v>
      </c>
      <c r="DF145" s="14">
        <v>136</v>
      </c>
      <c r="DG145" s="14">
        <v>53</v>
      </c>
      <c r="DH145" s="14">
        <v>180</v>
      </c>
      <c r="DI145" s="14">
        <v>158</v>
      </c>
      <c r="DJ145" s="14">
        <f t="shared" si="38"/>
        <v>154</v>
      </c>
      <c r="DK145" s="368" t="s">
        <v>223</v>
      </c>
      <c r="DL145" s="14">
        <v>0.65829903431915526</v>
      </c>
      <c r="DM145" s="431">
        <v>0.67446239484176795</v>
      </c>
      <c r="DN145" s="14">
        <v>138</v>
      </c>
      <c r="DO145" s="43">
        <v>138</v>
      </c>
      <c r="DP145" s="14">
        <v>136</v>
      </c>
      <c r="DQ145" s="14">
        <v>239</v>
      </c>
      <c r="DR145" s="14">
        <v>187</v>
      </c>
      <c r="DS145" s="14">
        <v>161.5</v>
      </c>
      <c r="DT145" s="14">
        <f t="shared" si="39"/>
        <v>152</v>
      </c>
      <c r="DU145" s="368" t="s">
        <v>112</v>
      </c>
      <c r="DV145" s="14">
        <v>0.64520427597761965</v>
      </c>
      <c r="DW145" s="431">
        <v>0.66661222820067567</v>
      </c>
      <c r="DX145" s="14">
        <v>138</v>
      </c>
      <c r="DY145" s="14">
        <v>138</v>
      </c>
      <c r="DZ145" s="14">
        <v>146</v>
      </c>
      <c r="EA145" s="14">
        <v>183</v>
      </c>
      <c r="EB145" s="14">
        <v>98</v>
      </c>
      <c r="EC145" s="14">
        <v>122</v>
      </c>
      <c r="ED145" s="43">
        <f t="shared" si="40"/>
        <v>117</v>
      </c>
    </row>
    <row r="146" spans="6:134" x14ac:dyDescent="0.25">
      <c r="F146" s="406" t="s">
        <v>185</v>
      </c>
      <c r="G146" s="411">
        <f>(VLOOKUP(F146,'RPPF CALCULATION'!$AX$2:$AZ$400,2,FALSE))</f>
        <v>0.62835499623243118</v>
      </c>
      <c r="H146" s="413">
        <f t="shared" si="30"/>
        <v>140</v>
      </c>
      <c r="I146" s="49">
        <f>VLOOKUP(F146,'RPPF CALCULATION'!$U$2:$W$365,3,FALSE)</f>
        <v>142</v>
      </c>
      <c r="J146" s="417">
        <f>VLOOKUP(F146,'RPPF CALCULATION'!$X$2:$AC$365,3,FALSE)</f>
        <v>170</v>
      </c>
      <c r="K146" s="467">
        <f>VLOOKUP(F146,'RPPF CALCULATION'!$X$2:$AC$365,5,FALSE)</f>
        <v>211</v>
      </c>
      <c r="L146" s="525">
        <f t="shared" si="31"/>
        <v>176.5</v>
      </c>
      <c r="M146" s="469">
        <f t="shared" si="32"/>
        <v>171</v>
      </c>
      <c r="O146" s="368" t="s">
        <v>102</v>
      </c>
      <c r="P146" s="14">
        <v>0.66143983926397587</v>
      </c>
      <c r="Q146" s="431">
        <v>0.67538523608165257</v>
      </c>
      <c r="R146" s="14">
        <v>139</v>
      </c>
      <c r="S146" s="43">
        <v>139</v>
      </c>
      <c r="T146" s="14">
        <v>170</v>
      </c>
      <c r="U146" s="14">
        <v>206</v>
      </c>
      <c r="V146" s="14">
        <v>181</v>
      </c>
      <c r="W146" s="14">
        <v>175.5</v>
      </c>
      <c r="X146" s="14">
        <f t="shared" si="41"/>
        <v>170</v>
      </c>
      <c r="Y146" s="368" t="s">
        <v>347</v>
      </c>
      <c r="Z146" s="14">
        <v>0.65726400868028922</v>
      </c>
      <c r="AA146" s="431">
        <v>0.68181578066547843</v>
      </c>
      <c r="AB146" s="14">
        <v>139</v>
      </c>
      <c r="AC146" s="43">
        <v>139</v>
      </c>
      <c r="AD146" s="14">
        <v>138</v>
      </c>
      <c r="AE146" s="14">
        <v>111</v>
      </c>
      <c r="AF146" s="14">
        <v>149</v>
      </c>
      <c r="AG146" s="14">
        <v>143.5</v>
      </c>
      <c r="AH146" s="43">
        <f t="shared" si="42"/>
        <v>135</v>
      </c>
      <c r="AI146" s="368" t="s">
        <v>137</v>
      </c>
      <c r="AJ146" s="14">
        <v>0.62797800800682257</v>
      </c>
      <c r="AK146" s="431">
        <v>0.68879631120467588</v>
      </c>
      <c r="AL146" s="14">
        <v>139</v>
      </c>
      <c r="AM146" s="14">
        <v>139</v>
      </c>
      <c r="AN146" s="14">
        <v>167</v>
      </c>
      <c r="AO146" s="14">
        <v>225</v>
      </c>
      <c r="AP146" s="14">
        <v>92</v>
      </c>
      <c r="AQ146" s="14">
        <v>129.5</v>
      </c>
      <c r="AR146" s="43">
        <f t="shared" si="43"/>
        <v>125</v>
      </c>
      <c r="AS146" s="14" t="s">
        <v>228</v>
      </c>
      <c r="AT146" s="14">
        <v>0.64181630078576291</v>
      </c>
      <c r="AU146" s="431">
        <v>0.69145755385097574</v>
      </c>
      <c r="AV146" s="14">
        <v>139</v>
      </c>
      <c r="AW146" s="43">
        <v>139</v>
      </c>
      <c r="AX146" s="14">
        <v>159</v>
      </c>
      <c r="AY146" s="14">
        <v>191</v>
      </c>
      <c r="AZ146" s="14">
        <v>254</v>
      </c>
      <c r="BA146" s="14">
        <v>206.5</v>
      </c>
      <c r="BB146" s="14">
        <f t="shared" si="44"/>
        <v>207</v>
      </c>
      <c r="BC146" s="368" t="s">
        <v>184</v>
      </c>
      <c r="BD146" s="14">
        <v>0.67212905397898193</v>
      </c>
      <c r="BE146" s="431">
        <v>0.68846973389980537</v>
      </c>
      <c r="BF146" s="14">
        <v>139</v>
      </c>
      <c r="BG146" s="43">
        <v>139</v>
      </c>
      <c r="BH146" s="14">
        <v>140</v>
      </c>
      <c r="BI146" s="14">
        <v>41</v>
      </c>
      <c r="BJ146" s="14">
        <v>269</v>
      </c>
      <c r="BK146" s="14">
        <v>204.5</v>
      </c>
      <c r="BL146" s="14">
        <f t="shared" si="33"/>
        <v>200</v>
      </c>
      <c r="BM146" s="368" t="s">
        <v>115</v>
      </c>
      <c r="BN146" s="14">
        <v>0.64072608252388563</v>
      </c>
      <c r="BO146" s="431">
        <v>0.6681598583549363</v>
      </c>
      <c r="BP146" s="14">
        <v>139</v>
      </c>
      <c r="BQ146" s="43">
        <v>139</v>
      </c>
      <c r="BR146" s="14">
        <v>146</v>
      </c>
      <c r="BS146" s="14">
        <v>251</v>
      </c>
      <c r="BT146" s="14">
        <v>156</v>
      </c>
      <c r="BU146" s="14">
        <v>151</v>
      </c>
      <c r="BV146" s="14">
        <f t="shared" si="34"/>
        <v>147</v>
      </c>
      <c r="BW146" s="14" t="s">
        <v>195</v>
      </c>
      <c r="BX146" s="14">
        <v>0.64214433882908428</v>
      </c>
      <c r="BY146" s="431">
        <v>0.67773990142099483</v>
      </c>
      <c r="BZ146" s="14">
        <v>139</v>
      </c>
      <c r="CA146" s="43">
        <v>139</v>
      </c>
      <c r="CB146" s="14">
        <v>151</v>
      </c>
      <c r="CC146" s="14">
        <v>23</v>
      </c>
      <c r="CD146" s="14">
        <v>126</v>
      </c>
      <c r="CE146" s="14">
        <v>138.5</v>
      </c>
      <c r="CF146" s="14">
        <f t="shared" si="35"/>
        <v>133</v>
      </c>
      <c r="CG146" s="368" t="s">
        <v>239</v>
      </c>
      <c r="CH146" s="14">
        <v>0.65164609252206029</v>
      </c>
      <c r="CI146" s="431">
        <v>0.68751780065789003</v>
      </c>
      <c r="CJ146" s="14">
        <v>139</v>
      </c>
      <c r="CK146" s="43">
        <v>139</v>
      </c>
      <c r="CL146" s="14">
        <v>170</v>
      </c>
      <c r="CM146" s="14">
        <v>25</v>
      </c>
      <c r="CN146" s="14">
        <v>311</v>
      </c>
      <c r="CO146" s="14">
        <v>240.5</v>
      </c>
      <c r="CP146" s="43">
        <f t="shared" si="36"/>
        <v>247</v>
      </c>
      <c r="CQ146" s="14" t="s">
        <v>210</v>
      </c>
      <c r="CR146" s="14">
        <v>0.64086376123191735</v>
      </c>
      <c r="CS146" s="431">
        <v>0.67195390433137969</v>
      </c>
      <c r="CT146" s="14">
        <v>139</v>
      </c>
      <c r="CU146" s="14">
        <v>139</v>
      </c>
      <c r="CV146" s="14">
        <v>154</v>
      </c>
      <c r="CW146" s="14">
        <v>248</v>
      </c>
      <c r="CX146" s="14">
        <v>101</v>
      </c>
      <c r="CY146" s="14">
        <v>127.5</v>
      </c>
      <c r="CZ146" s="14">
        <f t="shared" si="37"/>
        <v>126</v>
      </c>
      <c r="DA146" s="368" t="s">
        <v>322</v>
      </c>
      <c r="DB146" s="14">
        <v>0.65680547278747048</v>
      </c>
      <c r="DC146" s="431">
        <v>0.6975226676631584</v>
      </c>
      <c r="DD146" s="14">
        <v>139</v>
      </c>
      <c r="DE146" s="43">
        <v>139</v>
      </c>
      <c r="DF146" s="14">
        <v>151</v>
      </c>
      <c r="DG146" s="14">
        <v>59</v>
      </c>
      <c r="DH146" s="14">
        <v>225</v>
      </c>
      <c r="DI146" s="14">
        <v>188</v>
      </c>
      <c r="DJ146" s="14">
        <f t="shared" si="38"/>
        <v>189</v>
      </c>
      <c r="DK146" s="368" t="s">
        <v>43</v>
      </c>
      <c r="DL146" s="14">
        <v>0.65538656130593664</v>
      </c>
      <c r="DM146" s="431">
        <v>0.671478411240092</v>
      </c>
      <c r="DN146" s="14">
        <v>139</v>
      </c>
      <c r="DO146" s="43">
        <v>139</v>
      </c>
      <c r="DP146" s="14">
        <v>151</v>
      </c>
      <c r="DQ146" s="14">
        <v>217</v>
      </c>
      <c r="DR146" s="14">
        <v>215</v>
      </c>
      <c r="DS146" s="14">
        <v>183</v>
      </c>
      <c r="DT146" s="14">
        <f t="shared" si="39"/>
        <v>180</v>
      </c>
      <c r="DU146" s="368" t="s">
        <v>312</v>
      </c>
      <c r="DV146" s="14">
        <v>0.64381670137935609</v>
      </c>
      <c r="DW146" s="431">
        <v>0.6651786137173531</v>
      </c>
      <c r="DX146" s="14">
        <v>139</v>
      </c>
      <c r="DY146" s="14">
        <v>139</v>
      </c>
      <c r="DZ146" s="14">
        <v>160</v>
      </c>
      <c r="EA146" s="14">
        <v>141</v>
      </c>
      <c r="EB146" s="14">
        <v>145</v>
      </c>
      <c r="EC146" s="14">
        <v>152.5</v>
      </c>
      <c r="ED146" s="43">
        <f t="shared" si="40"/>
        <v>149</v>
      </c>
    </row>
    <row r="147" spans="6:134" x14ac:dyDescent="0.25">
      <c r="F147" s="406" t="s">
        <v>105</v>
      </c>
      <c r="G147" s="411">
        <f>(VLOOKUP(F147,'RPPF CALCULATION'!$AX$2:$AZ$400,2,FALSE))</f>
        <v>0.62709838152239694</v>
      </c>
      <c r="H147" s="413">
        <f t="shared" si="30"/>
        <v>141</v>
      </c>
      <c r="I147" s="49">
        <f>VLOOKUP(F147,'RPPF CALCULATION'!$U$2:$W$365,3,FALSE)</f>
        <v>137</v>
      </c>
      <c r="J147" s="417">
        <f>VLOOKUP(F147,'RPPF CALCULATION'!$X$2:$AC$365,3,FALSE)</f>
        <v>156</v>
      </c>
      <c r="K147" s="467">
        <f>VLOOKUP(F147,'RPPF CALCULATION'!$X$2:$AC$365,5,FALSE)</f>
        <v>136</v>
      </c>
      <c r="L147" s="525">
        <f t="shared" si="31"/>
        <v>136.5</v>
      </c>
      <c r="M147" s="469">
        <f t="shared" si="32"/>
        <v>123</v>
      </c>
      <c r="O147" s="368" t="s">
        <v>51</v>
      </c>
      <c r="P147" s="14">
        <v>0.66087198437624539</v>
      </c>
      <c r="Q147" s="431">
        <v>0.67480540888552121</v>
      </c>
      <c r="R147" s="14">
        <v>140</v>
      </c>
      <c r="S147" s="43">
        <v>140</v>
      </c>
      <c r="T147" s="14">
        <v>131</v>
      </c>
      <c r="U147" s="14">
        <v>45</v>
      </c>
      <c r="V147" s="14">
        <v>226</v>
      </c>
      <c r="W147" s="14">
        <v>178.5</v>
      </c>
      <c r="X147" s="14">
        <f t="shared" si="41"/>
        <v>175</v>
      </c>
      <c r="Y147" s="368" t="s">
        <v>97</v>
      </c>
      <c r="Z147" s="14">
        <v>0.65634712020690156</v>
      </c>
      <c r="AA147" s="431">
        <v>0.68086464227662735</v>
      </c>
      <c r="AB147" s="14">
        <v>140</v>
      </c>
      <c r="AC147" s="43">
        <v>140</v>
      </c>
      <c r="AD147" s="14">
        <v>144</v>
      </c>
      <c r="AE147" s="14">
        <v>25</v>
      </c>
      <c r="AF147" s="14">
        <v>193</v>
      </c>
      <c r="AG147" s="14">
        <v>168.5</v>
      </c>
      <c r="AH147" s="43">
        <f t="shared" si="42"/>
        <v>166</v>
      </c>
      <c r="AI147" s="368" t="s">
        <v>169</v>
      </c>
      <c r="AJ147" s="14">
        <v>0.62772394602062531</v>
      </c>
      <c r="AK147" s="431">
        <v>0.68851764386811509</v>
      </c>
      <c r="AL147" s="14">
        <v>140</v>
      </c>
      <c r="AM147" s="14">
        <v>140</v>
      </c>
      <c r="AN147" s="14">
        <v>150</v>
      </c>
      <c r="AO147" s="14">
        <v>217</v>
      </c>
      <c r="AP147" s="14">
        <v>119</v>
      </c>
      <c r="AQ147" s="14">
        <v>134.5</v>
      </c>
      <c r="AR147" s="43">
        <f t="shared" si="43"/>
        <v>130</v>
      </c>
      <c r="AS147" s="14" t="s">
        <v>259</v>
      </c>
      <c r="AT147" s="14">
        <v>0.63962481390216475</v>
      </c>
      <c r="AU147" s="431">
        <v>0.68909656651242712</v>
      </c>
      <c r="AV147" s="14">
        <v>140</v>
      </c>
      <c r="AW147" s="43">
        <v>140</v>
      </c>
      <c r="AX147" s="14">
        <v>121</v>
      </c>
      <c r="AY147" s="14">
        <v>153</v>
      </c>
      <c r="AZ147" s="14">
        <v>108</v>
      </c>
      <c r="BA147" s="14">
        <v>114.5</v>
      </c>
      <c r="BB147" s="14">
        <f t="shared" si="44"/>
        <v>115</v>
      </c>
      <c r="BC147" s="368" t="s">
        <v>291</v>
      </c>
      <c r="BD147" s="14">
        <v>0.66879694354167019</v>
      </c>
      <c r="BE147" s="431">
        <v>0.68505661379657512</v>
      </c>
      <c r="BF147" s="14">
        <v>140</v>
      </c>
      <c r="BG147" s="43">
        <v>140</v>
      </c>
      <c r="BH147" s="14">
        <v>120</v>
      </c>
      <c r="BI147" s="14">
        <v>192</v>
      </c>
      <c r="BJ147" s="14">
        <v>89</v>
      </c>
      <c r="BK147" s="14">
        <v>104.5</v>
      </c>
      <c r="BL147" s="14">
        <f t="shared" si="33"/>
        <v>98</v>
      </c>
      <c r="BM147" s="368" t="s">
        <v>178</v>
      </c>
      <c r="BN147" s="14">
        <v>0.64015616242529172</v>
      </c>
      <c r="BO147" s="431">
        <v>0.66756553615901415</v>
      </c>
      <c r="BP147" s="14">
        <v>140</v>
      </c>
      <c r="BQ147" s="43">
        <v>140</v>
      </c>
      <c r="BR147" s="14">
        <v>165</v>
      </c>
      <c r="BS147" s="14">
        <v>105</v>
      </c>
      <c r="BT147" s="14">
        <v>39</v>
      </c>
      <c r="BU147" s="14">
        <v>102</v>
      </c>
      <c r="BV147" s="14">
        <f t="shared" si="34"/>
        <v>99</v>
      </c>
      <c r="BW147" s="14" t="s">
        <v>556</v>
      </c>
      <c r="BX147" s="14">
        <v>0.6400366548791232</v>
      </c>
      <c r="BY147" s="431">
        <v>0.67551538362009367</v>
      </c>
      <c r="BZ147" s="14">
        <v>140</v>
      </c>
      <c r="CA147" s="43">
        <v>140</v>
      </c>
      <c r="CB147" s="14">
        <v>143</v>
      </c>
      <c r="CC147" s="14">
        <v>39</v>
      </c>
      <c r="CD147" s="14">
        <v>207</v>
      </c>
      <c r="CE147" s="14">
        <v>175</v>
      </c>
      <c r="CF147" s="14">
        <f t="shared" si="35"/>
        <v>173</v>
      </c>
      <c r="CG147" s="368" t="s">
        <v>349</v>
      </c>
      <c r="CH147" s="14">
        <v>0.65152558225917856</v>
      </c>
      <c r="CI147" s="431">
        <v>0.68739065656565357</v>
      </c>
      <c r="CJ147" s="14">
        <v>140</v>
      </c>
      <c r="CK147" s="43">
        <v>140</v>
      </c>
      <c r="CL147" s="14">
        <v>125</v>
      </c>
      <c r="CM147" s="14">
        <v>170</v>
      </c>
      <c r="CN147" s="14">
        <v>56</v>
      </c>
      <c r="CO147" s="14">
        <v>90.5</v>
      </c>
      <c r="CP147" s="43">
        <f t="shared" si="36"/>
        <v>86</v>
      </c>
      <c r="CQ147" s="14" t="s">
        <v>380</v>
      </c>
      <c r="CR147" s="14">
        <v>0.64013496660464431</v>
      </c>
      <c r="CS147" s="431">
        <v>0.67118975378195478</v>
      </c>
      <c r="CT147" s="14">
        <v>140</v>
      </c>
      <c r="CU147" s="14">
        <v>140</v>
      </c>
      <c r="CV147" s="14">
        <v>139</v>
      </c>
      <c r="CW147" s="14">
        <v>83</v>
      </c>
      <c r="CX147" s="14">
        <v>222</v>
      </c>
      <c r="CY147" s="14">
        <v>180.5</v>
      </c>
      <c r="CZ147" s="14">
        <f t="shared" si="37"/>
        <v>177</v>
      </c>
      <c r="DA147" s="368" t="s">
        <v>147</v>
      </c>
      <c r="DB147" s="14">
        <v>0.65196902213453012</v>
      </c>
      <c r="DC147" s="431">
        <v>0.69238639200585772</v>
      </c>
      <c r="DD147" s="14">
        <v>140</v>
      </c>
      <c r="DE147" s="43">
        <v>140</v>
      </c>
      <c r="DF147" s="14">
        <v>150</v>
      </c>
      <c r="DG147" s="14">
        <v>219</v>
      </c>
      <c r="DH147" s="14">
        <v>184</v>
      </c>
      <c r="DI147" s="14">
        <v>167</v>
      </c>
      <c r="DJ147" s="14">
        <f t="shared" si="38"/>
        <v>162</v>
      </c>
      <c r="DK147" s="368" t="s">
        <v>38</v>
      </c>
      <c r="DL147" s="14">
        <v>0.65498721951150851</v>
      </c>
      <c r="DM147" s="431">
        <v>0.67106926431902902</v>
      </c>
      <c r="DN147" s="14">
        <v>140</v>
      </c>
      <c r="DO147" s="43">
        <v>140</v>
      </c>
      <c r="DP147" s="14">
        <v>86</v>
      </c>
      <c r="DQ147" s="14">
        <v>42</v>
      </c>
      <c r="DR147" s="14">
        <v>253</v>
      </c>
      <c r="DS147" s="14">
        <v>169.5</v>
      </c>
      <c r="DT147" s="14">
        <f t="shared" si="39"/>
        <v>162</v>
      </c>
      <c r="DU147" s="368" t="s">
        <v>279</v>
      </c>
      <c r="DV147" s="14">
        <v>0.64029327777730172</v>
      </c>
      <c r="DW147" s="431">
        <v>0.66153828251418267</v>
      </c>
      <c r="DX147" s="14">
        <v>140</v>
      </c>
      <c r="DY147" s="14">
        <v>140</v>
      </c>
      <c r="DZ147" s="14">
        <v>139</v>
      </c>
      <c r="EA147" s="14">
        <v>139</v>
      </c>
      <c r="EB147" s="14">
        <v>174</v>
      </c>
      <c r="EC147" s="14">
        <v>156.5</v>
      </c>
      <c r="ED147" s="43">
        <f t="shared" si="40"/>
        <v>155</v>
      </c>
    </row>
    <row r="148" spans="6:134" x14ac:dyDescent="0.25">
      <c r="F148" s="406" t="s">
        <v>381</v>
      </c>
      <c r="G148" s="411">
        <f>(VLOOKUP(F148,'RPPF CALCULATION'!$AX$2:$AZ$400,2,FALSE))</f>
        <v>0.62506298049994258</v>
      </c>
      <c r="H148" s="413">
        <f t="shared" si="30"/>
        <v>142</v>
      </c>
      <c r="I148" s="49">
        <f>VLOOKUP(F148,'RPPF CALCULATION'!$U$2:$W$365,3,FALSE)</f>
        <v>138</v>
      </c>
      <c r="J148" s="417">
        <f>VLOOKUP(F148,'RPPF CALCULATION'!$X$2:$AC$365,3,FALSE)</f>
        <v>141</v>
      </c>
      <c r="K148" s="467">
        <f>VLOOKUP(F148,'RPPF CALCULATION'!$X$2:$AC$365,5,FALSE)</f>
        <v>104</v>
      </c>
      <c r="L148" s="525">
        <f t="shared" si="31"/>
        <v>121</v>
      </c>
      <c r="M148" s="469">
        <f t="shared" si="32"/>
        <v>110</v>
      </c>
      <c r="O148" s="368" t="s">
        <v>336</v>
      </c>
      <c r="P148" s="14">
        <v>0.658110237050613</v>
      </c>
      <c r="Q148" s="431">
        <v>0.67198543455256354</v>
      </c>
      <c r="R148" s="14">
        <v>141</v>
      </c>
      <c r="S148" s="43">
        <v>141</v>
      </c>
      <c r="T148" s="14">
        <v>130</v>
      </c>
      <c r="U148" s="14">
        <v>125</v>
      </c>
      <c r="V148" s="14">
        <v>92</v>
      </c>
      <c r="W148" s="14">
        <v>111</v>
      </c>
      <c r="X148" s="14">
        <f t="shared" si="41"/>
        <v>108</v>
      </c>
      <c r="Y148" s="368" t="s">
        <v>128</v>
      </c>
      <c r="Z148" s="14">
        <v>0.6557842207457677</v>
      </c>
      <c r="AA148" s="431">
        <v>0.68028071598451256</v>
      </c>
      <c r="AB148" s="14">
        <v>141</v>
      </c>
      <c r="AC148" s="43">
        <v>141</v>
      </c>
      <c r="AD148" s="14">
        <v>132</v>
      </c>
      <c r="AE148" s="14">
        <v>268</v>
      </c>
      <c r="AF148" s="14">
        <v>165</v>
      </c>
      <c r="AG148" s="14">
        <v>148.5</v>
      </c>
      <c r="AH148" s="43">
        <f t="shared" si="42"/>
        <v>140</v>
      </c>
      <c r="AI148" s="368" t="s">
        <v>275</v>
      </c>
      <c r="AJ148" s="14">
        <v>0.62625055499793159</v>
      </c>
      <c r="AK148" s="431">
        <v>0.6869015581319049</v>
      </c>
      <c r="AL148" s="14">
        <v>141</v>
      </c>
      <c r="AM148" s="14">
        <v>141</v>
      </c>
      <c r="AN148" s="14">
        <v>136</v>
      </c>
      <c r="AO148" s="14">
        <v>248</v>
      </c>
      <c r="AP148" s="14">
        <v>52</v>
      </c>
      <c r="AQ148" s="14">
        <v>94</v>
      </c>
      <c r="AR148" s="43">
        <f t="shared" si="43"/>
        <v>88</v>
      </c>
      <c r="AS148" s="14" t="s">
        <v>57</v>
      </c>
      <c r="AT148" s="14">
        <v>0.63943762548354321</v>
      </c>
      <c r="AU148" s="431">
        <v>0.68889490001394338</v>
      </c>
      <c r="AV148" s="14">
        <v>141</v>
      </c>
      <c r="AW148" s="43">
        <v>141</v>
      </c>
      <c r="AX148" s="14">
        <v>181</v>
      </c>
      <c r="AY148" s="14">
        <v>136</v>
      </c>
      <c r="AZ148" s="14">
        <v>330</v>
      </c>
      <c r="BA148" s="14">
        <v>255.5</v>
      </c>
      <c r="BB148" s="14">
        <f t="shared" si="44"/>
        <v>257</v>
      </c>
      <c r="BC148" s="368" t="s">
        <v>244</v>
      </c>
      <c r="BD148" s="14">
        <v>0.66432075185515715</v>
      </c>
      <c r="BE148" s="431">
        <v>0.68047159774786481</v>
      </c>
      <c r="BF148" s="14">
        <v>141</v>
      </c>
      <c r="BG148" s="43">
        <v>141</v>
      </c>
      <c r="BH148" s="14">
        <v>134</v>
      </c>
      <c r="BI148" s="14">
        <v>110</v>
      </c>
      <c r="BJ148" s="14">
        <v>216</v>
      </c>
      <c r="BK148" s="14">
        <v>175</v>
      </c>
      <c r="BL148" s="14">
        <f t="shared" si="33"/>
        <v>170</v>
      </c>
      <c r="BM148" s="368" t="s">
        <v>78</v>
      </c>
      <c r="BN148" s="14">
        <v>0.63918875074893278</v>
      </c>
      <c r="BO148" s="431">
        <v>0.66655670310807813</v>
      </c>
      <c r="BP148" s="14">
        <v>141</v>
      </c>
      <c r="BQ148" s="43">
        <v>141</v>
      </c>
      <c r="BR148" s="14">
        <v>130</v>
      </c>
      <c r="BS148" s="14">
        <v>118</v>
      </c>
      <c r="BT148" s="14">
        <v>147</v>
      </c>
      <c r="BU148" s="14">
        <v>138.5</v>
      </c>
      <c r="BV148" s="14">
        <f t="shared" si="34"/>
        <v>134</v>
      </c>
      <c r="BW148" s="14" t="s">
        <v>117</v>
      </c>
      <c r="BX148" s="14">
        <v>0.63937168995622495</v>
      </c>
      <c r="BY148" s="431">
        <v>0.67481355813625421</v>
      </c>
      <c r="BZ148" s="14">
        <v>141</v>
      </c>
      <c r="CA148" s="43">
        <v>141</v>
      </c>
      <c r="CB148" s="14">
        <v>135</v>
      </c>
      <c r="CC148" s="14">
        <v>196</v>
      </c>
      <c r="CD148" s="14">
        <v>139</v>
      </c>
      <c r="CE148" s="14">
        <v>137</v>
      </c>
      <c r="CF148" s="14">
        <f t="shared" si="35"/>
        <v>131</v>
      </c>
      <c r="CG148" s="368" t="s">
        <v>297</v>
      </c>
      <c r="CH148" s="14">
        <v>0.6504753759026709</v>
      </c>
      <c r="CI148" s="431">
        <v>0.68628263862040872</v>
      </c>
      <c r="CJ148" s="14">
        <v>141</v>
      </c>
      <c r="CK148" s="43">
        <v>141</v>
      </c>
      <c r="CL148" s="14">
        <v>119</v>
      </c>
      <c r="CM148" s="14">
        <v>96</v>
      </c>
      <c r="CN148" s="14">
        <v>121</v>
      </c>
      <c r="CO148" s="14">
        <v>120</v>
      </c>
      <c r="CP148" s="43">
        <f t="shared" si="36"/>
        <v>118</v>
      </c>
      <c r="CQ148" s="14" t="s">
        <v>105</v>
      </c>
      <c r="CR148" s="14">
        <v>0.63876257901617572</v>
      </c>
      <c r="CS148" s="431">
        <v>0.66975078772690011</v>
      </c>
      <c r="CT148" s="14">
        <v>141</v>
      </c>
      <c r="CU148" s="14">
        <v>141</v>
      </c>
      <c r="CV148" s="14">
        <v>146</v>
      </c>
      <c r="CW148" s="14">
        <v>64</v>
      </c>
      <c r="CX148" s="14">
        <v>168</v>
      </c>
      <c r="CY148" s="14">
        <v>157</v>
      </c>
      <c r="CZ148" s="14">
        <f t="shared" si="37"/>
        <v>152</v>
      </c>
      <c r="DA148" s="368" t="s">
        <v>224</v>
      </c>
      <c r="DB148" s="14">
        <v>0.65161001423863918</v>
      </c>
      <c r="DC148" s="431">
        <v>0.69200512821371662</v>
      </c>
      <c r="DD148" s="14">
        <v>141</v>
      </c>
      <c r="DE148" s="43">
        <v>141</v>
      </c>
      <c r="DF148" s="14">
        <v>165</v>
      </c>
      <c r="DG148" s="14">
        <v>85</v>
      </c>
      <c r="DH148" s="14">
        <v>63</v>
      </c>
      <c r="DI148" s="14">
        <v>114</v>
      </c>
      <c r="DJ148" s="14">
        <f t="shared" si="38"/>
        <v>106</v>
      </c>
      <c r="DK148" s="368" t="s">
        <v>337</v>
      </c>
      <c r="DL148" s="14">
        <v>0.65480936998817074</v>
      </c>
      <c r="DM148" s="431">
        <v>0.670887048017351</v>
      </c>
      <c r="DN148" s="14">
        <v>141</v>
      </c>
      <c r="DO148" s="43">
        <v>141</v>
      </c>
      <c r="DP148" s="14">
        <v>149</v>
      </c>
      <c r="DQ148" s="14">
        <v>112</v>
      </c>
      <c r="DR148" s="14">
        <v>254</v>
      </c>
      <c r="DS148" s="14">
        <v>201.5</v>
      </c>
      <c r="DT148" s="14">
        <f t="shared" si="39"/>
        <v>202</v>
      </c>
      <c r="DU148" s="368" t="s">
        <v>151</v>
      </c>
      <c r="DV148" s="14">
        <v>0.6399481516988712</v>
      </c>
      <c r="DW148" s="431">
        <v>0.66118170511270136</v>
      </c>
      <c r="DX148" s="14">
        <v>141</v>
      </c>
      <c r="DY148" s="14">
        <v>141</v>
      </c>
      <c r="DZ148" s="14">
        <v>150</v>
      </c>
      <c r="EA148" s="14">
        <v>137</v>
      </c>
      <c r="EB148" s="14">
        <v>256</v>
      </c>
      <c r="EC148" s="14">
        <v>203</v>
      </c>
      <c r="ED148" s="43">
        <f t="shared" si="40"/>
        <v>202</v>
      </c>
    </row>
    <row r="149" spans="6:134" x14ac:dyDescent="0.25">
      <c r="F149" s="406" t="s">
        <v>129</v>
      </c>
      <c r="G149" s="411">
        <f>(VLOOKUP(F149,'RPPF CALCULATION'!$AX$2:$AZ$400,2,FALSE))</f>
        <v>0.62505479027423605</v>
      </c>
      <c r="H149" s="413">
        <f t="shared" si="30"/>
        <v>143</v>
      </c>
      <c r="I149" s="49">
        <f>VLOOKUP(F149,'RPPF CALCULATION'!$U$2:$W$365,3,FALSE)</f>
        <v>150</v>
      </c>
      <c r="J149" s="417">
        <f>VLOOKUP(F149,'RPPF CALCULATION'!$X$2:$AC$365,3,FALSE)</f>
        <v>177</v>
      </c>
      <c r="K149" s="467">
        <f>VLOOKUP(F149,'RPPF CALCULATION'!$X$2:$AC$365,5,FALSE)</f>
        <v>213</v>
      </c>
      <c r="L149" s="525">
        <f t="shared" si="31"/>
        <v>181.5</v>
      </c>
      <c r="M149" s="469">
        <f t="shared" si="32"/>
        <v>179</v>
      </c>
      <c r="O149" s="368" t="s">
        <v>376</v>
      </c>
      <c r="P149" s="14">
        <v>0.65630471084672681</v>
      </c>
      <c r="Q149" s="431">
        <v>0.6701418417281273</v>
      </c>
      <c r="R149" s="14">
        <v>142</v>
      </c>
      <c r="S149" s="43">
        <v>142</v>
      </c>
      <c r="T149" s="14">
        <v>143</v>
      </c>
      <c r="U149" s="14">
        <v>131</v>
      </c>
      <c r="V149" s="14">
        <v>166</v>
      </c>
      <c r="W149" s="14">
        <v>154.5</v>
      </c>
      <c r="X149" s="14">
        <f t="shared" si="41"/>
        <v>149</v>
      </c>
      <c r="Y149" s="368" t="s">
        <v>264</v>
      </c>
      <c r="Z149" s="14">
        <v>0.65578001077249604</v>
      </c>
      <c r="AA149" s="431">
        <v>0.6802763487497715</v>
      </c>
      <c r="AB149" s="14">
        <v>142</v>
      </c>
      <c r="AC149" s="43">
        <v>142</v>
      </c>
      <c r="AD149" s="14">
        <v>153</v>
      </c>
      <c r="AE149" s="14">
        <v>48</v>
      </c>
      <c r="AF149" s="14">
        <v>208</v>
      </c>
      <c r="AG149" s="14">
        <v>180.5</v>
      </c>
      <c r="AH149" s="43">
        <f t="shared" si="42"/>
        <v>183</v>
      </c>
      <c r="AI149" s="368" t="s">
        <v>295</v>
      </c>
      <c r="AJ149" s="14">
        <v>0.62317176307658795</v>
      </c>
      <c r="AK149" s="431">
        <v>0.68352459191437898</v>
      </c>
      <c r="AL149" s="14">
        <v>142</v>
      </c>
      <c r="AM149" s="14">
        <v>142</v>
      </c>
      <c r="AN149" s="14">
        <v>137</v>
      </c>
      <c r="AO149" s="14">
        <v>186</v>
      </c>
      <c r="AP149" s="14">
        <v>27</v>
      </c>
      <c r="AQ149" s="14">
        <v>82</v>
      </c>
      <c r="AR149" s="43">
        <f t="shared" si="43"/>
        <v>77</v>
      </c>
      <c r="AS149" s="14" t="s">
        <v>112</v>
      </c>
      <c r="AT149" s="14">
        <v>0.63711280596166409</v>
      </c>
      <c r="AU149" s="431">
        <v>0.68639026743017217</v>
      </c>
      <c r="AV149" s="14">
        <v>142</v>
      </c>
      <c r="AW149" s="43">
        <v>142</v>
      </c>
      <c r="AX149" s="14">
        <v>125</v>
      </c>
      <c r="AY149" s="14">
        <v>180</v>
      </c>
      <c r="AZ149" s="14">
        <v>149</v>
      </c>
      <c r="BA149" s="14">
        <v>137</v>
      </c>
      <c r="BB149" s="14">
        <f t="shared" si="44"/>
        <v>129</v>
      </c>
      <c r="BC149" s="368" t="s">
        <v>66</v>
      </c>
      <c r="BD149" s="14">
        <v>0.66376180906096149</v>
      </c>
      <c r="BE149" s="431">
        <v>0.67989906603761208</v>
      </c>
      <c r="BF149" s="14">
        <v>142</v>
      </c>
      <c r="BG149" s="43">
        <v>142</v>
      </c>
      <c r="BH149" s="14">
        <v>148</v>
      </c>
      <c r="BI149" s="14">
        <v>238</v>
      </c>
      <c r="BJ149" s="14">
        <v>22</v>
      </c>
      <c r="BK149" s="14">
        <v>85</v>
      </c>
      <c r="BL149" s="14">
        <f t="shared" si="33"/>
        <v>81</v>
      </c>
      <c r="BM149" s="368" t="s">
        <v>171</v>
      </c>
      <c r="BN149" s="14">
        <v>0.63903493835497682</v>
      </c>
      <c r="BO149" s="431">
        <v>0.66639630497514424</v>
      </c>
      <c r="BP149" s="14">
        <v>142</v>
      </c>
      <c r="BQ149" s="43">
        <v>142</v>
      </c>
      <c r="BR149" s="14">
        <v>158</v>
      </c>
      <c r="BS149" s="14">
        <v>183</v>
      </c>
      <c r="BT149" s="14">
        <v>155</v>
      </c>
      <c r="BU149" s="14">
        <v>156.5</v>
      </c>
      <c r="BV149" s="14">
        <f t="shared" si="34"/>
        <v>154</v>
      </c>
      <c r="BW149" s="14" t="s">
        <v>118</v>
      </c>
      <c r="BX149" s="14">
        <v>0.63681454772473578</v>
      </c>
      <c r="BY149" s="431">
        <v>0.67211466753005633</v>
      </c>
      <c r="BZ149" s="14">
        <v>142</v>
      </c>
      <c r="CA149" s="43">
        <v>142</v>
      </c>
      <c r="CB149" s="14">
        <v>154</v>
      </c>
      <c r="CC149" s="14">
        <v>219</v>
      </c>
      <c r="CD149" s="14">
        <v>190</v>
      </c>
      <c r="CE149" s="14">
        <v>172</v>
      </c>
      <c r="CF149" s="14">
        <f t="shared" si="35"/>
        <v>169</v>
      </c>
      <c r="CG149" s="368" t="s">
        <v>225</v>
      </c>
      <c r="CH149" s="14">
        <v>0.64880891925199458</v>
      </c>
      <c r="CI149" s="431">
        <v>0.68452444713501148</v>
      </c>
      <c r="CJ149" s="14">
        <v>142</v>
      </c>
      <c r="CK149" s="43">
        <v>142</v>
      </c>
      <c r="CL149" s="14">
        <v>139</v>
      </c>
      <c r="CM149" s="14">
        <v>230</v>
      </c>
      <c r="CN149" s="14">
        <v>20</v>
      </c>
      <c r="CO149" s="14">
        <v>79.5</v>
      </c>
      <c r="CP149" s="43">
        <f t="shared" si="36"/>
        <v>73</v>
      </c>
      <c r="CQ149" s="14" t="s">
        <v>387</v>
      </c>
      <c r="CR149" s="14">
        <v>0.63859528635700191</v>
      </c>
      <c r="CS149" s="431">
        <v>0.66957537921997856</v>
      </c>
      <c r="CT149" s="14">
        <v>142</v>
      </c>
      <c r="CU149" s="14">
        <v>142</v>
      </c>
      <c r="CV149" s="14">
        <v>94</v>
      </c>
      <c r="CW149" s="14">
        <v>263</v>
      </c>
      <c r="CX149" s="14">
        <v>186</v>
      </c>
      <c r="CY149" s="14">
        <v>140</v>
      </c>
      <c r="CZ149" s="14">
        <f t="shared" si="37"/>
        <v>133</v>
      </c>
      <c r="DA149" s="368" t="s">
        <v>339</v>
      </c>
      <c r="DB149" s="14">
        <v>0.64343667463324672</v>
      </c>
      <c r="DC149" s="431">
        <v>0.68332510059294327</v>
      </c>
      <c r="DD149" s="14">
        <v>142</v>
      </c>
      <c r="DE149" s="43">
        <v>142</v>
      </c>
      <c r="DF149" s="14">
        <v>157</v>
      </c>
      <c r="DG149" s="14">
        <v>160</v>
      </c>
      <c r="DH149" s="14">
        <v>80</v>
      </c>
      <c r="DI149" s="14">
        <v>118.5</v>
      </c>
      <c r="DJ149" s="14">
        <f t="shared" si="38"/>
        <v>113</v>
      </c>
      <c r="DK149" s="368" t="s">
        <v>339</v>
      </c>
      <c r="DL149" s="14">
        <v>0.64936275005918698</v>
      </c>
      <c r="DM149" s="431">
        <v>0.66530669603507198</v>
      </c>
      <c r="DN149" s="14">
        <v>142</v>
      </c>
      <c r="DO149" s="43">
        <v>142</v>
      </c>
      <c r="DP149" s="14">
        <v>165</v>
      </c>
      <c r="DQ149" s="14">
        <v>139</v>
      </c>
      <c r="DR149" s="14">
        <v>54</v>
      </c>
      <c r="DS149" s="14">
        <v>109.5</v>
      </c>
      <c r="DT149" s="14">
        <f t="shared" si="39"/>
        <v>104</v>
      </c>
      <c r="DU149" s="368" t="s">
        <v>339</v>
      </c>
      <c r="DV149" s="14">
        <v>0.63897025745337988</v>
      </c>
      <c r="DW149" s="431">
        <v>0.66017136422346312</v>
      </c>
      <c r="DX149" s="14">
        <v>142</v>
      </c>
      <c r="DY149" s="14">
        <v>142</v>
      </c>
      <c r="DZ149" s="14">
        <v>123</v>
      </c>
      <c r="EA149" s="14">
        <v>262</v>
      </c>
      <c r="EB149" s="14">
        <v>131</v>
      </c>
      <c r="EC149" s="14">
        <v>127</v>
      </c>
      <c r="ED149" s="43">
        <f t="shared" si="40"/>
        <v>120</v>
      </c>
    </row>
    <row r="150" spans="6:134" x14ac:dyDescent="0.25">
      <c r="F150" s="406" t="s">
        <v>207</v>
      </c>
      <c r="G150" s="411">
        <f>(VLOOKUP(F150,'RPPF CALCULATION'!$AX$2:$AZ$400,2,FALSE))</f>
        <v>0.6246678900687499</v>
      </c>
      <c r="H150" s="413">
        <f t="shared" si="30"/>
        <v>144</v>
      </c>
      <c r="I150" s="49">
        <f>VLOOKUP(F150,'RPPF CALCULATION'!$U$2:$W$365,3,FALSE)</f>
        <v>136</v>
      </c>
      <c r="J150" s="417">
        <f>VLOOKUP(F150,'RPPF CALCULATION'!$X$2:$AC$365,3,FALSE)</f>
        <v>124</v>
      </c>
      <c r="K150" s="467">
        <f>VLOOKUP(F150,'RPPF CALCULATION'!$X$2:$AC$365,5,FALSE)</f>
        <v>128</v>
      </c>
      <c r="L150" s="525">
        <f t="shared" si="31"/>
        <v>132</v>
      </c>
      <c r="M150" s="469">
        <f t="shared" si="32"/>
        <v>118</v>
      </c>
      <c r="O150" s="368" t="s">
        <v>381</v>
      </c>
      <c r="P150" s="14">
        <v>0.65513832408879902</v>
      </c>
      <c r="Q150" s="431">
        <v>0.6689508635784861</v>
      </c>
      <c r="R150" s="14">
        <v>143</v>
      </c>
      <c r="S150" s="43">
        <v>143</v>
      </c>
      <c r="T150" s="14">
        <v>155</v>
      </c>
      <c r="U150" s="14">
        <v>188</v>
      </c>
      <c r="V150" s="14">
        <v>107</v>
      </c>
      <c r="W150" s="14">
        <v>131</v>
      </c>
      <c r="X150" s="14">
        <f t="shared" si="41"/>
        <v>129</v>
      </c>
      <c r="Y150" s="368" t="s">
        <v>105</v>
      </c>
      <c r="Z150" s="14">
        <v>0.651859766175926</v>
      </c>
      <c r="AA150" s="431">
        <v>0.67620966535510807</v>
      </c>
      <c r="AB150" s="14">
        <v>143</v>
      </c>
      <c r="AC150" s="43">
        <v>143</v>
      </c>
      <c r="AD150" s="14">
        <v>142</v>
      </c>
      <c r="AE150" s="14">
        <v>103</v>
      </c>
      <c r="AF150" s="14">
        <v>147</v>
      </c>
      <c r="AG150" s="14">
        <v>144.5</v>
      </c>
      <c r="AH150" s="43">
        <f t="shared" si="42"/>
        <v>137</v>
      </c>
      <c r="AI150" s="368" t="s">
        <v>130</v>
      </c>
      <c r="AJ150" s="14">
        <v>0.62262387888188775</v>
      </c>
      <c r="AK150" s="431">
        <v>0.68292364632796487</v>
      </c>
      <c r="AL150" s="14">
        <v>143</v>
      </c>
      <c r="AM150" s="14">
        <v>143</v>
      </c>
      <c r="AN150" s="14">
        <v>171</v>
      </c>
      <c r="AO150" s="14">
        <v>291</v>
      </c>
      <c r="AP150" s="14">
        <v>56</v>
      </c>
      <c r="AQ150" s="14">
        <v>113.5</v>
      </c>
      <c r="AR150" s="43">
        <f t="shared" si="43"/>
        <v>111</v>
      </c>
      <c r="AS150" s="14" t="s">
        <v>361</v>
      </c>
      <c r="AT150" s="14">
        <v>0.63675929820905119</v>
      </c>
      <c r="AU150" s="431">
        <v>0.68600941763625167</v>
      </c>
      <c r="AV150" s="14">
        <v>143</v>
      </c>
      <c r="AW150" s="43">
        <v>143</v>
      </c>
      <c r="AX150" s="14">
        <v>134</v>
      </c>
      <c r="AY150" s="14">
        <v>160</v>
      </c>
      <c r="AZ150" s="14">
        <v>163</v>
      </c>
      <c r="BA150" s="14">
        <v>148.5</v>
      </c>
      <c r="BB150" s="14">
        <f t="shared" si="44"/>
        <v>143</v>
      </c>
      <c r="BC150" s="368" t="s">
        <v>187</v>
      </c>
      <c r="BD150" s="14">
        <v>0.66350663552390521</v>
      </c>
      <c r="BE150" s="431">
        <v>0.67963768876770336</v>
      </c>
      <c r="BF150" s="14">
        <v>143</v>
      </c>
      <c r="BG150" s="43">
        <v>143</v>
      </c>
      <c r="BH150" s="14">
        <v>126</v>
      </c>
      <c r="BI150" s="14">
        <v>256</v>
      </c>
      <c r="BJ150" s="14">
        <v>199</v>
      </c>
      <c r="BK150" s="14">
        <v>162.5</v>
      </c>
      <c r="BL150" s="14">
        <f t="shared" si="33"/>
        <v>157</v>
      </c>
      <c r="BM150" s="368" t="s">
        <v>337</v>
      </c>
      <c r="BN150" s="14">
        <v>0.638128012142548</v>
      </c>
      <c r="BO150" s="431">
        <v>0.66545054717604257</v>
      </c>
      <c r="BP150" s="14">
        <v>143</v>
      </c>
      <c r="BQ150" s="43">
        <v>143</v>
      </c>
      <c r="BR150" s="14">
        <v>167</v>
      </c>
      <c r="BS150" s="14">
        <v>133</v>
      </c>
      <c r="BT150" s="14">
        <v>199</v>
      </c>
      <c r="BU150" s="14">
        <v>183</v>
      </c>
      <c r="BV150" s="14">
        <f t="shared" si="34"/>
        <v>181</v>
      </c>
      <c r="BW150" s="14" t="s">
        <v>246</v>
      </c>
      <c r="BX150" s="14">
        <v>0.63613463293234884</v>
      </c>
      <c r="BY150" s="431">
        <v>0.67139706347049666</v>
      </c>
      <c r="BZ150" s="14">
        <v>143</v>
      </c>
      <c r="CA150" s="43">
        <v>143</v>
      </c>
      <c r="CB150" s="14">
        <v>146</v>
      </c>
      <c r="CC150" s="14">
        <v>125</v>
      </c>
      <c r="CD150" s="14">
        <v>180</v>
      </c>
      <c r="CE150" s="14">
        <v>163</v>
      </c>
      <c r="CF150" s="14">
        <f t="shared" si="35"/>
        <v>157</v>
      </c>
      <c r="CG150" s="368" t="s">
        <v>155</v>
      </c>
      <c r="CH150" s="14">
        <v>0.6480523414485142</v>
      </c>
      <c r="CI150" s="431">
        <v>0.68372622135963357</v>
      </c>
      <c r="CJ150" s="14">
        <v>143</v>
      </c>
      <c r="CK150" s="43">
        <v>143</v>
      </c>
      <c r="CL150" s="14">
        <v>120</v>
      </c>
      <c r="CM150" s="14">
        <v>211</v>
      </c>
      <c r="CN150" s="14">
        <v>100</v>
      </c>
      <c r="CO150" s="14">
        <v>110</v>
      </c>
      <c r="CP150" s="43">
        <f t="shared" si="36"/>
        <v>111</v>
      </c>
      <c r="CQ150" s="14" t="s">
        <v>217</v>
      </c>
      <c r="CR150" s="14">
        <v>0.63615441465776001</v>
      </c>
      <c r="CS150" s="431">
        <v>0.6670160938187808</v>
      </c>
      <c r="CT150" s="14">
        <v>143</v>
      </c>
      <c r="CU150" s="14">
        <v>143</v>
      </c>
      <c r="CV150" s="14">
        <v>161</v>
      </c>
      <c r="CW150" s="14">
        <v>164</v>
      </c>
      <c r="CX150" s="14">
        <v>131</v>
      </c>
      <c r="CY150" s="14">
        <v>146</v>
      </c>
      <c r="CZ150" s="14">
        <f t="shared" si="37"/>
        <v>137</v>
      </c>
      <c r="DA150" s="368" t="s">
        <v>110</v>
      </c>
      <c r="DB150" s="14">
        <v>0.64275211779448382</v>
      </c>
      <c r="DC150" s="431">
        <v>0.68259810617507632</v>
      </c>
      <c r="DD150" s="14">
        <v>143</v>
      </c>
      <c r="DE150" s="43">
        <v>143</v>
      </c>
      <c r="DF150" s="14">
        <v>148</v>
      </c>
      <c r="DG150" s="14">
        <v>64</v>
      </c>
      <c r="DH150" s="14">
        <v>220</v>
      </c>
      <c r="DI150" s="14">
        <v>184</v>
      </c>
      <c r="DJ150" s="14">
        <f t="shared" si="38"/>
        <v>182</v>
      </c>
      <c r="DK150" s="368" t="s">
        <v>256</v>
      </c>
      <c r="DL150" s="14">
        <v>0.64478682273071519</v>
      </c>
      <c r="DM150" s="431">
        <v>0.66061841495962581</v>
      </c>
      <c r="DN150" s="14">
        <v>143</v>
      </c>
      <c r="DO150" s="43">
        <v>143</v>
      </c>
      <c r="DP150" s="14">
        <v>154</v>
      </c>
      <c r="DQ150" s="14">
        <v>113</v>
      </c>
      <c r="DR150" s="14">
        <v>224</v>
      </c>
      <c r="DS150" s="14">
        <v>189</v>
      </c>
      <c r="DT150" s="14">
        <f t="shared" si="39"/>
        <v>190</v>
      </c>
      <c r="DU150" s="368" t="s">
        <v>273</v>
      </c>
      <c r="DV150" s="14">
        <v>0.63854381188121467</v>
      </c>
      <c r="DW150" s="431">
        <v>0.6597307691380746</v>
      </c>
      <c r="DX150" s="14">
        <v>143</v>
      </c>
      <c r="DY150" s="14">
        <v>143</v>
      </c>
      <c r="DZ150" s="14">
        <v>156</v>
      </c>
      <c r="EA150" s="14">
        <v>127</v>
      </c>
      <c r="EB150" s="14">
        <v>118</v>
      </c>
      <c r="EC150" s="14">
        <v>137</v>
      </c>
      <c r="ED150" s="43">
        <f t="shared" si="40"/>
        <v>133</v>
      </c>
    </row>
    <row r="151" spans="6:134" x14ac:dyDescent="0.25">
      <c r="F151" s="406" t="s">
        <v>97</v>
      </c>
      <c r="G151" s="411">
        <f>(VLOOKUP(F151,'RPPF CALCULATION'!$AX$2:$AZ$400,2,FALSE))</f>
        <v>0.62452224433177927</v>
      </c>
      <c r="H151" s="413">
        <f t="shared" si="30"/>
        <v>145</v>
      </c>
      <c r="I151" s="49">
        <f>VLOOKUP(F151,'RPPF CALCULATION'!$U$2:$W$365,3,FALSE)</f>
        <v>167</v>
      </c>
      <c r="J151" s="417">
        <f>VLOOKUP(F151,'RPPF CALCULATION'!$X$2:$AC$365,3,FALSE)</f>
        <v>66</v>
      </c>
      <c r="K151" s="467">
        <f>VLOOKUP(F151,'RPPF CALCULATION'!$X$2:$AC$365,5,FALSE)</f>
        <v>194</v>
      </c>
      <c r="L151" s="525">
        <f t="shared" si="31"/>
        <v>180.5</v>
      </c>
      <c r="M151" s="469">
        <f t="shared" si="32"/>
        <v>178</v>
      </c>
      <c r="O151" s="368" t="s">
        <v>288</v>
      </c>
      <c r="P151" s="14">
        <v>0.6541693581791328</v>
      </c>
      <c r="Q151" s="431">
        <v>0.6679614685786579</v>
      </c>
      <c r="R151" s="14">
        <v>144</v>
      </c>
      <c r="S151" s="43">
        <v>144</v>
      </c>
      <c r="T151" s="14">
        <v>141</v>
      </c>
      <c r="U151" s="14">
        <v>171</v>
      </c>
      <c r="V151" s="14">
        <v>123</v>
      </c>
      <c r="W151" s="14">
        <v>132</v>
      </c>
      <c r="X151" s="14">
        <f t="shared" si="41"/>
        <v>130</v>
      </c>
      <c r="Y151" s="368" t="s">
        <v>137</v>
      </c>
      <c r="Z151" s="14">
        <v>0.65166639381334857</v>
      </c>
      <c r="AA151" s="431">
        <v>0.67600906966356156</v>
      </c>
      <c r="AB151" s="14">
        <v>144</v>
      </c>
      <c r="AC151" s="43">
        <v>144</v>
      </c>
      <c r="AD151" s="14">
        <v>167</v>
      </c>
      <c r="AE151" s="14">
        <v>203</v>
      </c>
      <c r="AF151" s="14">
        <v>167</v>
      </c>
      <c r="AG151" s="14">
        <v>167</v>
      </c>
      <c r="AH151" s="43">
        <f t="shared" si="42"/>
        <v>164</v>
      </c>
      <c r="AI151" s="368" t="s">
        <v>331</v>
      </c>
      <c r="AJ151" s="14">
        <v>0.61896232464695788</v>
      </c>
      <c r="AK151" s="431">
        <v>0.67890747853524158</v>
      </c>
      <c r="AL151" s="14">
        <v>144</v>
      </c>
      <c r="AM151" s="14">
        <v>144</v>
      </c>
      <c r="AN151" s="14">
        <v>134</v>
      </c>
      <c r="AO151" s="14">
        <v>180</v>
      </c>
      <c r="AP151" s="14">
        <v>240</v>
      </c>
      <c r="AQ151" s="14">
        <v>187</v>
      </c>
      <c r="AR151" s="43">
        <f t="shared" si="43"/>
        <v>186</v>
      </c>
      <c r="AS151" s="14" t="s">
        <v>256</v>
      </c>
      <c r="AT151" s="14">
        <v>0.63507198349749217</v>
      </c>
      <c r="AU151" s="431">
        <v>0.68419159764382864</v>
      </c>
      <c r="AV151" s="14">
        <v>144</v>
      </c>
      <c r="AW151" s="43">
        <v>144</v>
      </c>
      <c r="AX151" s="14">
        <v>152</v>
      </c>
      <c r="AY151" s="14">
        <v>40</v>
      </c>
      <c r="AZ151" s="14">
        <v>208</v>
      </c>
      <c r="BA151" s="14">
        <v>180</v>
      </c>
      <c r="BB151" s="14">
        <f t="shared" si="44"/>
        <v>176</v>
      </c>
      <c r="BC151" s="368" t="s">
        <v>262</v>
      </c>
      <c r="BD151" s="14">
        <v>0.66205377077131666</v>
      </c>
      <c r="BE151" s="431">
        <v>0.67814950223018411</v>
      </c>
      <c r="BF151" s="14">
        <v>144</v>
      </c>
      <c r="BG151" s="43">
        <v>144</v>
      </c>
      <c r="BH151" s="14">
        <v>153</v>
      </c>
      <c r="BI151" s="14">
        <v>108</v>
      </c>
      <c r="BJ151" s="14">
        <v>170</v>
      </c>
      <c r="BK151" s="14">
        <v>161.5</v>
      </c>
      <c r="BL151" s="14">
        <f t="shared" si="33"/>
        <v>156</v>
      </c>
      <c r="BM151" s="368" t="s">
        <v>385</v>
      </c>
      <c r="BN151" s="14">
        <v>0.63797208507194103</v>
      </c>
      <c r="BO151" s="431">
        <v>0.66528794382298406</v>
      </c>
      <c r="BP151" s="14">
        <v>144</v>
      </c>
      <c r="BQ151" s="43">
        <v>144</v>
      </c>
      <c r="BR151" s="14">
        <v>156</v>
      </c>
      <c r="BS151" s="14">
        <v>144</v>
      </c>
      <c r="BT151" s="14">
        <v>262</v>
      </c>
      <c r="BU151" s="14">
        <v>209</v>
      </c>
      <c r="BV151" s="14">
        <f t="shared" si="34"/>
        <v>206</v>
      </c>
      <c r="BW151" s="14" t="s">
        <v>200</v>
      </c>
      <c r="BX151" s="14">
        <v>0.63593643304218384</v>
      </c>
      <c r="BY151" s="431">
        <v>0.67118787689685655</v>
      </c>
      <c r="BZ151" s="14">
        <v>144</v>
      </c>
      <c r="CA151" s="43">
        <v>144</v>
      </c>
      <c r="CB151" s="14">
        <v>139</v>
      </c>
      <c r="CC151" s="14">
        <v>175</v>
      </c>
      <c r="CD151" s="14">
        <v>331</v>
      </c>
      <c r="CE151" s="14">
        <v>235</v>
      </c>
      <c r="CF151" s="14">
        <f t="shared" si="35"/>
        <v>239</v>
      </c>
      <c r="CG151" s="368" t="s">
        <v>198</v>
      </c>
      <c r="CH151" s="14">
        <v>0.63808105504893109</v>
      </c>
      <c r="CI151" s="431">
        <v>0.67320603720777472</v>
      </c>
      <c r="CJ151" s="14">
        <v>144</v>
      </c>
      <c r="CK151" s="43">
        <v>144</v>
      </c>
      <c r="CL151" s="14">
        <v>169</v>
      </c>
      <c r="CM151" s="14">
        <v>172</v>
      </c>
      <c r="CN151" s="14">
        <v>99</v>
      </c>
      <c r="CO151" s="14">
        <v>134</v>
      </c>
      <c r="CP151" s="43">
        <f t="shared" si="36"/>
        <v>130</v>
      </c>
      <c r="CQ151" s="14" t="s">
        <v>115</v>
      </c>
      <c r="CR151" s="14">
        <v>0.63439919282564594</v>
      </c>
      <c r="CS151" s="431">
        <v>0.66517572113053647</v>
      </c>
      <c r="CT151" s="14">
        <v>144</v>
      </c>
      <c r="CU151" s="14">
        <v>144</v>
      </c>
      <c r="CV151" s="14">
        <v>134</v>
      </c>
      <c r="CW151" s="14">
        <v>200</v>
      </c>
      <c r="CX151" s="14">
        <v>52</v>
      </c>
      <c r="CY151" s="14">
        <v>93</v>
      </c>
      <c r="CZ151" s="14">
        <f t="shared" si="37"/>
        <v>89</v>
      </c>
      <c r="DA151" s="368" t="s">
        <v>353</v>
      </c>
      <c r="DB151" s="14">
        <v>0.64131073833175567</v>
      </c>
      <c r="DC151" s="431">
        <v>0.68106737159746977</v>
      </c>
      <c r="DD151" s="14">
        <v>144</v>
      </c>
      <c r="DE151" s="43">
        <v>144</v>
      </c>
      <c r="DF151" s="14">
        <v>147</v>
      </c>
      <c r="DG151" s="14">
        <v>149</v>
      </c>
      <c r="DH151" s="14">
        <v>55</v>
      </c>
      <c r="DI151" s="14">
        <v>101</v>
      </c>
      <c r="DJ151" s="14">
        <f t="shared" si="38"/>
        <v>92</v>
      </c>
      <c r="DK151" s="368" t="s">
        <v>355</v>
      </c>
      <c r="DL151" s="14">
        <v>0.64372688113868726</v>
      </c>
      <c r="DM151" s="431">
        <v>0.65953244838929515</v>
      </c>
      <c r="DN151" s="14">
        <v>144</v>
      </c>
      <c r="DO151" s="43">
        <v>144</v>
      </c>
      <c r="DP151" s="14">
        <v>143</v>
      </c>
      <c r="DQ151" s="14">
        <v>226</v>
      </c>
      <c r="DR151" s="14">
        <v>60</v>
      </c>
      <c r="DS151" s="14">
        <v>101.5</v>
      </c>
      <c r="DT151" s="14">
        <f t="shared" si="39"/>
        <v>95</v>
      </c>
      <c r="DU151" s="368" t="s">
        <v>361</v>
      </c>
      <c r="DV151" s="14">
        <v>0.63766161500097263</v>
      </c>
      <c r="DW151" s="431">
        <v>0.65881930086369167</v>
      </c>
      <c r="DX151" s="14">
        <v>144</v>
      </c>
      <c r="DY151" s="14">
        <v>144</v>
      </c>
      <c r="DZ151" s="14">
        <v>140</v>
      </c>
      <c r="EA151" s="14">
        <v>242</v>
      </c>
      <c r="EB151" s="14">
        <v>173</v>
      </c>
      <c r="EC151" s="14">
        <v>156.5</v>
      </c>
      <c r="ED151" s="43">
        <f t="shared" si="40"/>
        <v>155</v>
      </c>
    </row>
    <row r="152" spans="6:134" x14ac:dyDescent="0.25">
      <c r="F152" s="406" t="s">
        <v>168</v>
      </c>
      <c r="G152" s="411">
        <f>(VLOOKUP(F152,'RPPF CALCULATION'!$AX$2:$AZ$400,2,FALSE))</f>
        <v>0.62244423191797749</v>
      </c>
      <c r="H152" s="413">
        <f t="shared" si="30"/>
        <v>146</v>
      </c>
      <c r="I152" s="49">
        <f>VLOOKUP(F152,'RPPF CALCULATION'!$U$2:$W$365,3,FALSE)</f>
        <v>135</v>
      </c>
      <c r="J152" s="417">
        <f>VLOOKUP(F152,'RPPF CALCULATION'!$X$2:$AC$365,3,FALSE)</f>
        <v>146</v>
      </c>
      <c r="K152" s="467">
        <f>VLOOKUP(F152,'RPPF CALCULATION'!$X$2:$AC$365,5,FALSE)</f>
        <v>68</v>
      </c>
      <c r="L152" s="525">
        <f t="shared" si="31"/>
        <v>101.5</v>
      </c>
      <c r="M152" s="469">
        <f t="shared" si="32"/>
        <v>92</v>
      </c>
      <c r="O152" s="368" t="s">
        <v>176</v>
      </c>
      <c r="P152" s="14">
        <v>0.65412423768962158</v>
      </c>
      <c r="Q152" s="431">
        <v>0.66791539679608336</v>
      </c>
      <c r="R152" s="14">
        <v>145</v>
      </c>
      <c r="S152" s="43">
        <v>145</v>
      </c>
      <c r="T152" s="14">
        <v>135</v>
      </c>
      <c r="U152" s="14">
        <v>159</v>
      </c>
      <c r="V152" s="14">
        <v>233</v>
      </c>
      <c r="W152" s="14">
        <v>184</v>
      </c>
      <c r="X152" s="14">
        <f t="shared" si="41"/>
        <v>179</v>
      </c>
      <c r="Y152" s="368" t="s">
        <v>85</v>
      </c>
      <c r="Z152" s="14">
        <v>0.6515398179598858</v>
      </c>
      <c r="AA152" s="431">
        <v>0.67587776563169255</v>
      </c>
      <c r="AB152" s="14">
        <v>145</v>
      </c>
      <c r="AC152" s="43">
        <v>145</v>
      </c>
      <c r="AD152" s="14">
        <v>184</v>
      </c>
      <c r="AE152" s="14">
        <v>115</v>
      </c>
      <c r="AF152" s="14">
        <v>241</v>
      </c>
      <c r="AG152" s="14">
        <v>212.5</v>
      </c>
      <c r="AH152" s="43">
        <f t="shared" si="42"/>
        <v>221</v>
      </c>
      <c r="AI152" s="368" t="s">
        <v>76</v>
      </c>
      <c r="AJ152" s="14">
        <v>0.61693452145845318</v>
      </c>
      <c r="AK152" s="431">
        <v>0.67668328702171332</v>
      </c>
      <c r="AL152" s="14">
        <v>145</v>
      </c>
      <c r="AM152" s="14">
        <v>145</v>
      </c>
      <c r="AN152" s="14">
        <v>139</v>
      </c>
      <c r="AO152" s="14">
        <v>266</v>
      </c>
      <c r="AP152" s="14">
        <v>141</v>
      </c>
      <c r="AQ152" s="14">
        <v>140</v>
      </c>
      <c r="AR152" s="43">
        <f t="shared" si="43"/>
        <v>134</v>
      </c>
      <c r="AS152" s="14" t="s">
        <v>167</v>
      </c>
      <c r="AT152" s="14">
        <v>0.63493225290893662</v>
      </c>
      <c r="AU152" s="431">
        <v>0.68404105959915373</v>
      </c>
      <c r="AV152" s="14">
        <v>145</v>
      </c>
      <c r="AW152" s="43">
        <v>145</v>
      </c>
      <c r="AX152" s="14">
        <v>156</v>
      </c>
      <c r="AY152" s="14">
        <v>263</v>
      </c>
      <c r="AZ152" s="14">
        <v>154</v>
      </c>
      <c r="BA152" s="14">
        <v>155</v>
      </c>
      <c r="BB152" s="14">
        <f t="shared" si="44"/>
        <v>150</v>
      </c>
      <c r="BC152" s="368" t="s">
        <v>314</v>
      </c>
      <c r="BD152" s="14">
        <v>0.66107123463203288</v>
      </c>
      <c r="BE152" s="431">
        <v>0.67714307885009795</v>
      </c>
      <c r="BF152" s="14">
        <v>145</v>
      </c>
      <c r="BG152" s="43">
        <v>145</v>
      </c>
      <c r="BH152" s="14">
        <v>122</v>
      </c>
      <c r="BI152" s="14">
        <v>151</v>
      </c>
      <c r="BJ152" s="14">
        <v>39</v>
      </c>
      <c r="BK152" s="14">
        <v>80.5</v>
      </c>
      <c r="BL152" s="14">
        <f t="shared" si="33"/>
        <v>75</v>
      </c>
      <c r="BM152" s="368" t="s">
        <v>358</v>
      </c>
      <c r="BN152" s="14">
        <v>0.63765742048819507</v>
      </c>
      <c r="BO152" s="431">
        <v>0.66495980634046292</v>
      </c>
      <c r="BP152" s="14">
        <v>145</v>
      </c>
      <c r="BQ152" s="43">
        <v>145</v>
      </c>
      <c r="BR152" s="14">
        <v>138</v>
      </c>
      <c r="BS152" s="14">
        <v>140</v>
      </c>
      <c r="BT152" s="14">
        <v>172</v>
      </c>
      <c r="BU152" s="14">
        <v>155</v>
      </c>
      <c r="BV152" s="14">
        <f t="shared" si="34"/>
        <v>153</v>
      </c>
      <c r="BW152" s="14" t="s">
        <v>171</v>
      </c>
      <c r="BX152" s="14">
        <v>0.63586276462672786</v>
      </c>
      <c r="BY152" s="431">
        <v>0.67111012486883115</v>
      </c>
      <c r="BZ152" s="14">
        <v>145</v>
      </c>
      <c r="CA152" s="43">
        <v>145</v>
      </c>
      <c r="CB152" s="14">
        <v>137</v>
      </c>
      <c r="CC152" s="14">
        <v>72</v>
      </c>
      <c r="CD152" s="14">
        <v>264</v>
      </c>
      <c r="CE152" s="14">
        <v>200.5</v>
      </c>
      <c r="CF152" s="14">
        <f t="shared" si="35"/>
        <v>201</v>
      </c>
      <c r="CG152" s="368" t="s">
        <v>184</v>
      </c>
      <c r="CH152" s="14">
        <v>0.63606802566316245</v>
      </c>
      <c r="CI152" s="431">
        <v>0.67108219490772059</v>
      </c>
      <c r="CJ152" s="14">
        <v>145</v>
      </c>
      <c r="CK152" s="43">
        <v>145</v>
      </c>
      <c r="CL152" s="14">
        <v>131</v>
      </c>
      <c r="CM152" s="14">
        <v>160</v>
      </c>
      <c r="CN152" s="14">
        <v>197</v>
      </c>
      <c r="CO152" s="14">
        <v>164</v>
      </c>
      <c r="CP152" s="43">
        <f t="shared" si="36"/>
        <v>157</v>
      </c>
      <c r="CQ152" s="14" t="s">
        <v>84</v>
      </c>
      <c r="CR152" s="14">
        <v>0.63327255554658501</v>
      </c>
      <c r="CS152" s="431">
        <v>0.6639944274387618</v>
      </c>
      <c r="CT152" s="14">
        <v>145</v>
      </c>
      <c r="CU152" s="14">
        <v>145</v>
      </c>
      <c r="CV152" s="14">
        <v>144</v>
      </c>
      <c r="CW152" s="14">
        <v>49</v>
      </c>
      <c r="CX152" s="14">
        <v>193</v>
      </c>
      <c r="CY152" s="14">
        <v>168.5</v>
      </c>
      <c r="CZ152" s="14">
        <f t="shared" si="37"/>
        <v>162</v>
      </c>
      <c r="DA152" s="368" t="s">
        <v>68</v>
      </c>
      <c r="DB152" s="14">
        <v>0.64018263011266296</v>
      </c>
      <c r="DC152" s="431">
        <v>0.6798693288176878</v>
      </c>
      <c r="DD152" s="14">
        <v>145</v>
      </c>
      <c r="DE152" s="43">
        <v>145</v>
      </c>
      <c r="DF152" s="14">
        <v>155</v>
      </c>
      <c r="DG152" s="14">
        <v>247</v>
      </c>
      <c r="DH152" s="14">
        <v>160</v>
      </c>
      <c r="DI152" s="14">
        <v>157.5</v>
      </c>
      <c r="DJ152" s="14">
        <f t="shared" si="38"/>
        <v>152</v>
      </c>
      <c r="DK152" s="368" t="s">
        <v>341</v>
      </c>
      <c r="DL152" s="14">
        <v>0.64031506229270896</v>
      </c>
      <c r="DM152" s="431">
        <v>0.65603685840714554</v>
      </c>
      <c r="DN152" s="14">
        <v>145</v>
      </c>
      <c r="DO152" s="43">
        <v>145</v>
      </c>
      <c r="DP152" s="14">
        <v>130</v>
      </c>
      <c r="DQ152" s="14">
        <v>182</v>
      </c>
      <c r="DR152" s="14">
        <v>100</v>
      </c>
      <c r="DS152" s="14">
        <v>115</v>
      </c>
      <c r="DT152" s="14">
        <f t="shared" si="39"/>
        <v>108</v>
      </c>
      <c r="DU152" s="368" t="s">
        <v>207</v>
      </c>
      <c r="DV152" s="14">
        <v>0.63685910286920988</v>
      </c>
      <c r="DW152" s="431">
        <v>0.65799016128692456</v>
      </c>
      <c r="DX152" s="14">
        <v>145</v>
      </c>
      <c r="DY152" s="14">
        <v>145</v>
      </c>
      <c r="DZ152" s="14">
        <v>142</v>
      </c>
      <c r="EA152" s="14">
        <v>230</v>
      </c>
      <c r="EB152" s="14">
        <v>94</v>
      </c>
      <c r="EC152" s="14">
        <v>118</v>
      </c>
      <c r="ED152" s="43">
        <f t="shared" si="40"/>
        <v>113</v>
      </c>
    </row>
    <row r="153" spans="6:134" x14ac:dyDescent="0.25">
      <c r="F153" s="406" t="s">
        <v>322</v>
      </c>
      <c r="G153" s="411">
        <f>(VLOOKUP(F153,'RPPF CALCULATION'!$AX$2:$AZ$400,2,FALSE))</f>
        <v>0.62101059116010549</v>
      </c>
      <c r="H153" s="413">
        <f t="shared" si="30"/>
        <v>147</v>
      </c>
      <c r="I153" s="49">
        <f>VLOOKUP(F153,'RPPF CALCULATION'!$U$2:$W$365,3,FALSE)</f>
        <v>163</v>
      </c>
      <c r="J153" s="417">
        <f>VLOOKUP(F153,'RPPF CALCULATION'!$X$2:$AC$365,3,FALSE)</f>
        <v>95</v>
      </c>
      <c r="K153" s="467">
        <f>VLOOKUP(F153,'RPPF CALCULATION'!$X$2:$AC$365,5,FALSE)</f>
        <v>190</v>
      </c>
      <c r="L153" s="525">
        <f t="shared" si="31"/>
        <v>176.5</v>
      </c>
      <c r="M153" s="469">
        <f t="shared" si="32"/>
        <v>171</v>
      </c>
      <c r="O153" s="368" t="s">
        <v>251</v>
      </c>
      <c r="P153" s="14">
        <v>0.65184359123370272</v>
      </c>
      <c r="Q153" s="431">
        <v>0.66558666657208676</v>
      </c>
      <c r="R153" s="14">
        <v>146</v>
      </c>
      <c r="S153" s="43">
        <v>146</v>
      </c>
      <c r="T153" s="14">
        <v>142</v>
      </c>
      <c r="U153" s="14">
        <v>123</v>
      </c>
      <c r="V153" s="14">
        <v>189</v>
      </c>
      <c r="W153" s="14">
        <v>165.5</v>
      </c>
      <c r="X153" s="14">
        <f t="shared" si="41"/>
        <v>159</v>
      </c>
      <c r="Y153" s="368" t="s">
        <v>62</v>
      </c>
      <c r="Z153" s="14">
        <v>0.64970338111757819</v>
      </c>
      <c r="AA153" s="431">
        <v>0.67397272959937593</v>
      </c>
      <c r="AB153" s="14">
        <v>146</v>
      </c>
      <c r="AC153" s="43">
        <v>146</v>
      </c>
      <c r="AD153" s="14">
        <v>172</v>
      </c>
      <c r="AE153" s="14">
        <v>246</v>
      </c>
      <c r="AF153" s="14">
        <v>156</v>
      </c>
      <c r="AG153" s="14">
        <v>164</v>
      </c>
      <c r="AH153" s="43">
        <f t="shared" si="42"/>
        <v>159</v>
      </c>
      <c r="AI153" s="368" t="s">
        <v>307</v>
      </c>
      <c r="AJ153" s="14">
        <v>0.61580023251953764</v>
      </c>
      <c r="AK153" s="431">
        <v>0.67543914466799448</v>
      </c>
      <c r="AL153" s="14">
        <v>146</v>
      </c>
      <c r="AM153" s="14">
        <v>146</v>
      </c>
      <c r="AN153" s="14">
        <v>117</v>
      </c>
      <c r="AO153" s="14">
        <v>258</v>
      </c>
      <c r="AP153" s="14">
        <v>194</v>
      </c>
      <c r="AQ153" s="14">
        <v>155.5</v>
      </c>
      <c r="AR153" s="43">
        <f t="shared" si="43"/>
        <v>151</v>
      </c>
      <c r="AS153" s="14" t="s">
        <v>302</v>
      </c>
      <c r="AT153" s="14">
        <v>0.63216574273808102</v>
      </c>
      <c r="AU153" s="431">
        <v>0.68106057382292506</v>
      </c>
      <c r="AV153" s="14">
        <v>146</v>
      </c>
      <c r="AW153" s="43">
        <v>146</v>
      </c>
      <c r="AX153" s="14">
        <v>174</v>
      </c>
      <c r="AY153" s="14">
        <v>94</v>
      </c>
      <c r="AZ153" s="14">
        <v>245</v>
      </c>
      <c r="BA153" s="14">
        <v>209.5</v>
      </c>
      <c r="BB153" s="14">
        <f t="shared" si="44"/>
        <v>211</v>
      </c>
      <c r="BC153" s="368" t="s">
        <v>37</v>
      </c>
      <c r="BD153" s="14">
        <v>0.65313311080251846</v>
      </c>
      <c r="BE153" s="431">
        <v>0.66901196479065361</v>
      </c>
      <c r="BF153" s="14">
        <v>146</v>
      </c>
      <c r="BG153" s="43">
        <v>146</v>
      </c>
      <c r="BH153" s="14">
        <v>144</v>
      </c>
      <c r="BI153" s="14">
        <v>222</v>
      </c>
      <c r="BJ153" s="14">
        <v>171</v>
      </c>
      <c r="BK153" s="14">
        <v>157.5</v>
      </c>
      <c r="BL153" s="14">
        <f t="shared" si="33"/>
        <v>148</v>
      </c>
      <c r="BM153" s="368" t="s">
        <v>292</v>
      </c>
      <c r="BN153" s="14">
        <v>0.63701525227381517</v>
      </c>
      <c r="BO153" s="431">
        <v>0.66429014260292629</v>
      </c>
      <c r="BP153" s="14">
        <v>146</v>
      </c>
      <c r="BQ153" s="43">
        <v>146</v>
      </c>
      <c r="BR153" s="14">
        <v>140</v>
      </c>
      <c r="BS153" s="14">
        <v>245</v>
      </c>
      <c r="BT153" s="14">
        <v>137</v>
      </c>
      <c r="BU153" s="14">
        <v>138.5</v>
      </c>
      <c r="BV153" s="14">
        <f t="shared" si="34"/>
        <v>134</v>
      </c>
      <c r="BW153" s="14" t="s">
        <v>373</v>
      </c>
      <c r="BX153" s="14">
        <v>0.63573661891890776</v>
      </c>
      <c r="BY153" s="431">
        <v>0.67097698660938854</v>
      </c>
      <c r="BZ153" s="14">
        <v>146</v>
      </c>
      <c r="CA153" s="43">
        <v>146</v>
      </c>
      <c r="CB153" s="14">
        <v>168</v>
      </c>
      <c r="CC153" s="14">
        <v>74</v>
      </c>
      <c r="CD153" s="14">
        <v>172</v>
      </c>
      <c r="CE153" s="14">
        <v>170</v>
      </c>
      <c r="CF153" s="14">
        <f t="shared" si="35"/>
        <v>165</v>
      </c>
      <c r="CG153" s="368" t="s">
        <v>195</v>
      </c>
      <c r="CH153" s="14">
        <v>0.63577014464343296</v>
      </c>
      <c r="CI153" s="431">
        <v>0.670767916182056</v>
      </c>
      <c r="CJ153" s="14">
        <v>146</v>
      </c>
      <c r="CK153" s="43">
        <v>146</v>
      </c>
      <c r="CL153" s="14">
        <v>151</v>
      </c>
      <c r="CM153" s="14">
        <v>15</v>
      </c>
      <c r="CN153" s="14">
        <v>108</v>
      </c>
      <c r="CO153" s="14">
        <v>129.5</v>
      </c>
      <c r="CP153" s="43">
        <f t="shared" si="36"/>
        <v>125</v>
      </c>
      <c r="CQ153" s="14" t="s">
        <v>73</v>
      </c>
      <c r="CR153" s="14">
        <v>0.63119286987806233</v>
      </c>
      <c r="CS153" s="431">
        <v>0.66181385024079453</v>
      </c>
      <c r="CT153" s="14">
        <v>146</v>
      </c>
      <c r="CU153" s="14">
        <v>146</v>
      </c>
      <c r="CV153" s="14">
        <v>148</v>
      </c>
      <c r="CW153" s="14">
        <v>282</v>
      </c>
      <c r="CX153" s="14">
        <v>232</v>
      </c>
      <c r="CY153" s="14">
        <v>190</v>
      </c>
      <c r="CZ153" s="14">
        <f t="shared" si="37"/>
        <v>184</v>
      </c>
      <c r="DA153" s="368" t="s">
        <v>345</v>
      </c>
      <c r="DB153" s="14">
        <v>0.63998657776317558</v>
      </c>
      <c r="DC153" s="431">
        <v>0.67966112263871725</v>
      </c>
      <c r="DD153" s="14">
        <v>146</v>
      </c>
      <c r="DE153" s="43">
        <v>146</v>
      </c>
      <c r="DF153" s="14">
        <v>160</v>
      </c>
      <c r="DG153" s="14">
        <v>130</v>
      </c>
      <c r="DH153" s="14">
        <v>176</v>
      </c>
      <c r="DI153" s="14">
        <v>168</v>
      </c>
      <c r="DJ153" s="14">
        <f t="shared" si="38"/>
        <v>163</v>
      </c>
      <c r="DK153" s="368" t="s">
        <v>261</v>
      </c>
      <c r="DL153" s="14">
        <v>0.63992167615883588</v>
      </c>
      <c r="DM153" s="431">
        <v>0.655633813377277</v>
      </c>
      <c r="DN153" s="14">
        <v>146</v>
      </c>
      <c r="DO153" s="43">
        <v>146</v>
      </c>
      <c r="DP153" s="14">
        <v>164</v>
      </c>
      <c r="DQ153" s="14">
        <v>198</v>
      </c>
      <c r="DR153" s="14">
        <v>177</v>
      </c>
      <c r="DS153" s="14">
        <v>170.5</v>
      </c>
      <c r="DT153" s="14">
        <f t="shared" si="39"/>
        <v>166</v>
      </c>
      <c r="DU153" s="368" t="s">
        <v>250</v>
      </c>
      <c r="DV153" s="14">
        <v>0.63558659031503528</v>
      </c>
      <c r="DW153" s="431">
        <v>0.65667542661957234</v>
      </c>
      <c r="DX153" s="14">
        <v>146</v>
      </c>
      <c r="DY153" s="14">
        <v>146</v>
      </c>
      <c r="DZ153" s="14">
        <v>158</v>
      </c>
      <c r="EA153" s="14">
        <v>12</v>
      </c>
      <c r="EB153" s="14">
        <v>289</v>
      </c>
      <c r="EC153" s="14">
        <v>223.5</v>
      </c>
      <c r="ED153" s="43">
        <f t="shared" si="40"/>
        <v>229</v>
      </c>
    </row>
    <row r="154" spans="6:134" x14ac:dyDescent="0.25">
      <c r="F154" s="406" t="s">
        <v>360</v>
      </c>
      <c r="G154" s="411">
        <f>(VLOOKUP(F154,'RPPF CALCULATION'!$AX$2:$AZ$400,2,FALSE))</f>
        <v>0.6200306712201874</v>
      </c>
      <c r="H154" s="413">
        <f t="shared" si="30"/>
        <v>148</v>
      </c>
      <c r="I154" s="49">
        <f>VLOOKUP(F154,'RPPF CALCULATION'!$U$2:$W$365,3,FALSE)</f>
        <v>128</v>
      </c>
      <c r="J154" s="417">
        <f>VLOOKUP(F154,'RPPF CALCULATION'!$X$2:$AC$365,3,FALSE)</f>
        <v>187</v>
      </c>
      <c r="K154" s="467">
        <f>VLOOKUP(F154,'RPPF CALCULATION'!$X$2:$AC$365,5,FALSE)</f>
        <v>81</v>
      </c>
      <c r="L154" s="525">
        <f t="shared" si="31"/>
        <v>104.5</v>
      </c>
      <c r="M154" s="469">
        <f t="shared" si="32"/>
        <v>94</v>
      </c>
      <c r="O154" s="368" t="s">
        <v>313</v>
      </c>
      <c r="P154" s="14">
        <v>0.65115283669325952</v>
      </c>
      <c r="Q154" s="431">
        <v>0.66488134858142733</v>
      </c>
      <c r="R154" s="14">
        <v>147</v>
      </c>
      <c r="S154" s="43">
        <v>147</v>
      </c>
      <c r="T154" s="14">
        <v>146</v>
      </c>
      <c r="U154" s="14">
        <v>221</v>
      </c>
      <c r="V154" s="14">
        <v>278</v>
      </c>
      <c r="W154" s="14">
        <v>212</v>
      </c>
      <c r="X154" s="14">
        <f t="shared" si="41"/>
        <v>210</v>
      </c>
      <c r="Y154" s="368" t="s">
        <v>259</v>
      </c>
      <c r="Z154" s="14">
        <v>0.64899087498072405</v>
      </c>
      <c r="AA154" s="431">
        <v>0.67323360814815947</v>
      </c>
      <c r="AB154" s="14">
        <v>147</v>
      </c>
      <c r="AC154" s="43">
        <v>147</v>
      </c>
      <c r="AD154" s="14">
        <v>181</v>
      </c>
      <c r="AE154" s="14">
        <v>82</v>
      </c>
      <c r="AF154" s="14">
        <v>199</v>
      </c>
      <c r="AG154" s="14">
        <v>190</v>
      </c>
      <c r="AH154" s="43">
        <f t="shared" si="42"/>
        <v>195</v>
      </c>
      <c r="AI154" s="368" t="s">
        <v>136</v>
      </c>
      <c r="AJ154" s="14">
        <v>0.61514195768148583</v>
      </c>
      <c r="AK154" s="431">
        <v>0.67471711734470008</v>
      </c>
      <c r="AL154" s="14">
        <v>147</v>
      </c>
      <c r="AM154" s="14">
        <v>147</v>
      </c>
      <c r="AN154" s="14">
        <v>151</v>
      </c>
      <c r="AO154" s="14">
        <v>210</v>
      </c>
      <c r="AP154" s="14">
        <v>109</v>
      </c>
      <c r="AQ154" s="14">
        <v>130</v>
      </c>
      <c r="AR154" s="43">
        <f t="shared" si="43"/>
        <v>126</v>
      </c>
      <c r="AS154" s="14" t="s">
        <v>70</v>
      </c>
      <c r="AT154" s="14">
        <v>0.63141483369842644</v>
      </c>
      <c r="AU154" s="431">
        <v>0.68025158575719902</v>
      </c>
      <c r="AV154" s="14">
        <v>147</v>
      </c>
      <c r="AW154" s="43">
        <v>147</v>
      </c>
      <c r="AX154" s="14">
        <v>112</v>
      </c>
      <c r="AY154" s="14">
        <v>216</v>
      </c>
      <c r="AZ154" s="14">
        <v>146</v>
      </c>
      <c r="BA154" s="14">
        <v>129</v>
      </c>
      <c r="BB154" s="14">
        <f t="shared" si="44"/>
        <v>124</v>
      </c>
      <c r="BC154" s="368" t="s">
        <v>203</v>
      </c>
      <c r="BD154" s="14">
        <v>0.64722937311455797</v>
      </c>
      <c r="BE154" s="431">
        <v>0.66296469650046075</v>
      </c>
      <c r="BF154" s="14">
        <v>147</v>
      </c>
      <c r="BG154" s="43">
        <v>147</v>
      </c>
      <c r="BH154" s="14">
        <v>149</v>
      </c>
      <c r="BI154" s="14">
        <v>186</v>
      </c>
      <c r="BJ154" s="14">
        <v>172</v>
      </c>
      <c r="BK154" s="14">
        <v>160.5</v>
      </c>
      <c r="BL154" s="14">
        <f t="shared" si="33"/>
        <v>154</v>
      </c>
      <c r="BM154" s="368" t="s">
        <v>107</v>
      </c>
      <c r="BN154" s="14">
        <v>0.63682534353441211</v>
      </c>
      <c r="BO154" s="431">
        <v>0.66409210259818663</v>
      </c>
      <c r="BP154" s="14">
        <v>147</v>
      </c>
      <c r="BQ154" s="43">
        <v>147</v>
      </c>
      <c r="BR154" s="14">
        <v>154</v>
      </c>
      <c r="BS154" s="14">
        <v>155</v>
      </c>
      <c r="BT154" s="14">
        <v>186</v>
      </c>
      <c r="BU154" s="14">
        <v>170</v>
      </c>
      <c r="BV154" s="14">
        <f t="shared" si="34"/>
        <v>165</v>
      </c>
      <c r="BW154" s="14" t="s">
        <v>387</v>
      </c>
      <c r="BX154" s="14">
        <v>0.63375349023992633</v>
      </c>
      <c r="BY154" s="431">
        <v>0.66888392846945566</v>
      </c>
      <c r="BZ154" s="14">
        <v>147</v>
      </c>
      <c r="CA154" s="43">
        <v>147</v>
      </c>
      <c r="CB154" s="14">
        <v>147</v>
      </c>
      <c r="CC154" s="14">
        <v>122</v>
      </c>
      <c r="CD154" s="14">
        <v>54</v>
      </c>
      <c r="CE154" s="14">
        <v>100.5</v>
      </c>
      <c r="CF154" s="14">
        <f t="shared" si="35"/>
        <v>100</v>
      </c>
      <c r="CG154" s="368" t="s">
        <v>321</v>
      </c>
      <c r="CH154" s="14">
        <v>0.63559595879628084</v>
      </c>
      <c r="CI154" s="431">
        <v>0.67058414178071446</v>
      </c>
      <c r="CJ154" s="14">
        <v>147</v>
      </c>
      <c r="CK154" s="43">
        <v>147</v>
      </c>
      <c r="CL154" s="14">
        <v>132</v>
      </c>
      <c r="CM154" s="14">
        <v>213</v>
      </c>
      <c r="CN154" s="14">
        <v>42</v>
      </c>
      <c r="CO154" s="14">
        <v>87</v>
      </c>
      <c r="CP154" s="43">
        <f t="shared" si="36"/>
        <v>80</v>
      </c>
      <c r="CQ154" s="14" t="s">
        <v>351</v>
      </c>
      <c r="CR154" s="14">
        <v>0.62773126558178549</v>
      </c>
      <c r="CS154" s="431">
        <v>0.6581843135703761</v>
      </c>
      <c r="CT154" s="14">
        <v>147</v>
      </c>
      <c r="CU154" s="14">
        <v>147</v>
      </c>
      <c r="CV154" s="14">
        <v>169</v>
      </c>
      <c r="CW154" s="14">
        <v>191</v>
      </c>
      <c r="CX154" s="14">
        <v>77</v>
      </c>
      <c r="CY154" s="14">
        <v>123</v>
      </c>
      <c r="CZ154" s="14">
        <f t="shared" si="37"/>
        <v>119</v>
      </c>
      <c r="DA154" s="368" t="s">
        <v>104</v>
      </c>
      <c r="DB154" s="14">
        <v>0.6364134721130047</v>
      </c>
      <c r="DC154" s="431">
        <v>0.67586651024857969</v>
      </c>
      <c r="DD154" s="14">
        <v>147</v>
      </c>
      <c r="DE154" s="43">
        <v>147</v>
      </c>
      <c r="DF154" s="14">
        <v>130</v>
      </c>
      <c r="DG154" s="14">
        <v>187</v>
      </c>
      <c r="DH154" s="14">
        <v>329</v>
      </c>
      <c r="DI154" s="14">
        <v>229.5</v>
      </c>
      <c r="DJ154" s="14">
        <f t="shared" si="38"/>
        <v>235</v>
      </c>
      <c r="DK154" s="368" t="s">
        <v>119</v>
      </c>
      <c r="DL154" s="14">
        <v>0.63989334336022441</v>
      </c>
      <c r="DM154" s="431">
        <v>0.65560478491724916</v>
      </c>
      <c r="DN154" s="14">
        <v>147</v>
      </c>
      <c r="DO154" s="43">
        <v>147</v>
      </c>
      <c r="DP154" s="14">
        <v>153</v>
      </c>
      <c r="DQ154" s="14">
        <v>291</v>
      </c>
      <c r="DR154" s="14">
        <v>120</v>
      </c>
      <c r="DS154" s="14">
        <v>136.5</v>
      </c>
      <c r="DT154" s="14">
        <f t="shared" si="39"/>
        <v>123</v>
      </c>
      <c r="DU154" s="368" t="s">
        <v>366</v>
      </c>
      <c r="DV154" s="14">
        <v>0.63557868542999763</v>
      </c>
      <c r="DW154" s="431">
        <v>0.65666725944953819</v>
      </c>
      <c r="DX154" s="14">
        <v>147</v>
      </c>
      <c r="DY154" s="14">
        <v>147</v>
      </c>
      <c r="DZ154" s="14">
        <v>124</v>
      </c>
      <c r="EA154" s="14">
        <v>177</v>
      </c>
      <c r="EB154" s="14">
        <v>188</v>
      </c>
      <c r="EC154" s="14">
        <v>156</v>
      </c>
      <c r="ED154" s="43">
        <f t="shared" si="40"/>
        <v>154</v>
      </c>
    </row>
    <row r="155" spans="6:134" x14ac:dyDescent="0.25">
      <c r="F155" s="406" t="s">
        <v>220</v>
      </c>
      <c r="G155" s="411">
        <f>(VLOOKUP(F155,'RPPF CALCULATION'!$AX$2:$AZ$400,2,FALSE))</f>
        <v>0.61865314219584899</v>
      </c>
      <c r="H155" s="413">
        <f t="shared" si="30"/>
        <v>149</v>
      </c>
      <c r="I155" s="49">
        <f>VLOOKUP(F155,'RPPF CALCULATION'!$U$2:$W$365,3,FALSE)</f>
        <v>148</v>
      </c>
      <c r="J155" s="417">
        <f>VLOOKUP(F155,'RPPF CALCULATION'!$X$2:$AC$365,3,FALSE)</f>
        <v>233</v>
      </c>
      <c r="K155" s="467">
        <f>VLOOKUP(F155,'RPPF CALCULATION'!$X$2:$AC$365,5,FALSE)</f>
        <v>187</v>
      </c>
      <c r="L155" s="525">
        <f t="shared" si="31"/>
        <v>167.5</v>
      </c>
      <c r="M155" s="469">
        <f t="shared" si="32"/>
        <v>159</v>
      </c>
      <c r="O155" s="368" t="s">
        <v>340</v>
      </c>
      <c r="P155" s="14">
        <v>0.65042900090439004</v>
      </c>
      <c r="Q155" s="431">
        <v>0.66414225187734321</v>
      </c>
      <c r="R155" s="14">
        <v>148</v>
      </c>
      <c r="S155" s="43">
        <v>148</v>
      </c>
      <c r="T155" s="14">
        <v>174</v>
      </c>
      <c r="U155" s="14">
        <v>253</v>
      </c>
      <c r="V155" s="14">
        <v>131</v>
      </c>
      <c r="W155" s="14">
        <v>152.5</v>
      </c>
      <c r="X155" s="14">
        <f t="shared" si="41"/>
        <v>146</v>
      </c>
      <c r="Y155" s="368" t="s">
        <v>213</v>
      </c>
      <c r="Z155" s="14">
        <v>0.6486853561582665</v>
      </c>
      <c r="AA155" s="431">
        <v>0.6729166768211875</v>
      </c>
      <c r="AB155" s="14">
        <v>148</v>
      </c>
      <c r="AC155" s="43">
        <v>148</v>
      </c>
      <c r="AD155" s="14">
        <v>148</v>
      </c>
      <c r="AE155" s="14">
        <v>265</v>
      </c>
      <c r="AF155" s="14">
        <v>242</v>
      </c>
      <c r="AG155" s="14">
        <v>195</v>
      </c>
      <c r="AH155" s="43">
        <f t="shared" si="42"/>
        <v>199</v>
      </c>
      <c r="AI155" s="368" t="s">
        <v>344</v>
      </c>
      <c r="AJ155" s="14">
        <v>0.61442993893169118</v>
      </c>
      <c r="AK155" s="431">
        <v>0.6739361411287913</v>
      </c>
      <c r="AL155" s="14">
        <v>148</v>
      </c>
      <c r="AM155" s="14">
        <v>148</v>
      </c>
      <c r="AN155" s="14">
        <v>129</v>
      </c>
      <c r="AO155" s="14">
        <v>166</v>
      </c>
      <c r="AP155" s="14">
        <v>200</v>
      </c>
      <c r="AQ155" s="14">
        <v>164.5</v>
      </c>
      <c r="AR155" s="43">
        <f t="shared" si="43"/>
        <v>162</v>
      </c>
      <c r="AS155" s="14" t="s">
        <v>337</v>
      </c>
      <c r="AT155" s="14">
        <v>0.63016895636178938</v>
      </c>
      <c r="AU155" s="431">
        <v>0.67890934609370845</v>
      </c>
      <c r="AV155" s="14">
        <v>148</v>
      </c>
      <c r="AW155" s="43">
        <v>148</v>
      </c>
      <c r="AX155" s="14">
        <v>148</v>
      </c>
      <c r="AY155" s="14">
        <v>243</v>
      </c>
      <c r="AZ155" s="14">
        <v>115</v>
      </c>
      <c r="BA155" s="14">
        <v>131.5</v>
      </c>
      <c r="BB155" s="14">
        <f t="shared" si="44"/>
        <v>127</v>
      </c>
      <c r="BC155" s="368" t="s">
        <v>339</v>
      </c>
      <c r="BD155" s="14">
        <v>0.64519747329545052</v>
      </c>
      <c r="BE155" s="431">
        <v>0.66088339750067715</v>
      </c>
      <c r="BF155" s="14">
        <v>148</v>
      </c>
      <c r="BG155" s="43">
        <v>148</v>
      </c>
      <c r="BH155" s="14">
        <v>146</v>
      </c>
      <c r="BI155" s="14">
        <v>177</v>
      </c>
      <c r="BJ155" s="14">
        <v>229</v>
      </c>
      <c r="BK155" s="14">
        <v>187.5</v>
      </c>
      <c r="BL155" s="14">
        <f t="shared" si="33"/>
        <v>182</v>
      </c>
      <c r="BM155" s="368" t="s">
        <v>65</v>
      </c>
      <c r="BN155" s="14">
        <v>0.63571933303472272</v>
      </c>
      <c r="BO155" s="431">
        <v>0.66293873637981671</v>
      </c>
      <c r="BP155" s="14">
        <v>148</v>
      </c>
      <c r="BQ155" s="43">
        <v>148</v>
      </c>
      <c r="BR155" s="14">
        <v>125</v>
      </c>
      <c r="BS155" s="14">
        <v>234</v>
      </c>
      <c r="BT155" s="14">
        <v>148</v>
      </c>
      <c r="BU155" s="14">
        <v>136.5</v>
      </c>
      <c r="BV155" s="14">
        <f t="shared" si="34"/>
        <v>133</v>
      </c>
      <c r="BW155" s="14" t="s">
        <v>276</v>
      </c>
      <c r="BX155" s="14">
        <v>0.63303821622371925</v>
      </c>
      <c r="BY155" s="431">
        <v>0.6681290051415989</v>
      </c>
      <c r="BZ155" s="14">
        <v>148</v>
      </c>
      <c r="CA155" s="43">
        <v>148</v>
      </c>
      <c r="CB155" s="14">
        <v>155</v>
      </c>
      <c r="CC155" s="14">
        <v>61</v>
      </c>
      <c r="CD155" s="14">
        <v>149</v>
      </c>
      <c r="CE155" s="14">
        <v>152</v>
      </c>
      <c r="CF155" s="14">
        <f t="shared" si="35"/>
        <v>147</v>
      </c>
      <c r="CG155" s="368" t="s">
        <v>145</v>
      </c>
      <c r="CH155" s="14">
        <v>0.63184304126013746</v>
      </c>
      <c r="CI155" s="431">
        <v>0.66662463425031004</v>
      </c>
      <c r="CJ155" s="14">
        <v>148</v>
      </c>
      <c r="CK155" s="43">
        <v>148</v>
      </c>
      <c r="CL155" s="14">
        <v>141</v>
      </c>
      <c r="CM155" s="14">
        <v>108</v>
      </c>
      <c r="CN155" s="14">
        <v>280</v>
      </c>
      <c r="CO155" s="14">
        <v>210.5</v>
      </c>
      <c r="CP155" s="43">
        <f t="shared" si="36"/>
        <v>208</v>
      </c>
      <c r="CQ155" s="14" t="s">
        <v>354</v>
      </c>
      <c r="CR155" s="14">
        <v>0.6270307896946018</v>
      </c>
      <c r="CS155" s="431">
        <v>0.65744985558451929</v>
      </c>
      <c r="CT155" s="14">
        <v>148</v>
      </c>
      <c r="CU155" s="14">
        <v>148</v>
      </c>
      <c r="CV155" s="14">
        <v>164</v>
      </c>
      <c r="CW155" s="14">
        <v>175</v>
      </c>
      <c r="CX155" s="14">
        <v>191</v>
      </c>
      <c r="CY155" s="14">
        <v>177.5</v>
      </c>
      <c r="CZ155" s="14">
        <f t="shared" si="37"/>
        <v>173</v>
      </c>
      <c r="DA155" s="368" t="s">
        <v>273</v>
      </c>
      <c r="DB155" s="14">
        <v>0.63619285234729983</v>
      </c>
      <c r="DC155" s="431">
        <v>0.67563221365104886</v>
      </c>
      <c r="DD155" s="14">
        <v>148</v>
      </c>
      <c r="DE155" s="43">
        <v>148</v>
      </c>
      <c r="DF155" s="14">
        <v>154</v>
      </c>
      <c r="DG155" s="14">
        <v>27</v>
      </c>
      <c r="DH155" s="14">
        <v>178</v>
      </c>
      <c r="DI155" s="14">
        <v>166</v>
      </c>
      <c r="DJ155" s="14">
        <f t="shared" si="38"/>
        <v>159</v>
      </c>
      <c r="DK155" s="368" t="s">
        <v>298</v>
      </c>
      <c r="DL155" s="14">
        <v>0.63867726479870623</v>
      </c>
      <c r="DM155" s="431">
        <v>0.65435884771218322</v>
      </c>
      <c r="DN155" s="14">
        <v>148</v>
      </c>
      <c r="DO155" s="43">
        <v>148</v>
      </c>
      <c r="DP155" s="14">
        <v>187</v>
      </c>
      <c r="DQ155" s="14">
        <v>229</v>
      </c>
      <c r="DR155" s="14">
        <v>201</v>
      </c>
      <c r="DS155" s="14">
        <v>194</v>
      </c>
      <c r="DT155" s="14">
        <f t="shared" si="39"/>
        <v>197</v>
      </c>
      <c r="DU155" s="368" t="s">
        <v>292</v>
      </c>
      <c r="DV155" s="14">
        <v>0.63227561645055663</v>
      </c>
      <c r="DW155" s="431">
        <v>0.65325459426075072</v>
      </c>
      <c r="DX155" s="14">
        <v>148</v>
      </c>
      <c r="DY155" s="14">
        <v>148</v>
      </c>
      <c r="DZ155" s="14">
        <v>141</v>
      </c>
      <c r="EA155" s="14">
        <v>45</v>
      </c>
      <c r="EB155" s="14">
        <v>161</v>
      </c>
      <c r="EC155" s="14">
        <v>151</v>
      </c>
      <c r="ED155" s="43">
        <f t="shared" si="40"/>
        <v>146</v>
      </c>
    </row>
    <row r="156" spans="6:134" x14ac:dyDescent="0.25">
      <c r="F156" s="406" t="s">
        <v>245</v>
      </c>
      <c r="G156" s="411">
        <f>(VLOOKUP(F156,'RPPF CALCULATION'!$AX$2:$AZ$400,2,FALSE))</f>
        <v>0.61813914427240557</v>
      </c>
      <c r="H156" s="413">
        <f t="shared" si="30"/>
        <v>150</v>
      </c>
      <c r="I156" s="49">
        <f>VLOOKUP(F156,'RPPF CALCULATION'!$U$2:$W$365,3,FALSE)</f>
        <v>97</v>
      </c>
      <c r="J156" s="417">
        <f>VLOOKUP(F156,'RPPF CALCULATION'!$X$2:$AC$365,3,FALSE)</f>
        <v>129</v>
      </c>
      <c r="K156" s="467">
        <f>VLOOKUP(F156,'RPPF CALCULATION'!$X$2:$AC$365,5,FALSE)</f>
        <v>168</v>
      </c>
      <c r="L156" s="525">
        <f t="shared" si="31"/>
        <v>132.5</v>
      </c>
      <c r="M156" s="469">
        <f t="shared" si="32"/>
        <v>119</v>
      </c>
      <c r="O156" s="368" t="s">
        <v>183</v>
      </c>
      <c r="P156" s="14">
        <v>0.64966707329723061</v>
      </c>
      <c r="Q156" s="431">
        <v>0.66336426025015138</v>
      </c>
      <c r="R156" s="14">
        <v>149</v>
      </c>
      <c r="S156" s="43">
        <v>149</v>
      </c>
      <c r="T156" s="14">
        <v>152</v>
      </c>
      <c r="U156" s="14">
        <v>156</v>
      </c>
      <c r="V156" s="14">
        <v>106</v>
      </c>
      <c r="W156" s="14">
        <v>129</v>
      </c>
      <c r="X156" s="14">
        <f t="shared" si="41"/>
        <v>125</v>
      </c>
      <c r="Y156" s="368" t="s">
        <v>143</v>
      </c>
      <c r="Z156" s="14">
        <v>0.64751941436212468</v>
      </c>
      <c r="AA156" s="431">
        <v>0.67170718184588363</v>
      </c>
      <c r="AB156" s="14">
        <v>149</v>
      </c>
      <c r="AC156" s="43">
        <v>149</v>
      </c>
      <c r="AD156" s="14">
        <v>163</v>
      </c>
      <c r="AE156" s="14">
        <v>257</v>
      </c>
      <c r="AF156" s="14">
        <v>94</v>
      </c>
      <c r="AG156" s="14">
        <v>128.5</v>
      </c>
      <c r="AH156" s="43">
        <f t="shared" si="42"/>
        <v>118</v>
      </c>
      <c r="AI156" s="368" t="s">
        <v>389</v>
      </c>
      <c r="AJ156" s="14">
        <v>0.61372719033303713</v>
      </c>
      <c r="AK156" s="431">
        <v>0.6731653328579833</v>
      </c>
      <c r="AL156" s="14">
        <v>149</v>
      </c>
      <c r="AM156" s="14">
        <v>149</v>
      </c>
      <c r="AN156" s="14">
        <v>147</v>
      </c>
      <c r="AO156" s="14">
        <v>184</v>
      </c>
      <c r="AP156" s="14">
        <v>69</v>
      </c>
      <c r="AQ156" s="14">
        <v>108</v>
      </c>
      <c r="AR156" s="43">
        <f t="shared" si="43"/>
        <v>106</v>
      </c>
      <c r="AS156" s="14" t="s">
        <v>136</v>
      </c>
      <c r="AT156" s="14">
        <v>0.62922249318388734</v>
      </c>
      <c r="AU156" s="431">
        <v>0.67788967876366246</v>
      </c>
      <c r="AV156" s="14">
        <v>149</v>
      </c>
      <c r="AW156" s="43">
        <v>149</v>
      </c>
      <c r="AX156" s="14">
        <v>151</v>
      </c>
      <c r="AY156" s="14">
        <v>100</v>
      </c>
      <c r="AZ156" s="14">
        <v>188</v>
      </c>
      <c r="BA156" s="14">
        <v>169.5</v>
      </c>
      <c r="BB156" s="14">
        <f t="shared" si="44"/>
        <v>160</v>
      </c>
      <c r="BC156" s="368" t="s">
        <v>355</v>
      </c>
      <c r="BD156" s="14">
        <v>0.6449388902648111</v>
      </c>
      <c r="BE156" s="431">
        <v>0.66061852784619424</v>
      </c>
      <c r="BF156" s="14">
        <v>149</v>
      </c>
      <c r="BG156" s="43">
        <v>149</v>
      </c>
      <c r="BH156" s="14">
        <v>152</v>
      </c>
      <c r="BI156" s="14">
        <v>244</v>
      </c>
      <c r="BJ156" s="14">
        <v>104</v>
      </c>
      <c r="BK156" s="14">
        <v>128</v>
      </c>
      <c r="BL156" s="14">
        <f t="shared" si="33"/>
        <v>127</v>
      </c>
      <c r="BM156" s="368" t="s">
        <v>307</v>
      </c>
      <c r="BN156" s="14">
        <v>0.63453282467306504</v>
      </c>
      <c r="BO156" s="431">
        <v>0.66170142564675072</v>
      </c>
      <c r="BP156" s="14">
        <v>149</v>
      </c>
      <c r="BQ156" s="43">
        <v>149</v>
      </c>
      <c r="BR156" s="14">
        <v>137</v>
      </c>
      <c r="BS156" s="14">
        <v>193</v>
      </c>
      <c r="BT156" s="14">
        <v>184</v>
      </c>
      <c r="BU156" s="14">
        <v>160.5</v>
      </c>
      <c r="BV156" s="14">
        <f t="shared" si="34"/>
        <v>157</v>
      </c>
      <c r="BW156" s="14" t="s">
        <v>115</v>
      </c>
      <c r="BX156" s="14">
        <v>0.63248016864937173</v>
      </c>
      <c r="BY156" s="431">
        <v>0.66754002368500598</v>
      </c>
      <c r="BZ156" s="14">
        <v>149</v>
      </c>
      <c r="CA156" s="43">
        <v>149</v>
      </c>
      <c r="CB156" s="14">
        <v>148</v>
      </c>
      <c r="CC156" s="14">
        <v>137</v>
      </c>
      <c r="CD156" s="14">
        <v>157</v>
      </c>
      <c r="CE156" s="14">
        <v>152.5</v>
      </c>
      <c r="CF156" s="14">
        <f t="shared" si="35"/>
        <v>148</v>
      </c>
      <c r="CG156" s="368" t="s">
        <v>386</v>
      </c>
      <c r="CH156" s="14">
        <v>0.63105483832769216</v>
      </c>
      <c r="CI156" s="431">
        <v>0.66579304245101056</v>
      </c>
      <c r="CJ156" s="14">
        <v>149</v>
      </c>
      <c r="CK156" s="43">
        <v>149</v>
      </c>
      <c r="CL156" s="14">
        <v>148</v>
      </c>
      <c r="CM156" s="14">
        <v>258</v>
      </c>
      <c r="CN156" s="14">
        <v>89</v>
      </c>
      <c r="CO156" s="14">
        <v>118.5</v>
      </c>
      <c r="CP156" s="43">
        <f t="shared" si="36"/>
        <v>116</v>
      </c>
      <c r="CQ156" s="14" t="s">
        <v>192</v>
      </c>
      <c r="CR156" s="14">
        <v>0.62511385724894852</v>
      </c>
      <c r="CS156" s="431">
        <v>0.65543992723606626</v>
      </c>
      <c r="CT156" s="14">
        <v>149</v>
      </c>
      <c r="CU156" s="14">
        <v>149</v>
      </c>
      <c r="CV156" s="14">
        <v>155</v>
      </c>
      <c r="CW156" s="14">
        <v>163</v>
      </c>
      <c r="CX156" s="14">
        <v>72</v>
      </c>
      <c r="CY156" s="14">
        <v>113.5</v>
      </c>
      <c r="CZ156" s="14">
        <f t="shared" si="37"/>
        <v>109</v>
      </c>
      <c r="DA156" s="368" t="s">
        <v>318</v>
      </c>
      <c r="DB156" s="14">
        <v>0.63449556772967641</v>
      </c>
      <c r="DC156" s="431">
        <v>0.67382970964747546</v>
      </c>
      <c r="DD156" s="14">
        <v>149</v>
      </c>
      <c r="DE156" s="43">
        <v>149</v>
      </c>
      <c r="DF156" s="14">
        <v>162</v>
      </c>
      <c r="DG156" s="14">
        <v>173</v>
      </c>
      <c r="DH156" s="14">
        <v>179</v>
      </c>
      <c r="DI156" s="14">
        <v>170.5</v>
      </c>
      <c r="DJ156" s="14">
        <f t="shared" si="38"/>
        <v>168</v>
      </c>
      <c r="DK156" s="368" t="s">
        <v>304</v>
      </c>
      <c r="DL156" s="14">
        <v>0.63674836557491443</v>
      </c>
      <c r="DM156" s="431">
        <v>0.65238258780283576</v>
      </c>
      <c r="DN156" s="14">
        <v>149</v>
      </c>
      <c r="DO156" s="43">
        <v>149</v>
      </c>
      <c r="DP156" s="14">
        <v>140</v>
      </c>
      <c r="DQ156" s="14">
        <v>256</v>
      </c>
      <c r="DR156" s="14">
        <v>240</v>
      </c>
      <c r="DS156" s="14">
        <v>190</v>
      </c>
      <c r="DT156" s="14">
        <f t="shared" si="39"/>
        <v>191</v>
      </c>
      <c r="DU156" s="368" t="s">
        <v>349</v>
      </c>
      <c r="DV156" s="14">
        <v>0.63157594046215848</v>
      </c>
      <c r="DW156" s="431">
        <v>0.65253170294243468</v>
      </c>
      <c r="DX156" s="14">
        <v>149</v>
      </c>
      <c r="DY156" s="14">
        <v>149</v>
      </c>
      <c r="DZ156" s="14">
        <v>120</v>
      </c>
      <c r="EA156" s="14">
        <v>31</v>
      </c>
      <c r="EB156" s="14">
        <v>139</v>
      </c>
      <c r="EC156" s="14">
        <v>129.5</v>
      </c>
      <c r="ED156" s="43">
        <f t="shared" si="40"/>
        <v>124</v>
      </c>
    </row>
    <row r="157" spans="6:134" x14ac:dyDescent="0.25">
      <c r="F157" s="406" t="s">
        <v>271</v>
      </c>
      <c r="G157" s="411">
        <f>(VLOOKUP(F157,'RPPF CALCULATION'!$AX$2:$AZ$400,2,FALSE))</f>
        <v>0.6147672148730855</v>
      </c>
      <c r="H157" s="413">
        <f t="shared" si="30"/>
        <v>151</v>
      </c>
      <c r="I157" s="49">
        <f>VLOOKUP(F157,'RPPF CALCULATION'!$U$2:$W$365,3,FALSE)</f>
        <v>153</v>
      </c>
      <c r="J157" s="417">
        <f>VLOOKUP(F157,'RPPF CALCULATION'!$X$2:$AC$365,3,FALSE)</f>
        <v>75</v>
      </c>
      <c r="K157" s="467">
        <f>VLOOKUP(F157,'RPPF CALCULATION'!$X$2:$AC$365,5,FALSE)</f>
        <v>216</v>
      </c>
      <c r="L157" s="525">
        <f t="shared" si="31"/>
        <v>184.5</v>
      </c>
      <c r="M157" s="469">
        <f t="shared" si="32"/>
        <v>186</v>
      </c>
      <c r="O157" s="368" t="s">
        <v>48</v>
      </c>
      <c r="P157" s="14">
        <v>0.64907774138816454</v>
      </c>
      <c r="Q157" s="431">
        <v>0.66276250322417918</v>
      </c>
      <c r="R157" s="14">
        <v>150</v>
      </c>
      <c r="S157" s="43">
        <v>150</v>
      </c>
      <c r="T157" s="14">
        <v>129</v>
      </c>
      <c r="U157" s="14">
        <v>186</v>
      </c>
      <c r="V157" s="14">
        <v>40</v>
      </c>
      <c r="W157" s="14">
        <v>84.5</v>
      </c>
      <c r="X157" s="14">
        <f t="shared" si="41"/>
        <v>86</v>
      </c>
      <c r="Y157" s="368" t="s">
        <v>127</v>
      </c>
      <c r="Z157" s="14">
        <v>0.6470773758377617</v>
      </c>
      <c r="AA157" s="431">
        <v>0.67124863119105938</v>
      </c>
      <c r="AB157" s="14">
        <v>150</v>
      </c>
      <c r="AC157" s="43">
        <v>150</v>
      </c>
      <c r="AD157" s="14">
        <v>140</v>
      </c>
      <c r="AE157" s="14">
        <v>188</v>
      </c>
      <c r="AF157" s="14">
        <v>63</v>
      </c>
      <c r="AG157" s="14">
        <v>101.5</v>
      </c>
      <c r="AH157" s="43">
        <f t="shared" si="42"/>
        <v>98</v>
      </c>
      <c r="AI157" s="368" t="s">
        <v>214</v>
      </c>
      <c r="AJ157" s="14">
        <v>0.61182108807167301</v>
      </c>
      <c r="AK157" s="431">
        <v>0.67107462874149104</v>
      </c>
      <c r="AL157" s="14">
        <v>150</v>
      </c>
      <c r="AM157" s="14">
        <v>150</v>
      </c>
      <c r="AN157" s="14">
        <v>166</v>
      </c>
      <c r="AO157" s="14">
        <v>204</v>
      </c>
      <c r="AP157" s="14">
        <v>176</v>
      </c>
      <c r="AQ157" s="14">
        <v>171</v>
      </c>
      <c r="AR157" s="43">
        <f t="shared" si="43"/>
        <v>166</v>
      </c>
      <c r="AS157" s="14" t="s">
        <v>62</v>
      </c>
      <c r="AT157" s="14">
        <v>0.62804132968412285</v>
      </c>
      <c r="AU157" s="431">
        <v>0.67661715822586177</v>
      </c>
      <c r="AV157" s="14">
        <v>150</v>
      </c>
      <c r="AW157" s="43">
        <v>150</v>
      </c>
      <c r="AX157" s="14">
        <v>143</v>
      </c>
      <c r="AY157" s="14">
        <v>95</v>
      </c>
      <c r="AZ157" s="14">
        <v>150</v>
      </c>
      <c r="BA157" s="14">
        <v>146.5</v>
      </c>
      <c r="BB157" s="14">
        <f t="shared" si="44"/>
        <v>138</v>
      </c>
      <c r="BC157" s="368" t="s">
        <v>295</v>
      </c>
      <c r="BD157" s="14">
        <v>0.64398801135010619</v>
      </c>
      <c r="BE157" s="431">
        <v>0.65964453133540168</v>
      </c>
      <c r="BF157" s="14">
        <v>150</v>
      </c>
      <c r="BG157" s="43">
        <v>150</v>
      </c>
      <c r="BH157" s="14">
        <v>181</v>
      </c>
      <c r="BI157" s="14">
        <v>245</v>
      </c>
      <c r="BJ157" s="14">
        <v>137</v>
      </c>
      <c r="BK157" s="14">
        <v>159</v>
      </c>
      <c r="BL157" s="14">
        <f t="shared" si="33"/>
        <v>152</v>
      </c>
      <c r="BM157" s="368" t="s">
        <v>200</v>
      </c>
      <c r="BN157" s="14">
        <v>0.63192463283038369</v>
      </c>
      <c r="BO157" s="431">
        <v>0.65898155963894933</v>
      </c>
      <c r="BP157" s="14">
        <v>150</v>
      </c>
      <c r="BQ157" s="43">
        <v>150</v>
      </c>
      <c r="BR157" s="14">
        <v>148</v>
      </c>
      <c r="BS157" s="14">
        <v>116</v>
      </c>
      <c r="BT157" s="14">
        <v>334</v>
      </c>
      <c r="BU157" s="14">
        <v>241</v>
      </c>
      <c r="BV157" s="14">
        <f t="shared" si="34"/>
        <v>242</v>
      </c>
      <c r="BW157" s="14" t="s">
        <v>69</v>
      </c>
      <c r="BX157" s="14">
        <v>0.63033229604709307</v>
      </c>
      <c r="BY157" s="431">
        <v>0.66527308948079322</v>
      </c>
      <c r="BZ157" s="14">
        <v>150</v>
      </c>
      <c r="CA157" s="43">
        <v>150</v>
      </c>
      <c r="CB157" s="14">
        <v>128</v>
      </c>
      <c r="CC157" s="14">
        <v>104</v>
      </c>
      <c r="CD157" s="14">
        <v>64</v>
      </c>
      <c r="CE157" s="14">
        <v>96</v>
      </c>
      <c r="CF157" s="14">
        <f t="shared" si="35"/>
        <v>94</v>
      </c>
      <c r="CG157" s="368" t="s">
        <v>217</v>
      </c>
      <c r="CH157" s="14">
        <v>0.63018548046499079</v>
      </c>
      <c r="CI157" s="431">
        <v>0.66487582831805103</v>
      </c>
      <c r="CJ157" s="14">
        <v>150</v>
      </c>
      <c r="CK157" s="43">
        <v>150</v>
      </c>
      <c r="CL157" s="14">
        <v>138</v>
      </c>
      <c r="CM157" s="14">
        <v>206</v>
      </c>
      <c r="CN157" s="14">
        <v>177</v>
      </c>
      <c r="CO157" s="14">
        <v>157.5</v>
      </c>
      <c r="CP157" s="43">
        <f t="shared" si="36"/>
        <v>151</v>
      </c>
      <c r="CQ157" s="14" t="s">
        <v>135</v>
      </c>
      <c r="CR157" s="14">
        <v>0.62483741789443126</v>
      </c>
      <c r="CS157" s="431">
        <v>0.65515007701388861</v>
      </c>
      <c r="CT157" s="14">
        <v>150</v>
      </c>
      <c r="CU157" s="14">
        <v>150</v>
      </c>
      <c r="CV157" s="14">
        <v>149</v>
      </c>
      <c r="CW157" s="14">
        <v>253</v>
      </c>
      <c r="CX157" s="14">
        <v>86</v>
      </c>
      <c r="CY157" s="14">
        <v>117.5</v>
      </c>
      <c r="CZ157" s="14">
        <f t="shared" si="37"/>
        <v>111</v>
      </c>
      <c r="DA157" s="368" t="s">
        <v>91</v>
      </c>
      <c r="DB157" s="14">
        <v>0.63376036080174369</v>
      </c>
      <c r="DC157" s="431">
        <v>0.6730489252007813</v>
      </c>
      <c r="DD157" s="14">
        <v>150</v>
      </c>
      <c r="DE157" s="43">
        <v>150</v>
      </c>
      <c r="DF157" s="14">
        <v>177</v>
      </c>
      <c r="DG157" s="14">
        <v>171</v>
      </c>
      <c r="DH157" s="14">
        <v>315</v>
      </c>
      <c r="DI157" s="14">
        <v>246</v>
      </c>
      <c r="DJ157" s="14">
        <f t="shared" si="38"/>
        <v>251</v>
      </c>
      <c r="DK157" s="368" t="s">
        <v>141</v>
      </c>
      <c r="DL157" s="14">
        <v>0.63646937199666809</v>
      </c>
      <c r="DM157" s="431">
        <v>0.65209674403409301</v>
      </c>
      <c r="DN157" s="14">
        <v>150</v>
      </c>
      <c r="DO157" s="43">
        <v>150</v>
      </c>
      <c r="DP157" s="14">
        <v>120</v>
      </c>
      <c r="DQ157" s="14">
        <v>168</v>
      </c>
      <c r="DR157" s="14">
        <v>159</v>
      </c>
      <c r="DS157" s="14">
        <v>139.5</v>
      </c>
      <c r="DT157" s="14">
        <f t="shared" si="39"/>
        <v>126</v>
      </c>
      <c r="DU157" s="368" t="s">
        <v>61</v>
      </c>
      <c r="DV157" s="14">
        <v>0.618486941369634</v>
      </c>
      <c r="DW157" s="431">
        <v>0.63900840935179049</v>
      </c>
      <c r="DX157" s="14">
        <v>150</v>
      </c>
      <c r="DY157" s="14">
        <v>150</v>
      </c>
      <c r="DZ157" s="14">
        <v>147</v>
      </c>
      <c r="EA157" s="14">
        <v>136</v>
      </c>
      <c r="EB157" s="14">
        <v>215</v>
      </c>
      <c r="EC157" s="14">
        <v>181</v>
      </c>
      <c r="ED157" s="43">
        <f t="shared" si="40"/>
        <v>179</v>
      </c>
    </row>
    <row r="158" spans="6:134" x14ac:dyDescent="0.25">
      <c r="F158" s="406" t="s">
        <v>67</v>
      </c>
      <c r="G158" s="411">
        <f>(VLOOKUP(F158,'RPPF CALCULATION'!$AX$2:$AZ$400,2,FALSE))</f>
        <v>0.61445462347851432</v>
      </c>
      <c r="H158" s="413">
        <f t="shared" si="30"/>
        <v>152</v>
      </c>
      <c r="I158" s="49">
        <f>VLOOKUP(F158,'RPPF CALCULATION'!$U$2:$W$365,3,FALSE)</f>
        <v>156</v>
      </c>
      <c r="J158" s="417">
        <f>VLOOKUP(F158,'RPPF CALCULATION'!$X$2:$AC$365,3,FALSE)</f>
        <v>90</v>
      </c>
      <c r="K158" s="467">
        <f>VLOOKUP(F158,'RPPF CALCULATION'!$X$2:$AC$365,5,FALSE)</f>
        <v>93</v>
      </c>
      <c r="L158" s="525">
        <f t="shared" si="31"/>
        <v>124.5</v>
      </c>
      <c r="M158" s="469">
        <f t="shared" si="32"/>
        <v>113</v>
      </c>
      <c r="O158" s="368" t="s">
        <v>85</v>
      </c>
      <c r="P158" s="14">
        <v>0.64747063638353808</v>
      </c>
      <c r="Q158" s="431">
        <v>0.66112151499134841</v>
      </c>
      <c r="R158" s="14">
        <v>151</v>
      </c>
      <c r="S158" s="43">
        <v>151</v>
      </c>
      <c r="T158" s="14">
        <v>140</v>
      </c>
      <c r="U158" s="14">
        <v>105</v>
      </c>
      <c r="V158" s="14">
        <v>214</v>
      </c>
      <c r="W158" s="14">
        <v>177</v>
      </c>
      <c r="X158" s="14">
        <f t="shared" si="41"/>
        <v>174</v>
      </c>
      <c r="Y158" s="368" t="s">
        <v>342</v>
      </c>
      <c r="Z158" s="14">
        <v>0.64660595814836408</v>
      </c>
      <c r="AA158" s="431">
        <v>0.6707596039270205</v>
      </c>
      <c r="AB158" s="14">
        <v>151</v>
      </c>
      <c r="AC158" s="43">
        <v>151</v>
      </c>
      <c r="AD158" s="14">
        <v>137</v>
      </c>
      <c r="AE158" s="14">
        <v>133</v>
      </c>
      <c r="AF158" s="14">
        <v>185</v>
      </c>
      <c r="AG158" s="14">
        <v>161</v>
      </c>
      <c r="AH158" s="43">
        <f t="shared" si="42"/>
        <v>158</v>
      </c>
      <c r="AI158" s="368" t="s">
        <v>284</v>
      </c>
      <c r="AJ158" s="14">
        <v>0.61097335689408427</v>
      </c>
      <c r="AK158" s="431">
        <v>0.6701447966445524</v>
      </c>
      <c r="AL158" s="14">
        <v>151</v>
      </c>
      <c r="AM158" s="14">
        <v>151</v>
      </c>
      <c r="AN158" s="14">
        <v>163</v>
      </c>
      <c r="AO158" s="14">
        <v>219</v>
      </c>
      <c r="AP158" s="14">
        <v>97</v>
      </c>
      <c r="AQ158" s="14">
        <v>130</v>
      </c>
      <c r="AR158" s="43">
        <f t="shared" si="43"/>
        <v>126</v>
      </c>
      <c r="AS158" s="14" t="s">
        <v>348</v>
      </c>
      <c r="AT158" s="14">
        <v>0.62723477553862861</v>
      </c>
      <c r="AU158" s="431">
        <v>0.67574822118607469</v>
      </c>
      <c r="AV158" s="14">
        <v>151</v>
      </c>
      <c r="AW158" s="43">
        <v>151</v>
      </c>
      <c r="AX158" s="14">
        <v>164</v>
      </c>
      <c r="AY158" s="14">
        <v>203</v>
      </c>
      <c r="AZ158" s="14">
        <v>152</v>
      </c>
      <c r="BA158" s="14">
        <v>158</v>
      </c>
      <c r="BB158" s="14">
        <f t="shared" si="44"/>
        <v>152</v>
      </c>
      <c r="BC158" s="368" t="s">
        <v>185</v>
      </c>
      <c r="BD158" s="14">
        <v>0.6417479248372433</v>
      </c>
      <c r="BE158" s="431">
        <v>0.65734998424464097</v>
      </c>
      <c r="BF158" s="14">
        <v>151</v>
      </c>
      <c r="BG158" s="43">
        <v>151</v>
      </c>
      <c r="BH158" s="14">
        <v>141</v>
      </c>
      <c r="BI158" s="14">
        <v>191</v>
      </c>
      <c r="BJ158" s="14">
        <v>163</v>
      </c>
      <c r="BK158" s="14">
        <v>152</v>
      </c>
      <c r="BL158" s="14">
        <f t="shared" si="33"/>
        <v>147</v>
      </c>
      <c r="BM158" s="368" t="s">
        <v>341</v>
      </c>
      <c r="BN158" s="14">
        <v>0.63116631167670567</v>
      </c>
      <c r="BO158" s="431">
        <v>0.65819076967667212</v>
      </c>
      <c r="BP158" s="14">
        <v>151</v>
      </c>
      <c r="BQ158" s="43">
        <v>151</v>
      </c>
      <c r="BR158" s="14">
        <v>139</v>
      </c>
      <c r="BS158" s="14">
        <v>263</v>
      </c>
      <c r="BT158" s="14">
        <v>63</v>
      </c>
      <c r="BU158" s="14">
        <v>101</v>
      </c>
      <c r="BV158" s="14">
        <f t="shared" si="34"/>
        <v>98</v>
      </c>
      <c r="BW158" s="14" t="s">
        <v>198</v>
      </c>
      <c r="BX158" s="14">
        <v>0.62979936254233893</v>
      </c>
      <c r="BY158" s="431">
        <v>0.66471061422540967</v>
      </c>
      <c r="BZ158" s="14">
        <v>151</v>
      </c>
      <c r="CA158" s="43">
        <v>151</v>
      </c>
      <c r="CB158" s="14">
        <v>156</v>
      </c>
      <c r="CC158" s="14">
        <v>205</v>
      </c>
      <c r="CD158" s="14">
        <v>46</v>
      </c>
      <c r="CE158" s="14">
        <v>101</v>
      </c>
      <c r="CF158" s="14">
        <f t="shared" si="35"/>
        <v>101</v>
      </c>
      <c r="CG158" s="368" t="s">
        <v>81</v>
      </c>
      <c r="CH158" s="14">
        <v>0.6282808528144066</v>
      </c>
      <c r="CI158" s="431">
        <v>0.66286635503427238</v>
      </c>
      <c r="CJ158" s="14">
        <v>151</v>
      </c>
      <c r="CK158" s="43">
        <v>151</v>
      </c>
      <c r="CL158" s="14">
        <v>153</v>
      </c>
      <c r="CM158" s="14">
        <v>100</v>
      </c>
      <c r="CN158" s="14">
        <v>302</v>
      </c>
      <c r="CO158" s="14">
        <v>227.5</v>
      </c>
      <c r="CP158" s="43">
        <f t="shared" si="36"/>
        <v>225</v>
      </c>
      <c r="CQ158" s="14" t="s">
        <v>339</v>
      </c>
      <c r="CR158" s="14">
        <v>0.62346272018176763</v>
      </c>
      <c r="CS158" s="431">
        <v>0.65370868876387411</v>
      </c>
      <c r="CT158" s="14">
        <v>151</v>
      </c>
      <c r="CU158" s="14">
        <v>151</v>
      </c>
      <c r="CV158" s="14">
        <v>138</v>
      </c>
      <c r="CW158" s="14">
        <v>138</v>
      </c>
      <c r="CX158" s="14">
        <v>115</v>
      </c>
      <c r="CY158" s="14">
        <v>126.5</v>
      </c>
      <c r="CZ158" s="14">
        <f t="shared" si="37"/>
        <v>124</v>
      </c>
      <c r="DA158" s="368" t="s">
        <v>84</v>
      </c>
      <c r="DB158" s="14">
        <v>0.63259482555284208</v>
      </c>
      <c r="DC158" s="431">
        <v>0.67181113518569668</v>
      </c>
      <c r="DD158" s="14">
        <v>151</v>
      </c>
      <c r="DE158" s="43">
        <v>151</v>
      </c>
      <c r="DF158" s="14">
        <v>172</v>
      </c>
      <c r="DG158" s="14">
        <v>180</v>
      </c>
      <c r="DH158" s="14">
        <v>77</v>
      </c>
      <c r="DI158" s="14">
        <v>124.5</v>
      </c>
      <c r="DJ158" s="14">
        <f t="shared" si="38"/>
        <v>120</v>
      </c>
      <c r="DK158" s="368" t="s">
        <v>215</v>
      </c>
      <c r="DL158" s="14">
        <v>0.63644715956641362</v>
      </c>
      <c r="DM158" s="431">
        <v>0.65207398621716839</v>
      </c>
      <c r="DN158" s="14">
        <v>151</v>
      </c>
      <c r="DO158" s="43">
        <v>151</v>
      </c>
      <c r="DP158" s="14">
        <v>139</v>
      </c>
      <c r="DQ158" s="14">
        <v>151</v>
      </c>
      <c r="DR158" s="14">
        <v>229</v>
      </c>
      <c r="DS158" s="14">
        <v>184</v>
      </c>
      <c r="DT158" s="14">
        <f t="shared" si="39"/>
        <v>181</v>
      </c>
      <c r="DU158" s="368" t="s">
        <v>300</v>
      </c>
      <c r="DV158" s="14">
        <v>0.61656341762229694</v>
      </c>
      <c r="DW158" s="431">
        <v>0.63702106286487137</v>
      </c>
      <c r="DX158" s="14">
        <v>151</v>
      </c>
      <c r="DY158" s="14">
        <v>151</v>
      </c>
      <c r="DZ158" s="14">
        <v>166</v>
      </c>
      <c r="EA158" s="14">
        <v>215</v>
      </c>
      <c r="EB158" s="14">
        <v>266</v>
      </c>
      <c r="EC158" s="14">
        <v>216</v>
      </c>
      <c r="ED158" s="43">
        <f t="shared" si="40"/>
        <v>218</v>
      </c>
    </row>
    <row r="159" spans="6:134" x14ac:dyDescent="0.25">
      <c r="F159" s="406" t="s">
        <v>379</v>
      </c>
      <c r="G159" s="411">
        <f>(VLOOKUP(F159,'RPPF CALCULATION'!$AX$2:$AZ$400,2,FALSE))</f>
        <v>0.61417120333757469</v>
      </c>
      <c r="H159" s="413">
        <f t="shared" si="30"/>
        <v>153</v>
      </c>
      <c r="I159" s="49">
        <f>VLOOKUP(F159,'RPPF CALCULATION'!$U$2:$W$365,3,FALSE)</f>
        <v>124</v>
      </c>
      <c r="J159" s="417">
        <f>VLOOKUP(F159,'RPPF CALCULATION'!$X$2:$AC$365,3,FALSE)</f>
        <v>118</v>
      </c>
      <c r="K159" s="467">
        <f>VLOOKUP(F159,'RPPF CALCULATION'!$X$2:$AC$365,5,FALSE)</f>
        <v>32</v>
      </c>
      <c r="L159" s="525">
        <f t="shared" si="31"/>
        <v>78</v>
      </c>
      <c r="M159" s="469">
        <f t="shared" si="32"/>
        <v>74</v>
      </c>
      <c r="O159" s="368" t="s">
        <v>320</v>
      </c>
      <c r="P159" s="14">
        <v>0.64584295518571444</v>
      </c>
      <c r="Q159" s="431">
        <v>0.65945951674932979</v>
      </c>
      <c r="R159" s="14">
        <v>152</v>
      </c>
      <c r="S159" s="43">
        <v>152</v>
      </c>
      <c r="T159" s="14">
        <v>134</v>
      </c>
      <c r="U159" s="14">
        <v>142</v>
      </c>
      <c r="V159" s="14">
        <v>187</v>
      </c>
      <c r="W159" s="14">
        <v>160.5</v>
      </c>
      <c r="X159" s="14">
        <f t="shared" si="41"/>
        <v>156</v>
      </c>
      <c r="Y159" s="368" t="s">
        <v>351</v>
      </c>
      <c r="Z159" s="14">
        <v>0.64421301911867579</v>
      </c>
      <c r="AA159" s="431">
        <v>0.66827727784333946</v>
      </c>
      <c r="AB159" s="14">
        <v>152</v>
      </c>
      <c r="AC159" s="43">
        <v>152</v>
      </c>
      <c r="AD159" s="14">
        <v>158</v>
      </c>
      <c r="AE159" s="14">
        <v>269</v>
      </c>
      <c r="AF159" s="14">
        <v>157</v>
      </c>
      <c r="AG159" s="14">
        <v>157.5</v>
      </c>
      <c r="AH159" s="43">
        <f t="shared" si="42"/>
        <v>149</v>
      </c>
      <c r="AI159" s="368" t="s">
        <v>361</v>
      </c>
      <c r="AJ159" s="14">
        <v>0.6060930325619579</v>
      </c>
      <c r="AK159" s="431">
        <v>0.66479182352353416</v>
      </c>
      <c r="AL159" s="14">
        <v>152</v>
      </c>
      <c r="AM159" s="14">
        <v>152</v>
      </c>
      <c r="AN159" s="14">
        <v>164</v>
      </c>
      <c r="AO159" s="14">
        <v>226</v>
      </c>
      <c r="AP159" s="14">
        <v>144</v>
      </c>
      <c r="AQ159" s="14">
        <v>154</v>
      </c>
      <c r="AR159" s="43">
        <f t="shared" si="43"/>
        <v>150</v>
      </c>
      <c r="AS159" s="14" t="s">
        <v>165</v>
      </c>
      <c r="AT159" s="14">
        <v>0.62622828129921171</v>
      </c>
      <c r="AU159" s="431">
        <v>0.67466387969474728</v>
      </c>
      <c r="AV159" s="14">
        <v>152</v>
      </c>
      <c r="AW159" s="43">
        <v>152</v>
      </c>
      <c r="AX159" s="14">
        <v>170</v>
      </c>
      <c r="AY159" s="14">
        <v>118</v>
      </c>
      <c r="AZ159" s="14">
        <v>164</v>
      </c>
      <c r="BA159" s="14">
        <v>167</v>
      </c>
      <c r="BB159" s="14">
        <f t="shared" si="44"/>
        <v>159</v>
      </c>
      <c r="BC159" s="368" t="s">
        <v>131</v>
      </c>
      <c r="BD159" s="14">
        <v>0.64015294672037393</v>
      </c>
      <c r="BE159" s="431">
        <v>0.65571622930844775</v>
      </c>
      <c r="BF159" s="14">
        <v>152</v>
      </c>
      <c r="BG159" s="43">
        <v>152</v>
      </c>
      <c r="BH159" s="14">
        <v>156</v>
      </c>
      <c r="BI159" s="14">
        <v>188</v>
      </c>
      <c r="BJ159" s="14">
        <v>182</v>
      </c>
      <c r="BK159" s="14">
        <v>169</v>
      </c>
      <c r="BL159" s="14">
        <f t="shared" si="33"/>
        <v>165</v>
      </c>
      <c r="BM159" s="368" t="s">
        <v>559</v>
      </c>
      <c r="BN159" s="14">
        <v>0.63094224336907423</v>
      </c>
      <c r="BO159" s="431">
        <v>0.65795710750375247</v>
      </c>
      <c r="BP159" s="14">
        <v>152</v>
      </c>
      <c r="BQ159" s="43">
        <v>152</v>
      </c>
      <c r="BR159" s="14">
        <v>115</v>
      </c>
      <c r="BS159" s="14">
        <v>139</v>
      </c>
      <c r="BT159" s="14">
        <v>234</v>
      </c>
      <c r="BU159" s="14">
        <v>174.5</v>
      </c>
      <c r="BV159" s="14">
        <f t="shared" si="34"/>
        <v>171</v>
      </c>
      <c r="BW159" s="14" t="s">
        <v>62</v>
      </c>
      <c r="BX159" s="14">
        <v>0.62926106757486999</v>
      </c>
      <c r="BY159" s="431">
        <v>0.66414248030889322</v>
      </c>
      <c r="BZ159" s="14">
        <v>152</v>
      </c>
      <c r="CA159" s="43">
        <v>152</v>
      </c>
      <c r="CB159" s="14">
        <v>160</v>
      </c>
      <c r="CC159" s="14">
        <v>139</v>
      </c>
      <c r="CD159" s="14">
        <v>100</v>
      </c>
      <c r="CE159" s="14">
        <v>130</v>
      </c>
      <c r="CF159" s="14">
        <f t="shared" si="35"/>
        <v>124</v>
      </c>
      <c r="CG159" s="368" t="s">
        <v>136</v>
      </c>
      <c r="CH159" s="14">
        <v>0.62685000022443094</v>
      </c>
      <c r="CI159" s="431">
        <v>0.66135673710359721</v>
      </c>
      <c r="CJ159" s="14">
        <v>152</v>
      </c>
      <c r="CK159" s="43">
        <v>152</v>
      </c>
      <c r="CL159" s="14">
        <v>182</v>
      </c>
      <c r="CM159" s="14">
        <v>305</v>
      </c>
      <c r="CN159" s="14">
        <v>180</v>
      </c>
      <c r="CO159" s="14">
        <v>181</v>
      </c>
      <c r="CP159" s="43">
        <f t="shared" si="36"/>
        <v>175</v>
      </c>
      <c r="CQ159" s="14" t="s">
        <v>200</v>
      </c>
      <c r="CR159" s="14">
        <v>0.62131752997215017</v>
      </c>
      <c r="CS159" s="431">
        <v>0.65145942921124311</v>
      </c>
      <c r="CT159" s="14">
        <v>152</v>
      </c>
      <c r="CU159" s="14">
        <v>152</v>
      </c>
      <c r="CV159" s="14">
        <v>175</v>
      </c>
      <c r="CW159" s="14">
        <v>219</v>
      </c>
      <c r="CX159" s="14">
        <v>293</v>
      </c>
      <c r="CY159" s="14">
        <v>234</v>
      </c>
      <c r="CZ159" s="14">
        <f t="shared" si="37"/>
        <v>238</v>
      </c>
      <c r="DA159" s="368" t="s">
        <v>225</v>
      </c>
      <c r="DB159" s="14">
        <v>0.62972565801417335</v>
      </c>
      <c r="DC159" s="431">
        <v>0.66876409998507447</v>
      </c>
      <c r="DD159" s="14">
        <v>152</v>
      </c>
      <c r="DE159" s="43">
        <v>152</v>
      </c>
      <c r="DF159" s="14">
        <v>145</v>
      </c>
      <c r="DG159" s="14">
        <v>118</v>
      </c>
      <c r="DH159" s="14">
        <v>248</v>
      </c>
      <c r="DI159" s="14">
        <v>196.5</v>
      </c>
      <c r="DJ159" s="14">
        <f t="shared" si="38"/>
        <v>198</v>
      </c>
      <c r="DK159" s="368" t="s">
        <v>108</v>
      </c>
      <c r="DL159" s="14">
        <v>0.6283032329728987</v>
      </c>
      <c r="DM159" s="431">
        <v>0.64373010000843578</v>
      </c>
      <c r="DN159" s="14">
        <v>152</v>
      </c>
      <c r="DO159" s="43">
        <v>152</v>
      </c>
      <c r="DP159" s="14">
        <v>168</v>
      </c>
      <c r="DQ159" s="14">
        <v>248</v>
      </c>
      <c r="DR159" s="14">
        <v>263</v>
      </c>
      <c r="DS159" s="14">
        <v>215.5</v>
      </c>
      <c r="DT159" s="14">
        <f t="shared" si="39"/>
        <v>221</v>
      </c>
      <c r="DU159" s="368" t="s">
        <v>561</v>
      </c>
      <c r="DV159" s="14">
        <v>0.61644343458952577</v>
      </c>
      <c r="DW159" s="431">
        <v>0.63689709878124734</v>
      </c>
      <c r="DX159" s="14">
        <v>152</v>
      </c>
      <c r="DY159" s="14">
        <v>152</v>
      </c>
      <c r="DZ159" s="14">
        <v>165</v>
      </c>
      <c r="EA159" s="14">
        <v>19</v>
      </c>
      <c r="EB159" s="14">
        <v>104</v>
      </c>
      <c r="EC159" s="14">
        <v>134.5</v>
      </c>
      <c r="ED159" s="43">
        <f t="shared" si="40"/>
        <v>130</v>
      </c>
    </row>
    <row r="160" spans="6:134" x14ac:dyDescent="0.25">
      <c r="F160" s="406" t="s">
        <v>173</v>
      </c>
      <c r="G160" s="411">
        <f>(VLOOKUP(F160,'RPPF CALCULATION'!$AX$2:$AZ$400,2,FALSE))</f>
        <v>0.61041471175980133</v>
      </c>
      <c r="H160" s="413">
        <f t="shared" si="30"/>
        <v>154</v>
      </c>
      <c r="I160" s="49">
        <f>VLOOKUP(F160,'RPPF CALCULATION'!$U$2:$W$365,3,FALSE)</f>
        <v>179</v>
      </c>
      <c r="J160" s="417">
        <f>VLOOKUP(F160,'RPPF CALCULATION'!$X$2:$AC$365,3,FALSE)</f>
        <v>260</v>
      </c>
      <c r="K160" s="467">
        <f>VLOOKUP(F160,'RPPF CALCULATION'!$X$2:$AC$365,5,FALSE)</f>
        <v>157</v>
      </c>
      <c r="L160" s="525">
        <f t="shared" si="31"/>
        <v>168</v>
      </c>
      <c r="M160" s="469">
        <f t="shared" si="32"/>
        <v>161</v>
      </c>
      <c r="O160" s="368" t="s">
        <v>347</v>
      </c>
      <c r="P160" s="14">
        <v>0.64474606035591653</v>
      </c>
      <c r="Q160" s="431">
        <v>0.65833949565352734</v>
      </c>
      <c r="R160" s="14">
        <v>153</v>
      </c>
      <c r="S160" s="43">
        <v>153</v>
      </c>
      <c r="T160" s="14">
        <v>154</v>
      </c>
      <c r="U160" s="14">
        <v>124</v>
      </c>
      <c r="V160" s="14">
        <v>97</v>
      </c>
      <c r="W160" s="14">
        <v>125.5</v>
      </c>
      <c r="X160" s="14">
        <f t="shared" si="41"/>
        <v>121</v>
      </c>
      <c r="Y160" s="368" t="s">
        <v>336</v>
      </c>
      <c r="Z160" s="14">
        <v>0.64292685854501463</v>
      </c>
      <c r="AA160" s="431">
        <v>0.66694307337753778</v>
      </c>
      <c r="AB160" s="14">
        <v>153</v>
      </c>
      <c r="AC160" s="43">
        <v>153</v>
      </c>
      <c r="AD160" s="14">
        <v>129</v>
      </c>
      <c r="AE160" s="14">
        <v>186</v>
      </c>
      <c r="AF160" s="14">
        <v>99</v>
      </c>
      <c r="AG160" s="14">
        <v>114</v>
      </c>
      <c r="AH160" s="43">
        <f t="shared" si="42"/>
        <v>106</v>
      </c>
      <c r="AI160" s="368" t="s">
        <v>288</v>
      </c>
      <c r="AJ160" s="14">
        <v>0.60419694560632919</v>
      </c>
      <c r="AK160" s="431">
        <v>0.66271210467333819</v>
      </c>
      <c r="AL160" s="14">
        <v>153</v>
      </c>
      <c r="AM160" s="14">
        <v>153</v>
      </c>
      <c r="AN160" s="14">
        <v>141</v>
      </c>
      <c r="AO160" s="14">
        <v>242</v>
      </c>
      <c r="AP160" s="14">
        <v>123</v>
      </c>
      <c r="AQ160" s="14">
        <v>132</v>
      </c>
      <c r="AR160" s="43">
        <f t="shared" si="43"/>
        <v>128</v>
      </c>
      <c r="AS160" s="14" t="s">
        <v>74</v>
      </c>
      <c r="AT160" s="14">
        <v>0.62522011763362995</v>
      </c>
      <c r="AU160" s="431">
        <v>0.67357773965556289</v>
      </c>
      <c r="AV160" s="14">
        <v>153</v>
      </c>
      <c r="AW160" s="43">
        <v>153</v>
      </c>
      <c r="AX160" s="14">
        <v>140</v>
      </c>
      <c r="AY160" s="14">
        <v>195</v>
      </c>
      <c r="AZ160" s="14">
        <v>238</v>
      </c>
      <c r="BA160" s="14">
        <v>189</v>
      </c>
      <c r="BB160" s="14">
        <f t="shared" si="44"/>
        <v>187</v>
      </c>
      <c r="BC160" s="368" t="s">
        <v>240</v>
      </c>
      <c r="BD160" s="14">
        <v>0.63800494688272702</v>
      </c>
      <c r="BE160" s="431">
        <v>0.6535160076874853</v>
      </c>
      <c r="BF160" s="14">
        <v>153</v>
      </c>
      <c r="BG160" s="43">
        <v>153</v>
      </c>
      <c r="BH160" s="14">
        <v>157</v>
      </c>
      <c r="BI160" s="14">
        <v>280</v>
      </c>
      <c r="BJ160" s="14">
        <v>110</v>
      </c>
      <c r="BK160" s="14">
        <v>133.5</v>
      </c>
      <c r="BL160" s="14">
        <f t="shared" si="33"/>
        <v>132</v>
      </c>
      <c r="BM160" s="368" t="s">
        <v>265</v>
      </c>
      <c r="BN160" s="14">
        <v>0.63003190994354086</v>
      </c>
      <c r="BO160" s="431">
        <v>0.65700779660592823</v>
      </c>
      <c r="BP160" s="14">
        <v>153</v>
      </c>
      <c r="BQ160" s="43">
        <v>153</v>
      </c>
      <c r="BR160" s="14">
        <v>164</v>
      </c>
      <c r="BS160" s="14">
        <v>49</v>
      </c>
      <c r="BT160" s="14">
        <v>117</v>
      </c>
      <c r="BU160" s="14">
        <v>140.5</v>
      </c>
      <c r="BV160" s="14">
        <f t="shared" si="34"/>
        <v>136</v>
      </c>
      <c r="BW160" s="14" t="s">
        <v>236</v>
      </c>
      <c r="BX160" s="14">
        <v>0.62902234342857277</v>
      </c>
      <c r="BY160" s="431">
        <v>0.66389052312482255</v>
      </c>
      <c r="BZ160" s="14">
        <v>153</v>
      </c>
      <c r="CA160" s="43">
        <v>153</v>
      </c>
      <c r="CB160" s="14">
        <v>153</v>
      </c>
      <c r="CC160" s="14">
        <v>230</v>
      </c>
      <c r="CD160" s="14">
        <v>142</v>
      </c>
      <c r="CE160" s="14">
        <v>147.5</v>
      </c>
      <c r="CF160" s="14">
        <f t="shared" si="35"/>
        <v>140</v>
      </c>
      <c r="CG160" s="368" t="s">
        <v>261</v>
      </c>
      <c r="CH160" s="14">
        <v>0.61595913092875587</v>
      </c>
      <c r="CI160" s="431">
        <v>0.64986634900591733</v>
      </c>
      <c r="CJ160" s="14">
        <v>153</v>
      </c>
      <c r="CK160" s="43">
        <v>153</v>
      </c>
      <c r="CL160" s="14">
        <v>137</v>
      </c>
      <c r="CM160" s="14">
        <v>240</v>
      </c>
      <c r="CN160" s="14">
        <v>138</v>
      </c>
      <c r="CO160" s="14">
        <v>137.5</v>
      </c>
      <c r="CP160" s="43">
        <f t="shared" si="36"/>
        <v>134</v>
      </c>
      <c r="CQ160" s="14" t="s">
        <v>239</v>
      </c>
      <c r="CR160" s="14">
        <v>0.61682496339068216</v>
      </c>
      <c r="CS160" s="431">
        <v>0.64674891531187217</v>
      </c>
      <c r="CT160" s="14">
        <v>153</v>
      </c>
      <c r="CU160" s="14">
        <v>153</v>
      </c>
      <c r="CV160" s="14">
        <v>140</v>
      </c>
      <c r="CW160" s="14">
        <v>62</v>
      </c>
      <c r="CX160" s="14">
        <v>150</v>
      </c>
      <c r="CY160" s="14">
        <v>145</v>
      </c>
      <c r="CZ160" s="14">
        <f t="shared" si="37"/>
        <v>136</v>
      </c>
      <c r="DA160" s="368" t="s">
        <v>207</v>
      </c>
      <c r="DB160" s="14">
        <v>0.62904306049204806</v>
      </c>
      <c r="DC160" s="431">
        <v>0.66803918634732351</v>
      </c>
      <c r="DD160" s="14">
        <v>153</v>
      </c>
      <c r="DE160" s="43">
        <v>153</v>
      </c>
      <c r="DF160" s="14">
        <v>163</v>
      </c>
      <c r="DG160" s="14">
        <v>162</v>
      </c>
      <c r="DH160" s="14">
        <v>140</v>
      </c>
      <c r="DI160" s="14">
        <v>151.5</v>
      </c>
      <c r="DJ160" s="14">
        <f t="shared" si="38"/>
        <v>145</v>
      </c>
      <c r="DK160" s="368" t="s">
        <v>102</v>
      </c>
      <c r="DL160" s="14">
        <v>0.62742265510276052</v>
      </c>
      <c r="DM160" s="431">
        <v>0.64282790111678412</v>
      </c>
      <c r="DN160" s="14">
        <v>153</v>
      </c>
      <c r="DO160" s="43">
        <v>153</v>
      </c>
      <c r="DP160" s="14">
        <v>167</v>
      </c>
      <c r="DQ160" s="14">
        <v>132</v>
      </c>
      <c r="DR160" s="14">
        <v>189</v>
      </c>
      <c r="DS160" s="14">
        <v>178</v>
      </c>
      <c r="DT160" s="14">
        <f t="shared" si="39"/>
        <v>174</v>
      </c>
      <c r="DU160" s="368" t="s">
        <v>223</v>
      </c>
      <c r="DV160" s="14">
        <v>0.6161926639863462</v>
      </c>
      <c r="DW160" s="431">
        <v>0.63663800758055833</v>
      </c>
      <c r="DX160" s="14">
        <v>153</v>
      </c>
      <c r="DY160" s="14">
        <v>153</v>
      </c>
      <c r="DZ160" s="14">
        <v>153</v>
      </c>
      <c r="EA160" s="14">
        <v>218</v>
      </c>
      <c r="EB160" s="14">
        <v>245</v>
      </c>
      <c r="EC160" s="14">
        <v>199</v>
      </c>
      <c r="ED160" s="43">
        <f t="shared" si="40"/>
        <v>196</v>
      </c>
    </row>
    <row r="161" spans="6:134" x14ac:dyDescent="0.25">
      <c r="F161" s="406" t="s">
        <v>165</v>
      </c>
      <c r="G161" s="411">
        <f>(VLOOKUP(F161,'RPPF CALCULATION'!$AX$2:$AZ$400,2,FALSE))</f>
        <v>0.61020014336688222</v>
      </c>
      <c r="H161" s="413">
        <f t="shared" si="30"/>
        <v>155</v>
      </c>
      <c r="I161" s="49">
        <f>VLOOKUP(F161,'RPPF CALCULATION'!$U$2:$W$365,3,FALSE)</f>
        <v>145</v>
      </c>
      <c r="J161" s="417">
        <f>VLOOKUP(F161,'RPPF CALCULATION'!$X$2:$AC$365,3,FALSE)</f>
        <v>155</v>
      </c>
      <c r="K161" s="467">
        <f>VLOOKUP(F161,'RPPF CALCULATION'!$X$2:$AC$365,5,FALSE)</f>
        <v>270</v>
      </c>
      <c r="L161" s="525">
        <f t="shared" si="31"/>
        <v>207.5</v>
      </c>
      <c r="M161" s="469">
        <f t="shared" si="32"/>
        <v>216</v>
      </c>
      <c r="O161" s="368" t="s">
        <v>387</v>
      </c>
      <c r="P161" s="14">
        <v>0.64405171069624079</v>
      </c>
      <c r="Q161" s="431">
        <v>0.65763050674631984</v>
      </c>
      <c r="R161" s="14">
        <v>154</v>
      </c>
      <c r="S161" s="43">
        <v>154</v>
      </c>
      <c r="T161" s="14">
        <v>156</v>
      </c>
      <c r="U161" s="14">
        <v>144</v>
      </c>
      <c r="V161" s="14">
        <v>221</v>
      </c>
      <c r="W161" s="14">
        <v>188.5</v>
      </c>
      <c r="X161" s="14">
        <f t="shared" si="41"/>
        <v>184</v>
      </c>
      <c r="Y161" s="368" t="s">
        <v>390</v>
      </c>
      <c r="Z161" s="14">
        <v>0.64173747772697054</v>
      </c>
      <c r="AA161" s="431">
        <v>0.66570926382726048</v>
      </c>
      <c r="AB161" s="14">
        <v>154</v>
      </c>
      <c r="AC161" s="43">
        <v>154</v>
      </c>
      <c r="AD161" s="14">
        <v>130</v>
      </c>
      <c r="AE161" s="14">
        <v>46</v>
      </c>
      <c r="AF161" s="14">
        <v>243</v>
      </c>
      <c r="AG161" s="14">
        <v>186.5</v>
      </c>
      <c r="AH161" s="43">
        <f t="shared" si="42"/>
        <v>191</v>
      </c>
      <c r="AI161" s="368" t="s">
        <v>370</v>
      </c>
      <c r="AJ161" s="14">
        <v>0.60237050531140757</v>
      </c>
      <c r="AK161" s="431">
        <v>0.66070877761134339</v>
      </c>
      <c r="AL161" s="14">
        <v>154</v>
      </c>
      <c r="AM161" s="14">
        <v>154</v>
      </c>
      <c r="AN161" s="14">
        <v>161</v>
      </c>
      <c r="AO161" s="14">
        <v>40</v>
      </c>
      <c r="AP161" s="14">
        <v>299</v>
      </c>
      <c r="AQ161" s="14">
        <v>230</v>
      </c>
      <c r="AR161" s="43">
        <f t="shared" si="43"/>
        <v>227</v>
      </c>
      <c r="AS161" s="14" t="s">
        <v>372</v>
      </c>
      <c r="AT161" s="14">
        <v>0.62501986642634977</v>
      </c>
      <c r="AU161" s="431">
        <v>0.67336200002761626</v>
      </c>
      <c r="AV161" s="14">
        <v>154</v>
      </c>
      <c r="AW161" s="43">
        <v>154</v>
      </c>
      <c r="AX161" s="14">
        <v>168</v>
      </c>
      <c r="AY161" s="14">
        <v>212</v>
      </c>
      <c r="AZ161" s="14">
        <v>196</v>
      </c>
      <c r="BA161" s="14">
        <v>182</v>
      </c>
      <c r="BB161" s="14">
        <f t="shared" si="44"/>
        <v>178</v>
      </c>
      <c r="BC161" s="368" t="s">
        <v>68</v>
      </c>
      <c r="BD161" s="14">
        <v>0.63769149482771126</v>
      </c>
      <c r="BE161" s="431">
        <v>0.65319493504283543</v>
      </c>
      <c r="BF161" s="14">
        <v>154</v>
      </c>
      <c r="BG161" s="43">
        <v>154</v>
      </c>
      <c r="BH161" s="14">
        <v>147</v>
      </c>
      <c r="BI161" s="14">
        <v>121</v>
      </c>
      <c r="BJ161" s="14">
        <v>130</v>
      </c>
      <c r="BK161" s="14">
        <v>138.5</v>
      </c>
      <c r="BL161" s="14">
        <f t="shared" si="33"/>
        <v>136</v>
      </c>
      <c r="BM161" s="368" t="s">
        <v>155</v>
      </c>
      <c r="BN161" s="14">
        <v>0.62896635079289231</v>
      </c>
      <c r="BO161" s="431">
        <v>0.6558966137298361</v>
      </c>
      <c r="BP161" s="14">
        <v>154</v>
      </c>
      <c r="BQ161" s="43">
        <v>154</v>
      </c>
      <c r="BR161" s="14">
        <v>147</v>
      </c>
      <c r="BS161" s="14">
        <v>164</v>
      </c>
      <c r="BT161" s="14">
        <v>145</v>
      </c>
      <c r="BU161" s="14">
        <v>146</v>
      </c>
      <c r="BV161" s="14">
        <f t="shared" si="34"/>
        <v>143</v>
      </c>
      <c r="BW161" s="14" t="s">
        <v>284</v>
      </c>
      <c r="BX161" s="14">
        <v>0.62598053209104998</v>
      </c>
      <c r="BY161" s="431">
        <v>0.66068009707046682</v>
      </c>
      <c r="BZ161" s="14">
        <v>154</v>
      </c>
      <c r="CA161" s="43">
        <v>154</v>
      </c>
      <c r="CB161" s="14">
        <v>182</v>
      </c>
      <c r="CC161" s="14">
        <v>218</v>
      </c>
      <c r="CD161" s="14">
        <v>140</v>
      </c>
      <c r="CE161" s="14">
        <v>161</v>
      </c>
      <c r="CF161" s="14">
        <f t="shared" si="35"/>
        <v>155</v>
      </c>
      <c r="CG161" s="368" t="s">
        <v>222</v>
      </c>
      <c r="CH161" s="14">
        <v>0.61590419835333465</v>
      </c>
      <c r="CI161" s="431">
        <v>0.64980839251101707</v>
      </c>
      <c r="CJ161" s="14">
        <v>154</v>
      </c>
      <c r="CK161" s="43">
        <v>154</v>
      </c>
      <c r="CL161" s="14">
        <v>206</v>
      </c>
      <c r="CM161" s="14">
        <v>307</v>
      </c>
      <c r="CN161" s="14">
        <v>215</v>
      </c>
      <c r="CO161" s="14">
        <v>210.5</v>
      </c>
      <c r="CP161" s="43">
        <f t="shared" si="36"/>
        <v>208</v>
      </c>
      <c r="CQ161" s="14" t="s">
        <v>353</v>
      </c>
      <c r="CR161" s="14">
        <v>0.61617045839767404</v>
      </c>
      <c r="CS161" s="431">
        <v>0.646062658400402</v>
      </c>
      <c r="CT161" s="14">
        <v>154</v>
      </c>
      <c r="CU161" s="14">
        <v>154</v>
      </c>
      <c r="CV161" s="14">
        <v>153</v>
      </c>
      <c r="CW161" s="14">
        <v>170</v>
      </c>
      <c r="CX161" s="14">
        <v>47</v>
      </c>
      <c r="CY161" s="14">
        <v>100</v>
      </c>
      <c r="CZ161" s="14">
        <f t="shared" si="37"/>
        <v>100</v>
      </c>
      <c r="DA161" s="368" t="s">
        <v>379</v>
      </c>
      <c r="DB161" s="14">
        <v>0.62802414682477359</v>
      </c>
      <c r="DC161" s="431">
        <v>0.66695710739280523</v>
      </c>
      <c r="DD161" s="14">
        <v>154</v>
      </c>
      <c r="DE161" s="43">
        <v>154</v>
      </c>
      <c r="DF161" s="14">
        <v>178</v>
      </c>
      <c r="DG161" s="14">
        <v>248</v>
      </c>
      <c r="DH161" s="14">
        <v>119</v>
      </c>
      <c r="DI161" s="14">
        <v>148.5</v>
      </c>
      <c r="DJ161" s="14">
        <f t="shared" si="38"/>
        <v>142</v>
      </c>
      <c r="DK161" s="368" t="s">
        <v>278</v>
      </c>
      <c r="DL161" s="14">
        <v>0.62733764099882094</v>
      </c>
      <c r="DM161" s="431">
        <v>0.64274079964291109</v>
      </c>
      <c r="DN161" s="14">
        <v>154</v>
      </c>
      <c r="DO161" s="43">
        <v>154</v>
      </c>
      <c r="DP161" s="14">
        <v>160</v>
      </c>
      <c r="DQ161" s="14">
        <v>230</v>
      </c>
      <c r="DR161" s="14">
        <v>94</v>
      </c>
      <c r="DS161" s="14">
        <v>127</v>
      </c>
      <c r="DT161" s="14">
        <f t="shared" si="39"/>
        <v>115</v>
      </c>
      <c r="DU161" s="368" t="s">
        <v>354</v>
      </c>
      <c r="DV161" s="14">
        <v>0.61558544439544383</v>
      </c>
      <c r="DW161" s="431">
        <v>0.63601064037366062</v>
      </c>
      <c r="DX161" s="14">
        <v>154</v>
      </c>
      <c r="DY161" s="14">
        <v>154</v>
      </c>
      <c r="DZ161" s="14">
        <v>143</v>
      </c>
      <c r="EA161" s="14">
        <v>118</v>
      </c>
      <c r="EB161" s="14">
        <v>90</v>
      </c>
      <c r="EC161" s="14">
        <v>116.5</v>
      </c>
      <c r="ED161" s="43">
        <f t="shared" si="40"/>
        <v>112</v>
      </c>
    </row>
    <row r="162" spans="6:134" x14ac:dyDescent="0.25">
      <c r="F162" s="406" t="s">
        <v>111</v>
      </c>
      <c r="G162" s="411">
        <f>(VLOOKUP(F162,'RPPF CALCULATION'!$AX$2:$AZ$400,2,FALSE))</f>
        <v>0.60879872738317098</v>
      </c>
      <c r="H162" s="413">
        <f t="shared" si="30"/>
        <v>156</v>
      </c>
      <c r="I162" s="49">
        <f>VLOOKUP(F162,'RPPF CALCULATION'!$U$2:$W$365,3,FALSE)</f>
        <v>151</v>
      </c>
      <c r="J162" s="417">
        <f>VLOOKUP(F162,'RPPF CALCULATION'!$X$2:$AC$365,3,FALSE)</f>
        <v>166</v>
      </c>
      <c r="K162" s="467">
        <f>VLOOKUP(F162,'RPPF CALCULATION'!$X$2:$AC$365,5,FALSE)</f>
        <v>205</v>
      </c>
      <c r="L162" s="525">
        <f t="shared" si="31"/>
        <v>178</v>
      </c>
      <c r="M162" s="469">
        <f t="shared" si="32"/>
        <v>173</v>
      </c>
      <c r="O162" s="368" t="s">
        <v>383</v>
      </c>
      <c r="P162" s="14">
        <v>0.64220319903604406</v>
      </c>
      <c r="Q162" s="431">
        <v>0.65574302218625624</v>
      </c>
      <c r="R162" s="14">
        <v>155</v>
      </c>
      <c r="S162" s="43">
        <v>155</v>
      </c>
      <c r="T162" s="14">
        <v>177</v>
      </c>
      <c r="U162" s="14">
        <v>167</v>
      </c>
      <c r="V162" s="14">
        <v>224</v>
      </c>
      <c r="W162" s="14">
        <v>200.5</v>
      </c>
      <c r="X162" s="14">
        <f t="shared" si="41"/>
        <v>202</v>
      </c>
      <c r="Y162" s="368" t="s">
        <v>38</v>
      </c>
      <c r="Z162" s="14">
        <v>0.63912059591326587</v>
      </c>
      <c r="AA162" s="431">
        <v>0.66299462968762024</v>
      </c>
      <c r="AB162" s="14">
        <v>155</v>
      </c>
      <c r="AC162" s="43">
        <v>155</v>
      </c>
      <c r="AD162" s="14">
        <v>143</v>
      </c>
      <c r="AE162" s="14">
        <v>214</v>
      </c>
      <c r="AF162" s="14">
        <v>250</v>
      </c>
      <c r="AG162" s="14">
        <v>196.5</v>
      </c>
      <c r="AH162" s="43">
        <f t="shared" si="42"/>
        <v>200</v>
      </c>
      <c r="AI162" s="368" t="s">
        <v>124</v>
      </c>
      <c r="AJ162" s="14">
        <v>0.60209878397097349</v>
      </c>
      <c r="AK162" s="431">
        <v>0.66041074065052596</v>
      </c>
      <c r="AL162" s="14">
        <v>155</v>
      </c>
      <c r="AM162" s="14">
        <v>155</v>
      </c>
      <c r="AN162" s="14">
        <v>124</v>
      </c>
      <c r="AO162" s="14">
        <v>109</v>
      </c>
      <c r="AP162" s="14">
        <v>155</v>
      </c>
      <c r="AQ162" s="14">
        <v>139.5</v>
      </c>
      <c r="AR162" s="43">
        <f t="shared" si="43"/>
        <v>133</v>
      </c>
      <c r="AS162" s="14" t="s">
        <v>131</v>
      </c>
      <c r="AT162" s="14">
        <v>0.62221199019802875</v>
      </c>
      <c r="AU162" s="431">
        <v>0.67033694873805849</v>
      </c>
      <c r="AV162" s="14">
        <v>155</v>
      </c>
      <c r="AW162" s="43">
        <v>155</v>
      </c>
      <c r="AX162" s="14">
        <v>130</v>
      </c>
      <c r="AY162" s="14">
        <v>183</v>
      </c>
      <c r="AZ162" s="14">
        <v>90</v>
      </c>
      <c r="BA162" s="14">
        <v>110</v>
      </c>
      <c r="BB162" s="14">
        <f t="shared" si="44"/>
        <v>108</v>
      </c>
      <c r="BC162" s="368" t="s">
        <v>277</v>
      </c>
      <c r="BD162" s="14">
        <v>0.63567685009010455</v>
      </c>
      <c r="BE162" s="431">
        <v>0.65113131062697116</v>
      </c>
      <c r="BF162" s="14">
        <v>155</v>
      </c>
      <c r="BG162" s="43">
        <v>155</v>
      </c>
      <c r="BH162" s="14">
        <v>203</v>
      </c>
      <c r="BI162" s="14">
        <v>165</v>
      </c>
      <c r="BJ162" s="14">
        <v>325</v>
      </c>
      <c r="BK162" s="14">
        <v>264</v>
      </c>
      <c r="BL162" s="14">
        <f t="shared" si="33"/>
        <v>269</v>
      </c>
      <c r="BM162" s="368" t="s">
        <v>135</v>
      </c>
      <c r="BN162" s="14">
        <v>0.62686469015830582</v>
      </c>
      <c r="BO162" s="431">
        <v>0.65370496692441182</v>
      </c>
      <c r="BP162" s="14">
        <v>155</v>
      </c>
      <c r="BQ162" s="43">
        <v>155</v>
      </c>
      <c r="BR162" s="14">
        <v>150</v>
      </c>
      <c r="BS162" s="14">
        <v>149</v>
      </c>
      <c r="BT162" s="14">
        <v>153</v>
      </c>
      <c r="BU162" s="14">
        <v>151.5</v>
      </c>
      <c r="BV162" s="14">
        <f t="shared" si="34"/>
        <v>148</v>
      </c>
      <c r="BW162" s="14" t="s">
        <v>140</v>
      </c>
      <c r="BX162" s="14">
        <v>0.62015985554174158</v>
      </c>
      <c r="BY162" s="431">
        <v>0.65453676680623818</v>
      </c>
      <c r="BZ162" s="14">
        <v>155</v>
      </c>
      <c r="CA162" s="43">
        <v>155</v>
      </c>
      <c r="CB162" s="14">
        <v>164</v>
      </c>
      <c r="CC162" s="14">
        <v>220</v>
      </c>
      <c r="CD162" s="14">
        <v>75</v>
      </c>
      <c r="CE162" s="14">
        <v>119.5</v>
      </c>
      <c r="CF162" s="14">
        <f t="shared" si="35"/>
        <v>115</v>
      </c>
      <c r="CG162" s="368" t="s">
        <v>117</v>
      </c>
      <c r="CH162" s="14">
        <v>0.6147352648208122</v>
      </c>
      <c r="CI162" s="431">
        <v>0.64857511171547866</v>
      </c>
      <c r="CJ162" s="14">
        <v>155</v>
      </c>
      <c r="CK162" s="43">
        <v>155</v>
      </c>
      <c r="CL162" s="14">
        <v>161</v>
      </c>
      <c r="CM162" s="14">
        <v>117</v>
      </c>
      <c r="CN162" s="14">
        <v>156</v>
      </c>
      <c r="CO162" s="14">
        <v>158.5</v>
      </c>
      <c r="CP162" s="43">
        <f t="shared" si="36"/>
        <v>153</v>
      </c>
      <c r="CQ162" s="14" t="s">
        <v>294</v>
      </c>
      <c r="CR162" s="14">
        <v>0.61544629002608364</v>
      </c>
      <c r="CS162" s="431">
        <v>0.64530335853962029</v>
      </c>
      <c r="CT162" s="14">
        <v>155</v>
      </c>
      <c r="CU162" s="14">
        <v>155</v>
      </c>
      <c r="CV162" s="14">
        <v>180</v>
      </c>
      <c r="CW162" s="14">
        <v>196</v>
      </c>
      <c r="CX162" s="14">
        <v>306</v>
      </c>
      <c r="CY162" s="14">
        <v>243</v>
      </c>
      <c r="CZ162" s="14">
        <f t="shared" si="37"/>
        <v>246</v>
      </c>
      <c r="DA162" s="368" t="s">
        <v>107</v>
      </c>
      <c r="DB162" s="14">
        <v>0.62669482250691111</v>
      </c>
      <c r="DC162" s="431">
        <v>0.66554537456961516</v>
      </c>
      <c r="DD162" s="14">
        <v>155</v>
      </c>
      <c r="DE162" s="43">
        <v>155</v>
      </c>
      <c r="DF162" s="14">
        <v>181</v>
      </c>
      <c r="DG162" s="14">
        <v>202</v>
      </c>
      <c r="DH162" s="14">
        <v>250</v>
      </c>
      <c r="DI162" s="14">
        <v>215.5</v>
      </c>
      <c r="DJ162" s="14">
        <f t="shared" si="38"/>
        <v>217</v>
      </c>
      <c r="DK162" s="368" t="s">
        <v>236</v>
      </c>
      <c r="DL162" s="14">
        <v>0.62621907045461001</v>
      </c>
      <c r="DM162" s="431">
        <v>0.64159476459087994</v>
      </c>
      <c r="DN162" s="14">
        <v>155</v>
      </c>
      <c r="DO162" s="43">
        <v>155</v>
      </c>
      <c r="DP162" s="14">
        <v>166</v>
      </c>
      <c r="DQ162" s="14">
        <v>254</v>
      </c>
      <c r="DR162" s="14">
        <v>127</v>
      </c>
      <c r="DS162" s="14">
        <v>146.5</v>
      </c>
      <c r="DT162" s="14">
        <f t="shared" si="39"/>
        <v>136</v>
      </c>
      <c r="DU162" s="368" t="s">
        <v>362</v>
      </c>
      <c r="DV162" s="14">
        <v>0.61407228298517946</v>
      </c>
      <c r="DW162" s="431">
        <v>0.63444727209344387</v>
      </c>
      <c r="DX162" s="14">
        <v>155</v>
      </c>
      <c r="DY162" s="14">
        <v>155</v>
      </c>
      <c r="DZ162" s="14">
        <v>172</v>
      </c>
      <c r="EA162" s="14">
        <v>125</v>
      </c>
      <c r="EB162" s="14">
        <v>184</v>
      </c>
      <c r="EC162" s="14">
        <v>178</v>
      </c>
      <c r="ED162" s="43">
        <f t="shared" si="40"/>
        <v>173</v>
      </c>
    </row>
    <row r="163" spans="6:134" x14ac:dyDescent="0.25">
      <c r="F163" s="406" t="s">
        <v>342</v>
      </c>
      <c r="G163" s="411">
        <f>(VLOOKUP(F163,'RPPF CALCULATION'!$AX$2:$AZ$400,2,FALSE))</f>
        <v>0.60724957374305999</v>
      </c>
      <c r="H163" s="413">
        <f t="shared" si="30"/>
        <v>157</v>
      </c>
      <c r="I163" s="49">
        <f>VLOOKUP(F163,'RPPF CALCULATION'!$U$2:$W$365,3,FALSE)</f>
        <v>146</v>
      </c>
      <c r="J163" s="417">
        <f>VLOOKUP(F163,'RPPF CALCULATION'!$X$2:$AC$365,3,FALSE)</f>
        <v>140</v>
      </c>
      <c r="K163" s="467">
        <f>VLOOKUP(F163,'RPPF CALCULATION'!$X$2:$AC$365,5,FALSE)</f>
        <v>202</v>
      </c>
      <c r="L163" s="525">
        <f t="shared" si="31"/>
        <v>174</v>
      </c>
      <c r="M163" s="469">
        <f t="shared" si="32"/>
        <v>167</v>
      </c>
      <c r="O163" s="368" t="s">
        <v>335</v>
      </c>
      <c r="P163" s="14">
        <v>0.63825894494194713</v>
      </c>
      <c r="Q163" s="431">
        <v>0.65171560982858523</v>
      </c>
      <c r="R163" s="14">
        <v>156</v>
      </c>
      <c r="S163" s="43">
        <v>156</v>
      </c>
      <c r="T163" s="14">
        <v>147</v>
      </c>
      <c r="U163" s="14">
        <v>297</v>
      </c>
      <c r="V163" s="14">
        <v>193</v>
      </c>
      <c r="W163" s="14">
        <v>170</v>
      </c>
      <c r="X163" s="14">
        <f t="shared" si="41"/>
        <v>163</v>
      </c>
      <c r="Y163" s="368" t="s">
        <v>249</v>
      </c>
      <c r="Z163" s="14">
        <v>0.63879364963372087</v>
      </c>
      <c r="AA163" s="431">
        <v>0.66265547049149864</v>
      </c>
      <c r="AB163" s="14">
        <v>156</v>
      </c>
      <c r="AC163" s="43">
        <v>156</v>
      </c>
      <c r="AD163" s="14">
        <v>168</v>
      </c>
      <c r="AE163" s="14">
        <v>144</v>
      </c>
      <c r="AF163" s="14">
        <v>301</v>
      </c>
      <c r="AG163" s="14">
        <v>234.5</v>
      </c>
      <c r="AH163" s="43">
        <f t="shared" si="42"/>
        <v>236</v>
      </c>
      <c r="AI163" s="368" t="s">
        <v>112</v>
      </c>
      <c r="AJ163" s="14">
        <v>0.60201260051380134</v>
      </c>
      <c r="AK163" s="431">
        <v>0.6603162105131164</v>
      </c>
      <c r="AL163" s="14">
        <v>156</v>
      </c>
      <c r="AM163" s="14">
        <v>156</v>
      </c>
      <c r="AN163" s="14">
        <v>187</v>
      </c>
      <c r="AO163" s="14">
        <v>114</v>
      </c>
      <c r="AP163" s="14">
        <v>325</v>
      </c>
      <c r="AQ163" s="14">
        <v>256</v>
      </c>
      <c r="AR163" s="43">
        <f t="shared" si="43"/>
        <v>264</v>
      </c>
      <c r="AS163" s="14" t="s">
        <v>52</v>
      </c>
      <c r="AT163" s="14">
        <v>0.62155747931391225</v>
      </c>
      <c r="AU163" s="431">
        <v>0.6696318147388971</v>
      </c>
      <c r="AV163" s="14">
        <v>156</v>
      </c>
      <c r="AW163" s="43">
        <v>156</v>
      </c>
      <c r="AX163" s="14">
        <v>186</v>
      </c>
      <c r="AY163" s="14">
        <v>224</v>
      </c>
      <c r="AZ163" s="14">
        <v>140</v>
      </c>
      <c r="BA163" s="14">
        <v>163</v>
      </c>
      <c r="BB163" s="14">
        <f t="shared" si="44"/>
        <v>155</v>
      </c>
      <c r="BC163" s="368" t="s">
        <v>364</v>
      </c>
      <c r="BD163" s="14">
        <v>0.63487523786600664</v>
      </c>
      <c r="BE163" s="431">
        <v>0.65031020975155396</v>
      </c>
      <c r="BF163" s="14">
        <v>156</v>
      </c>
      <c r="BG163" s="43">
        <v>156</v>
      </c>
      <c r="BH163" s="14">
        <v>155</v>
      </c>
      <c r="BI163" s="14">
        <v>221</v>
      </c>
      <c r="BJ163" s="14">
        <v>128</v>
      </c>
      <c r="BK163" s="14">
        <v>141.5</v>
      </c>
      <c r="BL163" s="14">
        <f t="shared" si="33"/>
        <v>140</v>
      </c>
      <c r="BM163" s="368" t="s">
        <v>278</v>
      </c>
      <c r="BN163" s="14">
        <v>0.62653663079776434</v>
      </c>
      <c r="BO163" s="431">
        <v>0.65336286114496867</v>
      </c>
      <c r="BP163" s="14">
        <v>156</v>
      </c>
      <c r="BQ163" s="43">
        <v>156</v>
      </c>
      <c r="BR163" s="14">
        <v>141</v>
      </c>
      <c r="BS163" s="14">
        <v>48</v>
      </c>
      <c r="BT163" s="14">
        <v>109</v>
      </c>
      <c r="BU163" s="14">
        <v>125</v>
      </c>
      <c r="BV163" s="14">
        <f t="shared" si="34"/>
        <v>121</v>
      </c>
      <c r="BW163" s="14" t="s">
        <v>55</v>
      </c>
      <c r="BX163" s="14">
        <v>0.61878264598003052</v>
      </c>
      <c r="BY163" s="431">
        <v>0.65308321529741065</v>
      </c>
      <c r="BZ163" s="14">
        <v>156</v>
      </c>
      <c r="CA163" s="43">
        <v>156</v>
      </c>
      <c r="CB163" s="14">
        <v>176</v>
      </c>
      <c r="CC163" s="14">
        <v>124</v>
      </c>
      <c r="CD163" s="14">
        <v>122</v>
      </c>
      <c r="CE163" s="14">
        <v>149</v>
      </c>
      <c r="CF163" s="14">
        <f t="shared" si="35"/>
        <v>145</v>
      </c>
      <c r="CG163" s="368" t="s">
        <v>143</v>
      </c>
      <c r="CH163" s="14">
        <v>0.613231195479919</v>
      </c>
      <c r="CI163" s="431">
        <v>0.64698824661008736</v>
      </c>
      <c r="CJ163" s="14">
        <v>156</v>
      </c>
      <c r="CK163" s="43">
        <v>156</v>
      </c>
      <c r="CL163" s="14">
        <v>175</v>
      </c>
      <c r="CM163" s="14">
        <v>284</v>
      </c>
      <c r="CN163" s="14">
        <v>131</v>
      </c>
      <c r="CO163" s="14">
        <v>153</v>
      </c>
      <c r="CP163" s="43">
        <f t="shared" si="36"/>
        <v>149</v>
      </c>
      <c r="CQ163" s="14" t="s">
        <v>369</v>
      </c>
      <c r="CR163" s="14">
        <v>0.61307480198508291</v>
      </c>
      <c r="CS163" s="431">
        <v>0.64281682279735508</v>
      </c>
      <c r="CT163" s="14">
        <v>156</v>
      </c>
      <c r="CU163" s="14">
        <v>156</v>
      </c>
      <c r="CV163" s="14">
        <v>174</v>
      </c>
      <c r="CW163" s="14">
        <v>144</v>
      </c>
      <c r="CX163" s="14">
        <v>244</v>
      </c>
      <c r="CY163" s="14">
        <v>209</v>
      </c>
      <c r="CZ163" s="14">
        <f t="shared" si="37"/>
        <v>206</v>
      </c>
      <c r="DA163" s="368" t="s">
        <v>93</v>
      </c>
      <c r="DB163" s="14">
        <v>0.62438543261965107</v>
      </c>
      <c r="DC163" s="431">
        <v>0.66309281919123264</v>
      </c>
      <c r="DD163" s="14">
        <v>156</v>
      </c>
      <c r="DE163" s="43">
        <v>156</v>
      </c>
      <c r="DF163" s="14">
        <v>129</v>
      </c>
      <c r="DG163" s="14">
        <v>100</v>
      </c>
      <c r="DH163" s="14">
        <v>239</v>
      </c>
      <c r="DI163" s="14">
        <v>184</v>
      </c>
      <c r="DJ163" s="14">
        <f t="shared" si="38"/>
        <v>182</v>
      </c>
      <c r="DK163" s="368" t="s">
        <v>380</v>
      </c>
      <c r="DL163" s="14">
        <v>0.62613721589224924</v>
      </c>
      <c r="DM163" s="431">
        <v>0.64151090023550283</v>
      </c>
      <c r="DN163" s="14">
        <v>156</v>
      </c>
      <c r="DO163" s="43">
        <v>156</v>
      </c>
      <c r="DP163" s="14">
        <v>144</v>
      </c>
      <c r="DQ163" s="14">
        <v>170</v>
      </c>
      <c r="DR163" s="14">
        <v>143</v>
      </c>
      <c r="DS163" s="14">
        <v>143.5</v>
      </c>
      <c r="DT163" s="14">
        <f t="shared" si="39"/>
        <v>135</v>
      </c>
      <c r="DU163" s="368" t="s">
        <v>238</v>
      </c>
      <c r="DV163" s="14">
        <v>0.6133055382504754</v>
      </c>
      <c r="DW163" s="431">
        <v>0.6336550866800913</v>
      </c>
      <c r="DX163" s="14">
        <v>156</v>
      </c>
      <c r="DY163" s="14">
        <v>156</v>
      </c>
      <c r="DZ163" s="14">
        <v>167</v>
      </c>
      <c r="EA163" s="14">
        <v>115</v>
      </c>
      <c r="EB163" s="14">
        <v>214</v>
      </c>
      <c r="EC163" s="14">
        <v>190.5</v>
      </c>
      <c r="ED163" s="43">
        <f t="shared" si="40"/>
        <v>186</v>
      </c>
    </row>
    <row r="164" spans="6:134" x14ac:dyDescent="0.25">
      <c r="F164" s="406" t="s">
        <v>82</v>
      </c>
      <c r="G164" s="411">
        <f>(VLOOKUP(F164,'RPPF CALCULATION'!$AX$2:$AZ$400,2,FALSE))</f>
        <v>0.60657809761993375</v>
      </c>
      <c r="H164" s="413">
        <f t="shared" si="30"/>
        <v>158</v>
      </c>
      <c r="I164" s="49">
        <f>VLOOKUP(F164,'RPPF CALCULATION'!$U$2:$W$365,3,FALSE)</f>
        <v>158</v>
      </c>
      <c r="J164" s="417">
        <f>VLOOKUP(F164,'RPPF CALCULATION'!$X$2:$AC$365,3,FALSE)</f>
        <v>134</v>
      </c>
      <c r="K164" s="467">
        <f>VLOOKUP(F164,'RPPF CALCULATION'!$X$2:$AC$365,5,FALSE)</f>
        <v>116</v>
      </c>
      <c r="L164" s="525">
        <f t="shared" si="31"/>
        <v>137</v>
      </c>
      <c r="M164" s="469">
        <f t="shared" si="32"/>
        <v>125</v>
      </c>
      <c r="O164" s="368" t="s">
        <v>337</v>
      </c>
      <c r="P164" s="14">
        <v>0.63640970824558341</v>
      </c>
      <c r="Q164" s="431">
        <v>0.64982738494613146</v>
      </c>
      <c r="R164" s="14">
        <v>157</v>
      </c>
      <c r="S164" s="43">
        <v>157</v>
      </c>
      <c r="T164" s="14">
        <v>138</v>
      </c>
      <c r="U164" s="14">
        <v>49</v>
      </c>
      <c r="V164" s="14">
        <v>126</v>
      </c>
      <c r="W164" s="14">
        <v>132</v>
      </c>
      <c r="X164" s="14">
        <f t="shared" si="41"/>
        <v>130</v>
      </c>
      <c r="Y164" s="368" t="s">
        <v>66</v>
      </c>
      <c r="Z164" s="14">
        <v>0.63672582213813844</v>
      </c>
      <c r="AA164" s="431">
        <v>0.66051040032249164</v>
      </c>
      <c r="AB164" s="14">
        <v>157</v>
      </c>
      <c r="AC164" s="43">
        <v>157</v>
      </c>
      <c r="AD164" s="14">
        <v>182</v>
      </c>
      <c r="AE164" s="14">
        <v>236</v>
      </c>
      <c r="AF164" s="14">
        <v>80</v>
      </c>
      <c r="AG164" s="14">
        <v>131</v>
      </c>
      <c r="AH164" s="43">
        <f t="shared" si="42"/>
        <v>123</v>
      </c>
      <c r="AI164" s="368" t="s">
        <v>200</v>
      </c>
      <c r="AJ164" s="14">
        <v>0.60056402075839532</v>
      </c>
      <c r="AK164" s="431">
        <v>0.65872733896142566</v>
      </c>
      <c r="AL164" s="14">
        <v>157</v>
      </c>
      <c r="AM164" s="14">
        <v>157</v>
      </c>
      <c r="AN164" s="14">
        <v>194</v>
      </c>
      <c r="AO164" s="14">
        <v>165</v>
      </c>
      <c r="AP164" s="14">
        <v>308</v>
      </c>
      <c r="AQ164" s="14">
        <v>251</v>
      </c>
      <c r="AR164" s="43">
        <f t="shared" si="43"/>
        <v>258</v>
      </c>
      <c r="AS164" s="14" t="s">
        <v>238</v>
      </c>
      <c r="AT164" s="14">
        <v>0.62141881312231528</v>
      </c>
      <c r="AU164" s="431">
        <v>0.66948242341691588</v>
      </c>
      <c r="AV164" s="14">
        <v>157</v>
      </c>
      <c r="AW164" s="43">
        <v>157</v>
      </c>
      <c r="AX164" s="14">
        <v>142</v>
      </c>
      <c r="AY164" s="14">
        <v>189</v>
      </c>
      <c r="AZ164" s="14">
        <v>202</v>
      </c>
      <c r="BA164" s="14">
        <v>172</v>
      </c>
      <c r="BB164" s="14">
        <f t="shared" si="44"/>
        <v>164</v>
      </c>
      <c r="BC164" s="368" t="s">
        <v>175</v>
      </c>
      <c r="BD164" s="14">
        <v>0.63415360672591115</v>
      </c>
      <c r="BE164" s="431">
        <v>0.64957103444577868</v>
      </c>
      <c r="BF164" s="14">
        <v>157</v>
      </c>
      <c r="BG164" s="43">
        <v>157</v>
      </c>
      <c r="BH164" s="14">
        <v>167</v>
      </c>
      <c r="BI164" s="14">
        <v>54</v>
      </c>
      <c r="BJ164" s="14">
        <v>208</v>
      </c>
      <c r="BK164" s="14">
        <v>187.5</v>
      </c>
      <c r="BL164" s="14">
        <f t="shared" si="33"/>
        <v>182</v>
      </c>
      <c r="BM164" s="368" t="s">
        <v>146</v>
      </c>
      <c r="BN164" s="14">
        <v>0.62566099023100152</v>
      </c>
      <c r="BO164" s="431">
        <v>0.65244972853960725</v>
      </c>
      <c r="BP164" s="14">
        <v>157</v>
      </c>
      <c r="BQ164" s="43">
        <v>157</v>
      </c>
      <c r="BR164" s="14">
        <v>162</v>
      </c>
      <c r="BS164" s="14">
        <v>66</v>
      </c>
      <c r="BT164" s="14">
        <v>259</v>
      </c>
      <c r="BU164" s="14">
        <v>210.5</v>
      </c>
      <c r="BV164" s="14">
        <f t="shared" si="34"/>
        <v>211</v>
      </c>
      <c r="BW164" s="14" t="s">
        <v>562</v>
      </c>
      <c r="BX164" s="14">
        <v>0.61864856737001939</v>
      </c>
      <c r="BY164" s="431">
        <v>0.65294170439645438</v>
      </c>
      <c r="BZ164" s="14">
        <v>157</v>
      </c>
      <c r="CA164" s="43">
        <v>157</v>
      </c>
      <c r="CB164" s="14">
        <v>145</v>
      </c>
      <c r="CC164" s="14">
        <v>46</v>
      </c>
      <c r="CD164" s="14">
        <v>151</v>
      </c>
      <c r="CE164" s="14">
        <v>148</v>
      </c>
      <c r="CF164" s="14">
        <f t="shared" si="35"/>
        <v>141</v>
      </c>
      <c r="CG164" s="368" t="s">
        <v>387</v>
      </c>
      <c r="CH164" s="14">
        <v>0.61257539397027372</v>
      </c>
      <c r="CI164" s="431">
        <v>0.64629634464558017</v>
      </c>
      <c r="CJ164" s="14">
        <v>157</v>
      </c>
      <c r="CK164" s="43">
        <v>157</v>
      </c>
      <c r="CL164" s="14">
        <v>167</v>
      </c>
      <c r="CM164" s="14">
        <v>151</v>
      </c>
      <c r="CN164" s="14">
        <v>301</v>
      </c>
      <c r="CO164" s="14">
        <v>234</v>
      </c>
      <c r="CP164" s="43">
        <f t="shared" si="36"/>
        <v>238</v>
      </c>
      <c r="CQ164" s="14" t="s">
        <v>58</v>
      </c>
      <c r="CR164" s="14">
        <v>0.61133194702866522</v>
      </c>
      <c r="CS164" s="431">
        <v>0.64098941693749356</v>
      </c>
      <c r="CT164" s="14">
        <v>157</v>
      </c>
      <c r="CU164" s="14">
        <v>157</v>
      </c>
      <c r="CV164" s="14">
        <v>152</v>
      </c>
      <c r="CW164" s="14">
        <v>52</v>
      </c>
      <c r="CX164" s="14">
        <v>194</v>
      </c>
      <c r="CY164" s="14">
        <v>173</v>
      </c>
      <c r="CZ164" s="14">
        <f t="shared" si="37"/>
        <v>170</v>
      </c>
      <c r="DA164" s="368" t="s">
        <v>105</v>
      </c>
      <c r="DB164" s="14">
        <v>0.62307026609999838</v>
      </c>
      <c r="DC164" s="431">
        <v>0.66169612184747251</v>
      </c>
      <c r="DD164" s="14">
        <v>157</v>
      </c>
      <c r="DE164" s="43">
        <v>157</v>
      </c>
      <c r="DF164" s="14">
        <v>168</v>
      </c>
      <c r="DG164" s="14">
        <v>134</v>
      </c>
      <c r="DH164" s="14">
        <v>188</v>
      </c>
      <c r="DI164" s="14">
        <v>178</v>
      </c>
      <c r="DJ164" s="14">
        <f t="shared" si="38"/>
        <v>174</v>
      </c>
      <c r="DK164" s="368" t="s">
        <v>335</v>
      </c>
      <c r="DL164" s="14">
        <v>0.62609572557211091</v>
      </c>
      <c r="DM164" s="431">
        <v>0.64146839119443733</v>
      </c>
      <c r="DN164" s="14">
        <v>157</v>
      </c>
      <c r="DO164" s="43">
        <v>157</v>
      </c>
      <c r="DP164" s="14">
        <v>177</v>
      </c>
      <c r="DQ164" s="14">
        <v>178</v>
      </c>
      <c r="DR164" s="14">
        <v>209</v>
      </c>
      <c r="DS164" s="14">
        <v>193</v>
      </c>
      <c r="DT164" s="14">
        <f t="shared" si="39"/>
        <v>195</v>
      </c>
      <c r="DU164" s="368" t="s">
        <v>107</v>
      </c>
      <c r="DV164" s="14">
        <v>0.612329474032282</v>
      </c>
      <c r="DW164" s="431">
        <v>0.63264663653866748</v>
      </c>
      <c r="DX164" s="14">
        <v>157</v>
      </c>
      <c r="DY164" s="14">
        <v>157</v>
      </c>
      <c r="DZ164" s="14">
        <v>135</v>
      </c>
      <c r="EA164" s="14">
        <v>185</v>
      </c>
      <c r="EB164" s="14">
        <v>71</v>
      </c>
      <c r="EC164" s="14">
        <v>103</v>
      </c>
      <c r="ED164" s="43">
        <f t="shared" si="40"/>
        <v>102</v>
      </c>
    </row>
    <row r="165" spans="6:134" x14ac:dyDescent="0.25">
      <c r="F165" s="406" t="s">
        <v>276</v>
      </c>
      <c r="G165" s="411">
        <f>(VLOOKUP(F165,'RPPF CALCULATION'!$AX$2:$AZ$400,2,FALSE))</f>
        <v>0.60449252343670623</v>
      </c>
      <c r="H165" s="413">
        <f t="shared" si="30"/>
        <v>159</v>
      </c>
      <c r="I165" s="49">
        <f>VLOOKUP(F165,'RPPF CALCULATION'!$U$2:$W$365,3,FALSE)</f>
        <v>180</v>
      </c>
      <c r="J165" s="417">
        <f>VLOOKUP(F165,'RPPF CALCULATION'!$X$2:$AC$365,3,FALSE)</f>
        <v>174</v>
      </c>
      <c r="K165" s="467">
        <f>VLOOKUP(F165,'RPPF CALCULATION'!$X$2:$AC$365,5,FALSE)</f>
        <v>271</v>
      </c>
      <c r="L165" s="525">
        <f t="shared" si="31"/>
        <v>225.5</v>
      </c>
      <c r="M165" s="469">
        <f t="shared" si="32"/>
        <v>234</v>
      </c>
      <c r="O165" s="368" t="s">
        <v>215</v>
      </c>
      <c r="P165" s="14">
        <v>0.63255718266629091</v>
      </c>
      <c r="Q165" s="431">
        <v>0.6458936350516945</v>
      </c>
      <c r="R165" s="14">
        <v>158</v>
      </c>
      <c r="S165" s="43">
        <v>158</v>
      </c>
      <c r="T165" s="14">
        <v>157</v>
      </c>
      <c r="U165" s="14">
        <v>109</v>
      </c>
      <c r="V165" s="14">
        <v>311</v>
      </c>
      <c r="W165" s="14">
        <v>234</v>
      </c>
      <c r="X165" s="14">
        <f t="shared" si="41"/>
        <v>239</v>
      </c>
      <c r="Y165" s="368" t="s">
        <v>55</v>
      </c>
      <c r="Z165" s="14">
        <v>0.6344380116180357</v>
      </c>
      <c r="AA165" s="431">
        <v>0.65813712977187899</v>
      </c>
      <c r="AB165" s="14">
        <v>158</v>
      </c>
      <c r="AC165" s="43">
        <v>158</v>
      </c>
      <c r="AD165" s="14">
        <v>164</v>
      </c>
      <c r="AE165" s="14">
        <v>120</v>
      </c>
      <c r="AF165" s="14">
        <v>222</v>
      </c>
      <c r="AG165" s="14">
        <v>193</v>
      </c>
      <c r="AH165" s="43">
        <f t="shared" si="42"/>
        <v>198</v>
      </c>
      <c r="AI165" s="368" t="s">
        <v>342</v>
      </c>
      <c r="AJ165" s="14">
        <v>0.60029856265754655</v>
      </c>
      <c r="AK165" s="431">
        <v>0.65843617182131453</v>
      </c>
      <c r="AL165" s="14">
        <v>158</v>
      </c>
      <c r="AM165" s="14">
        <v>158</v>
      </c>
      <c r="AN165" s="14">
        <v>169</v>
      </c>
      <c r="AO165" s="14">
        <v>260</v>
      </c>
      <c r="AP165" s="14">
        <v>183</v>
      </c>
      <c r="AQ165" s="14">
        <v>176</v>
      </c>
      <c r="AR165" s="43">
        <f t="shared" si="43"/>
        <v>174</v>
      </c>
      <c r="AS165" s="14" t="s">
        <v>387</v>
      </c>
      <c r="AT165" s="14">
        <v>0.62122375097105575</v>
      </c>
      <c r="AU165" s="431">
        <v>0.66927227419229551</v>
      </c>
      <c r="AV165" s="14">
        <v>158</v>
      </c>
      <c r="AW165" s="43">
        <v>158</v>
      </c>
      <c r="AX165" s="14">
        <v>162</v>
      </c>
      <c r="AY165" s="14">
        <v>54</v>
      </c>
      <c r="AZ165" s="14">
        <v>281</v>
      </c>
      <c r="BA165" s="14">
        <v>221.5</v>
      </c>
      <c r="BB165" s="14">
        <f t="shared" si="44"/>
        <v>220</v>
      </c>
      <c r="BC165" s="368" t="s">
        <v>362</v>
      </c>
      <c r="BD165" s="14">
        <v>0.63365268161583532</v>
      </c>
      <c r="BE165" s="431">
        <v>0.64905793093508224</v>
      </c>
      <c r="BF165" s="14">
        <v>158</v>
      </c>
      <c r="BG165" s="43">
        <v>158</v>
      </c>
      <c r="BH165" s="14">
        <v>151</v>
      </c>
      <c r="BI165" s="14">
        <v>99</v>
      </c>
      <c r="BJ165" s="14">
        <v>112</v>
      </c>
      <c r="BK165" s="14">
        <v>131.5</v>
      </c>
      <c r="BL165" s="14">
        <f t="shared" si="33"/>
        <v>129</v>
      </c>
      <c r="BM165" s="368" t="s">
        <v>143</v>
      </c>
      <c r="BN165" s="14">
        <v>0.62488484027800406</v>
      </c>
      <c r="BO165" s="431">
        <v>0.65164034640767621</v>
      </c>
      <c r="BP165" s="14">
        <v>158</v>
      </c>
      <c r="BQ165" s="43">
        <v>158</v>
      </c>
      <c r="BR165" s="14">
        <v>144</v>
      </c>
      <c r="BS165" s="14">
        <v>274</v>
      </c>
      <c r="BT165" s="14">
        <v>114</v>
      </c>
      <c r="BU165" s="14">
        <v>129</v>
      </c>
      <c r="BV165" s="14">
        <f t="shared" si="34"/>
        <v>127</v>
      </c>
      <c r="BW165" s="14" t="s">
        <v>358</v>
      </c>
      <c r="BX165" s="14">
        <v>0.61579397124726876</v>
      </c>
      <c r="BY165" s="431">
        <v>0.64992887133409727</v>
      </c>
      <c r="BZ165" s="14">
        <v>158</v>
      </c>
      <c r="CA165" s="43">
        <v>158</v>
      </c>
      <c r="CB165" s="14">
        <v>136</v>
      </c>
      <c r="CC165" s="14">
        <v>146</v>
      </c>
      <c r="CD165" s="14">
        <v>187</v>
      </c>
      <c r="CE165" s="14">
        <v>161.5</v>
      </c>
      <c r="CF165" s="14">
        <f t="shared" si="35"/>
        <v>156</v>
      </c>
      <c r="CG165" s="368" t="s">
        <v>379</v>
      </c>
      <c r="CH165" s="14">
        <v>0.61070530059128159</v>
      </c>
      <c r="CI165" s="431">
        <v>0.64432330667036042</v>
      </c>
      <c r="CJ165" s="14">
        <v>158</v>
      </c>
      <c r="CK165" s="43">
        <v>158</v>
      </c>
      <c r="CL165" s="14">
        <v>176</v>
      </c>
      <c r="CM165" s="14">
        <v>122</v>
      </c>
      <c r="CN165" s="14">
        <v>277</v>
      </c>
      <c r="CO165" s="14">
        <v>226.5</v>
      </c>
      <c r="CP165" s="43">
        <f t="shared" si="36"/>
        <v>223</v>
      </c>
      <c r="CQ165" s="14" t="s">
        <v>250</v>
      </c>
      <c r="CR165" s="14">
        <v>0.60895591834166962</v>
      </c>
      <c r="CS165" s="431">
        <v>0.63849812026944508</v>
      </c>
      <c r="CT165" s="14">
        <v>158</v>
      </c>
      <c r="CU165" s="14">
        <v>158</v>
      </c>
      <c r="CV165" s="14">
        <v>156</v>
      </c>
      <c r="CW165" s="14">
        <v>44</v>
      </c>
      <c r="CX165" s="14">
        <v>264</v>
      </c>
      <c r="CY165" s="14">
        <v>210</v>
      </c>
      <c r="CZ165" s="14">
        <f t="shared" si="37"/>
        <v>207</v>
      </c>
      <c r="DA165" s="368" t="s">
        <v>213</v>
      </c>
      <c r="DB165" s="14">
        <v>0.62267600406408896</v>
      </c>
      <c r="DC165" s="431">
        <v>0.66127741841329024</v>
      </c>
      <c r="DD165" s="14">
        <v>158</v>
      </c>
      <c r="DE165" s="43">
        <v>158</v>
      </c>
      <c r="DF165" s="14">
        <v>152</v>
      </c>
      <c r="DG165" s="14">
        <v>175</v>
      </c>
      <c r="DH165" s="14">
        <v>210</v>
      </c>
      <c r="DI165" s="14">
        <v>181</v>
      </c>
      <c r="DJ165" s="14">
        <f t="shared" si="38"/>
        <v>178</v>
      </c>
      <c r="DK165" s="368" t="s">
        <v>369</v>
      </c>
      <c r="DL165" s="14">
        <v>0.62457372506723807</v>
      </c>
      <c r="DM165" s="431">
        <v>0.63990902067746769</v>
      </c>
      <c r="DN165" s="14">
        <v>158</v>
      </c>
      <c r="DO165" s="43">
        <v>158</v>
      </c>
      <c r="DP165" s="14">
        <v>170</v>
      </c>
      <c r="DQ165" s="14">
        <v>74</v>
      </c>
      <c r="DR165" s="14">
        <v>234</v>
      </c>
      <c r="DS165" s="14">
        <v>202</v>
      </c>
      <c r="DT165" s="14">
        <f t="shared" si="39"/>
        <v>203</v>
      </c>
      <c r="DU165" s="368" t="s">
        <v>45</v>
      </c>
      <c r="DV165" s="14">
        <v>0.60648976060331183</v>
      </c>
      <c r="DW165" s="431">
        <v>0.62661316074522089</v>
      </c>
      <c r="DX165" s="14">
        <v>158</v>
      </c>
      <c r="DY165" s="14">
        <v>158</v>
      </c>
      <c r="DZ165" s="14">
        <v>171</v>
      </c>
      <c r="EA165" s="14">
        <v>238</v>
      </c>
      <c r="EB165" s="14">
        <v>220</v>
      </c>
      <c r="EC165" s="14">
        <v>195.5</v>
      </c>
      <c r="ED165" s="43">
        <f t="shared" si="40"/>
        <v>191</v>
      </c>
    </row>
    <row r="166" spans="6:134" x14ac:dyDescent="0.25">
      <c r="F166" s="406" t="s">
        <v>350</v>
      </c>
      <c r="G166" s="411">
        <f>(VLOOKUP(F166,'RPPF CALCULATION'!$AX$2:$AZ$400,2,FALSE))</f>
        <v>0.60342151714710612</v>
      </c>
      <c r="H166" s="413">
        <f t="shared" si="30"/>
        <v>160</v>
      </c>
      <c r="I166" s="49">
        <f>VLOOKUP(F166,'RPPF CALCULATION'!$U$2:$W$365,3,FALSE)</f>
        <v>133</v>
      </c>
      <c r="J166" s="417">
        <f>VLOOKUP(F166,'RPPF CALCULATION'!$X$2:$AC$365,3,FALSE)</f>
        <v>229</v>
      </c>
      <c r="K166" s="467">
        <f>VLOOKUP(F166,'RPPF CALCULATION'!$X$2:$AC$365,5,FALSE)</f>
        <v>192</v>
      </c>
      <c r="L166" s="525">
        <f t="shared" si="31"/>
        <v>162.5</v>
      </c>
      <c r="M166" s="469">
        <f t="shared" si="32"/>
        <v>153</v>
      </c>
      <c r="O166" s="368" t="s">
        <v>133</v>
      </c>
      <c r="P166" s="14">
        <v>0.62915584841928252</v>
      </c>
      <c r="Q166" s="431">
        <v>0.64242058913422362</v>
      </c>
      <c r="R166" s="14">
        <v>159</v>
      </c>
      <c r="S166" s="43">
        <v>159</v>
      </c>
      <c r="T166" s="14">
        <v>201</v>
      </c>
      <c r="U166" s="14">
        <v>117</v>
      </c>
      <c r="V166" s="14">
        <v>330</v>
      </c>
      <c r="W166" s="14">
        <v>265.5</v>
      </c>
      <c r="X166" s="14">
        <f t="shared" si="41"/>
        <v>268</v>
      </c>
      <c r="Y166" s="368" t="s">
        <v>274</v>
      </c>
      <c r="Z166" s="14">
        <v>0.6338695703061632</v>
      </c>
      <c r="AA166" s="431">
        <v>0.657547454615932</v>
      </c>
      <c r="AB166" s="14">
        <v>159</v>
      </c>
      <c r="AC166" s="43">
        <v>159</v>
      </c>
      <c r="AD166" s="14">
        <v>183</v>
      </c>
      <c r="AE166" s="14">
        <v>232</v>
      </c>
      <c r="AF166" s="14">
        <v>235</v>
      </c>
      <c r="AG166" s="14">
        <v>209</v>
      </c>
      <c r="AH166" s="43">
        <f t="shared" si="42"/>
        <v>214</v>
      </c>
      <c r="AI166" s="368" t="s">
        <v>182</v>
      </c>
      <c r="AJ166" s="14">
        <v>0.59950679626378134</v>
      </c>
      <c r="AK166" s="431">
        <v>0.65756772457569801</v>
      </c>
      <c r="AL166" s="14">
        <v>159</v>
      </c>
      <c r="AM166" s="14">
        <v>159</v>
      </c>
      <c r="AN166" s="14">
        <v>144</v>
      </c>
      <c r="AO166" s="14">
        <v>128</v>
      </c>
      <c r="AP166" s="14">
        <v>205</v>
      </c>
      <c r="AQ166" s="14">
        <v>174.5</v>
      </c>
      <c r="AR166" s="43">
        <f t="shared" si="43"/>
        <v>172</v>
      </c>
      <c r="AS166" s="14" t="s">
        <v>164</v>
      </c>
      <c r="AT166" s="14">
        <v>0.61871947472676336</v>
      </c>
      <c r="AU166" s="431">
        <v>0.66657430481394608</v>
      </c>
      <c r="AV166" s="14">
        <v>159</v>
      </c>
      <c r="AW166" s="43">
        <v>159</v>
      </c>
      <c r="AX166" s="14">
        <v>158</v>
      </c>
      <c r="AY166" s="14">
        <v>140</v>
      </c>
      <c r="AZ166" s="14">
        <v>239</v>
      </c>
      <c r="BA166" s="14">
        <v>198.5</v>
      </c>
      <c r="BB166" s="14">
        <f t="shared" si="44"/>
        <v>198</v>
      </c>
      <c r="BC166" s="368" t="s">
        <v>183</v>
      </c>
      <c r="BD166" s="14">
        <v>0.63141007269701643</v>
      </c>
      <c r="BE166" s="431">
        <v>0.64676080011408843</v>
      </c>
      <c r="BF166" s="14">
        <v>159</v>
      </c>
      <c r="BG166" s="43">
        <v>159</v>
      </c>
      <c r="BH166" s="14">
        <v>176</v>
      </c>
      <c r="BI166" s="14">
        <v>66</v>
      </c>
      <c r="BJ166" s="14">
        <v>159</v>
      </c>
      <c r="BK166" s="14">
        <v>167.5</v>
      </c>
      <c r="BL166" s="14">
        <f t="shared" si="33"/>
        <v>163</v>
      </c>
      <c r="BM166" s="368" t="s">
        <v>362</v>
      </c>
      <c r="BN166" s="14">
        <v>0.62184486912339088</v>
      </c>
      <c r="BO166" s="431">
        <v>0.64847021372309999</v>
      </c>
      <c r="BP166" s="14">
        <v>159</v>
      </c>
      <c r="BQ166" s="43">
        <v>159</v>
      </c>
      <c r="BR166" s="14">
        <v>174</v>
      </c>
      <c r="BS166" s="14">
        <v>121</v>
      </c>
      <c r="BT166" s="14">
        <v>123</v>
      </c>
      <c r="BU166" s="14">
        <v>148.5</v>
      </c>
      <c r="BV166" s="14">
        <f t="shared" si="34"/>
        <v>145</v>
      </c>
      <c r="BW166" s="14" t="s">
        <v>385</v>
      </c>
      <c r="BX166" s="14">
        <v>0.61451043543912398</v>
      </c>
      <c r="BY166" s="431">
        <v>0.64857418613408668</v>
      </c>
      <c r="BZ166" s="14">
        <v>159</v>
      </c>
      <c r="CA166" s="43">
        <v>159</v>
      </c>
      <c r="CB166" s="14">
        <v>140</v>
      </c>
      <c r="CC166" s="14">
        <v>94</v>
      </c>
      <c r="CD166" s="14">
        <v>280</v>
      </c>
      <c r="CE166" s="14">
        <v>210</v>
      </c>
      <c r="CF166" s="14">
        <f t="shared" si="35"/>
        <v>211</v>
      </c>
      <c r="CG166" s="368" t="s">
        <v>220</v>
      </c>
      <c r="CH166" s="14">
        <v>0.61000530491317684</v>
      </c>
      <c r="CI166" s="431">
        <v>0.64358477774399492</v>
      </c>
      <c r="CJ166" s="14">
        <v>159</v>
      </c>
      <c r="CK166" s="43">
        <v>159</v>
      </c>
      <c r="CL166" s="14">
        <v>168</v>
      </c>
      <c r="CM166" s="14">
        <v>200</v>
      </c>
      <c r="CN166" s="14">
        <v>288</v>
      </c>
      <c r="CO166" s="14">
        <v>228</v>
      </c>
      <c r="CP166" s="43">
        <f t="shared" si="36"/>
        <v>227</v>
      </c>
      <c r="CQ166" s="14" t="s">
        <v>215</v>
      </c>
      <c r="CR166" s="14">
        <v>0.60828276641490175</v>
      </c>
      <c r="CS166" s="431">
        <v>0.63779231180786133</v>
      </c>
      <c r="CT166" s="14">
        <v>159</v>
      </c>
      <c r="CU166" s="14">
        <v>159</v>
      </c>
      <c r="CV166" s="14">
        <v>162</v>
      </c>
      <c r="CW166" s="14">
        <v>180</v>
      </c>
      <c r="CX166" s="14">
        <v>231</v>
      </c>
      <c r="CY166" s="14">
        <v>196.5</v>
      </c>
      <c r="CZ166" s="14">
        <f t="shared" si="37"/>
        <v>193</v>
      </c>
      <c r="DA166" s="368" t="s">
        <v>148</v>
      </c>
      <c r="DB166" s="14">
        <v>0.62221567945821421</v>
      </c>
      <c r="DC166" s="431">
        <v>0.660788557007008</v>
      </c>
      <c r="DD166" s="14">
        <v>159</v>
      </c>
      <c r="DE166" s="43">
        <v>159</v>
      </c>
      <c r="DF166" s="14">
        <v>138</v>
      </c>
      <c r="DG166" s="14">
        <v>71</v>
      </c>
      <c r="DH166" s="14">
        <v>224</v>
      </c>
      <c r="DI166" s="14">
        <v>181</v>
      </c>
      <c r="DJ166" s="14">
        <f t="shared" si="38"/>
        <v>178</v>
      </c>
      <c r="DK166" s="368" t="s">
        <v>200</v>
      </c>
      <c r="DL166" s="14">
        <v>0.62404520421056053</v>
      </c>
      <c r="DM166" s="431">
        <v>0.63936752293231713</v>
      </c>
      <c r="DN166" s="14">
        <v>159</v>
      </c>
      <c r="DO166" s="43">
        <v>159</v>
      </c>
      <c r="DP166" s="14">
        <v>138</v>
      </c>
      <c r="DQ166" s="14">
        <v>216</v>
      </c>
      <c r="DR166" s="14">
        <v>166</v>
      </c>
      <c r="DS166" s="14">
        <v>152</v>
      </c>
      <c r="DT166" s="14">
        <f t="shared" si="39"/>
        <v>143</v>
      </c>
      <c r="DU166" s="368" t="s">
        <v>358</v>
      </c>
      <c r="DV166" s="14">
        <v>0.6049698674686671</v>
      </c>
      <c r="DW166" s="431">
        <v>0.62504283738123323</v>
      </c>
      <c r="DX166" s="14">
        <v>159</v>
      </c>
      <c r="DY166" s="14">
        <v>159</v>
      </c>
      <c r="DZ166" s="14">
        <v>132</v>
      </c>
      <c r="EA166" s="14">
        <v>131</v>
      </c>
      <c r="EB166" s="14">
        <v>284</v>
      </c>
      <c r="EC166" s="14">
        <v>208</v>
      </c>
      <c r="ED166" s="43">
        <f t="shared" si="40"/>
        <v>211</v>
      </c>
    </row>
    <row r="167" spans="6:134" x14ac:dyDescent="0.25">
      <c r="F167" s="406" t="s">
        <v>224</v>
      </c>
      <c r="G167" s="411">
        <f>(VLOOKUP(F167,'RPPF CALCULATION'!$AX$2:$AZ$400,2,FALSE))</f>
        <v>0.6032551375352182</v>
      </c>
      <c r="H167" s="413">
        <f t="shared" si="30"/>
        <v>161</v>
      </c>
      <c r="I167" s="49">
        <f>VLOOKUP(F167,'RPPF CALCULATION'!$U$2:$W$365,3,FALSE)</f>
        <v>189</v>
      </c>
      <c r="J167" s="417">
        <f>VLOOKUP(F167,'RPPF CALCULATION'!$X$2:$AC$365,3,FALSE)</f>
        <v>109</v>
      </c>
      <c r="K167" s="467">
        <f>VLOOKUP(F167,'RPPF CALCULATION'!$X$2:$AC$365,5,FALSE)</f>
        <v>276</v>
      </c>
      <c r="L167" s="525">
        <f t="shared" si="31"/>
        <v>232.5</v>
      </c>
      <c r="M167" s="469">
        <f t="shared" si="32"/>
        <v>240</v>
      </c>
      <c r="O167" s="368" t="s">
        <v>116</v>
      </c>
      <c r="P167" s="14">
        <v>0.62890694113014856</v>
      </c>
      <c r="Q167" s="431">
        <v>0.64216643403461349</v>
      </c>
      <c r="R167" s="14">
        <v>160</v>
      </c>
      <c r="S167" s="43">
        <v>160</v>
      </c>
      <c r="T167" s="14">
        <v>151</v>
      </c>
      <c r="U167" s="14">
        <v>60</v>
      </c>
      <c r="V167" s="14">
        <v>215</v>
      </c>
      <c r="W167" s="14">
        <v>183</v>
      </c>
      <c r="X167" s="14">
        <f t="shared" si="41"/>
        <v>178</v>
      </c>
      <c r="Y167" s="368" t="s">
        <v>134</v>
      </c>
      <c r="Z167" s="14">
        <v>0.633160827807003</v>
      </c>
      <c r="AA167" s="431">
        <v>0.65681223739123418</v>
      </c>
      <c r="AB167" s="14">
        <v>160</v>
      </c>
      <c r="AC167" s="43">
        <v>160</v>
      </c>
      <c r="AD167" s="14">
        <v>150</v>
      </c>
      <c r="AE167" s="14">
        <v>192</v>
      </c>
      <c r="AF167" s="14">
        <v>125</v>
      </c>
      <c r="AG167" s="14">
        <v>137.5</v>
      </c>
      <c r="AH167" s="43">
        <f t="shared" si="42"/>
        <v>130</v>
      </c>
      <c r="AI167" s="368" t="s">
        <v>238</v>
      </c>
      <c r="AJ167" s="14">
        <v>0.59878687251783502</v>
      </c>
      <c r="AK167" s="431">
        <v>0.65677807778196651</v>
      </c>
      <c r="AL167" s="14">
        <v>160</v>
      </c>
      <c r="AM167" s="14">
        <v>160</v>
      </c>
      <c r="AN167" s="14">
        <v>149</v>
      </c>
      <c r="AO167" s="14">
        <v>181</v>
      </c>
      <c r="AP167" s="14">
        <v>147</v>
      </c>
      <c r="AQ167" s="14">
        <v>148</v>
      </c>
      <c r="AR167" s="43">
        <f t="shared" si="43"/>
        <v>143</v>
      </c>
      <c r="AS167" s="14" t="s">
        <v>114</v>
      </c>
      <c r="AT167" s="14">
        <v>0.618458441616345</v>
      </c>
      <c r="AU167" s="431">
        <v>0.66629308210928273</v>
      </c>
      <c r="AV167" s="14">
        <v>160</v>
      </c>
      <c r="AW167" s="43">
        <v>160</v>
      </c>
      <c r="AX167" s="14">
        <v>169</v>
      </c>
      <c r="AY167" s="14">
        <v>114</v>
      </c>
      <c r="AZ167" s="14">
        <v>64</v>
      </c>
      <c r="BA167" s="14">
        <v>116.5</v>
      </c>
      <c r="BB167" s="14">
        <f t="shared" si="44"/>
        <v>118</v>
      </c>
      <c r="BC167" s="368" t="s">
        <v>372</v>
      </c>
      <c r="BD167" s="14">
        <v>0.63073451258781155</v>
      </c>
      <c r="BE167" s="431">
        <v>0.64606881590976906</v>
      </c>
      <c r="BF167" s="14">
        <v>160</v>
      </c>
      <c r="BG167" s="43">
        <v>160</v>
      </c>
      <c r="BH167" s="14">
        <v>163</v>
      </c>
      <c r="BI167" s="14">
        <v>176</v>
      </c>
      <c r="BJ167" s="14">
        <v>195</v>
      </c>
      <c r="BK167" s="14">
        <v>179</v>
      </c>
      <c r="BL167" s="14">
        <f t="shared" si="33"/>
        <v>175</v>
      </c>
      <c r="BM167" s="368" t="s">
        <v>335</v>
      </c>
      <c r="BN167" s="14">
        <v>0.62109581004569581</v>
      </c>
      <c r="BO167" s="431">
        <v>0.64768908240832546</v>
      </c>
      <c r="BP167" s="14">
        <v>160</v>
      </c>
      <c r="BQ167" s="43">
        <v>160</v>
      </c>
      <c r="BR167" s="14">
        <v>160</v>
      </c>
      <c r="BS167" s="14">
        <v>163</v>
      </c>
      <c r="BT167" s="14">
        <v>175</v>
      </c>
      <c r="BU167" s="14">
        <v>167.5</v>
      </c>
      <c r="BV167" s="14">
        <f t="shared" si="34"/>
        <v>162</v>
      </c>
      <c r="BW167" s="14" t="s">
        <v>178</v>
      </c>
      <c r="BX167" s="14">
        <v>0.61061662108352677</v>
      </c>
      <c r="BY167" s="431">
        <v>0.64446452854164227</v>
      </c>
      <c r="BZ167" s="14">
        <v>160</v>
      </c>
      <c r="CA167" s="43">
        <v>160</v>
      </c>
      <c r="CB167" s="14">
        <v>162</v>
      </c>
      <c r="CC167" s="14">
        <v>56</v>
      </c>
      <c r="CD167" s="14">
        <v>102</v>
      </c>
      <c r="CE167" s="14">
        <v>132</v>
      </c>
      <c r="CF167" s="14">
        <f t="shared" si="35"/>
        <v>128</v>
      </c>
      <c r="CG167" s="368" t="s">
        <v>90</v>
      </c>
      <c r="CH167" s="14">
        <v>0.60967618074402974</v>
      </c>
      <c r="CI167" s="431">
        <v>0.64323753600110412</v>
      </c>
      <c r="CJ167" s="14">
        <v>160</v>
      </c>
      <c r="CK167" s="43">
        <v>160</v>
      </c>
      <c r="CL167" s="14">
        <v>165</v>
      </c>
      <c r="CM167" s="14">
        <v>197</v>
      </c>
      <c r="CN167" s="14">
        <v>181</v>
      </c>
      <c r="CO167" s="14">
        <v>173</v>
      </c>
      <c r="CP167" s="43">
        <f t="shared" si="36"/>
        <v>165</v>
      </c>
      <c r="CQ167" s="14" t="s">
        <v>268</v>
      </c>
      <c r="CR167" s="14">
        <v>0.60665222658145412</v>
      </c>
      <c r="CS167" s="431">
        <v>0.63608266980041372</v>
      </c>
      <c r="CT167" s="14">
        <v>160</v>
      </c>
      <c r="CU167" s="14">
        <v>160</v>
      </c>
      <c r="CV167" s="14">
        <v>158</v>
      </c>
      <c r="CW167" s="14">
        <v>100</v>
      </c>
      <c r="CX167" s="14">
        <v>224</v>
      </c>
      <c r="CY167" s="14">
        <v>191</v>
      </c>
      <c r="CZ167" s="14">
        <f t="shared" si="37"/>
        <v>185</v>
      </c>
      <c r="DA167" s="368" t="s">
        <v>262</v>
      </c>
      <c r="DB167" s="14">
        <v>0.62065308033748467</v>
      </c>
      <c r="DC167" s="431">
        <v>0.65912908802823467</v>
      </c>
      <c r="DD167" s="14">
        <v>160</v>
      </c>
      <c r="DE167" s="43">
        <v>160</v>
      </c>
      <c r="DF167" s="14">
        <v>156</v>
      </c>
      <c r="DG167" s="14">
        <v>128</v>
      </c>
      <c r="DH167" s="14">
        <v>202</v>
      </c>
      <c r="DI167" s="14">
        <v>179</v>
      </c>
      <c r="DJ167" s="14">
        <f t="shared" si="38"/>
        <v>175</v>
      </c>
      <c r="DK167" s="368" t="s">
        <v>241</v>
      </c>
      <c r="DL167" s="14">
        <v>0.62043939774266821</v>
      </c>
      <c r="DM167" s="431">
        <v>0.63567318230764069</v>
      </c>
      <c r="DN167" s="14">
        <v>160</v>
      </c>
      <c r="DO167" s="43">
        <v>160</v>
      </c>
      <c r="DP167" s="14">
        <v>175</v>
      </c>
      <c r="DQ167" s="14">
        <v>122</v>
      </c>
      <c r="DR167" s="14">
        <v>303</v>
      </c>
      <c r="DS167" s="14">
        <v>239</v>
      </c>
      <c r="DT167" s="14">
        <f t="shared" si="39"/>
        <v>253</v>
      </c>
      <c r="DU167" s="368" t="s">
        <v>102</v>
      </c>
      <c r="DV167" s="14">
        <v>0.60280074297715058</v>
      </c>
      <c r="DW167" s="431">
        <v>0.62280174108914255</v>
      </c>
      <c r="DX167" s="14">
        <v>160</v>
      </c>
      <c r="DY167" s="14">
        <v>160</v>
      </c>
      <c r="DZ167" s="14">
        <v>168</v>
      </c>
      <c r="EA167" s="14">
        <v>142</v>
      </c>
      <c r="EB167" s="14">
        <v>156</v>
      </c>
      <c r="EC167" s="14">
        <v>162</v>
      </c>
      <c r="ED167" s="43">
        <f t="shared" si="40"/>
        <v>161</v>
      </c>
    </row>
    <row r="168" spans="6:134" x14ac:dyDescent="0.25">
      <c r="F168" s="406" t="s">
        <v>275</v>
      </c>
      <c r="G168" s="411">
        <f>(VLOOKUP(F168,'RPPF CALCULATION'!$AX$2:$AZ$400,2,FALSE))</f>
        <v>0.60276679630481778</v>
      </c>
      <c r="H168" s="413">
        <f t="shared" si="30"/>
        <v>162</v>
      </c>
      <c r="I168" s="49">
        <f>VLOOKUP(F168,'RPPF CALCULATION'!$U$2:$W$365,3,FALSE)</f>
        <v>125</v>
      </c>
      <c r="J168" s="417">
        <f>VLOOKUP(F168,'RPPF CALCULATION'!$X$2:$AC$365,3,FALSE)</f>
        <v>114</v>
      </c>
      <c r="K168" s="467">
        <f>VLOOKUP(F168,'RPPF CALCULATION'!$X$2:$AC$365,5,FALSE)</f>
        <v>97</v>
      </c>
      <c r="L168" s="525">
        <f t="shared" si="31"/>
        <v>111</v>
      </c>
      <c r="M168" s="469">
        <f t="shared" si="32"/>
        <v>100</v>
      </c>
      <c r="O168" s="368" t="s">
        <v>271</v>
      </c>
      <c r="P168" s="14">
        <v>0.62846808393855536</v>
      </c>
      <c r="Q168" s="431">
        <v>0.64171832424388775</v>
      </c>
      <c r="R168" s="14">
        <v>161</v>
      </c>
      <c r="S168" s="43">
        <v>161</v>
      </c>
      <c r="T168" s="14">
        <v>160</v>
      </c>
      <c r="U168" s="14">
        <v>148</v>
      </c>
      <c r="V168" s="14">
        <v>87</v>
      </c>
      <c r="W168" s="14">
        <v>123.5</v>
      </c>
      <c r="X168" s="14">
        <f t="shared" si="41"/>
        <v>117</v>
      </c>
      <c r="Y168" s="368" t="s">
        <v>307</v>
      </c>
      <c r="Z168" s="14">
        <v>0.6327577545707066</v>
      </c>
      <c r="AA168" s="431">
        <v>0.65639410755354144</v>
      </c>
      <c r="AB168" s="14">
        <v>161</v>
      </c>
      <c r="AC168" s="43">
        <v>161</v>
      </c>
      <c r="AD168" s="14">
        <v>135</v>
      </c>
      <c r="AE168" s="14">
        <v>284</v>
      </c>
      <c r="AF168" s="14">
        <v>103</v>
      </c>
      <c r="AG168" s="14">
        <v>119</v>
      </c>
      <c r="AH168" s="43">
        <f t="shared" si="42"/>
        <v>110</v>
      </c>
      <c r="AI168" s="368" t="s">
        <v>250</v>
      </c>
      <c r="AJ168" s="14">
        <v>0.59426408324708146</v>
      </c>
      <c r="AK168" s="431">
        <v>0.65181726621479252</v>
      </c>
      <c r="AL168" s="14">
        <v>161</v>
      </c>
      <c r="AM168" s="14">
        <v>161</v>
      </c>
      <c r="AN168" s="14">
        <v>190</v>
      </c>
      <c r="AO168" s="14">
        <v>172</v>
      </c>
      <c r="AP168" s="14">
        <v>193</v>
      </c>
      <c r="AQ168" s="14">
        <v>191.5</v>
      </c>
      <c r="AR168" s="43">
        <f t="shared" si="43"/>
        <v>192</v>
      </c>
      <c r="AS168" s="14" t="s">
        <v>203</v>
      </c>
      <c r="AT168" s="14">
        <v>0.61835232748762747</v>
      </c>
      <c r="AU168" s="431">
        <v>0.66617876058802783</v>
      </c>
      <c r="AV168" s="14">
        <v>161</v>
      </c>
      <c r="AW168" s="43">
        <v>161</v>
      </c>
      <c r="AX168" s="14">
        <v>145</v>
      </c>
      <c r="AY168" s="14">
        <v>120</v>
      </c>
      <c r="AZ168" s="14">
        <v>243</v>
      </c>
      <c r="BA168" s="14">
        <v>194</v>
      </c>
      <c r="BB168" s="14">
        <f t="shared" si="44"/>
        <v>192</v>
      </c>
      <c r="BC168" s="368" t="s">
        <v>307</v>
      </c>
      <c r="BD168" s="14">
        <v>0.63029588907503875</v>
      </c>
      <c r="BE168" s="431">
        <v>0.64561952866153416</v>
      </c>
      <c r="BF168" s="14">
        <v>161</v>
      </c>
      <c r="BG168" s="43">
        <v>161</v>
      </c>
      <c r="BH168" s="14">
        <v>150</v>
      </c>
      <c r="BI168" s="14">
        <v>206</v>
      </c>
      <c r="BJ168" s="14">
        <v>184</v>
      </c>
      <c r="BK168" s="14">
        <v>167</v>
      </c>
      <c r="BL168" s="14">
        <f t="shared" si="33"/>
        <v>161</v>
      </c>
      <c r="BM168" s="368" t="s">
        <v>285</v>
      </c>
      <c r="BN168" s="14">
        <v>0.61853961357596732</v>
      </c>
      <c r="BO168" s="431">
        <v>0.64502343804371121</v>
      </c>
      <c r="BP168" s="14">
        <v>161</v>
      </c>
      <c r="BQ168" s="43">
        <v>161</v>
      </c>
      <c r="BR168" s="14">
        <v>142</v>
      </c>
      <c r="BS168" s="14">
        <v>278</v>
      </c>
      <c r="BT168" s="14">
        <v>161</v>
      </c>
      <c r="BU168" s="14">
        <v>151.5</v>
      </c>
      <c r="BV168" s="14">
        <f t="shared" si="34"/>
        <v>148</v>
      </c>
      <c r="BW168" s="14" t="s">
        <v>382</v>
      </c>
      <c r="BX168" s="14">
        <v>0.60855640942676681</v>
      </c>
      <c r="BY168" s="431">
        <v>0.64229011453418572</v>
      </c>
      <c r="BZ168" s="14">
        <v>161</v>
      </c>
      <c r="CA168" s="43">
        <v>161</v>
      </c>
      <c r="CB168" s="14">
        <v>134</v>
      </c>
      <c r="CC168" s="14">
        <v>42</v>
      </c>
      <c r="CD168" s="14">
        <v>232</v>
      </c>
      <c r="CE168" s="14">
        <v>183</v>
      </c>
      <c r="CF168" s="14">
        <f t="shared" si="35"/>
        <v>183</v>
      </c>
      <c r="CG168" s="368" t="s">
        <v>55</v>
      </c>
      <c r="CH168" s="14">
        <v>0.60728565301690929</v>
      </c>
      <c r="CI168" s="431">
        <v>0.64071541489238903</v>
      </c>
      <c r="CJ168" s="14">
        <v>161</v>
      </c>
      <c r="CK168" s="43">
        <v>161</v>
      </c>
      <c r="CL168" s="14">
        <v>157</v>
      </c>
      <c r="CM168" s="14">
        <v>243</v>
      </c>
      <c r="CN168" s="14">
        <v>179</v>
      </c>
      <c r="CO168" s="14">
        <v>168</v>
      </c>
      <c r="CP168" s="43">
        <f t="shared" si="36"/>
        <v>159</v>
      </c>
      <c r="CQ168" s="14" t="s">
        <v>145</v>
      </c>
      <c r="CR168" s="14">
        <v>0.60644006641262826</v>
      </c>
      <c r="CS168" s="431">
        <v>0.63586021713198371</v>
      </c>
      <c r="CT168" s="14">
        <v>161</v>
      </c>
      <c r="CU168" s="14">
        <v>161</v>
      </c>
      <c r="CV168" s="14">
        <v>151</v>
      </c>
      <c r="CW168" s="14">
        <v>109</v>
      </c>
      <c r="CX168" s="14">
        <v>278</v>
      </c>
      <c r="CY168" s="14">
        <v>214.5</v>
      </c>
      <c r="CZ168" s="14">
        <f t="shared" si="37"/>
        <v>214</v>
      </c>
      <c r="DA168" s="368" t="s">
        <v>181</v>
      </c>
      <c r="DB168" s="14">
        <v>0.62060229405249401</v>
      </c>
      <c r="DC168" s="431">
        <v>0.65907515336042943</v>
      </c>
      <c r="DD168" s="14">
        <v>161</v>
      </c>
      <c r="DE168" s="43">
        <v>161</v>
      </c>
      <c r="DF168" s="14">
        <v>144</v>
      </c>
      <c r="DG168" s="14">
        <v>181</v>
      </c>
      <c r="DH168" s="14">
        <v>125</v>
      </c>
      <c r="DI168" s="14">
        <v>134.5</v>
      </c>
      <c r="DJ168" s="14">
        <f t="shared" si="38"/>
        <v>133</v>
      </c>
      <c r="DK168" s="368" t="s">
        <v>111</v>
      </c>
      <c r="DL168" s="14">
        <v>0.61750223585555608</v>
      </c>
      <c r="DM168" s="431">
        <v>0.63266390364073744</v>
      </c>
      <c r="DN168" s="14">
        <v>161</v>
      </c>
      <c r="DO168" s="43">
        <v>161</v>
      </c>
      <c r="DP168" s="14">
        <v>156</v>
      </c>
      <c r="DQ168" s="14">
        <v>55</v>
      </c>
      <c r="DR168" s="14">
        <v>167</v>
      </c>
      <c r="DS168" s="14">
        <v>161.5</v>
      </c>
      <c r="DT168" s="14">
        <f t="shared" si="39"/>
        <v>152</v>
      </c>
      <c r="DU168" s="368" t="s">
        <v>315</v>
      </c>
      <c r="DV168" s="14">
        <v>0.60243402117659461</v>
      </c>
      <c r="DW168" s="431">
        <v>0.62242285141698717</v>
      </c>
      <c r="DX168" s="14">
        <v>161</v>
      </c>
      <c r="DY168" s="14">
        <v>161</v>
      </c>
      <c r="DZ168" s="14">
        <v>151</v>
      </c>
      <c r="EA168" s="14">
        <v>307</v>
      </c>
      <c r="EB168" s="14">
        <v>143</v>
      </c>
      <c r="EC168" s="14">
        <v>147</v>
      </c>
      <c r="ED168" s="43">
        <f t="shared" si="40"/>
        <v>141</v>
      </c>
    </row>
    <row r="169" spans="6:134" x14ac:dyDescent="0.25">
      <c r="F169" s="406" t="s">
        <v>125</v>
      </c>
      <c r="G169" s="411">
        <f>(VLOOKUP(F169,'RPPF CALCULATION'!$AX$2:$AZ$400,2,FALSE))</f>
        <v>0.60225161923571735</v>
      </c>
      <c r="H169" s="413">
        <f t="shared" si="30"/>
        <v>163</v>
      </c>
      <c r="I169" s="49">
        <f>VLOOKUP(F169,'RPPF CALCULATION'!$U$2:$W$365,3,FALSE)</f>
        <v>155</v>
      </c>
      <c r="J169" s="417">
        <f>VLOOKUP(F169,'RPPF CALCULATION'!$X$2:$AC$365,3,FALSE)</f>
        <v>179</v>
      </c>
      <c r="K169" s="467">
        <f>VLOOKUP(F169,'RPPF CALCULATION'!$X$2:$AC$365,5,FALSE)</f>
        <v>253</v>
      </c>
      <c r="L169" s="525">
        <f t="shared" si="31"/>
        <v>204</v>
      </c>
      <c r="M169" s="469">
        <f t="shared" si="32"/>
        <v>214</v>
      </c>
      <c r="O169" s="368" t="s">
        <v>273</v>
      </c>
      <c r="P169" s="14">
        <v>0.62808043642386713</v>
      </c>
      <c r="Q169" s="431">
        <v>0.64132250380386779</v>
      </c>
      <c r="R169" s="14">
        <v>162</v>
      </c>
      <c r="S169" s="43">
        <v>162</v>
      </c>
      <c r="T169" s="14">
        <v>167</v>
      </c>
      <c r="U169" s="14">
        <v>135</v>
      </c>
      <c r="V169" s="14">
        <v>124</v>
      </c>
      <c r="W169" s="14">
        <v>145.5</v>
      </c>
      <c r="X169" s="14">
        <f t="shared" si="41"/>
        <v>138</v>
      </c>
      <c r="Y169" s="368" t="s">
        <v>295</v>
      </c>
      <c r="Z169" s="14">
        <v>0.6303489035500589</v>
      </c>
      <c r="AA169" s="431">
        <v>0.65389527509434819</v>
      </c>
      <c r="AB169" s="14">
        <v>162</v>
      </c>
      <c r="AC169" s="43">
        <v>162</v>
      </c>
      <c r="AD169" s="14">
        <v>141</v>
      </c>
      <c r="AE169" s="14">
        <v>205</v>
      </c>
      <c r="AF169" s="14">
        <v>50</v>
      </c>
      <c r="AG169" s="14">
        <v>95.5</v>
      </c>
      <c r="AH169" s="43">
        <f t="shared" si="42"/>
        <v>89</v>
      </c>
      <c r="AI169" s="368" t="s">
        <v>111</v>
      </c>
      <c r="AJ169" s="14">
        <v>0.59411562220312863</v>
      </c>
      <c r="AK169" s="431">
        <v>0.65165442704187804</v>
      </c>
      <c r="AL169" s="14">
        <v>162</v>
      </c>
      <c r="AM169" s="14">
        <v>162</v>
      </c>
      <c r="AN169" s="14">
        <v>185</v>
      </c>
      <c r="AO169" s="14">
        <v>178</v>
      </c>
      <c r="AP169" s="14">
        <v>178</v>
      </c>
      <c r="AQ169" s="14">
        <v>181.5</v>
      </c>
      <c r="AR169" s="43">
        <f t="shared" si="43"/>
        <v>178</v>
      </c>
      <c r="AS169" s="14" t="s">
        <v>65</v>
      </c>
      <c r="AT169" s="14">
        <v>0.61424540323481092</v>
      </c>
      <c r="AU169" s="431">
        <v>0.66175418646264783</v>
      </c>
      <c r="AV169" s="14">
        <v>162</v>
      </c>
      <c r="AW169" s="43">
        <v>162</v>
      </c>
      <c r="AX169" s="14">
        <v>139</v>
      </c>
      <c r="AY169" s="14">
        <v>190</v>
      </c>
      <c r="AZ169" s="14">
        <v>219</v>
      </c>
      <c r="BA169" s="14">
        <v>179</v>
      </c>
      <c r="BB169" s="14">
        <f t="shared" si="44"/>
        <v>174</v>
      </c>
      <c r="BC169" s="368" t="s">
        <v>268</v>
      </c>
      <c r="BD169" s="14">
        <v>0.63005753524011165</v>
      </c>
      <c r="BE169" s="431">
        <v>0.64537538001130879</v>
      </c>
      <c r="BF169" s="14">
        <v>162</v>
      </c>
      <c r="BG169" s="43">
        <v>162</v>
      </c>
      <c r="BH169" s="14">
        <v>175</v>
      </c>
      <c r="BI169" s="14">
        <v>269</v>
      </c>
      <c r="BJ169" s="14">
        <v>92</v>
      </c>
      <c r="BK169" s="14">
        <v>133.5</v>
      </c>
      <c r="BL169" s="14">
        <f t="shared" si="33"/>
        <v>132</v>
      </c>
      <c r="BM169" s="368" t="s">
        <v>382</v>
      </c>
      <c r="BN169" s="14">
        <v>0.61592002493320375</v>
      </c>
      <c r="BO169" s="431">
        <v>0.64229168726246866</v>
      </c>
      <c r="BP169" s="14">
        <v>162</v>
      </c>
      <c r="BQ169" s="43">
        <v>162</v>
      </c>
      <c r="BR169" s="14">
        <v>172</v>
      </c>
      <c r="BS169" s="14">
        <v>26</v>
      </c>
      <c r="BT169" s="14">
        <v>322</v>
      </c>
      <c r="BU169" s="14">
        <v>247</v>
      </c>
      <c r="BV169" s="14">
        <f t="shared" si="34"/>
        <v>248</v>
      </c>
      <c r="BW169" s="14" t="s">
        <v>338</v>
      </c>
      <c r="BX169" s="14">
        <v>0.60840947413547797</v>
      </c>
      <c r="BY169" s="431">
        <v>0.64213503427603857</v>
      </c>
      <c r="BZ169" s="14">
        <v>162</v>
      </c>
      <c r="CA169" s="43">
        <v>162</v>
      </c>
      <c r="CB169" s="14">
        <v>142</v>
      </c>
      <c r="CC169" s="14">
        <v>204</v>
      </c>
      <c r="CD169" s="14">
        <v>167</v>
      </c>
      <c r="CE169" s="14">
        <v>154.5</v>
      </c>
      <c r="CF169" s="14">
        <f t="shared" si="35"/>
        <v>149</v>
      </c>
      <c r="CG169" s="368" t="s">
        <v>335</v>
      </c>
      <c r="CH169" s="14">
        <v>0.60671494802532844</v>
      </c>
      <c r="CI169" s="431">
        <v>0.64011329382523496</v>
      </c>
      <c r="CJ169" s="14">
        <v>162</v>
      </c>
      <c r="CK169" s="43">
        <v>162</v>
      </c>
      <c r="CL169" s="14">
        <v>149</v>
      </c>
      <c r="CM169" s="14">
        <v>185</v>
      </c>
      <c r="CN169" s="14">
        <v>228</v>
      </c>
      <c r="CO169" s="14">
        <v>188.5</v>
      </c>
      <c r="CP169" s="43">
        <f t="shared" si="36"/>
        <v>186</v>
      </c>
      <c r="CQ169" s="14" t="s">
        <v>366</v>
      </c>
      <c r="CR169" s="14">
        <v>0.60464868835145558</v>
      </c>
      <c r="CS169" s="431">
        <v>0.63398193417208493</v>
      </c>
      <c r="CT169" s="14">
        <v>162</v>
      </c>
      <c r="CU169" s="14">
        <v>162</v>
      </c>
      <c r="CV169" s="14">
        <v>125</v>
      </c>
      <c r="CW169" s="14">
        <v>215</v>
      </c>
      <c r="CX169" s="14">
        <v>97</v>
      </c>
      <c r="CY169" s="14">
        <v>111</v>
      </c>
      <c r="CZ169" s="14">
        <f t="shared" si="37"/>
        <v>106</v>
      </c>
      <c r="DA169" s="368" t="s">
        <v>256</v>
      </c>
      <c r="DB169" s="14">
        <v>0.61973509074046007</v>
      </c>
      <c r="DC169" s="431">
        <v>0.65815418970729622</v>
      </c>
      <c r="DD169" s="14">
        <v>162</v>
      </c>
      <c r="DE169" s="43">
        <v>162</v>
      </c>
      <c r="DF169" s="14">
        <v>185</v>
      </c>
      <c r="DG169" s="14">
        <v>143</v>
      </c>
      <c r="DH169" s="14">
        <v>288</v>
      </c>
      <c r="DI169" s="14">
        <v>236.5</v>
      </c>
      <c r="DJ169" s="14">
        <f t="shared" si="38"/>
        <v>238</v>
      </c>
      <c r="DK169" s="368" t="s">
        <v>275</v>
      </c>
      <c r="DL169" s="14">
        <v>0.61709970690991789</v>
      </c>
      <c r="DM169" s="431">
        <v>0.632251491313642</v>
      </c>
      <c r="DN169" s="14">
        <v>162</v>
      </c>
      <c r="DO169" s="43">
        <v>162</v>
      </c>
      <c r="DP169" s="14">
        <v>196</v>
      </c>
      <c r="DQ169" s="14">
        <v>245</v>
      </c>
      <c r="DR169" s="14">
        <v>233</v>
      </c>
      <c r="DS169" s="14">
        <v>214.5</v>
      </c>
      <c r="DT169" s="14">
        <f t="shared" si="39"/>
        <v>220</v>
      </c>
      <c r="DU169" s="368" t="s">
        <v>555</v>
      </c>
      <c r="DV169" s="14">
        <v>0.60058708606968803</v>
      </c>
      <c r="DW169" s="431">
        <v>0.62051463479041336</v>
      </c>
      <c r="DX169" s="14">
        <v>162</v>
      </c>
      <c r="DY169" s="14">
        <v>162</v>
      </c>
      <c r="DZ169" s="14">
        <v>180</v>
      </c>
      <c r="EA169" s="14">
        <v>267</v>
      </c>
      <c r="EB169" s="14">
        <v>135</v>
      </c>
      <c r="EC169" s="14">
        <v>157.5</v>
      </c>
      <c r="ED169" s="43">
        <f t="shared" si="40"/>
        <v>157</v>
      </c>
    </row>
    <row r="170" spans="6:134" x14ac:dyDescent="0.25">
      <c r="F170" s="406" t="s">
        <v>232</v>
      </c>
      <c r="G170" s="411">
        <f>(VLOOKUP(F170,'RPPF CALCULATION'!$AX$2:$AZ$400,2,FALSE))</f>
        <v>0.6009414452446028</v>
      </c>
      <c r="H170" s="413">
        <f t="shared" si="30"/>
        <v>164</v>
      </c>
      <c r="I170" s="49">
        <f>VLOOKUP(F170,'RPPF CALCULATION'!$U$2:$W$365,3,FALSE)</f>
        <v>173</v>
      </c>
      <c r="J170" s="417">
        <f>VLOOKUP(F170,'RPPF CALCULATION'!$X$2:$AC$365,3,FALSE)</f>
        <v>159</v>
      </c>
      <c r="K170" s="467">
        <f>VLOOKUP(F170,'RPPF CALCULATION'!$X$2:$AC$365,5,FALSE)</f>
        <v>227</v>
      </c>
      <c r="L170" s="525">
        <f t="shared" si="31"/>
        <v>200</v>
      </c>
      <c r="M170" s="469">
        <f t="shared" si="32"/>
        <v>207</v>
      </c>
      <c r="O170" s="368" t="s">
        <v>127</v>
      </c>
      <c r="P170" s="14">
        <v>0.62679457582720632</v>
      </c>
      <c r="Q170" s="431">
        <v>0.64000953290146456</v>
      </c>
      <c r="R170" s="14">
        <v>163</v>
      </c>
      <c r="S170" s="43">
        <v>163</v>
      </c>
      <c r="T170" s="14">
        <v>188</v>
      </c>
      <c r="U170" s="14">
        <v>254</v>
      </c>
      <c r="V170" s="14">
        <v>109</v>
      </c>
      <c r="W170" s="14">
        <v>148.5</v>
      </c>
      <c r="X170" s="14">
        <f t="shared" si="41"/>
        <v>141</v>
      </c>
      <c r="Y170" s="368" t="s">
        <v>89</v>
      </c>
      <c r="Z170" s="14">
        <v>0.62952925321574704</v>
      </c>
      <c r="AA170" s="431">
        <v>0.65304500712716762</v>
      </c>
      <c r="AB170" s="14">
        <v>163</v>
      </c>
      <c r="AC170" s="43">
        <v>163</v>
      </c>
      <c r="AD170" s="14">
        <v>179</v>
      </c>
      <c r="AE170" s="14">
        <v>209</v>
      </c>
      <c r="AF170" s="14">
        <v>201</v>
      </c>
      <c r="AG170" s="14">
        <v>190</v>
      </c>
      <c r="AH170" s="43">
        <f t="shared" si="42"/>
        <v>195</v>
      </c>
      <c r="AI170" s="368" t="s">
        <v>183</v>
      </c>
      <c r="AJ170" s="14">
        <v>0.59333053043608097</v>
      </c>
      <c r="AK170" s="431">
        <v>0.65079330084604836</v>
      </c>
      <c r="AL170" s="14">
        <v>163</v>
      </c>
      <c r="AM170" s="14">
        <v>163</v>
      </c>
      <c r="AN170" s="14">
        <v>180</v>
      </c>
      <c r="AO170" s="14">
        <v>176</v>
      </c>
      <c r="AP170" s="14">
        <v>133</v>
      </c>
      <c r="AQ170" s="14">
        <v>156.5</v>
      </c>
      <c r="AR170" s="43">
        <f t="shared" si="43"/>
        <v>153</v>
      </c>
      <c r="AS170" s="14" t="s">
        <v>328</v>
      </c>
      <c r="AT170" s="14">
        <v>0.60980387546096682</v>
      </c>
      <c r="AU170" s="431">
        <v>0.65696912892187875</v>
      </c>
      <c r="AV170" s="14">
        <v>163</v>
      </c>
      <c r="AW170" s="43">
        <v>163</v>
      </c>
      <c r="AX170" s="14">
        <v>133</v>
      </c>
      <c r="AY170" s="14">
        <v>223</v>
      </c>
      <c r="AZ170" s="14">
        <v>166</v>
      </c>
      <c r="BA170" s="14">
        <v>149.5</v>
      </c>
      <c r="BB170" s="14">
        <f t="shared" si="44"/>
        <v>144</v>
      </c>
      <c r="BC170" s="368" t="s">
        <v>90</v>
      </c>
      <c r="BD170" s="14">
        <v>0.62942332419999558</v>
      </c>
      <c r="BE170" s="431">
        <v>0.6447257501471626</v>
      </c>
      <c r="BF170" s="14">
        <v>163</v>
      </c>
      <c r="BG170" s="43">
        <v>163</v>
      </c>
      <c r="BH170" s="14">
        <v>162</v>
      </c>
      <c r="BI170" s="14">
        <v>143</v>
      </c>
      <c r="BJ170" s="14">
        <v>165</v>
      </c>
      <c r="BK170" s="14">
        <v>163.5</v>
      </c>
      <c r="BL170" s="14">
        <f t="shared" si="33"/>
        <v>159</v>
      </c>
      <c r="BM170" s="368" t="s">
        <v>250</v>
      </c>
      <c r="BN170" s="14">
        <v>0.61522256974126166</v>
      </c>
      <c r="BO170" s="431">
        <v>0.64156436934149175</v>
      </c>
      <c r="BP170" s="14">
        <v>163</v>
      </c>
      <c r="BQ170" s="43">
        <v>163</v>
      </c>
      <c r="BR170" s="14">
        <v>178</v>
      </c>
      <c r="BS170" s="14">
        <v>97</v>
      </c>
      <c r="BT170" s="14">
        <v>173</v>
      </c>
      <c r="BU170" s="14">
        <v>175.5</v>
      </c>
      <c r="BV170" s="14">
        <f t="shared" si="34"/>
        <v>173</v>
      </c>
      <c r="BW170" s="14" t="s">
        <v>130</v>
      </c>
      <c r="BX170" s="14">
        <v>0.60535228779717398</v>
      </c>
      <c r="BY170" s="431">
        <v>0.63890838094864821</v>
      </c>
      <c r="BZ170" s="14">
        <v>163</v>
      </c>
      <c r="CA170" s="43">
        <v>163</v>
      </c>
      <c r="CB170" s="14">
        <v>179</v>
      </c>
      <c r="CC170" s="14">
        <v>188</v>
      </c>
      <c r="CD170" s="14">
        <v>117</v>
      </c>
      <c r="CE170" s="14">
        <v>148</v>
      </c>
      <c r="CF170" s="14">
        <f t="shared" si="35"/>
        <v>141</v>
      </c>
      <c r="CG170" s="368" t="s">
        <v>215</v>
      </c>
      <c r="CH170" s="14">
        <v>0.6057982590638783</v>
      </c>
      <c r="CI170" s="431">
        <v>0.63914614311889939</v>
      </c>
      <c r="CJ170" s="14">
        <v>163</v>
      </c>
      <c r="CK170" s="43">
        <v>163</v>
      </c>
      <c r="CL170" s="14">
        <v>143</v>
      </c>
      <c r="CM170" s="14">
        <v>171</v>
      </c>
      <c r="CN170" s="14">
        <v>194</v>
      </c>
      <c r="CO170" s="14">
        <v>168.5</v>
      </c>
      <c r="CP170" s="43">
        <f t="shared" si="36"/>
        <v>160</v>
      </c>
      <c r="CQ170" s="14" t="s">
        <v>379</v>
      </c>
      <c r="CR170" s="14">
        <v>0.60376153166232194</v>
      </c>
      <c r="CS170" s="431">
        <v>0.63305173896199674</v>
      </c>
      <c r="CT170" s="14">
        <v>163</v>
      </c>
      <c r="CU170" s="14">
        <v>163</v>
      </c>
      <c r="CV170" s="14">
        <v>143</v>
      </c>
      <c r="CW170" s="14">
        <v>106</v>
      </c>
      <c r="CX170" s="14">
        <v>94</v>
      </c>
      <c r="CY170" s="14">
        <v>118.5</v>
      </c>
      <c r="CZ170" s="14">
        <f t="shared" si="37"/>
        <v>113</v>
      </c>
      <c r="DA170" s="368" t="s">
        <v>66</v>
      </c>
      <c r="DB170" s="14">
        <v>0.61804138296410893</v>
      </c>
      <c r="DC170" s="431">
        <v>0.65635548428331669</v>
      </c>
      <c r="DD170" s="14">
        <v>163</v>
      </c>
      <c r="DE170" s="43">
        <v>163</v>
      </c>
      <c r="DF170" s="14">
        <v>158</v>
      </c>
      <c r="DG170" s="14">
        <v>198</v>
      </c>
      <c r="DH170" s="14">
        <v>56</v>
      </c>
      <c r="DI170" s="14">
        <v>107</v>
      </c>
      <c r="DJ170" s="14">
        <f t="shared" si="38"/>
        <v>100</v>
      </c>
      <c r="DK170" s="368" t="s">
        <v>390</v>
      </c>
      <c r="DL170" s="14">
        <v>0.61563565356507355</v>
      </c>
      <c r="DM170" s="431">
        <v>0.63075149074602599</v>
      </c>
      <c r="DN170" s="14">
        <v>163</v>
      </c>
      <c r="DO170" s="43">
        <v>163</v>
      </c>
      <c r="DP170" s="14">
        <v>192</v>
      </c>
      <c r="DQ170" s="14">
        <v>159</v>
      </c>
      <c r="DR170" s="14">
        <v>179</v>
      </c>
      <c r="DS170" s="14">
        <v>185.5</v>
      </c>
      <c r="DT170" s="14">
        <f t="shared" si="39"/>
        <v>184</v>
      </c>
      <c r="DU170" s="368" t="s">
        <v>49</v>
      </c>
      <c r="DV170" s="14">
        <v>0.60051472132724704</v>
      </c>
      <c r="DW170" s="431">
        <v>0.6204398689774796</v>
      </c>
      <c r="DX170" s="14">
        <v>163</v>
      </c>
      <c r="DY170" s="14">
        <v>163</v>
      </c>
      <c r="DZ170" s="14">
        <v>127</v>
      </c>
      <c r="EA170" s="14">
        <v>64</v>
      </c>
      <c r="EB170" s="14">
        <v>83</v>
      </c>
      <c r="EC170" s="14">
        <v>105</v>
      </c>
      <c r="ED170" s="43">
        <f t="shared" si="40"/>
        <v>104</v>
      </c>
    </row>
    <row r="171" spans="6:134" x14ac:dyDescent="0.25">
      <c r="F171" s="406" t="s">
        <v>188</v>
      </c>
      <c r="G171" s="411">
        <f>(VLOOKUP(F171,'RPPF CALCULATION'!$AX$2:$AZ$400,2,FALSE))</f>
        <v>0.60087027343113963</v>
      </c>
      <c r="H171" s="413">
        <f t="shared" si="30"/>
        <v>165</v>
      </c>
      <c r="I171" s="49">
        <f>VLOOKUP(F171,'RPPF CALCULATION'!$U$2:$W$365,3,FALSE)</f>
        <v>165</v>
      </c>
      <c r="J171" s="417">
        <f>VLOOKUP(F171,'RPPF CALCULATION'!$X$2:$AC$365,3,FALSE)</f>
        <v>244</v>
      </c>
      <c r="K171" s="467">
        <f>VLOOKUP(F171,'RPPF CALCULATION'!$X$2:$AC$365,5,FALSE)</f>
        <v>98</v>
      </c>
      <c r="L171" s="525">
        <f t="shared" si="31"/>
        <v>131.5</v>
      </c>
      <c r="M171" s="469">
        <f t="shared" si="32"/>
        <v>116</v>
      </c>
      <c r="O171" s="368" t="s">
        <v>169</v>
      </c>
      <c r="P171" s="14">
        <v>0.62669004854584287</v>
      </c>
      <c r="Q171" s="431">
        <v>0.63990280183023185</v>
      </c>
      <c r="R171" s="14">
        <v>164</v>
      </c>
      <c r="S171" s="43">
        <v>164</v>
      </c>
      <c r="T171" s="14">
        <v>172</v>
      </c>
      <c r="U171" s="14">
        <v>190</v>
      </c>
      <c r="V171" s="14">
        <v>204</v>
      </c>
      <c r="W171" s="14">
        <v>188</v>
      </c>
      <c r="X171" s="14">
        <f t="shared" si="41"/>
        <v>182</v>
      </c>
      <c r="Y171" s="368" t="s">
        <v>298</v>
      </c>
      <c r="Z171" s="14">
        <v>0.62946596045913372</v>
      </c>
      <c r="AA171" s="431">
        <v>0.65297935010093333</v>
      </c>
      <c r="AB171" s="14">
        <v>164</v>
      </c>
      <c r="AC171" s="43">
        <v>164</v>
      </c>
      <c r="AD171" s="14">
        <v>180</v>
      </c>
      <c r="AE171" s="14">
        <v>177</v>
      </c>
      <c r="AF171" s="14">
        <v>109</v>
      </c>
      <c r="AG171" s="14">
        <v>144.5</v>
      </c>
      <c r="AH171" s="43">
        <f t="shared" si="42"/>
        <v>137</v>
      </c>
      <c r="AI171" s="368" t="s">
        <v>371</v>
      </c>
      <c r="AJ171" s="14">
        <v>0.59052718551270278</v>
      </c>
      <c r="AK171" s="431">
        <v>0.64771845806869388</v>
      </c>
      <c r="AL171" s="14">
        <v>164</v>
      </c>
      <c r="AM171" s="14">
        <v>164</v>
      </c>
      <c r="AN171" s="14">
        <v>152</v>
      </c>
      <c r="AO171" s="14">
        <v>194</v>
      </c>
      <c r="AP171" s="14">
        <v>129</v>
      </c>
      <c r="AQ171" s="14">
        <v>140.5</v>
      </c>
      <c r="AR171" s="43">
        <f t="shared" si="43"/>
        <v>136</v>
      </c>
      <c r="AS171" s="14" t="s">
        <v>255</v>
      </c>
      <c r="AT171" s="14">
        <v>0.60969629387268509</v>
      </c>
      <c r="AU171" s="431">
        <v>0.65685322644046529</v>
      </c>
      <c r="AV171" s="14">
        <v>164</v>
      </c>
      <c r="AW171" s="43">
        <v>164</v>
      </c>
      <c r="AX171" s="14">
        <v>149</v>
      </c>
      <c r="AY171" s="14">
        <v>204</v>
      </c>
      <c r="AZ171" s="14">
        <v>147</v>
      </c>
      <c r="BA171" s="14">
        <v>148</v>
      </c>
      <c r="BB171" s="14">
        <f t="shared" si="44"/>
        <v>140</v>
      </c>
      <c r="BC171" s="368" t="s">
        <v>243</v>
      </c>
      <c r="BD171" s="14">
        <v>0.6243625120133115</v>
      </c>
      <c r="BE171" s="431">
        <v>0.63954190041048364</v>
      </c>
      <c r="BF171" s="14">
        <v>164</v>
      </c>
      <c r="BG171" s="43">
        <v>164</v>
      </c>
      <c r="BH171" s="14">
        <v>191</v>
      </c>
      <c r="BI171" s="14">
        <v>224</v>
      </c>
      <c r="BJ171" s="14">
        <v>196</v>
      </c>
      <c r="BK171" s="14">
        <v>193.5</v>
      </c>
      <c r="BL171" s="14">
        <f t="shared" si="33"/>
        <v>188</v>
      </c>
      <c r="BM171" s="368" t="s">
        <v>259</v>
      </c>
      <c r="BN171" s="14">
        <v>0.61502459061901216</v>
      </c>
      <c r="BO171" s="431">
        <v>0.64135791340675219</v>
      </c>
      <c r="BP171" s="14">
        <v>164</v>
      </c>
      <c r="BQ171" s="43">
        <v>164</v>
      </c>
      <c r="BR171" s="14">
        <v>166</v>
      </c>
      <c r="BS171" s="14">
        <v>176</v>
      </c>
      <c r="BT171" s="14">
        <v>253</v>
      </c>
      <c r="BU171" s="14">
        <v>209.5</v>
      </c>
      <c r="BV171" s="14">
        <f t="shared" si="34"/>
        <v>209</v>
      </c>
      <c r="BW171" s="14" t="s">
        <v>331</v>
      </c>
      <c r="BX171" s="14">
        <v>0.60510191878568931</v>
      </c>
      <c r="BY171" s="431">
        <v>0.63864413339727688</v>
      </c>
      <c r="BZ171" s="14">
        <v>164</v>
      </c>
      <c r="CA171" s="43">
        <v>164</v>
      </c>
      <c r="CB171" s="14">
        <v>171</v>
      </c>
      <c r="CC171" s="14">
        <v>271</v>
      </c>
      <c r="CD171" s="14">
        <v>247</v>
      </c>
      <c r="CE171" s="14">
        <v>209</v>
      </c>
      <c r="CF171" s="14">
        <f t="shared" si="35"/>
        <v>210</v>
      </c>
      <c r="CG171" s="368" t="s">
        <v>325</v>
      </c>
      <c r="CH171" s="14">
        <v>0.60209731783797438</v>
      </c>
      <c r="CI171" s="431">
        <v>0.63524147308220846</v>
      </c>
      <c r="CJ171" s="14">
        <v>164</v>
      </c>
      <c r="CK171" s="43">
        <v>164</v>
      </c>
      <c r="CL171" s="14">
        <v>162</v>
      </c>
      <c r="CM171" s="14">
        <v>219</v>
      </c>
      <c r="CN171" s="14">
        <v>118</v>
      </c>
      <c r="CO171" s="14">
        <v>140</v>
      </c>
      <c r="CP171" s="43">
        <f t="shared" si="36"/>
        <v>139</v>
      </c>
      <c r="CQ171" s="14" t="s">
        <v>214</v>
      </c>
      <c r="CR171" s="14">
        <v>0.60313730466645932</v>
      </c>
      <c r="CS171" s="431">
        <v>0.63239722892034189</v>
      </c>
      <c r="CT171" s="14">
        <v>164</v>
      </c>
      <c r="CU171" s="14">
        <v>164</v>
      </c>
      <c r="CV171" s="14">
        <v>186</v>
      </c>
      <c r="CW171" s="14">
        <v>252</v>
      </c>
      <c r="CX171" s="14">
        <v>151</v>
      </c>
      <c r="CY171" s="14">
        <v>168.5</v>
      </c>
      <c r="CZ171" s="14">
        <f t="shared" si="37"/>
        <v>162</v>
      </c>
      <c r="DA171" s="368" t="s">
        <v>369</v>
      </c>
      <c r="DB171" s="14">
        <v>0.61793291831920227</v>
      </c>
      <c r="DC171" s="431">
        <v>0.65624029561392061</v>
      </c>
      <c r="DD171" s="14">
        <v>164</v>
      </c>
      <c r="DE171" s="43">
        <v>164</v>
      </c>
      <c r="DF171" s="14">
        <v>176</v>
      </c>
      <c r="DG171" s="14">
        <v>296</v>
      </c>
      <c r="DH171" s="14">
        <v>141</v>
      </c>
      <c r="DI171" s="14">
        <v>158.5</v>
      </c>
      <c r="DJ171" s="14">
        <f t="shared" si="38"/>
        <v>155</v>
      </c>
      <c r="DK171" s="368" t="s">
        <v>52</v>
      </c>
      <c r="DL171" s="14">
        <v>0.61392919300665239</v>
      </c>
      <c r="DM171" s="431">
        <v>0.62900313108737005</v>
      </c>
      <c r="DN171" s="14">
        <v>164</v>
      </c>
      <c r="DO171" s="43">
        <v>164</v>
      </c>
      <c r="DP171" s="14">
        <v>158</v>
      </c>
      <c r="DQ171" s="14">
        <v>105</v>
      </c>
      <c r="DR171" s="14">
        <v>182</v>
      </c>
      <c r="DS171" s="14">
        <v>170</v>
      </c>
      <c r="DT171" s="14">
        <f t="shared" si="39"/>
        <v>164</v>
      </c>
      <c r="DU171" s="368" t="s">
        <v>321</v>
      </c>
      <c r="DV171" s="14">
        <v>0.59244782248469163</v>
      </c>
      <c r="DW171" s="431">
        <v>0.6121053095017891</v>
      </c>
      <c r="DX171" s="14">
        <v>164</v>
      </c>
      <c r="DY171" s="14">
        <v>164</v>
      </c>
      <c r="DZ171" s="14">
        <v>154</v>
      </c>
      <c r="EA171" s="14">
        <v>87</v>
      </c>
      <c r="EB171" s="14">
        <v>193</v>
      </c>
      <c r="EC171" s="14">
        <v>173.5</v>
      </c>
      <c r="ED171" s="43">
        <f t="shared" si="40"/>
        <v>170</v>
      </c>
    </row>
    <row r="172" spans="6:134" x14ac:dyDescent="0.25">
      <c r="F172" s="406" t="s">
        <v>398</v>
      </c>
      <c r="G172" s="411">
        <f>(VLOOKUP(F172,'RPPF CALCULATION'!$AX$2:$AZ$400,2,FALSE))</f>
        <v>0.5994344961495901</v>
      </c>
      <c r="H172" s="413">
        <f t="shared" si="30"/>
        <v>166</v>
      </c>
      <c r="I172" s="49">
        <f>VLOOKUP(F172,'RPPF CALCULATION'!$U$2:$W$365,3,FALSE)</f>
        <v>185</v>
      </c>
      <c r="J172" s="417">
        <f>VLOOKUP(F172,'RPPF CALCULATION'!$X$2:$AC$365,3,FALSE)</f>
        <v>188</v>
      </c>
      <c r="K172" s="467">
        <f>VLOOKUP(F172,'RPPF CALCULATION'!$X$2:$AC$365,5,FALSE)</f>
        <v>179</v>
      </c>
      <c r="L172" s="525">
        <f t="shared" si="31"/>
        <v>182</v>
      </c>
      <c r="M172" s="469">
        <f t="shared" si="32"/>
        <v>181</v>
      </c>
      <c r="O172" s="368" t="s">
        <v>375</v>
      </c>
      <c r="P172" s="14">
        <v>0.62571963521829699</v>
      </c>
      <c r="Q172" s="431">
        <v>0.63891192889604231</v>
      </c>
      <c r="R172" s="14">
        <v>165</v>
      </c>
      <c r="S172" s="43">
        <v>165</v>
      </c>
      <c r="T172" s="14">
        <v>153</v>
      </c>
      <c r="U172" s="14">
        <v>165</v>
      </c>
      <c r="V172" s="14">
        <v>251</v>
      </c>
      <c r="W172" s="14">
        <v>202</v>
      </c>
      <c r="X172" s="14">
        <f t="shared" si="41"/>
        <v>203</v>
      </c>
      <c r="Y172" s="368" t="s">
        <v>340</v>
      </c>
      <c r="Z172" s="14">
        <v>0.62670267038595417</v>
      </c>
      <c r="AA172" s="431">
        <v>0.65011283869369374</v>
      </c>
      <c r="AB172" s="14">
        <v>165</v>
      </c>
      <c r="AC172" s="43">
        <v>165</v>
      </c>
      <c r="AD172" s="14">
        <v>154</v>
      </c>
      <c r="AE172" s="14">
        <v>143</v>
      </c>
      <c r="AF172" s="14">
        <v>101</v>
      </c>
      <c r="AG172" s="14">
        <v>127.5</v>
      </c>
      <c r="AH172" s="43">
        <f t="shared" si="42"/>
        <v>116</v>
      </c>
      <c r="AI172" s="368" t="s">
        <v>341</v>
      </c>
      <c r="AJ172" s="14">
        <v>0.58754978203524144</v>
      </c>
      <c r="AK172" s="431">
        <v>0.64445269954515483</v>
      </c>
      <c r="AL172" s="14">
        <v>165</v>
      </c>
      <c r="AM172" s="14">
        <v>165</v>
      </c>
      <c r="AN172" s="14">
        <v>126</v>
      </c>
      <c r="AO172" s="14">
        <v>282</v>
      </c>
      <c r="AP172" s="14">
        <v>86</v>
      </c>
      <c r="AQ172" s="14">
        <v>106</v>
      </c>
      <c r="AR172" s="43">
        <f t="shared" si="43"/>
        <v>102</v>
      </c>
      <c r="AS172" s="14" t="s">
        <v>373</v>
      </c>
      <c r="AT172" s="14">
        <v>0.60898272653875196</v>
      </c>
      <c r="AU172" s="431">
        <v>0.65608446827301881</v>
      </c>
      <c r="AV172" s="14">
        <v>165</v>
      </c>
      <c r="AW172" s="43">
        <v>165</v>
      </c>
      <c r="AX172" s="14">
        <v>171</v>
      </c>
      <c r="AY172" s="14">
        <v>148</v>
      </c>
      <c r="AZ172" s="14">
        <v>144</v>
      </c>
      <c r="BA172" s="14">
        <v>157.5</v>
      </c>
      <c r="BB172" s="14">
        <f t="shared" si="44"/>
        <v>151</v>
      </c>
      <c r="BC172" s="368" t="s">
        <v>124</v>
      </c>
      <c r="BD172" s="14">
        <v>0.62388022068159299</v>
      </c>
      <c r="BE172" s="431">
        <v>0.63904788369919174</v>
      </c>
      <c r="BF172" s="14">
        <v>165</v>
      </c>
      <c r="BG172" s="43">
        <v>165</v>
      </c>
      <c r="BH172" s="14">
        <v>159</v>
      </c>
      <c r="BI172" s="14">
        <v>258</v>
      </c>
      <c r="BJ172" s="14">
        <v>82</v>
      </c>
      <c r="BK172" s="14">
        <v>120.5</v>
      </c>
      <c r="BL172" s="14">
        <f t="shared" si="33"/>
        <v>118</v>
      </c>
      <c r="BM172" s="368" t="s">
        <v>277</v>
      </c>
      <c r="BN172" s="14">
        <v>0.61463862856557749</v>
      </c>
      <c r="BO172" s="431">
        <v>0.64095542573224173</v>
      </c>
      <c r="BP172" s="14">
        <v>165</v>
      </c>
      <c r="BQ172" s="43">
        <v>165</v>
      </c>
      <c r="BR172" s="14">
        <v>179</v>
      </c>
      <c r="BS172" s="14">
        <v>146</v>
      </c>
      <c r="BT172" s="14">
        <v>252</v>
      </c>
      <c r="BU172" s="14">
        <v>215.5</v>
      </c>
      <c r="BV172" s="14">
        <f t="shared" si="34"/>
        <v>219</v>
      </c>
      <c r="BW172" s="14" t="s">
        <v>237</v>
      </c>
      <c r="BX172" s="14">
        <v>0.60480218943886244</v>
      </c>
      <c r="BY172" s="431">
        <v>0.63832778935172818</v>
      </c>
      <c r="BZ172" s="14">
        <v>165</v>
      </c>
      <c r="CA172" s="43">
        <v>165</v>
      </c>
      <c r="CB172" s="14">
        <v>173</v>
      </c>
      <c r="CC172" s="14">
        <v>167</v>
      </c>
      <c r="CD172" s="14">
        <v>88</v>
      </c>
      <c r="CE172" s="14">
        <v>130.5</v>
      </c>
      <c r="CF172" s="14">
        <f t="shared" si="35"/>
        <v>125</v>
      </c>
      <c r="CG172" s="368" t="s">
        <v>68</v>
      </c>
      <c r="CH172" s="14">
        <v>0.60158312479842535</v>
      </c>
      <c r="CI172" s="431">
        <v>0.63469897482783222</v>
      </c>
      <c r="CJ172" s="14">
        <v>165</v>
      </c>
      <c r="CK172" s="43">
        <v>165</v>
      </c>
      <c r="CL172" s="14">
        <v>172</v>
      </c>
      <c r="CM172" s="14">
        <v>139</v>
      </c>
      <c r="CN172" s="14">
        <v>152</v>
      </c>
      <c r="CO172" s="14">
        <v>162</v>
      </c>
      <c r="CP172" s="43">
        <f t="shared" si="36"/>
        <v>155</v>
      </c>
      <c r="CQ172" s="14" t="s">
        <v>278</v>
      </c>
      <c r="CR172" s="14">
        <v>0.60058328344687428</v>
      </c>
      <c r="CS172" s="431">
        <v>0.6297193047903421</v>
      </c>
      <c r="CT172" s="14">
        <v>165</v>
      </c>
      <c r="CU172" s="14">
        <v>165</v>
      </c>
      <c r="CV172" s="14">
        <v>166</v>
      </c>
      <c r="CW172" s="14">
        <v>230</v>
      </c>
      <c r="CX172" s="14">
        <v>121</v>
      </c>
      <c r="CY172" s="14">
        <v>143.5</v>
      </c>
      <c r="CZ172" s="14">
        <f t="shared" si="37"/>
        <v>135</v>
      </c>
      <c r="DA172" s="368" t="s">
        <v>335</v>
      </c>
      <c r="DB172" s="14">
        <v>0.6177131175955759</v>
      </c>
      <c r="DC172" s="431">
        <v>0.65600686883316095</v>
      </c>
      <c r="DD172" s="14">
        <v>165</v>
      </c>
      <c r="DE172" s="43">
        <v>165</v>
      </c>
      <c r="DF172" s="14">
        <v>131</v>
      </c>
      <c r="DG172" s="14">
        <v>104</v>
      </c>
      <c r="DH172" s="14">
        <v>264</v>
      </c>
      <c r="DI172" s="14">
        <v>197.5</v>
      </c>
      <c r="DJ172" s="14">
        <f t="shared" si="38"/>
        <v>200</v>
      </c>
      <c r="DK172" s="368" t="s">
        <v>192</v>
      </c>
      <c r="DL172" s="14">
        <v>0.61075055345315221</v>
      </c>
      <c r="DM172" s="431">
        <v>0.6257464456999916</v>
      </c>
      <c r="DN172" s="14">
        <v>165</v>
      </c>
      <c r="DO172" s="43">
        <v>165</v>
      </c>
      <c r="DP172" s="14">
        <v>155</v>
      </c>
      <c r="DQ172" s="14">
        <v>314</v>
      </c>
      <c r="DR172" s="14">
        <v>84</v>
      </c>
      <c r="DS172" s="14">
        <v>119.5</v>
      </c>
      <c r="DT172" s="14">
        <f t="shared" si="39"/>
        <v>111</v>
      </c>
      <c r="DU172" s="368" t="s">
        <v>326</v>
      </c>
      <c r="DV172" s="14">
        <v>0.59194544302580587</v>
      </c>
      <c r="DW172" s="431">
        <v>0.61158626103456892</v>
      </c>
      <c r="DX172" s="14">
        <v>165</v>
      </c>
      <c r="DY172" s="14">
        <v>165</v>
      </c>
      <c r="DZ172" s="14">
        <v>179</v>
      </c>
      <c r="EA172" s="14">
        <v>121</v>
      </c>
      <c r="EB172" s="14">
        <v>187</v>
      </c>
      <c r="EC172" s="14">
        <v>183</v>
      </c>
      <c r="ED172" s="43">
        <f t="shared" si="40"/>
        <v>181</v>
      </c>
    </row>
    <row r="173" spans="6:134" x14ac:dyDescent="0.25">
      <c r="F173" s="406" t="s">
        <v>288</v>
      </c>
      <c r="G173" s="411">
        <f>(VLOOKUP(F173,'RPPF CALCULATION'!$AX$2:$AZ$400,2,FALSE))</f>
        <v>0.59923909203728076</v>
      </c>
      <c r="H173" s="413">
        <f t="shared" si="30"/>
        <v>167</v>
      </c>
      <c r="I173" s="49">
        <f>VLOOKUP(F173,'RPPF CALCULATION'!$U$2:$W$365,3,FALSE)</f>
        <v>169</v>
      </c>
      <c r="J173" s="417">
        <f>VLOOKUP(F173,'RPPF CALCULATION'!$X$2:$AC$365,3,FALSE)</f>
        <v>128</v>
      </c>
      <c r="K173" s="467">
        <f>VLOOKUP(F173,'RPPF CALCULATION'!$X$2:$AC$365,5,FALSE)</f>
        <v>212</v>
      </c>
      <c r="L173" s="525">
        <f t="shared" si="31"/>
        <v>190.5</v>
      </c>
      <c r="M173" s="469">
        <f t="shared" si="32"/>
        <v>193</v>
      </c>
      <c r="O173" s="368" t="s">
        <v>182</v>
      </c>
      <c r="P173" s="14">
        <v>0.62450756022617071</v>
      </c>
      <c r="Q173" s="431">
        <v>0.63767429924915442</v>
      </c>
      <c r="R173" s="14">
        <v>166</v>
      </c>
      <c r="S173" s="43">
        <v>166</v>
      </c>
      <c r="T173" s="14">
        <v>158</v>
      </c>
      <c r="U173" s="14">
        <v>193</v>
      </c>
      <c r="V173" s="14">
        <v>157</v>
      </c>
      <c r="W173" s="14">
        <v>157.5</v>
      </c>
      <c r="X173" s="14">
        <f t="shared" si="41"/>
        <v>152</v>
      </c>
      <c r="Y173" s="368" t="s">
        <v>185</v>
      </c>
      <c r="Z173" s="14">
        <v>0.62545926961041742</v>
      </c>
      <c r="AA173" s="431">
        <v>0.64882299129712795</v>
      </c>
      <c r="AB173" s="14">
        <v>166</v>
      </c>
      <c r="AC173" s="43">
        <v>166</v>
      </c>
      <c r="AD173" s="14">
        <v>173</v>
      </c>
      <c r="AE173" s="14">
        <v>194</v>
      </c>
      <c r="AF173" s="14">
        <v>204</v>
      </c>
      <c r="AG173" s="14">
        <v>188.5</v>
      </c>
      <c r="AH173" s="43">
        <f t="shared" si="42"/>
        <v>193</v>
      </c>
      <c r="AI173" s="368" t="s">
        <v>264</v>
      </c>
      <c r="AJ173" s="14">
        <v>0.58571983150901752</v>
      </c>
      <c r="AK173" s="431">
        <v>0.64244552229359675</v>
      </c>
      <c r="AL173" s="14">
        <v>166</v>
      </c>
      <c r="AM173" s="14">
        <v>166</v>
      </c>
      <c r="AN173" s="14">
        <v>174</v>
      </c>
      <c r="AO173" s="14">
        <v>133</v>
      </c>
      <c r="AP173" s="14">
        <v>138</v>
      </c>
      <c r="AQ173" s="14">
        <v>156</v>
      </c>
      <c r="AR173" s="43">
        <f t="shared" si="43"/>
        <v>152</v>
      </c>
      <c r="AS173" s="14" t="s">
        <v>352</v>
      </c>
      <c r="AT173" s="14">
        <v>0.60706861089466013</v>
      </c>
      <c r="AU173" s="431">
        <v>0.65402230544008466</v>
      </c>
      <c r="AV173" s="14">
        <v>166</v>
      </c>
      <c r="AW173" s="43">
        <v>166</v>
      </c>
      <c r="AX173" s="14">
        <v>167</v>
      </c>
      <c r="AY173" s="14">
        <v>164</v>
      </c>
      <c r="AZ173" s="14">
        <v>251</v>
      </c>
      <c r="BA173" s="14">
        <v>209</v>
      </c>
      <c r="BB173" s="14">
        <f t="shared" si="44"/>
        <v>210</v>
      </c>
      <c r="BC173" s="368" t="s">
        <v>284</v>
      </c>
      <c r="BD173" s="14">
        <v>0.62230463134635272</v>
      </c>
      <c r="BE173" s="431">
        <v>0.63743398892117764</v>
      </c>
      <c r="BF173" s="14">
        <v>166</v>
      </c>
      <c r="BG173" s="43">
        <v>166</v>
      </c>
      <c r="BH173" s="14">
        <v>184</v>
      </c>
      <c r="BI173" s="14">
        <v>162</v>
      </c>
      <c r="BJ173" s="14">
        <v>235</v>
      </c>
      <c r="BK173" s="14">
        <v>209.5</v>
      </c>
      <c r="BL173" s="14">
        <f t="shared" si="33"/>
        <v>206</v>
      </c>
      <c r="BM173" s="368" t="s">
        <v>238</v>
      </c>
      <c r="BN173" s="14">
        <v>0.61321762894272591</v>
      </c>
      <c r="BO173" s="431">
        <v>0.63947358359622797</v>
      </c>
      <c r="BP173" s="14">
        <v>166</v>
      </c>
      <c r="BQ173" s="43">
        <v>166</v>
      </c>
      <c r="BR173" s="14">
        <v>169</v>
      </c>
      <c r="BS173" s="14">
        <v>187</v>
      </c>
      <c r="BT173" s="14">
        <v>194</v>
      </c>
      <c r="BU173" s="14">
        <v>181.5</v>
      </c>
      <c r="BV173" s="14">
        <f t="shared" si="34"/>
        <v>179</v>
      </c>
      <c r="BW173" s="14" t="s">
        <v>360</v>
      </c>
      <c r="BX173" s="14">
        <v>0.60295282508249892</v>
      </c>
      <c r="BY173" s="431">
        <v>0.63637591040367303</v>
      </c>
      <c r="BZ173" s="14">
        <v>166</v>
      </c>
      <c r="CA173" s="43">
        <v>166</v>
      </c>
      <c r="CB173" s="14">
        <v>188</v>
      </c>
      <c r="CC173" s="14">
        <v>180</v>
      </c>
      <c r="CD173" s="14">
        <v>41</v>
      </c>
      <c r="CE173" s="14">
        <v>114.5</v>
      </c>
      <c r="CF173" s="14">
        <f t="shared" si="35"/>
        <v>109</v>
      </c>
      <c r="CG173" s="368" t="s">
        <v>175</v>
      </c>
      <c r="CH173" s="14">
        <v>0.60156200817584904</v>
      </c>
      <c r="CI173" s="431">
        <v>0.63467669578085018</v>
      </c>
      <c r="CJ173" s="14">
        <v>166</v>
      </c>
      <c r="CK173" s="43">
        <v>166</v>
      </c>
      <c r="CL173" s="14">
        <v>195</v>
      </c>
      <c r="CM173" s="14">
        <v>194</v>
      </c>
      <c r="CN173" s="14">
        <v>270</v>
      </c>
      <c r="CO173" s="14">
        <v>232.5</v>
      </c>
      <c r="CP173" s="43">
        <f t="shared" si="36"/>
        <v>236</v>
      </c>
      <c r="CQ173" s="14" t="s">
        <v>280</v>
      </c>
      <c r="CR173" s="14">
        <v>0.59251345994746474</v>
      </c>
      <c r="CS173" s="431">
        <v>0.62125799095778944</v>
      </c>
      <c r="CT173" s="14">
        <v>166</v>
      </c>
      <c r="CU173" s="14">
        <v>166</v>
      </c>
      <c r="CV173" s="14">
        <v>195</v>
      </c>
      <c r="CW173" s="14">
        <v>275</v>
      </c>
      <c r="CX173" s="14">
        <v>112</v>
      </c>
      <c r="CY173" s="14">
        <v>153.5</v>
      </c>
      <c r="CZ173" s="14">
        <f t="shared" si="37"/>
        <v>147</v>
      </c>
      <c r="DA173" s="368" t="s">
        <v>390</v>
      </c>
      <c r="DB173" s="14">
        <v>0.61760370447509161</v>
      </c>
      <c r="DC173" s="431">
        <v>0.65589067288955272</v>
      </c>
      <c r="DD173" s="14">
        <v>166</v>
      </c>
      <c r="DE173" s="43">
        <v>166</v>
      </c>
      <c r="DF173" s="14">
        <v>179</v>
      </c>
      <c r="DG173" s="14">
        <v>102</v>
      </c>
      <c r="DH173" s="14">
        <v>217</v>
      </c>
      <c r="DI173" s="14">
        <v>198</v>
      </c>
      <c r="DJ173" s="14">
        <f t="shared" si="38"/>
        <v>202</v>
      </c>
      <c r="DK173" s="368" t="s">
        <v>73</v>
      </c>
      <c r="DL173" s="14">
        <v>0.60990236404022635</v>
      </c>
      <c r="DM173" s="431">
        <v>0.62487743050644351</v>
      </c>
      <c r="DN173" s="14">
        <v>166</v>
      </c>
      <c r="DO173" s="43">
        <v>166</v>
      </c>
      <c r="DP173" s="14">
        <v>126</v>
      </c>
      <c r="DQ173" s="14">
        <v>173</v>
      </c>
      <c r="DR173" s="14">
        <v>312</v>
      </c>
      <c r="DS173" s="14">
        <v>219</v>
      </c>
      <c r="DT173" s="14">
        <f t="shared" si="39"/>
        <v>226</v>
      </c>
      <c r="DU173" s="368" t="s">
        <v>318</v>
      </c>
      <c r="DV173" s="14">
        <v>0.59147051677475804</v>
      </c>
      <c r="DW173" s="431">
        <v>0.61109557667578618</v>
      </c>
      <c r="DX173" s="14">
        <v>166</v>
      </c>
      <c r="DY173" s="14">
        <v>166</v>
      </c>
      <c r="DZ173" s="14">
        <v>148</v>
      </c>
      <c r="EA173" s="14">
        <v>223</v>
      </c>
      <c r="EB173" s="14">
        <v>235</v>
      </c>
      <c r="EC173" s="14">
        <v>191.5</v>
      </c>
      <c r="ED173" s="43">
        <f t="shared" si="40"/>
        <v>187</v>
      </c>
    </row>
    <row r="174" spans="6:134" x14ac:dyDescent="0.25">
      <c r="F174" s="406" t="s">
        <v>80</v>
      </c>
      <c r="G174" s="411">
        <f>(VLOOKUP(F174,'RPPF CALCULATION'!$AX$2:$AZ$400,2,FALSE))</f>
        <v>0.5989490434016117</v>
      </c>
      <c r="H174" s="413">
        <f t="shared" si="30"/>
        <v>168</v>
      </c>
      <c r="I174" s="49">
        <f>VLOOKUP(F174,'RPPF CALCULATION'!$U$2:$W$365,3,FALSE)</f>
        <v>182</v>
      </c>
      <c r="J174" s="417">
        <f>VLOOKUP(F174,'RPPF CALCULATION'!$X$2:$AC$365,3,FALSE)</f>
        <v>292</v>
      </c>
      <c r="K174" s="467">
        <f>VLOOKUP(F174,'RPPF CALCULATION'!$X$2:$AC$365,5,FALSE)</f>
        <v>124</v>
      </c>
      <c r="L174" s="525">
        <f t="shared" si="31"/>
        <v>153</v>
      </c>
      <c r="M174" s="469">
        <f t="shared" si="32"/>
        <v>143</v>
      </c>
      <c r="O174" s="368" t="s">
        <v>111</v>
      </c>
      <c r="P174" s="14">
        <v>0.62390742019550349</v>
      </c>
      <c r="Q174" s="431">
        <v>0.6370615062296936</v>
      </c>
      <c r="R174" s="14">
        <v>167</v>
      </c>
      <c r="S174" s="43">
        <v>167</v>
      </c>
      <c r="T174" s="14">
        <v>190</v>
      </c>
      <c r="U174" s="14">
        <v>242</v>
      </c>
      <c r="V174" s="14">
        <v>256</v>
      </c>
      <c r="W174" s="14">
        <v>223</v>
      </c>
      <c r="X174" s="14">
        <f t="shared" si="41"/>
        <v>223</v>
      </c>
      <c r="Y174" s="368" t="s">
        <v>273</v>
      </c>
      <c r="Z174" s="14">
        <v>0.62406515616471769</v>
      </c>
      <c r="AA174" s="431">
        <v>0.64737680143314225</v>
      </c>
      <c r="AB174" s="14">
        <v>167</v>
      </c>
      <c r="AC174" s="43">
        <v>167</v>
      </c>
      <c r="AD174" s="14">
        <v>196</v>
      </c>
      <c r="AE174" s="14">
        <v>182</v>
      </c>
      <c r="AF174" s="14">
        <v>163</v>
      </c>
      <c r="AG174" s="14">
        <v>179.5</v>
      </c>
      <c r="AH174" s="43">
        <f t="shared" si="42"/>
        <v>180</v>
      </c>
      <c r="AI174" s="368" t="s">
        <v>144</v>
      </c>
      <c r="AJ174" s="14">
        <v>0.58495091960284362</v>
      </c>
      <c r="AK174" s="431">
        <v>0.64160214294294882</v>
      </c>
      <c r="AL174" s="14">
        <v>167</v>
      </c>
      <c r="AM174" s="14">
        <v>167</v>
      </c>
      <c r="AN174" s="14">
        <v>160</v>
      </c>
      <c r="AO174" s="14">
        <v>233</v>
      </c>
      <c r="AP174" s="14">
        <v>192</v>
      </c>
      <c r="AQ174" s="14">
        <v>176</v>
      </c>
      <c r="AR174" s="43">
        <f t="shared" si="43"/>
        <v>174</v>
      </c>
      <c r="AS174" s="14" t="s">
        <v>161</v>
      </c>
      <c r="AT174" s="14">
        <v>0.60611192714962758</v>
      </c>
      <c r="AU174" s="431">
        <v>0.65299162703360092</v>
      </c>
      <c r="AV174" s="14">
        <v>167</v>
      </c>
      <c r="AW174" s="43">
        <v>167</v>
      </c>
      <c r="AX174" s="14">
        <v>176</v>
      </c>
      <c r="AY174" s="14">
        <v>196</v>
      </c>
      <c r="AZ174" s="14">
        <v>120</v>
      </c>
      <c r="BA174" s="14">
        <v>148</v>
      </c>
      <c r="BB174" s="14">
        <f t="shared" si="44"/>
        <v>140</v>
      </c>
      <c r="BC174" s="368" t="s">
        <v>250</v>
      </c>
      <c r="BD174" s="14">
        <v>0.61902516647075934</v>
      </c>
      <c r="BE174" s="431">
        <v>0.63407479428903457</v>
      </c>
      <c r="BF174" s="14">
        <v>167</v>
      </c>
      <c r="BG174" s="43">
        <v>167</v>
      </c>
      <c r="BH174" s="14">
        <v>188</v>
      </c>
      <c r="BI174" s="14">
        <v>106</v>
      </c>
      <c r="BJ174" s="14">
        <v>257</v>
      </c>
      <c r="BK174" s="14">
        <v>222.5</v>
      </c>
      <c r="BL174" s="14">
        <f t="shared" si="33"/>
        <v>224</v>
      </c>
      <c r="BM174" s="368" t="s">
        <v>268</v>
      </c>
      <c r="BN174" s="14">
        <v>0.61066792169994133</v>
      </c>
      <c r="BO174" s="431">
        <v>0.63681470630583448</v>
      </c>
      <c r="BP174" s="14">
        <v>167</v>
      </c>
      <c r="BQ174" s="43">
        <v>167</v>
      </c>
      <c r="BR174" s="14">
        <v>192</v>
      </c>
      <c r="BS174" s="14">
        <v>222</v>
      </c>
      <c r="BT174" s="14">
        <v>296</v>
      </c>
      <c r="BU174" s="14">
        <v>244</v>
      </c>
      <c r="BV174" s="14">
        <f t="shared" si="34"/>
        <v>246</v>
      </c>
      <c r="BW174" s="14" t="s">
        <v>374</v>
      </c>
      <c r="BX174" s="14">
        <v>0.6018361829767277</v>
      </c>
      <c r="BY174" s="431">
        <v>0.63519737021430078</v>
      </c>
      <c r="BZ174" s="14">
        <v>167</v>
      </c>
      <c r="CA174" s="43">
        <v>167</v>
      </c>
      <c r="CB174" s="14">
        <v>192</v>
      </c>
      <c r="CC174" s="14">
        <v>184</v>
      </c>
      <c r="CD174" s="14">
        <v>213</v>
      </c>
      <c r="CE174" s="14">
        <v>202.5</v>
      </c>
      <c r="CF174" s="14">
        <f t="shared" si="35"/>
        <v>203</v>
      </c>
      <c r="CG174" s="368" t="s">
        <v>115</v>
      </c>
      <c r="CH174" s="14">
        <v>0.59929355010809526</v>
      </c>
      <c r="CI174" s="431">
        <v>0.63228336400226059</v>
      </c>
      <c r="CJ174" s="14">
        <v>167</v>
      </c>
      <c r="CK174" s="43">
        <v>167</v>
      </c>
      <c r="CL174" s="14">
        <v>152</v>
      </c>
      <c r="CM174" s="14">
        <v>111</v>
      </c>
      <c r="CN174" s="14">
        <v>133</v>
      </c>
      <c r="CO174" s="14">
        <v>142.5</v>
      </c>
      <c r="CP174" s="43">
        <f t="shared" si="36"/>
        <v>144</v>
      </c>
      <c r="CQ174" s="14" t="s">
        <v>284</v>
      </c>
      <c r="CR174" s="14">
        <v>0.59132452693692983</v>
      </c>
      <c r="CS174" s="431">
        <v>0.62001137938954964</v>
      </c>
      <c r="CT174" s="14">
        <v>167</v>
      </c>
      <c r="CU174" s="14">
        <v>167</v>
      </c>
      <c r="CV174" s="14">
        <v>159</v>
      </c>
      <c r="CW174" s="14">
        <v>257</v>
      </c>
      <c r="CX174" s="14">
        <v>103</v>
      </c>
      <c r="CY174" s="14">
        <v>131</v>
      </c>
      <c r="CZ174" s="14">
        <f t="shared" si="37"/>
        <v>129</v>
      </c>
      <c r="DA174" s="368" t="s">
        <v>155</v>
      </c>
      <c r="DB174" s="14">
        <v>0.61629296643125153</v>
      </c>
      <c r="DC174" s="431">
        <v>0.65449867855511645</v>
      </c>
      <c r="DD174" s="14">
        <v>167</v>
      </c>
      <c r="DE174" s="43">
        <v>167</v>
      </c>
      <c r="DF174" s="14">
        <v>146</v>
      </c>
      <c r="DG174" s="14">
        <v>200</v>
      </c>
      <c r="DH174" s="14">
        <v>68</v>
      </c>
      <c r="DI174" s="14">
        <v>107</v>
      </c>
      <c r="DJ174" s="14">
        <f t="shared" si="38"/>
        <v>100</v>
      </c>
      <c r="DK174" s="368" t="s">
        <v>290</v>
      </c>
      <c r="DL174" s="14">
        <v>0.60614761842372233</v>
      </c>
      <c r="DM174" s="431">
        <v>0.62103049379758435</v>
      </c>
      <c r="DN174" s="14">
        <v>167</v>
      </c>
      <c r="DO174" s="43">
        <v>167</v>
      </c>
      <c r="DP174" s="14">
        <v>173</v>
      </c>
      <c r="DQ174" s="14">
        <v>191</v>
      </c>
      <c r="DR174" s="14">
        <v>223</v>
      </c>
      <c r="DS174" s="14">
        <v>198</v>
      </c>
      <c r="DT174" s="14">
        <f t="shared" si="39"/>
        <v>199</v>
      </c>
      <c r="DU174" s="368" t="s">
        <v>53</v>
      </c>
      <c r="DV174" s="14">
        <v>0.59131603355517637</v>
      </c>
      <c r="DW174" s="431">
        <v>0.61093596768517788</v>
      </c>
      <c r="DX174" s="14">
        <v>167</v>
      </c>
      <c r="DY174" s="14">
        <v>167</v>
      </c>
      <c r="DZ174" s="14">
        <v>145</v>
      </c>
      <c r="EA174" s="14">
        <v>246</v>
      </c>
      <c r="EB174" s="14">
        <v>87</v>
      </c>
      <c r="EC174" s="14">
        <v>116</v>
      </c>
      <c r="ED174" s="43">
        <f t="shared" si="40"/>
        <v>110</v>
      </c>
    </row>
    <row r="175" spans="6:134" x14ac:dyDescent="0.25">
      <c r="F175" s="406" t="s">
        <v>337</v>
      </c>
      <c r="G175" s="411">
        <f>(VLOOKUP(F175,'RPPF CALCULATION'!$AX$2:$AZ$400,2,FALSE))</f>
        <v>0.59701834816553612</v>
      </c>
      <c r="H175" s="413">
        <f t="shared" si="30"/>
        <v>169</v>
      </c>
      <c r="I175" s="49">
        <f>VLOOKUP(F175,'RPPF CALCULATION'!$U$2:$W$365,3,FALSE)</f>
        <v>149</v>
      </c>
      <c r="J175" s="417">
        <f>VLOOKUP(F175,'RPPF CALCULATION'!$X$2:$AC$365,3,FALSE)</f>
        <v>168</v>
      </c>
      <c r="K175" s="467">
        <f>VLOOKUP(F175,'RPPF CALCULATION'!$X$2:$AC$365,5,FALSE)</f>
        <v>165</v>
      </c>
      <c r="L175" s="525">
        <f t="shared" si="31"/>
        <v>157</v>
      </c>
      <c r="M175" s="469">
        <f t="shared" si="32"/>
        <v>147</v>
      </c>
      <c r="O175" s="368" t="s">
        <v>129</v>
      </c>
      <c r="P175" s="14">
        <v>0.62308641560526135</v>
      </c>
      <c r="Q175" s="431">
        <v>0.63622319207610134</v>
      </c>
      <c r="R175" s="14">
        <v>168</v>
      </c>
      <c r="S175" s="43">
        <v>168</v>
      </c>
      <c r="T175" s="14">
        <v>144</v>
      </c>
      <c r="U175" s="14">
        <v>87</v>
      </c>
      <c r="V175" s="14">
        <v>163</v>
      </c>
      <c r="W175" s="14">
        <v>153.5</v>
      </c>
      <c r="X175" s="14">
        <f t="shared" si="41"/>
        <v>148</v>
      </c>
      <c r="Y175" s="368" t="s">
        <v>251</v>
      </c>
      <c r="Z175" s="14">
        <v>0.62327320885651682</v>
      </c>
      <c r="AA175" s="431">
        <v>0.64655527132491208</v>
      </c>
      <c r="AB175" s="14">
        <v>168</v>
      </c>
      <c r="AC175" s="43">
        <v>168</v>
      </c>
      <c r="AD175" s="14">
        <v>131</v>
      </c>
      <c r="AE175" s="14">
        <v>64</v>
      </c>
      <c r="AF175" s="14">
        <v>187</v>
      </c>
      <c r="AG175" s="14">
        <v>159</v>
      </c>
      <c r="AH175" s="43">
        <f t="shared" si="42"/>
        <v>154</v>
      </c>
      <c r="AI175" s="368" t="s">
        <v>90</v>
      </c>
      <c r="AJ175" s="14">
        <v>0.58435752940030561</v>
      </c>
      <c r="AK175" s="431">
        <v>0.64095128419088765</v>
      </c>
      <c r="AL175" s="14">
        <v>168</v>
      </c>
      <c r="AM175" s="14">
        <v>168</v>
      </c>
      <c r="AN175" s="14">
        <v>158</v>
      </c>
      <c r="AO175" s="14">
        <v>197</v>
      </c>
      <c r="AP175" s="14">
        <v>188</v>
      </c>
      <c r="AQ175" s="14">
        <v>173</v>
      </c>
      <c r="AR175" s="43">
        <f t="shared" si="43"/>
        <v>169</v>
      </c>
      <c r="AS175" s="14" t="s">
        <v>146</v>
      </c>
      <c r="AT175" s="14">
        <v>0.60320863022382798</v>
      </c>
      <c r="AU175" s="431">
        <v>0.64986377473698786</v>
      </c>
      <c r="AV175" s="14">
        <v>168</v>
      </c>
      <c r="AW175" s="43">
        <v>168</v>
      </c>
      <c r="AX175" s="14">
        <v>185</v>
      </c>
      <c r="AY175" s="14">
        <v>113</v>
      </c>
      <c r="AZ175" s="14">
        <v>284</v>
      </c>
      <c r="BA175" s="14">
        <v>234.5</v>
      </c>
      <c r="BB175" s="14">
        <f t="shared" si="44"/>
        <v>237</v>
      </c>
      <c r="BC175" s="368" t="s">
        <v>115</v>
      </c>
      <c r="BD175" s="14">
        <v>0.61777150592320118</v>
      </c>
      <c r="BE175" s="431">
        <v>0.63279065497312725</v>
      </c>
      <c r="BF175" s="14">
        <v>168</v>
      </c>
      <c r="BG175" s="43">
        <v>168</v>
      </c>
      <c r="BH175" s="14">
        <v>154</v>
      </c>
      <c r="BI175" s="14">
        <v>247</v>
      </c>
      <c r="BJ175" s="14">
        <v>215</v>
      </c>
      <c r="BK175" s="14">
        <v>184.5</v>
      </c>
      <c r="BL175" s="14">
        <f t="shared" si="33"/>
        <v>180</v>
      </c>
      <c r="BM175" s="368" t="s">
        <v>81</v>
      </c>
      <c r="BN175" s="14">
        <v>0.60746306815303142</v>
      </c>
      <c r="BO175" s="431">
        <v>0.63347263150919653</v>
      </c>
      <c r="BP175" s="14">
        <v>168</v>
      </c>
      <c r="BQ175" s="43">
        <v>168</v>
      </c>
      <c r="BR175" s="14">
        <v>177</v>
      </c>
      <c r="BS175" s="14">
        <v>136</v>
      </c>
      <c r="BT175" s="14">
        <v>256</v>
      </c>
      <c r="BU175" s="14">
        <v>216.5</v>
      </c>
      <c r="BV175" s="14">
        <f t="shared" si="34"/>
        <v>221</v>
      </c>
      <c r="BW175" s="14" t="s">
        <v>188</v>
      </c>
      <c r="BX175" s="14">
        <v>0.60091814385102138</v>
      </c>
      <c r="BY175" s="431">
        <v>0.63422844203268458</v>
      </c>
      <c r="BZ175" s="14">
        <v>168</v>
      </c>
      <c r="CA175" s="43">
        <v>168</v>
      </c>
      <c r="CB175" s="14">
        <v>167</v>
      </c>
      <c r="CC175" s="14">
        <v>217</v>
      </c>
      <c r="CD175" s="14">
        <v>161</v>
      </c>
      <c r="CE175" s="14">
        <v>164</v>
      </c>
      <c r="CF175" s="14">
        <f t="shared" si="35"/>
        <v>158</v>
      </c>
      <c r="CG175" s="368" t="s">
        <v>105</v>
      </c>
      <c r="CH175" s="14">
        <v>0.59889432887240646</v>
      </c>
      <c r="CI175" s="431">
        <v>0.63186216650090765</v>
      </c>
      <c r="CJ175" s="14">
        <v>168</v>
      </c>
      <c r="CK175" s="43">
        <v>168</v>
      </c>
      <c r="CL175" s="14">
        <v>193</v>
      </c>
      <c r="CM175" s="14">
        <v>183</v>
      </c>
      <c r="CN175" s="14">
        <v>223</v>
      </c>
      <c r="CO175" s="14">
        <v>208</v>
      </c>
      <c r="CP175" s="43">
        <f t="shared" si="36"/>
        <v>204</v>
      </c>
      <c r="CQ175" s="14" t="s">
        <v>165</v>
      </c>
      <c r="CR175" s="14">
        <v>0.59079350766468364</v>
      </c>
      <c r="CS175" s="431">
        <v>0.619454598846092</v>
      </c>
      <c r="CT175" s="14">
        <v>168</v>
      </c>
      <c r="CU175" s="14">
        <v>168</v>
      </c>
      <c r="CV175" s="14">
        <v>202</v>
      </c>
      <c r="CW175" s="14">
        <v>168</v>
      </c>
      <c r="CX175" s="14">
        <v>250</v>
      </c>
      <c r="CY175" s="14">
        <v>226</v>
      </c>
      <c r="CZ175" s="14">
        <f t="shared" si="37"/>
        <v>225</v>
      </c>
      <c r="DA175" s="368" t="s">
        <v>382</v>
      </c>
      <c r="DB175" s="14">
        <v>0.61550576268896995</v>
      </c>
      <c r="DC175" s="431">
        <v>0.65366267386718302</v>
      </c>
      <c r="DD175" s="14">
        <v>168</v>
      </c>
      <c r="DE175" s="43">
        <v>168</v>
      </c>
      <c r="DF175" s="14">
        <v>166</v>
      </c>
      <c r="DG175" s="14">
        <v>79</v>
      </c>
      <c r="DH175" s="14">
        <v>322</v>
      </c>
      <c r="DI175" s="14">
        <v>244</v>
      </c>
      <c r="DJ175" s="14">
        <f t="shared" si="38"/>
        <v>248</v>
      </c>
      <c r="DK175" s="368" t="s">
        <v>83</v>
      </c>
      <c r="DL175" s="14">
        <v>0.60590795763492733</v>
      </c>
      <c r="DM175" s="431">
        <v>0.62078494856489608</v>
      </c>
      <c r="DN175" s="14">
        <v>168</v>
      </c>
      <c r="DO175" s="43">
        <v>168</v>
      </c>
      <c r="DP175" s="14">
        <v>186</v>
      </c>
      <c r="DQ175" s="14">
        <v>169</v>
      </c>
      <c r="DR175" s="14">
        <v>146</v>
      </c>
      <c r="DS175" s="14">
        <v>166</v>
      </c>
      <c r="DT175" s="14">
        <f t="shared" si="39"/>
        <v>160</v>
      </c>
      <c r="DU175" s="368" t="s">
        <v>75</v>
      </c>
      <c r="DV175" s="14">
        <v>0.59113653675414535</v>
      </c>
      <c r="DW175" s="431">
        <v>0.61075051515960543</v>
      </c>
      <c r="DX175" s="14">
        <v>168</v>
      </c>
      <c r="DY175" s="14">
        <v>168</v>
      </c>
      <c r="DZ175" s="14">
        <v>159</v>
      </c>
      <c r="EA175" s="14">
        <v>46</v>
      </c>
      <c r="EB175" s="14">
        <v>226</v>
      </c>
      <c r="EC175" s="14">
        <v>192.5</v>
      </c>
      <c r="ED175" s="43">
        <f t="shared" si="40"/>
        <v>189</v>
      </c>
    </row>
    <row r="176" spans="6:134" x14ac:dyDescent="0.25">
      <c r="F176" s="406" t="s">
        <v>295</v>
      </c>
      <c r="G176" s="411">
        <f>(VLOOKUP(F176,'RPPF CALCULATION'!$AX$2:$AZ$400,2,FALSE))</f>
        <v>0.59624127029684626</v>
      </c>
      <c r="H176" s="413">
        <f t="shared" si="30"/>
        <v>170</v>
      </c>
      <c r="I176" s="49">
        <f>VLOOKUP(F176,'RPPF CALCULATION'!$U$2:$W$365,3,FALSE)</f>
        <v>152</v>
      </c>
      <c r="J176" s="417">
        <f>VLOOKUP(F176,'RPPF CALCULATION'!$X$2:$AC$365,3,FALSE)</f>
        <v>192</v>
      </c>
      <c r="K176" s="467">
        <f>VLOOKUP(F176,'RPPF CALCULATION'!$X$2:$AC$365,5,FALSE)</f>
        <v>145</v>
      </c>
      <c r="L176" s="525">
        <f t="shared" si="31"/>
        <v>148.5</v>
      </c>
      <c r="M176" s="469">
        <f t="shared" si="32"/>
        <v>136</v>
      </c>
      <c r="O176" s="368" t="s">
        <v>154</v>
      </c>
      <c r="P176" s="14">
        <v>0.6228057351288</v>
      </c>
      <c r="Q176" s="431">
        <v>0.63593659390253299</v>
      </c>
      <c r="R176" s="14">
        <v>169</v>
      </c>
      <c r="S176" s="43">
        <v>169</v>
      </c>
      <c r="T176" s="14">
        <v>194</v>
      </c>
      <c r="U176" s="14">
        <v>267</v>
      </c>
      <c r="V176" s="14">
        <v>125</v>
      </c>
      <c r="W176" s="14">
        <v>159.5</v>
      </c>
      <c r="X176" s="14">
        <f t="shared" si="41"/>
        <v>154</v>
      </c>
      <c r="Y176" s="368" t="s">
        <v>215</v>
      </c>
      <c r="Z176" s="14">
        <v>0.6230120612618919</v>
      </c>
      <c r="AA176" s="431">
        <v>0.64628436869104422</v>
      </c>
      <c r="AB176" s="14">
        <v>169</v>
      </c>
      <c r="AC176" s="43">
        <v>169</v>
      </c>
      <c r="AD176" s="14">
        <v>159</v>
      </c>
      <c r="AE176" s="14">
        <v>164</v>
      </c>
      <c r="AF176" s="14">
        <v>318</v>
      </c>
      <c r="AG176" s="14">
        <v>238.5</v>
      </c>
      <c r="AH176" s="43">
        <f t="shared" si="42"/>
        <v>237</v>
      </c>
      <c r="AI176" s="368" t="s">
        <v>227</v>
      </c>
      <c r="AJ176" s="14">
        <v>0.58230593527098906</v>
      </c>
      <c r="AK176" s="431">
        <v>0.63870099763571409</v>
      </c>
      <c r="AL176" s="14">
        <v>169</v>
      </c>
      <c r="AM176" s="14">
        <v>169</v>
      </c>
      <c r="AN176" s="14">
        <v>155</v>
      </c>
      <c r="AO176" s="14">
        <v>61</v>
      </c>
      <c r="AP176" s="14">
        <v>171</v>
      </c>
      <c r="AQ176" s="14">
        <v>163</v>
      </c>
      <c r="AR176" s="43">
        <f t="shared" si="43"/>
        <v>160</v>
      </c>
      <c r="AS176" s="14" t="s">
        <v>315</v>
      </c>
      <c r="AT176" s="14">
        <v>0.60305377891640166</v>
      </c>
      <c r="AU176" s="431">
        <v>0.64969694646211773</v>
      </c>
      <c r="AV176" s="14">
        <v>169</v>
      </c>
      <c r="AW176" s="43">
        <v>169</v>
      </c>
      <c r="AX176" s="14">
        <v>155</v>
      </c>
      <c r="AY176" s="14">
        <v>121</v>
      </c>
      <c r="AZ176" s="14">
        <v>124</v>
      </c>
      <c r="BA176" s="14">
        <v>139.5</v>
      </c>
      <c r="BB176" s="14">
        <f t="shared" si="44"/>
        <v>132</v>
      </c>
      <c r="BC176" s="368" t="s">
        <v>45</v>
      </c>
      <c r="BD176" s="14">
        <v>0.61768074276600704</v>
      </c>
      <c r="BE176" s="431">
        <v>0.63269768519848135</v>
      </c>
      <c r="BF176" s="14">
        <v>169</v>
      </c>
      <c r="BG176" s="43">
        <v>169</v>
      </c>
      <c r="BH176" s="14">
        <v>200</v>
      </c>
      <c r="BI176" s="14">
        <v>243</v>
      </c>
      <c r="BJ176" s="14">
        <v>214</v>
      </c>
      <c r="BK176" s="14">
        <v>207</v>
      </c>
      <c r="BL176" s="14">
        <f t="shared" si="33"/>
        <v>204</v>
      </c>
      <c r="BM176" s="368" t="s">
        <v>240</v>
      </c>
      <c r="BN176" s="14">
        <v>0.60657512775564038</v>
      </c>
      <c r="BO176" s="431">
        <v>0.6325466724350608</v>
      </c>
      <c r="BP176" s="14">
        <v>169</v>
      </c>
      <c r="BQ176" s="43">
        <v>169</v>
      </c>
      <c r="BR176" s="14">
        <v>186</v>
      </c>
      <c r="BS176" s="14">
        <v>224</v>
      </c>
      <c r="BT176" s="14">
        <v>182</v>
      </c>
      <c r="BU176" s="14">
        <v>184</v>
      </c>
      <c r="BV176" s="14">
        <f t="shared" si="34"/>
        <v>183</v>
      </c>
      <c r="BW176" s="14" t="s">
        <v>224</v>
      </c>
      <c r="BX176" s="14">
        <v>0.59873949344947375</v>
      </c>
      <c r="BY176" s="431">
        <v>0.63192902394380424</v>
      </c>
      <c r="BZ176" s="14">
        <v>169</v>
      </c>
      <c r="CA176" s="43">
        <v>169</v>
      </c>
      <c r="CB176" s="14">
        <v>175</v>
      </c>
      <c r="CC176" s="14">
        <v>45</v>
      </c>
      <c r="CD176" s="14">
        <v>146</v>
      </c>
      <c r="CE176" s="14">
        <v>160.5</v>
      </c>
      <c r="CF176" s="14">
        <f t="shared" si="35"/>
        <v>154</v>
      </c>
      <c r="CG176" s="368" t="s">
        <v>371</v>
      </c>
      <c r="CH176" s="14">
        <v>0.59768372939852021</v>
      </c>
      <c r="CI176" s="431">
        <v>0.63058492614404071</v>
      </c>
      <c r="CJ176" s="14">
        <v>169</v>
      </c>
      <c r="CK176" s="43">
        <v>169</v>
      </c>
      <c r="CL176" s="14">
        <v>190</v>
      </c>
      <c r="CM176" s="14">
        <v>273</v>
      </c>
      <c r="CN176" s="14">
        <v>159</v>
      </c>
      <c r="CO176" s="14">
        <v>174.5</v>
      </c>
      <c r="CP176" s="43">
        <f t="shared" si="36"/>
        <v>168</v>
      </c>
      <c r="CQ176" s="14" t="s">
        <v>274</v>
      </c>
      <c r="CR176" s="14">
        <v>0.58993718315511035</v>
      </c>
      <c r="CS176" s="431">
        <v>0.61855673157321589</v>
      </c>
      <c r="CT176" s="14">
        <v>169</v>
      </c>
      <c r="CU176" s="14">
        <v>169</v>
      </c>
      <c r="CV176" s="14">
        <v>193</v>
      </c>
      <c r="CW176" s="14">
        <v>129</v>
      </c>
      <c r="CX176" s="14">
        <v>257</v>
      </c>
      <c r="CY176" s="14">
        <v>225</v>
      </c>
      <c r="CZ176" s="14">
        <f t="shared" si="37"/>
        <v>222</v>
      </c>
      <c r="DA176" s="368" t="s">
        <v>188</v>
      </c>
      <c r="DB176" s="14">
        <v>0.61242065331307127</v>
      </c>
      <c r="DC176" s="431">
        <v>0.65038630999527935</v>
      </c>
      <c r="DD176" s="14">
        <v>169</v>
      </c>
      <c r="DE176" s="43">
        <v>169</v>
      </c>
      <c r="DF176" s="14">
        <v>173</v>
      </c>
      <c r="DG176" s="14">
        <v>120</v>
      </c>
      <c r="DH176" s="14">
        <v>134</v>
      </c>
      <c r="DI176" s="14">
        <v>153.5</v>
      </c>
      <c r="DJ176" s="14">
        <f t="shared" si="38"/>
        <v>147</v>
      </c>
      <c r="DK176" s="368" t="s">
        <v>378</v>
      </c>
      <c r="DL176" s="14">
        <v>0.59915433306137056</v>
      </c>
      <c r="DM176" s="431">
        <v>0.6138655007664432</v>
      </c>
      <c r="DN176" s="14">
        <v>169</v>
      </c>
      <c r="DO176" s="43">
        <v>169</v>
      </c>
      <c r="DP176" s="14">
        <v>150</v>
      </c>
      <c r="DQ176" s="14">
        <v>330</v>
      </c>
      <c r="DR176" s="14">
        <v>197</v>
      </c>
      <c r="DS176" s="14">
        <v>173.5</v>
      </c>
      <c r="DT176" s="14">
        <f t="shared" si="39"/>
        <v>172</v>
      </c>
      <c r="DU176" s="368" t="s">
        <v>380</v>
      </c>
      <c r="DV176" s="14">
        <v>0.58764127573859937</v>
      </c>
      <c r="DW176" s="431">
        <v>0.60713928098080883</v>
      </c>
      <c r="DX176" s="14">
        <v>169</v>
      </c>
      <c r="DY176" s="14">
        <v>169</v>
      </c>
      <c r="DZ176" s="14">
        <v>170</v>
      </c>
      <c r="EA176" s="14">
        <v>122</v>
      </c>
      <c r="EB176" s="14">
        <v>241</v>
      </c>
      <c r="EC176" s="14">
        <v>205.5</v>
      </c>
      <c r="ED176" s="43">
        <f t="shared" si="40"/>
        <v>204</v>
      </c>
    </row>
    <row r="177" spans="6:134" x14ac:dyDescent="0.25">
      <c r="F177" s="406" t="s">
        <v>117</v>
      </c>
      <c r="G177" s="411">
        <f>(VLOOKUP(F177,'RPPF CALCULATION'!$AX$2:$AZ$400,2,FALSE))</f>
        <v>0.59596329511520296</v>
      </c>
      <c r="H177" s="413">
        <f t="shared" si="30"/>
        <v>171</v>
      </c>
      <c r="I177" s="49">
        <f>VLOOKUP(F177,'RPPF CALCULATION'!$U$2:$W$365,3,FALSE)</f>
        <v>168</v>
      </c>
      <c r="J177" s="417">
        <f>VLOOKUP(F177,'RPPF CALCULATION'!$X$2:$AC$365,3,FALSE)</f>
        <v>195</v>
      </c>
      <c r="K177" s="467">
        <f>VLOOKUP(F177,'RPPF CALCULATION'!$X$2:$AC$365,5,FALSE)</f>
        <v>252</v>
      </c>
      <c r="L177" s="525">
        <f t="shared" si="31"/>
        <v>210</v>
      </c>
      <c r="M177" s="469">
        <f t="shared" si="32"/>
        <v>220</v>
      </c>
      <c r="O177" s="368" t="s">
        <v>186</v>
      </c>
      <c r="P177" s="14">
        <v>0.62012377663938534</v>
      </c>
      <c r="Q177" s="431">
        <v>0.63319809062527332</v>
      </c>
      <c r="R177" s="14">
        <v>170</v>
      </c>
      <c r="S177" s="43">
        <v>170</v>
      </c>
      <c r="T177" s="14">
        <v>199</v>
      </c>
      <c r="U177" s="14">
        <v>162</v>
      </c>
      <c r="V177" s="14">
        <v>177</v>
      </c>
      <c r="W177" s="14">
        <v>188</v>
      </c>
      <c r="X177" s="14">
        <f t="shared" si="41"/>
        <v>182</v>
      </c>
      <c r="Y177" s="368" t="s">
        <v>114</v>
      </c>
      <c r="Z177" s="14">
        <v>0.6217404373179185</v>
      </c>
      <c r="AA177" s="431">
        <v>0.64496524386354293</v>
      </c>
      <c r="AB177" s="14">
        <v>170</v>
      </c>
      <c r="AC177" s="43">
        <v>170</v>
      </c>
      <c r="AD177" s="14">
        <v>169</v>
      </c>
      <c r="AE177" s="14">
        <v>181</v>
      </c>
      <c r="AF177" s="14">
        <v>95</v>
      </c>
      <c r="AG177" s="14">
        <v>132</v>
      </c>
      <c r="AH177" s="43">
        <f t="shared" si="42"/>
        <v>126</v>
      </c>
      <c r="AI177" s="368" t="s">
        <v>375</v>
      </c>
      <c r="AJ177" s="14">
        <v>0.58183927660585233</v>
      </c>
      <c r="AK177" s="431">
        <v>0.63818914409460348</v>
      </c>
      <c r="AL177" s="14">
        <v>170</v>
      </c>
      <c r="AM177" s="14">
        <v>170</v>
      </c>
      <c r="AN177" s="14">
        <v>172</v>
      </c>
      <c r="AO177" s="14">
        <v>126</v>
      </c>
      <c r="AP177" s="14">
        <v>149</v>
      </c>
      <c r="AQ177" s="14">
        <v>160.5</v>
      </c>
      <c r="AR177" s="43">
        <f t="shared" si="43"/>
        <v>157</v>
      </c>
      <c r="AS177" s="14" t="s">
        <v>558</v>
      </c>
      <c r="AT177" s="14">
        <v>0.60298065368219644</v>
      </c>
      <c r="AU177" s="431">
        <v>0.64961816535994499</v>
      </c>
      <c r="AV177" s="14">
        <v>170</v>
      </c>
      <c r="AW177" s="43">
        <v>170</v>
      </c>
      <c r="AX177" s="14">
        <v>146</v>
      </c>
      <c r="AY177" s="14">
        <v>72</v>
      </c>
      <c r="AZ177" s="14">
        <v>304</v>
      </c>
      <c r="BA177" s="14">
        <v>225</v>
      </c>
      <c r="BB177" s="14">
        <f t="shared" si="44"/>
        <v>225</v>
      </c>
      <c r="BC177" s="368" t="s">
        <v>239</v>
      </c>
      <c r="BD177" s="14">
        <v>0.61689308905368667</v>
      </c>
      <c r="BE177" s="431">
        <v>0.63189088219165379</v>
      </c>
      <c r="BF177" s="14">
        <v>170</v>
      </c>
      <c r="BG177" s="43">
        <v>170</v>
      </c>
      <c r="BH177" s="14">
        <v>172</v>
      </c>
      <c r="BI177" s="14">
        <v>126</v>
      </c>
      <c r="BJ177" s="14">
        <v>117</v>
      </c>
      <c r="BK177" s="14">
        <v>144.5</v>
      </c>
      <c r="BL177" s="14">
        <f t="shared" si="33"/>
        <v>143</v>
      </c>
      <c r="BM177" s="368" t="s">
        <v>176</v>
      </c>
      <c r="BN177" s="14">
        <v>0.60428331107822497</v>
      </c>
      <c r="BO177" s="431">
        <v>0.63015672773275466</v>
      </c>
      <c r="BP177" s="14">
        <v>170</v>
      </c>
      <c r="BQ177" s="43">
        <v>170</v>
      </c>
      <c r="BR177" s="14">
        <v>180</v>
      </c>
      <c r="BS177" s="14">
        <v>258</v>
      </c>
      <c r="BT177" s="14">
        <v>299</v>
      </c>
      <c r="BU177" s="14">
        <v>239.5</v>
      </c>
      <c r="BV177" s="14">
        <f t="shared" si="34"/>
        <v>239</v>
      </c>
      <c r="BW177" s="14" t="s">
        <v>164</v>
      </c>
      <c r="BX177" s="14">
        <v>0.59788653875532494</v>
      </c>
      <c r="BY177" s="431">
        <v>0.63102878797601059</v>
      </c>
      <c r="BZ177" s="14">
        <v>170</v>
      </c>
      <c r="CA177" s="43">
        <v>170</v>
      </c>
      <c r="CB177" s="14">
        <v>158</v>
      </c>
      <c r="CC177" s="14">
        <v>229</v>
      </c>
      <c r="CD177" s="14">
        <v>276</v>
      </c>
      <c r="CE177" s="14">
        <v>217</v>
      </c>
      <c r="CF177" s="14">
        <f t="shared" si="35"/>
        <v>217</v>
      </c>
      <c r="CG177" s="368" t="s">
        <v>185</v>
      </c>
      <c r="CH177" s="14">
        <v>0.59701723533161888</v>
      </c>
      <c r="CI177" s="431">
        <v>0.62988174302012434</v>
      </c>
      <c r="CJ177" s="14">
        <v>170</v>
      </c>
      <c r="CK177" s="43">
        <v>170</v>
      </c>
      <c r="CL177" s="14">
        <v>156</v>
      </c>
      <c r="CM177" s="14">
        <v>134</v>
      </c>
      <c r="CN177" s="14">
        <v>102</v>
      </c>
      <c r="CO177" s="14">
        <v>129</v>
      </c>
      <c r="CP177" s="43">
        <f t="shared" si="36"/>
        <v>124</v>
      </c>
      <c r="CQ177" s="14" t="s">
        <v>158</v>
      </c>
      <c r="CR177" s="14">
        <v>0.58906582880911784</v>
      </c>
      <c r="CS177" s="431">
        <v>0.61764310532335542</v>
      </c>
      <c r="CT177" s="14">
        <v>170</v>
      </c>
      <c r="CU177" s="14">
        <v>170</v>
      </c>
      <c r="CV177" s="14">
        <v>173</v>
      </c>
      <c r="CW177" s="14">
        <v>199</v>
      </c>
      <c r="CX177" s="14">
        <v>147</v>
      </c>
      <c r="CY177" s="14">
        <v>160</v>
      </c>
      <c r="CZ177" s="14">
        <f t="shared" si="37"/>
        <v>155</v>
      </c>
      <c r="DA177" s="368" t="s">
        <v>303</v>
      </c>
      <c r="DB177" s="14">
        <v>0.61199228975488051</v>
      </c>
      <c r="DC177" s="431">
        <v>0.64993139099076669</v>
      </c>
      <c r="DD177" s="14">
        <v>170</v>
      </c>
      <c r="DE177" s="43">
        <v>170</v>
      </c>
      <c r="DF177" s="14">
        <v>134</v>
      </c>
      <c r="DG177" s="14">
        <v>135</v>
      </c>
      <c r="DH177" s="14">
        <v>131</v>
      </c>
      <c r="DI177" s="14">
        <v>132.5</v>
      </c>
      <c r="DJ177" s="14">
        <f t="shared" si="38"/>
        <v>132</v>
      </c>
      <c r="DK177" s="368" t="s">
        <v>379</v>
      </c>
      <c r="DL177" s="14">
        <v>0.59835607614488395</v>
      </c>
      <c r="DM177" s="431">
        <v>0.61304764407286716</v>
      </c>
      <c r="DN177" s="14">
        <v>170</v>
      </c>
      <c r="DO177" s="43">
        <v>170</v>
      </c>
      <c r="DP177" s="14">
        <v>180</v>
      </c>
      <c r="DQ177" s="14">
        <v>176</v>
      </c>
      <c r="DR177" s="14">
        <v>147</v>
      </c>
      <c r="DS177" s="14">
        <v>163.5</v>
      </c>
      <c r="DT177" s="14">
        <f t="shared" si="39"/>
        <v>157</v>
      </c>
      <c r="DU177" s="368" t="s">
        <v>390</v>
      </c>
      <c r="DV177" s="14">
        <v>0.58701636869794249</v>
      </c>
      <c r="DW177" s="431">
        <v>0.60649363945253565</v>
      </c>
      <c r="DX177" s="14">
        <v>170</v>
      </c>
      <c r="DY177" s="14">
        <v>170</v>
      </c>
      <c r="DZ177" s="14">
        <v>164</v>
      </c>
      <c r="EA177" s="14">
        <v>128</v>
      </c>
      <c r="EB177" s="14">
        <v>272</v>
      </c>
      <c r="EC177" s="14">
        <v>218</v>
      </c>
      <c r="ED177" s="43">
        <f t="shared" si="40"/>
        <v>223</v>
      </c>
    </row>
    <row r="178" spans="6:134" x14ac:dyDescent="0.25">
      <c r="F178" s="406" t="s">
        <v>268</v>
      </c>
      <c r="G178" s="411">
        <f>(VLOOKUP(F178,'RPPF CALCULATION'!$AX$2:$AZ$400,2,FALSE))</f>
        <v>0.59477250156931349</v>
      </c>
      <c r="H178" s="413">
        <f t="shared" si="30"/>
        <v>172</v>
      </c>
      <c r="I178" s="49">
        <f>VLOOKUP(F178,'RPPF CALCULATION'!$U$2:$W$365,3,FALSE)</f>
        <v>159</v>
      </c>
      <c r="J178" s="417">
        <f>VLOOKUP(F178,'RPPF CALCULATION'!$X$2:$AC$365,3,FALSE)</f>
        <v>181</v>
      </c>
      <c r="K178" s="467">
        <f>VLOOKUP(F178,'RPPF CALCULATION'!$X$2:$AC$365,5,FALSE)</f>
        <v>155</v>
      </c>
      <c r="L178" s="525">
        <f t="shared" si="31"/>
        <v>157</v>
      </c>
      <c r="M178" s="469">
        <f t="shared" si="32"/>
        <v>147</v>
      </c>
      <c r="O178" s="368" t="s">
        <v>91</v>
      </c>
      <c r="P178" s="14">
        <v>0.61935759007914715</v>
      </c>
      <c r="Q178" s="431">
        <v>0.6324157502518164</v>
      </c>
      <c r="R178" s="14">
        <v>171</v>
      </c>
      <c r="S178" s="43">
        <v>171</v>
      </c>
      <c r="T178" s="14">
        <v>145</v>
      </c>
      <c r="U178" s="14">
        <v>239</v>
      </c>
      <c r="V178" s="14">
        <v>147</v>
      </c>
      <c r="W178" s="14">
        <v>146</v>
      </c>
      <c r="X178" s="14">
        <f t="shared" si="41"/>
        <v>140</v>
      </c>
      <c r="Y178" s="368" t="s">
        <v>182</v>
      </c>
      <c r="Z178" s="14">
        <v>0.62149123551759256</v>
      </c>
      <c r="AA178" s="431">
        <v>0.64470673325321204</v>
      </c>
      <c r="AB178" s="14">
        <v>171</v>
      </c>
      <c r="AC178" s="43">
        <v>171</v>
      </c>
      <c r="AD178" s="14">
        <v>171</v>
      </c>
      <c r="AE178" s="14">
        <v>208</v>
      </c>
      <c r="AF178" s="14">
        <v>183</v>
      </c>
      <c r="AG178" s="14">
        <v>177</v>
      </c>
      <c r="AH178" s="43">
        <f t="shared" si="42"/>
        <v>178</v>
      </c>
      <c r="AI178" s="368" t="s">
        <v>256</v>
      </c>
      <c r="AJ178" s="14">
        <v>0.57976064393109017</v>
      </c>
      <c r="AK178" s="431">
        <v>0.63590920036971099</v>
      </c>
      <c r="AL178" s="14">
        <v>171</v>
      </c>
      <c r="AM178" s="14">
        <v>171</v>
      </c>
      <c r="AN178" s="14">
        <v>159</v>
      </c>
      <c r="AO178" s="14">
        <v>33</v>
      </c>
      <c r="AP178" s="14">
        <v>231</v>
      </c>
      <c r="AQ178" s="14">
        <v>195</v>
      </c>
      <c r="AR178" s="43">
        <f t="shared" si="43"/>
        <v>198</v>
      </c>
      <c r="AS178" s="14" t="s">
        <v>241</v>
      </c>
      <c r="AT178" s="14">
        <v>0.60284777773428588</v>
      </c>
      <c r="AU178" s="431">
        <v>0.64947501212778902</v>
      </c>
      <c r="AV178" s="14">
        <v>171</v>
      </c>
      <c r="AW178" s="43">
        <v>171</v>
      </c>
      <c r="AX178" s="14">
        <v>161</v>
      </c>
      <c r="AY178" s="14">
        <v>245</v>
      </c>
      <c r="AZ178" s="14">
        <v>113</v>
      </c>
      <c r="BA178" s="14">
        <v>137</v>
      </c>
      <c r="BB178" s="14">
        <f t="shared" si="44"/>
        <v>129</v>
      </c>
      <c r="BC178" s="368" t="s">
        <v>271</v>
      </c>
      <c r="BD178" s="14">
        <v>0.61660967232564523</v>
      </c>
      <c r="BE178" s="431">
        <v>0.63160057508741196</v>
      </c>
      <c r="BF178" s="14">
        <v>171</v>
      </c>
      <c r="BG178" s="43">
        <v>171</v>
      </c>
      <c r="BH178" s="14">
        <v>189</v>
      </c>
      <c r="BI178" s="14">
        <v>78</v>
      </c>
      <c r="BJ178" s="14">
        <v>193</v>
      </c>
      <c r="BK178" s="14">
        <v>191</v>
      </c>
      <c r="BL178" s="14">
        <f t="shared" si="33"/>
        <v>186</v>
      </c>
      <c r="BM178" s="368" t="s">
        <v>562</v>
      </c>
      <c r="BN178" s="14">
        <v>0.60017029533826238</v>
      </c>
      <c r="BO178" s="431">
        <v>0.62586760623578086</v>
      </c>
      <c r="BP178" s="14">
        <v>171</v>
      </c>
      <c r="BQ178" s="43">
        <v>171</v>
      </c>
      <c r="BR178" s="14">
        <v>157</v>
      </c>
      <c r="BS178" s="14">
        <v>78</v>
      </c>
      <c r="BT178" s="14">
        <v>125</v>
      </c>
      <c r="BU178" s="14">
        <v>141</v>
      </c>
      <c r="BV178" s="14">
        <f t="shared" si="34"/>
        <v>137</v>
      </c>
      <c r="BW178" s="14" t="s">
        <v>212</v>
      </c>
      <c r="BX178" s="14">
        <v>0.59610385434717639</v>
      </c>
      <c r="BY178" s="431">
        <v>0.62914728520165553</v>
      </c>
      <c r="BZ178" s="14">
        <v>171</v>
      </c>
      <c r="CA178" s="43">
        <v>171</v>
      </c>
      <c r="CB178" s="14">
        <v>163</v>
      </c>
      <c r="CC178" s="14">
        <v>226</v>
      </c>
      <c r="CD178" s="14">
        <v>86</v>
      </c>
      <c r="CE178" s="14">
        <v>124.5</v>
      </c>
      <c r="CF178" s="14">
        <f t="shared" si="35"/>
        <v>119</v>
      </c>
      <c r="CG178" s="368" t="s">
        <v>256</v>
      </c>
      <c r="CH178" s="14">
        <v>0.59236083129848827</v>
      </c>
      <c r="CI178" s="431">
        <v>0.62496901401496407</v>
      </c>
      <c r="CJ178" s="14">
        <v>171</v>
      </c>
      <c r="CK178" s="43">
        <v>171</v>
      </c>
      <c r="CL178" s="14">
        <v>173</v>
      </c>
      <c r="CM178" s="14">
        <v>112</v>
      </c>
      <c r="CN178" s="14">
        <v>229</v>
      </c>
      <c r="CO178" s="14">
        <v>201</v>
      </c>
      <c r="CP178" s="43">
        <f t="shared" si="36"/>
        <v>197</v>
      </c>
      <c r="CQ178" s="14" t="s">
        <v>184</v>
      </c>
      <c r="CR178" s="14">
        <v>0.58858756624168562</v>
      </c>
      <c r="CS178" s="431">
        <v>0.6171416408641015</v>
      </c>
      <c r="CT178" s="14">
        <v>171</v>
      </c>
      <c r="CU178" s="14">
        <v>171</v>
      </c>
      <c r="CV178" s="14">
        <v>184</v>
      </c>
      <c r="CW178" s="14">
        <v>312</v>
      </c>
      <c r="CX178" s="14">
        <v>123</v>
      </c>
      <c r="CY178" s="14">
        <v>153.5</v>
      </c>
      <c r="CZ178" s="14">
        <f t="shared" si="37"/>
        <v>147</v>
      </c>
      <c r="DA178" s="368" t="s">
        <v>386</v>
      </c>
      <c r="DB178" s="14">
        <v>0.61183588505856046</v>
      </c>
      <c r="DC178" s="431">
        <v>0.64976529033306485</v>
      </c>
      <c r="DD178" s="14">
        <v>171</v>
      </c>
      <c r="DE178" s="43">
        <v>171</v>
      </c>
      <c r="DF178" s="14">
        <v>140</v>
      </c>
      <c r="DG178" s="14">
        <v>264</v>
      </c>
      <c r="DH178" s="14">
        <v>58</v>
      </c>
      <c r="DI178" s="14">
        <v>99</v>
      </c>
      <c r="DJ178" s="14">
        <f t="shared" si="38"/>
        <v>89</v>
      </c>
      <c r="DK178" s="368" t="s">
        <v>334</v>
      </c>
      <c r="DL178" s="14">
        <v>0.5964838283637286</v>
      </c>
      <c r="DM178" s="431">
        <v>0.6111294265814482</v>
      </c>
      <c r="DN178" s="14">
        <v>171</v>
      </c>
      <c r="DO178" s="43">
        <v>171</v>
      </c>
      <c r="DP178" s="14">
        <v>183</v>
      </c>
      <c r="DQ178" s="14">
        <v>135</v>
      </c>
      <c r="DR178" s="14">
        <v>218</v>
      </c>
      <c r="DS178" s="14">
        <v>200.5</v>
      </c>
      <c r="DT178" s="14">
        <f t="shared" si="39"/>
        <v>201</v>
      </c>
      <c r="DU178" s="368" t="s">
        <v>378</v>
      </c>
      <c r="DV178" s="14">
        <v>0.58556052097276601</v>
      </c>
      <c r="DW178" s="431">
        <v>0.60498948653208229</v>
      </c>
      <c r="DX178" s="14">
        <v>171</v>
      </c>
      <c r="DY178" s="14">
        <v>171</v>
      </c>
      <c r="DZ178" s="14">
        <v>175</v>
      </c>
      <c r="EA178" s="14">
        <v>316</v>
      </c>
      <c r="EB178" s="14">
        <v>225</v>
      </c>
      <c r="EC178" s="14">
        <v>200</v>
      </c>
      <c r="ED178" s="43">
        <f t="shared" si="40"/>
        <v>197</v>
      </c>
    </row>
    <row r="179" spans="6:134" x14ac:dyDescent="0.25">
      <c r="F179" s="406" t="s">
        <v>202</v>
      </c>
      <c r="G179" s="411">
        <f>(VLOOKUP(F179,'RPPF CALCULATION'!$AX$2:$AZ$400,2,FALSE))</f>
        <v>0.59450553158003716</v>
      </c>
      <c r="H179" s="413">
        <f t="shared" si="30"/>
        <v>173</v>
      </c>
      <c r="I179" s="49">
        <f>VLOOKUP(F179,'RPPF CALCULATION'!$U$2:$W$365,3,FALSE)</f>
        <v>178</v>
      </c>
      <c r="J179" s="417">
        <f>VLOOKUP(F179,'RPPF CALCULATION'!$X$2:$AC$365,3,FALSE)</f>
        <v>71</v>
      </c>
      <c r="K179" s="467">
        <f>VLOOKUP(F179,'RPPF CALCULATION'!$X$2:$AC$365,5,FALSE)</f>
        <v>338</v>
      </c>
      <c r="L179" s="525">
        <f t="shared" si="31"/>
        <v>258</v>
      </c>
      <c r="M179" s="469">
        <f t="shared" si="32"/>
        <v>261</v>
      </c>
      <c r="O179" s="368" t="s">
        <v>276</v>
      </c>
      <c r="P179" s="14">
        <v>0.61529250608265573</v>
      </c>
      <c r="Q179" s="431">
        <v>0.6282649604872973</v>
      </c>
      <c r="R179" s="14">
        <v>172</v>
      </c>
      <c r="S179" s="43">
        <v>172</v>
      </c>
      <c r="T179" s="14">
        <v>230</v>
      </c>
      <c r="U179" s="14">
        <v>181</v>
      </c>
      <c r="V179" s="14">
        <v>308</v>
      </c>
      <c r="W179" s="14">
        <v>269</v>
      </c>
      <c r="X179" s="14">
        <f t="shared" si="41"/>
        <v>271</v>
      </c>
      <c r="Y179" s="368" t="s">
        <v>387</v>
      </c>
      <c r="Z179" s="14">
        <v>0.61996367312839151</v>
      </c>
      <c r="AA179" s="431">
        <v>0.64312210952643967</v>
      </c>
      <c r="AB179" s="14">
        <v>172</v>
      </c>
      <c r="AC179" s="43">
        <v>172</v>
      </c>
      <c r="AD179" s="14">
        <v>152</v>
      </c>
      <c r="AE179" s="14">
        <v>155</v>
      </c>
      <c r="AF179" s="14">
        <v>246</v>
      </c>
      <c r="AG179" s="14">
        <v>199</v>
      </c>
      <c r="AH179" s="43">
        <f t="shared" si="42"/>
        <v>203</v>
      </c>
      <c r="AI179" s="368" t="s">
        <v>133</v>
      </c>
      <c r="AJ179" s="14">
        <v>0.57937561540792581</v>
      </c>
      <c r="AK179" s="431">
        <v>0.63548688267214393</v>
      </c>
      <c r="AL179" s="14">
        <v>172</v>
      </c>
      <c r="AM179" s="14">
        <v>172</v>
      </c>
      <c r="AN179" s="14">
        <v>176</v>
      </c>
      <c r="AO179" s="14">
        <v>101</v>
      </c>
      <c r="AP179" s="14">
        <v>168</v>
      </c>
      <c r="AQ179" s="14">
        <v>172</v>
      </c>
      <c r="AR179" s="43">
        <f t="shared" si="43"/>
        <v>167</v>
      </c>
      <c r="AS179" s="14" t="s">
        <v>245</v>
      </c>
      <c r="AT179" s="14">
        <v>0.60076729178491273</v>
      </c>
      <c r="AU179" s="431">
        <v>0.64723361108575617</v>
      </c>
      <c r="AV179" s="14">
        <v>172</v>
      </c>
      <c r="AW179" s="43">
        <v>172</v>
      </c>
      <c r="AX179" s="14">
        <v>160</v>
      </c>
      <c r="AY179" s="14">
        <v>157</v>
      </c>
      <c r="AZ179" s="14">
        <v>200</v>
      </c>
      <c r="BA179" s="14">
        <v>180</v>
      </c>
      <c r="BB179" s="14">
        <f t="shared" si="44"/>
        <v>176</v>
      </c>
      <c r="BC179" s="368" t="s">
        <v>288</v>
      </c>
      <c r="BD179" s="14">
        <v>0.61447168362797011</v>
      </c>
      <c r="BE179" s="431">
        <v>0.62941060799544457</v>
      </c>
      <c r="BF179" s="14">
        <v>172</v>
      </c>
      <c r="BG179" s="43">
        <v>172</v>
      </c>
      <c r="BH179" s="14">
        <v>173</v>
      </c>
      <c r="BI179" s="14">
        <v>161</v>
      </c>
      <c r="BJ179" s="14">
        <v>249</v>
      </c>
      <c r="BK179" s="14">
        <v>211</v>
      </c>
      <c r="BL179" s="14">
        <f t="shared" si="33"/>
        <v>208</v>
      </c>
      <c r="BM179" s="368" t="s">
        <v>101</v>
      </c>
      <c r="BN179" s="14">
        <v>0.59980049248630229</v>
      </c>
      <c r="BO179" s="431">
        <v>0.62548196964641078</v>
      </c>
      <c r="BP179" s="14">
        <v>172</v>
      </c>
      <c r="BQ179" s="43">
        <v>172</v>
      </c>
      <c r="BR179" s="14">
        <v>168</v>
      </c>
      <c r="BS179" s="14">
        <v>147</v>
      </c>
      <c r="BT179" s="14">
        <v>287</v>
      </c>
      <c r="BU179" s="14">
        <v>227.5</v>
      </c>
      <c r="BV179" s="14">
        <f t="shared" si="34"/>
        <v>232</v>
      </c>
      <c r="BW179" s="14" t="s">
        <v>241</v>
      </c>
      <c r="BX179" s="14">
        <v>0.59523799132471833</v>
      </c>
      <c r="BY179" s="431">
        <v>0.62823342536672355</v>
      </c>
      <c r="BZ179" s="14">
        <v>172</v>
      </c>
      <c r="CA179" s="43">
        <v>172</v>
      </c>
      <c r="CB179" s="14">
        <v>157</v>
      </c>
      <c r="CC179" s="14">
        <v>163</v>
      </c>
      <c r="CD179" s="14">
        <v>255</v>
      </c>
      <c r="CE179" s="14">
        <v>206</v>
      </c>
      <c r="CF179" s="14">
        <f t="shared" si="35"/>
        <v>206</v>
      </c>
      <c r="CG179" s="368" t="s">
        <v>111</v>
      </c>
      <c r="CH179" s="14">
        <v>0.59203089592403191</v>
      </c>
      <c r="CI179" s="431">
        <v>0.62462091641166606</v>
      </c>
      <c r="CJ179" s="14">
        <v>172</v>
      </c>
      <c r="CK179" s="43">
        <v>172</v>
      </c>
      <c r="CL179" s="14">
        <v>194</v>
      </c>
      <c r="CM179" s="14">
        <v>231</v>
      </c>
      <c r="CN179" s="14">
        <v>238</v>
      </c>
      <c r="CO179" s="14">
        <v>216</v>
      </c>
      <c r="CP179" s="43">
        <f t="shared" si="36"/>
        <v>214</v>
      </c>
      <c r="CQ179" s="14" t="s">
        <v>383</v>
      </c>
      <c r="CR179" s="14">
        <v>0.58799444312563409</v>
      </c>
      <c r="CS179" s="431">
        <v>0.61651974364086959</v>
      </c>
      <c r="CT179" s="14">
        <v>172</v>
      </c>
      <c r="CU179" s="14">
        <v>172</v>
      </c>
      <c r="CV179" s="14">
        <v>181</v>
      </c>
      <c r="CW179" s="14">
        <v>130</v>
      </c>
      <c r="CX179" s="14">
        <v>166</v>
      </c>
      <c r="CY179" s="14">
        <v>173.5</v>
      </c>
      <c r="CZ179" s="14">
        <f t="shared" si="37"/>
        <v>171</v>
      </c>
      <c r="DA179" s="368" t="s">
        <v>294</v>
      </c>
      <c r="DB179" s="14">
        <v>0.61119776319713681</v>
      </c>
      <c r="DC179" s="431">
        <v>0.64908760952570888</v>
      </c>
      <c r="DD179" s="14">
        <v>172</v>
      </c>
      <c r="DE179" s="43">
        <v>172</v>
      </c>
      <c r="DF179" s="14">
        <v>153</v>
      </c>
      <c r="DG179" s="14">
        <v>151</v>
      </c>
      <c r="DH179" s="14">
        <v>212</v>
      </c>
      <c r="DI179" s="14">
        <v>182.5</v>
      </c>
      <c r="DJ179" s="14">
        <f t="shared" si="38"/>
        <v>180</v>
      </c>
      <c r="DK179" s="368" t="s">
        <v>75</v>
      </c>
      <c r="DL179" s="14">
        <v>0.59584617440700238</v>
      </c>
      <c r="DM179" s="431">
        <v>0.61047611616731601</v>
      </c>
      <c r="DN179" s="14">
        <v>172</v>
      </c>
      <c r="DO179" s="43">
        <v>172</v>
      </c>
      <c r="DP179" s="14">
        <v>194</v>
      </c>
      <c r="DQ179" s="14">
        <v>54</v>
      </c>
      <c r="DR179" s="14">
        <v>249</v>
      </c>
      <c r="DS179" s="14">
        <v>221.5</v>
      </c>
      <c r="DT179" s="14">
        <f t="shared" si="39"/>
        <v>231</v>
      </c>
      <c r="DU179" s="368" t="s">
        <v>389</v>
      </c>
      <c r="DV179" s="14">
        <v>0.58459715573242632</v>
      </c>
      <c r="DW179" s="431">
        <v>0.60399415672206069</v>
      </c>
      <c r="DX179" s="14">
        <v>172</v>
      </c>
      <c r="DY179" s="14">
        <v>172</v>
      </c>
      <c r="DZ179" s="14">
        <v>155</v>
      </c>
      <c r="EA179" s="14">
        <v>184</v>
      </c>
      <c r="EB179" s="14">
        <v>108</v>
      </c>
      <c r="EC179" s="14">
        <v>131.5</v>
      </c>
      <c r="ED179" s="43">
        <f t="shared" si="40"/>
        <v>125</v>
      </c>
    </row>
    <row r="180" spans="6:134" x14ac:dyDescent="0.25">
      <c r="F180" s="406" t="s">
        <v>89</v>
      </c>
      <c r="G180" s="411">
        <f>(VLOOKUP(F180,'RPPF CALCULATION'!$AX$2:$AZ$400,2,FALSE))</f>
        <v>0.5942589325134886</v>
      </c>
      <c r="H180" s="413">
        <f t="shared" si="30"/>
        <v>174</v>
      </c>
      <c r="I180" s="49">
        <f>VLOOKUP(F180,'RPPF CALCULATION'!$U$2:$W$365,3,FALSE)</f>
        <v>162</v>
      </c>
      <c r="J180" s="417">
        <f>VLOOKUP(F180,'RPPF CALCULATION'!$X$2:$AC$365,3,FALSE)</f>
        <v>249</v>
      </c>
      <c r="K180" s="467">
        <f>VLOOKUP(F180,'RPPF CALCULATION'!$X$2:$AC$365,5,FALSE)</f>
        <v>142</v>
      </c>
      <c r="L180" s="525">
        <f t="shared" si="31"/>
        <v>152</v>
      </c>
      <c r="M180" s="469">
        <f t="shared" si="32"/>
        <v>141</v>
      </c>
      <c r="O180" s="368" t="s">
        <v>144</v>
      </c>
      <c r="P180" s="14">
        <v>0.61398525824399741</v>
      </c>
      <c r="Q180" s="431">
        <v>0.6269301514272444</v>
      </c>
      <c r="R180" s="14">
        <v>173</v>
      </c>
      <c r="S180" s="43">
        <v>173</v>
      </c>
      <c r="T180" s="14">
        <v>168</v>
      </c>
      <c r="U180" s="14">
        <v>209</v>
      </c>
      <c r="V180" s="14">
        <v>174</v>
      </c>
      <c r="W180" s="14">
        <v>171</v>
      </c>
      <c r="X180" s="14">
        <f t="shared" si="41"/>
        <v>165</v>
      </c>
      <c r="Y180" s="368" t="s">
        <v>316</v>
      </c>
      <c r="Z180" s="14">
        <v>0.61991982939267076</v>
      </c>
      <c r="AA180" s="431">
        <v>0.6430766280296546</v>
      </c>
      <c r="AB180" s="14">
        <v>173</v>
      </c>
      <c r="AC180" s="43">
        <v>173</v>
      </c>
      <c r="AD180" s="14">
        <v>165</v>
      </c>
      <c r="AE180" s="14">
        <v>76</v>
      </c>
      <c r="AF180" s="14">
        <v>356</v>
      </c>
      <c r="AG180" s="14">
        <v>260.5</v>
      </c>
      <c r="AH180" s="43">
        <f t="shared" si="42"/>
        <v>258</v>
      </c>
      <c r="AI180" s="368" t="s">
        <v>212</v>
      </c>
      <c r="AJ180" s="14">
        <v>0.57934024839968656</v>
      </c>
      <c r="AK180" s="431">
        <v>0.6354480904461377</v>
      </c>
      <c r="AL180" s="14">
        <v>173</v>
      </c>
      <c r="AM180" s="14">
        <v>173</v>
      </c>
      <c r="AN180" s="14">
        <v>135</v>
      </c>
      <c r="AO180" s="14">
        <v>177</v>
      </c>
      <c r="AP180" s="14">
        <v>154</v>
      </c>
      <c r="AQ180" s="14">
        <v>144.5</v>
      </c>
      <c r="AR180" s="43">
        <f t="shared" si="43"/>
        <v>140</v>
      </c>
      <c r="AS180" s="14" t="s">
        <v>331</v>
      </c>
      <c r="AT180" s="14">
        <v>0.5999083560522197</v>
      </c>
      <c r="AU180" s="431">
        <v>0.64630824100725237</v>
      </c>
      <c r="AV180" s="14">
        <v>173</v>
      </c>
      <c r="AW180" s="43">
        <v>173</v>
      </c>
      <c r="AX180" s="14">
        <v>182</v>
      </c>
      <c r="AY180" s="14">
        <v>279</v>
      </c>
      <c r="AZ180" s="14">
        <v>247</v>
      </c>
      <c r="BA180" s="14">
        <v>214.5</v>
      </c>
      <c r="BB180" s="14">
        <f t="shared" si="44"/>
        <v>216</v>
      </c>
      <c r="BC180" s="368" t="s">
        <v>110</v>
      </c>
      <c r="BD180" s="14">
        <v>0.61393414666820378</v>
      </c>
      <c r="BE180" s="431">
        <v>0.62886000253439389</v>
      </c>
      <c r="BF180" s="14">
        <v>173</v>
      </c>
      <c r="BG180" s="43">
        <v>173</v>
      </c>
      <c r="BH180" s="14">
        <v>170</v>
      </c>
      <c r="BI180" s="14">
        <v>150</v>
      </c>
      <c r="BJ180" s="14">
        <v>173</v>
      </c>
      <c r="BK180" s="14">
        <v>171.5</v>
      </c>
      <c r="BL180" s="14">
        <f t="shared" si="33"/>
        <v>166</v>
      </c>
      <c r="BM180" s="368" t="s">
        <v>363</v>
      </c>
      <c r="BN180" s="14">
        <v>0.5960686235001863</v>
      </c>
      <c r="BO180" s="431">
        <v>0.62159031434912626</v>
      </c>
      <c r="BP180" s="14">
        <v>173</v>
      </c>
      <c r="BQ180" s="43">
        <v>173</v>
      </c>
      <c r="BR180" s="14">
        <v>151</v>
      </c>
      <c r="BS180" s="14">
        <v>212</v>
      </c>
      <c r="BT180" s="14">
        <v>99</v>
      </c>
      <c r="BU180" s="14">
        <v>125</v>
      </c>
      <c r="BV180" s="14">
        <f t="shared" si="34"/>
        <v>121</v>
      </c>
      <c r="BW180" s="14" t="s">
        <v>78</v>
      </c>
      <c r="BX180" s="14">
        <v>0.59498979779049599</v>
      </c>
      <c r="BY180" s="431">
        <v>0.62797147388440744</v>
      </c>
      <c r="BZ180" s="14">
        <v>173</v>
      </c>
      <c r="CA180" s="43">
        <v>173</v>
      </c>
      <c r="CB180" s="14">
        <v>191</v>
      </c>
      <c r="CC180" s="14">
        <v>78</v>
      </c>
      <c r="CD180" s="14">
        <v>245</v>
      </c>
      <c r="CE180" s="14">
        <v>218</v>
      </c>
      <c r="CF180" s="14">
        <f t="shared" si="35"/>
        <v>218</v>
      </c>
      <c r="CG180" s="368" t="s">
        <v>187</v>
      </c>
      <c r="CH180" s="14">
        <v>0.59120288455350667</v>
      </c>
      <c r="CI180" s="431">
        <v>0.62374732480586048</v>
      </c>
      <c r="CJ180" s="14">
        <v>173</v>
      </c>
      <c r="CK180" s="43">
        <v>173</v>
      </c>
      <c r="CL180" s="14">
        <v>187</v>
      </c>
      <c r="CM180" s="14">
        <v>302</v>
      </c>
      <c r="CN180" s="14">
        <v>183</v>
      </c>
      <c r="CO180" s="14">
        <v>185</v>
      </c>
      <c r="CP180" s="43">
        <f t="shared" si="36"/>
        <v>181</v>
      </c>
      <c r="CQ180" s="14" t="s">
        <v>206</v>
      </c>
      <c r="CR180" s="14">
        <v>0.5868390839189741</v>
      </c>
      <c r="CS180" s="431">
        <v>0.61530833463823231</v>
      </c>
      <c r="CT180" s="14">
        <v>173</v>
      </c>
      <c r="CU180" s="14">
        <v>173</v>
      </c>
      <c r="CV180" s="14">
        <v>150</v>
      </c>
      <c r="CW180" s="14">
        <v>258</v>
      </c>
      <c r="CX180" s="14">
        <v>163</v>
      </c>
      <c r="CY180" s="14">
        <v>156.5</v>
      </c>
      <c r="CZ180" s="14">
        <f t="shared" si="37"/>
        <v>151</v>
      </c>
      <c r="DA180" s="368" t="s">
        <v>51</v>
      </c>
      <c r="DB180" s="14">
        <v>0.60955948212841038</v>
      </c>
      <c r="DC180" s="431">
        <v>0.64734776686485174</v>
      </c>
      <c r="DD180" s="14">
        <v>173</v>
      </c>
      <c r="DE180" s="43">
        <v>173</v>
      </c>
      <c r="DF180" s="14">
        <v>161</v>
      </c>
      <c r="DG180" s="14">
        <v>115</v>
      </c>
      <c r="DH180" s="14">
        <v>137</v>
      </c>
      <c r="DI180" s="14">
        <v>149</v>
      </c>
      <c r="DJ180" s="14">
        <f t="shared" si="38"/>
        <v>143</v>
      </c>
      <c r="DK180" s="368" t="s">
        <v>338</v>
      </c>
      <c r="DL180" s="14">
        <v>0.59537221333035273</v>
      </c>
      <c r="DM180" s="431">
        <v>0.60999051782043467</v>
      </c>
      <c r="DN180" s="14">
        <v>173</v>
      </c>
      <c r="DO180" s="43">
        <v>173</v>
      </c>
      <c r="DP180" s="14">
        <v>176</v>
      </c>
      <c r="DQ180" s="14">
        <v>205</v>
      </c>
      <c r="DR180" s="14">
        <v>99</v>
      </c>
      <c r="DS180" s="14">
        <v>137.5</v>
      </c>
      <c r="DT180" s="14">
        <f t="shared" si="39"/>
        <v>124</v>
      </c>
      <c r="DU180" s="368" t="s">
        <v>232</v>
      </c>
      <c r="DV180" s="14">
        <v>0.58343371377975517</v>
      </c>
      <c r="DW180" s="431">
        <v>0.60279211163133783</v>
      </c>
      <c r="DX180" s="14">
        <v>173</v>
      </c>
      <c r="DY180" s="14">
        <v>173</v>
      </c>
      <c r="DZ180" s="14">
        <v>188</v>
      </c>
      <c r="EA180" s="14">
        <v>191</v>
      </c>
      <c r="EB180" s="14">
        <v>112</v>
      </c>
      <c r="EC180" s="14">
        <v>150</v>
      </c>
      <c r="ED180" s="43">
        <f t="shared" si="40"/>
        <v>145</v>
      </c>
    </row>
    <row r="181" spans="6:134" x14ac:dyDescent="0.25">
      <c r="F181" s="406" t="s">
        <v>241</v>
      </c>
      <c r="G181" s="411">
        <f>(VLOOKUP(F181,'RPPF CALCULATION'!$AX$2:$AZ$400,2,FALSE))</f>
        <v>0.59336741858635267</v>
      </c>
      <c r="H181" s="413">
        <f t="shared" si="30"/>
        <v>175</v>
      </c>
      <c r="I181" s="49">
        <f>VLOOKUP(F181,'RPPF CALCULATION'!$U$2:$W$365,3,FALSE)</f>
        <v>205</v>
      </c>
      <c r="J181" s="417">
        <f>VLOOKUP(F181,'RPPF CALCULATION'!$X$2:$AC$365,3,FALSE)</f>
        <v>220</v>
      </c>
      <c r="K181" s="467">
        <f>VLOOKUP(F181,'RPPF CALCULATION'!$X$2:$AC$365,5,FALSE)</f>
        <v>215</v>
      </c>
      <c r="L181" s="525">
        <f t="shared" si="31"/>
        <v>210</v>
      </c>
      <c r="M181" s="469">
        <f t="shared" si="32"/>
        <v>220</v>
      </c>
      <c r="O181" s="368" t="s">
        <v>285</v>
      </c>
      <c r="P181" s="14">
        <v>0.61341677950899687</v>
      </c>
      <c r="Q181" s="431">
        <v>0.62634968723102513</v>
      </c>
      <c r="R181" s="14">
        <v>174</v>
      </c>
      <c r="S181" s="43">
        <v>174</v>
      </c>
      <c r="T181" s="14">
        <v>198</v>
      </c>
      <c r="U181" s="14">
        <v>79</v>
      </c>
      <c r="V181" s="14">
        <v>318</v>
      </c>
      <c r="W181" s="14">
        <v>258</v>
      </c>
      <c r="X181" s="14">
        <f t="shared" si="41"/>
        <v>260</v>
      </c>
      <c r="Y181" s="368" t="s">
        <v>331</v>
      </c>
      <c r="Z181" s="14">
        <v>0.61778363987134266</v>
      </c>
      <c r="AA181" s="431">
        <v>0.64086064220523953</v>
      </c>
      <c r="AB181" s="14">
        <v>174</v>
      </c>
      <c r="AC181" s="43">
        <v>174</v>
      </c>
      <c r="AD181" s="14">
        <v>190</v>
      </c>
      <c r="AE181" s="14">
        <v>244</v>
      </c>
      <c r="AF181" s="14">
        <v>270</v>
      </c>
      <c r="AG181" s="14">
        <v>230</v>
      </c>
      <c r="AH181" s="43">
        <f t="shared" si="42"/>
        <v>233</v>
      </c>
      <c r="AI181" s="368" t="s">
        <v>66</v>
      </c>
      <c r="AJ181" s="14">
        <v>0.5780650350942671</v>
      </c>
      <c r="AK181" s="431">
        <v>0.63404937550775964</v>
      </c>
      <c r="AL181" s="14">
        <v>174</v>
      </c>
      <c r="AM181" s="14">
        <v>174</v>
      </c>
      <c r="AN181" s="14">
        <v>205</v>
      </c>
      <c r="AO181" s="14">
        <v>211</v>
      </c>
      <c r="AP181" s="14">
        <v>163</v>
      </c>
      <c r="AQ181" s="14">
        <v>184</v>
      </c>
      <c r="AR181" s="43">
        <f t="shared" si="43"/>
        <v>181</v>
      </c>
      <c r="AS181" s="14" t="s">
        <v>55</v>
      </c>
      <c r="AT181" s="14">
        <v>0.59955527320725388</v>
      </c>
      <c r="AU181" s="431">
        <v>0.64592784898544198</v>
      </c>
      <c r="AV181" s="14">
        <v>174</v>
      </c>
      <c r="AW181" s="43">
        <v>174</v>
      </c>
      <c r="AX181" s="14">
        <v>138</v>
      </c>
      <c r="AY181" s="14">
        <v>112</v>
      </c>
      <c r="AZ181" s="14">
        <v>106</v>
      </c>
      <c r="BA181" s="14">
        <v>122</v>
      </c>
      <c r="BB181" s="14">
        <f t="shared" si="44"/>
        <v>121</v>
      </c>
      <c r="BC181" s="368" t="s">
        <v>65</v>
      </c>
      <c r="BD181" s="14">
        <v>0.61088967808671546</v>
      </c>
      <c r="BE181" s="431">
        <v>0.62574151738372952</v>
      </c>
      <c r="BF181" s="14">
        <v>174</v>
      </c>
      <c r="BG181" s="43">
        <v>174</v>
      </c>
      <c r="BH181" s="14">
        <v>166</v>
      </c>
      <c r="BI181" s="14">
        <v>276</v>
      </c>
      <c r="BJ181" s="14">
        <v>177</v>
      </c>
      <c r="BK181" s="14">
        <v>171.5</v>
      </c>
      <c r="BL181" s="14">
        <f t="shared" si="33"/>
        <v>166</v>
      </c>
      <c r="BM181" s="368" t="s">
        <v>375</v>
      </c>
      <c r="BN181" s="14">
        <v>0.5943717897515568</v>
      </c>
      <c r="BO181" s="431">
        <v>0.61982082778059111</v>
      </c>
      <c r="BP181" s="14">
        <v>174</v>
      </c>
      <c r="BQ181" s="43">
        <v>174</v>
      </c>
      <c r="BR181" s="14">
        <v>159</v>
      </c>
      <c r="BS181" s="14">
        <v>137</v>
      </c>
      <c r="BT181" s="14">
        <v>180</v>
      </c>
      <c r="BU181" s="14">
        <v>169.5</v>
      </c>
      <c r="BV181" s="14">
        <f t="shared" si="34"/>
        <v>164</v>
      </c>
      <c r="BW181" s="14" t="s">
        <v>302</v>
      </c>
      <c r="BX181" s="14">
        <v>0.59116173835697328</v>
      </c>
      <c r="BY181" s="431">
        <v>0.62393121616316027</v>
      </c>
      <c r="BZ181" s="14">
        <v>174</v>
      </c>
      <c r="CA181" s="43">
        <v>174</v>
      </c>
      <c r="CB181" s="14">
        <v>144</v>
      </c>
      <c r="CC181" s="14">
        <v>145</v>
      </c>
      <c r="CD181" s="14">
        <v>71</v>
      </c>
      <c r="CE181" s="14">
        <v>107.5</v>
      </c>
      <c r="CF181" s="14">
        <f t="shared" si="35"/>
        <v>103</v>
      </c>
      <c r="CG181" s="368" t="s">
        <v>112</v>
      </c>
      <c r="CH181" s="14">
        <v>0.59024446704209776</v>
      </c>
      <c r="CI181" s="431">
        <v>0.62273614848313352</v>
      </c>
      <c r="CJ181" s="14">
        <v>174</v>
      </c>
      <c r="CK181" s="43">
        <v>174</v>
      </c>
      <c r="CL181" s="14">
        <v>150</v>
      </c>
      <c r="CM181" s="14">
        <v>109</v>
      </c>
      <c r="CN181" s="14">
        <v>195</v>
      </c>
      <c r="CO181" s="14">
        <v>172.5</v>
      </c>
      <c r="CP181" s="43">
        <f t="shared" si="36"/>
        <v>163</v>
      </c>
      <c r="CQ181" s="14" t="s">
        <v>324</v>
      </c>
      <c r="CR181" s="14">
        <v>0.58456978344489963</v>
      </c>
      <c r="CS181" s="431">
        <v>0.61292894387548391</v>
      </c>
      <c r="CT181" s="14">
        <v>174</v>
      </c>
      <c r="CU181" s="14">
        <v>174</v>
      </c>
      <c r="CV181" s="14">
        <v>172</v>
      </c>
      <c r="CW181" s="14">
        <v>120</v>
      </c>
      <c r="CX181" s="14">
        <v>319</v>
      </c>
      <c r="CY181" s="14">
        <v>245.5</v>
      </c>
      <c r="CZ181" s="14">
        <f t="shared" si="37"/>
        <v>249</v>
      </c>
      <c r="DA181" s="368" t="s">
        <v>117</v>
      </c>
      <c r="DB181" s="14">
        <v>0.60851135777666576</v>
      </c>
      <c r="DC181" s="431">
        <v>0.64623466637442961</v>
      </c>
      <c r="DD181" s="14">
        <v>174</v>
      </c>
      <c r="DE181" s="43">
        <v>174</v>
      </c>
      <c r="DF181" s="14">
        <v>201</v>
      </c>
      <c r="DG181" s="14">
        <v>177</v>
      </c>
      <c r="DH181" s="14">
        <v>218</v>
      </c>
      <c r="DI181" s="14">
        <v>209.5</v>
      </c>
      <c r="DJ181" s="14">
        <f t="shared" si="38"/>
        <v>209</v>
      </c>
      <c r="DK181" s="368" t="s">
        <v>151</v>
      </c>
      <c r="DL181" s="14">
        <v>0.59533744240708053</v>
      </c>
      <c r="DM181" s="431">
        <v>0.60995489315905982</v>
      </c>
      <c r="DN181" s="14">
        <v>174</v>
      </c>
      <c r="DO181" s="43">
        <v>174</v>
      </c>
      <c r="DP181" s="14">
        <v>197</v>
      </c>
      <c r="DQ181" s="14">
        <v>88</v>
      </c>
      <c r="DR181" s="14">
        <v>339</v>
      </c>
      <c r="DS181" s="14">
        <v>268</v>
      </c>
      <c r="DT181" s="14">
        <f t="shared" si="39"/>
        <v>273</v>
      </c>
      <c r="DU181" s="368" t="s">
        <v>261</v>
      </c>
      <c r="DV181" s="14">
        <v>0.58314823143633576</v>
      </c>
      <c r="DW181" s="431">
        <v>0.60249715695086803</v>
      </c>
      <c r="DX181" s="14">
        <v>174</v>
      </c>
      <c r="DY181" s="14">
        <v>174</v>
      </c>
      <c r="DZ181" s="14">
        <v>138</v>
      </c>
      <c r="EA181" s="14">
        <v>199</v>
      </c>
      <c r="EB181" s="14">
        <v>157</v>
      </c>
      <c r="EC181" s="14">
        <v>147.5</v>
      </c>
      <c r="ED181" s="43">
        <f t="shared" si="40"/>
        <v>143</v>
      </c>
    </row>
    <row r="182" spans="6:134" x14ac:dyDescent="0.25">
      <c r="F182" s="406" t="s">
        <v>304</v>
      </c>
      <c r="G182" s="411">
        <f>(VLOOKUP(F182,'RPPF CALCULATION'!$AX$2:$AZ$400,2,FALSE))</f>
        <v>0.59139053599518188</v>
      </c>
      <c r="H182" s="413">
        <f t="shared" si="30"/>
        <v>176</v>
      </c>
      <c r="I182" s="49">
        <f>VLOOKUP(F182,'RPPF CALCULATION'!$U$2:$W$365,3,FALSE)</f>
        <v>195</v>
      </c>
      <c r="J182" s="417">
        <f>VLOOKUP(F182,'RPPF CALCULATION'!$X$2:$AC$365,3,FALSE)</f>
        <v>189</v>
      </c>
      <c r="K182" s="467">
        <f>VLOOKUP(F182,'RPPF CALCULATION'!$X$2:$AC$365,5,FALSE)</f>
        <v>129</v>
      </c>
      <c r="L182" s="525">
        <f t="shared" si="31"/>
        <v>162</v>
      </c>
      <c r="M182" s="469">
        <f t="shared" si="32"/>
        <v>152</v>
      </c>
      <c r="O182" s="368" t="s">
        <v>349</v>
      </c>
      <c r="P182" s="14">
        <v>0.60864606549354516</v>
      </c>
      <c r="Q182" s="431">
        <v>0.62147839037175334</v>
      </c>
      <c r="R182" s="14">
        <v>175</v>
      </c>
      <c r="S182" s="43">
        <v>175</v>
      </c>
      <c r="T182" s="14">
        <v>164</v>
      </c>
      <c r="U182" s="14">
        <v>141</v>
      </c>
      <c r="V182" s="14">
        <v>184</v>
      </c>
      <c r="W182" s="14">
        <v>174</v>
      </c>
      <c r="X182" s="14">
        <f t="shared" si="41"/>
        <v>169</v>
      </c>
      <c r="Y182" s="368" t="s">
        <v>131</v>
      </c>
      <c r="Z182" s="14">
        <v>0.61691359692543202</v>
      </c>
      <c r="AA182" s="431">
        <v>0.63995809923537628</v>
      </c>
      <c r="AB182" s="14">
        <v>175</v>
      </c>
      <c r="AC182" s="43">
        <v>175</v>
      </c>
      <c r="AD182" s="14">
        <v>147</v>
      </c>
      <c r="AE182" s="14">
        <v>230</v>
      </c>
      <c r="AF182" s="14">
        <v>106</v>
      </c>
      <c r="AG182" s="14">
        <v>126.5</v>
      </c>
      <c r="AH182" s="43">
        <f t="shared" si="42"/>
        <v>115</v>
      </c>
      <c r="AI182" s="368" t="s">
        <v>57</v>
      </c>
      <c r="AJ182" s="14">
        <v>0.57605004431816587</v>
      </c>
      <c r="AK182" s="431">
        <v>0.6318392372608882</v>
      </c>
      <c r="AL182" s="14">
        <v>175</v>
      </c>
      <c r="AM182" s="14">
        <v>175</v>
      </c>
      <c r="AN182" s="14">
        <v>201</v>
      </c>
      <c r="AO182" s="14">
        <v>149</v>
      </c>
      <c r="AP182" s="14">
        <v>352</v>
      </c>
      <c r="AQ182" s="14">
        <v>276.5</v>
      </c>
      <c r="AR182" s="43">
        <f t="shared" si="43"/>
        <v>286</v>
      </c>
      <c r="AS182" s="14" t="s">
        <v>220</v>
      </c>
      <c r="AT182" s="14">
        <v>0.59934531222613907</v>
      </c>
      <c r="AU182" s="431">
        <v>0.64570164858163781</v>
      </c>
      <c r="AV182" s="14">
        <v>175</v>
      </c>
      <c r="AW182" s="43">
        <v>175</v>
      </c>
      <c r="AX182" s="14">
        <v>166</v>
      </c>
      <c r="AY182" s="14">
        <v>170</v>
      </c>
      <c r="AZ182" s="14">
        <v>229</v>
      </c>
      <c r="BA182" s="14">
        <v>197.5</v>
      </c>
      <c r="BB182" s="14">
        <f t="shared" si="44"/>
        <v>196</v>
      </c>
      <c r="BC182" s="368" t="s">
        <v>245</v>
      </c>
      <c r="BD182" s="14">
        <v>0.60861427766861997</v>
      </c>
      <c r="BE182" s="431">
        <v>0.62341079784246312</v>
      </c>
      <c r="BF182" s="14">
        <v>175</v>
      </c>
      <c r="BG182" s="43">
        <v>175</v>
      </c>
      <c r="BH182" s="14">
        <v>179</v>
      </c>
      <c r="BI182" s="14">
        <v>282</v>
      </c>
      <c r="BJ182" s="14">
        <v>209</v>
      </c>
      <c r="BK182" s="14">
        <v>194</v>
      </c>
      <c r="BL182" s="14">
        <f t="shared" si="33"/>
        <v>190</v>
      </c>
      <c r="BM182" s="368" t="s">
        <v>144</v>
      </c>
      <c r="BN182" s="14">
        <v>0.59371678038657805</v>
      </c>
      <c r="BO182" s="431">
        <v>0.61913777307677542</v>
      </c>
      <c r="BP182" s="14">
        <v>175</v>
      </c>
      <c r="BQ182" s="43">
        <v>175</v>
      </c>
      <c r="BR182" s="14">
        <v>197</v>
      </c>
      <c r="BS182" s="14">
        <v>275</v>
      </c>
      <c r="BT182" s="14">
        <v>140</v>
      </c>
      <c r="BU182" s="14">
        <v>168.5</v>
      </c>
      <c r="BV182" s="14">
        <f t="shared" si="34"/>
        <v>163</v>
      </c>
      <c r="BW182" s="14" t="s">
        <v>375</v>
      </c>
      <c r="BX182" s="14">
        <v>0.59082529687688545</v>
      </c>
      <c r="BY182" s="431">
        <v>0.62357612494493908</v>
      </c>
      <c r="BZ182" s="14">
        <v>175</v>
      </c>
      <c r="CA182" s="43">
        <v>175</v>
      </c>
      <c r="CB182" s="14">
        <v>181</v>
      </c>
      <c r="CC182" s="14">
        <v>108</v>
      </c>
      <c r="CD182" s="14">
        <v>279</v>
      </c>
      <c r="CE182" s="14">
        <v>230</v>
      </c>
      <c r="CF182" s="14">
        <f t="shared" si="35"/>
        <v>227</v>
      </c>
      <c r="CG182" s="368" t="s">
        <v>238</v>
      </c>
      <c r="CH182" s="14">
        <v>0.59008339338838578</v>
      </c>
      <c r="CI182" s="431">
        <v>0.62256620807312446</v>
      </c>
      <c r="CJ182" s="14">
        <v>175</v>
      </c>
      <c r="CK182" s="43">
        <v>175</v>
      </c>
      <c r="CL182" s="14">
        <v>145</v>
      </c>
      <c r="CM182" s="14">
        <v>268</v>
      </c>
      <c r="CN182" s="14">
        <v>129</v>
      </c>
      <c r="CO182" s="14">
        <v>137</v>
      </c>
      <c r="CP182" s="43">
        <f t="shared" si="36"/>
        <v>133</v>
      </c>
      <c r="CQ182" s="14" t="s">
        <v>78</v>
      </c>
      <c r="CR182" s="14">
        <v>0.58311565377197849</v>
      </c>
      <c r="CS182" s="431">
        <v>0.61140427019250765</v>
      </c>
      <c r="CT182" s="14">
        <v>175</v>
      </c>
      <c r="CU182" s="14">
        <v>175</v>
      </c>
      <c r="CV182" s="14">
        <v>168</v>
      </c>
      <c r="CW182" s="14">
        <v>236</v>
      </c>
      <c r="CX182" s="14">
        <v>152</v>
      </c>
      <c r="CY182" s="14">
        <v>160</v>
      </c>
      <c r="CZ182" s="14">
        <f t="shared" si="37"/>
        <v>155</v>
      </c>
      <c r="DA182" s="368" t="s">
        <v>559</v>
      </c>
      <c r="DB182" s="14">
        <v>0.60799449521297844</v>
      </c>
      <c r="DC182" s="431">
        <v>0.64568576206535266</v>
      </c>
      <c r="DD182" s="14">
        <v>175</v>
      </c>
      <c r="DE182" s="43">
        <v>175</v>
      </c>
      <c r="DF182" s="14">
        <v>202</v>
      </c>
      <c r="DG182" s="14">
        <v>318</v>
      </c>
      <c r="DH182" s="14">
        <v>173</v>
      </c>
      <c r="DI182" s="14">
        <v>187.5</v>
      </c>
      <c r="DJ182" s="14">
        <f t="shared" si="38"/>
        <v>188</v>
      </c>
      <c r="DK182" s="368" t="s">
        <v>354</v>
      </c>
      <c r="DL182" s="14">
        <v>0.59516663750273835</v>
      </c>
      <c r="DM182" s="431">
        <v>0.60977989444445213</v>
      </c>
      <c r="DN182" s="14">
        <v>175</v>
      </c>
      <c r="DO182" s="43">
        <v>175</v>
      </c>
      <c r="DP182" s="14">
        <v>203</v>
      </c>
      <c r="DQ182" s="14">
        <v>162</v>
      </c>
      <c r="DR182" s="14">
        <v>228</v>
      </c>
      <c r="DS182" s="14">
        <v>215.5</v>
      </c>
      <c r="DT182" s="14">
        <f t="shared" si="39"/>
        <v>221</v>
      </c>
      <c r="DU182" s="368" t="s">
        <v>73</v>
      </c>
      <c r="DV182" s="14">
        <v>0.58237511576840628</v>
      </c>
      <c r="DW182" s="431">
        <v>0.60169838921599139</v>
      </c>
      <c r="DX182" s="14">
        <v>175</v>
      </c>
      <c r="DY182" s="14">
        <v>175</v>
      </c>
      <c r="DZ182" s="14">
        <v>162</v>
      </c>
      <c r="EA182" s="14">
        <v>229</v>
      </c>
      <c r="EB182" s="14">
        <v>296</v>
      </c>
      <c r="EC182" s="14">
        <v>229</v>
      </c>
      <c r="ED182" s="43">
        <f t="shared" si="40"/>
        <v>233</v>
      </c>
    </row>
    <row r="183" spans="6:134" x14ac:dyDescent="0.25">
      <c r="F183" s="406" t="s">
        <v>279</v>
      </c>
      <c r="G183" s="411">
        <f>(VLOOKUP(F183,'RPPF CALCULATION'!$AX$2:$AZ$400,2,FALSE))</f>
        <v>0.58948715920238526</v>
      </c>
      <c r="H183" s="413">
        <f t="shared" si="30"/>
        <v>177</v>
      </c>
      <c r="I183" s="49">
        <f>VLOOKUP(F183,'RPPF CALCULATION'!$U$2:$W$365,3,FALSE)</f>
        <v>161</v>
      </c>
      <c r="J183" s="417">
        <f>VLOOKUP(F183,'RPPF CALCULATION'!$X$2:$AC$365,3,FALSE)</f>
        <v>197</v>
      </c>
      <c r="K183" s="467">
        <f>VLOOKUP(F183,'RPPF CALCULATION'!$X$2:$AC$365,5,FALSE)</f>
        <v>111</v>
      </c>
      <c r="L183" s="525">
        <f t="shared" si="31"/>
        <v>136</v>
      </c>
      <c r="M183" s="469">
        <f t="shared" si="32"/>
        <v>122</v>
      </c>
      <c r="O183" s="368" t="s">
        <v>67</v>
      </c>
      <c r="P183" s="14">
        <v>0.60777370202695569</v>
      </c>
      <c r="Q183" s="431">
        <v>0.62058763452238208</v>
      </c>
      <c r="R183" s="14">
        <v>176</v>
      </c>
      <c r="S183" s="43">
        <v>176</v>
      </c>
      <c r="T183" s="14">
        <v>173</v>
      </c>
      <c r="U183" s="14">
        <v>178</v>
      </c>
      <c r="V183" s="14">
        <v>19</v>
      </c>
      <c r="W183" s="14">
        <v>96</v>
      </c>
      <c r="X183" s="14">
        <f t="shared" si="41"/>
        <v>92</v>
      </c>
      <c r="Y183" s="368" t="s">
        <v>361</v>
      </c>
      <c r="Z183" s="14">
        <v>0.61483735486287983</v>
      </c>
      <c r="AA183" s="431">
        <v>0.63780430017741185</v>
      </c>
      <c r="AB183" s="14">
        <v>176</v>
      </c>
      <c r="AC183" s="43">
        <v>176</v>
      </c>
      <c r="AD183" s="14">
        <v>197</v>
      </c>
      <c r="AE183" s="14">
        <v>287</v>
      </c>
      <c r="AF183" s="14">
        <v>91</v>
      </c>
      <c r="AG183" s="14">
        <v>144</v>
      </c>
      <c r="AH183" s="43">
        <f t="shared" si="42"/>
        <v>136</v>
      </c>
      <c r="AI183" s="368" t="s">
        <v>338</v>
      </c>
      <c r="AJ183" s="14">
        <v>0.57524297038236372</v>
      </c>
      <c r="AK183" s="431">
        <v>0.63095399997110735</v>
      </c>
      <c r="AL183" s="14">
        <v>176</v>
      </c>
      <c r="AM183" s="14">
        <v>176</v>
      </c>
      <c r="AN183" s="14">
        <v>173</v>
      </c>
      <c r="AO183" s="14">
        <v>183</v>
      </c>
      <c r="AP183" s="14">
        <v>213</v>
      </c>
      <c r="AQ183" s="14">
        <v>193</v>
      </c>
      <c r="AR183" s="43">
        <f t="shared" si="43"/>
        <v>195</v>
      </c>
      <c r="AS183" s="14" t="s">
        <v>124</v>
      </c>
      <c r="AT183" s="14">
        <v>0.59852525102996967</v>
      </c>
      <c r="AU183" s="431">
        <v>0.64481815978894563</v>
      </c>
      <c r="AV183" s="14">
        <v>176</v>
      </c>
      <c r="AW183" s="43">
        <v>176</v>
      </c>
      <c r="AX183" s="14">
        <v>179</v>
      </c>
      <c r="AY183" s="14">
        <v>177</v>
      </c>
      <c r="AZ183" s="14">
        <v>187</v>
      </c>
      <c r="BA183" s="14">
        <v>183</v>
      </c>
      <c r="BB183" s="14">
        <f t="shared" si="44"/>
        <v>180</v>
      </c>
      <c r="BC183" s="368" t="s">
        <v>352</v>
      </c>
      <c r="BD183" s="14">
        <v>0.60748093417245408</v>
      </c>
      <c r="BE183" s="431">
        <v>0.62224990070432684</v>
      </c>
      <c r="BF183" s="14">
        <v>176</v>
      </c>
      <c r="BG183" s="43">
        <v>176</v>
      </c>
      <c r="BH183" s="14">
        <v>160</v>
      </c>
      <c r="BI183" s="14">
        <v>146</v>
      </c>
      <c r="BJ183" s="14">
        <v>207</v>
      </c>
      <c r="BK183" s="14">
        <v>183.5</v>
      </c>
      <c r="BL183" s="14">
        <f t="shared" si="33"/>
        <v>178</v>
      </c>
      <c r="BM183" s="368" t="s">
        <v>383</v>
      </c>
      <c r="BN183" s="14">
        <v>0.59325491523337226</v>
      </c>
      <c r="BO183" s="431">
        <v>0.61865613238231598</v>
      </c>
      <c r="BP183" s="14">
        <v>176</v>
      </c>
      <c r="BQ183" s="43">
        <v>176</v>
      </c>
      <c r="BR183" s="14">
        <v>163</v>
      </c>
      <c r="BS183" s="14">
        <v>123</v>
      </c>
      <c r="BT183" s="14">
        <v>142</v>
      </c>
      <c r="BU183" s="14">
        <v>152.5</v>
      </c>
      <c r="BV183" s="14">
        <f t="shared" si="34"/>
        <v>151</v>
      </c>
      <c r="BW183" s="14" t="s">
        <v>63</v>
      </c>
      <c r="BX183" s="14">
        <v>0.59044015137183448</v>
      </c>
      <c r="BY183" s="431">
        <v>0.62316962992373881</v>
      </c>
      <c r="BZ183" s="14">
        <v>176</v>
      </c>
      <c r="CA183" s="43">
        <v>176</v>
      </c>
      <c r="CB183" s="14">
        <v>193</v>
      </c>
      <c r="CC183" s="14">
        <v>233</v>
      </c>
      <c r="CD183" s="14">
        <v>143</v>
      </c>
      <c r="CE183" s="14">
        <v>168</v>
      </c>
      <c r="CF183" s="14">
        <f t="shared" si="35"/>
        <v>161</v>
      </c>
      <c r="CG183" s="368" t="s">
        <v>119</v>
      </c>
      <c r="CH183" s="14">
        <v>0.58969934232779486</v>
      </c>
      <c r="CI183" s="431">
        <v>0.6221610158322014</v>
      </c>
      <c r="CJ183" s="14">
        <v>176</v>
      </c>
      <c r="CK183" s="43">
        <v>176</v>
      </c>
      <c r="CL183" s="14">
        <v>188</v>
      </c>
      <c r="CM183" s="14">
        <v>133</v>
      </c>
      <c r="CN183" s="14">
        <v>169</v>
      </c>
      <c r="CO183" s="14">
        <v>178.5</v>
      </c>
      <c r="CP183" s="43">
        <f t="shared" si="36"/>
        <v>171</v>
      </c>
      <c r="CQ183" s="14" t="s">
        <v>238</v>
      </c>
      <c r="CR183" s="14">
        <v>0.58239444962367959</v>
      </c>
      <c r="CS183" s="431">
        <v>0.61064807835800938</v>
      </c>
      <c r="CT183" s="14">
        <v>176</v>
      </c>
      <c r="CU183" s="14">
        <v>176</v>
      </c>
      <c r="CV183" s="14">
        <v>157</v>
      </c>
      <c r="CW183" s="14">
        <v>245</v>
      </c>
      <c r="CX183" s="14">
        <v>212</v>
      </c>
      <c r="CY183" s="14">
        <v>184.5</v>
      </c>
      <c r="CZ183" s="14">
        <f t="shared" si="37"/>
        <v>181</v>
      </c>
      <c r="DA183" s="368" t="s">
        <v>354</v>
      </c>
      <c r="DB183" s="14">
        <v>0.60664792746938512</v>
      </c>
      <c r="DC183" s="431">
        <v>0.6442557168485944</v>
      </c>
      <c r="DD183" s="14">
        <v>176</v>
      </c>
      <c r="DE183" s="43">
        <v>176</v>
      </c>
      <c r="DF183" s="14">
        <v>167</v>
      </c>
      <c r="DG183" s="14">
        <v>170</v>
      </c>
      <c r="DH183" s="14">
        <v>181</v>
      </c>
      <c r="DI183" s="14">
        <v>174</v>
      </c>
      <c r="DJ183" s="14">
        <f t="shared" si="38"/>
        <v>172</v>
      </c>
      <c r="DK183" s="368" t="s">
        <v>181</v>
      </c>
      <c r="DL183" s="14">
        <v>0.59457814687975885</v>
      </c>
      <c r="DM183" s="431">
        <v>0.60917695448217923</v>
      </c>
      <c r="DN183" s="14">
        <v>176</v>
      </c>
      <c r="DO183" s="43">
        <v>176</v>
      </c>
      <c r="DP183" s="14">
        <v>146</v>
      </c>
      <c r="DQ183" s="14">
        <v>94</v>
      </c>
      <c r="DR183" s="14">
        <v>175</v>
      </c>
      <c r="DS183" s="14">
        <v>160.5</v>
      </c>
      <c r="DT183" s="14">
        <f t="shared" si="39"/>
        <v>148</v>
      </c>
      <c r="DU183" s="368" t="s">
        <v>38</v>
      </c>
      <c r="DV183" s="14">
        <v>0.58027433871150469</v>
      </c>
      <c r="DW183" s="431">
        <v>0.59952790813427181</v>
      </c>
      <c r="DX183" s="14">
        <v>176</v>
      </c>
      <c r="DY183" s="14">
        <v>176</v>
      </c>
      <c r="DZ183" s="14">
        <v>182</v>
      </c>
      <c r="EA183" s="14">
        <v>265</v>
      </c>
      <c r="EB183" s="14">
        <v>231</v>
      </c>
      <c r="EC183" s="14">
        <v>206.5</v>
      </c>
      <c r="ED183" s="43">
        <f t="shared" si="40"/>
        <v>206</v>
      </c>
    </row>
    <row r="184" spans="6:134" x14ac:dyDescent="0.25">
      <c r="F184" s="406" t="s">
        <v>329</v>
      </c>
      <c r="G184" s="411">
        <f>(VLOOKUP(F184,'RPPF CALCULATION'!$AX$2:$AZ$400,2,FALSE))</f>
        <v>0.58927725245274698</v>
      </c>
      <c r="H184" s="413">
        <f t="shared" si="30"/>
        <v>178</v>
      </c>
      <c r="I184" s="49">
        <f>VLOOKUP(F184,'RPPF CALCULATION'!$U$2:$W$365,3,FALSE)</f>
        <v>177</v>
      </c>
      <c r="J184" s="417">
        <f>VLOOKUP(F184,'RPPF CALCULATION'!$X$2:$AC$365,3,FALSE)</f>
        <v>185</v>
      </c>
      <c r="K184" s="467">
        <f>VLOOKUP(F184,'RPPF CALCULATION'!$X$2:$AC$365,5,FALSE)</f>
        <v>149</v>
      </c>
      <c r="L184" s="525">
        <f t="shared" si="31"/>
        <v>163</v>
      </c>
      <c r="M184" s="469">
        <f t="shared" si="32"/>
        <v>155</v>
      </c>
      <c r="O184" s="368" t="s">
        <v>38</v>
      </c>
      <c r="P184" s="14">
        <v>0.60561647252114026</v>
      </c>
      <c r="Q184" s="431">
        <v>0.61838492329668893</v>
      </c>
      <c r="R184" s="14">
        <v>177</v>
      </c>
      <c r="S184" s="43">
        <v>177</v>
      </c>
      <c r="T184" s="14">
        <v>267</v>
      </c>
      <c r="U184" s="14">
        <v>251</v>
      </c>
      <c r="V184" s="14">
        <v>358</v>
      </c>
      <c r="W184" s="14">
        <v>312.5</v>
      </c>
      <c r="X184" s="14">
        <f t="shared" si="41"/>
        <v>325</v>
      </c>
      <c r="Y184" s="368" t="s">
        <v>277</v>
      </c>
      <c r="Z184" s="14">
        <v>0.61478875429864488</v>
      </c>
      <c r="AA184" s="431">
        <v>0.63775388416313594</v>
      </c>
      <c r="AB184" s="14">
        <v>177</v>
      </c>
      <c r="AC184" s="43">
        <v>177</v>
      </c>
      <c r="AD184" s="14">
        <v>155</v>
      </c>
      <c r="AE184" s="14">
        <v>227</v>
      </c>
      <c r="AF184" s="14">
        <v>153</v>
      </c>
      <c r="AG184" s="14">
        <v>154</v>
      </c>
      <c r="AH184" s="43">
        <f t="shared" si="42"/>
        <v>144</v>
      </c>
      <c r="AI184" s="368" t="s">
        <v>97</v>
      </c>
      <c r="AJ184" s="14">
        <v>0.57015530585118668</v>
      </c>
      <c r="AK184" s="431">
        <v>0.6253736062040639</v>
      </c>
      <c r="AL184" s="14">
        <v>177</v>
      </c>
      <c r="AM184" s="14">
        <v>177</v>
      </c>
      <c r="AN184" s="14">
        <v>192</v>
      </c>
      <c r="AO184" s="14">
        <v>97</v>
      </c>
      <c r="AP184" s="14">
        <v>140</v>
      </c>
      <c r="AQ184" s="14">
        <v>166</v>
      </c>
      <c r="AR184" s="43">
        <f t="shared" si="43"/>
        <v>164</v>
      </c>
      <c r="AS184" s="14" t="s">
        <v>130</v>
      </c>
      <c r="AT184" s="14">
        <v>0.59741536997116196</v>
      </c>
      <c r="AU184" s="431">
        <v>0.64362243502930772</v>
      </c>
      <c r="AV184" s="14">
        <v>177</v>
      </c>
      <c r="AW184" s="43">
        <v>177</v>
      </c>
      <c r="AX184" s="14">
        <v>177</v>
      </c>
      <c r="AY184" s="14">
        <v>152</v>
      </c>
      <c r="AZ184" s="14">
        <v>276</v>
      </c>
      <c r="BA184" s="14">
        <v>226.5</v>
      </c>
      <c r="BB184" s="14">
        <f t="shared" si="44"/>
        <v>226</v>
      </c>
      <c r="BC184" s="368" t="s">
        <v>318</v>
      </c>
      <c r="BD184" s="14">
        <v>0.60646772575044683</v>
      </c>
      <c r="BE184" s="431">
        <v>0.62121205934253065</v>
      </c>
      <c r="BF184" s="14">
        <v>177</v>
      </c>
      <c r="BG184" s="43">
        <v>177</v>
      </c>
      <c r="BH184" s="14">
        <v>168</v>
      </c>
      <c r="BI184" s="14">
        <v>267</v>
      </c>
      <c r="BJ184" s="14">
        <v>96</v>
      </c>
      <c r="BK184" s="14">
        <v>132</v>
      </c>
      <c r="BL184" s="14">
        <f t="shared" si="33"/>
        <v>130</v>
      </c>
      <c r="BM184" s="368" t="s">
        <v>336</v>
      </c>
      <c r="BN184" s="14">
        <v>0.58913456523110597</v>
      </c>
      <c r="BO184" s="431">
        <v>0.61435936259413693</v>
      </c>
      <c r="BP184" s="14">
        <v>177</v>
      </c>
      <c r="BQ184" s="43">
        <v>177</v>
      </c>
      <c r="BR184" s="14">
        <v>176</v>
      </c>
      <c r="BS184" s="14">
        <v>150</v>
      </c>
      <c r="BT184" s="14">
        <v>198</v>
      </c>
      <c r="BU184" s="14">
        <v>187</v>
      </c>
      <c r="BV184" s="14">
        <f t="shared" si="34"/>
        <v>185</v>
      </c>
      <c r="BW184" s="14" t="s">
        <v>348</v>
      </c>
      <c r="BX184" s="14">
        <v>0.58671175269078479</v>
      </c>
      <c r="BY184" s="431">
        <v>0.61923455738356747</v>
      </c>
      <c r="BZ184" s="14">
        <v>177</v>
      </c>
      <c r="CA184" s="43">
        <v>177</v>
      </c>
      <c r="CB184" s="14">
        <v>194</v>
      </c>
      <c r="CC184" s="14">
        <v>81</v>
      </c>
      <c r="CD184" s="14">
        <v>262</v>
      </c>
      <c r="CE184" s="14">
        <v>228</v>
      </c>
      <c r="CF184" s="14">
        <f t="shared" si="35"/>
        <v>225</v>
      </c>
      <c r="CG184" s="368" t="s">
        <v>558</v>
      </c>
      <c r="CH184" s="14">
        <v>0.58768817920376815</v>
      </c>
      <c r="CI184" s="431">
        <v>0.62003914252756198</v>
      </c>
      <c r="CJ184" s="14">
        <v>177</v>
      </c>
      <c r="CK184" s="43">
        <v>177</v>
      </c>
      <c r="CL184" s="14">
        <v>174</v>
      </c>
      <c r="CM184" s="14">
        <v>33</v>
      </c>
      <c r="CN184" s="14">
        <v>187</v>
      </c>
      <c r="CO184" s="14">
        <v>180.5</v>
      </c>
      <c r="CP184" s="43">
        <f t="shared" si="36"/>
        <v>173</v>
      </c>
      <c r="CQ184" s="14" t="s">
        <v>175</v>
      </c>
      <c r="CR184" s="14">
        <v>0.58151249727344034</v>
      </c>
      <c r="CS184" s="431">
        <v>0.60972333996425421</v>
      </c>
      <c r="CT184" s="14">
        <v>177</v>
      </c>
      <c r="CU184" s="14">
        <v>177</v>
      </c>
      <c r="CV184" s="14">
        <v>203</v>
      </c>
      <c r="CW184" s="14">
        <v>242</v>
      </c>
      <c r="CX184" s="14">
        <v>125</v>
      </c>
      <c r="CY184" s="14">
        <v>164</v>
      </c>
      <c r="CZ184" s="14">
        <f t="shared" si="37"/>
        <v>160</v>
      </c>
      <c r="DA184" s="368" t="s">
        <v>217</v>
      </c>
      <c r="DB184" s="14">
        <v>0.60513960442324743</v>
      </c>
      <c r="DC184" s="431">
        <v>0.6426538886689741</v>
      </c>
      <c r="DD184" s="14">
        <v>177</v>
      </c>
      <c r="DE184" s="43">
        <v>177</v>
      </c>
      <c r="DF184" s="14">
        <v>182</v>
      </c>
      <c r="DG184" s="14">
        <v>176</v>
      </c>
      <c r="DH184" s="14">
        <v>79</v>
      </c>
      <c r="DI184" s="14">
        <v>130.5</v>
      </c>
      <c r="DJ184" s="14">
        <f t="shared" si="38"/>
        <v>130</v>
      </c>
      <c r="DK184" s="368" t="s">
        <v>148</v>
      </c>
      <c r="DL184" s="14">
        <v>0.59239663975442614</v>
      </c>
      <c r="DM184" s="431">
        <v>0.60694188433409979</v>
      </c>
      <c r="DN184" s="14">
        <v>177</v>
      </c>
      <c r="DO184" s="43">
        <v>177</v>
      </c>
      <c r="DP184" s="14">
        <v>184</v>
      </c>
      <c r="DQ184" s="14">
        <v>49</v>
      </c>
      <c r="DR184" s="14">
        <v>236</v>
      </c>
      <c r="DS184" s="14">
        <v>210</v>
      </c>
      <c r="DT184" s="14">
        <f t="shared" si="39"/>
        <v>210</v>
      </c>
      <c r="DU184" s="368" t="s">
        <v>563</v>
      </c>
      <c r="DV184" s="14">
        <v>0.57999078907723556</v>
      </c>
      <c r="DW184" s="431">
        <v>0.59923495029046459</v>
      </c>
      <c r="DX184" s="14">
        <v>177</v>
      </c>
      <c r="DY184" s="14">
        <v>177</v>
      </c>
      <c r="DZ184" s="14">
        <v>185</v>
      </c>
      <c r="EA184" s="14">
        <v>300</v>
      </c>
      <c r="EB184" s="14">
        <v>82</v>
      </c>
      <c r="EC184" s="14">
        <v>133.5</v>
      </c>
      <c r="ED184" s="43">
        <f t="shared" si="40"/>
        <v>128</v>
      </c>
    </row>
    <row r="185" spans="6:134" x14ac:dyDescent="0.25">
      <c r="F185" s="406" t="s">
        <v>335</v>
      </c>
      <c r="G185" s="411">
        <f>(VLOOKUP(F185,'RPPF CALCULATION'!$AX$2:$AZ$400,2,FALSE))</f>
        <v>0.58840467719115186</v>
      </c>
      <c r="H185" s="413">
        <f t="shared" si="30"/>
        <v>179</v>
      </c>
      <c r="I185" s="49">
        <f>VLOOKUP(F185,'RPPF CALCULATION'!$U$2:$W$365,3,FALSE)</f>
        <v>160</v>
      </c>
      <c r="J185" s="417">
        <f>VLOOKUP(F185,'RPPF CALCULATION'!$X$2:$AC$365,3,FALSE)</f>
        <v>268</v>
      </c>
      <c r="K185" s="467">
        <f>VLOOKUP(F185,'RPPF CALCULATION'!$X$2:$AC$365,5,FALSE)</f>
        <v>207</v>
      </c>
      <c r="L185" s="525">
        <f t="shared" si="31"/>
        <v>183.5</v>
      </c>
      <c r="M185" s="469">
        <f t="shared" si="32"/>
        <v>183</v>
      </c>
      <c r="O185" s="368" t="s">
        <v>361</v>
      </c>
      <c r="P185" s="14">
        <v>0.60424710682748928</v>
      </c>
      <c r="Q185" s="431">
        <v>0.61698668672642465</v>
      </c>
      <c r="R185" s="14">
        <v>178</v>
      </c>
      <c r="S185" s="43">
        <v>178</v>
      </c>
      <c r="T185" s="14">
        <v>179</v>
      </c>
      <c r="U185" s="14">
        <v>289</v>
      </c>
      <c r="V185" s="14">
        <v>33</v>
      </c>
      <c r="W185" s="14">
        <v>106</v>
      </c>
      <c r="X185" s="14">
        <f t="shared" si="41"/>
        <v>101</v>
      </c>
      <c r="Y185" s="368" t="s">
        <v>139</v>
      </c>
      <c r="Z185" s="14">
        <v>0.61446396598252795</v>
      </c>
      <c r="AA185" s="431">
        <v>0.63741696354009902</v>
      </c>
      <c r="AB185" s="14">
        <v>178</v>
      </c>
      <c r="AC185" s="43">
        <v>178</v>
      </c>
      <c r="AD185" s="14">
        <v>175</v>
      </c>
      <c r="AE185" s="14">
        <v>275</v>
      </c>
      <c r="AF185" s="14">
        <v>100</v>
      </c>
      <c r="AG185" s="14">
        <v>137.5</v>
      </c>
      <c r="AH185" s="43">
        <f t="shared" si="42"/>
        <v>130</v>
      </c>
      <c r="AI185" s="368" t="s">
        <v>75</v>
      </c>
      <c r="AJ185" s="14">
        <v>0.56948054469802445</v>
      </c>
      <c r="AK185" s="431">
        <v>0.6246334959019253</v>
      </c>
      <c r="AL185" s="14">
        <v>178</v>
      </c>
      <c r="AM185" s="14">
        <v>178</v>
      </c>
      <c r="AN185" s="14">
        <v>148</v>
      </c>
      <c r="AO185" s="14">
        <v>174</v>
      </c>
      <c r="AP185" s="14">
        <v>198</v>
      </c>
      <c r="AQ185" s="14">
        <v>173</v>
      </c>
      <c r="AR185" s="43">
        <f t="shared" si="43"/>
        <v>169</v>
      </c>
      <c r="AS185" s="14" t="s">
        <v>297</v>
      </c>
      <c r="AT185" s="14">
        <v>0.59592434938413219</v>
      </c>
      <c r="AU185" s="431">
        <v>0.64201609152169214</v>
      </c>
      <c r="AV185" s="14">
        <v>178</v>
      </c>
      <c r="AW185" s="43">
        <v>178</v>
      </c>
      <c r="AX185" s="14">
        <v>183</v>
      </c>
      <c r="AY185" s="14">
        <v>254</v>
      </c>
      <c r="AZ185" s="14">
        <v>215</v>
      </c>
      <c r="BA185" s="14">
        <v>199</v>
      </c>
      <c r="BB185" s="14">
        <f t="shared" si="44"/>
        <v>199</v>
      </c>
      <c r="BC185" s="368" t="s">
        <v>224</v>
      </c>
      <c r="BD185" s="14">
        <v>0.60492065315395749</v>
      </c>
      <c r="BE185" s="431">
        <v>0.61962737459705908</v>
      </c>
      <c r="BF185" s="14">
        <v>178</v>
      </c>
      <c r="BG185" s="43">
        <v>178</v>
      </c>
      <c r="BH185" s="14">
        <v>164</v>
      </c>
      <c r="BI185" s="14">
        <v>64</v>
      </c>
      <c r="BJ185" s="14">
        <v>277</v>
      </c>
      <c r="BK185" s="14">
        <v>220.5</v>
      </c>
      <c r="BL185" s="14">
        <f t="shared" si="33"/>
        <v>222</v>
      </c>
      <c r="BM185" s="368" t="s">
        <v>274</v>
      </c>
      <c r="BN185" s="14">
        <v>0.58714419607906931</v>
      </c>
      <c r="BO185" s="431">
        <v>0.61228377240517451</v>
      </c>
      <c r="BP185" s="14">
        <v>178</v>
      </c>
      <c r="BQ185" s="43">
        <v>178</v>
      </c>
      <c r="BR185" s="14">
        <v>170</v>
      </c>
      <c r="BS185" s="14">
        <v>277</v>
      </c>
      <c r="BT185" s="14">
        <v>258</v>
      </c>
      <c r="BU185" s="14">
        <v>214</v>
      </c>
      <c r="BV185" s="14">
        <f t="shared" si="34"/>
        <v>215</v>
      </c>
      <c r="BW185" s="14" t="s">
        <v>226</v>
      </c>
      <c r="BX185" s="14">
        <v>0.58561700058789368</v>
      </c>
      <c r="BY185" s="431">
        <v>0.61807912061113279</v>
      </c>
      <c r="BZ185" s="14">
        <v>178</v>
      </c>
      <c r="CA185" s="43">
        <v>178</v>
      </c>
      <c r="CB185" s="14">
        <v>180</v>
      </c>
      <c r="CC185" s="14">
        <v>248</v>
      </c>
      <c r="CD185" s="14">
        <v>197</v>
      </c>
      <c r="CE185" s="14">
        <v>188.5</v>
      </c>
      <c r="CF185" s="14">
        <f t="shared" si="35"/>
        <v>192</v>
      </c>
      <c r="CG185" s="368" t="s">
        <v>383</v>
      </c>
      <c r="CH185" s="14">
        <v>0.58694453832076621</v>
      </c>
      <c r="CI185" s="431">
        <v>0.61925456582215732</v>
      </c>
      <c r="CJ185" s="14">
        <v>178</v>
      </c>
      <c r="CK185" s="43">
        <v>178</v>
      </c>
      <c r="CL185" s="14">
        <v>154</v>
      </c>
      <c r="CM185" s="14">
        <v>68</v>
      </c>
      <c r="CN185" s="14">
        <v>147</v>
      </c>
      <c r="CO185" s="14">
        <v>150.5</v>
      </c>
      <c r="CP185" s="43">
        <f t="shared" si="36"/>
        <v>147</v>
      </c>
      <c r="CQ185" s="14" t="s">
        <v>337</v>
      </c>
      <c r="CR185" s="14">
        <v>0.581290569005804</v>
      </c>
      <c r="CS185" s="431">
        <v>0.60949064531846386</v>
      </c>
      <c r="CT185" s="14">
        <v>178</v>
      </c>
      <c r="CU185" s="14">
        <v>178</v>
      </c>
      <c r="CV185" s="14">
        <v>219</v>
      </c>
      <c r="CW185" s="14">
        <v>271</v>
      </c>
      <c r="CX185" s="14">
        <v>190</v>
      </c>
      <c r="CY185" s="14">
        <v>204.5</v>
      </c>
      <c r="CZ185" s="14">
        <f t="shared" si="37"/>
        <v>200</v>
      </c>
      <c r="DA185" s="368" t="s">
        <v>169</v>
      </c>
      <c r="DB185" s="14">
        <v>0.60296031761630919</v>
      </c>
      <c r="DC185" s="431">
        <v>0.64033950182209332</v>
      </c>
      <c r="DD185" s="14">
        <v>178</v>
      </c>
      <c r="DE185" s="43">
        <v>178</v>
      </c>
      <c r="DF185" s="14">
        <v>186</v>
      </c>
      <c r="DG185" s="14">
        <v>189</v>
      </c>
      <c r="DH185" s="14">
        <v>190</v>
      </c>
      <c r="DI185" s="14">
        <v>188</v>
      </c>
      <c r="DJ185" s="14">
        <f t="shared" si="38"/>
        <v>189</v>
      </c>
      <c r="DK185" s="368" t="s">
        <v>187</v>
      </c>
      <c r="DL185" s="14">
        <v>0.59149441616268961</v>
      </c>
      <c r="DM185" s="431">
        <v>0.6060175082487016</v>
      </c>
      <c r="DN185" s="14">
        <v>178</v>
      </c>
      <c r="DO185" s="43">
        <v>178</v>
      </c>
      <c r="DP185" s="14">
        <v>162</v>
      </c>
      <c r="DQ185" s="14">
        <v>195</v>
      </c>
      <c r="DR185" s="14">
        <v>244</v>
      </c>
      <c r="DS185" s="14">
        <v>203</v>
      </c>
      <c r="DT185" s="14">
        <f t="shared" si="39"/>
        <v>205</v>
      </c>
      <c r="DU185" s="368" t="s">
        <v>203</v>
      </c>
      <c r="DV185" s="14">
        <v>0.57804797358108018</v>
      </c>
      <c r="DW185" s="431">
        <v>0.59722767195227844</v>
      </c>
      <c r="DX185" s="14">
        <v>178</v>
      </c>
      <c r="DY185" s="14">
        <v>178</v>
      </c>
      <c r="DZ185" s="14">
        <v>199</v>
      </c>
      <c r="EA185" s="14">
        <v>260</v>
      </c>
      <c r="EB185" s="14">
        <v>302</v>
      </c>
      <c r="EC185" s="14">
        <v>250.5</v>
      </c>
      <c r="ED185" s="43">
        <f t="shared" si="40"/>
        <v>263</v>
      </c>
    </row>
    <row r="186" spans="6:134" x14ac:dyDescent="0.25">
      <c r="F186" s="406" t="s">
        <v>307</v>
      </c>
      <c r="G186" s="411">
        <f>(VLOOKUP(F186,'RPPF CALCULATION'!$AX$2:$AZ$400,2,FALSE))</f>
        <v>0.58762927466366632</v>
      </c>
      <c r="H186" s="413">
        <f t="shared" si="30"/>
        <v>180</v>
      </c>
      <c r="I186" s="49">
        <f>VLOOKUP(F186,'RPPF CALCULATION'!$U$2:$W$365,3,FALSE)</f>
        <v>183</v>
      </c>
      <c r="J186" s="417">
        <f>VLOOKUP(F186,'RPPF CALCULATION'!$X$2:$AC$365,3,FALSE)</f>
        <v>209</v>
      </c>
      <c r="K186" s="467">
        <f>VLOOKUP(F186,'RPPF CALCULATION'!$X$2:$AC$365,5,FALSE)</f>
        <v>160</v>
      </c>
      <c r="L186" s="525">
        <f t="shared" si="31"/>
        <v>171.5</v>
      </c>
      <c r="M186" s="469">
        <f t="shared" si="32"/>
        <v>165</v>
      </c>
      <c r="O186" s="368" t="s">
        <v>322</v>
      </c>
      <c r="P186" s="14">
        <v>0.6035014210964732</v>
      </c>
      <c r="Q186" s="431">
        <v>0.6162252794092522</v>
      </c>
      <c r="R186" s="14">
        <v>179</v>
      </c>
      <c r="S186" s="43">
        <v>179</v>
      </c>
      <c r="T186" s="14">
        <v>180</v>
      </c>
      <c r="U186" s="14">
        <v>247</v>
      </c>
      <c r="V186" s="14">
        <v>159</v>
      </c>
      <c r="W186" s="14">
        <v>169.5</v>
      </c>
      <c r="X186" s="14">
        <f t="shared" si="41"/>
        <v>162</v>
      </c>
      <c r="Y186" s="368" t="s">
        <v>111</v>
      </c>
      <c r="Z186" s="14">
        <v>0.61266961653533791</v>
      </c>
      <c r="AA186" s="431">
        <v>0.63555558705672976</v>
      </c>
      <c r="AB186" s="14">
        <v>179</v>
      </c>
      <c r="AC186" s="43">
        <v>179</v>
      </c>
      <c r="AD186" s="14">
        <v>177</v>
      </c>
      <c r="AE186" s="14">
        <v>201</v>
      </c>
      <c r="AF186" s="14">
        <v>139</v>
      </c>
      <c r="AG186" s="14">
        <v>158</v>
      </c>
      <c r="AH186" s="43">
        <f t="shared" si="42"/>
        <v>150</v>
      </c>
      <c r="AI186" s="368" t="s">
        <v>383</v>
      </c>
      <c r="AJ186" s="14">
        <v>0.56929593172170312</v>
      </c>
      <c r="AK186" s="431">
        <v>0.62443100356068193</v>
      </c>
      <c r="AL186" s="14">
        <v>179</v>
      </c>
      <c r="AM186" s="14">
        <v>179</v>
      </c>
      <c r="AN186" s="14">
        <v>162</v>
      </c>
      <c r="AO186" s="14">
        <v>112</v>
      </c>
      <c r="AP186" s="14">
        <v>214</v>
      </c>
      <c r="AQ186" s="14">
        <v>188</v>
      </c>
      <c r="AR186" s="43">
        <f t="shared" si="43"/>
        <v>187</v>
      </c>
      <c r="AS186" s="14" t="s">
        <v>89</v>
      </c>
      <c r="AT186" s="14">
        <v>0.5950965808776203</v>
      </c>
      <c r="AU186" s="431">
        <v>0.64112429929708392</v>
      </c>
      <c r="AV186" s="14">
        <v>179</v>
      </c>
      <c r="AW186" s="43">
        <v>179</v>
      </c>
      <c r="AX186" s="14">
        <v>150</v>
      </c>
      <c r="AY186" s="14">
        <v>214</v>
      </c>
      <c r="AZ186" s="14">
        <v>155</v>
      </c>
      <c r="BA186" s="14">
        <v>152.5</v>
      </c>
      <c r="BB186" s="14">
        <f t="shared" si="44"/>
        <v>148</v>
      </c>
      <c r="BC186" s="368" t="s">
        <v>130</v>
      </c>
      <c r="BD186" s="14">
        <v>0.60307508095429485</v>
      </c>
      <c r="BE186" s="431">
        <v>0.61773693318008327</v>
      </c>
      <c r="BF186" s="14">
        <v>179</v>
      </c>
      <c r="BG186" s="43">
        <v>179</v>
      </c>
      <c r="BH186" s="14">
        <v>169</v>
      </c>
      <c r="BI186" s="14">
        <v>125</v>
      </c>
      <c r="BJ186" s="14">
        <v>263</v>
      </c>
      <c r="BK186" s="14">
        <v>216</v>
      </c>
      <c r="BL186" s="14">
        <f t="shared" si="33"/>
        <v>213</v>
      </c>
      <c r="BM186" s="368" t="s">
        <v>75</v>
      </c>
      <c r="BN186" s="14">
        <v>0.58702504818905354</v>
      </c>
      <c r="BO186" s="431">
        <v>0.61215952299581289</v>
      </c>
      <c r="BP186" s="14">
        <v>179</v>
      </c>
      <c r="BQ186" s="43">
        <v>179</v>
      </c>
      <c r="BR186" s="14">
        <v>153</v>
      </c>
      <c r="BS186" s="14">
        <v>177</v>
      </c>
      <c r="BT186" s="14">
        <v>134</v>
      </c>
      <c r="BU186" s="14">
        <v>143.5</v>
      </c>
      <c r="BV186" s="14">
        <f t="shared" si="34"/>
        <v>140</v>
      </c>
      <c r="BW186" s="14" t="s">
        <v>297</v>
      </c>
      <c r="BX186" s="14">
        <v>0.58522307235659732</v>
      </c>
      <c r="BY186" s="431">
        <v>0.61766335601662969</v>
      </c>
      <c r="BZ186" s="14">
        <v>179</v>
      </c>
      <c r="CA186" s="43">
        <v>179</v>
      </c>
      <c r="CB186" s="14">
        <v>174</v>
      </c>
      <c r="CC186" s="14">
        <v>127</v>
      </c>
      <c r="CD186" s="14">
        <v>185</v>
      </c>
      <c r="CE186" s="14">
        <v>179.5</v>
      </c>
      <c r="CF186" s="14">
        <f t="shared" si="35"/>
        <v>177</v>
      </c>
      <c r="CG186" s="368" t="s">
        <v>104</v>
      </c>
      <c r="CH186" s="14">
        <v>0.5862003429570094</v>
      </c>
      <c r="CI186" s="431">
        <v>0.61846940411303142</v>
      </c>
      <c r="CJ186" s="14">
        <v>179</v>
      </c>
      <c r="CK186" s="43">
        <v>179</v>
      </c>
      <c r="CL186" s="14">
        <v>197</v>
      </c>
      <c r="CM186" s="14">
        <v>288</v>
      </c>
      <c r="CN186" s="14">
        <v>313</v>
      </c>
      <c r="CO186" s="14">
        <v>255</v>
      </c>
      <c r="CP186" s="43">
        <f t="shared" si="36"/>
        <v>261</v>
      </c>
      <c r="CQ186" s="14" t="s">
        <v>172</v>
      </c>
      <c r="CR186" s="14">
        <v>0.57925471961746433</v>
      </c>
      <c r="CS186" s="431">
        <v>0.60735603102463043</v>
      </c>
      <c r="CT186" s="14">
        <v>179</v>
      </c>
      <c r="CU186" s="14">
        <v>179</v>
      </c>
      <c r="CV186" s="14">
        <v>187</v>
      </c>
      <c r="CW186" s="14">
        <v>42</v>
      </c>
      <c r="CX186" s="14">
        <v>341</v>
      </c>
      <c r="CY186" s="14">
        <v>264</v>
      </c>
      <c r="CZ186" s="14">
        <f t="shared" si="37"/>
        <v>269</v>
      </c>
      <c r="DA186" s="368" t="s">
        <v>307</v>
      </c>
      <c r="DB186" s="14">
        <v>0.60258154152577381</v>
      </c>
      <c r="DC186" s="431">
        <v>0.63993724435003541</v>
      </c>
      <c r="DD186" s="14">
        <v>179</v>
      </c>
      <c r="DE186" s="43">
        <v>179</v>
      </c>
      <c r="DF186" s="14">
        <v>164</v>
      </c>
      <c r="DG186" s="14">
        <v>199</v>
      </c>
      <c r="DH186" s="14">
        <v>270</v>
      </c>
      <c r="DI186" s="14">
        <v>217</v>
      </c>
      <c r="DJ186" s="14">
        <f t="shared" si="38"/>
        <v>221</v>
      </c>
      <c r="DK186" s="368" t="s">
        <v>307</v>
      </c>
      <c r="DL186" s="14">
        <v>0.58925847710899015</v>
      </c>
      <c r="DM186" s="431">
        <v>0.60372666969318389</v>
      </c>
      <c r="DN186" s="14">
        <v>179</v>
      </c>
      <c r="DO186" s="43">
        <v>179</v>
      </c>
      <c r="DP186" s="14">
        <v>179</v>
      </c>
      <c r="DQ186" s="14">
        <v>209</v>
      </c>
      <c r="DR186" s="14">
        <v>260</v>
      </c>
      <c r="DS186" s="14">
        <v>219.5</v>
      </c>
      <c r="DT186" s="14">
        <f t="shared" si="39"/>
        <v>228</v>
      </c>
      <c r="DU186" s="368" t="s">
        <v>132</v>
      </c>
      <c r="DV186" s="14">
        <v>0.57794129425707064</v>
      </c>
      <c r="DW186" s="431">
        <v>0.59711745299600572</v>
      </c>
      <c r="DX186" s="14">
        <v>179</v>
      </c>
      <c r="DY186" s="14">
        <v>179</v>
      </c>
      <c r="DZ186" s="14">
        <v>173</v>
      </c>
      <c r="EA186" s="14">
        <v>212</v>
      </c>
      <c r="EB186" s="14">
        <v>202</v>
      </c>
      <c r="EC186" s="14">
        <v>187.5</v>
      </c>
      <c r="ED186" s="43">
        <f t="shared" si="40"/>
        <v>182</v>
      </c>
    </row>
    <row r="187" spans="6:134" x14ac:dyDescent="0.25">
      <c r="F187" s="406" t="s">
        <v>215</v>
      </c>
      <c r="G187" s="411">
        <f>(VLOOKUP(F187,'RPPF CALCULATION'!$AX$2:$AZ$400,2,FALSE))</f>
        <v>0.5873219649534912</v>
      </c>
      <c r="H187" s="413">
        <f t="shared" si="30"/>
        <v>181</v>
      </c>
      <c r="I187" s="49">
        <f>VLOOKUP(F187,'RPPF CALCULATION'!$U$2:$W$365,3,FALSE)</f>
        <v>187</v>
      </c>
      <c r="J187" s="417">
        <f>VLOOKUP(F187,'RPPF CALCULATION'!$X$2:$AC$365,3,FALSE)</f>
        <v>127</v>
      </c>
      <c r="K187" s="467">
        <f>VLOOKUP(F187,'RPPF CALCULATION'!$X$2:$AC$365,5,FALSE)</f>
        <v>282</v>
      </c>
      <c r="L187" s="525">
        <f t="shared" si="31"/>
        <v>234.5</v>
      </c>
      <c r="M187" s="469">
        <f t="shared" si="32"/>
        <v>242</v>
      </c>
      <c r="O187" s="368" t="s">
        <v>258</v>
      </c>
      <c r="P187" s="14">
        <v>0.6010620462738856</v>
      </c>
      <c r="Q187" s="431">
        <v>0.61373447428587424</v>
      </c>
      <c r="R187" s="14">
        <v>180</v>
      </c>
      <c r="S187" s="43">
        <v>180</v>
      </c>
      <c r="T187" s="14">
        <v>159</v>
      </c>
      <c r="U187" s="14">
        <v>196</v>
      </c>
      <c r="V187" s="14">
        <v>220</v>
      </c>
      <c r="W187" s="14">
        <v>189.5</v>
      </c>
      <c r="X187" s="14">
        <f t="shared" si="41"/>
        <v>185</v>
      </c>
      <c r="Y187" s="368" t="s">
        <v>178</v>
      </c>
      <c r="Z187" s="14">
        <v>0.61232778388819353</v>
      </c>
      <c r="AA187" s="431">
        <v>0.63520098542010939</v>
      </c>
      <c r="AB187" s="14">
        <v>180</v>
      </c>
      <c r="AC187" s="43">
        <v>180</v>
      </c>
      <c r="AD187" s="14">
        <v>157</v>
      </c>
      <c r="AE187" s="14">
        <v>163</v>
      </c>
      <c r="AF187" s="14">
        <v>121</v>
      </c>
      <c r="AG187" s="14">
        <v>139</v>
      </c>
      <c r="AH187" s="43">
        <f t="shared" si="42"/>
        <v>132</v>
      </c>
      <c r="AI187" s="368" t="s">
        <v>143</v>
      </c>
      <c r="AJ187" s="14">
        <v>0.56815487904982653</v>
      </c>
      <c r="AK187" s="431">
        <v>0.62317944242118684</v>
      </c>
      <c r="AL187" s="14">
        <v>180</v>
      </c>
      <c r="AM187" s="14">
        <v>180</v>
      </c>
      <c r="AN187" s="14">
        <v>228</v>
      </c>
      <c r="AO187" s="14">
        <v>264</v>
      </c>
      <c r="AP187" s="14">
        <v>157</v>
      </c>
      <c r="AQ187" s="14">
        <v>192.5</v>
      </c>
      <c r="AR187" s="43">
        <f t="shared" si="43"/>
        <v>194</v>
      </c>
      <c r="AS187" s="14" t="s">
        <v>304</v>
      </c>
      <c r="AT187" s="14">
        <v>0.59380405947490256</v>
      </c>
      <c r="AU187" s="431">
        <v>0.63973180788430883</v>
      </c>
      <c r="AV187" s="14">
        <v>180</v>
      </c>
      <c r="AW187" s="43">
        <v>180</v>
      </c>
      <c r="AX187" s="14">
        <v>175</v>
      </c>
      <c r="AY187" s="14">
        <v>226</v>
      </c>
      <c r="AZ187" s="14">
        <v>174</v>
      </c>
      <c r="BA187" s="14">
        <v>174.5</v>
      </c>
      <c r="BB187" s="14">
        <f t="shared" si="44"/>
        <v>168</v>
      </c>
      <c r="BC187" s="368" t="s">
        <v>195</v>
      </c>
      <c r="BD187" s="14">
        <v>0.60085813491078854</v>
      </c>
      <c r="BE187" s="431">
        <v>0.61546608914558221</v>
      </c>
      <c r="BF187" s="14">
        <v>180</v>
      </c>
      <c r="BG187" s="43">
        <v>180</v>
      </c>
      <c r="BH187" s="14">
        <v>161</v>
      </c>
      <c r="BI187" s="14">
        <v>34</v>
      </c>
      <c r="BJ187" s="14">
        <v>135</v>
      </c>
      <c r="BK187" s="14">
        <v>148</v>
      </c>
      <c r="BL187" s="14">
        <f t="shared" si="33"/>
        <v>145</v>
      </c>
      <c r="BM187" s="368" t="s">
        <v>380</v>
      </c>
      <c r="BN187" s="14">
        <v>0.58663029957887469</v>
      </c>
      <c r="BO187" s="431">
        <v>0.61174787255320262</v>
      </c>
      <c r="BP187" s="14">
        <v>180</v>
      </c>
      <c r="BQ187" s="43">
        <v>180</v>
      </c>
      <c r="BR187" s="14">
        <v>187</v>
      </c>
      <c r="BS187" s="14">
        <v>153</v>
      </c>
      <c r="BT187" s="14">
        <v>247</v>
      </c>
      <c r="BU187" s="14">
        <v>217</v>
      </c>
      <c r="BV187" s="14">
        <f t="shared" si="34"/>
        <v>223</v>
      </c>
      <c r="BW187" s="14" t="s">
        <v>238</v>
      </c>
      <c r="BX187" s="14">
        <v>0.58269534584955107</v>
      </c>
      <c r="BY187" s="431">
        <v>0.61499551171728017</v>
      </c>
      <c r="BZ187" s="14">
        <v>180</v>
      </c>
      <c r="CA187" s="43">
        <v>180</v>
      </c>
      <c r="CB187" s="14">
        <v>165</v>
      </c>
      <c r="CC187" s="14">
        <v>186</v>
      </c>
      <c r="CD187" s="14">
        <v>183</v>
      </c>
      <c r="CE187" s="14">
        <v>174</v>
      </c>
      <c r="CF187" s="14">
        <f t="shared" si="35"/>
        <v>171</v>
      </c>
      <c r="CG187" s="368" t="s">
        <v>116</v>
      </c>
      <c r="CH187" s="14">
        <v>0.58421395593550918</v>
      </c>
      <c r="CI187" s="431">
        <v>0.61637367078178151</v>
      </c>
      <c r="CJ187" s="14">
        <v>180</v>
      </c>
      <c r="CK187" s="43">
        <v>180</v>
      </c>
      <c r="CL187" s="14">
        <v>198</v>
      </c>
      <c r="CM187" s="14">
        <v>62</v>
      </c>
      <c r="CN187" s="14">
        <v>327</v>
      </c>
      <c r="CO187" s="14">
        <v>262.5</v>
      </c>
      <c r="CP187" s="43">
        <f t="shared" si="36"/>
        <v>270</v>
      </c>
      <c r="CQ187" s="14" t="s">
        <v>85</v>
      </c>
      <c r="CR187" s="14">
        <v>0.57880674075088767</v>
      </c>
      <c r="CS187" s="431">
        <v>0.60688631941560534</v>
      </c>
      <c r="CT187" s="14">
        <v>180</v>
      </c>
      <c r="CU187" s="14">
        <v>180</v>
      </c>
      <c r="CV187" s="14">
        <v>165</v>
      </c>
      <c r="CW187" s="14">
        <v>124</v>
      </c>
      <c r="CX187" s="14">
        <v>180</v>
      </c>
      <c r="CY187" s="14">
        <v>172.5</v>
      </c>
      <c r="CZ187" s="14">
        <f t="shared" si="37"/>
        <v>168</v>
      </c>
      <c r="DA187" s="368" t="s">
        <v>73</v>
      </c>
      <c r="DB187" s="14">
        <v>0.60004443372904559</v>
      </c>
      <c r="DC187" s="431">
        <v>0.637242854196719</v>
      </c>
      <c r="DD187" s="14">
        <v>180</v>
      </c>
      <c r="DE187" s="43">
        <v>180</v>
      </c>
      <c r="DF187" s="14">
        <v>174</v>
      </c>
      <c r="DG187" s="14">
        <v>281</v>
      </c>
      <c r="DH187" s="14">
        <v>283</v>
      </c>
      <c r="DI187" s="14">
        <v>228.5</v>
      </c>
      <c r="DJ187" s="14">
        <f t="shared" si="38"/>
        <v>232</v>
      </c>
      <c r="DK187" s="368" t="s">
        <v>372</v>
      </c>
      <c r="DL187" s="14">
        <v>0.58917501370210879</v>
      </c>
      <c r="DM187" s="431">
        <v>0.60364115699097387</v>
      </c>
      <c r="DN187" s="14">
        <v>180</v>
      </c>
      <c r="DO187" s="43">
        <v>180</v>
      </c>
      <c r="DP187" s="14">
        <v>141</v>
      </c>
      <c r="DQ187" s="14">
        <v>148</v>
      </c>
      <c r="DR187" s="14">
        <v>52</v>
      </c>
      <c r="DS187" s="14">
        <v>96.5</v>
      </c>
      <c r="DT187" s="14">
        <f t="shared" si="39"/>
        <v>92</v>
      </c>
      <c r="DU187" s="368" t="s">
        <v>124</v>
      </c>
      <c r="DV187" s="14">
        <v>0.57534995616308449</v>
      </c>
      <c r="DW187" s="431">
        <v>0.59444013400546436</v>
      </c>
      <c r="DX187" s="14">
        <v>180</v>
      </c>
      <c r="DY187" s="14">
        <v>180</v>
      </c>
      <c r="DZ187" s="14">
        <v>205</v>
      </c>
      <c r="EA187" s="14">
        <v>216</v>
      </c>
      <c r="EB187" s="14">
        <v>240</v>
      </c>
      <c r="EC187" s="14">
        <v>222.5</v>
      </c>
      <c r="ED187" s="43">
        <f t="shared" si="40"/>
        <v>227</v>
      </c>
    </row>
    <row r="188" spans="6:134" x14ac:dyDescent="0.25">
      <c r="F188" s="406" t="s">
        <v>62</v>
      </c>
      <c r="G188" s="411">
        <f>(VLOOKUP(F188,'RPPF CALCULATION'!$AX$2:$AZ$400,2,FALSE))</f>
        <v>0.58655350335789846</v>
      </c>
      <c r="H188" s="413">
        <f t="shared" si="30"/>
        <v>182</v>
      </c>
      <c r="I188" s="49">
        <f>VLOOKUP(F188,'RPPF CALCULATION'!$U$2:$W$365,3,FALSE)</f>
        <v>194</v>
      </c>
      <c r="J188" s="417">
        <f>VLOOKUP(F188,'RPPF CALCULATION'!$X$2:$AC$365,3,FALSE)</f>
        <v>216</v>
      </c>
      <c r="K188" s="467">
        <f>VLOOKUP(F188,'RPPF CALCULATION'!$X$2:$AC$365,5,FALSE)</f>
        <v>210</v>
      </c>
      <c r="L188" s="525">
        <f t="shared" si="31"/>
        <v>202</v>
      </c>
      <c r="M188" s="469">
        <f t="shared" si="32"/>
        <v>209</v>
      </c>
      <c r="O188" s="368" t="s">
        <v>318</v>
      </c>
      <c r="P188" s="14">
        <v>0.600182951794347</v>
      </c>
      <c r="Q188" s="431">
        <v>0.61283684551095507</v>
      </c>
      <c r="R188" s="14">
        <v>181</v>
      </c>
      <c r="S188" s="43">
        <v>181</v>
      </c>
      <c r="T188" s="14">
        <v>171</v>
      </c>
      <c r="U188" s="14">
        <v>185</v>
      </c>
      <c r="V188" s="14">
        <v>212</v>
      </c>
      <c r="W188" s="14">
        <v>191.5</v>
      </c>
      <c r="X188" s="14">
        <f t="shared" si="41"/>
        <v>187</v>
      </c>
      <c r="Y188" s="368" t="s">
        <v>133</v>
      </c>
      <c r="Z188" s="14">
        <v>0.6116940734660673</v>
      </c>
      <c r="AA188" s="431">
        <v>0.63454360305857493</v>
      </c>
      <c r="AB188" s="14">
        <v>181</v>
      </c>
      <c r="AC188" s="43">
        <v>181</v>
      </c>
      <c r="AD188" s="14">
        <v>224</v>
      </c>
      <c r="AE188" s="14">
        <v>179</v>
      </c>
      <c r="AF188" s="14">
        <v>203</v>
      </c>
      <c r="AG188" s="14">
        <v>213.5</v>
      </c>
      <c r="AH188" s="43">
        <f t="shared" si="42"/>
        <v>222</v>
      </c>
      <c r="AI188" s="368" t="s">
        <v>77</v>
      </c>
      <c r="AJ188" s="14">
        <v>0.56728615622286238</v>
      </c>
      <c r="AK188" s="431">
        <v>0.62222658567932199</v>
      </c>
      <c r="AL188" s="14">
        <v>181</v>
      </c>
      <c r="AM188" s="14">
        <v>181</v>
      </c>
      <c r="AN188" s="14">
        <v>221</v>
      </c>
      <c r="AO188" s="14">
        <v>289</v>
      </c>
      <c r="AP188" s="14">
        <v>305</v>
      </c>
      <c r="AQ188" s="14">
        <v>263</v>
      </c>
      <c r="AR188" s="43">
        <f t="shared" si="43"/>
        <v>269</v>
      </c>
      <c r="AS188" s="14" t="s">
        <v>111</v>
      </c>
      <c r="AT188" s="14">
        <v>0.58214214299431821</v>
      </c>
      <c r="AU188" s="431">
        <v>0.62716790099536412</v>
      </c>
      <c r="AV188" s="14">
        <v>181</v>
      </c>
      <c r="AW188" s="43">
        <v>181</v>
      </c>
      <c r="AX188" s="14">
        <v>163</v>
      </c>
      <c r="AY188" s="14">
        <v>232</v>
      </c>
      <c r="AZ188" s="14">
        <v>117</v>
      </c>
      <c r="BA188" s="14">
        <v>140</v>
      </c>
      <c r="BB188" s="14">
        <f t="shared" si="44"/>
        <v>133</v>
      </c>
      <c r="BC188" s="368" t="s">
        <v>383</v>
      </c>
      <c r="BD188" s="14">
        <v>0.59878646674895153</v>
      </c>
      <c r="BE188" s="431">
        <v>0.6133440549623177</v>
      </c>
      <c r="BF188" s="14">
        <v>181</v>
      </c>
      <c r="BG188" s="43">
        <v>181</v>
      </c>
      <c r="BH188" s="14">
        <v>177</v>
      </c>
      <c r="BI188" s="14">
        <v>74</v>
      </c>
      <c r="BJ188" s="14">
        <v>168</v>
      </c>
      <c r="BK188" s="14">
        <v>172.5</v>
      </c>
      <c r="BL188" s="14">
        <f t="shared" si="33"/>
        <v>168</v>
      </c>
      <c r="BM188" s="368" t="s">
        <v>118</v>
      </c>
      <c r="BN188" s="14">
        <v>0.58272379390936102</v>
      </c>
      <c r="BO188" s="431">
        <v>0.60767410320620907</v>
      </c>
      <c r="BP188" s="14">
        <v>181</v>
      </c>
      <c r="BQ188" s="43">
        <v>181</v>
      </c>
      <c r="BR188" s="14">
        <v>135</v>
      </c>
      <c r="BS188" s="14">
        <v>304</v>
      </c>
      <c r="BT188" s="14">
        <v>79</v>
      </c>
      <c r="BU188" s="14">
        <v>107</v>
      </c>
      <c r="BV188" s="14">
        <f t="shared" si="34"/>
        <v>103</v>
      </c>
      <c r="BW188" s="14" t="s">
        <v>141</v>
      </c>
      <c r="BX188" s="14">
        <v>0.58220141827452432</v>
      </c>
      <c r="BY188" s="431">
        <v>0.61447420458153845</v>
      </c>
      <c r="BZ188" s="14">
        <v>181</v>
      </c>
      <c r="CA188" s="43">
        <v>181</v>
      </c>
      <c r="CB188" s="14">
        <v>184</v>
      </c>
      <c r="CC188" s="14">
        <v>134</v>
      </c>
      <c r="CD188" s="14">
        <v>50</v>
      </c>
      <c r="CE188" s="14">
        <v>117</v>
      </c>
      <c r="CF188" s="14">
        <f t="shared" si="35"/>
        <v>112</v>
      </c>
      <c r="CG188" s="368" t="s">
        <v>345</v>
      </c>
      <c r="CH188" s="14">
        <v>0.58176690229350536</v>
      </c>
      <c r="CI188" s="431">
        <v>0.61379191212881246</v>
      </c>
      <c r="CJ188" s="14">
        <v>181</v>
      </c>
      <c r="CK188" s="43">
        <v>181</v>
      </c>
      <c r="CL188" s="14">
        <v>185</v>
      </c>
      <c r="CM188" s="14">
        <v>234</v>
      </c>
      <c r="CN188" s="14">
        <v>170</v>
      </c>
      <c r="CO188" s="14">
        <v>177.5</v>
      </c>
      <c r="CP188" s="43">
        <f t="shared" si="36"/>
        <v>169</v>
      </c>
      <c r="CQ188" s="14" t="s">
        <v>148</v>
      </c>
      <c r="CR188" s="14">
        <v>0.57828651509245321</v>
      </c>
      <c r="CS188" s="431">
        <v>0.60634085611518962</v>
      </c>
      <c r="CT188" s="14">
        <v>181</v>
      </c>
      <c r="CU188" s="14">
        <v>181</v>
      </c>
      <c r="CV188" s="14">
        <v>211</v>
      </c>
      <c r="CW188" s="14">
        <v>240</v>
      </c>
      <c r="CX188" s="14">
        <v>209</v>
      </c>
      <c r="CY188" s="14">
        <v>210</v>
      </c>
      <c r="CZ188" s="14">
        <f t="shared" si="37"/>
        <v>207</v>
      </c>
      <c r="DA188" s="368" t="s">
        <v>220</v>
      </c>
      <c r="DB188" s="14">
        <v>0.59906899833842031</v>
      </c>
      <c r="DC188" s="431">
        <v>0.63620694885793672</v>
      </c>
      <c r="DD188" s="14">
        <v>181</v>
      </c>
      <c r="DE188" s="43">
        <v>181</v>
      </c>
      <c r="DF188" s="14">
        <v>169</v>
      </c>
      <c r="DG188" s="14">
        <v>110</v>
      </c>
      <c r="DH188" s="14">
        <v>199</v>
      </c>
      <c r="DI188" s="14">
        <v>184</v>
      </c>
      <c r="DJ188" s="14">
        <f t="shared" si="38"/>
        <v>182</v>
      </c>
      <c r="DK188" s="368" t="s">
        <v>94</v>
      </c>
      <c r="DL188" s="14">
        <v>0.58888197931991182</v>
      </c>
      <c r="DM188" s="431">
        <v>0.60334092767134262</v>
      </c>
      <c r="DN188" s="14">
        <v>181</v>
      </c>
      <c r="DO188" s="43">
        <v>181</v>
      </c>
      <c r="DP188" s="14">
        <v>198</v>
      </c>
      <c r="DQ188" s="14">
        <v>264</v>
      </c>
      <c r="DR188" s="14">
        <v>285</v>
      </c>
      <c r="DS188" s="14">
        <v>241.5</v>
      </c>
      <c r="DT188" s="14">
        <f t="shared" si="39"/>
        <v>255</v>
      </c>
      <c r="DU188" s="368" t="s">
        <v>379</v>
      </c>
      <c r="DV188" s="14">
        <v>0.57022817740453169</v>
      </c>
      <c r="DW188" s="431">
        <v>0.58914841403752627</v>
      </c>
      <c r="DX188" s="14">
        <v>181</v>
      </c>
      <c r="DY188" s="14">
        <v>181</v>
      </c>
      <c r="DZ188" s="14">
        <v>198</v>
      </c>
      <c r="EA188" s="14">
        <v>226</v>
      </c>
      <c r="EB188" s="14">
        <v>96</v>
      </c>
      <c r="EC188" s="14">
        <v>147</v>
      </c>
      <c r="ED188" s="43">
        <f t="shared" si="40"/>
        <v>141</v>
      </c>
    </row>
    <row r="189" spans="6:134" x14ac:dyDescent="0.25">
      <c r="F189" s="406" t="s">
        <v>182</v>
      </c>
      <c r="G189" s="411">
        <f>(VLOOKUP(F189,'RPPF CALCULATION'!$AX$2:$AZ$400,2,FALSE))</f>
        <v>0.58375105188068033</v>
      </c>
      <c r="H189" s="413">
        <f t="shared" si="30"/>
        <v>183</v>
      </c>
      <c r="I189" s="49">
        <f>VLOOKUP(F189,'RPPF CALCULATION'!$U$2:$W$365,3,FALSE)</f>
        <v>190</v>
      </c>
      <c r="J189" s="417">
        <f>VLOOKUP(F189,'RPPF CALCULATION'!$X$2:$AC$365,3,FALSE)</f>
        <v>145</v>
      </c>
      <c r="K189" s="467">
        <f>VLOOKUP(F189,'RPPF CALCULATION'!$X$2:$AC$365,5,FALSE)</f>
        <v>178</v>
      </c>
      <c r="L189" s="525">
        <f t="shared" si="31"/>
        <v>184</v>
      </c>
      <c r="M189" s="469">
        <f t="shared" si="32"/>
        <v>185</v>
      </c>
      <c r="O189" s="368" t="s">
        <v>181</v>
      </c>
      <c r="P189" s="14">
        <v>0.6000434293699195</v>
      </c>
      <c r="Q189" s="431">
        <v>0.61269438148026478</v>
      </c>
      <c r="R189" s="14">
        <v>182</v>
      </c>
      <c r="S189" s="43">
        <v>182</v>
      </c>
      <c r="T189" s="14">
        <v>163</v>
      </c>
      <c r="U189" s="14">
        <v>102</v>
      </c>
      <c r="V189" s="14">
        <v>146</v>
      </c>
      <c r="W189" s="14">
        <v>154.5</v>
      </c>
      <c r="X189" s="14">
        <f t="shared" si="41"/>
        <v>149</v>
      </c>
      <c r="Y189" s="368" t="s">
        <v>246</v>
      </c>
      <c r="Z189" s="14">
        <v>0.61102863445073352</v>
      </c>
      <c r="AA189" s="431">
        <v>0.63385330689792552</v>
      </c>
      <c r="AB189" s="14">
        <v>182</v>
      </c>
      <c r="AC189" s="43">
        <v>182</v>
      </c>
      <c r="AD189" s="14">
        <v>160</v>
      </c>
      <c r="AE189" s="14">
        <v>278</v>
      </c>
      <c r="AF189" s="14">
        <v>221</v>
      </c>
      <c r="AG189" s="14">
        <v>190.5</v>
      </c>
      <c r="AH189" s="43">
        <f t="shared" si="42"/>
        <v>197</v>
      </c>
      <c r="AI189" s="368" t="s">
        <v>299</v>
      </c>
      <c r="AJ189" s="14">
        <v>0.56724931168218617</v>
      </c>
      <c r="AK189" s="431">
        <v>0.62218617282507827</v>
      </c>
      <c r="AL189" s="14">
        <v>182</v>
      </c>
      <c r="AM189" s="14">
        <v>182</v>
      </c>
      <c r="AN189" s="14">
        <v>140</v>
      </c>
      <c r="AO189" s="14">
        <v>187</v>
      </c>
      <c r="AP189" s="14">
        <v>160</v>
      </c>
      <c r="AQ189" s="14">
        <v>150</v>
      </c>
      <c r="AR189" s="43">
        <f t="shared" si="43"/>
        <v>144</v>
      </c>
      <c r="AS189" s="14" t="s">
        <v>370</v>
      </c>
      <c r="AT189" s="14">
        <v>0.57755293233674854</v>
      </c>
      <c r="AU189" s="431">
        <v>0.62222373804483611</v>
      </c>
      <c r="AV189" s="14">
        <v>182</v>
      </c>
      <c r="AW189" s="43">
        <v>182</v>
      </c>
      <c r="AX189" s="14">
        <v>147</v>
      </c>
      <c r="AY189" s="14">
        <v>58</v>
      </c>
      <c r="AZ189" s="14">
        <v>209</v>
      </c>
      <c r="BA189" s="14">
        <v>178</v>
      </c>
      <c r="BB189" s="14">
        <f t="shared" si="44"/>
        <v>172</v>
      </c>
      <c r="BC189" s="368" t="s">
        <v>294</v>
      </c>
      <c r="BD189" s="14">
        <v>0.59222938035714601</v>
      </c>
      <c r="BE189" s="431">
        <v>0.60662755387283274</v>
      </c>
      <c r="BF189" s="14">
        <v>182</v>
      </c>
      <c r="BG189" s="43">
        <v>182</v>
      </c>
      <c r="BH189" s="14">
        <v>185</v>
      </c>
      <c r="BI189" s="14">
        <v>248</v>
      </c>
      <c r="BJ189" s="14">
        <v>200</v>
      </c>
      <c r="BK189" s="14">
        <v>192.5</v>
      </c>
      <c r="BL189" s="14">
        <f t="shared" si="33"/>
        <v>187</v>
      </c>
      <c r="BM189" s="368" t="s">
        <v>374</v>
      </c>
      <c r="BN189" s="14">
        <v>0.5809183231976055</v>
      </c>
      <c r="BO189" s="431">
        <v>0.6057913281983951</v>
      </c>
      <c r="BP189" s="14">
        <v>182</v>
      </c>
      <c r="BQ189" s="43">
        <v>182</v>
      </c>
      <c r="BR189" s="14">
        <v>182</v>
      </c>
      <c r="BS189" s="14">
        <v>107</v>
      </c>
      <c r="BT189" s="14">
        <v>264</v>
      </c>
      <c r="BU189" s="14">
        <v>223</v>
      </c>
      <c r="BV189" s="14">
        <f t="shared" si="34"/>
        <v>227</v>
      </c>
      <c r="BW189" s="14" t="s">
        <v>215</v>
      </c>
      <c r="BX189" s="14">
        <v>0.58153449526487022</v>
      </c>
      <c r="BY189" s="431">
        <v>0.61377031246961467</v>
      </c>
      <c r="BZ189" s="14">
        <v>182</v>
      </c>
      <c r="CA189" s="43">
        <v>182</v>
      </c>
      <c r="CB189" s="14">
        <v>195</v>
      </c>
      <c r="CC189" s="14">
        <v>162</v>
      </c>
      <c r="CD189" s="14">
        <v>270</v>
      </c>
      <c r="CE189" s="14">
        <v>232.5</v>
      </c>
      <c r="CF189" s="14">
        <f t="shared" si="35"/>
        <v>232</v>
      </c>
      <c r="CG189" s="368" t="s">
        <v>127</v>
      </c>
      <c r="CH189" s="14">
        <v>0.58093678359114698</v>
      </c>
      <c r="CI189" s="431">
        <v>0.61291609718711371</v>
      </c>
      <c r="CJ189" s="14">
        <v>182</v>
      </c>
      <c r="CK189" s="43">
        <v>182</v>
      </c>
      <c r="CL189" s="14">
        <v>160</v>
      </c>
      <c r="CM189" s="14">
        <v>221</v>
      </c>
      <c r="CN189" s="14">
        <v>135</v>
      </c>
      <c r="CO189" s="14">
        <v>147.5</v>
      </c>
      <c r="CP189" s="43">
        <f t="shared" si="36"/>
        <v>146</v>
      </c>
      <c r="CQ189" s="14" t="s">
        <v>564</v>
      </c>
      <c r="CR189" s="14">
        <v>0.57683670042547686</v>
      </c>
      <c r="CS189" s="431">
        <v>0.60482070677149924</v>
      </c>
      <c r="CT189" s="14">
        <v>182</v>
      </c>
      <c r="CU189" s="14">
        <v>182</v>
      </c>
      <c r="CV189" s="14">
        <v>160</v>
      </c>
      <c r="CW189" s="14">
        <v>189</v>
      </c>
      <c r="CX189" s="14">
        <v>135</v>
      </c>
      <c r="CY189" s="14">
        <v>147.5</v>
      </c>
      <c r="CZ189" s="14">
        <f t="shared" si="37"/>
        <v>140</v>
      </c>
      <c r="DA189" s="368" t="s">
        <v>321</v>
      </c>
      <c r="DB189" s="14">
        <v>0.597297252593192</v>
      </c>
      <c r="DC189" s="431">
        <v>0.63432536767471714</v>
      </c>
      <c r="DD189" s="14">
        <v>182</v>
      </c>
      <c r="DE189" s="43">
        <v>182</v>
      </c>
      <c r="DF189" s="14">
        <v>215</v>
      </c>
      <c r="DG189" s="14">
        <v>273</v>
      </c>
      <c r="DH189" s="14">
        <v>146</v>
      </c>
      <c r="DI189" s="14">
        <v>180.5</v>
      </c>
      <c r="DJ189" s="14">
        <f t="shared" si="38"/>
        <v>177</v>
      </c>
      <c r="DK189" s="368" t="s">
        <v>51</v>
      </c>
      <c r="DL189" s="14">
        <v>0.5886840523437179</v>
      </c>
      <c r="DM189" s="431">
        <v>0.6031381409507065</v>
      </c>
      <c r="DN189" s="14">
        <v>182</v>
      </c>
      <c r="DO189" s="43">
        <v>182</v>
      </c>
      <c r="DP189" s="14">
        <v>148</v>
      </c>
      <c r="DQ189" s="14">
        <v>227</v>
      </c>
      <c r="DR189" s="14">
        <v>68</v>
      </c>
      <c r="DS189" s="14">
        <v>108</v>
      </c>
      <c r="DT189" s="14">
        <f t="shared" si="39"/>
        <v>102</v>
      </c>
      <c r="DU189" s="368" t="s">
        <v>564</v>
      </c>
      <c r="DV189" s="14">
        <v>0.56960584625692068</v>
      </c>
      <c r="DW189" s="431">
        <v>0.58850543387072707</v>
      </c>
      <c r="DX189" s="14">
        <v>182</v>
      </c>
      <c r="DY189" s="14">
        <v>182</v>
      </c>
      <c r="DZ189" s="14">
        <v>215</v>
      </c>
      <c r="EA189" s="14">
        <v>213</v>
      </c>
      <c r="EB189" s="14">
        <v>73</v>
      </c>
      <c r="EC189" s="14">
        <v>144</v>
      </c>
      <c r="ED189" s="43">
        <f t="shared" si="40"/>
        <v>138</v>
      </c>
    </row>
    <row r="190" spans="6:134" x14ac:dyDescent="0.25">
      <c r="F190" s="406" t="s">
        <v>163</v>
      </c>
      <c r="G190" s="411">
        <f>(VLOOKUP(F190,'RPPF CALCULATION'!$AX$2:$AZ$400,2,FALSE))</f>
        <v>0.58343247892563976</v>
      </c>
      <c r="H190" s="413">
        <f t="shared" si="30"/>
        <v>184</v>
      </c>
      <c r="I190" s="49">
        <f>VLOOKUP(F190,'RPPF CALCULATION'!$U$2:$W$365,3,FALSE)</f>
        <v>175</v>
      </c>
      <c r="J190" s="417">
        <f>VLOOKUP(F190,'RPPF CALCULATION'!$X$2:$AC$365,3,FALSE)</f>
        <v>237</v>
      </c>
      <c r="K190" s="467">
        <f>VLOOKUP(F190,'RPPF CALCULATION'!$X$2:$AC$365,5,FALSE)</f>
        <v>102</v>
      </c>
      <c r="L190" s="525">
        <f t="shared" si="31"/>
        <v>138.5</v>
      </c>
      <c r="M190" s="469">
        <f t="shared" si="32"/>
        <v>127</v>
      </c>
      <c r="O190" s="368" t="s">
        <v>171</v>
      </c>
      <c r="P190" s="14">
        <v>0.59084977779139181</v>
      </c>
      <c r="Q190" s="431">
        <v>0.60330689652210778</v>
      </c>
      <c r="R190" s="14">
        <v>183</v>
      </c>
      <c r="S190" s="43">
        <v>183</v>
      </c>
      <c r="T190" s="14">
        <v>196</v>
      </c>
      <c r="U190" s="14">
        <v>197</v>
      </c>
      <c r="V190" s="14">
        <v>253</v>
      </c>
      <c r="W190" s="14">
        <v>224.5</v>
      </c>
      <c r="X190" s="14">
        <f t="shared" si="41"/>
        <v>228</v>
      </c>
      <c r="Y190" s="368" t="s">
        <v>386</v>
      </c>
      <c r="Z190" s="14">
        <v>0.6070467314979916</v>
      </c>
      <c r="AA190" s="431">
        <v>0.6297226619296894</v>
      </c>
      <c r="AB190" s="14">
        <v>183</v>
      </c>
      <c r="AC190" s="43">
        <v>183</v>
      </c>
      <c r="AD190" s="14">
        <v>191</v>
      </c>
      <c r="AE190" s="14">
        <v>132</v>
      </c>
      <c r="AF190" s="14">
        <v>115</v>
      </c>
      <c r="AG190" s="14">
        <v>153</v>
      </c>
      <c r="AH190" s="43">
        <f t="shared" si="42"/>
        <v>143</v>
      </c>
      <c r="AI190" s="368" t="s">
        <v>289</v>
      </c>
      <c r="AJ190" s="14">
        <v>0.56657127956065401</v>
      </c>
      <c r="AK190" s="431">
        <v>0.62144247476840275</v>
      </c>
      <c r="AL190" s="14">
        <v>183</v>
      </c>
      <c r="AM190" s="14">
        <v>183</v>
      </c>
      <c r="AN190" s="14">
        <v>184</v>
      </c>
      <c r="AO190" s="14">
        <v>116</v>
      </c>
      <c r="AP190" s="14">
        <v>222</v>
      </c>
      <c r="AQ190" s="14">
        <v>203</v>
      </c>
      <c r="AR190" s="43">
        <f t="shared" si="43"/>
        <v>205</v>
      </c>
      <c r="AS190" s="14" t="s">
        <v>218</v>
      </c>
      <c r="AT190" s="14">
        <v>0.5755412914990059</v>
      </c>
      <c r="AU190" s="431">
        <v>0.62005650693651226</v>
      </c>
      <c r="AV190" s="14">
        <v>183</v>
      </c>
      <c r="AW190" s="43">
        <v>183</v>
      </c>
      <c r="AX190" s="14">
        <v>210</v>
      </c>
      <c r="AY190" s="14">
        <v>137</v>
      </c>
      <c r="AZ190" s="14">
        <v>118</v>
      </c>
      <c r="BA190" s="14">
        <v>164</v>
      </c>
      <c r="BB190" s="14">
        <f t="shared" si="44"/>
        <v>156</v>
      </c>
      <c r="BC190" s="368" t="s">
        <v>93</v>
      </c>
      <c r="BD190" s="14">
        <v>0.59034737104126689</v>
      </c>
      <c r="BE190" s="431">
        <v>0.60469978948706526</v>
      </c>
      <c r="BF190" s="14">
        <v>183</v>
      </c>
      <c r="BG190" s="43">
        <v>183</v>
      </c>
      <c r="BH190" s="14">
        <v>178</v>
      </c>
      <c r="BI190" s="14">
        <v>116</v>
      </c>
      <c r="BJ190" s="14">
        <v>261</v>
      </c>
      <c r="BK190" s="14">
        <v>219.5</v>
      </c>
      <c r="BL190" s="14">
        <f t="shared" si="33"/>
        <v>218</v>
      </c>
      <c r="BM190" s="368" t="s">
        <v>214</v>
      </c>
      <c r="BN190" s="14">
        <v>0.5806857278375781</v>
      </c>
      <c r="BO190" s="431">
        <v>0.60554877387284345</v>
      </c>
      <c r="BP190" s="14">
        <v>183</v>
      </c>
      <c r="BQ190" s="43">
        <v>183</v>
      </c>
      <c r="BR190" s="14">
        <v>181</v>
      </c>
      <c r="BS190" s="14">
        <v>178</v>
      </c>
      <c r="BT190" s="14">
        <v>135</v>
      </c>
      <c r="BU190" s="14">
        <v>158</v>
      </c>
      <c r="BV190" s="14">
        <f t="shared" si="34"/>
        <v>156</v>
      </c>
      <c r="BW190" s="14" t="s">
        <v>116</v>
      </c>
      <c r="BX190" s="14">
        <v>0.58142943371876421</v>
      </c>
      <c r="BY190" s="431">
        <v>0.61365942711628285</v>
      </c>
      <c r="BZ190" s="14">
        <v>183</v>
      </c>
      <c r="CA190" s="43">
        <v>183</v>
      </c>
      <c r="CB190" s="14">
        <v>189</v>
      </c>
      <c r="CC190" s="14">
        <v>113</v>
      </c>
      <c r="CD190" s="14">
        <v>303</v>
      </c>
      <c r="CE190" s="14">
        <v>246</v>
      </c>
      <c r="CF190" s="14">
        <f t="shared" si="35"/>
        <v>252</v>
      </c>
      <c r="CG190" s="368" t="s">
        <v>73</v>
      </c>
      <c r="CH190" s="14">
        <v>0.57840637868782574</v>
      </c>
      <c r="CI190" s="431">
        <v>0.61024639896614807</v>
      </c>
      <c r="CJ190" s="14">
        <v>183</v>
      </c>
      <c r="CK190" s="43">
        <v>183</v>
      </c>
      <c r="CL190" s="14">
        <v>202</v>
      </c>
      <c r="CM190" s="14">
        <v>147</v>
      </c>
      <c r="CN190" s="14">
        <v>314</v>
      </c>
      <c r="CO190" s="14">
        <v>258</v>
      </c>
      <c r="CP190" s="43">
        <f t="shared" si="36"/>
        <v>262</v>
      </c>
      <c r="CQ190" s="14" t="s">
        <v>273</v>
      </c>
      <c r="CR190" s="14">
        <v>0.57671372459453996</v>
      </c>
      <c r="CS190" s="431">
        <v>0.6046917650295327</v>
      </c>
      <c r="CT190" s="14">
        <v>183</v>
      </c>
      <c r="CU190" s="14">
        <v>183</v>
      </c>
      <c r="CV190" s="14">
        <v>177</v>
      </c>
      <c r="CW190" s="14">
        <v>178</v>
      </c>
      <c r="CX190" s="14">
        <v>146</v>
      </c>
      <c r="CY190" s="14">
        <v>161.5</v>
      </c>
      <c r="CZ190" s="14">
        <f t="shared" si="37"/>
        <v>157</v>
      </c>
      <c r="DA190" s="368" t="s">
        <v>374</v>
      </c>
      <c r="DB190" s="14">
        <v>0.59165394958822382</v>
      </c>
      <c r="DC190" s="431">
        <v>0.62833222064786431</v>
      </c>
      <c r="DD190" s="14">
        <v>183</v>
      </c>
      <c r="DE190" s="43">
        <v>183</v>
      </c>
      <c r="DF190" s="14">
        <v>184</v>
      </c>
      <c r="DG190" s="14">
        <v>279</v>
      </c>
      <c r="DH190" s="14">
        <v>206</v>
      </c>
      <c r="DI190" s="14">
        <v>195</v>
      </c>
      <c r="DJ190" s="14">
        <f t="shared" si="38"/>
        <v>197</v>
      </c>
      <c r="DK190" s="368" t="s">
        <v>295</v>
      </c>
      <c r="DL190" s="14">
        <v>0.58804563501561635</v>
      </c>
      <c r="DM190" s="431">
        <v>0.60248404842197412</v>
      </c>
      <c r="DN190" s="14">
        <v>183</v>
      </c>
      <c r="DO190" s="43">
        <v>183</v>
      </c>
      <c r="DP190" s="14">
        <v>226</v>
      </c>
      <c r="DQ190" s="14">
        <v>267</v>
      </c>
      <c r="DR190" s="14">
        <v>53</v>
      </c>
      <c r="DS190" s="14">
        <v>139.5</v>
      </c>
      <c r="DT190" s="14">
        <f t="shared" si="39"/>
        <v>126</v>
      </c>
      <c r="DU190" s="368" t="s">
        <v>94</v>
      </c>
      <c r="DV190" s="14">
        <v>0.56631461725281751</v>
      </c>
      <c r="DW190" s="431">
        <v>0.58510500150902334</v>
      </c>
      <c r="DX190" s="14">
        <v>183</v>
      </c>
      <c r="DY190" s="14">
        <v>183</v>
      </c>
      <c r="DZ190" s="14">
        <v>184</v>
      </c>
      <c r="EA190" s="14">
        <v>237</v>
      </c>
      <c r="EB190" s="14">
        <v>247</v>
      </c>
      <c r="EC190" s="14">
        <v>215.5</v>
      </c>
      <c r="ED190" s="43">
        <f t="shared" si="40"/>
        <v>217</v>
      </c>
    </row>
    <row r="191" spans="6:134" x14ac:dyDescent="0.25">
      <c r="F191" s="406" t="s">
        <v>203</v>
      </c>
      <c r="G191" s="411">
        <f>(VLOOKUP(F191,'RPPF CALCULATION'!$AX$2:$AZ$400,2,FALSE))</f>
        <v>0.58143876812248063</v>
      </c>
      <c r="H191" s="413">
        <f t="shared" si="30"/>
        <v>185</v>
      </c>
      <c r="I191" s="49">
        <f>VLOOKUP(F191,'RPPF CALCULATION'!$U$2:$W$365,3,FALSE)</f>
        <v>171</v>
      </c>
      <c r="J191" s="417">
        <f>VLOOKUP(F191,'RPPF CALCULATION'!$X$2:$AC$365,3,FALSE)</f>
        <v>133</v>
      </c>
      <c r="K191" s="467">
        <f>VLOOKUP(F191,'RPPF CALCULATION'!$X$2:$AC$365,5,FALSE)</f>
        <v>144</v>
      </c>
      <c r="L191" s="525">
        <f t="shared" si="31"/>
        <v>157.5</v>
      </c>
      <c r="M191" s="469">
        <f t="shared" si="32"/>
        <v>149</v>
      </c>
      <c r="O191" s="368" t="s">
        <v>66</v>
      </c>
      <c r="P191" s="14">
        <v>0.5901764622130985</v>
      </c>
      <c r="Q191" s="431">
        <v>0.60261938516611036</v>
      </c>
      <c r="R191" s="14">
        <v>184</v>
      </c>
      <c r="S191" s="43">
        <v>184</v>
      </c>
      <c r="T191" s="14">
        <v>191</v>
      </c>
      <c r="U191" s="14">
        <v>210</v>
      </c>
      <c r="V191" s="14">
        <v>209</v>
      </c>
      <c r="W191" s="14">
        <v>200</v>
      </c>
      <c r="X191" s="14">
        <f t="shared" si="41"/>
        <v>200</v>
      </c>
      <c r="Y191" s="368" t="s">
        <v>379</v>
      </c>
      <c r="Z191" s="14">
        <v>0.60675964968211482</v>
      </c>
      <c r="AA191" s="431">
        <v>0.62942485631456091</v>
      </c>
      <c r="AB191" s="14">
        <v>184</v>
      </c>
      <c r="AC191" s="43">
        <v>184</v>
      </c>
      <c r="AD191" s="14">
        <v>186</v>
      </c>
      <c r="AE191" s="14">
        <v>187</v>
      </c>
      <c r="AF191" s="14">
        <v>186</v>
      </c>
      <c r="AG191" s="14">
        <v>186</v>
      </c>
      <c r="AH191" s="43">
        <f t="shared" si="42"/>
        <v>190</v>
      </c>
      <c r="AI191" s="368" t="s">
        <v>89</v>
      </c>
      <c r="AJ191" s="14">
        <v>0.56560645163029832</v>
      </c>
      <c r="AK191" s="431">
        <v>0.62038420535306837</v>
      </c>
      <c r="AL191" s="14">
        <v>184</v>
      </c>
      <c r="AM191" s="14">
        <v>184</v>
      </c>
      <c r="AN191" s="14">
        <v>202</v>
      </c>
      <c r="AO191" s="14">
        <v>162</v>
      </c>
      <c r="AP191" s="14">
        <v>244</v>
      </c>
      <c r="AQ191" s="14">
        <v>223</v>
      </c>
      <c r="AR191" s="43">
        <f t="shared" si="43"/>
        <v>223</v>
      </c>
      <c r="AS191" s="14" t="s">
        <v>144</v>
      </c>
      <c r="AT191" s="14">
        <v>0.57551531158046187</v>
      </c>
      <c r="AU191" s="431">
        <v>0.62002851760233091</v>
      </c>
      <c r="AV191" s="14">
        <v>184</v>
      </c>
      <c r="AW191" s="43">
        <v>184</v>
      </c>
      <c r="AX191" s="14">
        <v>194</v>
      </c>
      <c r="AY191" s="14">
        <v>218</v>
      </c>
      <c r="AZ191" s="14">
        <v>244</v>
      </c>
      <c r="BA191" s="14">
        <v>219</v>
      </c>
      <c r="BB191" s="14">
        <f t="shared" si="44"/>
        <v>219</v>
      </c>
      <c r="BC191" s="368" t="s">
        <v>83</v>
      </c>
      <c r="BD191" s="14">
        <v>0.58872284024238808</v>
      </c>
      <c r="BE191" s="431">
        <v>0.6030357633894059</v>
      </c>
      <c r="BF191" s="14">
        <v>184</v>
      </c>
      <c r="BG191" s="43">
        <v>184</v>
      </c>
      <c r="BH191" s="14">
        <v>158</v>
      </c>
      <c r="BI191" s="14">
        <v>218</v>
      </c>
      <c r="BJ191" s="14">
        <v>106</v>
      </c>
      <c r="BK191" s="14">
        <v>132</v>
      </c>
      <c r="BL191" s="14">
        <f t="shared" si="33"/>
        <v>130</v>
      </c>
      <c r="BM191" s="368" t="s">
        <v>55</v>
      </c>
      <c r="BN191" s="14">
        <v>0.57819259408853307</v>
      </c>
      <c r="BO191" s="431">
        <v>0.60294889236644367</v>
      </c>
      <c r="BP191" s="14">
        <v>184</v>
      </c>
      <c r="BQ191" s="43">
        <v>184</v>
      </c>
      <c r="BR191" s="14">
        <v>175</v>
      </c>
      <c r="BS191" s="14">
        <v>186</v>
      </c>
      <c r="BT191" s="14">
        <v>118</v>
      </c>
      <c r="BU191" s="14">
        <v>146.5</v>
      </c>
      <c r="BV191" s="14">
        <f t="shared" si="34"/>
        <v>144</v>
      </c>
      <c r="BW191" s="14" t="s">
        <v>307</v>
      </c>
      <c r="BX191" s="14">
        <v>0.58112536171415552</v>
      </c>
      <c r="BY191" s="431">
        <v>0.61333849968927456</v>
      </c>
      <c r="BZ191" s="14">
        <v>184</v>
      </c>
      <c r="CA191" s="43">
        <v>184</v>
      </c>
      <c r="CB191" s="14">
        <v>149</v>
      </c>
      <c r="CC191" s="14">
        <v>222</v>
      </c>
      <c r="CD191" s="14">
        <v>219</v>
      </c>
      <c r="CE191" s="14">
        <v>184</v>
      </c>
      <c r="CF191" s="14">
        <f t="shared" si="35"/>
        <v>185</v>
      </c>
      <c r="CG191" s="368" t="s">
        <v>158</v>
      </c>
      <c r="CH191" s="14">
        <v>0.57672470849606772</v>
      </c>
      <c r="CI191" s="431">
        <v>0.60847215646713348</v>
      </c>
      <c r="CJ191" s="14">
        <v>184</v>
      </c>
      <c r="CK191" s="43">
        <v>184</v>
      </c>
      <c r="CL191" s="14">
        <v>171</v>
      </c>
      <c r="CM191" s="14">
        <v>264</v>
      </c>
      <c r="CN191" s="14">
        <v>65</v>
      </c>
      <c r="CO191" s="14">
        <v>118</v>
      </c>
      <c r="CP191" s="43">
        <f t="shared" si="36"/>
        <v>115</v>
      </c>
      <c r="CQ191" s="14" t="s">
        <v>112</v>
      </c>
      <c r="CR191" s="14">
        <v>0.576026272436859</v>
      </c>
      <c r="CS191" s="431">
        <v>0.603970962591731</v>
      </c>
      <c r="CT191" s="14">
        <v>184</v>
      </c>
      <c r="CU191" s="14">
        <v>184</v>
      </c>
      <c r="CV191" s="14">
        <v>220</v>
      </c>
      <c r="CW191" s="14">
        <v>134</v>
      </c>
      <c r="CX191" s="14">
        <v>169</v>
      </c>
      <c r="CY191" s="14">
        <v>194.5</v>
      </c>
      <c r="CZ191" s="14">
        <f t="shared" si="37"/>
        <v>190</v>
      </c>
      <c r="DA191" s="368" t="s">
        <v>255</v>
      </c>
      <c r="DB191" s="14">
        <v>0.59121614885405727</v>
      </c>
      <c r="DC191" s="431">
        <v>0.62786727943063492</v>
      </c>
      <c r="DD191" s="14">
        <v>184</v>
      </c>
      <c r="DE191" s="43">
        <v>184</v>
      </c>
      <c r="DF191" s="14">
        <v>192</v>
      </c>
      <c r="DG191" s="14">
        <v>295</v>
      </c>
      <c r="DH191" s="14">
        <v>147</v>
      </c>
      <c r="DI191" s="14">
        <v>169.5</v>
      </c>
      <c r="DJ191" s="14">
        <f t="shared" si="38"/>
        <v>167</v>
      </c>
      <c r="DK191" s="368" t="s">
        <v>69</v>
      </c>
      <c r="DL191" s="14">
        <v>0.58784590343199716</v>
      </c>
      <c r="DM191" s="431">
        <v>0.60227941278499098</v>
      </c>
      <c r="DN191" s="14">
        <v>184</v>
      </c>
      <c r="DO191" s="43">
        <v>184</v>
      </c>
      <c r="DP191" s="14">
        <v>181</v>
      </c>
      <c r="DQ191" s="14">
        <v>171</v>
      </c>
      <c r="DR191" s="14">
        <v>241</v>
      </c>
      <c r="DS191" s="14">
        <v>211</v>
      </c>
      <c r="DT191" s="14">
        <f t="shared" si="39"/>
        <v>211</v>
      </c>
      <c r="DU191" s="368" t="s">
        <v>55</v>
      </c>
      <c r="DV191" s="14">
        <v>0.56493123033084214</v>
      </c>
      <c r="DW191" s="431">
        <v>0.58367571364957083</v>
      </c>
      <c r="DX191" s="14">
        <v>184</v>
      </c>
      <c r="DY191" s="14">
        <v>184</v>
      </c>
      <c r="DZ191" s="14">
        <v>196</v>
      </c>
      <c r="EA191" s="14">
        <v>264</v>
      </c>
      <c r="EB191" s="14">
        <v>249</v>
      </c>
      <c r="EC191" s="14">
        <v>222.5</v>
      </c>
      <c r="ED191" s="43">
        <f t="shared" si="40"/>
        <v>227</v>
      </c>
    </row>
    <row r="192" spans="6:134" x14ac:dyDescent="0.25">
      <c r="F192" s="406" t="s">
        <v>305</v>
      </c>
      <c r="G192" s="411">
        <f>(VLOOKUP(F192,'RPPF CALCULATION'!$AX$2:$AZ$400,2,FALSE))</f>
        <v>0.58033580544465735</v>
      </c>
      <c r="H192" s="413">
        <f t="shared" si="30"/>
        <v>186</v>
      </c>
      <c r="I192" s="49">
        <f>VLOOKUP(F192,'RPPF CALCULATION'!$U$2:$W$365,3,FALSE)</f>
        <v>188</v>
      </c>
      <c r="J192" s="417">
        <f>VLOOKUP(F192,'RPPF CALCULATION'!$X$2:$AC$365,3,FALSE)</f>
        <v>213</v>
      </c>
      <c r="K192" s="467">
        <f>VLOOKUP(F192,'RPPF CALCULATION'!$X$2:$AC$365,5,FALSE)</f>
        <v>170</v>
      </c>
      <c r="L192" s="525">
        <f t="shared" si="31"/>
        <v>179</v>
      </c>
      <c r="M192" s="469">
        <f t="shared" si="32"/>
        <v>175</v>
      </c>
      <c r="O192" s="368" t="s">
        <v>344</v>
      </c>
      <c r="P192" s="14">
        <v>0.58943092398420627</v>
      </c>
      <c r="Q192" s="431">
        <v>0.60185812846090714</v>
      </c>
      <c r="R192" s="14">
        <v>185</v>
      </c>
      <c r="S192" s="43">
        <v>185</v>
      </c>
      <c r="T192" s="14">
        <v>204</v>
      </c>
      <c r="U192" s="14">
        <v>170</v>
      </c>
      <c r="V192" s="14">
        <v>244</v>
      </c>
      <c r="W192" s="14">
        <v>224</v>
      </c>
      <c r="X192" s="14">
        <f t="shared" si="41"/>
        <v>226</v>
      </c>
      <c r="Y192" s="368" t="s">
        <v>349</v>
      </c>
      <c r="Z192" s="14">
        <v>0.60586078966016776</v>
      </c>
      <c r="AA192" s="431">
        <v>0.62849241982103776</v>
      </c>
      <c r="AB192" s="14">
        <v>185</v>
      </c>
      <c r="AC192" s="43">
        <v>185</v>
      </c>
      <c r="AD192" s="14">
        <v>146</v>
      </c>
      <c r="AE192" s="14">
        <v>191</v>
      </c>
      <c r="AF192" s="14">
        <v>113</v>
      </c>
      <c r="AG192" s="14">
        <v>129.5</v>
      </c>
      <c r="AH192" s="43">
        <f t="shared" si="42"/>
        <v>120</v>
      </c>
      <c r="AI192" s="368" t="s">
        <v>119</v>
      </c>
      <c r="AJ192" s="14">
        <v>0.56511867951015293</v>
      </c>
      <c r="AK192" s="431">
        <v>0.61984919356478774</v>
      </c>
      <c r="AL192" s="14">
        <v>185</v>
      </c>
      <c r="AM192" s="14">
        <v>185</v>
      </c>
      <c r="AN192" s="14">
        <v>218</v>
      </c>
      <c r="AO192" s="14">
        <v>270</v>
      </c>
      <c r="AP192" s="14">
        <v>264</v>
      </c>
      <c r="AQ192" s="14">
        <v>241</v>
      </c>
      <c r="AR192" s="43">
        <f t="shared" si="43"/>
        <v>241</v>
      </c>
      <c r="AS192" s="14" t="s">
        <v>307</v>
      </c>
      <c r="AT192" s="14">
        <v>0.57417119418723916</v>
      </c>
      <c r="AU192" s="431">
        <v>0.61858043950947406</v>
      </c>
      <c r="AV192" s="14">
        <v>185</v>
      </c>
      <c r="AW192" s="43">
        <v>185</v>
      </c>
      <c r="AX192" s="14">
        <v>191</v>
      </c>
      <c r="AY192" s="14">
        <v>262</v>
      </c>
      <c r="AZ192" s="14">
        <v>252</v>
      </c>
      <c r="BA192" s="14">
        <v>221.5</v>
      </c>
      <c r="BB192" s="14">
        <f t="shared" si="44"/>
        <v>220</v>
      </c>
      <c r="BC192" s="368" t="s">
        <v>231</v>
      </c>
      <c r="BD192" s="14">
        <v>0.58722453593732249</v>
      </c>
      <c r="BE192" s="431">
        <v>0.60150103258123333</v>
      </c>
      <c r="BF192" s="14">
        <v>185</v>
      </c>
      <c r="BG192" s="43">
        <v>185</v>
      </c>
      <c r="BH192" s="14">
        <v>180</v>
      </c>
      <c r="BI192" s="14">
        <v>237</v>
      </c>
      <c r="BJ192" s="14">
        <v>146</v>
      </c>
      <c r="BK192" s="14">
        <v>163</v>
      </c>
      <c r="BL192" s="14">
        <f t="shared" si="33"/>
        <v>158</v>
      </c>
      <c r="BM192" s="368" t="s">
        <v>348</v>
      </c>
      <c r="BN192" s="14">
        <v>0.57782182095968837</v>
      </c>
      <c r="BO192" s="431">
        <v>0.60256224395613578</v>
      </c>
      <c r="BP192" s="14">
        <v>185</v>
      </c>
      <c r="BQ192" s="43">
        <v>185</v>
      </c>
      <c r="BR192" s="14">
        <v>184</v>
      </c>
      <c r="BS192" s="14">
        <v>216</v>
      </c>
      <c r="BT192" s="14">
        <v>174</v>
      </c>
      <c r="BU192" s="14">
        <v>179</v>
      </c>
      <c r="BV192" s="14">
        <f t="shared" si="34"/>
        <v>175</v>
      </c>
      <c r="BW192" s="14" t="s">
        <v>380</v>
      </c>
      <c r="BX192" s="14">
        <v>0.57879797954589185</v>
      </c>
      <c r="BY192" s="431">
        <v>0.61088210528398523</v>
      </c>
      <c r="BZ192" s="14">
        <v>185</v>
      </c>
      <c r="CA192" s="43">
        <v>185</v>
      </c>
      <c r="CB192" s="14">
        <v>161</v>
      </c>
      <c r="CC192" s="14">
        <v>114</v>
      </c>
      <c r="CD192" s="14">
        <v>199</v>
      </c>
      <c r="CE192" s="14">
        <v>180</v>
      </c>
      <c r="CF192" s="14">
        <f t="shared" si="35"/>
        <v>179</v>
      </c>
      <c r="CG192" s="368" t="s">
        <v>329</v>
      </c>
      <c r="CH192" s="14">
        <v>0.57510802280143447</v>
      </c>
      <c r="CI192" s="431">
        <v>0.60676647572127418</v>
      </c>
      <c r="CJ192" s="14">
        <v>185</v>
      </c>
      <c r="CK192" s="43">
        <v>185</v>
      </c>
      <c r="CL192" s="14">
        <v>164</v>
      </c>
      <c r="CM192" s="14">
        <v>204</v>
      </c>
      <c r="CN192" s="14">
        <v>114</v>
      </c>
      <c r="CO192" s="14">
        <v>139</v>
      </c>
      <c r="CP192" s="43">
        <f t="shared" si="36"/>
        <v>136</v>
      </c>
      <c r="CQ192" s="14" t="s">
        <v>125</v>
      </c>
      <c r="CR192" s="14">
        <v>0.57531785348542486</v>
      </c>
      <c r="CS192" s="431">
        <v>0.60322817620074598</v>
      </c>
      <c r="CT192" s="14">
        <v>185</v>
      </c>
      <c r="CU192" s="14">
        <v>185</v>
      </c>
      <c r="CV192" s="14">
        <v>170</v>
      </c>
      <c r="CW192" s="14">
        <v>213</v>
      </c>
      <c r="CX192" s="14">
        <v>140</v>
      </c>
      <c r="CY192" s="14">
        <v>155</v>
      </c>
      <c r="CZ192" s="14">
        <f t="shared" si="37"/>
        <v>150</v>
      </c>
      <c r="DA192" s="368" t="s">
        <v>250</v>
      </c>
      <c r="DB192" s="14">
        <v>0.58784373839216342</v>
      </c>
      <c r="DC192" s="431">
        <v>0.62428580388072497</v>
      </c>
      <c r="DD192" s="14">
        <v>185</v>
      </c>
      <c r="DE192" s="43">
        <v>185</v>
      </c>
      <c r="DF192" s="14">
        <v>190</v>
      </c>
      <c r="DG192" s="14">
        <v>65</v>
      </c>
      <c r="DH192" s="14">
        <v>265</v>
      </c>
      <c r="DI192" s="14">
        <v>227.5</v>
      </c>
      <c r="DJ192" s="14">
        <f t="shared" si="38"/>
        <v>229</v>
      </c>
      <c r="DK192" s="368" t="s">
        <v>67</v>
      </c>
      <c r="DL192" s="14">
        <v>0.58765953739106347</v>
      </c>
      <c r="DM192" s="431">
        <v>0.60208847085779316</v>
      </c>
      <c r="DN192" s="14">
        <v>185</v>
      </c>
      <c r="DO192" s="43">
        <v>185</v>
      </c>
      <c r="DP192" s="14">
        <v>171</v>
      </c>
      <c r="DQ192" s="14">
        <v>57</v>
      </c>
      <c r="DR192" s="14">
        <v>295</v>
      </c>
      <c r="DS192" s="14">
        <v>233</v>
      </c>
      <c r="DT192" s="14">
        <f t="shared" si="39"/>
        <v>241</v>
      </c>
      <c r="DU192" s="368" t="s">
        <v>240</v>
      </c>
      <c r="DV192" s="14">
        <v>0.56485593367934639</v>
      </c>
      <c r="DW192" s="431">
        <v>0.58359791864650212</v>
      </c>
      <c r="DX192" s="14">
        <v>185</v>
      </c>
      <c r="DY192" s="14">
        <v>185</v>
      </c>
      <c r="DZ192" s="14">
        <v>163</v>
      </c>
      <c r="EA192" s="14">
        <v>176</v>
      </c>
      <c r="EB192" s="14">
        <v>79</v>
      </c>
      <c r="EC192" s="14">
        <v>121</v>
      </c>
      <c r="ED192" s="43">
        <f t="shared" si="40"/>
        <v>115</v>
      </c>
    </row>
    <row r="193" spans="6:134" x14ac:dyDescent="0.25">
      <c r="F193" s="406" t="s">
        <v>274</v>
      </c>
      <c r="G193" s="411">
        <f>(VLOOKUP(F193,'RPPF CALCULATION'!$AX$2:$AZ$400,2,FALSE))</f>
        <v>0.57991073952625094</v>
      </c>
      <c r="H193" s="413">
        <f t="shared" si="30"/>
        <v>187</v>
      </c>
      <c r="I193" s="49">
        <f>VLOOKUP(F193,'RPPF CALCULATION'!$U$2:$W$365,3,FALSE)</f>
        <v>176</v>
      </c>
      <c r="J193" s="417">
        <f>VLOOKUP(F193,'RPPF CALCULATION'!$X$2:$AC$365,3,FALSE)</f>
        <v>169</v>
      </c>
      <c r="K193" s="467">
        <f>VLOOKUP(F193,'RPPF CALCULATION'!$X$2:$AC$365,5,FALSE)</f>
        <v>303</v>
      </c>
      <c r="L193" s="525">
        <f t="shared" si="31"/>
        <v>239.5</v>
      </c>
      <c r="M193" s="469">
        <f t="shared" si="32"/>
        <v>246</v>
      </c>
      <c r="O193" s="368" t="s">
        <v>130</v>
      </c>
      <c r="P193" s="14">
        <v>0.5891394104631712</v>
      </c>
      <c r="Q193" s="431">
        <v>0.60156046884541681</v>
      </c>
      <c r="R193" s="14">
        <v>186</v>
      </c>
      <c r="S193" s="43">
        <v>186</v>
      </c>
      <c r="T193" s="14">
        <v>205</v>
      </c>
      <c r="U193" s="14">
        <v>228</v>
      </c>
      <c r="V193" s="14">
        <v>141</v>
      </c>
      <c r="W193" s="14">
        <v>173</v>
      </c>
      <c r="X193" s="14">
        <f t="shared" si="41"/>
        <v>168</v>
      </c>
      <c r="Y193" s="368" t="s">
        <v>208</v>
      </c>
      <c r="Z193" s="14">
        <v>0.60425764499010615</v>
      </c>
      <c r="AA193" s="431">
        <v>0.62682939047468345</v>
      </c>
      <c r="AB193" s="14">
        <v>186</v>
      </c>
      <c r="AC193" s="43">
        <v>186</v>
      </c>
      <c r="AD193" s="14">
        <v>218</v>
      </c>
      <c r="AE193" s="14">
        <v>264</v>
      </c>
      <c r="AF193" s="14">
        <v>238</v>
      </c>
      <c r="AG193" s="14">
        <v>228</v>
      </c>
      <c r="AH193" s="43">
        <f t="shared" si="42"/>
        <v>230</v>
      </c>
      <c r="AI193" s="368" t="s">
        <v>350</v>
      </c>
      <c r="AJ193" s="14">
        <v>0.56104729124407848</v>
      </c>
      <c r="AK193" s="431">
        <v>0.61538350020706178</v>
      </c>
      <c r="AL193" s="14">
        <v>186</v>
      </c>
      <c r="AM193" s="14">
        <v>186</v>
      </c>
      <c r="AN193" s="14">
        <v>175</v>
      </c>
      <c r="AO193" s="14">
        <v>293</v>
      </c>
      <c r="AP193" s="14">
        <v>235</v>
      </c>
      <c r="AQ193" s="14">
        <v>205</v>
      </c>
      <c r="AR193" s="43">
        <f t="shared" si="43"/>
        <v>209</v>
      </c>
      <c r="AS193" s="14" t="s">
        <v>215</v>
      </c>
      <c r="AT193" s="14">
        <v>0.57322899738792554</v>
      </c>
      <c r="AU193" s="431">
        <v>0.61756536854087751</v>
      </c>
      <c r="AV193" s="14">
        <v>186</v>
      </c>
      <c r="AW193" s="43">
        <v>186</v>
      </c>
      <c r="AX193" s="14">
        <v>201</v>
      </c>
      <c r="AY193" s="14">
        <v>267</v>
      </c>
      <c r="AZ193" s="14">
        <v>203</v>
      </c>
      <c r="BA193" s="14">
        <v>202</v>
      </c>
      <c r="BB193" s="14">
        <f t="shared" si="44"/>
        <v>200</v>
      </c>
      <c r="BC193" s="368" t="s">
        <v>154</v>
      </c>
      <c r="BD193" s="14">
        <v>0.58675339106044944</v>
      </c>
      <c r="BE193" s="431">
        <v>0.60101843331537985</v>
      </c>
      <c r="BF193" s="14">
        <v>186</v>
      </c>
      <c r="BG193" s="43">
        <v>186</v>
      </c>
      <c r="BH193" s="14">
        <v>198</v>
      </c>
      <c r="BI193" s="14">
        <v>215</v>
      </c>
      <c r="BJ193" s="14">
        <v>122</v>
      </c>
      <c r="BK193" s="14">
        <v>160</v>
      </c>
      <c r="BL193" s="14">
        <f t="shared" si="33"/>
        <v>153</v>
      </c>
      <c r="BM193" s="368" t="s">
        <v>54</v>
      </c>
      <c r="BN193" s="14">
        <v>0.57740119745786656</v>
      </c>
      <c r="BO193" s="431">
        <v>0.60212361074443477</v>
      </c>
      <c r="BP193" s="14">
        <v>186</v>
      </c>
      <c r="BQ193" s="43">
        <v>186</v>
      </c>
      <c r="BR193" s="14">
        <v>188</v>
      </c>
      <c r="BS193" s="14">
        <v>185</v>
      </c>
      <c r="BT193" s="14">
        <v>222</v>
      </c>
      <c r="BU193" s="14">
        <v>205</v>
      </c>
      <c r="BV193" s="14">
        <f t="shared" si="34"/>
        <v>200</v>
      </c>
      <c r="BW193" s="14" t="s">
        <v>190</v>
      </c>
      <c r="BX193" s="14">
        <v>0.57639052177253403</v>
      </c>
      <c r="BY193" s="431">
        <v>0.60834119649552509</v>
      </c>
      <c r="BZ193" s="14">
        <v>186</v>
      </c>
      <c r="CA193" s="43">
        <v>186</v>
      </c>
      <c r="CB193" s="14">
        <v>177</v>
      </c>
      <c r="CC193" s="14">
        <v>52</v>
      </c>
      <c r="CD193" s="14">
        <v>209</v>
      </c>
      <c r="CE193" s="14">
        <v>193</v>
      </c>
      <c r="CF193" s="14">
        <f t="shared" si="35"/>
        <v>195</v>
      </c>
      <c r="CG193" s="368" t="s">
        <v>169</v>
      </c>
      <c r="CH193" s="14">
        <v>0.57435014632850345</v>
      </c>
      <c r="CI193" s="431">
        <v>0.60596687978750086</v>
      </c>
      <c r="CJ193" s="14">
        <v>186</v>
      </c>
      <c r="CK193" s="43">
        <v>186</v>
      </c>
      <c r="CL193" s="14">
        <v>178</v>
      </c>
      <c r="CM193" s="14">
        <v>158</v>
      </c>
      <c r="CN193" s="14">
        <v>256</v>
      </c>
      <c r="CO193" s="14">
        <v>217</v>
      </c>
      <c r="CP193" s="43">
        <f t="shared" si="36"/>
        <v>215</v>
      </c>
      <c r="CQ193" s="14" t="s">
        <v>91</v>
      </c>
      <c r="CR193" s="14">
        <v>0.57352804363858101</v>
      </c>
      <c r="CS193" s="431">
        <v>0.60135153753376069</v>
      </c>
      <c r="CT193" s="14">
        <v>186</v>
      </c>
      <c r="CU193" s="14">
        <v>186</v>
      </c>
      <c r="CV193" s="14">
        <v>182</v>
      </c>
      <c r="CW193" s="14">
        <v>179</v>
      </c>
      <c r="CX193" s="14">
        <v>335</v>
      </c>
      <c r="CY193" s="14">
        <v>258.5</v>
      </c>
      <c r="CZ193" s="14">
        <f t="shared" si="37"/>
        <v>262</v>
      </c>
      <c r="DA193" s="368" t="s">
        <v>43</v>
      </c>
      <c r="DB193" s="14">
        <v>0.58496920316442835</v>
      </c>
      <c r="DC193" s="431">
        <v>0.62123306823308777</v>
      </c>
      <c r="DD193" s="14">
        <v>186</v>
      </c>
      <c r="DE193" s="43">
        <v>186</v>
      </c>
      <c r="DF193" s="14">
        <v>188</v>
      </c>
      <c r="DG193" s="14">
        <v>266</v>
      </c>
      <c r="DH193" s="14">
        <v>235</v>
      </c>
      <c r="DI193" s="14">
        <v>211.5</v>
      </c>
      <c r="DJ193" s="14">
        <f t="shared" si="38"/>
        <v>212</v>
      </c>
      <c r="DK193" s="368" t="s">
        <v>306</v>
      </c>
      <c r="DL193" s="14">
        <v>0.58742618372390987</v>
      </c>
      <c r="DM193" s="431">
        <v>0.60184938760688689</v>
      </c>
      <c r="DN193" s="14">
        <v>186</v>
      </c>
      <c r="DO193" s="43">
        <v>186</v>
      </c>
      <c r="DP193" s="14">
        <v>172</v>
      </c>
      <c r="DQ193" s="14">
        <v>237</v>
      </c>
      <c r="DR193" s="14">
        <v>111</v>
      </c>
      <c r="DS193" s="14">
        <v>141.5</v>
      </c>
      <c r="DT193" s="14">
        <f t="shared" si="39"/>
        <v>129</v>
      </c>
      <c r="DU193" s="368" t="s">
        <v>372</v>
      </c>
      <c r="DV193" s="14">
        <v>0.56364308350316694</v>
      </c>
      <c r="DW193" s="431">
        <v>0.58234482596172177</v>
      </c>
      <c r="DX193" s="14">
        <v>186</v>
      </c>
      <c r="DY193" s="14">
        <v>186</v>
      </c>
      <c r="DZ193" s="14">
        <v>211</v>
      </c>
      <c r="EA193" s="14">
        <v>174</v>
      </c>
      <c r="EB193" s="14">
        <v>230</v>
      </c>
      <c r="EC193" s="14">
        <v>220.5</v>
      </c>
      <c r="ED193" s="43">
        <f t="shared" si="40"/>
        <v>226</v>
      </c>
    </row>
    <row r="194" spans="6:134" x14ac:dyDescent="0.25">
      <c r="F194" s="406" t="s">
        <v>250</v>
      </c>
      <c r="G194" s="411">
        <f>(VLOOKUP(F194,'RPPF CALCULATION'!$AX$2:$AZ$400,2,FALSE))</f>
        <v>0.57907497300438393</v>
      </c>
      <c r="H194" s="413">
        <f t="shared" si="30"/>
        <v>188</v>
      </c>
      <c r="I194" s="49">
        <f>VLOOKUP(F194,'RPPF CALCULATION'!$U$2:$W$365,3,FALSE)</f>
        <v>191</v>
      </c>
      <c r="J194" s="417">
        <f>VLOOKUP(F194,'RPPF CALCULATION'!$X$2:$AC$365,3,FALSE)</f>
        <v>226</v>
      </c>
      <c r="K194" s="467">
        <f>VLOOKUP(F194,'RPPF CALCULATION'!$X$2:$AC$365,5,FALSE)</f>
        <v>305</v>
      </c>
      <c r="L194" s="525">
        <f t="shared" si="31"/>
        <v>248</v>
      </c>
      <c r="M194" s="469">
        <f t="shared" si="32"/>
        <v>255</v>
      </c>
      <c r="O194" s="368" t="s">
        <v>364</v>
      </c>
      <c r="P194" s="14">
        <v>0.5877781555548578</v>
      </c>
      <c r="Q194" s="431">
        <v>0.60017051406337407</v>
      </c>
      <c r="R194" s="14">
        <v>187</v>
      </c>
      <c r="S194" s="43">
        <v>187</v>
      </c>
      <c r="T194" s="14">
        <v>186</v>
      </c>
      <c r="U194" s="14">
        <v>203</v>
      </c>
      <c r="V194" s="14">
        <v>213</v>
      </c>
      <c r="W194" s="14">
        <v>199.5</v>
      </c>
      <c r="X194" s="14">
        <f t="shared" si="41"/>
        <v>199</v>
      </c>
      <c r="Y194" s="368" t="s">
        <v>125</v>
      </c>
      <c r="Z194" s="14">
        <v>0.60253618156780131</v>
      </c>
      <c r="AA194" s="431">
        <v>0.62504362263761215</v>
      </c>
      <c r="AB194" s="14">
        <v>187</v>
      </c>
      <c r="AC194" s="43">
        <v>187</v>
      </c>
      <c r="AD194" s="14">
        <v>189</v>
      </c>
      <c r="AE194" s="14">
        <v>204</v>
      </c>
      <c r="AF194" s="14">
        <v>230</v>
      </c>
      <c r="AG194" s="14">
        <v>209.5</v>
      </c>
      <c r="AH194" s="43">
        <f t="shared" si="42"/>
        <v>217</v>
      </c>
      <c r="AI194" s="368" t="s">
        <v>263</v>
      </c>
      <c r="AJ194" s="14">
        <v>0.56021930578559043</v>
      </c>
      <c r="AK194" s="431">
        <v>0.61447532615913958</v>
      </c>
      <c r="AL194" s="14">
        <v>187</v>
      </c>
      <c r="AM194" s="14">
        <v>187</v>
      </c>
      <c r="AN194" s="14">
        <v>207</v>
      </c>
      <c r="AO194" s="14">
        <v>296</v>
      </c>
      <c r="AP194" s="14">
        <v>245</v>
      </c>
      <c r="AQ194" s="14">
        <v>226</v>
      </c>
      <c r="AR194" s="43">
        <f t="shared" si="43"/>
        <v>225</v>
      </c>
      <c r="AS194" s="14" t="s">
        <v>362</v>
      </c>
      <c r="AT194" s="14">
        <v>0.57034456329199024</v>
      </c>
      <c r="AU194" s="431">
        <v>0.61445783801886056</v>
      </c>
      <c r="AV194" s="14">
        <v>187</v>
      </c>
      <c r="AW194" s="43">
        <v>187</v>
      </c>
      <c r="AX194" s="14">
        <v>165</v>
      </c>
      <c r="AY194" s="14">
        <v>78</v>
      </c>
      <c r="AZ194" s="14">
        <v>194</v>
      </c>
      <c r="BA194" s="14">
        <v>179.5</v>
      </c>
      <c r="BB194" s="14">
        <f t="shared" si="44"/>
        <v>175</v>
      </c>
      <c r="BC194" s="368" t="s">
        <v>200</v>
      </c>
      <c r="BD194" s="14">
        <v>0.58486343436513644</v>
      </c>
      <c r="BE194" s="431">
        <v>0.59908252833492803</v>
      </c>
      <c r="BF194" s="14">
        <v>187</v>
      </c>
      <c r="BG194" s="43">
        <v>187</v>
      </c>
      <c r="BH194" s="14">
        <v>195</v>
      </c>
      <c r="BI194" s="14">
        <v>194</v>
      </c>
      <c r="BJ194" s="14">
        <v>223</v>
      </c>
      <c r="BK194" s="14">
        <v>209</v>
      </c>
      <c r="BL194" s="14">
        <f t="shared" si="33"/>
        <v>205</v>
      </c>
      <c r="BM194" s="368" t="s">
        <v>565</v>
      </c>
      <c r="BN194" s="14">
        <v>0.57509145146771568</v>
      </c>
      <c r="BO194" s="431">
        <v>0.599714969055406</v>
      </c>
      <c r="BP194" s="14">
        <v>187</v>
      </c>
      <c r="BQ194" s="43">
        <v>187</v>
      </c>
      <c r="BR194" s="14">
        <v>183</v>
      </c>
      <c r="BS194" s="14">
        <v>114</v>
      </c>
      <c r="BT194" s="14">
        <v>67</v>
      </c>
      <c r="BU194" s="14">
        <v>125</v>
      </c>
      <c r="BV194" s="14">
        <f t="shared" si="34"/>
        <v>121</v>
      </c>
      <c r="BW194" s="14" t="s">
        <v>135</v>
      </c>
      <c r="BX194" s="14">
        <v>0.57448780632039698</v>
      </c>
      <c r="BY194" s="431">
        <v>0.60633300907567644</v>
      </c>
      <c r="BZ194" s="14">
        <v>187</v>
      </c>
      <c r="CA194" s="43">
        <v>187</v>
      </c>
      <c r="CB194" s="14">
        <v>172</v>
      </c>
      <c r="CC194" s="14">
        <v>128</v>
      </c>
      <c r="CD194" s="14">
        <v>203</v>
      </c>
      <c r="CE194" s="14">
        <v>187.5</v>
      </c>
      <c r="CF194" s="14">
        <f t="shared" si="35"/>
        <v>190</v>
      </c>
      <c r="CG194" s="368" t="s">
        <v>188</v>
      </c>
      <c r="CH194" s="14">
        <v>0.57381201367315859</v>
      </c>
      <c r="CI194" s="431">
        <v>0.60539912409325136</v>
      </c>
      <c r="CJ194" s="14">
        <v>187</v>
      </c>
      <c r="CK194" s="43">
        <v>187</v>
      </c>
      <c r="CL194" s="14">
        <v>224</v>
      </c>
      <c r="CM194" s="14">
        <v>209</v>
      </c>
      <c r="CN194" s="14">
        <v>273</v>
      </c>
      <c r="CO194" s="14">
        <v>248.5</v>
      </c>
      <c r="CP194" s="43">
        <f t="shared" si="36"/>
        <v>254</v>
      </c>
      <c r="CQ194" s="14" t="s">
        <v>242</v>
      </c>
      <c r="CR194" s="14">
        <v>0.57271993907872398</v>
      </c>
      <c r="CS194" s="431">
        <v>0.60050422949896076</v>
      </c>
      <c r="CT194" s="14">
        <v>187</v>
      </c>
      <c r="CU194" s="14">
        <v>187</v>
      </c>
      <c r="CV194" s="14">
        <v>192</v>
      </c>
      <c r="CW194" s="14">
        <v>208</v>
      </c>
      <c r="CX194" s="14">
        <v>171</v>
      </c>
      <c r="CY194" s="14">
        <v>181.5</v>
      </c>
      <c r="CZ194" s="14">
        <f t="shared" si="37"/>
        <v>179</v>
      </c>
      <c r="DA194" s="368" t="s">
        <v>363</v>
      </c>
      <c r="DB194" s="14">
        <v>0.58481517765858682</v>
      </c>
      <c r="DC194" s="431">
        <v>0.62106949425848801</v>
      </c>
      <c r="DD194" s="14">
        <v>187</v>
      </c>
      <c r="DE194" s="43">
        <v>187</v>
      </c>
      <c r="DF194" s="14">
        <v>159</v>
      </c>
      <c r="DG194" s="14">
        <v>193</v>
      </c>
      <c r="DH194" s="14">
        <v>142</v>
      </c>
      <c r="DI194" s="14">
        <v>150.5</v>
      </c>
      <c r="DJ194" s="14">
        <f t="shared" si="38"/>
        <v>144</v>
      </c>
      <c r="DK194" s="368" t="s">
        <v>130</v>
      </c>
      <c r="DL194" s="14">
        <v>0.58534299285215807</v>
      </c>
      <c r="DM194" s="431">
        <v>0.5997150476929185</v>
      </c>
      <c r="DN194" s="14">
        <v>187</v>
      </c>
      <c r="DO194" s="43">
        <v>187</v>
      </c>
      <c r="DP194" s="14">
        <v>189</v>
      </c>
      <c r="DQ194" s="14">
        <v>271</v>
      </c>
      <c r="DR194" s="14">
        <v>169</v>
      </c>
      <c r="DS194" s="14">
        <v>179</v>
      </c>
      <c r="DT194" s="14">
        <f t="shared" si="39"/>
        <v>176</v>
      </c>
      <c r="DU194" s="368" t="s">
        <v>241</v>
      </c>
      <c r="DV194" s="14">
        <v>0.56358307100292127</v>
      </c>
      <c r="DW194" s="431">
        <v>0.58228282223980277</v>
      </c>
      <c r="DX194" s="14">
        <v>187</v>
      </c>
      <c r="DY194" s="14">
        <v>187</v>
      </c>
      <c r="DZ194" s="14">
        <v>191</v>
      </c>
      <c r="EA194" s="14">
        <v>240</v>
      </c>
      <c r="EB194" s="14">
        <v>210</v>
      </c>
      <c r="EC194" s="14">
        <v>200.5</v>
      </c>
      <c r="ED194" s="43">
        <f t="shared" si="40"/>
        <v>199</v>
      </c>
    </row>
    <row r="195" spans="6:134" x14ac:dyDescent="0.25">
      <c r="F195" s="406" t="s">
        <v>251</v>
      </c>
      <c r="G195" s="411">
        <f>(VLOOKUP(F195,'RPPF CALCULATION'!$AX$2:$AZ$400,2,FALSE))</f>
        <v>0.57545561912196141</v>
      </c>
      <c r="H195" s="413">
        <f t="shared" si="30"/>
        <v>189</v>
      </c>
      <c r="I195" s="49">
        <f>VLOOKUP(F195,'RPPF CALCULATION'!$U$2:$W$365,3,FALSE)</f>
        <v>184</v>
      </c>
      <c r="J195" s="417">
        <f>VLOOKUP(F195,'RPPF CALCULATION'!$X$2:$AC$365,3,FALSE)</f>
        <v>117</v>
      </c>
      <c r="K195" s="467">
        <f>VLOOKUP(F195,'RPPF CALCULATION'!$X$2:$AC$365,5,FALSE)</f>
        <v>150</v>
      </c>
      <c r="L195" s="525">
        <f t="shared" si="31"/>
        <v>167</v>
      </c>
      <c r="M195" s="469">
        <f t="shared" si="32"/>
        <v>157</v>
      </c>
      <c r="O195" s="368" t="s">
        <v>143</v>
      </c>
      <c r="P195" s="14">
        <v>0.58745044414986924</v>
      </c>
      <c r="Q195" s="431">
        <v>0.59983589338967669</v>
      </c>
      <c r="R195" s="14">
        <v>188</v>
      </c>
      <c r="S195" s="43">
        <v>188</v>
      </c>
      <c r="T195" s="14">
        <v>226</v>
      </c>
      <c r="U195" s="14">
        <v>257</v>
      </c>
      <c r="V195" s="14">
        <v>199</v>
      </c>
      <c r="W195" s="14">
        <v>212.5</v>
      </c>
      <c r="X195" s="14">
        <f t="shared" si="41"/>
        <v>212</v>
      </c>
      <c r="Y195" s="368" t="s">
        <v>329</v>
      </c>
      <c r="Z195" s="14">
        <v>0.60234129294676664</v>
      </c>
      <c r="AA195" s="431">
        <v>0.62484145404852354</v>
      </c>
      <c r="AB195" s="14">
        <v>188</v>
      </c>
      <c r="AC195" s="43">
        <v>188</v>
      </c>
      <c r="AD195" s="14">
        <v>170</v>
      </c>
      <c r="AE195" s="14">
        <v>100</v>
      </c>
      <c r="AF195" s="14">
        <v>174</v>
      </c>
      <c r="AG195" s="14">
        <v>172</v>
      </c>
      <c r="AH195" s="43">
        <f t="shared" si="42"/>
        <v>170</v>
      </c>
      <c r="AI195" s="368" t="s">
        <v>181</v>
      </c>
      <c r="AJ195" s="14">
        <v>0.55821527120062286</v>
      </c>
      <c r="AK195" s="431">
        <v>0.61227720518666551</v>
      </c>
      <c r="AL195" s="14">
        <v>188</v>
      </c>
      <c r="AM195" s="14">
        <v>188</v>
      </c>
      <c r="AN195" s="14">
        <v>153</v>
      </c>
      <c r="AO195" s="14">
        <v>122</v>
      </c>
      <c r="AP195" s="14">
        <v>99</v>
      </c>
      <c r="AQ195" s="14">
        <v>126</v>
      </c>
      <c r="AR195" s="43">
        <f t="shared" si="43"/>
        <v>122</v>
      </c>
      <c r="AS195" s="14" t="s">
        <v>360</v>
      </c>
      <c r="AT195" s="14">
        <v>0.56876465582277946</v>
      </c>
      <c r="AU195" s="431">
        <v>0.61275573267713912</v>
      </c>
      <c r="AV195" s="14">
        <v>188</v>
      </c>
      <c r="AW195" s="43">
        <v>188</v>
      </c>
      <c r="AX195" s="14">
        <v>206</v>
      </c>
      <c r="AY195" s="14">
        <v>178</v>
      </c>
      <c r="AZ195" s="14">
        <v>182</v>
      </c>
      <c r="BA195" s="14">
        <v>194</v>
      </c>
      <c r="BB195" s="14">
        <f t="shared" si="44"/>
        <v>192</v>
      </c>
      <c r="BC195" s="368" t="s">
        <v>566</v>
      </c>
      <c r="BD195" s="14">
        <v>0.58423741226831505</v>
      </c>
      <c r="BE195" s="431">
        <v>0.59844128650218387</v>
      </c>
      <c r="BF195" s="14">
        <v>188</v>
      </c>
      <c r="BG195" s="43">
        <v>188</v>
      </c>
      <c r="BH195" s="14">
        <v>193</v>
      </c>
      <c r="BI195" s="14">
        <v>159</v>
      </c>
      <c r="BJ195" s="14">
        <v>194</v>
      </c>
      <c r="BK195" s="14">
        <v>193.5</v>
      </c>
      <c r="BL195" s="14">
        <f t="shared" si="33"/>
        <v>188</v>
      </c>
      <c r="BM195" s="368" t="s">
        <v>110</v>
      </c>
      <c r="BN195" s="14">
        <v>0.57433213979889253</v>
      </c>
      <c r="BO195" s="431">
        <v>0.59892314616739495</v>
      </c>
      <c r="BP195" s="14">
        <v>188</v>
      </c>
      <c r="BQ195" s="43">
        <v>188</v>
      </c>
      <c r="BR195" s="14">
        <v>204</v>
      </c>
      <c r="BS195" s="14">
        <v>225</v>
      </c>
      <c r="BT195" s="14">
        <v>294</v>
      </c>
      <c r="BU195" s="14">
        <v>249</v>
      </c>
      <c r="BV195" s="14">
        <f t="shared" si="34"/>
        <v>250</v>
      </c>
      <c r="BW195" s="14" t="s">
        <v>290</v>
      </c>
      <c r="BX195" s="14">
        <v>0.57383415284062933</v>
      </c>
      <c r="BY195" s="431">
        <v>0.60564312205471638</v>
      </c>
      <c r="BZ195" s="14">
        <v>188</v>
      </c>
      <c r="CA195" s="43">
        <v>188</v>
      </c>
      <c r="CB195" s="14">
        <v>262</v>
      </c>
      <c r="CC195" s="14">
        <v>298</v>
      </c>
      <c r="CD195" s="14">
        <v>326</v>
      </c>
      <c r="CE195" s="14">
        <v>294</v>
      </c>
      <c r="CF195" s="14">
        <f t="shared" si="35"/>
        <v>301</v>
      </c>
      <c r="CG195" s="368" t="s">
        <v>131</v>
      </c>
      <c r="CH195" s="14">
        <v>0.5731949912845643</v>
      </c>
      <c r="CI195" s="431">
        <v>0.60474813595654475</v>
      </c>
      <c r="CJ195" s="14">
        <v>188</v>
      </c>
      <c r="CK195" s="43">
        <v>188</v>
      </c>
      <c r="CL195" s="14">
        <v>204</v>
      </c>
      <c r="CM195" s="14">
        <v>255</v>
      </c>
      <c r="CN195" s="14">
        <v>199</v>
      </c>
      <c r="CO195" s="14">
        <v>201.5</v>
      </c>
      <c r="CP195" s="43">
        <f t="shared" si="36"/>
        <v>198</v>
      </c>
      <c r="CQ195" s="14" t="s">
        <v>374</v>
      </c>
      <c r="CR195" s="14">
        <v>0.57269737705990664</v>
      </c>
      <c r="CS195" s="431">
        <v>0.60048057293176027</v>
      </c>
      <c r="CT195" s="14">
        <v>188</v>
      </c>
      <c r="CU195" s="14">
        <v>188</v>
      </c>
      <c r="CV195" s="14">
        <v>185</v>
      </c>
      <c r="CW195" s="14">
        <v>57</v>
      </c>
      <c r="CX195" s="14">
        <v>243</v>
      </c>
      <c r="CY195" s="14">
        <v>214</v>
      </c>
      <c r="CZ195" s="14">
        <f t="shared" si="37"/>
        <v>213</v>
      </c>
      <c r="DA195" s="368" t="s">
        <v>389</v>
      </c>
      <c r="DB195" s="14">
        <v>0.58384883281289279</v>
      </c>
      <c r="DC195" s="431">
        <v>0.62004324301275704</v>
      </c>
      <c r="DD195" s="14">
        <v>188</v>
      </c>
      <c r="DE195" s="43">
        <v>188</v>
      </c>
      <c r="DF195" s="14">
        <v>171</v>
      </c>
      <c r="DG195" s="14">
        <v>251</v>
      </c>
      <c r="DH195" s="14">
        <v>154</v>
      </c>
      <c r="DI195" s="14">
        <v>162.5</v>
      </c>
      <c r="DJ195" s="14">
        <f t="shared" si="38"/>
        <v>158</v>
      </c>
      <c r="DK195" s="368" t="s">
        <v>273</v>
      </c>
      <c r="DL195" s="14">
        <v>0.58207878095072785</v>
      </c>
      <c r="DM195" s="431">
        <v>0.59637068888098943</v>
      </c>
      <c r="DN195" s="14">
        <v>188</v>
      </c>
      <c r="DO195" s="43">
        <v>188</v>
      </c>
      <c r="DP195" s="14">
        <v>207</v>
      </c>
      <c r="DQ195" s="14">
        <v>157</v>
      </c>
      <c r="DR195" s="14">
        <v>205</v>
      </c>
      <c r="DS195" s="14">
        <v>206</v>
      </c>
      <c r="DT195" s="14">
        <f t="shared" si="39"/>
        <v>209</v>
      </c>
      <c r="DU195" s="368" t="s">
        <v>334</v>
      </c>
      <c r="DV195" s="14">
        <v>0.56061180691616341</v>
      </c>
      <c r="DW195" s="431">
        <v>0.57921297126827109</v>
      </c>
      <c r="DX195" s="14">
        <v>188</v>
      </c>
      <c r="DY195" s="14">
        <v>188</v>
      </c>
      <c r="DZ195" s="14">
        <v>202</v>
      </c>
      <c r="EA195" s="14">
        <v>163</v>
      </c>
      <c r="EB195" s="14">
        <v>263</v>
      </c>
      <c r="EC195" s="14">
        <v>232.5</v>
      </c>
      <c r="ED195" s="43">
        <f t="shared" si="40"/>
        <v>236</v>
      </c>
    </row>
    <row r="196" spans="6:134" x14ac:dyDescent="0.25">
      <c r="F196" s="406" t="s">
        <v>349</v>
      </c>
      <c r="G196" s="411">
        <f>(VLOOKUP(F196,'RPPF CALCULATION'!$AX$2:$AZ$400,2,FALSE))</f>
        <v>0.57525373117306988</v>
      </c>
      <c r="H196" s="413">
        <f t="shared" si="30"/>
        <v>190</v>
      </c>
      <c r="I196" s="49">
        <f>VLOOKUP(F196,'RPPF CALCULATION'!$U$2:$W$365,3,FALSE)</f>
        <v>166</v>
      </c>
      <c r="J196" s="417">
        <f>VLOOKUP(F196,'RPPF CALCULATION'!$X$2:$AC$365,3,FALSE)</f>
        <v>82</v>
      </c>
      <c r="K196" s="467">
        <f>VLOOKUP(F196,'RPPF CALCULATION'!$X$2:$AC$365,5,FALSE)</f>
        <v>206</v>
      </c>
      <c r="L196" s="525">
        <f t="shared" si="31"/>
        <v>186</v>
      </c>
      <c r="M196" s="469">
        <f t="shared" si="32"/>
        <v>188</v>
      </c>
      <c r="O196" s="368" t="s">
        <v>188</v>
      </c>
      <c r="P196" s="14">
        <v>0.58487452951067542</v>
      </c>
      <c r="Q196" s="431">
        <v>0.59720566972692601</v>
      </c>
      <c r="R196" s="14">
        <v>189</v>
      </c>
      <c r="S196" s="43">
        <v>189</v>
      </c>
      <c r="T196" s="14">
        <v>193</v>
      </c>
      <c r="U196" s="14">
        <v>173</v>
      </c>
      <c r="V196" s="14">
        <v>323</v>
      </c>
      <c r="W196" s="14">
        <v>258</v>
      </c>
      <c r="X196" s="14">
        <f t="shared" si="41"/>
        <v>260</v>
      </c>
      <c r="Y196" s="368" t="s">
        <v>222</v>
      </c>
      <c r="Z196" s="14">
        <v>0.60212679584915485</v>
      </c>
      <c r="AA196" s="431">
        <v>0.624618944517913</v>
      </c>
      <c r="AB196" s="14">
        <v>189</v>
      </c>
      <c r="AC196" s="43">
        <v>189</v>
      </c>
      <c r="AD196" s="14">
        <v>185</v>
      </c>
      <c r="AE196" s="14">
        <v>255</v>
      </c>
      <c r="AF196" s="14">
        <v>232</v>
      </c>
      <c r="AG196" s="14">
        <v>208.5</v>
      </c>
      <c r="AH196" s="43">
        <f t="shared" si="42"/>
        <v>212</v>
      </c>
      <c r="AI196" s="368" t="s">
        <v>163</v>
      </c>
      <c r="AJ196" s="14">
        <v>0.55803368380596574</v>
      </c>
      <c r="AK196" s="431">
        <v>0.61207803144808492</v>
      </c>
      <c r="AL196" s="14">
        <v>189</v>
      </c>
      <c r="AM196" s="14">
        <v>189</v>
      </c>
      <c r="AN196" s="14">
        <v>165</v>
      </c>
      <c r="AO196" s="14">
        <v>300</v>
      </c>
      <c r="AP196" s="14">
        <v>238</v>
      </c>
      <c r="AQ196" s="14">
        <v>201.5</v>
      </c>
      <c r="AR196" s="43">
        <f t="shared" si="43"/>
        <v>202</v>
      </c>
      <c r="AS196" s="14" t="s">
        <v>183</v>
      </c>
      <c r="AT196" s="14">
        <v>0.56759196808051293</v>
      </c>
      <c r="AU196" s="431">
        <v>0.61149234345392067</v>
      </c>
      <c r="AV196" s="14">
        <v>189</v>
      </c>
      <c r="AW196" s="43">
        <v>189</v>
      </c>
      <c r="AX196" s="14">
        <v>202</v>
      </c>
      <c r="AY196" s="14">
        <v>176</v>
      </c>
      <c r="AZ196" s="14">
        <v>175</v>
      </c>
      <c r="BA196" s="14">
        <v>188.5</v>
      </c>
      <c r="BB196" s="14">
        <f t="shared" si="44"/>
        <v>186</v>
      </c>
      <c r="BC196" s="368" t="s">
        <v>46</v>
      </c>
      <c r="BD196" s="14">
        <v>0.58242035344697718</v>
      </c>
      <c r="BE196" s="431">
        <v>0.59658005167562644</v>
      </c>
      <c r="BF196" s="14">
        <v>189</v>
      </c>
      <c r="BG196" s="43">
        <v>189</v>
      </c>
      <c r="BH196" s="14">
        <v>205</v>
      </c>
      <c r="BI196" s="14">
        <v>88</v>
      </c>
      <c r="BJ196" s="14">
        <v>204</v>
      </c>
      <c r="BK196" s="14">
        <v>204.5</v>
      </c>
      <c r="BL196" s="14">
        <f t="shared" si="33"/>
        <v>200</v>
      </c>
      <c r="BM196" s="368" t="s">
        <v>305</v>
      </c>
      <c r="BN196" s="14">
        <v>0.57186433906362621</v>
      </c>
      <c r="BO196" s="431">
        <v>0.5963496823508001</v>
      </c>
      <c r="BP196" s="14">
        <v>189</v>
      </c>
      <c r="BQ196" s="43">
        <v>189</v>
      </c>
      <c r="BR196" s="14">
        <v>190</v>
      </c>
      <c r="BS196" s="14">
        <v>228</v>
      </c>
      <c r="BT196" s="14">
        <v>207</v>
      </c>
      <c r="BU196" s="14">
        <v>198.5</v>
      </c>
      <c r="BV196" s="14">
        <f t="shared" si="34"/>
        <v>195</v>
      </c>
      <c r="BW196" s="14" t="s">
        <v>146</v>
      </c>
      <c r="BX196" s="14">
        <v>0.57109954870984492</v>
      </c>
      <c r="BY196" s="431">
        <v>0.60275693242108541</v>
      </c>
      <c r="BZ196" s="14">
        <v>189</v>
      </c>
      <c r="CA196" s="43">
        <v>189</v>
      </c>
      <c r="CB196" s="14">
        <v>186</v>
      </c>
      <c r="CC196" s="14">
        <v>68</v>
      </c>
      <c r="CD196" s="14">
        <v>321</v>
      </c>
      <c r="CE196" s="14">
        <v>253.5</v>
      </c>
      <c r="CF196" s="14">
        <f t="shared" si="35"/>
        <v>264</v>
      </c>
      <c r="CG196" s="368" t="s">
        <v>231</v>
      </c>
      <c r="CH196" s="14">
        <v>0.57313773963519377</v>
      </c>
      <c r="CI196" s="431">
        <v>0.6046877327276895</v>
      </c>
      <c r="CJ196" s="14">
        <v>189</v>
      </c>
      <c r="CK196" s="43">
        <v>189</v>
      </c>
      <c r="CL196" s="14">
        <v>210</v>
      </c>
      <c r="CM196" s="14">
        <v>190</v>
      </c>
      <c r="CN196" s="14">
        <v>175</v>
      </c>
      <c r="CO196" s="14">
        <v>192.5</v>
      </c>
      <c r="CP196" s="43">
        <f t="shared" si="36"/>
        <v>189</v>
      </c>
      <c r="CQ196" s="14" t="s">
        <v>355</v>
      </c>
      <c r="CR196" s="14">
        <v>0.56982514821639407</v>
      </c>
      <c r="CS196" s="431">
        <v>0.59746900401136838</v>
      </c>
      <c r="CT196" s="14">
        <v>189</v>
      </c>
      <c r="CU196" s="14">
        <v>189</v>
      </c>
      <c r="CV196" s="14">
        <v>196</v>
      </c>
      <c r="CW196" s="14">
        <v>102</v>
      </c>
      <c r="CX196" s="14">
        <v>110</v>
      </c>
      <c r="CY196" s="14">
        <v>153</v>
      </c>
      <c r="CZ196" s="14">
        <f t="shared" si="37"/>
        <v>146</v>
      </c>
      <c r="DA196" s="368" t="s">
        <v>306</v>
      </c>
      <c r="DB196" s="14">
        <v>0.58215859128468872</v>
      </c>
      <c r="DC196" s="431">
        <v>0.61824821871927127</v>
      </c>
      <c r="DD196" s="14">
        <v>189</v>
      </c>
      <c r="DE196" s="43">
        <v>189</v>
      </c>
      <c r="DF196" s="14">
        <v>195</v>
      </c>
      <c r="DG196" s="14">
        <v>287</v>
      </c>
      <c r="DH196" s="14">
        <v>65</v>
      </c>
      <c r="DI196" s="14">
        <v>130</v>
      </c>
      <c r="DJ196" s="14">
        <f t="shared" si="38"/>
        <v>128</v>
      </c>
      <c r="DK196" s="368" t="s">
        <v>250</v>
      </c>
      <c r="DL196" s="14">
        <v>0.58061818608811799</v>
      </c>
      <c r="DM196" s="431">
        <v>0.59487423171248044</v>
      </c>
      <c r="DN196" s="14">
        <v>189</v>
      </c>
      <c r="DO196" s="43">
        <v>189</v>
      </c>
      <c r="DP196" s="14">
        <v>195</v>
      </c>
      <c r="DQ196" s="14">
        <v>71</v>
      </c>
      <c r="DR196" s="14">
        <v>274</v>
      </c>
      <c r="DS196" s="14">
        <v>234.5</v>
      </c>
      <c r="DT196" s="14">
        <f t="shared" si="39"/>
        <v>244</v>
      </c>
      <c r="DU196" s="368" t="s">
        <v>239</v>
      </c>
      <c r="DV196" s="14">
        <v>0.55959457169131399</v>
      </c>
      <c r="DW196" s="431">
        <v>0.57816198406144637</v>
      </c>
      <c r="DX196" s="14">
        <v>189</v>
      </c>
      <c r="DY196" s="14">
        <v>189</v>
      </c>
      <c r="DZ196" s="14">
        <v>187</v>
      </c>
      <c r="EA196" s="14">
        <v>162</v>
      </c>
      <c r="EB196" s="14">
        <v>206</v>
      </c>
      <c r="EC196" s="14">
        <v>196.5</v>
      </c>
      <c r="ED196" s="43">
        <f t="shared" si="40"/>
        <v>193</v>
      </c>
    </row>
    <row r="197" spans="6:134" x14ac:dyDescent="0.25">
      <c r="F197" s="406" t="s">
        <v>390</v>
      </c>
      <c r="G197" s="411">
        <f>(VLOOKUP(F197,'RPPF CALCULATION'!$AX$2:$AZ$400,2,FALSE))</f>
        <v>0.57411263081358777</v>
      </c>
      <c r="H197" s="413">
        <f t="shared" si="30"/>
        <v>191</v>
      </c>
      <c r="I197" s="49">
        <f>VLOOKUP(F197,'RPPF CALCULATION'!$U$2:$W$365,3,FALSE)</f>
        <v>186</v>
      </c>
      <c r="J197" s="417">
        <f>VLOOKUP(F197,'RPPF CALCULATION'!$X$2:$AC$365,3,FALSE)</f>
        <v>221</v>
      </c>
      <c r="K197" s="467">
        <f>VLOOKUP(F197,'RPPF CALCULATION'!$X$2:$AC$365,5,FALSE)</f>
        <v>90</v>
      </c>
      <c r="L197" s="525">
        <f t="shared" si="31"/>
        <v>138</v>
      </c>
      <c r="M197" s="469">
        <f t="shared" si="32"/>
        <v>126</v>
      </c>
      <c r="O197" s="368" t="s">
        <v>132</v>
      </c>
      <c r="P197" s="14">
        <v>0.58273224608896712</v>
      </c>
      <c r="Q197" s="431">
        <v>0.59501821969952173</v>
      </c>
      <c r="R197" s="14">
        <v>190</v>
      </c>
      <c r="S197" s="43">
        <v>190</v>
      </c>
      <c r="T197" s="14">
        <v>203</v>
      </c>
      <c r="U197" s="14">
        <v>130</v>
      </c>
      <c r="V197" s="14">
        <v>230</v>
      </c>
      <c r="W197" s="14">
        <v>216.5</v>
      </c>
      <c r="X197" s="14">
        <f t="shared" si="41"/>
        <v>216</v>
      </c>
      <c r="Y197" s="368" t="s">
        <v>72</v>
      </c>
      <c r="Z197" s="14">
        <v>0.60176563444195963</v>
      </c>
      <c r="AA197" s="431">
        <v>0.62424429210496946</v>
      </c>
      <c r="AB197" s="14">
        <v>190</v>
      </c>
      <c r="AC197" s="43">
        <v>190</v>
      </c>
      <c r="AD197" s="14">
        <v>156</v>
      </c>
      <c r="AE197" s="14">
        <v>239</v>
      </c>
      <c r="AF197" s="14">
        <v>173</v>
      </c>
      <c r="AG197" s="14">
        <v>164.5</v>
      </c>
      <c r="AH197" s="43">
        <f t="shared" si="42"/>
        <v>162</v>
      </c>
      <c r="AI197" s="368" t="s">
        <v>330</v>
      </c>
      <c r="AJ197" s="14">
        <v>0.55791717319557299</v>
      </c>
      <c r="AK197" s="431">
        <v>0.61195023703867646</v>
      </c>
      <c r="AL197" s="14">
        <v>190</v>
      </c>
      <c r="AM197" s="14">
        <v>190</v>
      </c>
      <c r="AN197" s="14">
        <v>188</v>
      </c>
      <c r="AO197" s="14">
        <v>257</v>
      </c>
      <c r="AP197" s="14">
        <v>80</v>
      </c>
      <c r="AQ197" s="14">
        <v>134</v>
      </c>
      <c r="AR197" s="43">
        <f t="shared" si="43"/>
        <v>129</v>
      </c>
      <c r="AS197" s="14" t="s">
        <v>90</v>
      </c>
      <c r="AT197" s="14">
        <v>0.56410942248542173</v>
      </c>
      <c r="AU197" s="431">
        <v>0.60774044052560905</v>
      </c>
      <c r="AV197" s="14">
        <v>190</v>
      </c>
      <c r="AW197" s="43">
        <v>190</v>
      </c>
      <c r="AX197" s="14">
        <v>173</v>
      </c>
      <c r="AY197" s="14">
        <v>173</v>
      </c>
      <c r="AZ197" s="14">
        <v>109</v>
      </c>
      <c r="BA197" s="14">
        <v>141</v>
      </c>
      <c r="BB197" s="14">
        <f t="shared" si="44"/>
        <v>134</v>
      </c>
      <c r="BC197" s="368" t="s">
        <v>213</v>
      </c>
      <c r="BD197" s="14">
        <v>0.58203090378832079</v>
      </c>
      <c r="BE197" s="431">
        <v>0.59618113378735005</v>
      </c>
      <c r="BF197" s="14">
        <v>190</v>
      </c>
      <c r="BG197" s="43">
        <v>190</v>
      </c>
      <c r="BH197" s="14">
        <v>174</v>
      </c>
      <c r="BI197" s="14">
        <v>242</v>
      </c>
      <c r="BJ197" s="14">
        <v>222</v>
      </c>
      <c r="BK197" s="14">
        <v>198</v>
      </c>
      <c r="BL197" s="14">
        <f t="shared" si="33"/>
        <v>194</v>
      </c>
      <c r="BM197" s="368" t="s">
        <v>389</v>
      </c>
      <c r="BN197" s="14">
        <v>0.57049698984033392</v>
      </c>
      <c r="BO197" s="431">
        <v>0.59492378774735599</v>
      </c>
      <c r="BP197" s="14">
        <v>190</v>
      </c>
      <c r="BQ197" s="43">
        <v>190</v>
      </c>
      <c r="BR197" s="14">
        <v>196</v>
      </c>
      <c r="BS197" s="14">
        <v>190</v>
      </c>
      <c r="BT197" s="14">
        <v>193</v>
      </c>
      <c r="BU197" s="14">
        <v>194.5</v>
      </c>
      <c r="BV197" s="14">
        <f t="shared" si="34"/>
        <v>191</v>
      </c>
      <c r="BW197" s="14" t="s">
        <v>386</v>
      </c>
      <c r="BX197" s="14">
        <v>0.56930310237466619</v>
      </c>
      <c r="BY197" s="431">
        <v>0.60086090486389754</v>
      </c>
      <c r="BZ197" s="14">
        <v>190</v>
      </c>
      <c r="CA197" s="43">
        <v>190</v>
      </c>
      <c r="CB197" s="14">
        <v>166</v>
      </c>
      <c r="CC197" s="14">
        <v>105</v>
      </c>
      <c r="CD197" s="14">
        <v>170</v>
      </c>
      <c r="CE197" s="14">
        <v>168</v>
      </c>
      <c r="CF197" s="14">
        <f t="shared" si="35"/>
        <v>161</v>
      </c>
      <c r="CG197" s="368" t="s">
        <v>337</v>
      </c>
      <c r="CH197" s="14">
        <v>0.57293964761682881</v>
      </c>
      <c r="CI197" s="431">
        <v>0.60447873617210968</v>
      </c>
      <c r="CJ197" s="14">
        <v>190</v>
      </c>
      <c r="CK197" s="43">
        <v>190</v>
      </c>
      <c r="CL197" s="14">
        <v>201</v>
      </c>
      <c r="CM197" s="14">
        <v>300</v>
      </c>
      <c r="CN197" s="14">
        <v>125</v>
      </c>
      <c r="CO197" s="14">
        <v>163</v>
      </c>
      <c r="CP197" s="43">
        <f t="shared" si="36"/>
        <v>156</v>
      </c>
      <c r="CQ197" s="14" t="s">
        <v>558</v>
      </c>
      <c r="CR197" s="14">
        <v>0.56548761021386618</v>
      </c>
      <c r="CS197" s="431">
        <v>0.59292103957290243</v>
      </c>
      <c r="CT197" s="14">
        <v>190</v>
      </c>
      <c r="CU197" s="14">
        <v>190</v>
      </c>
      <c r="CV197" s="14">
        <v>178</v>
      </c>
      <c r="CW197" s="14">
        <v>136</v>
      </c>
      <c r="CX197" s="14">
        <v>120</v>
      </c>
      <c r="CY197" s="14">
        <v>149</v>
      </c>
      <c r="CZ197" s="14">
        <f t="shared" si="37"/>
        <v>143</v>
      </c>
      <c r="DA197" s="368" t="s">
        <v>297</v>
      </c>
      <c r="DB197" s="14">
        <v>0.57872374803240634</v>
      </c>
      <c r="DC197" s="431">
        <v>0.61460043999695224</v>
      </c>
      <c r="DD197" s="14">
        <v>190</v>
      </c>
      <c r="DE197" s="43">
        <v>190</v>
      </c>
      <c r="DF197" s="14">
        <v>183</v>
      </c>
      <c r="DG197" s="14">
        <v>213</v>
      </c>
      <c r="DH197" s="14">
        <v>111</v>
      </c>
      <c r="DI197" s="14">
        <v>147</v>
      </c>
      <c r="DJ197" s="14">
        <f t="shared" si="38"/>
        <v>138</v>
      </c>
      <c r="DK197" s="368" t="s">
        <v>382</v>
      </c>
      <c r="DL197" s="14">
        <v>0.58032883035722793</v>
      </c>
      <c r="DM197" s="431">
        <v>0.59457777136688827</v>
      </c>
      <c r="DN197" s="14">
        <v>190</v>
      </c>
      <c r="DO197" s="43">
        <v>190</v>
      </c>
      <c r="DP197" s="14">
        <v>218</v>
      </c>
      <c r="DQ197" s="14">
        <v>145</v>
      </c>
      <c r="DR197" s="14">
        <v>330</v>
      </c>
      <c r="DS197" s="14">
        <v>274</v>
      </c>
      <c r="DT197" s="14">
        <f t="shared" si="39"/>
        <v>286</v>
      </c>
      <c r="DU197" s="368" t="s">
        <v>556</v>
      </c>
      <c r="DV197" s="14">
        <v>0.559372363512735</v>
      </c>
      <c r="DW197" s="431">
        <v>0.57793240298989734</v>
      </c>
      <c r="DX197" s="14">
        <v>190</v>
      </c>
      <c r="DY197" s="14">
        <v>190</v>
      </c>
      <c r="DZ197" s="14">
        <v>193</v>
      </c>
      <c r="EA197" s="14">
        <v>263</v>
      </c>
      <c r="EB197" s="14">
        <v>30</v>
      </c>
      <c r="EC197" s="14">
        <v>111.5</v>
      </c>
      <c r="ED197" s="43">
        <f t="shared" si="40"/>
        <v>109</v>
      </c>
    </row>
    <row r="198" spans="6:134" x14ac:dyDescent="0.25">
      <c r="F198" s="406" t="s">
        <v>296</v>
      </c>
      <c r="G198" s="411">
        <f>(VLOOKUP(F198,'RPPF CALCULATION'!$AX$2:$AZ$400,2,FALSE))</f>
        <v>0.57262734781521618</v>
      </c>
      <c r="H198" s="413">
        <f t="shared" si="30"/>
        <v>192</v>
      </c>
      <c r="I198" s="49">
        <f>VLOOKUP(F198,'RPPF CALCULATION'!$U$2:$W$365,3,FALSE)</f>
        <v>213</v>
      </c>
      <c r="J198" s="417">
        <f>VLOOKUP(F198,'RPPF CALCULATION'!$X$2:$AC$365,3,FALSE)</f>
        <v>328</v>
      </c>
      <c r="K198" s="467">
        <f>VLOOKUP(F198,'RPPF CALCULATION'!$X$2:$AC$365,5,FALSE)</f>
        <v>174</v>
      </c>
      <c r="L198" s="525">
        <f t="shared" si="31"/>
        <v>193.5</v>
      </c>
      <c r="M198" s="469">
        <f t="shared" si="32"/>
        <v>197</v>
      </c>
      <c r="O198" s="368" t="s">
        <v>112</v>
      </c>
      <c r="P198" s="14">
        <v>0.58195855473522584</v>
      </c>
      <c r="Q198" s="431">
        <v>0.5942282163060425</v>
      </c>
      <c r="R198" s="14">
        <v>191</v>
      </c>
      <c r="S198" s="43">
        <v>191</v>
      </c>
      <c r="T198" s="14">
        <v>175</v>
      </c>
      <c r="U198" s="14">
        <v>235</v>
      </c>
      <c r="V198" s="14">
        <v>145</v>
      </c>
      <c r="W198" s="14">
        <v>160</v>
      </c>
      <c r="X198" s="14">
        <f t="shared" si="41"/>
        <v>155</v>
      </c>
      <c r="Y198" s="368" t="s">
        <v>284</v>
      </c>
      <c r="Z198" s="14">
        <v>0.59568773130551778</v>
      </c>
      <c r="AA198" s="431">
        <v>0.61793935190277738</v>
      </c>
      <c r="AB198" s="14">
        <v>191</v>
      </c>
      <c r="AC198" s="43">
        <v>191</v>
      </c>
      <c r="AD198" s="14">
        <v>194</v>
      </c>
      <c r="AE198" s="14">
        <v>174</v>
      </c>
      <c r="AF198" s="14">
        <v>164</v>
      </c>
      <c r="AG198" s="14">
        <v>179</v>
      </c>
      <c r="AH198" s="43">
        <f t="shared" si="42"/>
        <v>179</v>
      </c>
      <c r="AI198" s="368" t="s">
        <v>351</v>
      </c>
      <c r="AJ198" s="14">
        <v>0.55599447592905638</v>
      </c>
      <c r="AK198" s="431">
        <v>0.60984133072690394</v>
      </c>
      <c r="AL198" s="14">
        <v>191</v>
      </c>
      <c r="AM198" s="14">
        <v>191</v>
      </c>
      <c r="AN198" s="14">
        <v>178</v>
      </c>
      <c r="AO198" s="14">
        <v>207</v>
      </c>
      <c r="AP198" s="14">
        <v>227</v>
      </c>
      <c r="AQ198" s="14">
        <v>202.5</v>
      </c>
      <c r="AR198" s="43">
        <f t="shared" si="43"/>
        <v>204</v>
      </c>
      <c r="AS198" s="14" t="s">
        <v>43</v>
      </c>
      <c r="AT198" s="14">
        <v>0.56258484367976336</v>
      </c>
      <c r="AU198" s="431">
        <v>0.60609794324044663</v>
      </c>
      <c r="AV198" s="14">
        <v>191</v>
      </c>
      <c r="AW198" s="43">
        <v>191</v>
      </c>
      <c r="AX198" s="14">
        <v>228</v>
      </c>
      <c r="AY198" s="14">
        <v>252</v>
      </c>
      <c r="AZ198" s="14">
        <v>195</v>
      </c>
      <c r="BA198" s="14">
        <v>211.5</v>
      </c>
      <c r="BB198" s="14">
        <f t="shared" si="44"/>
        <v>214</v>
      </c>
      <c r="BC198" s="368" t="s">
        <v>77</v>
      </c>
      <c r="BD198" s="14">
        <v>0.5817985368632258</v>
      </c>
      <c r="BE198" s="431">
        <v>0.59594311759962504</v>
      </c>
      <c r="BF198" s="14">
        <v>191</v>
      </c>
      <c r="BG198" s="43">
        <v>191</v>
      </c>
      <c r="BH198" s="14">
        <v>186</v>
      </c>
      <c r="BI198" s="14">
        <v>135</v>
      </c>
      <c r="BJ198" s="14">
        <v>315</v>
      </c>
      <c r="BK198" s="14">
        <v>250.5</v>
      </c>
      <c r="BL198" s="14">
        <f t="shared" si="33"/>
        <v>255</v>
      </c>
      <c r="BM198" s="368" t="s">
        <v>95</v>
      </c>
      <c r="BN198" s="14">
        <v>0.56693507681404254</v>
      </c>
      <c r="BO198" s="431">
        <v>0.59120936536307489</v>
      </c>
      <c r="BP198" s="14">
        <v>191</v>
      </c>
      <c r="BQ198" s="43">
        <v>191</v>
      </c>
      <c r="BR198" s="14">
        <v>173</v>
      </c>
      <c r="BS198" s="14">
        <v>208</v>
      </c>
      <c r="BT198" s="14">
        <v>219</v>
      </c>
      <c r="BU198" s="14">
        <v>196</v>
      </c>
      <c r="BV198" s="14">
        <f t="shared" si="34"/>
        <v>193</v>
      </c>
      <c r="BW198" s="14" t="s">
        <v>113</v>
      </c>
      <c r="BX198" s="14">
        <v>0.56861698709494757</v>
      </c>
      <c r="BY198" s="431">
        <v>0.60013675660949128</v>
      </c>
      <c r="BZ198" s="14">
        <v>191</v>
      </c>
      <c r="CA198" s="43">
        <v>191</v>
      </c>
      <c r="CB198" s="14">
        <v>218</v>
      </c>
      <c r="CC198" s="14">
        <v>242</v>
      </c>
      <c r="CD198" s="14">
        <v>164</v>
      </c>
      <c r="CE198" s="14">
        <v>191</v>
      </c>
      <c r="CF198" s="14">
        <f t="shared" si="35"/>
        <v>193</v>
      </c>
      <c r="CG198" s="368" t="s">
        <v>125</v>
      </c>
      <c r="CH198" s="14">
        <v>0.57186235866057067</v>
      </c>
      <c r="CI198" s="431">
        <v>0.60334214478856729</v>
      </c>
      <c r="CJ198" s="14">
        <v>191</v>
      </c>
      <c r="CK198" s="43">
        <v>191</v>
      </c>
      <c r="CL198" s="14">
        <v>179</v>
      </c>
      <c r="CM198" s="14">
        <v>196</v>
      </c>
      <c r="CN198" s="14">
        <v>168</v>
      </c>
      <c r="CO198" s="14">
        <v>173.5</v>
      </c>
      <c r="CP198" s="43">
        <f t="shared" si="36"/>
        <v>167</v>
      </c>
      <c r="CQ198" s="14" t="s">
        <v>99</v>
      </c>
      <c r="CR198" s="14">
        <v>0.564768042885882</v>
      </c>
      <c r="CS198" s="431">
        <v>0.59216656396557699</v>
      </c>
      <c r="CT198" s="14">
        <v>191</v>
      </c>
      <c r="CU198" s="14">
        <v>191</v>
      </c>
      <c r="CV198" s="14">
        <v>167</v>
      </c>
      <c r="CW198" s="14">
        <v>249</v>
      </c>
      <c r="CX198" s="14">
        <v>172</v>
      </c>
      <c r="CY198" s="14">
        <v>169.5</v>
      </c>
      <c r="CZ198" s="14">
        <f t="shared" si="37"/>
        <v>164</v>
      </c>
      <c r="DA198" s="368" t="s">
        <v>111</v>
      </c>
      <c r="DB198" s="14">
        <v>0.57832982553454582</v>
      </c>
      <c r="DC198" s="431">
        <v>0.61418209714972516</v>
      </c>
      <c r="DD198" s="14">
        <v>191</v>
      </c>
      <c r="DE198" s="43">
        <v>191</v>
      </c>
      <c r="DF198" s="14">
        <v>228</v>
      </c>
      <c r="DG198" s="14">
        <v>169</v>
      </c>
      <c r="DH198" s="14">
        <v>303</v>
      </c>
      <c r="DI198" s="14">
        <v>265.5</v>
      </c>
      <c r="DJ198" s="14">
        <f t="shared" si="38"/>
        <v>276</v>
      </c>
      <c r="DK198" s="368" t="s">
        <v>225</v>
      </c>
      <c r="DL198" s="14">
        <v>0.57950385622994549</v>
      </c>
      <c r="DM198" s="431">
        <v>0.59373254146898191</v>
      </c>
      <c r="DN198" s="14">
        <v>191</v>
      </c>
      <c r="DO198" s="43">
        <v>191</v>
      </c>
      <c r="DP198" s="14">
        <v>157</v>
      </c>
      <c r="DQ198" s="14">
        <v>110</v>
      </c>
      <c r="DR198" s="14">
        <v>212</v>
      </c>
      <c r="DS198" s="14">
        <v>184.5</v>
      </c>
      <c r="DT198" s="14">
        <f t="shared" si="39"/>
        <v>182</v>
      </c>
      <c r="DU198" s="368" t="s">
        <v>325</v>
      </c>
      <c r="DV198" s="14">
        <v>0.55831661768440632</v>
      </c>
      <c r="DW198" s="431">
        <v>0.57684162739333233</v>
      </c>
      <c r="DX198" s="14">
        <v>191</v>
      </c>
      <c r="DY198" s="14">
        <v>191</v>
      </c>
      <c r="DZ198" s="14">
        <v>169</v>
      </c>
      <c r="EA198" s="14">
        <v>201</v>
      </c>
      <c r="EB198" s="14">
        <v>141</v>
      </c>
      <c r="EC198" s="14">
        <v>155</v>
      </c>
      <c r="ED198" s="43">
        <f t="shared" si="40"/>
        <v>152</v>
      </c>
    </row>
    <row r="199" spans="6:134" x14ac:dyDescent="0.25">
      <c r="F199" s="406" t="s">
        <v>273</v>
      </c>
      <c r="G199" s="411">
        <f>(VLOOKUP(F199,'RPPF CALCULATION'!$AX$2:$AZ$400,2,FALSE))</f>
        <v>0.57215752040204715</v>
      </c>
      <c r="H199" s="413">
        <f t="shared" ref="H199:H262" si="45">RANK(G199,G:G,0)</f>
        <v>193</v>
      </c>
      <c r="I199" s="49">
        <f>VLOOKUP(F199,'RPPF CALCULATION'!$U$2:$W$365,3,FALSE)</f>
        <v>201</v>
      </c>
      <c r="J199" s="417">
        <f>VLOOKUP(F199,'RPPF CALCULATION'!$X$2:$AC$365,3,FALSE)</f>
        <v>208</v>
      </c>
      <c r="K199" s="467">
        <f>VLOOKUP(F199,'RPPF CALCULATION'!$X$2:$AC$365,5,FALSE)</f>
        <v>82</v>
      </c>
      <c r="L199" s="525">
        <f t="shared" ref="L199:L262" si="46">AVERAGE(K199,I199)</f>
        <v>141.5</v>
      </c>
      <c r="M199" s="469">
        <f t="shared" ref="M199:M262" si="47">RANK(L199,L:L,1)</f>
        <v>132</v>
      </c>
      <c r="O199" s="368" t="s">
        <v>329</v>
      </c>
      <c r="P199" s="14">
        <v>0.57993433590172627</v>
      </c>
      <c r="Q199" s="431">
        <v>0.59216132006909172</v>
      </c>
      <c r="R199" s="14">
        <v>192</v>
      </c>
      <c r="S199" s="43">
        <v>192</v>
      </c>
      <c r="T199" s="14">
        <v>178</v>
      </c>
      <c r="U199" s="14">
        <v>249</v>
      </c>
      <c r="V199" s="14">
        <v>74</v>
      </c>
      <c r="W199" s="14">
        <v>126</v>
      </c>
      <c r="X199" s="14">
        <f t="shared" si="41"/>
        <v>123</v>
      </c>
      <c r="Y199" s="368" t="s">
        <v>130</v>
      </c>
      <c r="Z199" s="14">
        <v>0.59310609624465482</v>
      </c>
      <c r="AA199" s="431">
        <v>0.61526128114099943</v>
      </c>
      <c r="AB199" s="14">
        <v>192</v>
      </c>
      <c r="AC199" s="43">
        <v>192</v>
      </c>
      <c r="AD199" s="14">
        <v>204</v>
      </c>
      <c r="AE199" s="14">
        <v>300</v>
      </c>
      <c r="AF199" s="14">
        <v>124</v>
      </c>
      <c r="AG199" s="14">
        <v>164</v>
      </c>
      <c r="AH199" s="43">
        <f t="shared" si="42"/>
        <v>159</v>
      </c>
      <c r="AI199" s="368" t="s">
        <v>127</v>
      </c>
      <c r="AJ199" s="14">
        <v>0.55573884132390416</v>
      </c>
      <c r="AK199" s="431">
        <v>0.60956093846666548</v>
      </c>
      <c r="AL199" s="14">
        <v>192</v>
      </c>
      <c r="AM199" s="14">
        <v>192</v>
      </c>
      <c r="AN199" s="14">
        <v>177</v>
      </c>
      <c r="AO199" s="14">
        <v>316</v>
      </c>
      <c r="AP199" s="14">
        <v>36</v>
      </c>
      <c r="AQ199" s="14">
        <v>106.5</v>
      </c>
      <c r="AR199" s="43">
        <f t="shared" si="43"/>
        <v>103</v>
      </c>
      <c r="AS199" s="14" t="s">
        <v>189</v>
      </c>
      <c r="AT199" s="14">
        <v>0.56114092148895445</v>
      </c>
      <c r="AU199" s="431">
        <v>0.60454234095240011</v>
      </c>
      <c r="AV199" s="14">
        <v>192</v>
      </c>
      <c r="AW199" s="43">
        <v>192</v>
      </c>
      <c r="AX199" s="14">
        <v>204</v>
      </c>
      <c r="AY199" s="14">
        <v>266</v>
      </c>
      <c r="AZ199" s="14">
        <v>170</v>
      </c>
      <c r="BA199" s="14">
        <v>187</v>
      </c>
      <c r="BB199" s="14">
        <f t="shared" si="44"/>
        <v>185</v>
      </c>
      <c r="BC199" s="368" t="s">
        <v>356</v>
      </c>
      <c r="BD199" s="14">
        <v>0.57955749692901848</v>
      </c>
      <c r="BE199" s="431">
        <v>0.59364759390811273</v>
      </c>
      <c r="BF199" s="14">
        <v>192</v>
      </c>
      <c r="BG199" s="43">
        <v>192</v>
      </c>
      <c r="BH199" s="14">
        <v>165</v>
      </c>
      <c r="BI199" s="14">
        <v>246</v>
      </c>
      <c r="BJ199" s="14">
        <v>65</v>
      </c>
      <c r="BK199" s="14">
        <v>115</v>
      </c>
      <c r="BL199" s="14">
        <f t="shared" si="33"/>
        <v>112</v>
      </c>
      <c r="BM199" s="368" t="s">
        <v>295</v>
      </c>
      <c r="BN199" s="14">
        <v>0.56628466640343489</v>
      </c>
      <c r="BO199" s="431">
        <v>0.59053110652567542</v>
      </c>
      <c r="BP199" s="14">
        <v>192</v>
      </c>
      <c r="BQ199" s="43">
        <v>192</v>
      </c>
      <c r="BR199" s="14">
        <v>189</v>
      </c>
      <c r="BS199" s="14">
        <v>194</v>
      </c>
      <c r="BT199" s="14">
        <v>200</v>
      </c>
      <c r="BU199" s="14">
        <v>194.5</v>
      </c>
      <c r="BV199" s="14">
        <f t="shared" si="34"/>
        <v>191</v>
      </c>
      <c r="BW199" s="14" t="s">
        <v>105</v>
      </c>
      <c r="BX199" s="14">
        <v>0.56586856911603867</v>
      </c>
      <c r="BY199" s="431">
        <v>0.59723598739382555</v>
      </c>
      <c r="BZ199" s="14">
        <v>192</v>
      </c>
      <c r="CA199" s="43">
        <v>192</v>
      </c>
      <c r="CB199" s="14">
        <v>183</v>
      </c>
      <c r="CC199" s="14">
        <v>206</v>
      </c>
      <c r="CD199" s="14">
        <v>182</v>
      </c>
      <c r="CE199" s="14">
        <v>182.5</v>
      </c>
      <c r="CF199" s="14">
        <f t="shared" si="35"/>
        <v>181</v>
      </c>
      <c r="CG199" s="368" t="s">
        <v>200</v>
      </c>
      <c r="CH199" s="14">
        <v>0.56630318962704429</v>
      </c>
      <c r="CI199" s="431">
        <v>0.5974769555220697</v>
      </c>
      <c r="CJ199" s="14">
        <v>192</v>
      </c>
      <c r="CK199" s="43">
        <v>192</v>
      </c>
      <c r="CL199" s="14">
        <v>177</v>
      </c>
      <c r="CM199" s="14">
        <v>192</v>
      </c>
      <c r="CN199" s="14">
        <v>300</v>
      </c>
      <c r="CO199" s="14">
        <v>238.5</v>
      </c>
      <c r="CP199" s="43">
        <f t="shared" si="36"/>
        <v>243</v>
      </c>
      <c r="CQ199" s="14" t="s">
        <v>287</v>
      </c>
      <c r="CR199" s="14">
        <v>0.56149591945507693</v>
      </c>
      <c r="CS199" s="431">
        <v>0.58873570042204149</v>
      </c>
      <c r="CT199" s="14">
        <v>192</v>
      </c>
      <c r="CU199" s="14">
        <v>192</v>
      </c>
      <c r="CV199" s="14">
        <v>190</v>
      </c>
      <c r="CW199" s="14">
        <v>290</v>
      </c>
      <c r="CX199" s="14">
        <v>195</v>
      </c>
      <c r="CY199" s="14">
        <v>192.5</v>
      </c>
      <c r="CZ199" s="14">
        <f t="shared" si="37"/>
        <v>187</v>
      </c>
      <c r="DA199" s="368" t="s">
        <v>248</v>
      </c>
      <c r="DB199" s="14">
        <v>0.57811197062671538</v>
      </c>
      <c r="DC199" s="431">
        <v>0.61395073681128509</v>
      </c>
      <c r="DD199" s="14">
        <v>192</v>
      </c>
      <c r="DE199" s="43">
        <v>192</v>
      </c>
      <c r="DF199" s="14">
        <v>180</v>
      </c>
      <c r="DG199" s="14">
        <v>21</v>
      </c>
      <c r="DH199" s="14">
        <v>82</v>
      </c>
      <c r="DI199" s="14">
        <v>131</v>
      </c>
      <c r="DJ199" s="14">
        <f t="shared" si="38"/>
        <v>131</v>
      </c>
      <c r="DK199" s="368" t="s">
        <v>371</v>
      </c>
      <c r="DL199" s="14">
        <v>0.57899787626868071</v>
      </c>
      <c r="DM199" s="431">
        <v>0.59321413807079137</v>
      </c>
      <c r="DN199" s="14">
        <v>192</v>
      </c>
      <c r="DO199" s="43">
        <v>192</v>
      </c>
      <c r="DP199" s="14">
        <v>182</v>
      </c>
      <c r="DQ199" s="14">
        <v>236</v>
      </c>
      <c r="DR199" s="14">
        <v>65</v>
      </c>
      <c r="DS199" s="14">
        <v>123.5</v>
      </c>
      <c r="DT199" s="14">
        <f t="shared" si="39"/>
        <v>113</v>
      </c>
      <c r="DU199" s="368" t="s">
        <v>63</v>
      </c>
      <c r="DV199" s="14">
        <v>0.55816572496846906</v>
      </c>
      <c r="DW199" s="431">
        <v>0.57668572803969309</v>
      </c>
      <c r="DX199" s="14">
        <v>192</v>
      </c>
      <c r="DY199" s="14">
        <v>192</v>
      </c>
      <c r="DZ199" s="14">
        <v>183</v>
      </c>
      <c r="EA199" s="14">
        <v>247</v>
      </c>
      <c r="EB199" s="14">
        <v>176</v>
      </c>
      <c r="EC199" s="14">
        <v>179.5</v>
      </c>
      <c r="ED199" s="43">
        <f t="shared" si="40"/>
        <v>176</v>
      </c>
    </row>
    <row r="200" spans="6:134" x14ac:dyDescent="0.25">
      <c r="F200" s="406" t="s">
        <v>201</v>
      </c>
      <c r="G200" s="411">
        <f>(VLOOKUP(F200,'RPPF CALCULATION'!$AX$2:$AZ$400,2,FALSE))</f>
        <v>0.57214350793238589</v>
      </c>
      <c r="H200" s="413">
        <f t="shared" si="45"/>
        <v>194</v>
      </c>
      <c r="I200" s="49">
        <f>VLOOKUP(F200,'RPPF CALCULATION'!$U$2:$W$365,3,FALSE)</f>
        <v>202</v>
      </c>
      <c r="J200" s="417">
        <f>VLOOKUP(F200,'RPPF CALCULATION'!$X$2:$AC$365,3,FALSE)</f>
        <v>333</v>
      </c>
      <c r="K200" s="467">
        <f>VLOOKUP(F200,'RPPF CALCULATION'!$X$2:$AC$365,5,FALSE)</f>
        <v>140</v>
      </c>
      <c r="L200" s="525">
        <f t="shared" si="46"/>
        <v>171</v>
      </c>
      <c r="M200" s="469">
        <f t="shared" si="47"/>
        <v>163</v>
      </c>
      <c r="O200" s="368" t="s">
        <v>315</v>
      </c>
      <c r="P200" s="14">
        <v>0.57942817440106498</v>
      </c>
      <c r="Q200" s="431">
        <v>0.59164448696602379</v>
      </c>
      <c r="R200" s="14">
        <v>193</v>
      </c>
      <c r="S200" s="43">
        <v>193</v>
      </c>
      <c r="T200" s="14">
        <v>176</v>
      </c>
      <c r="U200" s="14">
        <v>226</v>
      </c>
      <c r="V200" s="14">
        <v>75</v>
      </c>
      <c r="W200" s="14">
        <v>125.5</v>
      </c>
      <c r="X200" s="14">
        <f t="shared" si="41"/>
        <v>121</v>
      </c>
      <c r="Y200" s="368" t="s">
        <v>236</v>
      </c>
      <c r="Z200" s="14">
        <v>0.59227203164113706</v>
      </c>
      <c r="AA200" s="431">
        <v>0.61439606046671547</v>
      </c>
      <c r="AB200" s="14">
        <v>193</v>
      </c>
      <c r="AC200" s="43">
        <v>193</v>
      </c>
      <c r="AD200" s="14">
        <v>188</v>
      </c>
      <c r="AE200" s="14">
        <v>245</v>
      </c>
      <c r="AF200" s="14">
        <v>97</v>
      </c>
      <c r="AG200" s="14">
        <v>142.5</v>
      </c>
      <c r="AH200" s="43">
        <f t="shared" si="42"/>
        <v>134</v>
      </c>
      <c r="AI200" s="368" t="s">
        <v>310</v>
      </c>
      <c r="AJ200" s="14">
        <v>0.55457393497210694</v>
      </c>
      <c r="AK200" s="431">
        <v>0.60828321347027015</v>
      </c>
      <c r="AL200" s="14">
        <v>193</v>
      </c>
      <c r="AM200" s="14">
        <v>193</v>
      </c>
      <c r="AN200" s="14">
        <v>170</v>
      </c>
      <c r="AO200" s="14">
        <v>90</v>
      </c>
      <c r="AP200" s="14">
        <v>203</v>
      </c>
      <c r="AQ200" s="14">
        <v>186.5</v>
      </c>
      <c r="AR200" s="43">
        <f t="shared" si="43"/>
        <v>184</v>
      </c>
      <c r="AS200" s="14" t="s">
        <v>128</v>
      </c>
      <c r="AT200" s="14">
        <v>0.55746816684589429</v>
      </c>
      <c r="AU200" s="431">
        <v>0.60058551726581555</v>
      </c>
      <c r="AV200" s="14">
        <v>193</v>
      </c>
      <c r="AW200" s="43">
        <v>193</v>
      </c>
      <c r="AX200" s="14">
        <v>184</v>
      </c>
      <c r="AY200" s="14">
        <v>251</v>
      </c>
      <c r="AZ200" s="14">
        <v>222</v>
      </c>
      <c r="BA200" s="14">
        <v>203</v>
      </c>
      <c r="BB200" s="14">
        <f t="shared" si="44"/>
        <v>202</v>
      </c>
      <c r="BC200" s="368" t="s">
        <v>251</v>
      </c>
      <c r="BD200" s="14">
        <v>0.57727935605387137</v>
      </c>
      <c r="BE200" s="431">
        <v>0.59131406728429881</v>
      </c>
      <c r="BF200" s="14">
        <v>193</v>
      </c>
      <c r="BG200" s="43">
        <v>193</v>
      </c>
      <c r="BH200" s="14">
        <v>182</v>
      </c>
      <c r="BI200" s="14">
        <v>254</v>
      </c>
      <c r="BJ200" s="14">
        <v>73</v>
      </c>
      <c r="BK200" s="14">
        <v>127.5</v>
      </c>
      <c r="BL200" s="14">
        <f t="shared" ref="BL200:BL263" si="48">RANK(BK200,BK:BK,1)</f>
        <v>126</v>
      </c>
      <c r="BM200" s="368" t="s">
        <v>203</v>
      </c>
      <c r="BN200" s="14">
        <v>0.56427351390250935</v>
      </c>
      <c r="BO200" s="431">
        <v>0.58843384311343017</v>
      </c>
      <c r="BP200" s="14">
        <v>193</v>
      </c>
      <c r="BQ200" s="43">
        <v>193</v>
      </c>
      <c r="BR200" s="14">
        <v>193</v>
      </c>
      <c r="BS200" s="14">
        <v>282</v>
      </c>
      <c r="BT200" s="14">
        <v>130</v>
      </c>
      <c r="BU200" s="14">
        <v>161.5</v>
      </c>
      <c r="BV200" s="14">
        <f t="shared" ref="BV200:BV263" si="49">RANK(BU200,BU:BU,1)</f>
        <v>158</v>
      </c>
      <c r="BW200" s="14" t="s">
        <v>244</v>
      </c>
      <c r="BX200" s="14">
        <v>0.56481090201037698</v>
      </c>
      <c r="BY200" s="431">
        <v>0.59611969132675369</v>
      </c>
      <c r="BZ200" s="14">
        <v>193</v>
      </c>
      <c r="CA200" s="43">
        <v>193</v>
      </c>
      <c r="CB200" s="14">
        <v>206</v>
      </c>
      <c r="CC200" s="14">
        <v>265</v>
      </c>
      <c r="CD200" s="14">
        <v>134</v>
      </c>
      <c r="CE200" s="14">
        <v>170</v>
      </c>
      <c r="CF200" s="14">
        <f t="shared" ref="CF200:CF263" si="50">RANK(CE200,CE:CE,1)</f>
        <v>165</v>
      </c>
      <c r="CG200" s="368" t="s">
        <v>374</v>
      </c>
      <c r="CH200" s="14">
        <v>0.56564711862206718</v>
      </c>
      <c r="CI200" s="431">
        <v>0.59678476922709545</v>
      </c>
      <c r="CJ200" s="14">
        <v>193</v>
      </c>
      <c r="CK200" s="43">
        <v>193</v>
      </c>
      <c r="CL200" s="14">
        <v>183</v>
      </c>
      <c r="CM200" s="14">
        <v>165</v>
      </c>
      <c r="CN200" s="14">
        <v>160</v>
      </c>
      <c r="CO200" s="14">
        <v>171.5</v>
      </c>
      <c r="CP200" s="43">
        <f t="shared" ref="CP200:CP263" si="51">RANK(CO200,CO:CO,1)</f>
        <v>162</v>
      </c>
      <c r="CQ200" s="14" t="s">
        <v>279</v>
      </c>
      <c r="CR200" s="14">
        <v>0.55938222014758154</v>
      </c>
      <c r="CS200" s="431">
        <v>0.58651945948570916</v>
      </c>
      <c r="CT200" s="14">
        <v>193</v>
      </c>
      <c r="CU200" s="14">
        <v>193</v>
      </c>
      <c r="CV200" s="14">
        <v>183</v>
      </c>
      <c r="CW200" s="14">
        <v>173</v>
      </c>
      <c r="CX200" s="14">
        <v>141</v>
      </c>
      <c r="CY200" s="14">
        <v>162</v>
      </c>
      <c r="CZ200" s="14">
        <f t="shared" ref="CZ200:CZ263" si="52">RANK(CY200,CY:CY,1)</f>
        <v>158</v>
      </c>
      <c r="DA200" s="368" t="s">
        <v>118</v>
      </c>
      <c r="DB200" s="14">
        <v>0.57678488863622968</v>
      </c>
      <c r="DC200" s="431">
        <v>0.61254138532357172</v>
      </c>
      <c r="DD200" s="14">
        <v>193</v>
      </c>
      <c r="DE200" s="43">
        <v>193</v>
      </c>
      <c r="DF200" s="14">
        <v>211</v>
      </c>
      <c r="DG200" s="14">
        <v>203</v>
      </c>
      <c r="DH200" s="14">
        <v>221</v>
      </c>
      <c r="DI200" s="14">
        <v>216</v>
      </c>
      <c r="DJ200" s="14">
        <f t="shared" ref="DJ200:DJ263" si="53">RANK(DI200,DI:DI,1)</f>
        <v>218</v>
      </c>
      <c r="DK200" s="368" t="s">
        <v>136</v>
      </c>
      <c r="DL200" s="14">
        <v>0.57874720061722074</v>
      </c>
      <c r="DM200" s="431">
        <v>0.59295730752510012</v>
      </c>
      <c r="DN200" s="14">
        <v>193</v>
      </c>
      <c r="DO200" s="43">
        <v>193</v>
      </c>
      <c r="DP200" s="14">
        <v>190</v>
      </c>
      <c r="DQ200" s="14">
        <v>150</v>
      </c>
      <c r="DR200" s="14">
        <v>298</v>
      </c>
      <c r="DS200" s="14">
        <v>244</v>
      </c>
      <c r="DT200" s="14">
        <f t="shared" ref="DT200:DT263" si="54">RANK(DS200,DS:DS,1)</f>
        <v>257</v>
      </c>
      <c r="DU200" s="368" t="s">
        <v>128</v>
      </c>
      <c r="DV200" s="14">
        <v>0.55766005124554685</v>
      </c>
      <c r="DW200" s="431">
        <v>0.57616327600437611</v>
      </c>
      <c r="DX200" s="14">
        <v>193</v>
      </c>
      <c r="DY200" s="14">
        <v>193</v>
      </c>
      <c r="DZ200" s="14">
        <v>181</v>
      </c>
      <c r="EA200" s="14">
        <v>235</v>
      </c>
      <c r="EB200" s="14">
        <v>244</v>
      </c>
      <c r="EC200" s="14">
        <v>212.5</v>
      </c>
      <c r="ED200" s="43">
        <f t="shared" ref="ED200:ED263" si="55">RANK(EC200,EC:EC,1)</f>
        <v>215</v>
      </c>
    </row>
    <row r="201" spans="6:134" x14ac:dyDescent="0.25">
      <c r="F201" s="406" t="s">
        <v>387</v>
      </c>
      <c r="G201" s="411">
        <f>(VLOOKUP(F201,'RPPF CALCULATION'!$AX$2:$AZ$400,2,FALSE))</f>
        <v>0.57051430430318717</v>
      </c>
      <c r="H201" s="413">
        <f t="shared" si="45"/>
        <v>195</v>
      </c>
      <c r="I201" s="49">
        <f>VLOOKUP(F201,'RPPF CALCULATION'!$U$2:$W$365,3,FALSE)</f>
        <v>174</v>
      </c>
      <c r="J201" s="417">
        <f>VLOOKUP(F201,'RPPF CALCULATION'!$X$2:$AC$365,3,FALSE)</f>
        <v>267</v>
      </c>
      <c r="K201" s="467">
        <f>VLOOKUP(F201,'RPPF CALCULATION'!$X$2:$AC$365,5,FALSE)</f>
        <v>176</v>
      </c>
      <c r="L201" s="525">
        <f t="shared" si="46"/>
        <v>175</v>
      </c>
      <c r="M201" s="469">
        <f t="shared" si="47"/>
        <v>169</v>
      </c>
      <c r="O201" s="368" t="s">
        <v>274</v>
      </c>
      <c r="P201" s="14">
        <v>0.57769533333486989</v>
      </c>
      <c r="Q201" s="431">
        <v>0.58987511172868323</v>
      </c>
      <c r="R201" s="14">
        <v>194</v>
      </c>
      <c r="S201" s="43">
        <v>194</v>
      </c>
      <c r="T201" s="14">
        <v>233</v>
      </c>
      <c r="U201" s="14">
        <v>202</v>
      </c>
      <c r="V201" s="14">
        <v>347</v>
      </c>
      <c r="W201" s="14">
        <v>290</v>
      </c>
      <c r="X201" s="14">
        <f t="shared" ref="X201:X264" si="56">RANK(W201,W$8:W$400,1)</f>
        <v>295</v>
      </c>
      <c r="Y201" s="368" t="s">
        <v>69</v>
      </c>
      <c r="Z201" s="14">
        <v>0.59203928257571492</v>
      </c>
      <c r="AA201" s="431">
        <v>0.61415461717506381</v>
      </c>
      <c r="AB201" s="14">
        <v>194</v>
      </c>
      <c r="AC201" s="43">
        <v>194</v>
      </c>
      <c r="AD201" s="14">
        <v>202</v>
      </c>
      <c r="AE201" s="14">
        <v>119</v>
      </c>
      <c r="AF201" s="14">
        <v>107</v>
      </c>
      <c r="AG201" s="14">
        <v>154.5</v>
      </c>
      <c r="AH201" s="43">
        <f t="shared" ref="AH201:AH264" si="57">RANK(AG201,AG$8:AG$400,1)</f>
        <v>146</v>
      </c>
      <c r="AI201" s="368" t="s">
        <v>63</v>
      </c>
      <c r="AJ201" s="14">
        <v>0.55325779072103565</v>
      </c>
      <c r="AK201" s="431">
        <v>0.60683960351324551</v>
      </c>
      <c r="AL201" s="14">
        <v>194</v>
      </c>
      <c r="AM201" s="14">
        <v>194</v>
      </c>
      <c r="AN201" s="14">
        <v>212</v>
      </c>
      <c r="AO201" s="14">
        <v>170</v>
      </c>
      <c r="AP201" s="14">
        <v>328</v>
      </c>
      <c r="AQ201" s="14">
        <v>270</v>
      </c>
      <c r="AR201" s="43">
        <f t="shared" ref="AR201:AR264" si="58">RANK(AQ201,AQ$8:AQ$400,1)</f>
        <v>277</v>
      </c>
      <c r="AS201" s="14" t="s">
        <v>288</v>
      </c>
      <c r="AT201" s="14">
        <v>0.55709139801498897</v>
      </c>
      <c r="AU201" s="431">
        <v>0.60017960726654296</v>
      </c>
      <c r="AV201" s="14">
        <v>194</v>
      </c>
      <c r="AW201" s="43">
        <v>194</v>
      </c>
      <c r="AX201" s="14">
        <v>180</v>
      </c>
      <c r="AY201" s="14">
        <v>139</v>
      </c>
      <c r="AZ201" s="14">
        <v>105</v>
      </c>
      <c r="BA201" s="14">
        <v>142.5</v>
      </c>
      <c r="BB201" s="14">
        <f t="shared" ref="BB201:BB264" si="59">RANK(BA201,BA:BA,1)</f>
        <v>136</v>
      </c>
      <c r="BC201" s="368" t="s">
        <v>344</v>
      </c>
      <c r="BD201" s="14">
        <v>0.57580541021449116</v>
      </c>
      <c r="BE201" s="431">
        <v>0.5898042871404211</v>
      </c>
      <c r="BF201" s="14">
        <v>194</v>
      </c>
      <c r="BG201" s="43">
        <v>194</v>
      </c>
      <c r="BH201" s="14">
        <v>171</v>
      </c>
      <c r="BI201" s="14">
        <v>208</v>
      </c>
      <c r="BJ201" s="14">
        <v>271</v>
      </c>
      <c r="BK201" s="14">
        <v>221</v>
      </c>
      <c r="BL201" s="14">
        <f t="shared" si="48"/>
        <v>223</v>
      </c>
      <c r="BM201" s="368" t="s">
        <v>222</v>
      </c>
      <c r="BN201" s="14">
        <v>0.56247572047463146</v>
      </c>
      <c r="BO201" s="431">
        <v>0.58655907410544683</v>
      </c>
      <c r="BP201" s="14">
        <v>194</v>
      </c>
      <c r="BQ201" s="43">
        <v>194</v>
      </c>
      <c r="BR201" s="14">
        <v>229</v>
      </c>
      <c r="BS201" s="14">
        <v>302</v>
      </c>
      <c r="BT201" s="14">
        <v>213</v>
      </c>
      <c r="BU201" s="14">
        <v>221</v>
      </c>
      <c r="BV201" s="14">
        <f t="shared" si="49"/>
        <v>226</v>
      </c>
      <c r="BW201" s="14" t="s">
        <v>245</v>
      </c>
      <c r="BX201" s="14">
        <v>0.56443461639040204</v>
      </c>
      <c r="BY201" s="431">
        <v>0.59572254731478136</v>
      </c>
      <c r="BZ201" s="14">
        <v>194</v>
      </c>
      <c r="CA201" s="43">
        <v>194</v>
      </c>
      <c r="CB201" s="14">
        <v>169</v>
      </c>
      <c r="CC201" s="14">
        <v>327</v>
      </c>
      <c r="CD201" s="14">
        <v>118</v>
      </c>
      <c r="CE201" s="14">
        <v>143.5</v>
      </c>
      <c r="CF201" s="14">
        <f t="shared" si="50"/>
        <v>138</v>
      </c>
      <c r="CG201" s="368" t="s">
        <v>264</v>
      </c>
      <c r="CH201" s="14">
        <v>0.56532322355425635</v>
      </c>
      <c r="CI201" s="431">
        <v>0.59644304443626095</v>
      </c>
      <c r="CJ201" s="14">
        <v>194</v>
      </c>
      <c r="CK201" s="43">
        <v>194</v>
      </c>
      <c r="CL201" s="14">
        <v>205</v>
      </c>
      <c r="CM201" s="14">
        <v>102</v>
      </c>
      <c r="CN201" s="14">
        <v>237</v>
      </c>
      <c r="CO201" s="14">
        <v>221</v>
      </c>
      <c r="CP201" s="43">
        <f t="shared" si="51"/>
        <v>216</v>
      </c>
      <c r="CQ201" s="14" t="s">
        <v>130</v>
      </c>
      <c r="CR201" s="14">
        <v>0.55484086856492554</v>
      </c>
      <c r="CS201" s="431">
        <v>0.58175779388451931</v>
      </c>
      <c r="CT201" s="14">
        <v>194</v>
      </c>
      <c r="CU201" s="14">
        <v>194</v>
      </c>
      <c r="CV201" s="14">
        <v>221</v>
      </c>
      <c r="CW201" s="14">
        <v>85</v>
      </c>
      <c r="CX201" s="14">
        <v>251</v>
      </c>
      <c r="CY201" s="14">
        <v>236</v>
      </c>
      <c r="CZ201" s="14">
        <f t="shared" si="52"/>
        <v>240</v>
      </c>
      <c r="DA201" s="368" t="s">
        <v>67</v>
      </c>
      <c r="DB201" s="14">
        <v>0.57675037347789049</v>
      </c>
      <c r="DC201" s="431">
        <v>0.61250473047473597</v>
      </c>
      <c r="DD201" s="14">
        <v>194</v>
      </c>
      <c r="DE201" s="43">
        <v>194</v>
      </c>
      <c r="DF201" s="14">
        <v>197</v>
      </c>
      <c r="DG201" s="14">
        <v>147</v>
      </c>
      <c r="DH201" s="14">
        <v>227</v>
      </c>
      <c r="DI201" s="14">
        <v>212</v>
      </c>
      <c r="DJ201" s="14">
        <f t="shared" si="53"/>
        <v>213</v>
      </c>
      <c r="DK201" s="368" t="s">
        <v>65</v>
      </c>
      <c r="DL201" s="14">
        <v>0.57676719189587755</v>
      </c>
      <c r="DM201" s="431">
        <v>0.59092868321550218</v>
      </c>
      <c r="DN201" s="14">
        <v>194</v>
      </c>
      <c r="DO201" s="43">
        <v>194</v>
      </c>
      <c r="DP201" s="14">
        <v>163</v>
      </c>
      <c r="DQ201" s="14">
        <v>165</v>
      </c>
      <c r="DR201" s="14">
        <v>163</v>
      </c>
      <c r="DS201" s="14">
        <v>163</v>
      </c>
      <c r="DT201" s="14">
        <f t="shared" si="54"/>
        <v>155</v>
      </c>
      <c r="DU201" s="368" t="s">
        <v>43</v>
      </c>
      <c r="DV201" s="14">
        <v>0.55465978796976367</v>
      </c>
      <c r="DW201" s="431">
        <v>0.5730634636473857</v>
      </c>
      <c r="DX201" s="14">
        <v>194</v>
      </c>
      <c r="DY201" s="14">
        <v>194</v>
      </c>
      <c r="DZ201" s="14">
        <v>197</v>
      </c>
      <c r="EA201" s="14">
        <v>83</v>
      </c>
      <c r="EB201" s="14">
        <v>317</v>
      </c>
      <c r="EC201" s="14">
        <v>257</v>
      </c>
      <c r="ED201" s="43">
        <f t="shared" si="55"/>
        <v>269</v>
      </c>
    </row>
    <row r="202" spans="6:134" x14ac:dyDescent="0.25">
      <c r="F202" s="406" t="s">
        <v>112</v>
      </c>
      <c r="G202" s="411">
        <f>(VLOOKUP(F202,'RPPF CALCULATION'!$AX$2:$AZ$400,2,FALSE))</f>
        <v>0.56850597937615921</v>
      </c>
      <c r="H202" s="413">
        <f t="shared" si="45"/>
        <v>196</v>
      </c>
      <c r="I202" s="49">
        <f>VLOOKUP(F202,'RPPF CALCULATION'!$U$2:$W$365,3,FALSE)</f>
        <v>132</v>
      </c>
      <c r="J202" s="417">
        <f>VLOOKUP(F202,'RPPF CALCULATION'!$X$2:$AC$365,3,FALSE)</f>
        <v>193</v>
      </c>
      <c r="K202" s="467">
        <f>VLOOKUP(F202,'RPPF CALCULATION'!$X$2:$AC$365,5,FALSE)</f>
        <v>175</v>
      </c>
      <c r="L202" s="525">
        <f t="shared" si="46"/>
        <v>153.5</v>
      </c>
      <c r="M202" s="469">
        <f t="shared" si="47"/>
        <v>144</v>
      </c>
      <c r="O202" s="368" t="s">
        <v>94</v>
      </c>
      <c r="P202" s="14">
        <v>0.57720248308202504</v>
      </c>
      <c r="Q202" s="431">
        <v>0.58937187051971573</v>
      </c>
      <c r="R202" s="14">
        <v>195</v>
      </c>
      <c r="S202" s="43">
        <v>195</v>
      </c>
      <c r="T202" s="14">
        <v>232</v>
      </c>
      <c r="U202" s="14">
        <v>151</v>
      </c>
      <c r="V202" s="14">
        <v>276</v>
      </c>
      <c r="W202" s="14">
        <v>254</v>
      </c>
      <c r="X202" s="14">
        <f t="shared" si="56"/>
        <v>257</v>
      </c>
      <c r="Y202" s="368" t="s">
        <v>255</v>
      </c>
      <c r="Z202" s="14">
        <v>0.59058208013963043</v>
      </c>
      <c r="AA202" s="431">
        <v>0.61264298166265918</v>
      </c>
      <c r="AB202" s="14">
        <v>195</v>
      </c>
      <c r="AC202" s="43">
        <v>195</v>
      </c>
      <c r="AD202" s="14">
        <v>174</v>
      </c>
      <c r="AE202" s="14">
        <v>251</v>
      </c>
      <c r="AF202" s="14">
        <v>190</v>
      </c>
      <c r="AG202" s="14">
        <v>182</v>
      </c>
      <c r="AH202" s="43">
        <f t="shared" si="57"/>
        <v>184</v>
      </c>
      <c r="AI202" s="368" t="s">
        <v>320</v>
      </c>
      <c r="AJ202" s="14">
        <v>0.55304329453028078</v>
      </c>
      <c r="AK202" s="431">
        <v>0.60660433383329548</v>
      </c>
      <c r="AL202" s="14">
        <v>195</v>
      </c>
      <c r="AM202" s="14">
        <v>195</v>
      </c>
      <c r="AN202" s="14">
        <v>209</v>
      </c>
      <c r="AO202" s="14">
        <v>285</v>
      </c>
      <c r="AP202" s="14">
        <v>255</v>
      </c>
      <c r="AQ202" s="14">
        <v>232</v>
      </c>
      <c r="AR202" s="43">
        <f t="shared" si="58"/>
        <v>228</v>
      </c>
      <c r="AS202" s="14" t="s">
        <v>77</v>
      </c>
      <c r="AT202" s="14">
        <v>0.55643319886294962</v>
      </c>
      <c r="AU202" s="431">
        <v>0.59947049973054134</v>
      </c>
      <c r="AV202" s="14">
        <v>195</v>
      </c>
      <c r="AW202" s="43">
        <v>195</v>
      </c>
      <c r="AX202" s="14">
        <v>209</v>
      </c>
      <c r="AY202" s="14">
        <v>217</v>
      </c>
      <c r="AZ202" s="14">
        <v>327</v>
      </c>
      <c r="BA202" s="14">
        <v>268</v>
      </c>
      <c r="BB202" s="14">
        <f t="shared" si="59"/>
        <v>274</v>
      </c>
      <c r="BC202" s="368" t="s">
        <v>267</v>
      </c>
      <c r="BD202" s="14">
        <v>0.57315013156206118</v>
      </c>
      <c r="BE202" s="431">
        <v>0.58708445383393604</v>
      </c>
      <c r="BF202" s="14">
        <v>195</v>
      </c>
      <c r="BG202" s="43">
        <v>195</v>
      </c>
      <c r="BH202" s="14">
        <v>187</v>
      </c>
      <c r="BI202" s="14">
        <v>98</v>
      </c>
      <c r="BJ202" s="14">
        <v>309</v>
      </c>
      <c r="BK202" s="14">
        <v>248</v>
      </c>
      <c r="BL202" s="14">
        <f t="shared" si="48"/>
        <v>250</v>
      </c>
      <c r="BM202" s="368" t="s">
        <v>349</v>
      </c>
      <c r="BN202" s="14">
        <v>0.5624693474333825</v>
      </c>
      <c r="BO202" s="431">
        <v>0.58655242819160891</v>
      </c>
      <c r="BP202" s="14">
        <v>195</v>
      </c>
      <c r="BQ202" s="43">
        <v>195</v>
      </c>
      <c r="BR202" s="14">
        <v>191</v>
      </c>
      <c r="BS202" s="14">
        <v>174</v>
      </c>
      <c r="BT202" s="14">
        <v>238</v>
      </c>
      <c r="BU202" s="14">
        <v>214.5</v>
      </c>
      <c r="BV202" s="14">
        <f t="shared" si="49"/>
        <v>216</v>
      </c>
      <c r="BW202" s="14" t="s">
        <v>219</v>
      </c>
      <c r="BX202" s="14">
        <v>0.56327878308786838</v>
      </c>
      <c r="BY202" s="431">
        <v>0.5945026434689471</v>
      </c>
      <c r="BZ202" s="14">
        <v>195</v>
      </c>
      <c r="CA202" s="43">
        <v>195</v>
      </c>
      <c r="CB202" s="14">
        <v>215</v>
      </c>
      <c r="CC202" s="14">
        <v>272</v>
      </c>
      <c r="CD202" s="14">
        <v>160</v>
      </c>
      <c r="CE202" s="14">
        <v>187.5</v>
      </c>
      <c r="CF202" s="14">
        <f t="shared" si="50"/>
        <v>190</v>
      </c>
      <c r="CG202" s="368" t="s">
        <v>237</v>
      </c>
      <c r="CH202" s="14">
        <v>0.56416167011517215</v>
      </c>
      <c r="CI202" s="431">
        <v>0.59521754999234433</v>
      </c>
      <c r="CJ202" s="14">
        <v>195</v>
      </c>
      <c r="CK202" s="43">
        <v>195</v>
      </c>
      <c r="CL202" s="14">
        <v>199</v>
      </c>
      <c r="CM202" s="14">
        <v>247</v>
      </c>
      <c r="CN202" s="14">
        <v>78</v>
      </c>
      <c r="CO202" s="14">
        <v>138.5</v>
      </c>
      <c r="CP202" s="43">
        <f t="shared" si="51"/>
        <v>135</v>
      </c>
      <c r="CQ202" s="14" t="s">
        <v>362</v>
      </c>
      <c r="CR202" s="14">
        <v>0.55419344926959024</v>
      </c>
      <c r="CS202" s="431">
        <v>0.58107896641828249</v>
      </c>
      <c r="CT202" s="14">
        <v>195</v>
      </c>
      <c r="CU202" s="14">
        <v>195</v>
      </c>
      <c r="CV202" s="14">
        <v>208</v>
      </c>
      <c r="CW202" s="14">
        <v>99</v>
      </c>
      <c r="CX202" s="14">
        <v>259</v>
      </c>
      <c r="CY202" s="14">
        <v>233.5</v>
      </c>
      <c r="CZ202" s="14">
        <f t="shared" si="52"/>
        <v>237</v>
      </c>
      <c r="DA202" s="368" t="s">
        <v>279</v>
      </c>
      <c r="DB202" s="14">
        <v>0.57624792831197869</v>
      </c>
      <c r="DC202" s="431">
        <v>0.61197113733795239</v>
      </c>
      <c r="DD202" s="14">
        <v>195</v>
      </c>
      <c r="DE202" s="43">
        <v>195</v>
      </c>
      <c r="DF202" s="14">
        <v>189</v>
      </c>
      <c r="DG202" s="14">
        <v>178</v>
      </c>
      <c r="DH202" s="14">
        <v>207</v>
      </c>
      <c r="DI202" s="14">
        <v>198</v>
      </c>
      <c r="DJ202" s="14">
        <f t="shared" si="53"/>
        <v>202</v>
      </c>
      <c r="DK202" s="368" t="s">
        <v>325</v>
      </c>
      <c r="DL202" s="14">
        <v>0.57215418168073884</v>
      </c>
      <c r="DM202" s="431">
        <v>0.58620240874914231</v>
      </c>
      <c r="DN202" s="14">
        <v>195</v>
      </c>
      <c r="DO202" s="43">
        <v>195</v>
      </c>
      <c r="DP202" s="14">
        <v>161</v>
      </c>
      <c r="DQ202" s="14">
        <v>97</v>
      </c>
      <c r="DR202" s="14">
        <v>155</v>
      </c>
      <c r="DS202" s="14">
        <v>158</v>
      </c>
      <c r="DT202" s="14">
        <f t="shared" si="54"/>
        <v>147</v>
      </c>
      <c r="DU202" s="368" t="s">
        <v>353</v>
      </c>
      <c r="DV202" s="14">
        <v>0.55354870405263212</v>
      </c>
      <c r="DW202" s="431">
        <v>0.57191551383785488</v>
      </c>
      <c r="DX202" s="14">
        <v>195</v>
      </c>
      <c r="DY202" s="14">
        <v>195</v>
      </c>
      <c r="DZ202" s="14">
        <v>231</v>
      </c>
      <c r="EA202" s="14">
        <v>338</v>
      </c>
      <c r="EB202" s="14">
        <v>127</v>
      </c>
      <c r="EC202" s="14">
        <v>179</v>
      </c>
      <c r="ED202" s="43">
        <f t="shared" si="55"/>
        <v>174</v>
      </c>
    </row>
    <row r="203" spans="6:134" x14ac:dyDescent="0.25">
      <c r="F203" s="406" t="s">
        <v>356</v>
      </c>
      <c r="G203" s="411">
        <f>(VLOOKUP(F203,'RPPF CALCULATION'!$AX$2:$AZ$400,2,FALSE))</f>
        <v>0.5677752399210787</v>
      </c>
      <c r="H203" s="413">
        <f t="shared" si="45"/>
        <v>197</v>
      </c>
      <c r="I203" s="49">
        <f>VLOOKUP(F203,'RPPF CALCULATION'!$U$2:$W$365,3,FALSE)</f>
        <v>229</v>
      </c>
      <c r="J203" s="417">
        <f>VLOOKUP(F203,'RPPF CALCULATION'!$X$2:$AC$365,3,FALSE)</f>
        <v>201</v>
      </c>
      <c r="K203" s="467">
        <f>VLOOKUP(F203,'RPPF CALCULATION'!$X$2:$AC$365,5,FALSE)</f>
        <v>181</v>
      </c>
      <c r="L203" s="525">
        <f t="shared" si="46"/>
        <v>205</v>
      </c>
      <c r="M203" s="469">
        <f t="shared" si="47"/>
        <v>215</v>
      </c>
      <c r="O203" s="368" t="s">
        <v>119</v>
      </c>
      <c r="P203" s="14">
        <v>0.57633549193045475</v>
      </c>
      <c r="Q203" s="431">
        <v>0.5884866002519985</v>
      </c>
      <c r="R203" s="14">
        <v>196</v>
      </c>
      <c r="S203" s="43">
        <v>196</v>
      </c>
      <c r="T203" s="14">
        <v>166</v>
      </c>
      <c r="U203" s="14">
        <v>120</v>
      </c>
      <c r="V203" s="14">
        <v>223</v>
      </c>
      <c r="W203" s="14">
        <v>194.5</v>
      </c>
      <c r="X203" s="14">
        <f t="shared" si="56"/>
        <v>189</v>
      </c>
      <c r="Y203" s="368" t="s">
        <v>132</v>
      </c>
      <c r="Z203" s="14">
        <v>0.5905497155213324</v>
      </c>
      <c r="AA203" s="431">
        <v>0.61260940808005093</v>
      </c>
      <c r="AB203" s="14">
        <v>196</v>
      </c>
      <c r="AC203" s="43">
        <v>196</v>
      </c>
      <c r="AD203" s="14">
        <v>217</v>
      </c>
      <c r="AE203" s="14">
        <v>85</v>
      </c>
      <c r="AF203" s="14">
        <v>291</v>
      </c>
      <c r="AG203" s="14">
        <v>254</v>
      </c>
      <c r="AH203" s="43">
        <f t="shared" si="57"/>
        <v>253</v>
      </c>
      <c r="AI203" s="368" t="s">
        <v>336</v>
      </c>
      <c r="AJ203" s="14">
        <v>0.55282732976468152</v>
      </c>
      <c r="AK203" s="431">
        <v>0.60636745335022402</v>
      </c>
      <c r="AL203" s="14">
        <v>196</v>
      </c>
      <c r="AM203" s="14">
        <v>196</v>
      </c>
      <c r="AN203" s="14">
        <v>181</v>
      </c>
      <c r="AO203" s="14">
        <v>262</v>
      </c>
      <c r="AP203" s="14">
        <v>126</v>
      </c>
      <c r="AQ203" s="14">
        <v>153.5</v>
      </c>
      <c r="AR203" s="43">
        <f t="shared" si="58"/>
        <v>148</v>
      </c>
      <c r="AS203" s="14" t="s">
        <v>290</v>
      </c>
      <c r="AT203" s="14">
        <v>0.55348548318820612</v>
      </c>
      <c r="AU203" s="431">
        <v>0.59629479311883482</v>
      </c>
      <c r="AV203" s="14">
        <v>196</v>
      </c>
      <c r="AW203" s="43">
        <v>196</v>
      </c>
      <c r="AX203" s="14">
        <v>199</v>
      </c>
      <c r="AY203" s="14">
        <v>228</v>
      </c>
      <c r="AZ203" s="14">
        <v>97</v>
      </c>
      <c r="BA203" s="14">
        <v>148</v>
      </c>
      <c r="BB203" s="14">
        <f t="shared" si="59"/>
        <v>140</v>
      </c>
      <c r="BC203" s="368" t="s">
        <v>198</v>
      </c>
      <c r="BD203" s="14">
        <v>0.57166237395068809</v>
      </c>
      <c r="BE203" s="431">
        <v>0.5855605261287643</v>
      </c>
      <c r="BF203" s="14">
        <v>196</v>
      </c>
      <c r="BG203" s="43">
        <v>196</v>
      </c>
      <c r="BH203" s="14">
        <v>236</v>
      </c>
      <c r="BI203" s="14">
        <v>214</v>
      </c>
      <c r="BJ203" s="14">
        <v>278</v>
      </c>
      <c r="BK203" s="14">
        <v>257</v>
      </c>
      <c r="BL203" s="14">
        <f t="shared" si="48"/>
        <v>262</v>
      </c>
      <c r="BM203" s="368" t="s">
        <v>90</v>
      </c>
      <c r="BN203" s="14">
        <v>0.56151629159721206</v>
      </c>
      <c r="BO203" s="431">
        <v>0.58555856565054987</v>
      </c>
      <c r="BP203" s="14">
        <v>196</v>
      </c>
      <c r="BQ203" s="43">
        <v>196</v>
      </c>
      <c r="BR203" s="14">
        <v>209</v>
      </c>
      <c r="BS203" s="14">
        <v>238</v>
      </c>
      <c r="BT203" s="14">
        <v>201</v>
      </c>
      <c r="BU203" s="14">
        <v>205</v>
      </c>
      <c r="BV203" s="14">
        <f t="shared" si="49"/>
        <v>200</v>
      </c>
      <c r="BW203" s="14" t="s">
        <v>229</v>
      </c>
      <c r="BX203" s="14">
        <v>0.56204931079583764</v>
      </c>
      <c r="BY203" s="431">
        <v>0.5932050186521961</v>
      </c>
      <c r="BZ203" s="14">
        <v>196</v>
      </c>
      <c r="CA203" s="43">
        <v>196</v>
      </c>
      <c r="CB203" s="14">
        <v>178</v>
      </c>
      <c r="CC203" s="14">
        <v>245</v>
      </c>
      <c r="CD203" s="14">
        <v>119</v>
      </c>
      <c r="CE203" s="14">
        <v>148.5</v>
      </c>
      <c r="CF203" s="14">
        <f t="shared" si="50"/>
        <v>143</v>
      </c>
      <c r="CG203" s="368" t="s">
        <v>114</v>
      </c>
      <c r="CH203" s="14">
        <v>0.56276284386554465</v>
      </c>
      <c r="CI203" s="431">
        <v>0.59374172138279291</v>
      </c>
      <c r="CJ203" s="14">
        <v>196</v>
      </c>
      <c r="CK203" s="43">
        <v>196</v>
      </c>
      <c r="CL203" s="14">
        <v>200</v>
      </c>
      <c r="CM203" s="14">
        <v>85</v>
      </c>
      <c r="CN203" s="14">
        <v>218</v>
      </c>
      <c r="CO203" s="14">
        <v>209</v>
      </c>
      <c r="CP203" s="43">
        <f t="shared" si="51"/>
        <v>206</v>
      </c>
      <c r="CQ203" s="14" t="s">
        <v>276</v>
      </c>
      <c r="CR203" s="14">
        <v>0.55397361823371538</v>
      </c>
      <c r="CS203" s="431">
        <v>0.58084847074699453</v>
      </c>
      <c r="CT203" s="14">
        <v>196</v>
      </c>
      <c r="CU203" s="14">
        <v>196</v>
      </c>
      <c r="CV203" s="14">
        <v>209</v>
      </c>
      <c r="CW203" s="14">
        <v>247</v>
      </c>
      <c r="CX203" s="14">
        <v>240</v>
      </c>
      <c r="CY203" s="14">
        <v>224.5</v>
      </c>
      <c r="CZ203" s="14">
        <f t="shared" si="52"/>
        <v>221</v>
      </c>
      <c r="DA203" s="368" t="s">
        <v>304</v>
      </c>
      <c r="DB203" s="14">
        <v>0.5740664939169754</v>
      </c>
      <c r="DC203" s="431">
        <v>0.60965446976805959</v>
      </c>
      <c r="DD203" s="14">
        <v>196</v>
      </c>
      <c r="DE203" s="43">
        <v>196</v>
      </c>
      <c r="DF203" s="14">
        <v>196</v>
      </c>
      <c r="DG203" s="14">
        <v>221</v>
      </c>
      <c r="DH203" s="14">
        <v>162</v>
      </c>
      <c r="DI203" s="14">
        <v>179</v>
      </c>
      <c r="DJ203" s="14">
        <f t="shared" si="53"/>
        <v>175</v>
      </c>
      <c r="DK203" s="368" t="s">
        <v>561</v>
      </c>
      <c r="DL203" s="14">
        <v>0.57100771531988548</v>
      </c>
      <c r="DM203" s="431">
        <v>0.58502779294836649</v>
      </c>
      <c r="DN203" s="14">
        <v>196</v>
      </c>
      <c r="DO203" s="43">
        <v>196</v>
      </c>
      <c r="DP203" s="14">
        <v>185</v>
      </c>
      <c r="DQ203" s="14">
        <v>23</v>
      </c>
      <c r="DR203" s="14">
        <v>288</v>
      </c>
      <c r="DS203" s="14">
        <v>236.5</v>
      </c>
      <c r="DT203" s="14">
        <f t="shared" si="54"/>
        <v>247</v>
      </c>
      <c r="DU203" s="368" t="s">
        <v>116</v>
      </c>
      <c r="DV203" s="14">
        <v>0.55285810991958084</v>
      </c>
      <c r="DW203" s="431">
        <v>0.57120200571189261</v>
      </c>
      <c r="DX203" s="14">
        <v>196</v>
      </c>
      <c r="DY203" s="14">
        <v>196</v>
      </c>
      <c r="DZ203" s="14">
        <v>208</v>
      </c>
      <c r="EA203" s="14">
        <v>159</v>
      </c>
      <c r="EB203" s="14">
        <v>152</v>
      </c>
      <c r="EC203" s="14">
        <v>180</v>
      </c>
      <c r="ED203" s="43">
        <f t="shared" si="55"/>
        <v>177</v>
      </c>
    </row>
    <row r="204" spans="6:134" x14ac:dyDescent="0.25">
      <c r="F204" s="406" t="s">
        <v>386</v>
      </c>
      <c r="G204" s="411">
        <f>(VLOOKUP(F204,'RPPF CALCULATION'!$AX$2:$AZ$400,2,FALSE))</f>
        <v>0.56771563978398443</v>
      </c>
      <c r="H204" s="413">
        <f t="shared" si="45"/>
        <v>198</v>
      </c>
      <c r="I204" s="49">
        <f>VLOOKUP(F204,'RPPF CALCULATION'!$U$2:$W$365,3,FALSE)</f>
        <v>207</v>
      </c>
      <c r="J204" s="417">
        <f>VLOOKUP(F204,'RPPF CALCULATION'!$X$2:$AC$365,3,FALSE)</f>
        <v>138</v>
      </c>
      <c r="K204" s="467">
        <f>VLOOKUP(F204,'RPPF CALCULATION'!$X$2:$AC$365,5,FALSE)</f>
        <v>260</v>
      </c>
      <c r="L204" s="525">
        <f t="shared" si="46"/>
        <v>233.5</v>
      </c>
      <c r="M204" s="469">
        <f t="shared" si="47"/>
        <v>241</v>
      </c>
      <c r="O204" s="368" t="s">
        <v>360</v>
      </c>
      <c r="P204" s="14">
        <v>0.57333674012999913</v>
      </c>
      <c r="Q204" s="431">
        <v>0.58542462458546674</v>
      </c>
      <c r="R204" s="14">
        <v>197</v>
      </c>
      <c r="S204" s="43">
        <v>197</v>
      </c>
      <c r="T204" s="14">
        <v>169</v>
      </c>
      <c r="U204" s="14">
        <v>280</v>
      </c>
      <c r="V204" s="14">
        <v>67</v>
      </c>
      <c r="W204" s="14">
        <v>118</v>
      </c>
      <c r="X204" s="14">
        <f t="shared" si="56"/>
        <v>113</v>
      </c>
      <c r="Y204" s="368" t="s">
        <v>198</v>
      </c>
      <c r="Z204" s="14">
        <v>0.58952213150862021</v>
      </c>
      <c r="AA204" s="431">
        <v>0.61154343917474985</v>
      </c>
      <c r="AB204" s="14">
        <v>197</v>
      </c>
      <c r="AC204" s="43">
        <v>197</v>
      </c>
      <c r="AD204" s="14">
        <v>210</v>
      </c>
      <c r="AE204" s="14">
        <v>216</v>
      </c>
      <c r="AF204" s="14">
        <v>102</v>
      </c>
      <c r="AG204" s="14">
        <v>156</v>
      </c>
      <c r="AH204" s="43">
        <f t="shared" si="57"/>
        <v>147</v>
      </c>
      <c r="AI204" s="368" t="s">
        <v>198</v>
      </c>
      <c r="AJ204" s="14">
        <v>0.55253785900943486</v>
      </c>
      <c r="AK204" s="431">
        <v>0.6060499479824033</v>
      </c>
      <c r="AL204" s="14">
        <v>197</v>
      </c>
      <c r="AM204" s="14">
        <v>197</v>
      </c>
      <c r="AN204" s="14">
        <v>189</v>
      </c>
      <c r="AO204" s="14">
        <v>31</v>
      </c>
      <c r="AP204" s="14">
        <v>329</v>
      </c>
      <c r="AQ204" s="14">
        <v>259</v>
      </c>
      <c r="AR204" s="43">
        <f t="shared" si="58"/>
        <v>265</v>
      </c>
      <c r="AS204" s="14" t="s">
        <v>330</v>
      </c>
      <c r="AT204" s="14">
        <v>0.55019622672870316</v>
      </c>
      <c r="AU204" s="431">
        <v>0.59275112926565454</v>
      </c>
      <c r="AV204" s="14">
        <v>197</v>
      </c>
      <c r="AW204" s="43">
        <v>197</v>
      </c>
      <c r="AX204" s="14">
        <v>221</v>
      </c>
      <c r="AY204" s="14">
        <v>165</v>
      </c>
      <c r="AZ204" s="14">
        <v>160</v>
      </c>
      <c r="BA204" s="14">
        <v>190.5</v>
      </c>
      <c r="BB204" s="14">
        <f t="shared" si="59"/>
        <v>189</v>
      </c>
      <c r="BC204" s="368" t="s">
        <v>72</v>
      </c>
      <c r="BD204" s="14">
        <v>0.57148758446788639</v>
      </c>
      <c r="BE204" s="431">
        <v>0.5853814871956895</v>
      </c>
      <c r="BF204" s="14">
        <v>197</v>
      </c>
      <c r="BG204" s="43">
        <v>197</v>
      </c>
      <c r="BH204" s="14">
        <v>194</v>
      </c>
      <c r="BI204" s="14">
        <v>131</v>
      </c>
      <c r="BJ204" s="14">
        <v>268</v>
      </c>
      <c r="BK204" s="14">
        <v>231</v>
      </c>
      <c r="BL204" s="14">
        <f t="shared" si="48"/>
        <v>237</v>
      </c>
      <c r="BM204" s="368" t="s">
        <v>131</v>
      </c>
      <c r="BN204" s="14">
        <v>0.5592695836252658</v>
      </c>
      <c r="BO204" s="431">
        <v>0.58321566105957812</v>
      </c>
      <c r="BP204" s="14">
        <v>197</v>
      </c>
      <c r="BQ204" s="43">
        <v>197</v>
      </c>
      <c r="BR204" s="14">
        <v>219</v>
      </c>
      <c r="BS204" s="14">
        <v>226</v>
      </c>
      <c r="BT204" s="14">
        <v>214</v>
      </c>
      <c r="BU204" s="14">
        <v>216.5</v>
      </c>
      <c r="BV204" s="14">
        <f t="shared" si="49"/>
        <v>221</v>
      </c>
      <c r="BW204" s="14" t="s">
        <v>111</v>
      </c>
      <c r="BX204" s="14">
        <v>0.56171681803258555</v>
      </c>
      <c r="BY204" s="431">
        <v>0.59285409503742037</v>
      </c>
      <c r="BZ204" s="14">
        <v>197</v>
      </c>
      <c r="CA204" s="43">
        <v>197</v>
      </c>
      <c r="CB204" s="14">
        <v>185</v>
      </c>
      <c r="CC204" s="14">
        <v>317</v>
      </c>
      <c r="CD204" s="14">
        <v>94</v>
      </c>
      <c r="CE204" s="14">
        <v>139.5</v>
      </c>
      <c r="CF204" s="14">
        <f t="shared" si="50"/>
        <v>135</v>
      </c>
      <c r="CG204" s="368" t="s">
        <v>52</v>
      </c>
      <c r="CH204" s="14">
        <v>0.56188333800239409</v>
      </c>
      <c r="CI204" s="431">
        <v>0.59281380062390565</v>
      </c>
      <c r="CJ204" s="14">
        <v>197</v>
      </c>
      <c r="CK204" s="43">
        <v>197</v>
      </c>
      <c r="CL204" s="14">
        <v>242</v>
      </c>
      <c r="CM204" s="14">
        <v>222</v>
      </c>
      <c r="CN204" s="14">
        <v>145</v>
      </c>
      <c r="CO204" s="14">
        <v>193.5</v>
      </c>
      <c r="CP204" s="43">
        <f t="shared" si="51"/>
        <v>191</v>
      </c>
      <c r="CQ204" s="14" t="s">
        <v>212</v>
      </c>
      <c r="CR204" s="14">
        <v>0.55311337639936586</v>
      </c>
      <c r="CS204" s="431">
        <v>0.57994649610865767</v>
      </c>
      <c r="CT204" s="14">
        <v>197</v>
      </c>
      <c r="CU204" s="14">
        <v>197</v>
      </c>
      <c r="CV204" s="14">
        <v>189</v>
      </c>
      <c r="CW204" s="14">
        <v>238</v>
      </c>
      <c r="CX204" s="14">
        <v>200</v>
      </c>
      <c r="CY204" s="14">
        <v>194.5</v>
      </c>
      <c r="CZ204" s="14">
        <f t="shared" si="52"/>
        <v>190</v>
      </c>
      <c r="DA204" s="368" t="s">
        <v>280</v>
      </c>
      <c r="DB204" s="14">
        <v>0.57141049310301839</v>
      </c>
      <c r="DC204" s="431">
        <v>0.60683381608927045</v>
      </c>
      <c r="DD204" s="14">
        <v>197</v>
      </c>
      <c r="DE204" s="43">
        <v>197</v>
      </c>
      <c r="DF204" s="14">
        <v>175</v>
      </c>
      <c r="DG204" s="14">
        <v>119</v>
      </c>
      <c r="DH204" s="14">
        <v>161</v>
      </c>
      <c r="DI204" s="14">
        <v>168</v>
      </c>
      <c r="DJ204" s="14">
        <f t="shared" si="53"/>
        <v>163</v>
      </c>
      <c r="DK204" s="368" t="s">
        <v>567</v>
      </c>
      <c r="DL204" s="14">
        <v>0.56911377974922506</v>
      </c>
      <c r="DM204" s="431">
        <v>0.58308735516239174</v>
      </c>
      <c r="DN204" s="14">
        <v>197</v>
      </c>
      <c r="DO204" s="43">
        <v>197</v>
      </c>
      <c r="DP204" s="14">
        <v>211</v>
      </c>
      <c r="DQ204" s="14">
        <v>79</v>
      </c>
      <c r="DR204" s="14">
        <v>185</v>
      </c>
      <c r="DS204" s="14">
        <v>198</v>
      </c>
      <c r="DT204" s="14">
        <f t="shared" si="54"/>
        <v>199</v>
      </c>
      <c r="DU204" s="368" t="s">
        <v>125</v>
      </c>
      <c r="DV204" s="14">
        <v>0.55037517697153615</v>
      </c>
      <c r="DW204" s="431">
        <v>0.56863668876252638</v>
      </c>
      <c r="DX204" s="14">
        <v>197</v>
      </c>
      <c r="DY204" s="14">
        <v>197</v>
      </c>
      <c r="DZ204" s="14">
        <v>178</v>
      </c>
      <c r="EA204" s="14">
        <v>99</v>
      </c>
      <c r="EB204" s="14">
        <v>197</v>
      </c>
      <c r="EC204" s="14">
        <v>187.5</v>
      </c>
      <c r="ED204" s="43">
        <f t="shared" si="55"/>
        <v>182</v>
      </c>
    </row>
    <row r="205" spans="6:134" x14ac:dyDescent="0.25">
      <c r="F205" s="406" t="s">
        <v>272</v>
      </c>
      <c r="G205" s="411">
        <f>(VLOOKUP(F205,'RPPF CALCULATION'!$AX$2:$AZ$400,2,FALSE))</f>
        <v>0.56590571446979721</v>
      </c>
      <c r="H205" s="413">
        <f t="shared" si="45"/>
        <v>199</v>
      </c>
      <c r="I205" s="49">
        <f>VLOOKUP(F205,'RPPF CALCULATION'!$U$2:$W$365,3,FALSE)</f>
        <v>208</v>
      </c>
      <c r="J205" s="417">
        <f>VLOOKUP(F205,'RPPF CALCULATION'!$X$2:$AC$365,3,FALSE)</f>
        <v>150</v>
      </c>
      <c r="K205" s="467">
        <f>VLOOKUP(F205,'RPPF CALCULATION'!$X$2:$AC$365,5,FALSE)</f>
        <v>188</v>
      </c>
      <c r="L205" s="525">
        <f t="shared" si="46"/>
        <v>198</v>
      </c>
      <c r="M205" s="469">
        <f t="shared" si="47"/>
        <v>202</v>
      </c>
      <c r="O205" s="368" t="s">
        <v>155</v>
      </c>
      <c r="P205" s="14">
        <v>0.57326096740014743</v>
      </c>
      <c r="Q205" s="431">
        <v>0.58534725430928802</v>
      </c>
      <c r="R205" s="14">
        <v>198</v>
      </c>
      <c r="S205" s="43">
        <v>198</v>
      </c>
      <c r="T205" s="14">
        <v>182</v>
      </c>
      <c r="U205" s="14">
        <v>281</v>
      </c>
      <c r="V205" s="14">
        <v>202</v>
      </c>
      <c r="W205" s="14">
        <v>192</v>
      </c>
      <c r="X205" s="14">
        <f t="shared" si="56"/>
        <v>188</v>
      </c>
      <c r="Y205" s="368" t="s">
        <v>171</v>
      </c>
      <c r="Z205" s="14">
        <v>0.58916506612909436</v>
      </c>
      <c r="AA205" s="431">
        <v>0.6111730357945635</v>
      </c>
      <c r="AB205" s="14">
        <v>198</v>
      </c>
      <c r="AC205" s="43">
        <v>198</v>
      </c>
      <c r="AD205" s="14">
        <v>225</v>
      </c>
      <c r="AE205" s="14">
        <v>202</v>
      </c>
      <c r="AF205" s="14">
        <v>212</v>
      </c>
      <c r="AG205" s="14">
        <v>218.5</v>
      </c>
      <c r="AH205" s="43">
        <f t="shared" si="57"/>
        <v>224</v>
      </c>
      <c r="AI205" s="368" t="s">
        <v>243</v>
      </c>
      <c r="AJ205" s="14">
        <v>0.55171925276977696</v>
      </c>
      <c r="AK205" s="431">
        <v>0.60515206151023981</v>
      </c>
      <c r="AL205" s="14">
        <v>198</v>
      </c>
      <c r="AM205" s="14">
        <v>198</v>
      </c>
      <c r="AN205" s="14">
        <v>211</v>
      </c>
      <c r="AO205" s="14">
        <v>55</v>
      </c>
      <c r="AP205" s="14">
        <v>287</v>
      </c>
      <c r="AQ205" s="14">
        <v>249</v>
      </c>
      <c r="AR205" s="43">
        <f t="shared" si="58"/>
        <v>254</v>
      </c>
      <c r="AS205" s="14" t="s">
        <v>232</v>
      </c>
      <c r="AT205" s="14">
        <v>0.54995777793444778</v>
      </c>
      <c r="AU205" s="431">
        <v>0.59249423766007714</v>
      </c>
      <c r="AV205" s="14">
        <v>198</v>
      </c>
      <c r="AW205" s="43">
        <v>198</v>
      </c>
      <c r="AX205" s="14">
        <v>196</v>
      </c>
      <c r="AY205" s="14">
        <v>155</v>
      </c>
      <c r="AZ205" s="14">
        <v>169</v>
      </c>
      <c r="BA205" s="14">
        <v>182.5</v>
      </c>
      <c r="BB205" s="14">
        <f t="shared" si="59"/>
        <v>179</v>
      </c>
      <c r="BC205" s="368" t="s">
        <v>99</v>
      </c>
      <c r="BD205" s="14">
        <v>0.57057709885881691</v>
      </c>
      <c r="BE205" s="431">
        <v>0.5844488660252688</v>
      </c>
      <c r="BF205" s="14">
        <v>198</v>
      </c>
      <c r="BG205" s="43">
        <v>198</v>
      </c>
      <c r="BH205" s="14">
        <v>222</v>
      </c>
      <c r="BI205" s="14">
        <v>219</v>
      </c>
      <c r="BJ205" s="14">
        <v>282</v>
      </c>
      <c r="BK205" s="14">
        <v>252</v>
      </c>
      <c r="BL205" s="14">
        <f t="shared" si="48"/>
        <v>256</v>
      </c>
      <c r="BM205" s="368" t="s">
        <v>371</v>
      </c>
      <c r="BN205" s="14">
        <v>0.55846243180445632</v>
      </c>
      <c r="BO205" s="431">
        <v>0.58237394966219191</v>
      </c>
      <c r="BP205" s="14">
        <v>198</v>
      </c>
      <c r="BQ205" s="43">
        <v>198</v>
      </c>
      <c r="BR205" s="14">
        <v>171</v>
      </c>
      <c r="BS205" s="14">
        <v>211</v>
      </c>
      <c r="BT205" s="14">
        <v>157</v>
      </c>
      <c r="BU205" s="14">
        <v>164</v>
      </c>
      <c r="BV205" s="14">
        <f t="shared" si="49"/>
        <v>160</v>
      </c>
      <c r="BW205" s="14" t="s">
        <v>127</v>
      </c>
      <c r="BX205" s="14">
        <v>0.56144840305367372</v>
      </c>
      <c r="BY205" s="431">
        <v>0.59257080118844041</v>
      </c>
      <c r="BZ205" s="14">
        <v>198</v>
      </c>
      <c r="CA205" s="43">
        <v>198</v>
      </c>
      <c r="CB205" s="14">
        <v>203</v>
      </c>
      <c r="CC205" s="14">
        <v>322</v>
      </c>
      <c r="CD205" s="14">
        <v>136</v>
      </c>
      <c r="CE205" s="14">
        <v>169.5</v>
      </c>
      <c r="CF205" s="14">
        <f t="shared" si="50"/>
        <v>163</v>
      </c>
      <c r="CG205" s="368" t="s">
        <v>380</v>
      </c>
      <c r="CH205" s="14">
        <v>0.56021397279653318</v>
      </c>
      <c r="CI205" s="431">
        <v>0.59105254047365097</v>
      </c>
      <c r="CJ205" s="14">
        <v>198</v>
      </c>
      <c r="CK205" s="43">
        <v>198</v>
      </c>
      <c r="CL205" s="14">
        <v>180</v>
      </c>
      <c r="CM205" s="14">
        <v>195</v>
      </c>
      <c r="CN205" s="14">
        <v>188</v>
      </c>
      <c r="CO205" s="14">
        <v>184</v>
      </c>
      <c r="CP205" s="43">
        <f t="shared" si="51"/>
        <v>179</v>
      </c>
      <c r="CQ205" s="14" t="s">
        <v>231</v>
      </c>
      <c r="CR205" s="14">
        <v>0.55249891534619833</v>
      </c>
      <c r="CS205" s="431">
        <v>0.57930222578364843</v>
      </c>
      <c r="CT205" s="14">
        <v>198</v>
      </c>
      <c r="CU205" s="14">
        <v>198</v>
      </c>
      <c r="CV205" s="14">
        <v>176</v>
      </c>
      <c r="CW205" s="14">
        <v>135</v>
      </c>
      <c r="CX205" s="14">
        <v>159</v>
      </c>
      <c r="CY205" s="14">
        <v>167.5</v>
      </c>
      <c r="CZ205" s="14">
        <f t="shared" si="52"/>
        <v>161</v>
      </c>
      <c r="DA205" s="368" t="s">
        <v>375</v>
      </c>
      <c r="DB205" s="14">
        <v>0.56938276285143008</v>
      </c>
      <c r="DC205" s="431">
        <v>0.60468038120940182</v>
      </c>
      <c r="DD205" s="14">
        <v>198</v>
      </c>
      <c r="DE205" s="43">
        <v>198</v>
      </c>
      <c r="DF205" s="14">
        <v>170</v>
      </c>
      <c r="DG205" s="14">
        <v>188</v>
      </c>
      <c r="DH205" s="14">
        <v>271</v>
      </c>
      <c r="DI205" s="14">
        <v>220.5</v>
      </c>
      <c r="DJ205" s="14">
        <f t="shared" si="53"/>
        <v>223</v>
      </c>
      <c r="DK205" s="368" t="s">
        <v>300</v>
      </c>
      <c r="DL205" s="14">
        <v>0.56749055976495077</v>
      </c>
      <c r="DM205" s="431">
        <v>0.58142427990195034</v>
      </c>
      <c r="DN205" s="14">
        <v>198</v>
      </c>
      <c r="DO205" s="43">
        <v>198</v>
      </c>
      <c r="DP205" s="14">
        <v>209</v>
      </c>
      <c r="DQ205" s="14">
        <v>183</v>
      </c>
      <c r="DR205" s="14">
        <v>219</v>
      </c>
      <c r="DS205" s="14">
        <v>214</v>
      </c>
      <c r="DT205" s="14">
        <f t="shared" si="54"/>
        <v>217</v>
      </c>
      <c r="DU205" s="368" t="s">
        <v>90</v>
      </c>
      <c r="DV205" s="14">
        <v>0.54998683887981936</v>
      </c>
      <c r="DW205" s="431">
        <v>0.56823546556817872</v>
      </c>
      <c r="DX205" s="14">
        <v>198</v>
      </c>
      <c r="DY205" s="14">
        <v>198</v>
      </c>
      <c r="DZ205" s="14">
        <v>190</v>
      </c>
      <c r="EA205" s="14">
        <v>186</v>
      </c>
      <c r="EB205" s="14">
        <v>223</v>
      </c>
      <c r="EC205" s="14">
        <v>206.5</v>
      </c>
      <c r="ED205" s="43">
        <f t="shared" si="55"/>
        <v>206</v>
      </c>
    </row>
    <row r="206" spans="6:134" x14ac:dyDescent="0.25">
      <c r="F206" s="406" t="s">
        <v>265</v>
      </c>
      <c r="G206" s="411">
        <f>(VLOOKUP(F206,'RPPF CALCULATION'!$AX$2:$AZ$400,2,FALSE))</f>
        <v>0.56522580735134387</v>
      </c>
      <c r="H206" s="413">
        <f t="shared" si="45"/>
        <v>200</v>
      </c>
      <c r="I206" s="49">
        <f>VLOOKUP(F206,'RPPF CALCULATION'!$U$2:$W$365,3,FALSE)</f>
        <v>200</v>
      </c>
      <c r="J206" s="417">
        <f>VLOOKUP(F206,'RPPF CALCULATION'!$X$2:$AC$365,3,FALSE)</f>
        <v>240</v>
      </c>
      <c r="K206" s="467">
        <f>VLOOKUP(F206,'RPPF CALCULATION'!$X$2:$AC$365,5,FALSE)</f>
        <v>122</v>
      </c>
      <c r="L206" s="525">
        <f t="shared" si="46"/>
        <v>161</v>
      </c>
      <c r="M206" s="469">
        <f t="shared" si="47"/>
        <v>151</v>
      </c>
      <c r="O206" s="368" t="s">
        <v>114</v>
      </c>
      <c r="P206" s="14">
        <v>0.57298238879548802</v>
      </c>
      <c r="Q206" s="431">
        <v>0.58506280232211327</v>
      </c>
      <c r="R206" s="14">
        <v>199</v>
      </c>
      <c r="S206" s="43">
        <v>199</v>
      </c>
      <c r="T206" s="14">
        <v>209</v>
      </c>
      <c r="U206" s="14">
        <v>137</v>
      </c>
      <c r="V206" s="14">
        <v>234</v>
      </c>
      <c r="W206" s="14">
        <v>221.5</v>
      </c>
      <c r="X206" s="14">
        <f t="shared" si="56"/>
        <v>221</v>
      </c>
      <c r="Y206" s="368" t="s">
        <v>126</v>
      </c>
      <c r="Z206" s="14">
        <v>0.58736978842078225</v>
      </c>
      <c r="AA206" s="431">
        <v>0.60931069637533697</v>
      </c>
      <c r="AB206" s="14">
        <v>199</v>
      </c>
      <c r="AC206" s="43">
        <v>199</v>
      </c>
      <c r="AD206" s="14">
        <v>209</v>
      </c>
      <c r="AE206" s="14">
        <v>162</v>
      </c>
      <c r="AF206" s="14">
        <v>210</v>
      </c>
      <c r="AG206" s="14">
        <v>209.5</v>
      </c>
      <c r="AH206" s="43">
        <f t="shared" si="57"/>
        <v>217</v>
      </c>
      <c r="AI206" s="368" t="s">
        <v>134</v>
      </c>
      <c r="AJ206" s="14">
        <v>0.55058909130769096</v>
      </c>
      <c r="AK206" s="431">
        <v>0.60391244637049746</v>
      </c>
      <c r="AL206" s="14">
        <v>199</v>
      </c>
      <c r="AM206" s="14">
        <v>199</v>
      </c>
      <c r="AN206" s="14">
        <v>219</v>
      </c>
      <c r="AO206" s="14">
        <v>84</v>
      </c>
      <c r="AP206" s="14">
        <v>291</v>
      </c>
      <c r="AQ206" s="14">
        <v>255</v>
      </c>
      <c r="AR206" s="43">
        <f t="shared" si="58"/>
        <v>261</v>
      </c>
      <c r="AS206" s="14" t="s">
        <v>276</v>
      </c>
      <c r="AT206" s="14">
        <v>0.54745313421759101</v>
      </c>
      <c r="AU206" s="431">
        <v>0.58979587238701425</v>
      </c>
      <c r="AV206" s="14">
        <v>199</v>
      </c>
      <c r="AW206" s="43">
        <v>199</v>
      </c>
      <c r="AX206" s="14">
        <v>187</v>
      </c>
      <c r="AY206" s="14">
        <v>126</v>
      </c>
      <c r="AZ206" s="14">
        <v>224</v>
      </c>
      <c r="BA206" s="14">
        <v>205.5</v>
      </c>
      <c r="BB206" s="14">
        <f t="shared" si="59"/>
        <v>204</v>
      </c>
      <c r="BC206" s="368" t="s">
        <v>238</v>
      </c>
      <c r="BD206" s="14">
        <v>0.56911326635548132</v>
      </c>
      <c r="BE206" s="431">
        <v>0.58294944509103119</v>
      </c>
      <c r="BF206" s="14">
        <v>199</v>
      </c>
      <c r="BG206" s="43">
        <v>199</v>
      </c>
      <c r="BH206" s="14">
        <v>202</v>
      </c>
      <c r="BI206" s="14">
        <v>174</v>
      </c>
      <c r="BJ206" s="14">
        <v>323</v>
      </c>
      <c r="BK206" s="14">
        <v>262.5</v>
      </c>
      <c r="BL206" s="14">
        <f t="shared" si="48"/>
        <v>267</v>
      </c>
      <c r="BM206" s="368" t="s">
        <v>181</v>
      </c>
      <c r="BN206" s="14">
        <v>0.55762326131837547</v>
      </c>
      <c r="BO206" s="431">
        <v>0.58149884866598034</v>
      </c>
      <c r="BP206" s="14">
        <v>199</v>
      </c>
      <c r="BQ206" s="43">
        <v>199</v>
      </c>
      <c r="BR206" s="14">
        <v>185</v>
      </c>
      <c r="BS206" s="14">
        <v>111</v>
      </c>
      <c r="BT206" s="14">
        <v>181</v>
      </c>
      <c r="BU206" s="14">
        <v>183</v>
      </c>
      <c r="BV206" s="14">
        <f t="shared" si="49"/>
        <v>181</v>
      </c>
      <c r="BW206" s="14" t="s">
        <v>361</v>
      </c>
      <c r="BX206" s="14">
        <v>0.55854800762119683</v>
      </c>
      <c r="BY206" s="431">
        <v>0.58950963005350032</v>
      </c>
      <c r="BZ206" s="14">
        <v>199</v>
      </c>
      <c r="CA206" s="43">
        <v>199</v>
      </c>
      <c r="CB206" s="14">
        <v>202</v>
      </c>
      <c r="CC206" s="14">
        <v>270</v>
      </c>
      <c r="CD206" s="14">
        <v>166</v>
      </c>
      <c r="CE206" s="14">
        <v>184</v>
      </c>
      <c r="CF206" s="14">
        <f t="shared" si="50"/>
        <v>185</v>
      </c>
      <c r="CG206" s="368" t="s">
        <v>244</v>
      </c>
      <c r="CH206" s="14">
        <v>0.55984105549291252</v>
      </c>
      <c r="CI206" s="431">
        <v>0.5906590948789413</v>
      </c>
      <c r="CJ206" s="14">
        <v>199</v>
      </c>
      <c r="CK206" s="43">
        <v>199</v>
      </c>
      <c r="CL206" s="14">
        <v>163</v>
      </c>
      <c r="CM206" s="14">
        <v>239</v>
      </c>
      <c r="CN206" s="14">
        <v>117</v>
      </c>
      <c r="CO206" s="14">
        <v>140</v>
      </c>
      <c r="CP206" s="43">
        <f t="shared" si="51"/>
        <v>139</v>
      </c>
      <c r="CQ206" s="14" t="s">
        <v>377</v>
      </c>
      <c r="CR206" s="14">
        <v>0.55062274856384041</v>
      </c>
      <c r="CS206" s="431">
        <v>0.57733504075799058</v>
      </c>
      <c r="CT206" s="14">
        <v>199</v>
      </c>
      <c r="CU206" s="14">
        <v>199</v>
      </c>
      <c r="CV206" s="14">
        <v>230</v>
      </c>
      <c r="CW206" s="14">
        <v>202</v>
      </c>
      <c r="CX206" s="14">
        <v>205</v>
      </c>
      <c r="CY206" s="14">
        <v>217.5</v>
      </c>
      <c r="CZ206" s="14">
        <f t="shared" si="52"/>
        <v>218</v>
      </c>
      <c r="DA206" s="368" t="s">
        <v>558</v>
      </c>
      <c r="DB206" s="14">
        <v>0.56654530814673509</v>
      </c>
      <c r="DC206" s="431">
        <v>0.60166702480938183</v>
      </c>
      <c r="DD206" s="14">
        <v>199</v>
      </c>
      <c r="DE206" s="43">
        <v>199</v>
      </c>
      <c r="DF206" s="14">
        <v>193</v>
      </c>
      <c r="DG206" s="14">
        <v>215</v>
      </c>
      <c r="DH206" s="14">
        <v>113</v>
      </c>
      <c r="DI206" s="14">
        <v>153</v>
      </c>
      <c r="DJ206" s="14">
        <f t="shared" si="53"/>
        <v>146</v>
      </c>
      <c r="DK206" s="368" t="s">
        <v>53</v>
      </c>
      <c r="DL206" s="14">
        <v>0.56689256086043838</v>
      </c>
      <c r="DM206" s="431">
        <v>0.58081159819922334</v>
      </c>
      <c r="DN206" s="14">
        <v>199</v>
      </c>
      <c r="DO206" s="43">
        <v>199</v>
      </c>
      <c r="DP206" s="14">
        <v>200</v>
      </c>
      <c r="DQ206" s="14">
        <v>225</v>
      </c>
      <c r="DR206" s="14">
        <v>128</v>
      </c>
      <c r="DS206" s="14">
        <v>164</v>
      </c>
      <c r="DT206" s="14">
        <f t="shared" si="54"/>
        <v>158</v>
      </c>
      <c r="DU206" s="368" t="s">
        <v>290</v>
      </c>
      <c r="DV206" s="14">
        <v>0.5496916324397475</v>
      </c>
      <c r="DW206" s="431">
        <v>0.56793046414440895</v>
      </c>
      <c r="DX206" s="14">
        <v>199</v>
      </c>
      <c r="DY206" s="14">
        <v>199</v>
      </c>
      <c r="DZ206" s="14">
        <v>218</v>
      </c>
      <c r="EA206" s="14">
        <v>175</v>
      </c>
      <c r="EB206" s="14">
        <v>232</v>
      </c>
      <c r="EC206" s="14">
        <v>225</v>
      </c>
      <c r="ED206" s="43">
        <f t="shared" si="55"/>
        <v>230</v>
      </c>
    </row>
    <row r="207" spans="6:134" x14ac:dyDescent="0.25">
      <c r="F207" s="406" t="s">
        <v>334</v>
      </c>
      <c r="G207" s="411">
        <f>(VLOOKUP(F207,'RPPF CALCULATION'!$AX$2:$AZ$400,2,FALSE))</f>
        <v>0.56429621254996998</v>
      </c>
      <c r="H207" s="413">
        <f t="shared" si="45"/>
        <v>201</v>
      </c>
      <c r="I207" s="49">
        <f>VLOOKUP(F207,'RPPF CALCULATION'!$U$2:$W$365,3,FALSE)</f>
        <v>219</v>
      </c>
      <c r="J207" s="417">
        <f>VLOOKUP(F207,'RPPF CALCULATION'!$X$2:$AC$365,3,FALSE)</f>
        <v>86</v>
      </c>
      <c r="K207" s="467">
        <f>VLOOKUP(F207,'RPPF CALCULATION'!$X$2:$AC$365,5,FALSE)</f>
        <v>313</v>
      </c>
      <c r="L207" s="525">
        <f t="shared" si="46"/>
        <v>266</v>
      </c>
      <c r="M207" s="469">
        <f t="shared" si="47"/>
        <v>268</v>
      </c>
      <c r="O207" s="368" t="s">
        <v>214</v>
      </c>
      <c r="P207" s="14">
        <v>0.57286427160775766</v>
      </c>
      <c r="Q207" s="431">
        <v>0.58494219482316168</v>
      </c>
      <c r="R207" s="14">
        <v>200</v>
      </c>
      <c r="S207" s="43">
        <v>200</v>
      </c>
      <c r="T207" s="14">
        <v>197</v>
      </c>
      <c r="U207" s="14">
        <v>187</v>
      </c>
      <c r="V207" s="14">
        <v>229</v>
      </c>
      <c r="W207" s="14">
        <v>213</v>
      </c>
      <c r="X207" s="14">
        <f t="shared" si="56"/>
        <v>213</v>
      </c>
      <c r="Y207" s="368" t="s">
        <v>272</v>
      </c>
      <c r="Z207" s="14">
        <v>0.58488804772574343</v>
      </c>
      <c r="AA207" s="431">
        <v>0.60673625148401433</v>
      </c>
      <c r="AB207" s="14">
        <v>200</v>
      </c>
      <c r="AC207" s="43">
        <v>200</v>
      </c>
      <c r="AD207" s="14">
        <v>203</v>
      </c>
      <c r="AE207" s="14">
        <v>107</v>
      </c>
      <c r="AF207" s="14">
        <v>215</v>
      </c>
      <c r="AG207" s="14">
        <v>209</v>
      </c>
      <c r="AH207" s="43">
        <f t="shared" si="57"/>
        <v>214</v>
      </c>
      <c r="AI207" s="368" t="s">
        <v>386</v>
      </c>
      <c r="AJ207" s="14">
        <v>0.5464653801008732</v>
      </c>
      <c r="AK207" s="431">
        <v>0.59938936270910492</v>
      </c>
      <c r="AL207" s="14">
        <v>200</v>
      </c>
      <c r="AM207" s="14">
        <v>200</v>
      </c>
      <c r="AN207" s="14">
        <v>182</v>
      </c>
      <c r="AO207" s="14">
        <v>98</v>
      </c>
      <c r="AP207" s="14">
        <v>248</v>
      </c>
      <c r="AQ207" s="14">
        <v>215</v>
      </c>
      <c r="AR207" s="43">
        <f t="shared" si="58"/>
        <v>216</v>
      </c>
      <c r="AS207" s="14" t="s">
        <v>54</v>
      </c>
      <c r="AT207" s="14">
        <v>0.54682567772114099</v>
      </c>
      <c r="AU207" s="431">
        <v>0.58911988529592285</v>
      </c>
      <c r="AV207" s="14">
        <v>200</v>
      </c>
      <c r="AW207" s="43">
        <v>200</v>
      </c>
      <c r="AX207" s="14">
        <v>212</v>
      </c>
      <c r="AY207" s="14">
        <v>144</v>
      </c>
      <c r="AZ207" s="14">
        <v>303</v>
      </c>
      <c r="BA207" s="14">
        <v>257.5</v>
      </c>
      <c r="BB207" s="14">
        <f t="shared" si="59"/>
        <v>259</v>
      </c>
      <c r="BC207" s="368" t="s">
        <v>278</v>
      </c>
      <c r="BD207" s="14">
        <v>0.56898024908381117</v>
      </c>
      <c r="BE207" s="431">
        <v>0.58281319392752517</v>
      </c>
      <c r="BF207" s="14">
        <v>200</v>
      </c>
      <c r="BG207" s="43">
        <v>200</v>
      </c>
      <c r="BH207" s="14">
        <v>211</v>
      </c>
      <c r="BI207" s="14">
        <v>164</v>
      </c>
      <c r="BJ207" s="14">
        <v>123</v>
      </c>
      <c r="BK207" s="14">
        <v>167</v>
      </c>
      <c r="BL207" s="14">
        <f t="shared" si="48"/>
        <v>161</v>
      </c>
      <c r="BM207" s="368" t="s">
        <v>568</v>
      </c>
      <c r="BN207" s="14">
        <v>0.55572935038837667</v>
      </c>
      <c r="BO207" s="431">
        <v>0.57952384672171697</v>
      </c>
      <c r="BP207" s="14">
        <v>200</v>
      </c>
      <c r="BQ207" s="43">
        <v>200</v>
      </c>
      <c r="BR207" s="14">
        <v>214</v>
      </c>
      <c r="BS207" s="14">
        <v>244</v>
      </c>
      <c r="BT207" s="14">
        <v>250</v>
      </c>
      <c r="BU207" s="14">
        <v>232</v>
      </c>
      <c r="BV207" s="14">
        <f t="shared" si="49"/>
        <v>235</v>
      </c>
      <c r="BW207" s="14" t="s">
        <v>158</v>
      </c>
      <c r="BX207" s="14">
        <v>0.55835127367647686</v>
      </c>
      <c r="BY207" s="431">
        <v>0.58930199068608979</v>
      </c>
      <c r="BZ207" s="14">
        <v>200</v>
      </c>
      <c r="CA207" s="43">
        <v>200</v>
      </c>
      <c r="CB207" s="14">
        <v>199</v>
      </c>
      <c r="CC207" s="14">
        <v>250</v>
      </c>
      <c r="CD207" s="14">
        <v>111</v>
      </c>
      <c r="CE207" s="14">
        <v>155</v>
      </c>
      <c r="CF207" s="14">
        <f t="shared" si="50"/>
        <v>151</v>
      </c>
      <c r="CG207" s="368" t="s">
        <v>361</v>
      </c>
      <c r="CH207" s="14">
        <v>0.55909856344211573</v>
      </c>
      <c r="CI207" s="431">
        <v>0.58987573024647022</v>
      </c>
      <c r="CJ207" s="14">
        <v>200</v>
      </c>
      <c r="CK207" s="43">
        <v>200</v>
      </c>
      <c r="CL207" s="14">
        <v>214</v>
      </c>
      <c r="CM207" s="14">
        <v>168</v>
      </c>
      <c r="CN207" s="14">
        <v>164</v>
      </c>
      <c r="CO207" s="14">
        <v>189</v>
      </c>
      <c r="CP207" s="43">
        <f t="shared" si="51"/>
        <v>187</v>
      </c>
      <c r="CQ207" s="14" t="s">
        <v>63</v>
      </c>
      <c r="CR207" s="14">
        <v>0.54949325425485085</v>
      </c>
      <c r="CS207" s="431">
        <v>0.57615075143355343</v>
      </c>
      <c r="CT207" s="14">
        <v>200</v>
      </c>
      <c r="CU207" s="14">
        <v>200</v>
      </c>
      <c r="CV207" s="14">
        <v>242</v>
      </c>
      <c r="CW207" s="14">
        <v>148</v>
      </c>
      <c r="CX207" s="14">
        <v>332</v>
      </c>
      <c r="CY207" s="14">
        <v>287</v>
      </c>
      <c r="CZ207" s="14">
        <f t="shared" si="52"/>
        <v>296</v>
      </c>
      <c r="DA207" s="368" t="s">
        <v>299</v>
      </c>
      <c r="DB207" s="14">
        <v>0.56626997020358349</v>
      </c>
      <c r="DC207" s="431">
        <v>0.60137461790265967</v>
      </c>
      <c r="DD207" s="14">
        <v>200</v>
      </c>
      <c r="DE207" s="43">
        <v>200</v>
      </c>
      <c r="DF207" s="14">
        <v>254</v>
      </c>
      <c r="DG207" s="14">
        <v>246</v>
      </c>
      <c r="DH207" s="14">
        <v>244</v>
      </c>
      <c r="DI207" s="14">
        <v>249</v>
      </c>
      <c r="DJ207" s="14">
        <f t="shared" si="53"/>
        <v>256</v>
      </c>
      <c r="DK207" s="368" t="s">
        <v>340</v>
      </c>
      <c r="DL207" s="14">
        <v>0.56657452735192604</v>
      </c>
      <c r="DM207" s="431">
        <v>0.58048575594424723</v>
      </c>
      <c r="DN207" s="14">
        <v>200</v>
      </c>
      <c r="DO207" s="43">
        <v>200</v>
      </c>
      <c r="DP207" s="14">
        <v>202</v>
      </c>
      <c r="DQ207" s="14">
        <v>111</v>
      </c>
      <c r="DR207" s="14">
        <v>267</v>
      </c>
      <c r="DS207" s="14">
        <v>234.5</v>
      </c>
      <c r="DT207" s="14">
        <f t="shared" si="54"/>
        <v>244</v>
      </c>
      <c r="DU207" s="368" t="s">
        <v>185</v>
      </c>
      <c r="DV207" s="14">
        <v>0.54966972202410724</v>
      </c>
      <c r="DW207" s="431">
        <v>0.56790782673865303</v>
      </c>
      <c r="DX207" s="14">
        <v>200</v>
      </c>
      <c r="DY207" s="14">
        <v>200</v>
      </c>
      <c r="DZ207" s="14">
        <v>189</v>
      </c>
      <c r="EA207" s="14">
        <v>173</v>
      </c>
      <c r="EB207" s="14">
        <v>149</v>
      </c>
      <c r="EC207" s="14">
        <v>169</v>
      </c>
      <c r="ED207" s="43">
        <f t="shared" si="55"/>
        <v>166</v>
      </c>
    </row>
    <row r="208" spans="6:134" x14ac:dyDescent="0.25">
      <c r="F208" s="406" t="s">
        <v>198</v>
      </c>
      <c r="G208" s="411">
        <f>(VLOOKUP(F208,'RPPF CALCULATION'!$AX$2:$AZ$400,2,FALSE))</f>
        <v>0.56371276695451544</v>
      </c>
      <c r="H208" s="413">
        <f t="shared" si="45"/>
        <v>202</v>
      </c>
      <c r="I208" s="49">
        <f>VLOOKUP(F208,'RPPF CALCULATION'!$U$2:$W$365,3,FALSE)</f>
        <v>193</v>
      </c>
      <c r="J208" s="417">
        <f>VLOOKUP(F208,'RPPF CALCULATION'!$X$2:$AC$365,3,FALSE)</f>
        <v>205</v>
      </c>
      <c r="K208" s="467">
        <f>VLOOKUP(F208,'RPPF CALCULATION'!$X$2:$AC$365,5,FALSE)</f>
        <v>89</v>
      </c>
      <c r="L208" s="525">
        <f t="shared" si="46"/>
        <v>141</v>
      </c>
      <c r="M208" s="469">
        <f t="shared" si="47"/>
        <v>131</v>
      </c>
      <c r="O208" s="368" t="s">
        <v>178</v>
      </c>
      <c r="P208" s="14">
        <v>0.5723814184672027</v>
      </c>
      <c r="Q208" s="431">
        <v>0.58444916149954251</v>
      </c>
      <c r="R208" s="14">
        <v>201</v>
      </c>
      <c r="S208" s="43">
        <v>201</v>
      </c>
      <c r="T208" s="14">
        <v>165</v>
      </c>
      <c r="U208" s="14">
        <v>64</v>
      </c>
      <c r="V208" s="14">
        <v>258</v>
      </c>
      <c r="W208" s="14">
        <v>211.5</v>
      </c>
      <c r="X208" s="14">
        <f t="shared" si="56"/>
        <v>209</v>
      </c>
      <c r="Y208" s="368" t="s">
        <v>262</v>
      </c>
      <c r="Z208" s="14">
        <v>0.5838582383281341</v>
      </c>
      <c r="AA208" s="431">
        <v>0.60566797406566386</v>
      </c>
      <c r="AB208" s="14">
        <v>201</v>
      </c>
      <c r="AC208" s="43">
        <v>201</v>
      </c>
      <c r="AD208" s="14">
        <v>176</v>
      </c>
      <c r="AE208" s="14">
        <v>94</v>
      </c>
      <c r="AF208" s="14">
        <v>90</v>
      </c>
      <c r="AG208" s="14">
        <v>133</v>
      </c>
      <c r="AH208" s="43">
        <f t="shared" si="57"/>
        <v>128</v>
      </c>
      <c r="AI208" s="368" t="s">
        <v>158</v>
      </c>
      <c r="AJ208" s="14">
        <v>0.54493012289840037</v>
      </c>
      <c r="AK208" s="431">
        <v>0.59770541918826403</v>
      </c>
      <c r="AL208" s="14">
        <v>201</v>
      </c>
      <c r="AM208" s="14">
        <v>201</v>
      </c>
      <c r="AN208" s="14">
        <v>224</v>
      </c>
      <c r="AO208" s="14">
        <v>244</v>
      </c>
      <c r="AP208" s="14">
        <v>156</v>
      </c>
      <c r="AQ208" s="14">
        <v>190</v>
      </c>
      <c r="AR208" s="43">
        <f t="shared" si="58"/>
        <v>189</v>
      </c>
      <c r="AS208" s="14" t="s">
        <v>568</v>
      </c>
      <c r="AT208" s="14">
        <v>0.54439612378823887</v>
      </c>
      <c r="AU208" s="431">
        <v>0.58650241762279454</v>
      </c>
      <c r="AV208" s="14">
        <v>201</v>
      </c>
      <c r="AW208" s="43">
        <v>201</v>
      </c>
      <c r="AX208" s="14">
        <v>189</v>
      </c>
      <c r="AY208" s="14">
        <v>274</v>
      </c>
      <c r="AZ208" s="14">
        <v>184</v>
      </c>
      <c r="BA208" s="14">
        <v>186.5</v>
      </c>
      <c r="BB208" s="14">
        <f t="shared" si="59"/>
        <v>184</v>
      </c>
      <c r="BC208" s="368" t="s">
        <v>142</v>
      </c>
      <c r="BD208" s="14">
        <v>0.56679269659867881</v>
      </c>
      <c r="BE208" s="431">
        <v>0.58057245806226976</v>
      </c>
      <c r="BF208" s="14">
        <v>201</v>
      </c>
      <c r="BG208" s="43">
        <v>201</v>
      </c>
      <c r="BH208" s="14">
        <v>192</v>
      </c>
      <c r="BI208" s="14">
        <v>76</v>
      </c>
      <c r="BJ208" s="14">
        <v>237</v>
      </c>
      <c r="BK208" s="14">
        <v>214.5</v>
      </c>
      <c r="BL208" s="14">
        <f t="shared" si="48"/>
        <v>211</v>
      </c>
      <c r="BM208" s="368" t="s">
        <v>91</v>
      </c>
      <c r="BN208" s="14">
        <v>0.55507846428961327</v>
      </c>
      <c r="BO208" s="431">
        <v>0.5788450918287652</v>
      </c>
      <c r="BP208" s="14">
        <v>201</v>
      </c>
      <c r="BQ208" s="43">
        <v>201</v>
      </c>
      <c r="BR208" s="14">
        <v>211</v>
      </c>
      <c r="BS208" s="14">
        <v>209</v>
      </c>
      <c r="BT208" s="14">
        <v>298</v>
      </c>
      <c r="BU208" s="14">
        <v>254.5</v>
      </c>
      <c r="BV208" s="14">
        <f t="shared" si="49"/>
        <v>256</v>
      </c>
      <c r="BW208" s="14" t="s">
        <v>293</v>
      </c>
      <c r="BX208" s="14">
        <v>0.55610425728649926</v>
      </c>
      <c r="BY208" s="431">
        <v>0.58693041692214187</v>
      </c>
      <c r="BZ208" s="14">
        <v>201</v>
      </c>
      <c r="CA208" s="43">
        <v>201</v>
      </c>
      <c r="CB208" s="14">
        <v>213</v>
      </c>
      <c r="CC208" s="14">
        <v>232</v>
      </c>
      <c r="CD208" s="14">
        <v>128</v>
      </c>
      <c r="CE208" s="14">
        <v>170.5</v>
      </c>
      <c r="CF208" s="14">
        <f t="shared" si="50"/>
        <v>167</v>
      </c>
      <c r="CG208" s="368" t="s">
        <v>121</v>
      </c>
      <c r="CH208" s="14">
        <v>0.55764596365148811</v>
      </c>
      <c r="CI208" s="431">
        <v>0.58834316797877795</v>
      </c>
      <c r="CJ208" s="14">
        <v>201</v>
      </c>
      <c r="CK208" s="43">
        <v>201</v>
      </c>
      <c r="CL208" s="14">
        <v>233</v>
      </c>
      <c r="CM208" s="14">
        <v>237</v>
      </c>
      <c r="CN208" s="14">
        <v>295</v>
      </c>
      <c r="CO208" s="14">
        <v>264</v>
      </c>
      <c r="CP208" s="43">
        <f t="shared" si="51"/>
        <v>272</v>
      </c>
      <c r="CQ208" s="14" t="s">
        <v>131</v>
      </c>
      <c r="CR208" s="14">
        <v>0.54814017298767947</v>
      </c>
      <c r="CS208" s="431">
        <v>0.57473202830493442</v>
      </c>
      <c r="CT208" s="14">
        <v>201</v>
      </c>
      <c r="CU208" s="14">
        <v>201</v>
      </c>
      <c r="CV208" s="14">
        <v>199</v>
      </c>
      <c r="CW208" s="14">
        <v>204</v>
      </c>
      <c r="CX208" s="14">
        <v>203</v>
      </c>
      <c r="CY208" s="14">
        <v>201</v>
      </c>
      <c r="CZ208" s="14">
        <f t="shared" si="52"/>
        <v>196</v>
      </c>
      <c r="DA208" s="368" t="s">
        <v>116</v>
      </c>
      <c r="DB208" s="14">
        <v>0.56282150180920765</v>
      </c>
      <c r="DC208" s="431">
        <v>0.59771236937785865</v>
      </c>
      <c r="DD208" s="14">
        <v>201</v>
      </c>
      <c r="DE208" s="43">
        <v>201</v>
      </c>
      <c r="DF208" s="14">
        <v>221</v>
      </c>
      <c r="DG208" s="14">
        <v>117</v>
      </c>
      <c r="DH208" s="14">
        <v>236</v>
      </c>
      <c r="DI208" s="14">
        <v>228.5</v>
      </c>
      <c r="DJ208" s="14">
        <f t="shared" si="53"/>
        <v>232</v>
      </c>
      <c r="DK208" s="368" t="s">
        <v>117</v>
      </c>
      <c r="DL208" s="14">
        <v>0.56519562692872016</v>
      </c>
      <c r="DM208" s="431">
        <v>0.57907299907662457</v>
      </c>
      <c r="DN208" s="14">
        <v>201</v>
      </c>
      <c r="DO208" s="43">
        <v>201</v>
      </c>
      <c r="DP208" s="14">
        <v>206</v>
      </c>
      <c r="DQ208" s="14">
        <v>211</v>
      </c>
      <c r="DR208" s="14">
        <v>178</v>
      </c>
      <c r="DS208" s="14">
        <v>192</v>
      </c>
      <c r="DT208" s="14">
        <f t="shared" si="54"/>
        <v>192</v>
      </c>
      <c r="DU208" s="368" t="s">
        <v>83</v>
      </c>
      <c r="DV208" s="14">
        <v>0.54920543391547283</v>
      </c>
      <c r="DW208" s="431">
        <v>0.56742813349707477</v>
      </c>
      <c r="DX208" s="14">
        <v>201</v>
      </c>
      <c r="DY208" s="14">
        <v>201</v>
      </c>
      <c r="DZ208" s="14">
        <v>176</v>
      </c>
      <c r="EA208" s="14">
        <v>82</v>
      </c>
      <c r="EB208" s="14">
        <v>130</v>
      </c>
      <c r="EC208" s="14">
        <v>153</v>
      </c>
      <c r="ED208" s="43">
        <f t="shared" si="55"/>
        <v>150</v>
      </c>
    </row>
    <row r="209" spans="6:134" x14ac:dyDescent="0.25">
      <c r="F209" s="406" t="s">
        <v>362</v>
      </c>
      <c r="G209" s="411">
        <f>(VLOOKUP(F209,'RPPF CALCULATION'!$AX$2:$AZ$400,2,FALSE))</f>
        <v>0.5612718263982609</v>
      </c>
      <c r="H209" s="413">
        <f t="shared" si="45"/>
        <v>203</v>
      </c>
      <c r="I209" s="49">
        <f>VLOOKUP(F209,'RPPF CALCULATION'!$U$2:$W$365,3,FALSE)</f>
        <v>217</v>
      </c>
      <c r="J209" s="417">
        <f>VLOOKUP(F209,'RPPF CALCULATION'!$X$2:$AC$365,3,FALSE)</f>
        <v>152</v>
      </c>
      <c r="K209" s="467">
        <f>VLOOKUP(F209,'RPPF CALCULATION'!$X$2:$AC$365,5,FALSE)</f>
        <v>203</v>
      </c>
      <c r="L209" s="525">
        <f t="shared" si="46"/>
        <v>210</v>
      </c>
      <c r="M209" s="469">
        <f t="shared" si="47"/>
        <v>220</v>
      </c>
      <c r="O209" s="368" t="s">
        <v>262</v>
      </c>
      <c r="P209" s="14">
        <v>0.57142798388159122</v>
      </c>
      <c r="Q209" s="431">
        <v>0.5834756252767952</v>
      </c>
      <c r="R209" s="14">
        <v>202</v>
      </c>
      <c r="S209" s="43">
        <v>202</v>
      </c>
      <c r="T209" s="14">
        <v>225</v>
      </c>
      <c r="U209" s="14">
        <v>172</v>
      </c>
      <c r="V209" s="14">
        <v>272</v>
      </c>
      <c r="W209" s="14">
        <v>248.5</v>
      </c>
      <c r="X209" s="14">
        <f t="shared" si="56"/>
        <v>250</v>
      </c>
      <c r="Y209" s="368" t="s">
        <v>228</v>
      </c>
      <c r="Z209" s="14">
        <v>0.58285018952687662</v>
      </c>
      <c r="AA209" s="431">
        <v>0.60462227009998004</v>
      </c>
      <c r="AB209" s="14">
        <v>202</v>
      </c>
      <c r="AC209" s="43">
        <v>202</v>
      </c>
      <c r="AD209" s="14">
        <v>187</v>
      </c>
      <c r="AE209" s="14">
        <v>128</v>
      </c>
      <c r="AF209" s="14">
        <v>158</v>
      </c>
      <c r="AG209" s="14">
        <v>172.5</v>
      </c>
      <c r="AH209" s="43">
        <f t="shared" si="57"/>
        <v>171</v>
      </c>
      <c r="AI209" s="368" t="s">
        <v>232</v>
      </c>
      <c r="AJ209" s="14">
        <v>0.54370157573195355</v>
      </c>
      <c r="AK209" s="431">
        <v>0.596357889902843</v>
      </c>
      <c r="AL209" s="14">
        <v>202</v>
      </c>
      <c r="AM209" s="14">
        <v>202</v>
      </c>
      <c r="AN209" s="14">
        <v>168</v>
      </c>
      <c r="AO209" s="14">
        <v>153</v>
      </c>
      <c r="AP209" s="14">
        <v>113</v>
      </c>
      <c r="AQ209" s="14">
        <v>140.5</v>
      </c>
      <c r="AR209" s="43">
        <f t="shared" si="58"/>
        <v>136</v>
      </c>
      <c r="AS209" s="14" t="s">
        <v>117</v>
      </c>
      <c r="AT209" s="14">
        <v>0.54324031328068834</v>
      </c>
      <c r="AU209" s="431">
        <v>0.58525721100325601</v>
      </c>
      <c r="AV209" s="14">
        <v>202</v>
      </c>
      <c r="AW209" s="43">
        <v>202</v>
      </c>
      <c r="AX209" s="14">
        <v>198</v>
      </c>
      <c r="AY209" s="14">
        <v>287</v>
      </c>
      <c r="AZ209" s="14">
        <v>190</v>
      </c>
      <c r="BA209" s="14">
        <v>194</v>
      </c>
      <c r="BB209" s="14">
        <f t="shared" si="59"/>
        <v>192</v>
      </c>
      <c r="BC209" s="368" t="s">
        <v>141</v>
      </c>
      <c r="BD209" s="14">
        <v>0.56542369467748277</v>
      </c>
      <c r="BE209" s="431">
        <v>0.57917017321412267</v>
      </c>
      <c r="BF209" s="14">
        <v>202</v>
      </c>
      <c r="BG209" s="43">
        <v>202</v>
      </c>
      <c r="BH209" s="14">
        <v>201</v>
      </c>
      <c r="BI209" s="14">
        <v>111</v>
      </c>
      <c r="BJ209" s="14">
        <v>114</v>
      </c>
      <c r="BK209" s="14">
        <v>157.5</v>
      </c>
      <c r="BL209" s="14">
        <f t="shared" si="48"/>
        <v>148</v>
      </c>
      <c r="BM209" s="368" t="s">
        <v>132</v>
      </c>
      <c r="BN209" s="14">
        <v>0.55418967157195054</v>
      </c>
      <c r="BO209" s="431">
        <v>0.57791824394081726</v>
      </c>
      <c r="BP209" s="14">
        <v>202</v>
      </c>
      <c r="BQ209" s="43">
        <v>202</v>
      </c>
      <c r="BR209" s="14">
        <v>194</v>
      </c>
      <c r="BS209" s="14">
        <v>242</v>
      </c>
      <c r="BT209" s="14">
        <v>254</v>
      </c>
      <c r="BU209" s="14">
        <v>224</v>
      </c>
      <c r="BV209" s="14">
        <f t="shared" si="49"/>
        <v>229</v>
      </c>
      <c r="BW209" s="14" t="s">
        <v>119</v>
      </c>
      <c r="BX209" s="14">
        <v>0.55368412367128284</v>
      </c>
      <c r="BY209" s="431">
        <v>0.58437612964026175</v>
      </c>
      <c r="BZ209" s="14">
        <v>202</v>
      </c>
      <c r="CA209" s="43">
        <v>202</v>
      </c>
      <c r="CB209" s="14">
        <v>205</v>
      </c>
      <c r="CC209" s="14">
        <v>241</v>
      </c>
      <c r="CD209" s="14">
        <v>96</v>
      </c>
      <c r="CE209" s="14">
        <v>150.5</v>
      </c>
      <c r="CF209" s="14">
        <f t="shared" si="50"/>
        <v>146</v>
      </c>
      <c r="CG209" s="368" t="s">
        <v>151</v>
      </c>
      <c r="CH209" s="14">
        <v>0.55736448490421553</v>
      </c>
      <c r="CI209" s="431">
        <v>0.58804619443519723</v>
      </c>
      <c r="CJ209" s="14">
        <v>202</v>
      </c>
      <c r="CK209" s="43">
        <v>202</v>
      </c>
      <c r="CL209" s="14">
        <v>211</v>
      </c>
      <c r="CM209" s="14">
        <v>295</v>
      </c>
      <c r="CN209" s="14">
        <v>173</v>
      </c>
      <c r="CO209" s="14">
        <v>192</v>
      </c>
      <c r="CP209" s="43">
        <f t="shared" si="51"/>
        <v>188</v>
      </c>
      <c r="CQ209" s="14" t="s">
        <v>127</v>
      </c>
      <c r="CR209" s="14">
        <v>0.54784993851663344</v>
      </c>
      <c r="CS209" s="431">
        <v>0.57442771372547363</v>
      </c>
      <c r="CT209" s="14">
        <v>202</v>
      </c>
      <c r="CU209" s="14">
        <v>202</v>
      </c>
      <c r="CV209" s="14">
        <v>206</v>
      </c>
      <c r="CW209" s="14">
        <v>203</v>
      </c>
      <c r="CX209" s="14">
        <v>164</v>
      </c>
      <c r="CY209" s="14">
        <v>185</v>
      </c>
      <c r="CZ209" s="14">
        <f t="shared" si="52"/>
        <v>182</v>
      </c>
      <c r="DA209" s="368" t="s">
        <v>127</v>
      </c>
      <c r="DB209" s="14">
        <v>0.56271047928862383</v>
      </c>
      <c r="DC209" s="431">
        <v>0.59759446426297036</v>
      </c>
      <c r="DD209" s="14">
        <v>202</v>
      </c>
      <c r="DE209" s="43">
        <v>202</v>
      </c>
      <c r="DF209" s="14">
        <v>198</v>
      </c>
      <c r="DG209" s="14">
        <v>80</v>
      </c>
      <c r="DH209" s="14">
        <v>258</v>
      </c>
      <c r="DI209" s="14">
        <v>228</v>
      </c>
      <c r="DJ209" s="14">
        <f t="shared" si="53"/>
        <v>231</v>
      </c>
      <c r="DK209" s="368" t="s">
        <v>569</v>
      </c>
      <c r="DL209" s="14">
        <v>0.56472815872942506</v>
      </c>
      <c r="DM209" s="431">
        <v>0.57859405302813904</v>
      </c>
      <c r="DN209" s="14">
        <v>202</v>
      </c>
      <c r="DO209" s="43">
        <v>202</v>
      </c>
      <c r="DP209" s="14">
        <v>221</v>
      </c>
      <c r="DQ209" s="14">
        <v>109</v>
      </c>
      <c r="DR209" s="14">
        <v>247</v>
      </c>
      <c r="DS209" s="14">
        <v>234</v>
      </c>
      <c r="DT209" s="14">
        <f t="shared" si="54"/>
        <v>243</v>
      </c>
      <c r="DU209" s="368" t="s">
        <v>298</v>
      </c>
      <c r="DV209" s="14">
        <v>0.54750212633463446</v>
      </c>
      <c r="DW209" s="431">
        <v>0.56566830997443418</v>
      </c>
      <c r="DX209" s="14">
        <v>202</v>
      </c>
      <c r="DY209" s="14">
        <v>202</v>
      </c>
      <c r="DZ209" s="14">
        <v>201</v>
      </c>
      <c r="EA209" s="14">
        <v>305</v>
      </c>
      <c r="EB209" s="14">
        <v>275</v>
      </c>
      <c r="EC209" s="14">
        <v>238</v>
      </c>
      <c r="ED209" s="43">
        <f t="shared" si="55"/>
        <v>243</v>
      </c>
    </row>
    <row r="210" spans="6:134" x14ac:dyDescent="0.25">
      <c r="F210" s="406" t="s">
        <v>77</v>
      </c>
      <c r="G210" s="411">
        <f>(VLOOKUP(F210,'RPPF CALCULATION'!$AX$2:$AZ$400,2,FALSE))</f>
        <v>0.56104765821984082</v>
      </c>
      <c r="H210" s="413">
        <f t="shared" si="45"/>
        <v>204</v>
      </c>
      <c r="I210" s="49">
        <f>VLOOKUP(F210,'RPPF CALCULATION'!$U$2:$W$365,3,FALSE)</f>
        <v>172</v>
      </c>
      <c r="J210" s="417">
        <f>VLOOKUP(F210,'RPPF CALCULATION'!$X$2:$AC$365,3,FALSE)</f>
        <v>251</v>
      </c>
      <c r="K210" s="467">
        <f>VLOOKUP(F210,'RPPF CALCULATION'!$X$2:$AC$365,5,FALSE)</f>
        <v>163</v>
      </c>
      <c r="L210" s="525">
        <f t="shared" si="46"/>
        <v>167.5</v>
      </c>
      <c r="M210" s="469">
        <f t="shared" si="47"/>
        <v>159</v>
      </c>
      <c r="O210" s="368" t="s">
        <v>260</v>
      </c>
      <c r="P210" s="14">
        <v>0.57116171821574047</v>
      </c>
      <c r="Q210" s="431">
        <v>0.58320374582697077</v>
      </c>
      <c r="R210" s="14">
        <v>203</v>
      </c>
      <c r="S210" s="43">
        <v>203</v>
      </c>
      <c r="T210" s="14">
        <v>213</v>
      </c>
      <c r="U210" s="14">
        <v>152</v>
      </c>
      <c r="V210" s="14">
        <v>345</v>
      </c>
      <c r="W210" s="14">
        <v>279</v>
      </c>
      <c r="X210" s="14">
        <f t="shared" si="56"/>
        <v>282</v>
      </c>
      <c r="Y210" s="368" t="s">
        <v>276</v>
      </c>
      <c r="Z210" s="14">
        <v>0.58057569511487539</v>
      </c>
      <c r="AA210" s="431">
        <v>0.60226281307410134</v>
      </c>
      <c r="AB210" s="14">
        <v>203</v>
      </c>
      <c r="AC210" s="43">
        <v>203</v>
      </c>
      <c r="AD210" s="14">
        <v>216</v>
      </c>
      <c r="AE210" s="14">
        <v>104</v>
      </c>
      <c r="AF210" s="14">
        <v>236</v>
      </c>
      <c r="AG210" s="14">
        <v>226</v>
      </c>
      <c r="AH210" s="43">
        <f t="shared" si="57"/>
        <v>228</v>
      </c>
      <c r="AI210" s="368" t="s">
        <v>570</v>
      </c>
      <c r="AJ210" s="14">
        <v>0.54277925904879731</v>
      </c>
      <c r="AK210" s="431">
        <v>0.59534624885646792</v>
      </c>
      <c r="AL210" s="14">
        <v>203</v>
      </c>
      <c r="AM210" s="14">
        <v>203</v>
      </c>
      <c r="AN210" s="14">
        <v>206</v>
      </c>
      <c r="AO210" s="14">
        <v>220</v>
      </c>
      <c r="AP210" s="14">
        <v>174</v>
      </c>
      <c r="AQ210" s="14">
        <v>190</v>
      </c>
      <c r="AR210" s="43">
        <f t="shared" si="58"/>
        <v>189</v>
      </c>
      <c r="AS210" s="14" t="s">
        <v>363</v>
      </c>
      <c r="AT210" s="14">
        <v>0.54096730067073295</v>
      </c>
      <c r="AU210" s="431">
        <v>0.58280839233469317</v>
      </c>
      <c r="AV210" s="14">
        <v>203</v>
      </c>
      <c r="AW210" s="43">
        <v>203</v>
      </c>
      <c r="AX210" s="14">
        <v>188</v>
      </c>
      <c r="AY210" s="14">
        <v>281</v>
      </c>
      <c r="AZ210" s="14">
        <v>159</v>
      </c>
      <c r="BA210" s="14">
        <v>173.5</v>
      </c>
      <c r="BB210" s="14">
        <f t="shared" si="59"/>
        <v>167</v>
      </c>
      <c r="BC210" s="368" t="s">
        <v>336</v>
      </c>
      <c r="BD210" s="14">
        <v>0.56434244754736107</v>
      </c>
      <c r="BE210" s="431">
        <v>0.57806263899945365</v>
      </c>
      <c r="BF210" s="14">
        <v>203</v>
      </c>
      <c r="BG210" s="43">
        <v>203</v>
      </c>
      <c r="BH210" s="14">
        <v>249</v>
      </c>
      <c r="BI210" s="14">
        <v>201</v>
      </c>
      <c r="BJ210" s="14">
        <v>285</v>
      </c>
      <c r="BK210" s="14">
        <v>267</v>
      </c>
      <c r="BL210" s="14">
        <f t="shared" si="48"/>
        <v>274</v>
      </c>
      <c r="BM210" s="368" t="s">
        <v>207</v>
      </c>
      <c r="BN210" s="14">
        <v>0.55399901852179523</v>
      </c>
      <c r="BO210" s="431">
        <v>0.57771942775639573</v>
      </c>
      <c r="BP210" s="14">
        <v>203</v>
      </c>
      <c r="BQ210" s="43">
        <v>203</v>
      </c>
      <c r="BR210" s="14">
        <v>205</v>
      </c>
      <c r="BS210" s="14">
        <v>279</v>
      </c>
      <c r="BT210" s="14">
        <v>176</v>
      </c>
      <c r="BU210" s="14">
        <v>190.5</v>
      </c>
      <c r="BV210" s="14">
        <f t="shared" si="49"/>
        <v>189</v>
      </c>
      <c r="BW210" s="14" t="s">
        <v>303</v>
      </c>
      <c r="BX210" s="14">
        <v>0.55273757784632582</v>
      </c>
      <c r="BY210" s="431">
        <v>0.58337711456638197</v>
      </c>
      <c r="BZ210" s="14">
        <v>203</v>
      </c>
      <c r="CA210" s="43">
        <v>203</v>
      </c>
      <c r="CB210" s="14">
        <v>187</v>
      </c>
      <c r="CC210" s="14">
        <v>67</v>
      </c>
      <c r="CD210" s="14">
        <v>311</v>
      </c>
      <c r="CE210" s="14">
        <v>249</v>
      </c>
      <c r="CF210" s="14">
        <f t="shared" si="50"/>
        <v>255</v>
      </c>
      <c r="CG210" s="368" t="s">
        <v>212</v>
      </c>
      <c r="CH210" s="14">
        <v>0.55211212652529507</v>
      </c>
      <c r="CI210" s="431">
        <v>0.58250470508632923</v>
      </c>
      <c r="CJ210" s="14">
        <v>203</v>
      </c>
      <c r="CK210" s="43">
        <v>203</v>
      </c>
      <c r="CL210" s="14">
        <v>158</v>
      </c>
      <c r="CM210" s="14">
        <v>166</v>
      </c>
      <c r="CN210" s="14">
        <v>158</v>
      </c>
      <c r="CO210" s="14">
        <v>158</v>
      </c>
      <c r="CP210" s="43">
        <f t="shared" si="51"/>
        <v>152</v>
      </c>
      <c r="CQ210" s="14" t="s">
        <v>108</v>
      </c>
      <c r="CR210" s="14">
        <v>0.54759224994788414</v>
      </c>
      <c r="CS210" s="431">
        <v>0.57415752394357711</v>
      </c>
      <c r="CT210" s="14">
        <v>203</v>
      </c>
      <c r="CU210" s="14">
        <v>203</v>
      </c>
      <c r="CV210" s="14">
        <v>254</v>
      </c>
      <c r="CW210" s="14">
        <v>293</v>
      </c>
      <c r="CX210" s="14">
        <v>291</v>
      </c>
      <c r="CY210" s="14">
        <v>272.5</v>
      </c>
      <c r="CZ210" s="14">
        <f t="shared" si="52"/>
        <v>282</v>
      </c>
      <c r="DA210" s="368" t="s">
        <v>240</v>
      </c>
      <c r="DB210" s="14">
        <v>0.56242722646293763</v>
      </c>
      <c r="DC210" s="431">
        <v>0.59729365180816962</v>
      </c>
      <c r="DD210" s="14">
        <v>203</v>
      </c>
      <c r="DE210" s="43">
        <v>203</v>
      </c>
      <c r="DF210" s="14">
        <v>227</v>
      </c>
      <c r="DG210" s="14">
        <v>242</v>
      </c>
      <c r="DH210" s="14">
        <v>117</v>
      </c>
      <c r="DI210" s="14">
        <v>172</v>
      </c>
      <c r="DJ210" s="14">
        <f t="shared" si="53"/>
        <v>171</v>
      </c>
      <c r="DK210" s="368" t="s">
        <v>121</v>
      </c>
      <c r="DL210" s="14">
        <v>0.56297296404518571</v>
      </c>
      <c r="DM210" s="431">
        <v>0.57679576266398869</v>
      </c>
      <c r="DN210" s="14">
        <v>203</v>
      </c>
      <c r="DO210" s="43">
        <v>203</v>
      </c>
      <c r="DP210" s="14">
        <v>188</v>
      </c>
      <c r="DQ210" s="14">
        <v>142</v>
      </c>
      <c r="DR210" s="14">
        <v>106</v>
      </c>
      <c r="DS210" s="14">
        <v>147</v>
      </c>
      <c r="DT210" s="14">
        <f t="shared" si="54"/>
        <v>137</v>
      </c>
      <c r="DU210" s="368" t="s">
        <v>121</v>
      </c>
      <c r="DV210" s="14">
        <v>0.54210636750547503</v>
      </c>
      <c r="DW210" s="431">
        <v>0.56009351924557638</v>
      </c>
      <c r="DX210" s="14">
        <v>203</v>
      </c>
      <c r="DY210" s="14">
        <v>203</v>
      </c>
      <c r="DZ210" s="14">
        <v>228</v>
      </c>
      <c r="EA210" s="14">
        <v>253</v>
      </c>
      <c r="EB210" s="14">
        <v>252</v>
      </c>
      <c r="EC210" s="14">
        <v>240</v>
      </c>
      <c r="ED210" s="43">
        <f t="shared" si="55"/>
        <v>245</v>
      </c>
    </row>
    <row r="211" spans="6:134" x14ac:dyDescent="0.25">
      <c r="F211" s="406" t="s">
        <v>179</v>
      </c>
      <c r="G211" s="411">
        <f>(VLOOKUP(F211,'RPPF CALCULATION'!$AX$2:$AZ$400,2,FALSE))</f>
        <v>0.56082282885875645</v>
      </c>
      <c r="H211" s="413">
        <f t="shared" si="45"/>
        <v>205</v>
      </c>
      <c r="I211" s="49">
        <f>VLOOKUP(F211,'RPPF CALCULATION'!$U$2:$W$365,3,FALSE)</f>
        <v>203</v>
      </c>
      <c r="J211" s="417">
        <f>VLOOKUP(F211,'RPPF CALCULATION'!$X$2:$AC$365,3,FALSE)</f>
        <v>324</v>
      </c>
      <c r="K211" s="467">
        <f>VLOOKUP(F211,'RPPF CALCULATION'!$X$2:$AC$365,5,FALSE)</f>
        <v>77</v>
      </c>
      <c r="L211" s="525">
        <f t="shared" si="46"/>
        <v>140</v>
      </c>
      <c r="M211" s="469">
        <f t="shared" si="47"/>
        <v>129</v>
      </c>
      <c r="O211" s="368" t="s">
        <v>216</v>
      </c>
      <c r="P211" s="14">
        <v>0.57083332265675923</v>
      </c>
      <c r="Q211" s="431">
        <v>0.58286842657499238</v>
      </c>
      <c r="R211" s="14">
        <v>204</v>
      </c>
      <c r="S211" s="43">
        <v>204</v>
      </c>
      <c r="T211" s="14">
        <v>211</v>
      </c>
      <c r="U211" s="14">
        <v>216</v>
      </c>
      <c r="V211" s="14">
        <v>179</v>
      </c>
      <c r="W211" s="14">
        <v>195</v>
      </c>
      <c r="X211" s="14">
        <f t="shared" si="56"/>
        <v>190</v>
      </c>
      <c r="Y211" s="368" t="s">
        <v>375</v>
      </c>
      <c r="Z211" s="14">
        <v>0.57715840040307231</v>
      </c>
      <c r="AA211" s="431">
        <v>0.59871786700840957</v>
      </c>
      <c r="AB211" s="14">
        <v>204</v>
      </c>
      <c r="AC211" s="43">
        <v>204</v>
      </c>
      <c r="AD211" s="14">
        <v>193</v>
      </c>
      <c r="AE211" s="14">
        <v>293</v>
      </c>
      <c r="AF211" s="14">
        <v>155</v>
      </c>
      <c r="AG211" s="14">
        <v>174</v>
      </c>
      <c r="AH211" s="43">
        <f t="shared" si="57"/>
        <v>174</v>
      </c>
      <c r="AI211" s="368" t="s">
        <v>565</v>
      </c>
      <c r="AJ211" s="14">
        <v>0.54160967204498833</v>
      </c>
      <c r="AK211" s="431">
        <v>0.59406338989710161</v>
      </c>
      <c r="AL211" s="14">
        <v>204</v>
      </c>
      <c r="AM211" s="14">
        <v>204</v>
      </c>
      <c r="AN211" s="14">
        <v>204</v>
      </c>
      <c r="AO211" s="14">
        <v>148</v>
      </c>
      <c r="AP211" s="14">
        <v>136</v>
      </c>
      <c r="AQ211" s="14">
        <v>170</v>
      </c>
      <c r="AR211" s="43">
        <f t="shared" si="58"/>
        <v>165</v>
      </c>
      <c r="AS211" s="14" t="s">
        <v>371</v>
      </c>
      <c r="AT211" s="14">
        <v>0.54065864592184221</v>
      </c>
      <c r="AU211" s="431">
        <v>0.58247586469806067</v>
      </c>
      <c r="AV211" s="14">
        <v>204</v>
      </c>
      <c r="AW211" s="43">
        <v>204</v>
      </c>
      <c r="AX211" s="14">
        <v>211</v>
      </c>
      <c r="AY211" s="14">
        <v>222</v>
      </c>
      <c r="AZ211" s="14">
        <v>283</v>
      </c>
      <c r="BA211" s="14">
        <v>247</v>
      </c>
      <c r="BB211" s="14">
        <f t="shared" si="59"/>
        <v>248</v>
      </c>
      <c r="BC211" s="368" t="s">
        <v>158</v>
      </c>
      <c r="BD211" s="14">
        <v>0.56164455235366018</v>
      </c>
      <c r="BE211" s="431">
        <v>0.57529915306605894</v>
      </c>
      <c r="BF211" s="14">
        <v>204</v>
      </c>
      <c r="BG211" s="43">
        <v>204</v>
      </c>
      <c r="BH211" s="14">
        <v>209</v>
      </c>
      <c r="BI211" s="14">
        <v>236</v>
      </c>
      <c r="BJ211" s="14">
        <v>192</v>
      </c>
      <c r="BK211" s="14">
        <v>200.5</v>
      </c>
      <c r="BL211" s="14">
        <f t="shared" si="48"/>
        <v>197</v>
      </c>
      <c r="BM211" s="368" t="s">
        <v>76</v>
      </c>
      <c r="BN211" s="14">
        <v>0.55315976348297391</v>
      </c>
      <c r="BO211" s="431">
        <v>0.57684423858717437</v>
      </c>
      <c r="BP211" s="14">
        <v>204</v>
      </c>
      <c r="BQ211" s="43">
        <v>204</v>
      </c>
      <c r="BR211" s="14">
        <v>240</v>
      </c>
      <c r="BS211" s="14">
        <v>269</v>
      </c>
      <c r="BT211" s="14">
        <v>158</v>
      </c>
      <c r="BU211" s="14">
        <v>199</v>
      </c>
      <c r="BV211" s="14">
        <f t="shared" si="49"/>
        <v>196</v>
      </c>
      <c r="BW211" s="14" t="s">
        <v>278</v>
      </c>
      <c r="BX211" s="14">
        <v>0.55043217044878434</v>
      </c>
      <c r="BY211" s="431">
        <v>0.58094391304475201</v>
      </c>
      <c r="BZ211" s="14">
        <v>204</v>
      </c>
      <c r="CA211" s="43">
        <v>204</v>
      </c>
      <c r="CB211" s="14">
        <v>207</v>
      </c>
      <c r="CC211" s="14">
        <v>185</v>
      </c>
      <c r="CD211" s="14">
        <v>90</v>
      </c>
      <c r="CE211" s="14">
        <v>148.5</v>
      </c>
      <c r="CF211" s="14">
        <f t="shared" si="50"/>
        <v>143</v>
      </c>
      <c r="CG211" s="368" t="s">
        <v>330</v>
      </c>
      <c r="CH211" s="14">
        <v>0.54715880153639784</v>
      </c>
      <c r="CI211" s="431">
        <v>0.5772787102689122</v>
      </c>
      <c r="CJ211" s="14">
        <v>204</v>
      </c>
      <c r="CK211" s="43">
        <v>204</v>
      </c>
      <c r="CL211" s="14">
        <v>181</v>
      </c>
      <c r="CM211" s="14">
        <v>153</v>
      </c>
      <c r="CN211" s="14">
        <v>266</v>
      </c>
      <c r="CO211" s="14">
        <v>223.5</v>
      </c>
      <c r="CP211" s="43">
        <f t="shared" si="51"/>
        <v>218</v>
      </c>
      <c r="CQ211" s="14" t="s">
        <v>97</v>
      </c>
      <c r="CR211" s="14">
        <v>0.54675095233237792</v>
      </c>
      <c r="CS211" s="431">
        <v>0.57327541256259118</v>
      </c>
      <c r="CT211" s="14">
        <v>204</v>
      </c>
      <c r="CU211" s="14">
        <v>204</v>
      </c>
      <c r="CV211" s="14">
        <v>204</v>
      </c>
      <c r="CW211" s="14">
        <v>300</v>
      </c>
      <c r="CX211" s="14">
        <v>99</v>
      </c>
      <c r="CY211" s="14">
        <v>151.5</v>
      </c>
      <c r="CZ211" s="14">
        <f t="shared" si="52"/>
        <v>145</v>
      </c>
      <c r="DA211" s="368" t="s">
        <v>83</v>
      </c>
      <c r="DB211" s="14">
        <v>0.56036702947968275</v>
      </c>
      <c r="DC211" s="431">
        <v>0.59510573749379458</v>
      </c>
      <c r="DD211" s="14">
        <v>204</v>
      </c>
      <c r="DE211" s="43">
        <v>204</v>
      </c>
      <c r="DF211" s="14">
        <v>226</v>
      </c>
      <c r="DG211" s="14">
        <v>139</v>
      </c>
      <c r="DH211" s="14">
        <v>272</v>
      </c>
      <c r="DI211" s="14">
        <v>249</v>
      </c>
      <c r="DJ211" s="14">
        <f t="shared" si="53"/>
        <v>256</v>
      </c>
      <c r="DK211" s="368" t="s">
        <v>330</v>
      </c>
      <c r="DL211" s="14">
        <v>0.56079708620224344</v>
      </c>
      <c r="DM211" s="431">
        <v>0.57456646001530443</v>
      </c>
      <c r="DN211" s="14">
        <v>204</v>
      </c>
      <c r="DO211" s="43">
        <v>204</v>
      </c>
      <c r="DP211" s="14">
        <v>159</v>
      </c>
      <c r="DQ211" s="14">
        <v>131</v>
      </c>
      <c r="DR211" s="14">
        <v>245</v>
      </c>
      <c r="DS211" s="14">
        <v>202</v>
      </c>
      <c r="DT211" s="14">
        <f t="shared" si="54"/>
        <v>203</v>
      </c>
      <c r="DU211" s="368" t="s">
        <v>178</v>
      </c>
      <c r="DV211" s="14">
        <v>0.54068805677618459</v>
      </c>
      <c r="DW211" s="431">
        <v>0.55862814880285783</v>
      </c>
      <c r="DX211" s="14">
        <v>204</v>
      </c>
      <c r="DY211" s="14">
        <v>204</v>
      </c>
      <c r="DZ211" s="14">
        <v>213</v>
      </c>
      <c r="EA211" s="14">
        <v>143</v>
      </c>
      <c r="EB211" s="14">
        <v>126</v>
      </c>
      <c r="EC211" s="14">
        <v>169.5</v>
      </c>
      <c r="ED211" s="43">
        <f t="shared" si="55"/>
        <v>167</v>
      </c>
    </row>
    <row r="212" spans="6:134" x14ac:dyDescent="0.25">
      <c r="F212" s="406" t="s">
        <v>216</v>
      </c>
      <c r="G212" s="411">
        <f>(VLOOKUP(F212,'RPPF CALCULATION'!$AX$2:$AZ$400,2,FALSE))</f>
        <v>0.55632796415928454</v>
      </c>
      <c r="H212" s="413">
        <f t="shared" si="45"/>
        <v>206</v>
      </c>
      <c r="I212" s="49">
        <f>VLOOKUP(F212,'RPPF CALCULATION'!$U$2:$W$365,3,FALSE)</f>
        <v>192</v>
      </c>
      <c r="J212" s="417">
        <f>VLOOKUP(F212,'RPPF CALCULATION'!$X$2:$AC$365,3,FALSE)</f>
        <v>214</v>
      </c>
      <c r="K212" s="467">
        <f>VLOOKUP(F212,'RPPF CALCULATION'!$X$2:$AC$365,5,FALSE)</f>
        <v>200</v>
      </c>
      <c r="L212" s="525">
        <f t="shared" si="46"/>
        <v>196</v>
      </c>
      <c r="M212" s="469">
        <f t="shared" si="47"/>
        <v>200</v>
      </c>
      <c r="O212" s="368" t="s">
        <v>287</v>
      </c>
      <c r="P212" s="14">
        <v>0.56608698084428177</v>
      </c>
      <c r="Q212" s="431">
        <v>0.5780220157674556</v>
      </c>
      <c r="R212" s="14">
        <v>205</v>
      </c>
      <c r="S212" s="43">
        <v>205</v>
      </c>
      <c r="T212" s="14">
        <v>189</v>
      </c>
      <c r="U212" s="14">
        <v>328</v>
      </c>
      <c r="V212" s="14">
        <v>134</v>
      </c>
      <c r="W212" s="14">
        <v>161.5</v>
      </c>
      <c r="X212" s="14">
        <f t="shared" si="56"/>
        <v>157</v>
      </c>
      <c r="Y212" s="368" t="s">
        <v>135</v>
      </c>
      <c r="Z212" s="14">
        <v>0.57647741312831691</v>
      </c>
      <c r="AA212" s="431">
        <v>0.59801144179079735</v>
      </c>
      <c r="AB212" s="14">
        <v>205</v>
      </c>
      <c r="AC212" s="43">
        <v>205</v>
      </c>
      <c r="AD212" s="14">
        <v>205</v>
      </c>
      <c r="AE212" s="14">
        <v>274</v>
      </c>
      <c r="AF212" s="14">
        <v>145</v>
      </c>
      <c r="AG212" s="14">
        <v>175</v>
      </c>
      <c r="AH212" s="43">
        <f t="shared" si="57"/>
        <v>175</v>
      </c>
      <c r="AI212" s="368" t="s">
        <v>246</v>
      </c>
      <c r="AJ212" s="14">
        <v>0.54090045065216319</v>
      </c>
      <c r="AK212" s="431">
        <v>0.59328548195609598</v>
      </c>
      <c r="AL212" s="14">
        <v>205</v>
      </c>
      <c r="AM212" s="14">
        <v>205</v>
      </c>
      <c r="AN212" s="14">
        <v>195</v>
      </c>
      <c r="AO212" s="14">
        <v>259</v>
      </c>
      <c r="AP212" s="14">
        <v>249</v>
      </c>
      <c r="AQ212" s="14">
        <v>222</v>
      </c>
      <c r="AR212" s="43">
        <f t="shared" si="58"/>
        <v>219</v>
      </c>
      <c r="AS212" s="14" t="s">
        <v>284</v>
      </c>
      <c r="AT212" s="14">
        <v>0.53947606876811616</v>
      </c>
      <c r="AU212" s="431">
        <v>0.58120182116729591</v>
      </c>
      <c r="AV212" s="14">
        <v>205</v>
      </c>
      <c r="AW212" s="43">
        <v>205</v>
      </c>
      <c r="AX212" s="14">
        <v>192</v>
      </c>
      <c r="AY212" s="14">
        <v>138</v>
      </c>
      <c r="AZ212" s="14">
        <v>162</v>
      </c>
      <c r="BA212" s="14">
        <v>177</v>
      </c>
      <c r="BB212" s="14">
        <f t="shared" si="59"/>
        <v>170</v>
      </c>
      <c r="BC212" s="368" t="s">
        <v>266</v>
      </c>
      <c r="BD212" s="14">
        <v>0.5600134842124288</v>
      </c>
      <c r="BE212" s="431">
        <v>0.57362843069136282</v>
      </c>
      <c r="BF212" s="14">
        <v>205</v>
      </c>
      <c r="BG212" s="43">
        <v>205</v>
      </c>
      <c r="BH212" s="14">
        <v>207</v>
      </c>
      <c r="BI212" s="14">
        <v>184</v>
      </c>
      <c r="BJ212" s="14">
        <v>147</v>
      </c>
      <c r="BK212" s="14">
        <v>177</v>
      </c>
      <c r="BL212" s="14">
        <f t="shared" si="48"/>
        <v>172</v>
      </c>
      <c r="BM212" s="368" t="s">
        <v>79</v>
      </c>
      <c r="BN212" s="14">
        <v>0.551607978991704</v>
      </c>
      <c r="BO212" s="431">
        <v>0.57522601180639465</v>
      </c>
      <c r="BP212" s="14">
        <v>205</v>
      </c>
      <c r="BQ212" s="43">
        <v>205</v>
      </c>
      <c r="BR212" s="14">
        <v>199</v>
      </c>
      <c r="BS212" s="14">
        <v>93</v>
      </c>
      <c r="BT212" s="14">
        <v>164</v>
      </c>
      <c r="BU212" s="14">
        <v>181.5</v>
      </c>
      <c r="BV212" s="14">
        <f t="shared" si="49"/>
        <v>179</v>
      </c>
      <c r="BW212" s="14" t="s">
        <v>217</v>
      </c>
      <c r="BX212" s="14">
        <v>0.55003745993558217</v>
      </c>
      <c r="BY212" s="431">
        <v>0.58052732280462738</v>
      </c>
      <c r="BZ212" s="14">
        <v>205</v>
      </c>
      <c r="CA212" s="43">
        <v>205</v>
      </c>
      <c r="CB212" s="14">
        <v>201</v>
      </c>
      <c r="CC212" s="14">
        <v>117</v>
      </c>
      <c r="CD212" s="14">
        <v>261</v>
      </c>
      <c r="CE212" s="14">
        <v>231</v>
      </c>
      <c r="CF212" s="14">
        <f t="shared" si="50"/>
        <v>228</v>
      </c>
      <c r="CG212" s="368" t="s">
        <v>385</v>
      </c>
      <c r="CH212" s="14">
        <v>0.5461182883025808</v>
      </c>
      <c r="CI212" s="431">
        <v>0.57618091903179969</v>
      </c>
      <c r="CJ212" s="14">
        <v>205</v>
      </c>
      <c r="CK212" s="43">
        <v>205</v>
      </c>
      <c r="CL212" s="14">
        <v>184</v>
      </c>
      <c r="CM212" s="14">
        <v>179</v>
      </c>
      <c r="CN212" s="14">
        <v>294</v>
      </c>
      <c r="CO212" s="14">
        <v>239</v>
      </c>
      <c r="CP212" s="43">
        <f t="shared" si="51"/>
        <v>244</v>
      </c>
      <c r="CQ212" s="14" t="s">
        <v>307</v>
      </c>
      <c r="CR212" s="14">
        <v>0.54623374816539394</v>
      </c>
      <c r="CS212" s="431">
        <v>0.57273311733486099</v>
      </c>
      <c r="CT212" s="14">
        <v>205</v>
      </c>
      <c r="CU212" s="14">
        <v>205</v>
      </c>
      <c r="CV212" s="14">
        <v>231</v>
      </c>
      <c r="CW212" s="14">
        <v>306</v>
      </c>
      <c r="CX212" s="14">
        <v>230</v>
      </c>
      <c r="CY212" s="14">
        <v>230.5</v>
      </c>
      <c r="CZ212" s="14">
        <f t="shared" si="52"/>
        <v>234</v>
      </c>
      <c r="DA212" s="368" t="s">
        <v>288</v>
      </c>
      <c r="DB212" s="14">
        <v>0.55869058269664984</v>
      </c>
      <c r="DC212" s="431">
        <v>0.59332536312003414</v>
      </c>
      <c r="DD212" s="14">
        <v>205</v>
      </c>
      <c r="DE212" s="43">
        <v>205</v>
      </c>
      <c r="DF212" s="14">
        <v>199</v>
      </c>
      <c r="DG212" s="14">
        <v>164</v>
      </c>
      <c r="DH212" s="14">
        <v>253</v>
      </c>
      <c r="DI212" s="14">
        <v>226</v>
      </c>
      <c r="DJ212" s="14">
        <f t="shared" si="53"/>
        <v>226</v>
      </c>
      <c r="DK212" s="368" t="s">
        <v>389</v>
      </c>
      <c r="DL212" s="14">
        <v>0.55536233437889992</v>
      </c>
      <c r="DM212" s="431">
        <v>0.56899826753886551</v>
      </c>
      <c r="DN212" s="14">
        <v>205</v>
      </c>
      <c r="DO212" s="43">
        <v>205</v>
      </c>
      <c r="DP212" s="14">
        <v>201</v>
      </c>
      <c r="DQ212" s="14">
        <v>197</v>
      </c>
      <c r="DR212" s="14">
        <v>283</v>
      </c>
      <c r="DS212" s="14">
        <v>242</v>
      </c>
      <c r="DT212" s="14">
        <f t="shared" si="54"/>
        <v>256</v>
      </c>
      <c r="DU212" s="368" t="s">
        <v>141</v>
      </c>
      <c r="DV212" s="14">
        <v>0.54066112193760274</v>
      </c>
      <c r="DW212" s="431">
        <v>0.55860032026322815</v>
      </c>
      <c r="DX212" s="14">
        <v>205</v>
      </c>
      <c r="DY212" s="14">
        <v>205</v>
      </c>
      <c r="DZ212" s="14">
        <v>177</v>
      </c>
      <c r="EA212" s="14">
        <v>200</v>
      </c>
      <c r="EB212" s="14">
        <v>167</v>
      </c>
      <c r="EC212" s="14">
        <v>172</v>
      </c>
      <c r="ED212" s="43">
        <f t="shared" si="55"/>
        <v>168</v>
      </c>
    </row>
    <row r="213" spans="6:134" x14ac:dyDescent="0.25">
      <c r="F213" s="406" t="s">
        <v>73</v>
      </c>
      <c r="G213" s="411">
        <f>(VLOOKUP(F213,'RPPF CALCULATION'!$AX$2:$AZ$400,2,FALSE))</f>
        <v>0.55485497306422693</v>
      </c>
      <c r="H213" s="413">
        <f t="shared" si="45"/>
        <v>207</v>
      </c>
      <c r="I213" s="49">
        <f>VLOOKUP(F213,'RPPF CALCULATION'!$U$2:$W$365,3,FALSE)</f>
        <v>222</v>
      </c>
      <c r="J213" s="417">
        <f>VLOOKUP(F213,'RPPF CALCULATION'!$X$2:$AC$365,3,FALSE)</f>
        <v>91</v>
      </c>
      <c r="K213" s="467">
        <f>VLOOKUP(F213,'RPPF CALCULATION'!$X$2:$AC$365,5,FALSE)</f>
        <v>135</v>
      </c>
      <c r="L213" s="525">
        <f t="shared" si="46"/>
        <v>178.5</v>
      </c>
      <c r="M213" s="469">
        <f t="shared" si="47"/>
        <v>174</v>
      </c>
      <c r="O213" s="368" t="s">
        <v>331</v>
      </c>
      <c r="P213" s="14">
        <v>0.56584108666555721</v>
      </c>
      <c r="Q213" s="431">
        <v>0.5777709373048493</v>
      </c>
      <c r="R213" s="14">
        <v>206</v>
      </c>
      <c r="S213" s="43">
        <v>206</v>
      </c>
      <c r="T213" s="14">
        <v>181</v>
      </c>
      <c r="U213" s="14">
        <v>276</v>
      </c>
      <c r="V213" s="14">
        <v>110</v>
      </c>
      <c r="W213" s="14">
        <v>145.5</v>
      </c>
      <c r="X213" s="14">
        <f t="shared" si="56"/>
        <v>138</v>
      </c>
      <c r="Y213" s="368" t="s">
        <v>108</v>
      </c>
      <c r="Z213" s="14">
        <v>0.57609680655534479</v>
      </c>
      <c r="AA213" s="431">
        <v>0.59761661784752618</v>
      </c>
      <c r="AB213" s="14">
        <v>206</v>
      </c>
      <c r="AC213" s="43">
        <v>206</v>
      </c>
      <c r="AD213" s="14">
        <v>201</v>
      </c>
      <c r="AE213" s="14">
        <v>299</v>
      </c>
      <c r="AF213" s="14">
        <v>213</v>
      </c>
      <c r="AG213" s="14">
        <v>207</v>
      </c>
      <c r="AH213" s="43">
        <f t="shared" si="57"/>
        <v>211</v>
      </c>
      <c r="AI213" s="368" t="s">
        <v>363</v>
      </c>
      <c r="AJ213" s="14">
        <v>0.54054135449616569</v>
      </c>
      <c r="AK213" s="431">
        <v>0.59289160811901065</v>
      </c>
      <c r="AL213" s="14">
        <v>206</v>
      </c>
      <c r="AM213" s="14">
        <v>206</v>
      </c>
      <c r="AN213" s="14">
        <v>197</v>
      </c>
      <c r="AO213" s="14">
        <v>215</v>
      </c>
      <c r="AP213" s="14">
        <v>273</v>
      </c>
      <c r="AQ213" s="14">
        <v>235</v>
      </c>
      <c r="AR213" s="43">
        <f t="shared" si="58"/>
        <v>233</v>
      </c>
      <c r="AS213" s="14" t="s">
        <v>72</v>
      </c>
      <c r="AT213" s="14">
        <v>0.53349362486314267</v>
      </c>
      <c r="AU213" s="431">
        <v>0.57475666540618597</v>
      </c>
      <c r="AV213" s="14">
        <v>206</v>
      </c>
      <c r="AW213" s="43">
        <v>206</v>
      </c>
      <c r="AX213" s="14">
        <v>233</v>
      </c>
      <c r="AY213" s="14">
        <v>119</v>
      </c>
      <c r="AZ213" s="14">
        <v>302</v>
      </c>
      <c r="BA213" s="14">
        <v>267.5</v>
      </c>
      <c r="BB213" s="14">
        <f t="shared" si="59"/>
        <v>273</v>
      </c>
      <c r="BC213" s="368" t="s">
        <v>171</v>
      </c>
      <c r="BD213" s="14">
        <v>0.55860966053938244</v>
      </c>
      <c r="BE213" s="431">
        <v>0.57219047751123642</v>
      </c>
      <c r="BF213" s="14">
        <v>206</v>
      </c>
      <c r="BG213" s="43">
        <v>206</v>
      </c>
      <c r="BH213" s="14">
        <v>224</v>
      </c>
      <c r="BI213" s="14">
        <v>251</v>
      </c>
      <c r="BJ213" s="14">
        <v>181</v>
      </c>
      <c r="BK213" s="14">
        <v>202.5</v>
      </c>
      <c r="BL213" s="14">
        <f t="shared" si="48"/>
        <v>199</v>
      </c>
      <c r="BM213" s="368" t="s">
        <v>173</v>
      </c>
      <c r="BN213" s="14">
        <v>0.55081219470508014</v>
      </c>
      <c r="BO213" s="431">
        <v>0.57439615466348382</v>
      </c>
      <c r="BP213" s="14">
        <v>206</v>
      </c>
      <c r="BQ213" s="43">
        <v>206</v>
      </c>
      <c r="BR213" s="14">
        <v>202</v>
      </c>
      <c r="BS213" s="14">
        <v>231</v>
      </c>
      <c r="BT213" s="14">
        <v>177</v>
      </c>
      <c r="BU213" s="14">
        <v>189.5</v>
      </c>
      <c r="BV213" s="14">
        <f t="shared" si="49"/>
        <v>186</v>
      </c>
      <c r="BW213" s="14" t="s">
        <v>329</v>
      </c>
      <c r="BX213" s="14">
        <v>0.54876002619659447</v>
      </c>
      <c r="BY213" s="431">
        <v>0.57917907792573919</v>
      </c>
      <c r="BZ213" s="14">
        <v>206</v>
      </c>
      <c r="CA213" s="43">
        <v>206</v>
      </c>
      <c r="CB213" s="14">
        <v>204</v>
      </c>
      <c r="CC213" s="14">
        <v>211</v>
      </c>
      <c r="CD213" s="14">
        <v>204</v>
      </c>
      <c r="CE213" s="14">
        <v>204</v>
      </c>
      <c r="CF213" s="14">
        <f t="shared" si="50"/>
        <v>205</v>
      </c>
      <c r="CG213" s="368" t="s">
        <v>292</v>
      </c>
      <c r="CH213" s="14">
        <v>0.54496750216912748</v>
      </c>
      <c r="CI213" s="431">
        <v>0.5749667846104034</v>
      </c>
      <c r="CJ213" s="14">
        <v>206</v>
      </c>
      <c r="CK213" s="43">
        <v>206</v>
      </c>
      <c r="CL213" s="14">
        <v>203</v>
      </c>
      <c r="CM213" s="14">
        <v>113</v>
      </c>
      <c r="CN213" s="14">
        <v>268</v>
      </c>
      <c r="CO213" s="14">
        <v>235.5</v>
      </c>
      <c r="CP213" s="43">
        <f t="shared" si="51"/>
        <v>240</v>
      </c>
      <c r="CQ213" s="14" t="s">
        <v>332</v>
      </c>
      <c r="CR213" s="14">
        <v>0.54490966424015763</v>
      </c>
      <c r="CS213" s="431">
        <v>0.57134479829258178</v>
      </c>
      <c r="CT213" s="14">
        <v>206</v>
      </c>
      <c r="CU213" s="14">
        <v>206</v>
      </c>
      <c r="CV213" s="14">
        <v>145</v>
      </c>
      <c r="CW213" s="14">
        <v>225</v>
      </c>
      <c r="CX213" s="14">
        <v>148</v>
      </c>
      <c r="CY213" s="14">
        <v>146.5</v>
      </c>
      <c r="CZ213" s="14">
        <f t="shared" si="52"/>
        <v>139</v>
      </c>
      <c r="DA213" s="368" t="s">
        <v>210</v>
      </c>
      <c r="DB213" s="14">
        <v>0.55798565263061273</v>
      </c>
      <c r="DC213" s="431">
        <v>0.59257673248196807</v>
      </c>
      <c r="DD213" s="14">
        <v>206</v>
      </c>
      <c r="DE213" s="43">
        <v>206</v>
      </c>
      <c r="DF213" s="14">
        <v>208</v>
      </c>
      <c r="DG213" s="14">
        <v>234</v>
      </c>
      <c r="DH213" s="14">
        <v>107</v>
      </c>
      <c r="DI213" s="14">
        <v>157.5</v>
      </c>
      <c r="DJ213" s="14">
        <f t="shared" si="53"/>
        <v>152</v>
      </c>
      <c r="DK213" s="368" t="s">
        <v>349</v>
      </c>
      <c r="DL213" s="14">
        <v>0.55515094394632791</v>
      </c>
      <c r="DM213" s="431">
        <v>0.56878168679065499</v>
      </c>
      <c r="DN213" s="14">
        <v>206</v>
      </c>
      <c r="DO213" s="43">
        <v>206</v>
      </c>
      <c r="DP213" s="14">
        <v>204</v>
      </c>
      <c r="DQ213" s="14">
        <v>149</v>
      </c>
      <c r="DR213" s="14">
        <v>138</v>
      </c>
      <c r="DS213" s="14">
        <v>171</v>
      </c>
      <c r="DT213" s="14">
        <f t="shared" si="54"/>
        <v>167</v>
      </c>
      <c r="DU213" s="368" t="s">
        <v>566</v>
      </c>
      <c r="DV213" s="14">
        <v>0.53959474096145288</v>
      </c>
      <c r="DW213" s="431">
        <v>0.55749855664341175</v>
      </c>
      <c r="DX213" s="14">
        <v>206</v>
      </c>
      <c r="DY213" s="14">
        <v>206</v>
      </c>
      <c r="DZ213" s="14">
        <v>203</v>
      </c>
      <c r="EA213" s="14">
        <v>86</v>
      </c>
      <c r="EB213" s="14">
        <v>301</v>
      </c>
      <c r="EC213" s="14">
        <v>252</v>
      </c>
      <c r="ED213" s="43">
        <f t="shared" si="55"/>
        <v>264</v>
      </c>
    </row>
    <row r="214" spans="6:134" x14ac:dyDescent="0.25">
      <c r="F214" s="406" t="s">
        <v>81</v>
      </c>
      <c r="G214" s="411">
        <f>(VLOOKUP(F214,'RPPF CALCULATION'!$AX$2:$AZ$400,2,FALSE))</f>
        <v>0.55408948073390218</v>
      </c>
      <c r="H214" s="413">
        <f t="shared" si="45"/>
        <v>208</v>
      </c>
      <c r="I214" s="49">
        <f>VLOOKUP(F214,'RPPF CALCULATION'!$U$2:$W$365,3,FALSE)</f>
        <v>196</v>
      </c>
      <c r="J214" s="417">
        <f>VLOOKUP(F214,'RPPF CALCULATION'!$X$2:$AC$365,3,FALSE)</f>
        <v>173</v>
      </c>
      <c r="K214" s="467">
        <f>VLOOKUP(F214,'RPPF CALCULATION'!$X$2:$AC$365,5,FALSE)</f>
        <v>189</v>
      </c>
      <c r="L214" s="525">
        <f t="shared" si="46"/>
        <v>192.5</v>
      </c>
      <c r="M214" s="469">
        <f t="shared" si="47"/>
        <v>196</v>
      </c>
      <c r="O214" s="368" t="s">
        <v>89</v>
      </c>
      <c r="P214" s="14">
        <v>0.56539077427481488</v>
      </c>
      <c r="Q214" s="431">
        <v>0.5773111308004959</v>
      </c>
      <c r="R214" s="14">
        <v>207</v>
      </c>
      <c r="S214" s="43">
        <v>207</v>
      </c>
      <c r="T214" s="14">
        <v>187</v>
      </c>
      <c r="U214" s="14">
        <v>149</v>
      </c>
      <c r="V214" s="14">
        <v>260</v>
      </c>
      <c r="W214" s="14">
        <v>223.5</v>
      </c>
      <c r="X214" s="14">
        <f t="shared" si="56"/>
        <v>225</v>
      </c>
      <c r="Y214" s="368" t="s">
        <v>297</v>
      </c>
      <c r="Z214" s="14">
        <v>0.57606984504088798</v>
      </c>
      <c r="AA214" s="431">
        <v>0.59758864919903099</v>
      </c>
      <c r="AB214" s="14">
        <v>207</v>
      </c>
      <c r="AC214" s="43">
        <v>207</v>
      </c>
      <c r="AD214" s="14">
        <v>208</v>
      </c>
      <c r="AE214" s="14">
        <v>254</v>
      </c>
      <c r="AF214" s="14">
        <v>194</v>
      </c>
      <c r="AG214" s="14">
        <v>201</v>
      </c>
      <c r="AH214" s="43">
        <f t="shared" si="57"/>
        <v>205</v>
      </c>
      <c r="AI214" s="368" t="s">
        <v>340</v>
      </c>
      <c r="AJ214" s="14">
        <v>0.53851183115480061</v>
      </c>
      <c r="AK214" s="431">
        <v>0.59066552985956167</v>
      </c>
      <c r="AL214" s="14">
        <v>207</v>
      </c>
      <c r="AM214" s="14">
        <v>207</v>
      </c>
      <c r="AN214" s="14">
        <v>215</v>
      </c>
      <c r="AO214" s="14">
        <v>268</v>
      </c>
      <c r="AP214" s="14">
        <v>161</v>
      </c>
      <c r="AQ214" s="14">
        <v>188</v>
      </c>
      <c r="AR214" s="43">
        <f t="shared" si="58"/>
        <v>187</v>
      </c>
      <c r="AS214" s="14" t="s">
        <v>274</v>
      </c>
      <c r="AT214" s="14">
        <v>0.5316866129468143</v>
      </c>
      <c r="AU214" s="431">
        <v>0.57280989023404671</v>
      </c>
      <c r="AV214" s="14">
        <v>207</v>
      </c>
      <c r="AW214" s="43">
        <v>207</v>
      </c>
      <c r="AX214" s="14">
        <v>238</v>
      </c>
      <c r="AY214" s="14">
        <v>292</v>
      </c>
      <c r="AZ214" s="14">
        <v>301</v>
      </c>
      <c r="BA214" s="14">
        <v>269.5</v>
      </c>
      <c r="BB214" s="14">
        <f t="shared" si="59"/>
        <v>277</v>
      </c>
      <c r="BC214" s="368" t="s">
        <v>94</v>
      </c>
      <c r="BD214" s="14">
        <v>0.5581766922400494</v>
      </c>
      <c r="BE214" s="431">
        <v>0.57174698296496707</v>
      </c>
      <c r="BF214" s="14">
        <v>207</v>
      </c>
      <c r="BG214" s="43">
        <v>207</v>
      </c>
      <c r="BH214" s="14">
        <v>213</v>
      </c>
      <c r="BI214" s="14">
        <v>223</v>
      </c>
      <c r="BJ214" s="14">
        <v>217</v>
      </c>
      <c r="BK214" s="14">
        <v>215</v>
      </c>
      <c r="BL214" s="14">
        <f t="shared" si="48"/>
        <v>212</v>
      </c>
      <c r="BM214" s="368" t="s">
        <v>263</v>
      </c>
      <c r="BN214" s="14">
        <v>0.54974877601765415</v>
      </c>
      <c r="BO214" s="431">
        <v>0.57328720389818388</v>
      </c>
      <c r="BP214" s="14">
        <v>207</v>
      </c>
      <c r="BQ214" s="43">
        <v>207</v>
      </c>
      <c r="BR214" s="14">
        <v>228</v>
      </c>
      <c r="BS214" s="14">
        <v>310</v>
      </c>
      <c r="BT214" s="14">
        <v>232</v>
      </c>
      <c r="BU214" s="14">
        <v>230</v>
      </c>
      <c r="BV214" s="14">
        <f t="shared" si="49"/>
        <v>234</v>
      </c>
      <c r="BW214" s="14" t="s">
        <v>566</v>
      </c>
      <c r="BX214" s="14">
        <v>0.5469592456039688</v>
      </c>
      <c r="BY214" s="431">
        <v>0.57727847585307679</v>
      </c>
      <c r="BZ214" s="14">
        <v>207</v>
      </c>
      <c r="CA214" s="43">
        <v>207</v>
      </c>
      <c r="CB214" s="14">
        <v>197</v>
      </c>
      <c r="CC214" s="14">
        <v>98</v>
      </c>
      <c r="CD214" s="14">
        <v>231</v>
      </c>
      <c r="CE214" s="14">
        <v>214</v>
      </c>
      <c r="CF214" s="14">
        <f t="shared" si="50"/>
        <v>215</v>
      </c>
      <c r="CG214" s="368" t="s">
        <v>53</v>
      </c>
      <c r="CH214" s="14">
        <v>0.54366472941529376</v>
      </c>
      <c r="CI214" s="431">
        <v>0.57359229703386283</v>
      </c>
      <c r="CJ214" s="14">
        <v>207</v>
      </c>
      <c r="CK214" s="43">
        <v>207</v>
      </c>
      <c r="CL214" s="14">
        <v>186</v>
      </c>
      <c r="CM214" s="14">
        <v>175</v>
      </c>
      <c r="CN214" s="14">
        <v>98</v>
      </c>
      <c r="CO214" s="14">
        <v>142</v>
      </c>
      <c r="CP214" s="43">
        <f t="shared" si="51"/>
        <v>143</v>
      </c>
      <c r="CQ214" s="14" t="s">
        <v>331</v>
      </c>
      <c r="CR214" s="14">
        <v>0.54298871096071855</v>
      </c>
      <c r="CS214" s="431">
        <v>0.56933065404813887</v>
      </c>
      <c r="CT214" s="14">
        <v>207</v>
      </c>
      <c r="CU214" s="14">
        <v>207</v>
      </c>
      <c r="CV214" s="14">
        <v>233</v>
      </c>
      <c r="CW214" s="14">
        <v>336</v>
      </c>
      <c r="CX214" s="14">
        <v>111</v>
      </c>
      <c r="CY214" s="14">
        <v>172</v>
      </c>
      <c r="CZ214" s="14">
        <f t="shared" si="52"/>
        <v>167</v>
      </c>
      <c r="DA214" s="368" t="s">
        <v>355</v>
      </c>
      <c r="DB214" s="14">
        <v>0.55713025797033888</v>
      </c>
      <c r="DC214" s="431">
        <v>0.59166830953170424</v>
      </c>
      <c r="DD214" s="14">
        <v>207</v>
      </c>
      <c r="DE214" s="43">
        <v>207</v>
      </c>
      <c r="DF214" s="14">
        <v>214</v>
      </c>
      <c r="DG214" s="14">
        <v>112</v>
      </c>
      <c r="DH214" s="14">
        <v>204</v>
      </c>
      <c r="DI214" s="14">
        <v>209</v>
      </c>
      <c r="DJ214" s="14">
        <f t="shared" si="53"/>
        <v>208</v>
      </c>
      <c r="DK214" s="368" t="s">
        <v>165</v>
      </c>
      <c r="DL214" s="14">
        <v>0.55430097033855241</v>
      </c>
      <c r="DM214" s="431">
        <v>0.56791084359452981</v>
      </c>
      <c r="DN214" s="14">
        <v>207</v>
      </c>
      <c r="DO214" s="43">
        <v>207</v>
      </c>
      <c r="DP214" s="14">
        <v>191</v>
      </c>
      <c r="DQ214" s="14">
        <v>244</v>
      </c>
      <c r="DR214" s="14">
        <v>173</v>
      </c>
      <c r="DS214" s="14">
        <v>182</v>
      </c>
      <c r="DT214" s="14">
        <f t="shared" si="54"/>
        <v>179</v>
      </c>
      <c r="DU214" s="368" t="s">
        <v>148</v>
      </c>
      <c r="DV214" s="14">
        <v>0.53872850925383342</v>
      </c>
      <c r="DW214" s="431">
        <v>0.5566035832679187</v>
      </c>
      <c r="DX214" s="14">
        <v>207</v>
      </c>
      <c r="DY214" s="14">
        <v>207</v>
      </c>
      <c r="DZ214" s="14">
        <v>186</v>
      </c>
      <c r="EA214" s="14">
        <v>98</v>
      </c>
      <c r="EB214" s="14">
        <v>250</v>
      </c>
      <c r="EC214" s="14">
        <v>218</v>
      </c>
      <c r="ED214" s="43">
        <f t="shared" si="55"/>
        <v>223</v>
      </c>
    </row>
    <row r="215" spans="6:134" x14ac:dyDescent="0.25">
      <c r="F215" s="406" t="s">
        <v>331</v>
      </c>
      <c r="G215" s="411">
        <f>(VLOOKUP(F215,'RPPF CALCULATION'!$AX$2:$AZ$400,2,FALSE))</f>
        <v>0.55337990876591026</v>
      </c>
      <c r="H215" s="413">
        <f t="shared" si="45"/>
        <v>209</v>
      </c>
      <c r="I215" s="49">
        <f>VLOOKUP(F215,'RPPF CALCULATION'!$U$2:$W$365,3,FALSE)</f>
        <v>199</v>
      </c>
      <c r="J215" s="417">
        <f>VLOOKUP(F215,'RPPF CALCULATION'!$X$2:$AC$365,3,FALSE)</f>
        <v>148</v>
      </c>
      <c r="K215" s="467">
        <f>VLOOKUP(F215,'RPPF CALCULATION'!$X$2:$AC$365,5,FALSE)</f>
        <v>291</v>
      </c>
      <c r="L215" s="525">
        <f t="shared" si="46"/>
        <v>245</v>
      </c>
      <c r="M215" s="469">
        <f t="shared" si="47"/>
        <v>252</v>
      </c>
      <c r="O215" s="368" t="s">
        <v>164</v>
      </c>
      <c r="P215" s="14">
        <v>0.56236363885530127</v>
      </c>
      <c r="Q215" s="431">
        <v>0.574220173091879</v>
      </c>
      <c r="R215" s="14">
        <v>208</v>
      </c>
      <c r="S215" s="43">
        <v>208</v>
      </c>
      <c r="T215" s="14">
        <v>200</v>
      </c>
      <c r="U215" s="14">
        <v>275</v>
      </c>
      <c r="V215" s="14">
        <v>190</v>
      </c>
      <c r="W215" s="14">
        <v>195</v>
      </c>
      <c r="X215" s="14">
        <f t="shared" si="56"/>
        <v>190</v>
      </c>
      <c r="Y215" s="368" t="s">
        <v>303</v>
      </c>
      <c r="Z215" s="14">
        <v>0.5747818563968049</v>
      </c>
      <c r="AA215" s="431">
        <v>0.59625254837614095</v>
      </c>
      <c r="AB215" s="14">
        <v>208</v>
      </c>
      <c r="AC215" s="43">
        <v>208</v>
      </c>
      <c r="AD215" s="14">
        <v>166</v>
      </c>
      <c r="AE215" s="14">
        <v>183</v>
      </c>
      <c r="AF215" s="14">
        <v>176</v>
      </c>
      <c r="AG215" s="14">
        <v>171</v>
      </c>
      <c r="AH215" s="43">
        <f t="shared" si="57"/>
        <v>169</v>
      </c>
      <c r="AI215" s="368" t="s">
        <v>84</v>
      </c>
      <c r="AJ215" s="14">
        <v>0.53749342503109165</v>
      </c>
      <c r="AK215" s="431">
        <v>0.58954849331946779</v>
      </c>
      <c r="AL215" s="14">
        <v>208</v>
      </c>
      <c r="AM215" s="14">
        <v>208</v>
      </c>
      <c r="AN215" s="14">
        <v>203</v>
      </c>
      <c r="AO215" s="14">
        <v>163</v>
      </c>
      <c r="AP215" s="14">
        <v>288</v>
      </c>
      <c r="AQ215" s="14">
        <v>245.5</v>
      </c>
      <c r="AR215" s="43">
        <f t="shared" si="58"/>
        <v>248</v>
      </c>
      <c r="AS215" s="14" t="s">
        <v>320</v>
      </c>
      <c r="AT215" s="14">
        <v>0.53167799181964748</v>
      </c>
      <c r="AU215" s="431">
        <v>0.5728006023061849</v>
      </c>
      <c r="AV215" s="14">
        <v>208</v>
      </c>
      <c r="AW215" s="43">
        <v>208</v>
      </c>
      <c r="AX215" s="14">
        <v>266</v>
      </c>
      <c r="AY215" s="14">
        <v>293</v>
      </c>
      <c r="AZ215" s="14">
        <v>306</v>
      </c>
      <c r="BA215" s="14">
        <v>286</v>
      </c>
      <c r="BB215" s="14">
        <f t="shared" si="59"/>
        <v>297</v>
      </c>
      <c r="BC215" s="368" t="s">
        <v>63</v>
      </c>
      <c r="BD215" s="14">
        <v>0.55779673839950727</v>
      </c>
      <c r="BE215" s="431">
        <v>0.57135779175541634</v>
      </c>
      <c r="BF215" s="14">
        <v>208</v>
      </c>
      <c r="BG215" s="43">
        <v>208</v>
      </c>
      <c r="BH215" s="14">
        <v>231</v>
      </c>
      <c r="BI215" s="14">
        <v>198</v>
      </c>
      <c r="BJ215" s="14">
        <v>308</v>
      </c>
      <c r="BK215" s="14">
        <v>269.5</v>
      </c>
      <c r="BL215" s="14">
        <f t="shared" si="48"/>
        <v>276</v>
      </c>
      <c r="BM215" s="368" t="s">
        <v>46</v>
      </c>
      <c r="BN215" s="14">
        <v>0.54858970630494619</v>
      </c>
      <c r="BO215" s="431">
        <v>0.57207850664644122</v>
      </c>
      <c r="BP215" s="14">
        <v>208</v>
      </c>
      <c r="BQ215" s="43">
        <v>208</v>
      </c>
      <c r="BR215" s="14">
        <v>207</v>
      </c>
      <c r="BS215" s="14">
        <v>182</v>
      </c>
      <c r="BT215" s="14">
        <v>185</v>
      </c>
      <c r="BU215" s="14">
        <v>196</v>
      </c>
      <c r="BV215" s="14">
        <f t="shared" si="49"/>
        <v>193</v>
      </c>
      <c r="BW215" s="14" t="s">
        <v>339</v>
      </c>
      <c r="BX215" s="14">
        <v>0.54562701092188326</v>
      </c>
      <c r="BY215" s="431">
        <v>0.57587239228664266</v>
      </c>
      <c r="BZ215" s="14">
        <v>208</v>
      </c>
      <c r="CA215" s="43">
        <v>208</v>
      </c>
      <c r="CB215" s="14">
        <v>196</v>
      </c>
      <c r="CC215" s="14">
        <v>216</v>
      </c>
      <c r="CD215" s="14">
        <v>248</v>
      </c>
      <c r="CE215" s="14">
        <v>222</v>
      </c>
      <c r="CF215" s="14">
        <f t="shared" si="50"/>
        <v>220</v>
      </c>
      <c r="CG215" s="368" t="s">
        <v>304</v>
      </c>
      <c r="CH215" s="14">
        <v>0.54333148620345495</v>
      </c>
      <c r="CI215" s="431">
        <v>0.57324070950388795</v>
      </c>
      <c r="CJ215" s="14">
        <v>208</v>
      </c>
      <c r="CK215" s="43">
        <v>208</v>
      </c>
      <c r="CL215" s="14">
        <v>241</v>
      </c>
      <c r="CM215" s="14">
        <v>304</v>
      </c>
      <c r="CN215" s="14">
        <v>210</v>
      </c>
      <c r="CO215" s="14">
        <v>225.5</v>
      </c>
      <c r="CP215" s="43">
        <f t="shared" si="51"/>
        <v>222</v>
      </c>
      <c r="CQ215" s="14" t="s">
        <v>256</v>
      </c>
      <c r="CR215" s="14">
        <v>0.54282616794665195</v>
      </c>
      <c r="CS215" s="431">
        <v>0.56916022560526069</v>
      </c>
      <c r="CT215" s="14">
        <v>208</v>
      </c>
      <c r="CU215" s="14">
        <v>208</v>
      </c>
      <c r="CV215" s="14">
        <v>214</v>
      </c>
      <c r="CW215" s="14">
        <v>153</v>
      </c>
      <c r="CX215" s="14">
        <v>249</v>
      </c>
      <c r="CY215" s="14">
        <v>231.5</v>
      </c>
      <c r="CZ215" s="14">
        <f t="shared" si="52"/>
        <v>236</v>
      </c>
      <c r="DA215" s="368" t="s">
        <v>385</v>
      </c>
      <c r="DB215" s="14">
        <v>0.55603961271560964</v>
      </c>
      <c r="DC215" s="431">
        <v>0.59051005214946239</v>
      </c>
      <c r="DD215" s="14">
        <v>208</v>
      </c>
      <c r="DE215" s="43">
        <v>208</v>
      </c>
      <c r="DF215" s="14">
        <v>194</v>
      </c>
      <c r="DG215" s="14">
        <v>293</v>
      </c>
      <c r="DH215" s="14">
        <v>231</v>
      </c>
      <c r="DI215" s="14">
        <v>212.5</v>
      </c>
      <c r="DJ215" s="14">
        <f t="shared" si="53"/>
        <v>214</v>
      </c>
      <c r="DK215" s="368" t="s">
        <v>564</v>
      </c>
      <c r="DL215" s="14">
        <v>0.55346615073442296</v>
      </c>
      <c r="DM215" s="431">
        <v>0.56705552648162483</v>
      </c>
      <c r="DN215" s="14">
        <v>208</v>
      </c>
      <c r="DO215" s="43">
        <v>208</v>
      </c>
      <c r="DP215" s="14">
        <v>224</v>
      </c>
      <c r="DQ215" s="14">
        <v>141</v>
      </c>
      <c r="DR215" s="14">
        <v>252</v>
      </c>
      <c r="DS215" s="14">
        <v>238</v>
      </c>
      <c r="DT215" s="14">
        <f t="shared" si="54"/>
        <v>251</v>
      </c>
      <c r="DU215" s="368" t="s">
        <v>275</v>
      </c>
      <c r="DV215" s="14">
        <v>0.53468458743310365</v>
      </c>
      <c r="DW215" s="431">
        <v>0.55242548365520083</v>
      </c>
      <c r="DX215" s="14">
        <v>208</v>
      </c>
      <c r="DY215" s="14">
        <v>208</v>
      </c>
      <c r="DZ215" s="14">
        <v>225</v>
      </c>
      <c r="EA215" s="14">
        <v>151</v>
      </c>
      <c r="EB215" s="14">
        <v>242</v>
      </c>
      <c r="EC215" s="14">
        <v>233.5</v>
      </c>
      <c r="ED215" s="43">
        <f t="shared" si="55"/>
        <v>237</v>
      </c>
    </row>
    <row r="216" spans="6:134" x14ac:dyDescent="0.25">
      <c r="F216" s="406" t="s">
        <v>108</v>
      </c>
      <c r="G216" s="411">
        <f>(VLOOKUP(F216,'RPPF CALCULATION'!$AX$2:$AZ$400,2,FALSE))</f>
        <v>0.55064649922741693</v>
      </c>
      <c r="H216" s="413">
        <f t="shared" si="45"/>
        <v>210</v>
      </c>
      <c r="I216" s="49">
        <f>VLOOKUP(F216,'RPPF CALCULATION'!$U$2:$W$365,3,FALSE)</f>
        <v>216</v>
      </c>
      <c r="J216" s="417">
        <f>VLOOKUP(F216,'RPPF CALCULATION'!$X$2:$AC$365,3,FALSE)</f>
        <v>305</v>
      </c>
      <c r="K216" s="467">
        <f>VLOOKUP(F216,'RPPF CALCULATION'!$X$2:$AC$365,5,FALSE)</f>
        <v>229</v>
      </c>
      <c r="L216" s="525">
        <f t="shared" si="46"/>
        <v>222.5</v>
      </c>
      <c r="M216" s="469">
        <f t="shared" si="47"/>
        <v>232</v>
      </c>
      <c r="O216" s="368" t="s">
        <v>275</v>
      </c>
      <c r="P216" s="14">
        <v>0.56104782203582781</v>
      </c>
      <c r="Q216" s="431">
        <v>0.57287661438781123</v>
      </c>
      <c r="R216" s="14">
        <v>209</v>
      </c>
      <c r="S216" s="43">
        <v>209</v>
      </c>
      <c r="T216" s="14">
        <v>208</v>
      </c>
      <c r="U216" s="14">
        <v>157</v>
      </c>
      <c r="V216" s="14">
        <v>250</v>
      </c>
      <c r="W216" s="14">
        <v>229</v>
      </c>
      <c r="X216" s="14">
        <f t="shared" si="56"/>
        <v>235</v>
      </c>
      <c r="Y216" s="368" t="s">
        <v>67</v>
      </c>
      <c r="Z216" s="14">
        <v>0.57445895415197079</v>
      </c>
      <c r="AA216" s="431">
        <v>0.59591758427764685</v>
      </c>
      <c r="AB216" s="14">
        <v>209</v>
      </c>
      <c r="AC216" s="43">
        <v>209</v>
      </c>
      <c r="AD216" s="14">
        <v>206</v>
      </c>
      <c r="AE216" s="14">
        <v>123</v>
      </c>
      <c r="AF216" s="14">
        <v>146</v>
      </c>
      <c r="AG216" s="14">
        <v>176</v>
      </c>
      <c r="AH216" s="43">
        <f t="shared" si="57"/>
        <v>177</v>
      </c>
      <c r="AI216" s="368" t="s">
        <v>67</v>
      </c>
      <c r="AJ216" s="14">
        <v>0.53679501477986313</v>
      </c>
      <c r="AK216" s="431">
        <v>0.58878244355559062</v>
      </c>
      <c r="AL216" s="14">
        <v>209</v>
      </c>
      <c r="AM216" s="14">
        <v>209</v>
      </c>
      <c r="AN216" s="14">
        <v>183</v>
      </c>
      <c r="AO216" s="14">
        <v>96</v>
      </c>
      <c r="AP216" s="14">
        <v>148</v>
      </c>
      <c r="AQ216" s="14">
        <v>165.5</v>
      </c>
      <c r="AR216" s="43">
        <f t="shared" si="58"/>
        <v>163</v>
      </c>
      <c r="AS216" s="14" t="s">
        <v>63</v>
      </c>
      <c r="AT216" s="14">
        <v>0.52965815561609786</v>
      </c>
      <c r="AU216" s="431">
        <v>0.57062454196185242</v>
      </c>
      <c r="AV216" s="14">
        <v>209</v>
      </c>
      <c r="AW216" s="43">
        <v>209</v>
      </c>
      <c r="AX216" s="14">
        <v>249</v>
      </c>
      <c r="AY216" s="14">
        <v>219</v>
      </c>
      <c r="AZ216" s="14">
        <v>318</v>
      </c>
      <c r="BA216" s="14">
        <v>283.5</v>
      </c>
      <c r="BB216" s="14">
        <f t="shared" si="59"/>
        <v>290</v>
      </c>
      <c r="BC216" s="368" t="s">
        <v>568</v>
      </c>
      <c r="BD216" s="14">
        <v>0.55585784451107678</v>
      </c>
      <c r="BE216" s="431">
        <v>0.56937175982966437</v>
      </c>
      <c r="BF216" s="14">
        <v>209</v>
      </c>
      <c r="BG216" s="43">
        <v>209</v>
      </c>
      <c r="BH216" s="14">
        <v>190</v>
      </c>
      <c r="BI216" s="14">
        <v>118</v>
      </c>
      <c r="BJ216" s="14">
        <v>320</v>
      </c>
      <c r="BK216" s="14">
        <v>255</v>
      </c>
      <c r="BL216" s="14">
        <f t="shared" si="48"/>
        <v>259</v>
      </c>
      <c r="BM216" s="368" t="s">
        <v>331</v>
      </c>
      <c r="BN216" s="14">
        <v>0.54742685225273957</v>
      </c>
      <c r="BO216" s="431">
        <v>0.5708658630222746</v>
      </c>
      <c r="BP216" s="14">
        <v>209</v>
      </c>
      <c r="BQ216" s="43">
        <v>209</v>
      </c>
      <c r="BR216" s="14">
        <v>231</v>
      </c>
      <c r="BS216" s="14">
        <v>308</v>
      </c>
      <c r="BT216" s="14">
        <v>281</v>
      </c>
      <c r="BU216" s="14">
        <v>256</v>
      </c>
      <c r="BV216" s="14">
        <f t="shared" si="49"/>
        <v>260</v>
      </c>
      <c r="BW216" s="14" t="s">
        <v>340</v>
      </c>
      <c r="BX216" s="14">
        <v>0.54545685267005684</v>
      </c>
      <c r="BY216" s="431">
        <v>0.57569280176493987</v>
      </c>
      <c r="BZ216" s="14">
        <v>209</v>
      </c>
      <c r="CA216" s="43">
        <v>209</v>
      </c>
      <c r="CB216" s="14">
        <v>217</v>
      </c>
      <c r="CC216" s="14">
        <v>276</v>
      </c>
      <c r="CD216" s="14">
        <v>125</v>
      </c>
      <c r="CE216" s="14">
        <v>171</v>
      </c>
      <c r="CF216" s="14">
        <f t="shared" si="50"/>
        <v>168</v>
      </c>
      <c r="CG216" s="368" t="s">
        <v>129</v>
      </c>
      <c r="CH216" s="14">
        <v>0.53817390232923001</v>
      </c>
      <c r="CI216" s="431">
        <v>0.56779921179123849</v>
      </c>
      <c r="CJ216" s="14">
        <v>209</v>
      </c>
      <c r="CK216" s="43">
        <v>209</v>
      </c>
      <c r="CL216" s="14">
        <v>166</v>
      </c>
      <c r="CM216" s="14">
        <v>189</v>
      </c>
      <c r="CN216" s="14">
        <v>263</v>
      </c>
      <c r="CO216" s="14">
        <v>214.5</v>
      </c>
      <c r="CP216" s="43">
        <f t="shared" si="51"/>
        <v>212</v>
      </c>
      <c r="CQ216" s="14" t="s">
        <v>226</v>
      </c>
      <c r="CR216" s="14">
        <v>0.54140971615560729</v>
      </c>
      <c r="CS216" s="431">
        <v>0.56767505766650872</v>
      </c>
      <c r="CT216" s="14">
        <v>209</v>
      </c>
      <c r="CU216" s="14">
        <v>209</v>
      </c>
      <c r="CV216" s="14">
        <v>188</v>
      </c>
      <c r="CW216" s="14">
        <v>262</v>
      </c>
      <c r="CX216" s="14">
        <v>153</v>
      </c>
      <c r="CY216" s="14">
        <v>170.5</v>
      </c>
      <c r="CZ216" s="14">
        <f t="shared" si="52"/>
        <v>165</v>
      </c>
      <c r="DA216" s="368" t="s">
        <v>564</v>
      </c>
      <c r="DB216" s="14">
        <v>0.55261309753084753</v>
      </c>
      <c r="DC216" s="431">
        <v>0.58687111777469214</v>
      </c>
      <c r="DD216" s="14">
        <v>209</v>
      </c>
      <c r="DE216" s="43">
        <v>209</v>
      </c>
      <c r="DF216" s="14">
        <v>200</v>
      </c>
      <c r="DG216" s="14">
        <v>280</v>
      </c>
      <c r="DH216" s="14">
        <v>96</v>
      </c>
      <c r="DI216" s="14">
        <v>148</v>
      </c>
      <c r="DJ216" s="14">
        <f t="shared" si="53"/>
        <v>140</v>
      </c>
      <c r="DK216" s="368" t="s">
        <v>188</v>
      </c>
      <c r="DL216" s="14">
        <v>0.55308655260528417</v>
      </c>
      <c r="DM216" s="431">
        <v>0.5666666079963939</v>
      </c>
      <c r="DN216" s="14">
        <v>209</v>
      </c>
      <c r="DO216" s="43">
        <v>209</v>
      </c>
      <c r="DP216" s="14">
        <v>212</v>
      </c>
      <c r="DQ216" s="14">
        <v>251</v>
      </c>
      <c r="DR216" s="14">
        <v>160</v>
      </c>
      <c r="DS216" s="14">
        <v>186</v>
      </c>
      <c r="DT216" s="14">
        <f t="shared" si="54"/>
        <v>188</v>
      </c>
      <c r="DU216" s="368" t="s">
        <v>265</v>
      </c>
      <c r="DV216" s="14">
        <v>0.5344068308034241</v>
      </c>
      <c r="DW216" s="431">
        <v>0.55213851102854294</v>
      </c>
      <c r="DX216" s="14">
        <v>209</v>
      </c>
      <c r="DY216" s="14">
        <v>209</v>
      </c>
      <c r="DZ216" s="14">
        <v>204</v>
      </c>
      <c r="EA216" s="14">
        <v>65</v>
      </c>
      <c r="EB216" s="14">
        <v>292</v>
      </c>
      <c r="EC216" s="14">
        <v>248</v>
      </c>
      <c r="ED216" s="43">
        <f t="shared" si="55"/>
        <v>257</v>
      </c>
    </row>
    <row r="217" spans="6:134" x14ac:dyDescent="0.25">
      <c r="F217" s="406" t="s">
        <v>37</v>
      </c>
      <c r="G217" s="411">
        <f>(VLOOKUP(F217,'RPPF CALCULATION'!$AX$2:$AZ$400,2,FALSE))</f>
        <v>0.54819425787585174</v>
      </c>
      <c r="H217" s="413">
        <f t="shared" si="45"/>
        <v>211</v>
      </c>
      <c r="I217" s="49">
        <f>VLOOKUP(F217,'RPPF CALCULATION'!$U$2:$W$365,3,FALSE)</f>
        <v>220</v>
      </c>
      <c r="J217" s="417">
        <f>VLOOKUP(F217,'RPPF CALCULATION'!$X$2:$AC$365,3,FALSE)</f>
        <v>287</v>
      </c>
      <c r="K217" s="467">
        <f>VLOOKUP(F217,'RPPF CALCULATION'!$X$2:$AC$365,5,FALSE)</f>
        <v>88</v>
      </c>
      <c r="L217" s="525">
        <f t="shared" si="46"/>
        <v>154</v>
      </c>
      <c r="M217" s="469">
        <f t="shared" si="47"/>
        <v>146</v>
      </c>
      <c r="O217" s="368" t="s">
        <v>567</v>
      </c>
      <c r="P217" s="14">
        <v>0.55966623874966337</v>
      </c>
      <c r="Q217" s="431">
        <v>0.57146590263671537</v>
      </c>
      <c r="R217" s="14">
        <v>210</v>
      </c>
      <c r="S217" s="43">
        <v>210</v>
      </c>
      <c r="T217" s="14">
        <v>227</v>
      </c>
      <c r="U217" s="14">
        <v>224</v>
      </c>
      <c r="V217" s="14">
        <v>88</v>
      </c>
      <c r="W217" s="14">
        <v>157.5</v>
      </c>
      <c r="X217" s="14">
        <f t="shared" si="56"/>
        <v>152</v>
      </c>
      <c r="Y217" s="368" t="s">
        <v>245</v>
      </c>
      <c r="Z217" s="14">
        <v>0.57393044195558751</v>
      </c>
      <c r="AA217" s="431">
        <v>0.5953693297695507</v>
      </c>
      <c r="AB217" s="14">
        <v>210</v>
      </c>
      <c r="AC217" s="43">
        <v>210</v>
      </c>
      <c r="AD217" s="14">
        <v>219</v>
      </c>
      <c r="AE217" s="14">
        <v>218</v>
      </c>
      <c r="AF217" s="14">
        <v>209</v>
      </c>
      <c r="AG217" s="14">
        <v>214</v>
      </c>
      <c r="AH217" s="43">
        <f t="shared" si="57"/>
        <v>223</v>
      </c>
      <c r="AI217" s="368" t="s">
        <v>188</v>
      </c>
      <c r="AJ217" s="14">
        <v>0.53512887843960433</v>
      </c>
      <c r="AK217" s="431">
        <v>0.58695494553734495</v>
      </c>
      <c r="AL217" s="14">
        <v>210</v>
      </c>
      <c r="AM217" s="14">
        <v>210</v>
      </c>
      <c r="AN217" s="14">
        <v>196</v>
      </c>
      <c r="AO217" s="14">
        <v>125</v>
      </c>
      <c r="AP217" s="14">
        <v>290</v>
      </c>
      <c r="AQ217" s="14">
        <v>243</v>
      </c>
      <c r="AR217" s="43">
        <f t="shared" si="58"/>
        <v>243</v>
      </c>
      <c r="AS217" s="14" t="s">
        <v>171</v>
      </c>
      <c r="AT217" s="14">
        <v>0.52936900066105075</v>
      </c>
      <c r="AU217" s="431">
        <v>0.5703130223297459</v>
      </c>
      <c r="AV217" s="14">
        <v>210</v>
      </c>
      <c r="AW217" s="43">
        <v>210</v>
      </c>
      <c r="AX217" s="14">
        <v>190</v>
      </c>
      <c r="AY217" s="14">
        <v>161</v>
      </c>
      <c r="AZ217" s="14">
        <v>223</v>
      </c>
      <c r="BA217" s="14">
        <v>206.5</v>
      </c>
      <c r="BB217" s="14">
        <f t="shared" si="59"/>
        <v>207</v>
      </c>
      <c r="BC217" s="368" t="s">
        <v>75</v>
      </c>
      <c r="BD217" s="14">
        <v>0.55569806386250742</v>
      </c>
      <c r="BE217" s="431">
        <v>0.56920809462288358</v>
      </c>
      <c r="BF217" s="14">
        <v>210</v>
      </c>
      <c r="BG217" s="43">
        <v>210</v>
      </c>
      <c r="BH217" s="14">
        <v>204</v>
      </c>
      <c r="BI217" s="14">
        <v>262</v>
      </c>
      <c r="BJ217" s="14">
        <v>131</v>
      </c>
      <c r="BK217" s="14">
        <v>167.5</v>
      </c>
      <c r="BL217" s="14">
        <f t="shared" si="48"/>
        <v>163</v>
      </c>
      <c r="BM217" s="368" t="s">
        <v>251</v>
      </c>
      <c r="BN217" s="14">
        <v>0.54585541070505683</v>
      </c>
      <c r="BO217" s="431">
        <v>0.5692271375348138</v>
      </c>
      <c r="BP217" s="14">
        <v>210</v>
      </c>
      <c r="BQ217" s="43">
        <v>210</v>
      </c>
      <c r="BR217" s="14">
        <v>195</v>
      </c>
      <c r="BS217" s="14">
        <v>215</v>
      </c>
      <c r="BT217" s="14">
        <v>90</v>
      </c>
      <c r="BU217" s="14">
        <v>142.5</v>
      </c>
      <c r="BV217" s="14">
        <f t="shared" si="49"/>
        <v>139</v>
      </c>
      <c r="BW217" s="14" t="s">
        <v>337</v>
      </c>
      <c r="BX217" s="14">
        <v>0.54483708407598574</v>
      </c>
      <c r="BY217" s="431">
        <v>0.57503867794814278</v>
      </c>
      <c r="BZ217" s="14">
        <v>210</v>
      </c>
      <c r="CA217" s="43">
        <v>210</v>
      </c>
      <c r="CB217" s="14">
        <v>238</v>
      </c>
      <c r="CC217" s="14">
        <v>191</v>
      </c>
      <c r="CD217" s="14">
        <v>226</v>
      </c>
      <c r="CE217" s="14">
        <v>232</v>
      </c>
      <c r="CF217" s="14">
        <f t="shared" si="50"/>
        <v>230</v>
      </c>
      <c r="CG217" s="368" t="s">
        <v>294</v>
      </c>
      <c r="CH217" s="14">
        <v>0.53461987121965249</v>
      </c>
      <c r="CI217" s="431">
        <v>0.56404953895506826</v>
      </c>
      <c r="CJ217" s="14">
        <v>210</v>
      </c>
      <c r="CK217" s="43">
        <v>210</v>
      </c>
      <c r="CL217" s="14">
        <v>251</v>
      </c>
      <c r="CM217" s="14">
        <v>265</v>
      </c>
      <c r="CN217" s="14">
        <v>297</v>
      </c>
      <c r="CO217" s="14">
        <v>274</v>
      </c>
      <c r="CP217" s="43">
        <f t="shared" si="51"/>
        <v>282</v>
      </c>
      <c r="CQ217" s="14" t="s">
        <v>560</v>
      </c>
      <c r="CR217" s="14">
        <v>0.5411359696670337</v>
      </c>
      <c r="CS217" s="431">
        <v>0.56738803094894175</v>
      </c>
      <c r="CT217" s="14">
        <v>210</v>
      </c>
      <c r="CU217" s="14">
        <v>210</v>
      </c>
      <c r="CV217" s="14">
        <v>179</v>
      </c>
      <c r="CW217" s="14">
        <v>101</v>
      </c>
      <c r="CX217" s="14">
        <v>267</v>
      </c>
      <c r="CY217" s="14">
        <v>223</v>
      </c>
      <c r="CZ217" s="14">
        <f t="shared" si="52"/>
        <v>220</v>
      </c>
      <c r="DA217" s="368" t="s">
        <v>241</v>
      </c>
      <c r="DB217" s="14">
        <v>0.54897958022811078</v>
      </c>
      <c r="DC217" s="431">
        <v>0.58301234864591345</v>
      </c>
      <c r="DD217" s="14">
        <v>210</v>
      </c>
      <c r="DE217" s="43">
        <v>210</v>
      </c>
      <c r="DF217" s="14">
        <v>204</v>
      </c>
      <c r="DG217" s="14">
        <v>263</v>
      </c>
      <c r="DH217" s="14">
        <v>193</v>
      </c>
      <c r="DI217" s="14">
        <v>198.5</v>
      </c>
      <c r="DJ217" s="14">
        <f t="shared" si="53"/>
        <v>204</v>
      </c>
      <c r="DK217" s="368" t="s">
        <v>172</v>
      </c>
      <c r="DL217" s="14">
        <v>0.55215992843961093</v>
      </c>
      <c r="DM217" s="431">
        <v>0.56571723222441728</v>
      </c>
      <c r="DN217" s="14">
        <v>210</v>
      </c>
      <c r="DO217" s="43">
        <v>210</v>
      </c>
      <c r="DP217" s="14">
        <v>169</v>
      </c>
      <c r="DQ217" s="14">
        <v>116</v>
      </c>
      <c r="DR217" s="14">
        <v>257</v>
      </c>
      <c r="DS217" s="14">
        <v>213</v>
      </c>
      <c r="DT217" s="14">
        <f t="shared" si="54"/>
        <v>214</v>
      </c>
      <c r="DU217" s="368" t="s">
        <v>337</v>
      </c>
      <c r="DV217" s="14">
        <v>0.53342980660293771</v>
      </c>
      <c r="DW217" s="431">
        <v>0.55112906905250303</v>
      </c>
      <c r="DX217" s="14">
        <v>210</v>
      </c>
      <c r="DY217" s="14">
        <v>210</v>
      </c>
      <c r="DZ217" s="14">
        <v>192</v>
      </c>
      <c r="EA217" s="14">
        <v>273</v>
      </c>
      <c r="EB217" s="14">
        <v>154</v>
      </c>
      <c r="EC217" s="14">
        <v>173</v>
      </c>
      <c r="ED217" s="43">
        <f t="shared" si="55"/>
        <v>169</v>
      </c>
    </row>
    <row r="218" spans="6:134" x14ac:dyDescent="0.25">
      <c r="F218" s="406" t="s">
        <v>127</v>
      </c>
      <c r="G218" s="411">
        <f>(VLOOKUP(F218,'RPPF CALCULATION'!$AX$2:$AZ$400,2,FALSE))</f>
        <v>0.54662344722567724</v>
      </c>
      <c r="H218" s="413">
        <f t="shared" si="45"/>
        <v>212</v>
      </c>
      <c r="I218" s="49">
        <f>VLOOKUP(F218,'RPPF CALCULATION'!$U$2:$W$365,3,FALSE)</f>
        <v>221</v>
      </c>
      <c r="J218" s="417">
        <f>VLOOKUP(F218,'RPPF CALCULATION'!$X$2:$AC$365,3,FALSE)</f>
        <v>158</v>
      </c>
      <c r="K218" s="467">
        <f>VLOOKUP(F218,'RPPF CALCULATION'!$X$2:$AC$365,5,FALSE)</f>
        <v>198</v>
      </c>
      <c r="L218" s="525">
        <f t="shared" si="46"/>
        <v>209.5</v>
      </c>
      <c r="M218" s="469">
        <f t="shared" si="47"/>
        <v>218</v>
      </c>
      <c r="O218" s="368" t="s">
        <v>246</v>
      </c>
      <c r="P218" s="14">
        <v>0.55942032554696008</v>
      </c>
      <c r="Q218" s="431">
        <v>0.57121480474904029</v>
      </c>
      <c r="R218" s="14">
        <v>211</v>
      </c>
      <c r="S218" s="43">
        <v>211</v>
      </c>
      <c r="T218" s="14">
        <v>185</v>
      </c>
      <c r="U218" s="14">
        <v>217</v>
      </c>
      <c r="V218" s="14">
        <v>149</v>
      </c>
      <c r="W218" s="14">
        <v>167</v>
      </c>
      <c r="X218" s="14">
        <f t="shared" si="56"/>
        <v>160</v>
      </c>
      <c r="Y218" s="368" t="s">
        <v>290</v>
      </c>
      <c r="Z218" s="14">
        <v>0.57035352901021874</v>
      </c>
      <c r="AA218" s="431">
        <v>0.59165880301011975</v>
      </c>
      <c r="AB218" s="14">
        <v>211</v>
      </c>
      <c r="AC218" s="43">
        <v>211</v>
      </c>
      <c r="AD218" s="14">
        <v>223</v>
      </c>
      <c r="AE218" s="14">
        <v>62</v>
      </c>
      <c r="AF218" s="14">
        <v>313</v>
      </c>
      <c r="AG218" s="14">
        <v>268</v>
      </c>
      <c r="AH218" s="43">
        <f t="shared" si="57"/>
        <v>271</v>
      </c>
      <c r="AI218" s="368" t="s">
        <v>290</v>
      </c>
      <c r="AJ218" s="14">
        <v>0.53497198442460148</v>
      </c>
      <c r="AK218" s="431">
        <v>0.58678285667848973</v>
      </c>
      <c r="AL218" s="14">
        <v>211</v>
      </c>
      <c r="AM218" s="14">
        <v>211</v>
      </c>
      <c r="AN218" s="14">
        <v>227</v>
      </c>
      <c r="AO218" s="14">
        <v>301</v>
      </c>
      <c r="AP218" s="14">
        <v>162</v>
      </c>
      <c r="AQ218" s="14">
        <v>194.5</v>
      </c>
      <c r="AR218" s="43">
        <f t="shared" si="58"/>
        <v>197</v>
      </c>
      <c r="AS218" s="14" t="s">
        <v>295</v>
      </c>
      <c r="AT218" s="14">
        <v>0.52892273506554444</v>
      </c>
      <c r="AU218" s="431">
        <v>0.56983224034172397</v>
      </c>
      <c r="AV218" s="14">
        <v>211</v>
      </c>
      <c r="AW218" s="43">
        <v>211</v>
      </c>
      <c r="AX218" s="14">
        <v>224</v>
      </c>
      <c r="AY218" s="14">
        <v>235</v>
      </c>
      <c r="AZ218" s="14">
        <v>186</v>
      </c>
      <c r="BA218" s="14">
        <v>205</v>
      </c>
      <c r="BB218" s="14">
        <f t="shared" si="59"/>
        <v>203</v>
      </c>
      <c r="BC218" s="368" t="s">
        <v>159</v>
      </c>
      <c r="BD218" s="14">
        <v>0.55423751978722491</v>
      </c>
      <c r="BE218" s="431">
        <v>0.56771204206436676</v>
      </c>
      <c r="BF218" s="14">
        <v>211</v>
      </c>
      <c r="BG218" s="43">
        <v>211</v>
      </c>
      <c r="BH218" s="14">
        <v>197</v>
      </c>
      <c r="BI218" s="14">
        <v>102</v>
      </c>
      <c r="BJ218" s="14">
        <v>238</v>
      </c>
      <c r="BK218" s="14">
        <v>217.5</v>
      </c>
      <c r="BL218" s="14">
        <f t="shared" si="48"/>
        <v>214</v>
      </c>
      <c r="BM218" s="368" t="s">
        <v>318</v>
      </c>
      <c r="BN218" s="14">
        <v>0.54538814774222799</v>
      </c>
      <c r="BO218" s="431">
        <v>0.56873986791434139</v>
      </c>
      <c r="BP218" s="14">
        <v>211</v>
      </c>
      <c r="BQ218" s="43">
        <v>211</v>
      </c>
      <c r="BR218" s="14">
        <v>223</v>
      </c>
      <c r="BS218" s="14">
        <v>305</v>
      </c>
      <c r="BT218" s="14">
        <v>127</v>
      </c>
      <c r="BU218" s="14">
        <v>175</v>
      </c>
      <c r="BV218" s="14">
        <f t="shared" si="49"/>
        <v>172</v>
      </c>
      <c r="BW218" s="14" t="s">
        <v>181</v>
      </c>
      <c r="BX218" s="14">
        <v>0.54295789545297934</v>
      </c>
      <c r="BY218" s="431">
        <v>0.5730553215045896</v>
      </c>
      <c r="BZ218" s="14">
        <v>211</v>
      </c>
      <c r="CA218" s="43">
        <v>211</v>
      </c>
      <c r="CB218" s="14">
        <v>224</v>
      </c>
      <c r="CC218" s="14">
        <v>153</v>
      </c>
      <c r="CD218" s="14">
        <v>258</v>
      </c>
      <c r="CE218" s="14">
        <v>241</v>
      </c>
      <c r="CF218" s="14">
        <f t="shared" si="50"/>
        <v>247</v>
      </c>
      <c r="CG218" s="368" t="s">
        <v>285</v>
      </c>
      <c r="CH218" s="14">
        <v>0.5327826683536705</v>
      </c>
      <c r="CI218" s="431">
        <v>0.56211120204447051</v>
      </c>
      <c r="CJ218" s="14">
        <v>211</v>
      </c>
      <c r="CK218" s="43">
        <v>211</v>
      </c>
      <c r="CL218" s="14">
        <v>231</v>
      </c>
      <c r="CM218" s="14">
        <v>301</v>
      </c>
      <c r="CN218" s="14">
        <v>124</v>
      </c>
      <c r="CO218" s="14">
        <v>177.5</v>
      </c>
      <c r="CP218" s="43">
        <f t="shared" si="51"/>
        <v>169</v>
      </c>
      <c r="CQ218" s="14" t="s">
        <v>232</v>
      </c>
      <c r="CR218" s="14">
        <v>0.54005680734872397</v>
      </c>
      <c r="CS218" s="431">
        <v>0.5662565153647221</v>
      </c>
      <c r="CT218" s="14">
        <v>211</v>
      </c>
      <c r="CU218" s="14">
        <v>211</v>
      </c>
      <c r="CV218" s="14">
        <v>194</v>
      </c>
      <c r="CW218" s="14">
        <v>151</v>
      </c>
      <c r="CX218" s="14">
        <v>221</v>
      </c>
      <c r="CY218" s="14">
        <v>207.5</v>
      </c>
      <c r="CZ218" s="14">
        <f t="shared" si="52"/>
        <v>203</v>
      </c>
      <c r="DA218" s="368" t="s">
        <v>215</v>
      </c>
      <c r="DB218" s="14">
        <v>0.54792973730409833</v>
      </c>
      <c r="DC218" s="431">
        <v>0.58189742304415704</v>
      </c>
      <c r="DD218" s="14">
        <v>211</v>
      </c>
      <c r="DE218" s="43">
        <v>211</v>
      </c>
      <c r="DF218" s="14">
        <v>213</v>
      </c>
      <c r="DG218" s="14">
        <v>195</v>
      </c>
      <c r="DH218" s="14">
        <v>338</v>
      </c>
      <c r="DI218" s="14">
        <v>275.5</v>
      </c>
      <c r="DJ218" s="14">
        <f t="shared" si="53"/>
        <v>285</v>
      </c>
      <c r="DK218" s="368" t="s">
        <v>55</v>
      </c>
      <c r="DL218" s="14">
        <v>0.55174371792125254</v>
      </c>
      <c r="DM218" s="431">
        <v>0.56529080239794682</v>
      </c>
      <c r="DN218" s="14">
        <v>211</v>
      </c>
      <c r="DO218" s="43">
        <v>211</v>
      </c>
      <c r="DP218" s="14">
        <v>252</v>
      </c>
      <c r="DQ218" s="14">
        <v>224</v>
      </c>
      <c r="DR218" s="14">
        <v>269</v>
      </c>
      <c r="DS218" s="14">
        <v>260.5</v>
      </c>
      <c r="DT218" s="14">
        <f t="shared" si="54"/>
        <v>265</v>
      </c>
      <c r="DU218" s="368" t="s">
        <v>282</v>
      </c>
      <c r="DV218" s="14">
        <v>0.53103140531891824</v>
      </c>
      <c r="DW218" s="431">
        <v>0.54865108853751487</v>
      </c>
      <c r="DX218" s="14">
        <v>211</v>
      </c>
      <c r="DY218" s="14">
        <v>211</v>
      </c>
      <c r="DZ218" s="14">
        <v>234</v>
      </c>
      <c r="EA218" s="14">
        <v>150</v>
      </c>
      <c r="EB218" s="14">
        <v>255</v>
      </c>
      <c r="EC218" s="14">
        <v>244.5</v>
      </c>
      <c r="ED218" s="43">
        <f t="shared" si="55"/>
        <v>250</v>
      </c>
    </row>
    <row r="219" spans="6:134" x14ac:dyDescent="0.25">
      <c r="F219" s="406" t="s">
        <v>66</v>
      </c>
      <c r="G219" s="411">
        <f>(VLOOKUP(F219,'RPPF CALCULATION'!$AX$2:$AZ$400,2,FALSE))</f>
        <v>0.5460686053327668</v>
      </c>
      <c r="H219" s="413">
        <f t="shared" si="45"/>
        <v>213</v>
      </c>
      <c r="I219" s="49">
        <f>VLOOKUP(F219,'RPPF CALCULATION'!$U$2:$W$365,3,FALSE)</f>
        <v>218</v>
      </c>
      <c r="J219" s="417">
        <f>VLOOKUP(F219,'RPPF CALCULATION'!$X$2:$AC$365,3,FALSE)</f>
        <v>218</v>
      </c>
      <c r="K219" s="467">
        <f>VLOOKUP(F219,'RPPF CALCULATION'!$X$2:$AC$365,5,FALSE)</f>
        <v>236</v>
      </c>
      <c r="L219" s="525">
        <f t="shared" si="46"/>
        <v>227</v>
      </c>
      <c r="M219" s="469">
        <f t="shared" si="47"/>
        <v>235</v>
      </c>
      <c r="O219" s="368" t="s">
        <v>243</v>
      </c>
      <c r="P219" s="14">
        <v>0.55926654537498255</v>
      </c>
      <c r="Q219" s="431">
        <v>0.57105778236908911</v>
      </c>
      <c r="R219" s="14">
        <v>212</v>
      </c>
      <c r="S219" s="43">
        <v>212</v>
      </c>
      <c r="T219" s="14">
        <v>195</v>
      </c>
      <c r="U219" s="14">
        <v>99</v>
      </c>
      <c r="V219" s="14">
        <v>264</v>
      </c>
      <c r="W219" s="14">
        <v>229.5</v>
      </c>
      <c r="X219" s="14">
        <f t="shared" si="56"/>
        <v>236</v>
      </c>
      <c r="Y219" s="368" t="s">
        <v>37</v>
      </c>
      <c r="Z219" s="14">
        <v>0.56955734502407351</v>
      </c>
      <c r="AA219" s="431">
        <v>0.590832877964936</v>
      </c>
      <c r="AB219" s="14">
        <v>212</v>
      </c>
      <c r="AC219" s="43">
        <v>212</v>
      </c>
      <c r="AD219" s="14">
        <v>192</v>
      </c>
      <c r="AE219" s="14">
        <v>131</v>
      </c>
      <c r="AF219" s="14">
        <v>177</v>
      </c>
      <c r="AG219" s="14">
        <v>184.5</v>
      </c>
      <c r="AH219" s="43">
        <f t="shared" si="57"/>
        <v>187</v>
      </c>
      <c r="AI219" s="368" t="s">
        <v>51</v>
      </c>
      <c r="AJ219" s="14">
        <v>0.52899798469636672</v>
      </c>
      <c r="AK219" s="431">
        <v>0.58023028807977994</v>
      </c>
      <c r="AL219" s="14">
        <v>212</v>
      </c>
      <c r="AM219" s="14">
        <v>212</v>
      </c>
      <c r="AN219" s="14">
        <v>179</v>
      </c>
      <c r="AO219" s="14">
        <v>218</v>
      </c>
      <c r="AP219" s="14">
        <v>116</v>
      </c>
      <c r="AQ219" s="14">
        <v>147.5</v>
      </c>
      <c r="AR219" s="43">
        <f t="shared" si="58"/>
        <v>142</v>
      </c>
      <c r="AS219" s="14" t="s">
        <v>287</v>
      </c>
      <c r="AT219" s="14">
        <v>0.5276822626455151</v>
      </c>
      <c r="AU219" s="431">
        <v>0.56849582363787432</v>
      </c>
      <c r="AV219" s="14">
        <v>212</v>
      </c>
      <c r="AW219" s="43">
        <v>212</v>
      </c>
      <c r="AX219" s="14">
        <v>214</v>
      </c>
      <c r="AY219" s="14">
        <v>333</v>
      </c>
      <c r="AZ219" s="14">
        <v>72</v>
      </c>
      <c r="BA219" s="14">
        <v>143</v>
      </c>
      <c r="BB219" s="14">
        <f t="shared" si="59"/>
        <v>137</v>
      </c>
      <c r="BC219" s="368" t="s">
        <v>155</v>
      </c>
      <c r="BD219" s="14">
        <v>0.55414726180773732</v>
      </c>
      <c r="BE219" s="431">
        <v>0.56761958974921645</v>
      </c>
      <c r="BF219" s="14">
        <v>212</v>
      </c>
      <c r="BG219" s="43">
        <v>212</v>
      </c>
      <c r="BH219" s="14">
        <v>206</v>
      </c>
      <c r="BI219" s="14">
        <v>255</v>
      </c>
      <c r="BJ219" s="14">
        <v>205</v>
      </c>
      <c r="BK219" s="14">
        <v>205.5</v>
      </c>
      <c r="BL219" s="14">
        <f t="shared" si="48"/>
        <v>203</v>
      </c>
      <c r="BM219" s="368" t="s">
        <v>571</v>
      </c>
      <c r="BN219" s="14">
        <v>0.54231102124599639</v>
      </c>
      <c r="BO219" s="431">
        <v>0.56553098901906762</v>
      </c>
      <c r="BP219" s="14">
        <v>212</v>
      </c>
      <c r="BQ219" s="43">
        <v>212</v>
      </c>
      <c r="BR219" s="14">
        <v>203</v>
      </c>
      <c r="BS219" s="14">
        <v>120</v>
      </c>
      <c r="BT219" s="14">
        <v>279</v>
      </c>
      <c r="BU219" s="14">
        <v>241</v>
      </c>
      <c r="BV219" s="14">
        <f t="shared" si="49"/>
        <v>242</v>
      </c>
      <c r="BW219" s="14" t="s">
        <v>104</v>
      </c>
      <c r="BX219" s="14">
        <v>0.54293618051924908</v>
      </c>
      <c r="BY219" s="431">
        <v>0.57303240286129431</v>
      </c>
      <c r="BZ219" s="14">
        <v>212</v>
      </c>
      <c r="CA219" s="43">
        <v>212</v>
      </c>
      <c r="CB219" s="14">
        <v>190</v>
      </c>
      <c r="CC219" s="14">
        <v>121</v>
      </c>
      <c r="CD219" s="14">
        <v>277</v>
      </c>
      <c r="CE219" s="14">
        <v>233.5</v>
      </c>
      <c r="CF219" s="14">
        <f t="shared" si="50"/>
        <v>235</v>
      </c>
      <c r="CG219" s="368" t="s">
        <v>63</v>
      </c>
      <c r="CH219" s="14">
        <v>0.53274584651977319</v>
      </c>
      <c r="CI219" s="431">
        <v>0.56207235324824845</v>
      </c>
      <c r="CJ219" s="14">
        <v>212</v>
      </c>
      <c r="CK219" s="43">
        <v>212</v>
      </c>
      <c r="CL219" s="14">
        <v>236</v>
      </c>
      <c r="CM219" s="14">
        <v>198</v>
      </c>
      <c r="CN219" s="14">
        <v>250</v>
      </c>
      <c r="CO219" s="14">
        <v>243</v>
      </c>
      <c r="CP219" s="43">
        <f t="shared" si="51"/>
        <v>249</v>
      </c>
      <c r="CQ219" s="14" t="s">
        <v>45</v>
      </c>
      <c r="CR219" s="14">
        <v>0.53994945111517434</v>
      </c>
      <c r="CS219" s="431">
        <v>0.56614395097170767</v>
      </c>
      <c r="CT219" s="14">
        <v>212</v>
      </c>
      <c r="CU219" s="14">
        <v>212</v>
      </c>
      <c r="CV219" s="14">
        <v>191</v>
      </c>
      <c r="CW219" s="14">
        <v>304</v>
      </c>
      <c r="CX219" s="14">
        <v>325</v>
      </c>
      <c r="CY219" s="14">
        <v>258</v>
      </c>
      <c r="CZ219" s="14">
        <f t="shared" si="52"/>
        <v>260</v>
      </c>
      <c r="DA219" s="368" t="s">
        <v>64</v>
      </c>
      <c r="DB219" s="14">
        <v>0.54400797739292317</v>
      </c>
      <c r="DC219" s="431">
        <v>0.57773254234733851</v>
      </c>
      <c r="DD219" s="14">
        <v>212</v>
      </c>
      <c r="DE219" s="43">
        <v>212</v>
      </c>
      <c r="DF219" s="14">
        <v>205</v>
      </c>
      <c r="DG219" s="14">
        <v>333</v>
      </c>
      <c r="DH219" s="14">
        <v>44</v>
      </c>
      <c r="DI219" s="14">
        <v>124.5</v>
      </c>
      <c r="DJ219" s="14">
        <f t="shared" si="53"/>
        <v>120</v>
      </c>
      <c r="DK219" s="368" t="s">
        <v>154</v>
      </c>
      <c r="DL219" s="14">
        <v>0.54969553888206979</v>
      </c>
      <c r="DM219" s="431">
        <v>0.56319233396974899</v>
      </c>
      <c r="DN219" s="14">
        <v>212</v>
      </c>
      <c r="DO219" s="43">
        <v>212</v>
      </c>
      <c r="DP219" s="14">
        <v>178</v>
      </c>
      <c r="DQ219" s="14">
        <v>269</v>
      </c>
      <c r="DR219" s="14">
        <v>151</v>
      </c>
      <c r="DS219" s="14">
        <v>164.5</v>
      </c>
      <c r="DT219" s="14">
        <f t="shared" si="54"/>
        <v>159</v>
      </c>
      <c r="DU219" s="368" t="s">
        <v>144</v>
      </c>
      <c r="DV219" s="14">
        <v>0.530913111817646</v>
      </c>
      <c r="DW219" s="431">
        <v>0.54852887004423967</v>
      </c>
      <c r="DX219" s="14">
        <v>212</v>
      </c>
      <c r="DY219" s="14">
        <v>212</v>
      </c>
      <c r="DZ219" s="14">
        <v>212</v>
      </c>
      <c r="EA219" s="14">
        <v>103</v>
      </c>
      <c r="EB219" s="14">
        <v>182</v>
      </c>
      <c r="EC219" s="14">
        <v>197</v>
      </c>
      <c r="ED219" s="43">
        <f t="shared" si="55"/>
        <v>195</v>
      </c>
    </row>
    <row r="220" spans="6:134" x14ac:dyDescent="0.25">
      <c r="F220" s="406" t="s">
        <v>301</v>
      </c>
      <c r="G220" s="411">
        <f>(VLOOKUP(F220,'RPPF CALCULATION'!$AX$2:$AZ$400,2,FALSE))</f>
        <v>0.54456571449690805</v>
      </c>
      <c r="H220" s="413">
        <f t="shared" si="45"/>
        <v>214</v>
      </c>
      <c r="I220" s="49">
        <f>VLOOKUP(F220,'RPPF CALCULATION'!$U$2:$W$365,3,FALSE)</f>
        <v>206</v>
      </c>
      <c r="J220" s="417">
        <f>VLOOKUP(F220,'RPPF CALCULATION'!$X$2:$AC$365,3,FALSE)</f>
        <v>232</v>
      </c>
      <c r="K220" s="467">
        <f>VLOOKUP(F220,'RPPF CALCULATION'!$X$2:$AC$365,5,FALSE)</f>
        <v>101</v>
      </c>
      <c r="L220" s="525">
        <f t="shared" si="46"/>
        <v>153.5</v>
      </c>
      <c r="M220" s="469">
        <f t="shared" si="47"/>
        <v>144</v>
      </c>
      <c r="O220" s="368" t="s">
        <v>37</v>
      </c>
      <c r="P220" s="14">
        <v>0.55840057488972628</v>
      </c>
      <c r="Q220" s="431">
        <v>0.57017355428679617</v>
      </c>
      <c r="R220" s="14">
        <v>213</v>
      </c>
      <c r="S220" s="43">
        <v>213</v>
      </c>
      <c r="T220" s="14">
        <v>217</v>
      </c>
      <c r="U220" s="14">
        <v>236</v>
      </c>
      <c r="V220" s="14">
        <v>127</v>
      </c>
      <c r="W220" s="14">
        <v>172</v>
      </c>
      <c r="X220" s="14">
        <f t="shared" si="56"/>
        <v>166</v>
      </c>
      <c r="Y220" s="368" t="s">
        <v>313</v>
      </c>
      <c r="Z220" s="14">
        <v>0.56938122166254745</v>
      </c>
      <c r="AA220" s="431">
        <v>0.59065017560234434</v>
      </c>
      <c r="AB220" s="14">
        <v>213</v>
      </c>
      <c r="AC220" s="43">
        <v>213</v>
      </c>
      <c r="AD220" s="14">
        <v>199</v>
      </c>
      <c r="AE220" s="14">
        <v>142</v>
      </c>
      <c r="AF220" s="14">
        <v>293</v>
      </c>
      <c r="AG220" s="14">
        <v>246</v>
      </c>
      <c r="AH220" s="43">
        <f t="shared" si="57"/>
        <v>245</v>
      </c>
      <c r="AI220" s="368" t="s">
        <v>125</v>
      </c>
      <c r="AJ220" s="14">
        <v>0.52666424346913876</v>
      </c>
      <c r="AK220" s="431">
        <v>0.57767052909439287</v>
      </c>
      <c r="AL220" s="14">
        <v>213</v>
      </c>
      <c r="AM220" s="14">
        <v>213</v>
      </c>
      <c r="AN220" s="14">
        <v>208</v>
      </c>
      <c r="AO220" s="14">
        <v>124</v>
      </c>
      <c r="AP220" s="14">
        <v>237</v>
      </c>
      <c r="AQ220" s="14">
        <v>222.5</v>
      </c>
      <c r="AR220" s="43">
        <f t="shared" si="58"/>
        <v>222</v>
      </c>
      <c r="AS220" s="14" t="s">
        <v>207</v>
      </c>
      <c r="AT220" s="14">
        <v>0.52702110056590845</v>
      </c>
      <c r="AU220" s="431">
        <v>0.56778352400680521</v>
      </c>
      <c r="AV220" s="14">
        <v>213</v>
      </c>
      <c r="AW220" s="43">
        <v>213</v>
      </c>
      <c r="AX220" s="14">
        <v>200</v>
      </c>
      <c r="AY220" s="14">
        <v>143</v>
      </c>
      <c r="AZ220" s="14">
        <v>220</v>
      </c>
      <c r="BA220" s="14">
        <v>210</v>
      </c>
      <c r="BB220" s="14">
        <f t="shared" si="59"/>
        <v>212</v>
      </c>
      <c r="BC220" s="368" t="s">
        <v>259</v>
      </c>
      <c r="BD220" s="14">
        <v>0.55222415138109238</v>
      </c>
      <c r="BE220" s="431">
        <v>0.56564972500991662</v>
      </c>
      <c r="BF220" s="14">
        <v>213</v>
      </c>
      <c r="BG220" s="43">
        <v>213</v>
      </c>
      <c r="BH220" s="14">
        <v>219</v>
      </c>
      <c r="BI220" s="14">
        <v>292</v>
      </c>
      <c r="BJ220" s="14">
        <v>230</v>
      </c>
      <c r="BK220" s="14">
        <v>224.5</v>
      </c>
      <c r="BL220" s="14">
        <f t="shared" si="48"/>
        <v>227</v>
      </c>
      <c r="BM220" s="368" t="s">
        <v>230</v>
      </c>
      <c r="BN220" s="14">
        <v>0.54046397277052105</v>
      </c>
      <c r="BO220" s="431">
        <v>0.56360485602493859</v>
      </c>
      <c r="BP220" s="14">
        <v>213</v>
      </c>
      <c r="BQ220" s="43">
        <v>213</v>
      </c>
      <c r="BR220" s="14">
        <v>198</v>
      </c>
      <c r="BS220" s="14">
        <v>37</v>
      </c>
      <c r="BT220" s="14">
        <v>241</v>
      </c>
      <c r="BU220" s="14">
        <v>219.5</v>
      </c>
      <c r="BV220" s="14">
        <f t="shared" si="49"/>
        <v>225</v>
      </c>
      <c r="BW220" s="14" t="s">
        <v>324</v>
      </c>
      <c r="BX220" s="14">
        <v>0.54093336440564721</v>
      </c>
      <c r="BY220" s="431">
        <v>0.57091856596619373</v>
      </c>
      <c r="BZ220" s="14">
        <v>213</v>
      </c>
      <c r="CA220" s="43">
        <v>213</v>
      </c>
      <c r="CB220" s="14">
        <v>209</v>
      </c>
      <c r="CC220" s="14">
        <v>130</v>
      </c>
      <c r="CD220" s="14">
        <v>292</v>
      </c>
      <c r="CE220" s="14">
        <v>250.5</v>
      </c>
      <c r="CF220" s="14">
        <f t="shared" si="50"/>
        <v>258</v>
      </c>
      <c r="CG220" s="368" t="s">
        <v>326</v>
      </c>
      <c r="CH220" s="14">
        <v>0.53243967742852827</v>
      </c>
      <c r="CI220" s="431">
        <v>0.56174933021065543</v>
      </c>
      <c r="CJ220" s="14">
        <v>213</v>
      </c>
      <c r="CK220" s="43">
        <v>213</v>
      </c>
      <c r="CL220" s="14">
        <v>189</v>
      </c>
      <c r="CM220" s="14">
        <v>99</v>
      </c>
      <c r="CN220" s="14">
        <v>274</v>
      </c>
      <c r="CO220" s="14">
        <v>231.5</v>
      </c>
      <c r="CP220" s="43">
        <f t="shared" si="51"/>
        <v>234</v>
      </c>
      <c r="CQ220" s="14" t="s">
        <v>571</v>
      </c>
      <c r="CR220" s="14">
        <v>0.53591550697625079</v>
      </c>
      <c r="CS220" s="431">
        <v>0.56191430860779279</v>
      </c>
      <c r="CT220" s="14">
        <v>213</v>
      </c>
      <c r="CU220" s="14">
        <v>213</v>
      </c>
      <c r="CV220" s="14">
        <v>223</v>
      </c>
      <c r="CW220" s="14">
        <v>283</v>
      </c>
      <c r="CX220" s="14">
        <v>201</v>
      </c>
      <c r="CY220" s="14">
        <v>212</v>
      </c>
      <c r="CZ220" s="14">
        <f t="shared" si="52"/>
        <v>210</v>
      </c>
      <c r="DA220" s="368" t="s">
        <v>195</v>
      </c>
      <c r="DB220" s="14">
        <v>0.54090910049268359</v>
      </c>
      <c r="DC220" s="431">
        <v>0.57444155746403458</v>
      </c>
      <c r="DD220" s="14">
        <v>213</v>
      </c>
      <c r="DE220" s="43">
        <v>213</v>
      </c>
      <c r="DF220" s="14">
        <v>235</v>
      </c>
      <c r="DG220" s="14">
        <v>231</v>
      </c>
      <c r="DH220" s="14">
        <v>138</v>
      </c>
      <c r="DI220" s="14">
        <v>186.5</v>
      </c>
      <c r="DJ220" s="14">
        <f t="shared" si="53"/>
        <v>187</v>
      </c>
      <c r="DK220" s="368" t="s">
        <v>563</v>
      </c>
      <c r="DL220" s="14">
        <v>0.54547280485394078</v>
      </c>
      <c r="DM220" s="431">
        <v>0.55886591822718701</v>
      </c>
      <c r="DN220" s="14">
        <v>213</v>
      </c>
      <c r="DO220" s="43">
        <v>213</v>
      </c>
      <c r="DP220" s="14">
        <v>217</v>
      </c>
      <c r="DQ220" s="14">
        <v>343</v>
      </c>
      <c r="DR220" s="14">
        <v>44</v>
      </c>
      <c r="DS220" s="14">
        <v>130.5</v>
      </c>
      <c r="DT220" s="14">
        <f t="shared" si="54"/>
        <v>117</v>
      </c>
      <c r="DU220" s="368" t="s">
        <v>80</v>
      </c>
      <c r="DV220" s="14">
        <v>0.5288383978649831</v>
      </c>
      <c r="DW220" s="431">
        <v>0.54638531684356062</v>
      </c>
      <c r="DX220" s="14">
        <v>213</v>
      </c>
      <c r="DY220" s="14">
        <v>213</v>
      </c>
      <c r="DZ220" s="14">
        <v>217</v>
      </c>
      <c r="EA220" s="14">
        <v>188</v>
      </c>
      <c r="EB220" s="14">
        <v>134</v>
      </c>
      <c r="EC220" s="14">
        <v>175.5</v>
      </c>
      <c r="ED220" s="43">
        <f t="shared" si="55"/>
        <v>171</v>
      </c>
    </row>
    <row r="221" spans="6:134" x14ac:dyDescent="0.25">
      <c r="F221" s="406" t="s">
        <v>146</v>
      </c>
      <c r="G221" s="411">
        <f>(VLOOKUP(F221,'RPPF CALCULATION'!$AX$2:$AZ$400,2,FALSE))</f>
        <v>0.54219057331247811</v>
      </c>
      <c r="H221" s="413">
        <f t="shared" si="45"/>
        <v>215</v>
      </c>
      <c r="I221" s="49">
        <f>VLOOKUP(F221,'RPPF CALCULATION'!$U$2:$W$365,3,FALSE)</f>
        <v>225</v>
      </c>
      <c r="J221" s="417">
        <f>VLOOKUP(F221,'RPPF CALCULATION'!$X$2:$AC$365,3,FALSE)</f>
        <v>343</v>
      </c>
      <c r="K221" s="467">
        <f>VLOOKUP(F221,'RPPF CALCULATION'!$X$2:$AC$365,5,FALSE)</f>
        <v>154</v>
      </c>
      <c r="L221" s="525">
        <f t="shared" si="46"/>
        <v>189.5</v>
      </c>
      <c r="M221" s="469">
        <f t="shared" si="47"/>
        <v>192</v>
      </c>
      <c r="O221" s="368" t="s">
        <v>293</v>
      </c>
      <c r="P221" s="14">
        <v>0.55334870170540684</v>
      </c>
      <c r="Q221" s="431">
        <v>0.565015170469089</v>
      </c>
      <c r="R221" s="14">
        <v>214</v>
      </c>
      <c r="S221" s="43">
        <v>214</v>
      </c>
      <c r="T221" s="14">
        <v>251</v>
      </c>
      <c r="U221" s="14">
        <v>215</v>
      </c>
      <c r="V221" s="14">
        <v>333</v>
      </c>
      <c r="W221" s="14">
        <v>292</v>
      </c>
      <c r="X221" s="14">
        <f t="shared" si="56"/>
        <v>302</v>
      </c>
      <c r="Y221" s="368" t="s">
        <v>163</v>
      </c>
      <c r="Z221" s="14">
        <v>0.56927109288760114</v>
      </c>
      <c r="AA221" s="431">
        <v>0.59053593302147567</v>
      </c>
      <c r="AB221" s="14">
        <v>214</v>
      </c>
      <c r="AC221" s="43">
        <v>214</v>
      </c>
      <c r="AD221" s="14">
        <v>241</v>
      </c>
      <c r="AE221" s="14">
        <v>337</v>
      </c>
      <c r="AF221" s="14">
        <v>323</v>
      </c>
      <c r="AG221" s="14">
        <v>282</v>
      </c>
      <c r="AH221" s="43">
        <f t="shared" si="57"/>
        <v>284</v>
      </c>
      <c r="AI221" s="368" t="s">
        <v>165</v>
      </c>
      <c r="AJ221" s="14">
        <v>0.52661497295081061</v>
      </c>
      <c r="AK221" s="431">
        <v>0.57761648683360856</v>
      </c>
      <c r="AL221" s="14">
        <v>214</v>
      </c>
      <c r="AM221" s="14">
        <v>214</v>
      </c>
      <c r="AN221" s="14">
        <v>231</v>
      </c>
      <c r="AO221" s="14">
        <v>169</v>
      </c>
      <c r="AP221" s="14">
        <v>254</v>
      </c>
      <c r="AQ221" s="14">
        <v>242.5</v>
      </c>
      <c r="AR221" s="43">
        <f t="shared" si="58"/>
        <v>242</v>
      </c>
      <c r="AS221" s="14" t="s">
        <v>570</v>
      </c>
      <c r="AT221" s="14">
        <v>0.5262945048374309</v>
      </c>
      <c r="AU221" s="431">
        <v>0.56700072976422122</v>
      </c>
      <c r="AV221" s="14">
        <v>214</v>
      </c>
      <c r="AW221" s="43">
        <v>214</v>
      </c>
      <c r="AX221" s="14">
        <v>216</v>
      </c>
      <c r="AY221" s="14">
        <v>318</v>
      </c>
      <c r="AZ221" s="14">
        <v>233</v>
      </c>
      <c r="BA221" s="14">
        <v>224.5</v>
      </c>
      <c r="BB221" s="14">
        <f t="shared" si="59"/>
        <v>224</v>
      </c>
      <c r="BC221" s="368" t="s">
        <v>144</v>
      </c>
      <c r="BD221" s="14">
        <v>0.5522128631790314</v>
      </c>
      <c r="BE221" s="431">
        <v>0.56563816237112996</v>
      </c>
      <c r="BF221" s="14">
        <v>214</v>
      </c>
      <c r="BG221" s="43">
        <v>214</v>
      </c>
      <c r="BH221" s="14">
        <v>199</v>
      </c>
      <c r="BI221" s="14">
        <v>216</v>
      </c>
      <c r="BJ221" s="14">
        <v>251</v>
      </c>
      <c r="BK221" s="14">
        <v>225</v>
      </c>
      <c r="BL221" s="14">
        <f t="shared" si="48"/>
        <v>229</v>
      </c>
      <c r="BM221" s="368" t="s">
        <v>198</v>
      </c>
      <c r="BN221" s="14">
        <v>0.54043690258346311</v>
      </c>
      <c r="BO221" s="431">
        <v>0.56357662678182896</v>
      </c>
      <c r="BP221" s="14">
        <v>214</v>
      </c>
      <c r="BQ221" s="43">
        <v>214</v>
      </c>
      <c r="BR221" s="14">
        <v>210</v>
      </c>
      <c r="BS221" s="14">
        <v>181</v>
      </c>
      <c r="BT221" s="14">
        <v>312</v>
      </c>
      <c r="BU221" s="14">
        <v>261</v>
      </c>
      <c r="BV221" s="14">
        <f t="shared" si="49"/>
        <v>265</v>
      </c>
      <c r="BW221" s="14" t="s">
        <v>110</v>
      </c>
      <c r="BX221" s="14">
        <v>0.54031000473586677</v>
      </c>
      <c r="BY221" s="431">
        <v>0.57026065201196163</v>
      </c>
      <c r="BZ221" s="14">
        <v>214</v>
      </c>
      <c r="CA221" s="43">
        <v>214</v>
      </c>
      <c r="CB221" s="14">
        <v>220</v>
      </c>
      <c r="CC221" s="14">
        <v>208</v>
      </c>
      <c r="CD221" s="14">
        <v>193</v>
      </c>
      <c r="CE221" s="14">
        <v>206.5</v>
      </c>
      <c r="CF221" s="14">
        <f t="shared" si="50"/>
        <v>207</v>
      </c>
      <c r="CG221" s="368" t="s">
        <v>208</v>
      </c>
      <c r="CH221" s="14">
        <v>0.5305137222928068</v>
      </c>
      <c r="CI221" s="431">
        <v>0.55971735540980572</v>
      </c>
      <c r="CJ221" s="14">
        <v>214</v>
      </c>
      <c r="CK221" s="43">
        <v>214</v>
      </c>
      <c r="CL221" s="14">
        <v>191</v>
      </c>
      <c r="CM221" s="14">
        <v>242</v>
      </c>
      <c r="CN221" s="14">
        <v>171</v>
      </c>
      <c r="CO221" s="14">
        <v>181</v>
      </c>
      <c r="CP221" s="43">
        <f t="shared" si="51"/>
        <v>175</v>
      </c>
      <c r="CQ221" s="14" t="s">
        <v>569</v>
      </c>
      <c r="CR221" s="14">
        <v>0.53424024840821394</v>
      </c>
      <c r="CS221" s="431">
        <v>0.56015777843140546</v>
      </c>
      <c r="CT221" s="14">
        <v>214</v>
      </c>
      <c r="CU221" s="14">
        <v>214</v>
      </c>
      <c r="CV221" s="14">
        <v>236</v>
      </c>
      <c r="CW221" s="14">
        <v>185</v>
      </c>
      <c r="CX221" s="14">
        <v>226</v>
      </c>
      <c r="CY221" s="14">
        <v>231</v>
      </c>
      <c r="CZ221" s="14">
        <f t="shared" si="52"/>
        <v>235</v>
      </c>
      <c r="DA221" s="368" t="s">
        <v>243</v>
      </c>
      <c r="DB221" s="14">
        <v>0.54005480436524034</v>
      </c>
      <c r="DC221" s="431">
        <v>0.57353430114770154</v>
      </c>
      <c r="DD221" s="14">
        <v>214</v>
      </c>
      <c r="DE221" s="43">
        <v>214</v>
      </c>
      <c r="DF221" s="14">
        <v>209</v>
      </c>
      <c r="DG221" s="14">
        <v>157</v>
      </c>
      <c r="DH221" s="14">
        <v>333</v>
      </c>
      <c r="DI221" s="14">
        <v>271</v>
      </c>
      <c r="DJ221" s="14">
        <f t="shared" si="53"/>
        <v>279</v>
      </c>
      <c r="DK221" s="368" t="s">
        <v>332</v>
      </c>
      <c r="DL221" s="14">
        <v>0.54514693549674453</v>
      </c>
      <c r="DM221" s="431">
        <v>0.5585320477282163</v>
      </c>
      <c r="DN221" s="14">
        <v>214</v>
      </c>
      <c r="DO221" s="43">
        <v>214</v>
      </c>
      <c r="DP221" s="14">
        <v>239</v>
      </c>
      <c r="DQ221" s="14">
        <v>184</v>
      </c>
      <c r="DR221" s="14">
        <v>222</v>
      </c>
      <c r="DS221" s="14">
        <v>230.5</v>
      </c>
      <c r="DT221" s="14">
        <f t="shared" si="54"/>
        <v>239</v>
      </c>
      <c r="DU221" s="368" t="s">
        <v>97</v>
      </c>
      <c r="DV221" s="14">
        <v>0.52855678847633747</v>
      </c>
      <c r="DW221" s="431">
        <v>0.54609436362295016</v>
      </c>
      <c r="DX221" s="14">
        <v>214</v>
      </c>
      <c r="DY221" s="14">
        <v>214</v>
      </c>
      <c r="DZ221" s="14">
        <v>209</v>
      </c>
      <c r="EA221" s="14">
        <v>241</v>
      </c>
      <c r="EB221" s="14">
        <v>121</v>
      </c>
      <c r="EC221" s="14">
        <v>165</v>
      </c>
      <c r="ED221" s="43">
        <f t="shared" si="55"/>
        <v>163</v>
      </c>
    </row>
    <row r="222" spans="6:134" x14ac:dyDescent="0.25">
      <c r="F222" s="406" t="s">
        <v>262</v>
      </c>
      <c r="G222" s="411">
        <f>(VLOOKUP(F222,'RPPF CALCULATION'!$AX$2:$AZ$400,2,FALSE))</f>
        <v>0.53810317519296547</v>
      </c>
      <c r="H222" s="413">
        <f t="shared" si="45"/>
        <v>216</v>
      </c>
      <c r="I222" s="49">
        <f>VLOOKUP(F222,'RPPF CALCULATION'!$U$2:$W$365,3,FALSE)</f>
        <v>226</v>
      </c>
      <c r="J222" s="417">
        <f>VLOOKUP(F222,'RPPF CALCULATION'!$X$2:$AC$365,3,FALSE)</f>
        <v>206</v>
      </c>
      <c r="K222" s="467">
        <f>VLOOKUP(F222,'RPPF CALCULATION'!$X$2:$AC$365,5,FALSE)</f>
        <v>177</v>
      </c>
      <c r="L222" s="525">
        <f t="shared" si="46"/>
        <v>201.5</v>
      </c>
      <c r="M222" s="469">
        <f t="shared" si="47"/>
        <v>208</v>
      </c>
      <c r="O222" s="368" t="s">
        <v>200</v>
      </c>
      <c r="P222" s="14">
        <v>0.55260256664180329</v>
      </c>
      <c r="Q222" s="431">
        <v>0.56425330434587295</v>
      </c>
      <c r="R222" s="14">
        <v>215</v>
      </c>
      <c r="S222" s="43">
        <v>215</v>
      </c>
      <c r="T222" s="14">
        <v>218</v>
      </c>
      <c r="U222" s="14">
        <v>220</v>
      </c>
      <c r="V222" s="14">
        <v>239</v>
      </c>
      <c r="W222" s="14">
        <v>228.5</v>
      </c>
      <c r="X222" s="14">
        <f t="shared" si="56"/>
        <v>234</v>
      </c>
      <c r="Y222" s="368" t="s">
        <v>121</v>
      </c>
      <c r="Z222" s="14">
        <v>0.56606282798212026</v>
      </c>
      <c r="AA222" s="431">
        <v>0.58720782496714263</v>
      </c>
      <c r="AB222" s="14">
        <v>215</v>
      </c>
      <c r="AC222" s="43">
        <v>215</v>
      </c>
      <c r="AD222" s="14">
        <v>220</v>
      </c>
      <c r="AE222" s="14">
        <v>184</v>
      </c>
      <c r="AF222" s="14">
        <v>150</v>
      </c>
      <c r="AG222" s="14">
        <v>185</v>
      </c>
      <c r="AH222" s="43">
        <f t="shared" si="57"/>
        <v>188</v>
      </c>
      <c r="AI222" s="368" t="s">
        <v>168</v>
      </c>
      <c r="AJ222" s="14">
        <v>0.52243200778550591</v>
      </c>
      <c r="AK222" s="431">
        <v>0.57302841059682375</v>
      </c>
      <c r="AL222" s="14">
        <v>215</v>
      </c>
      <c r="AM222" s="14">
        <v>215</v>
      </c>
      <c r="AN222" s="14">
        <v>225</v>
      </c>
      <c r="AO222" s="14">
        <v>155</v>
      </c>
      <c r="AP222" s="14">
        <v>306</v>
      </c>
      <c r="AQ222" s="14">
        <v>265.5</v>
      </c>
      <c r="AR222" s="43">
        <f t="shared" si="58"/>
        <v>270</v>
      </c>
      <c r="AS222" s="14" t="s">
        <v>155</v>
      </c>
      <c r="AT222" s="14">
        <v>0.52493017399239827</v>
      </c>
      <c r="AU222" s="431">
        <v>0.56553087481102871</v>
      </c>
      <c r="AV222" s="14">
        <v>215</v>
      </c>
      <c r="AW222" s="43">
        <v>215</v>
      </c>
      <c r="AX222" s="14">
        <v>195</v>
      </c>
      <c r="AY222" s="14">
        <v>241</v>
      </c>
      <c r="AZ222" s="14">
        <v>177</v>
      </c>
      <c r="BA222" s="14">
        <v>186</v>
      </c>
      <c r="BB222" s="14">
        <f t="shared" si="59"/>
        <v>182</v>
      </c>
      <c r="BC222" s="368" t="s">
        <v>76</v>
      </c>
      <c r="BD222" s="14">
        <v>0.55182084735152859</v>
      </c>
      <c r="BE222" s="431">
        <v>0.56523661592577457</v>
      </c>
      <c r="BF222" s="14">
        <v>215</v>
      </c>
      <c r="BG222" s="43">
        <v>215</v>
      </c>
      <c r="BH222" s="14">
        <v>247</v>
      </c>
      <c r="BI222" s="14">
        <v>205</v>
      </c>
      <c r="BJ222" s="14">
        <v>296</v>
      </c>
      <c r="BK222" s="14">
        <v>271.5</v>
      </c>
      <c r="BL222" s="14">
        <f t="shared" si="48"/>
        <v>280</v>
      </c>
      <c r="BM222" s="368" t="s">
        <v>184</v>
      </c>
      <c r="BN222" s="14">
        <v>0.53804800168838363</v>
      </c>
      <c r="BO222" s="431">
        <v>0.56108544103613112</v>
      </c>
      <c r="BP222" s="14">
        <v>215</v>
      </c>
      <c r="BQ222" s="43">
        <v>215</v>
      </c>
      <c r="BR222" s="14">
        <v>225</v>
      </c>
      <c r="BS222" s="14">
        <v>271</v>
      </c>
      <c r="BT222" s="14">
        <v>245</v>
      </c>
      <c r="BU222" s="14">
        <v>235</v>
      </c>
      <c r="BV222" s="14">
        <f t="shared" si="49"/>
        <v>237</v>
      </c>
      <c r="BW222" s="14" t="s">
        <v>220</v>
      </c>
      <c r="BX222" s="14">
        <v>0.53588365956404826</v>
      </c>
      <c r="BY222" s="431">
        <v>0.56558894417463368</v>
      </c>
      <c r="BZ222" s="14">
        <v>215</v>
      </c>
      <c r="CA222" s="43">
        <v>215</v>
      </c>
      <c r="CB222" s="14">
        <v>198</v>
      </c>
      <c r="CC222" s="14">
        <v>110</v>
      </c>
      <c r="CD222" s="14">
        <v>269</v>
      </c>
      <c r="CE222" s="14">
        <v>233.5</v>
      </c>
      <c r="CF222" s="14">
        <f t="shared" si="50"/>
        <v>235</v>
      </c>
      <c r="CG222" s="368" t="s">
        <v>342</v>
      </c>
      <c r="CH222" s="14">
        <v>0.52888023564876885</v>
      </c>
      <c r="CI222" s="431">
        <v>0.55799394885861098</v>
      </c>
      <c r="CJ222" s="14">
        <v>215</v>
      </c>
      <c r="CK222" s="43">
        <v>215</v>
      </c>
      <c r="CL222" s="14">
        <v>232</v>
      </c>
      <c r="CM222" s="14">
        <v>271</v>
      </c>
      <c r="CN222" s="14">
        <v>214</v>
      </c>
      <c r="CO222" s="14">
        <v>223</v>
      </c>
      <c r="CP222" s="43">
        <f t="shared" si="51"/>
        <v>217</v>
      </c>
      <c r="CQ222" s="14" t="s">
        <v>244</v>
      </c>
      <c r="CR222" s="14">
        <v>0.53249436892819169</v>
      </c>
      <c r="CS222" s="431">
        <v>0.55832720131960578</v>
      </c>
      <c r="CT222" s="14">
        <v>215</v>
      </c>
      <c r="CU222" s="14">
        <v>215</v>
      </c>
      <c r="CV222" s="14">
        <v>171</v>
      </c>
      <c r="CW222" s="14">
        <v>214</v>
      </c>
      <c r="CX222" s="14">
        <v>185</v>
      </c>
      <c r="CY222" s="14">
        <v>178</v>
      </c>
      <c r="CZ222" s="14">
        <f t="shared" si="52"/>
        <v>174</v>
      </c>
      <c r="DA222" s="368" t="s">
        <v>349</v>
      </c>
      <c r="DB222" s="14">
        <v>0.53865021643275768</v>
      </c>
      <c r="DC222" s="431">
        <v>0.57204263890945184</v>
      </c>
      <c r="DD222" s="14">
        <v>215</v>
      </c>
      <c r="DE222" s="43">
        <v>215</v>
      </c>
      <c r="DF222" s="14">
        <v>239</v>
      </c>
      <c r="DG222" s="14">
        <v>103</v>
      </c>
      <c r="DH222" s="14">
        <v>260</v>
      </c>
      <c r="DI222" s="14">
        <v>249.5</v>
      </c>
      <c r="DJ222" s="14">
        <f t="shared" si="53"/>
        <v>259</v>
      </c>
      <c r="DK222" s="368" t="s">
        <v>218</v>
      </c>
      <c r="DL222" s="14">
        <v>0.54422643005604043</v>
      </c>
      <c r="DM222" s="431">
        <v>0.5575889409156044</v>
      </c>
      <c r="DN222" s="14">
        <v>215</v>
      </c>
      <c r="DO222" s="43">
        <v>215</v>
      </c>
      <c r="DP222" s="14">
        <v>205</v>
      </c>
      <c r="DQ222" s="14">
        <v>207</v>
      </c>
      <c r="DR222" s="14">
        <v>139</v>
      </c>
      <c r="DS222" s="14">
        <v>172</v>
      </c>
      <c r="DT222" s="14">
        <f t="shared" si="54"/>
        <v>169</v>
      </c>
      <c r="DU222" s="368" t="s">
        <v>51</v>
      </c>
      <c r="DV222" s="14">
        <v>0.52822292338568555</v>
      </c>
      <c r="DW222" s="431">
        <v>0.54574942085011957</v>
      </c>
      <c r="DX222" s="14">
        <v>215</v>
      </c>
      <c r="DY222" s="14">
        <v>215</v>
      </c>
      <c r="DZ222" s="14">
        <v>195</v>
      </c>
      <c r="EA222" s="14">
        <v>202</v>
      </c>
      <c r="EB222" s="14">
        <v>276</v>
      </c>
      <c r="EC222" s="14">
        <v>235.5</v>
      </c>
      <c r="ED222" s="43">
        <f t="shared" si="55"/>
        <v>239</v>
      </c>
    </row>
    <row r="223" spans="6:134" x14ac:dyDescent="0.25">
      <c r="F223" s="406" t="s">
        <v>213</v>
      </c>
      <c r="G223" s="411">
        <f>(VLOOKUP(F223,'RPPF CALCULATION'!$AX$2:$AZ$400,2,FALSE))</f>
        <v>0.53588735736946302</v>
      </c>
      <c r="H223" s="413">
        <f t="shared" si="45"/>
        <v>217</v>
      </c>
      <c r="I223" s="49">
        <f>VLOOKUP(F223,'RPPF CALCULATION'!$U$2:$W$365,3,FALSE)</f>
        <v>233</v>
      </c>
      <c r="J223" s="417">
        <f>VLOOKUP(F223,'RPPF CALCULATION'!$X$2:$AC$365,3,FALSE)</f>
        <v>306</v>
      </c>
      <c r="K223" s="467">
        <f>VLOOKUP(F223,'RPPF CALCULATION'!$X$2:$AC$365,5,FALSE)</f>
        <v>243</v>
      </c>
      <c r="L223" s="525">
        <f t="shared" si="46"/>
        <v>238</v>
      </c>
      <c r="M223" s="469">
        <f t="shared" si="47"/>
        <v>245</v>
      </c>
      <c r="O223" s="368" t="s">
        <v>241</v>
      </c>
      <c r="P223" s="14">
        <v>0.55152128021410851</v>
      </c>
      <c r="Q223" s="431">
        <v>0.56314922073026674</v>
      </c>
      <c r="R223" s="14">
        <v>216</v>
      </c>
      <c r="S223" s="43">
        <v>216</v>
      </c>
      <c r="T223" s="14">
        <v>253</v>
      </c>
      <c r="U223" s="14">
        <v>232</v>
      </c>
      <c r="V223" s="14">
        <v>329</v>
      </c>
      <c r="W223" s="14">
        <v>291</v>
      </c>
      <c r="X223" s="14">
        <f t="shared" si="56"/>
        <v>298</v>
      </c>
      <c r="Y223" s="368" t="s">
        <v>300</v>
      </c>
      <c r="Z223" s="14">
        <v>0.56224695058893404</v>
      </c>
      <c r="AA223" s="431">
        <v>0.58324940736112918</v>
      </c>
      <c r="AB223" s="14">
        <v>216</v>
      </c>
      <c r="AC223" s="43">
        <v>216</v>
      </c>
      <c r="AD223" s="14">
        <v>222</v>
      </c>
      <c r="AE223" s="14">
        <v>249</v>
      </c>
      <c r="AF223" s="14">
        <v>276</v>
      </c>
      <c r="AG223" s="14">
        <v>249</v>
      </c>
      <c r="AH223" s="43">
        <f t="shared" si="57"/>
        <v>247</v>
      </c>
      <c r="AI223" s="368" t="s">
        <v>271</v>
      </c>
      <c r="AJ223" s="14">
        <v>0.51994301417145528</v>
      </c>
      <c r="AK223" s="431">
        <v>0.57029836336887774</v>
      </c>
      <c r="AL223" s="14">
        <v>216</v>
      </c>
      <c r="AM223" s="14">
        <v>216</v>
      </c>
      <c r="AN223" s="14">
        <v>233</v>
      </c>
      <c r="AO223" s="14">
        <v>249</v>
      </c>
      <c r="AP223" s="14">
        <v>179</v>
      </c>
      <c r="AQ223" s="14">
        <v>206</v>
      </c>
      <c r="AR223" s="43">
        <f t="shared" si="58"/>
        <v>210</v>
      </c>
      <c r="AS223" s="14" t="s">
        <v>216</v>
      </c>
      <c r="AT223" s="14">
        <v>0.52274047224205789</v>
      </c>
      <c r="AU223" s="431">
        <v>0.56317181067678979</v>
      </c>
      <c r="AV223" s="14">
        <v>216</v>
      </c>
      <c r="AW223" s="43">
        <v>216</v>
      </c>
      <c r="AX223" s="14">
        <v>219</v>
      </c>
      <c r="AY223" s="14">
        <v>236</v>
      </c>
      <c r="AZ223" s="14">
        <v>214</v>
      </c>
      <c r="BA223" s="14">
        <v>216.5</v>
      </c>
      <c r="BB223" s="14">
        <f t="shared" si="59"/>
        <v>217</v>
      </c>
      <c r="BC223" s="368" t="s">
        <v>173</v>
      </c>
      <c r="BD223" s="14">
        <v>0.55125585513526809</v>
      </c>
      <c r="BE223" s="431">
        <v>0.56465788772100267</v>
      </c>
      <c r="BF223" s="14">
        <v>216</v>
      </c>
      <c r="BG223" s="43">
        <v>216</v>
      </c>
      <c r="BH223" s="14">
        <v>214</v>
      </c>
      <c r="BI223" s="14">
        <v>187</v>
      </c>
      <c r="BJ223" s="14">
        <v>226</v>
      </c>
      <c r="BK223" s="14">
        <v>220</v>
      </c>
      <c r="BL223" s="14">
        <f t="shared" si="48"/>
        <v>219</v>
      </c>
      <c r="BM223" s="368" t="s">
        <v>154</v>
      </c>
      <c r="BN223" s="14">
        <v>0.53752852738662438</v>
      </c>
      <c r="BO223" s="431">
        <v>0.56054372455954371</v>
      </c>
      <c r="BP223" s="14">
        <v>216</v>
      </c>
      <c r="BQ223" s="43">
        <v>216</v>
      </c>
      <c r="BR223" s="14">
        <v>200</v>
      </c>
      <c r="BS223" s="14">
        <v>206</v>
      </c>
      <c r="BT223" s="14">
        <v>91</v>
      </c>
      <c r="BU223" s="14">
        <v>145.5</v>
      </c>
      <c r="BV223" s="14">
        <f t="shared" si="49"/>
        <v>142</v>
      </c>
      <c r="BW223" s="14" t="s">
        <v>176</v>
      </c>
      <c r="BX223" s="14">
        <v>0.53266434601099577</v>
      </c>
      <c r="BY223" s="431">
        <v>0.56219117654178719</v>
      </c>
      <c r="BZ223" s="14">
        <v>216</v>
      </c>
      <c r="CA223" s="43">
        <v>216</v>
      </c>
      <c r="CB223" s="14">
        <v>214</v>
      </c>
      <c r="CC223" s="14">
        <v>314</v>
      </c>
      <c r="CD223" s="14">
        <v>263</v>
      </c>
      <c r="CE223" s="14">
        <v>238.5</v>
      </c>
      <c r="CF223" s="14">
        <f t="shared" si="50"/>
        <v>242</v>
      </c>
      <c r="CG223" s="368" t="s">
        <v>178</v>
      </c>
      <c r="CH223" s="14">
        <v>0.52791926809664202</v>
      </c>
      <c r="CI223" s="431">
        <v>0.5569800821209393</v>
      </c>
      <c r="CJ223" s="14">
        <v>216</v>
      </c>
      <c r="CK223" s="43">
        <v>216</v>
      </c>
      <c r="CL223" s="14">
        <v>269</v>
      </c>
      <c r="CM223" s="14">
        <v>169</v>
      </c>
      <c r="CN223" s="14">
        <v>216</v>
      </c>
      <c r="CO223" s="14">
        <v>242.5</v>
      </c>
      <c r="CP223" s="43">
        <f t="shared" si="51"/>
        <v>248</v>
      </c>
      <c r="CQ223" s="14" t="s">
        <v>259</v>
      </c>
      <c r="CR223" s="14">
        <v>0.53121276044605037</v>
      </c>
      <c r="CS223" s="431">
        <v>0.55698341832625375</v>
      </c>
      <c r="CT223" s="14">
        <v>216</v>
      </c>
      <c r="CU223" s="14">
        <v>216</v>
      </c>
      <c r="CV223" s="14">
        <v>232</v>
      </c>
      <c r="CW223" s="14">
        <v>228</v>
      </c>
      <c r="CX223" s="14">
        <v>318</v>
      </c>
      <c r="CY223" s="14">
        <v>275</v>
      </c>
      <c r="CZ223" s="14">
        <f t="shared" si="52"/>
        <v>286</v>
      </c>
      <c r="DA223" s="368" t="s">
        <v>555</v>
      </c>
      <c r="DB223" s="14">
        <v>0.53700901975431381</v>
      </c>
      <c r="DC223" s="431">
        <v>0.57029969989213569</v>
      </c>
      <c r="DD223" s="14">
        <v>216</v>
      </c>
      <c r="DE223" s="43">
        <v>216</v>
      </c>
      <c r="DF223" s="14">
        <v>217</v>
      </c>
      <c r="DG223" s="14">
        <v>211</v>
      </c>
      <c r="DH223" s="14">
        <v>148</v>
      </c>
      <c r="DI223" s="14">
        <v>182.5</v>
      </c>
      <c r="DJ223" s="14">
        <f t="shared" si="53"/>
        <v>180</v>
      </c>
      <c r="DK223" s="368" t="s">
        <v>262</v>
      </c>
      <c r="DL223" s="14">
        <v>0.54346524177457611</v>
      </c>
      <c r="DM223" s="431">
        <v>0.55680906301137378</v>
      </c>
      <c r="DN223" s="14">
        <v>216</v>
      </c>
      <c r="DO223" s="43">
        <v>216</v>
      </c>
      <c r="DP223" s="14">
        <v>227</v>
      </c>
      <c r="DQ223" s="14">
        <v>262</v>
      </c>
      <c r="DR223" s="14">
        <v>246</v>
      </c>
      <c r="DS223" s="14">
        <v>236.5</v>
      </c>
      <c r="DT223" s="14">
        <f t="shared" si="54"/>
        <v>247</v>
      </c>
      <c r="DU223" s="368" t="s">
        <v>165</v>
      </c>
      <c r="DV223" s="14">
        <v>0.52659082946940616</v>
      </c>
      <c r="DW223" s="431">
        <v>0.54406317386963376</v>
      </c>
      <c r="DX223" s="14">
        <v>216</v>
      </c>
      <c r="DY223" s="14">
        <v>216</v>
      </c>
      <c r="DZ223" s="14">
        <v>249</v>
      </c>
      <c r="EA223" s="14">
        <v>198</v>
      </c>
      <c r="EB223" s="14">
        <v>280</v>
      </c>
      <c r="EC223" s="14">
        <v>264.5</v>
      </c>
      <c r="ED223" s="43">
        <f t="shared" si="55"/>
        <v>274</v>
      </c>
    </row>
    <row r="224" spans="6:134" x14ac:dyDescent="0.25">
      <c r="F224" s="406" t="s">
        <v>400</v>
      </c>
      <c r="G224" s="411">
        <f>(VLOOKUP(F224,'RPPF CALCULATION'!$AX$2:$AZ$400,2,FALSE))</f>
        <v>0.53546076864013825</v>
      </c>
      <c r="H224" s="413">
        <f t="shared" si="45"/>
        <v>218</v>
      </c>
      <c r="I224" s="49">
        <f>VLOOKUP(F224,'RPPF CALCULATION'!$U$2:$W$365,3,FALSE)</f>
        <v>209</v>
      </c>
      <c r="J224" s="417">
        <f>VLOOKUP(F224,'RPPF CALCULATION'!$X$2:$AC$365,3,FALSE)</f>
        <v>235</v>
      </c>
      <c r="K224" s="467">
        <f>VLOOKUP(F224,'RPPF CALCULATION'!$X$2:$AC$365,5,FALSE)</f>
        <v>156</v>
      </c>
      <c r="L224" s="525">
        <f t="shared" si="46"/>
        <v>182.5</v>
      </c>
      <c r="M224" s="469">
        <f t="shared" si="47"/>
        <v>182</v>
      </c>
      <c r="O224" s="368" t="s">
        <v>193</v>
      </c>
      <c r="P224" s="14">
        <v>0.5500780274785626</v>
      </c>
      <c r="Q224" s="431">
        <v>0.56167553932848302</v>
      </c>
      <c r="R224" s="14">
        <v>217</v>
      </c>
      <c r="S224" s="43">
        <v>217</v>
      </c>
      <c r="T224" s="14">
        <v>214</v>
      </c>
      <c r="U224" s="14">
        <v>340</v>
      </c>
      <c r="V224" s="14">
        <v>130</v>
      </c>
      <c r="W224" s="14">
        <v>172</v>
      </c>
      <c r="X224" s="14">
        <f t="shared" si="56"/>
        <v>166</v>
      </c>
      <c r="Y224" s="368" t="s">
        <v>311</v>
      </c>
      <c r="Z224" s="14">
        <v>0.56192464059353742</v>
      </c>
      <c r="AA224" s="431">
        <v>0.58291505763525742</v>
      </c>
      <c r="AB224" s="14">
        <v>217</v>
      </c>
      <c r="AC224" s="43">
        <v>217</v>
      </c>
      <c r="AD224" s="14">
        <v>200</v>
      </c>
      <c r="AE224" s="14">
        <v>271</v>
      </c>
      <c r="AF224" s="14">
        <v>159</v>
      </c>
      <c r="AG224" s="14">
        <v>179.5</v>
      </c>
      <c r="AH224" s="43">
        <f t="shared" si="57"/>
        <v>180</v>
      </c>
      <c r="AI224" s="368" t="s">
        <v>155</v>
      </c>
      <c r="AJ224" s="14">
        <v>0.51781726707597819</v>
      </c>
      <c r="AK224" s="431">
        <v>0.56796674229417488</v>
      </c>
      <c r="AL224" s="14">
        <v>217</v>
      </c>
      <c r="AM224" s="14">
        <v>217</v>
      </c>
      <c r="AN224" s="14">
        <v>186</v>
      </c>
      <c r="AO224" s="14">
        <v>123</v>
      </c>
      <c r="AP224" s="14">
        <v>246</v>
      </c>
      <c r="AQ224" s="14">
        <v>216</v>
      </c>
      <c r="AR224" s="43">
        <f t="shared" si="58"/>
        <v>217</v>
      </c>
      <c r="AS224" s="14" t="s">
        <v>219</v>
      </c>
      <c r="AT224" s="14">
        <v>0.51433840568420142</v>
      </c>
      <c r="AU224" s="431">
        <v>0.55411988665697942</v>
      </c>
      <c r="AV224" s="14">
        <v>217</v>
      </c>
      <c r="AW224" s="43">
        <v>217</v>
      </c>
      <c r="AX224" s="14">
        <v>217</v>
      </c>
      <c r="AY224" s="14">
        <v>322</v>
      </c>
      <c r="AZ224" s="14">
        <v>241</v>
      </c>
      <c r="BA224" s="14">
        <v>229</v>
      </c>
      <c r="BB224" s="14">
        <f t="shared" si="59"/>
        <v>232</v>
      </c>
      <c r="BC224" s="368" t="s">
        <v>363</v>
      </c>
      <c r="BD224" s="14">
        <v>0.5506119850971315</v>
      </c>
      <c r="BE224" s="431">
        <v>0.5639983640310241</v>
      </c>
      <c r="BF224" s="14">
        <v>217</v>
      </c>
      <c r="BG224" s="43">
        <v>217</v>
      </c>
      <c r="BH224" s="14">
        <v>225</v>
      </c>
      <c r="BI224" s="14">
        <v>313</v>
      </c>
      <c r="BJ224" s="14">
        <v>220</v>
      </c>
      <c r="BK224" s="14">
        <v>222.5</v>
      </c>
      <c r="BL224" s="14">
        <f t="shared" si="48"/>
        <v>224</v>
      </c>
      <c r="BM224" s="368" t="s">
        <v>121</v>
      </c>
      <c r="BN224" s="14">
        <v>0.53270283259716145</v>
      </c>
      <c r="BO224" s="431">
        <v>0.55551140944870769</v>
      </c>
      <c r="BP224" s="14">
        <v>217</v>
      </c>
      <c r="BQ224" s="43">
        <v>217</v>
      </c>
      <c r="BR224" s="14">
        <v>235</v>
      </c>
      <c r="BS224" s="14">
        <v>280</v>
      </c>
      <c r="BT224" s="14">
        <v>150</v>
      </c>
      <c r="BU224" s="14">
        <v>192.5</v>
      </c>
      <c r="BV224" s="14">
        <f t="shared" si="49"/>
        <v>190</v>
      </c>
      <c r="BW224" s="14" t="s">
        <v>222</v>
      </c>
      <c r="BX224" s="14">
        <v>0.53066722188399018</v>
      </c>
      <c r="BY224" s="431">
        <v>0.56008334715341268</v>
      </c>
      <c r="BZ224" s="14">
        <v>217</v>
      </c>
      <c r="CA224" s="43">
        <v>217</v>
      </c>
      <c r="CB224" s="14">
        <v>210</v>
      </c>
      <c r="CC224" s="14">
        <v>302</v>
      </c>
      <c r="CD224" s="14">
        <v>249</v>
      </c>
      <c r="CE224" s="14">
        <v>229.5</v>
      </c>
      <c r="CF224" s="14">
        <f t="shared" si="50"/>
        <v>226</v>
      </c>
      <c r="CG224" s="368" t="s">
        <v>278</v>
      </c>
      <c r="CH224" s="14">
        <v>0.5255434180820826</v>
      </c>
      <c r="CI224" s="431">
        <v>0.55447344670111953</v>
      </c>
      <c r="CJ224" s="14">
        <v>217</v>
      </c>
      <c r="CK224" s="43">
        <v>217</v>
      </c>
      <c r="CL224" s="14">
        <v>221</v>
      </c>
      <c r="CM224" s="14">
        <v>299</v>
      </c>
      <c r="CN224" s="14">
        <v>236</v>
      </c>
      <c r="CO224" s="14">
        <v>228.5</v>
      </c>
      <c r="CP224" s="43">
        <f t="shared" si="51"/>
        <v>229</v>
      </c>
      <c r="CQ224" s="14" t="s">
        <v>83</v>
      </c>
      <c r="CR224" s="14">
        <v>0.52781441721341937</v>
      </c>
      <c r="CS224" s="431">
        <v>0.5534202116955107</v>
      </c>
      <c r="CT224" s="14">
        <v>217</v>
      </c>
      <c r="CU224" s="14">
        <v>217</v>
      </c>
      <c r="CV224" s="14">
        <v>198</v>
      </c>
      <c r="CW224" s="14">
        <v>96</v>
      </c>
      <c r="CX224" s="14">
        <v>254</v>
      </c>
      <c r="CY224" s="14">
        <v>226</v>
      </c>
      <c r="CZ224" s="14">
        <f t="shared" si="52"/>
        <v>225</v>
      </c>
      <c r="DA224" s="368" t="s">
        <v>219</v>
      </c>
      <c r="DB224" s="14">
        <v>0.53692036651701203</v>
      </c>
      <c r="DC224" s="431">
        <v>0.57020555079450819</v>
      </c>
      <c r="DD224" s="14">
        <v>217</v>
      </c>
      <c r="DE224" s="43">
        <v>217</v>
      </c>
      <c r="DF224" s="14">
        <v>207</v>
      </c>
      <c r="DG224" s="14">
        <v>82</v>
      </c>
      <c r="DH224" s="14">
        <v>238</v>
      </c>
      <c r="DI224" s="14">
        <v>222.5</v>
      </c>
      <c r="DJ224" s="14">
        <f t="shared" si="53"/>
        <v>224</v>
      </c>
      <c r="DK224" s="368" t="s">
        <v>299</v>
      </c>
      <c r="DL224" s="14">
        <v>0.54216489355170383</v>
      </c>
      <c r="DM224" s="431">
        <v>0.55547678705348214</v>
      </c>
      <c r="DN224" s="14">
        <v>217</v>
      </c>
      <c r="DO224" s="43">
        <v>217</v>
      </c>
      <c r="DP224" s="14">
        <v>193</v>
      </c>
      <c r="DQ224" s="14">
        <v>193</v>
      </c>
      <c r="DR224" s="14">
        <v>93</v>
      </c>
      <c r="DS224" s="14">
        <v>143</v>
      </c>
      <c r="DT224" s="14">
        <f t="shared" si="54"/>
        <v>134</v>
      </c>
      <c r="DU224" s="368" t="s">
        <v>146</v>
      </c>
      <c r="DV224" s="14">
        <v>0.52180199540599626</v>
      </c>
      <c r="DW224" s="431">
        <v>0.53911544574018833</v>
      </c>
      <c r="DX224" s="14">
        <v>217</v>
      </c>
      <c r="DY224" s="14">
        <v>217</v>
      </c>
      <c r="DZ224" s="14">
        <v>221</v>
      </c>
      <c r="EA224" s="14">
        <v>234</v>
      </c>
      <c r="EB224" s="14">
        <v>170</v>
      </c>
      <c r="EC224" s="14">
        <v>195.5</v>
      </c>
      <c r="ED224" s="43">
        <f t="shared" si="55"/>
        <v>191</v>
      </c>
    </row>
    <row r="225" spans="6:134" x14ac:dyDescent="0.25">
      <c r="F225" s="406" t="s">
        <v>383</v>
      </c>
      <c r="G225" s="411">
        <f>(VLOOKUP(F225,'RPPF CALCULATION'!$AX$2:$AZ$400,2,FALSE))</f>
        <v>0.53383406554847057</v>
      </c>
      <c r="H225" s="413">
        <f t="shared" si="45"/>
        <v>219</v>
      </c>
      <c r="I225" s="49">
        <f>VLOOKUP(F225,'RPPF CALCULATION'!$U$2:$W$365,3,FALSE)</f>
        <v>198</v>
      </c>
      <c r="J225" s="417">
        <f>VLOOKUP(F225,'RPPF CALCULATION'!$X$2:$AC$365,3,FALSE)</f>
        <v>93</v>
      </c>
      <c r="K225" s="467">
        <f>VLOOKUP(F225,'RPPF CALCULATION'!$X$2:$AC$365,5,FALSE)</f>
        <v>127</v>
      </c>
      <c r="L225" s="525">
        <f t="shared" si="46"/>
        <v>162.5</v>
      </c>
      <c r="M225" s="469">
        <f t="shared" si="47"/>
        <v>153</v>
      </c>
      <c r="O225" s="368" t="s">
        <v>72</v>
      </c>
      <c r="P225" s="14">
        <v>0.54885624835165225</v>
      </c>
      <c r="Q225" s="431">
        <v>0.56042800095071277</v>
      </c>
      <c r="R225" s="14">
        <v>218</v>
      </c>
      <c r="S225" s="43">
        <v>218</v>
      </c>
      <c r="T225" s="14">
        <v>202</v>
      </c>
      <c r="U225" s="14">
        <v>270</v>
      </c>
      <c r="V225" s="14">
        <v>232</v>
      </c>
      <c r="W225" s="14">
        <v>217</v>
      </c>
      <c r="X225" s="14">
        <f t="shared" si="56"/>
        <v>217</v>
      </c>
      <c r="Y225" s="368" t="s">
        <v>200</v>
      </c>
      <c r="Z225" s="14">
        <v>0.56175154333387123</v>
      </c>
      <c r="AA225" s="431">
        <v>0.58273549441306405</v>
      </c>
      <c r="AB225" s="14">
        <v>218</v>
      </c>
      <c r="AC225" s="43">
        <v>218</v>
      </c>
      <c r="AD225" s="14">
        <v>231</v>
      </c>
      <c r="AE225" s="14">
        <v>316</v>
      </c>
      <c r="AF225" s="14">
        <v>218</v>
      </c>
      <c r="AG225" s="14">
        <v>224.5</v>
      </c>
      <c r="AH225" s="43">
        <f t="shared" si="57"/>
        <v>227</v>
      </c>
      <c r="AI225" s="368" t="s">
        <v>333</v>
      </c>
      <c r="AJ225" s="14">
        <v>0.51700146426501337</v>
      </c>
      <c r="AK225" s="431">
        <v>0.56707193075667128</v>
      </c>
      <c r="AL225" s="14">
        <v>218</v>
      </c>
      <c r="AM225" s="14">
        <v>218</v>
      </c>
      <c r="AN225" s="14">
        <v>241</v>
      </c>
      <c r="AO225" s="14">
        <v>185</v>
      </c>
      <c r="AP225" s="14">
        <v>228</v>
      </c>
      <c r="AQ225" s="14">
        <v>234.5</v>
      </c>
      <c r="AR225" s="43">
        <f t="shared" si="58"/>
        <v>232</v>
      </c>
      <c r="AS225" s="14" t="s">
        <v>266</v>
      </c>
      <c r="AT225" s="14">
        <v>0.51402449539967143</v>
      </c>
      <c r="AU225" s="431">
        <v>0.55378169699553881</v>
      </c>
      <c r="AV225" s="14">
        <v>218</v>
      </c>
      <c r="AW225" s="43">
        <v>218</v>
      </c>
      <c r="AX225" s="14">
        <v>237</v>
      </c>
      <c r="AY225" s="14">
        <v>280</v>
      </c>
      <c r="AZ225" s="14">
        <v>135</v>
      </c>
      <c r="BA225" s="14">
        <v>186</v>
      </c>
      <c r="BB225" s="14">
        <f t="shared" si="59"/>
        <v>182</v>
      </c>
      <c r="BC225" s="368" t="s">
        <v>121</v>
      </c>
      <c r="BD225" s="14">
        <v>0.5500647482288441</v>
      </c>
      <c r="BE225" s="431">
        <v>0.56343782283903188</v>
      </c>
      <c r="BF225" s="14">
        <v>218</v>
      </c>
      <c r="BG225" s="43">
        <v>218</v>
      </c>
      <c r="BH225" s="14">
        <v>196</v>
      </c>
      <c r="BI225" s="14">
        <v>90</v>
      </c>
      <c r="BJ225" s="14">
        <v>49</v>
      </c>
      <c r="BK225" s="14">
        <v>122.5</v>
      </c>
      <c r="BL225" s="14">
        <f t="shared" si="48"/>
        <v>121</v>
      </c>
      <c r="BM225" s="368" t="s">
        <v>93</v>
      </c>
      <c r="BN225" s="14">
        <v>0.53109264306939497</v>
      </c>
      <c r="BO225" s="431">
        <v>0.55383227692056225</v>
      </c>
      <c r="BP225" s="14">
        <v>218</v>
      </c>
      <c r="BQ225" s="43">
        <v>218</v>
      </c>
      <c r="BR225" s="14">
        <v>221</v>
      </c>
      <c r="BS225" s="14">
        <v>191</v>
      </c>
      <c r="BT225" s="14">
        <v>195</v>
      </c>
      <c r="BU225" s="14">
        <v>208</v>
      </c>
      <c r="BV225" s="14">
        <f t="shared" si="49"/>
        <v>205</v>
      </c>
      <c r="BW225" s="14" t="s">
        <v>64</v>
      </c>
      <c r="BX225" s="14">
        <v>0.52424307045266494</v>
      </c>
      <c r="BY225" s="431">
        <v>0.55330308998300926</v>
      </c>
      <c r="BZ225" s="14">
        <v>218</v>
      </c>
      <c r="CA225" s="43">
        <v>218</v>
      </c>
      <c r="CB225" s="14">
        <v>245</v>
      </c>
      <c r="CC225" s="14">
        <v>224</v>
      </c>
      <c r="CD225" s="14">
        <v>169</v>
      </c>
      <c r="CE225" s="14">
        <v>207</v>
      </c>
      <c r="CF225" s="14">
        <f t="shared" si="50"/>
        <v>208</v>
      </c>
      <c r="CG225" s="368" t="s">
        <v>302</v>
      </c>
      <c r="CH225" s="14">
        <v>0.52468779378683639</v>
      </c>
      <c r="CI225" s="431">
        <v>0.55357072213880321</v>
      </c>
      <c r="CJ225" s="14">
        <v>218</v>
      </c>
      <c r="CK225" s="43">
        <v>218</v>
      </c>
      <c r="CL225" s="14">
        <v>212</v>
      </c>
      <c r="CM225" s="14">
        <v>127</v>
      </c>
      <c r="CN225" s="14">
        <v>255</v>
      </c>
      <c r="CO225" s="14">
        <v>233.5</v>
      </c>
      <c r="CP225" s="43">
        <f t="shared" si="51"/>
        <v>237</v>
      </c>
      <c r="CQ225" s="14" t="s">
        <v>302</v>
      </c>
      <c r="CR225" s="14">
        <v>0.52640268802997103</v>
      </c>
      <c r="CS225" s="431">
        <v>0.55193999547162376</v>
      </c>
      <c r="CT225" s="14">
        <v>218</v>
      </c>
      <c r="CU225" s="14">
        <v>218</v>
      </c>
      <c r="CV225" s="14">
        <v>222</v>
      </c>
      <c r="CW225" s="14">
        <v>181</v>
      </c>
      <c r="CX225" s="14">
        <v>228</v>
      </c>
      <c r="CY225" s="14">
        <v>225</v>
      </c>
      <c r="CZ225" s="14">
        <f t="shared" si="52"/>
        <v>222</v>
      </c>
      <c r="DA225" s="368" t="s">
        <v>569</v>
      </c>
      <c r="DB225" s="14">
        <v>0.53548399068927777</v>
      </c>
      <c r="DC225" s="431">
        <v>0.56868013004112139</v>
      </c>
      <c r="DD225" s="14">
        <v>218</v>
      </c>
      <c r="DE225" s="43">
        <v>218</v>
      </c>
      <c r="DF225" s="14">
        <v>230</v>
      </c>
      <c r="DG225" s="14">
        <v>69</v>
      </c>
      <c r="DH225" s="14">
        <v>268</v>
      </c>
      <c r="DI225" s="14">
        <v>249</v>
      </c>
      <c r="DJ225" s="14">
        <f t="shared" si="53"/>
        <v>256</v>
      </c>
      <c r="DK225" s="368" t="s">
        <v>213</v>
      </c>
      <c r="DL225" s="14">
        <v>0.5408396972607209</v>
      </c>
      <c r="DM225" s="431">
        <v>0.55411905292741559</v>
      </c>
      <c r="DN225" s="14">
        <v>218</v>
      </c>
      <c r="DO225" s="43">
        <v>218</v>
      </c>
      <c r="DP225" s="14">
        <v>216</v>
      </c>
      <c r="DQ225" s="14">
        <v>266</v>
      </c>
      <c r="DR225" s="14">
        <v>311</v>
      </c>
      <c r="DS225" s="14">
        <v>263.5</v>
      </c>
      <c r="DT225" s="14">
        <f t="shared" si="54"/>
        <v>269</v>
      </c>
      <c r="DU225" s="368" t="s">
        <v>385</v>
      </c>
      <c r="DV225" s="14">
        <v>0.51906780131802044</v>
      </c>
      <c r="DW225" s="431">
        <v>0.53629053077731548</v>
      </c>
      <c r="DX225" s="14">
        <v>218</v>
      </c>
      <c r="DY225" s="14">
        <v>218</v>
      </c>
      <c r="DZ225" s="14">
        <v>194</v>
      </c>
      <c r="EA225" s="14">
        <v>249</v>
      </c>
      <c r="EB225" s="14">
        <v>283</v>
      </c>
      <c r="EC225" s="14">
        <v>238.5</v>
      </c>
      <c r="ED225" s="43">
        <f t="shared" si="55"/>
        <v>244</v>
      </c>
    </row>
    <row r="226" spans="6:134" x14ac:dyDescent="0.25">
      <c r="F226" s="406" t="s">
        <v>306</v>
      </c>
      <c r="G226" s="411">
        <f>(VLOOKUP(F226,'RPPF CALCULATION'!$AX$2:$AZ$400,2,FALSE))</f>
        <v>0.53132807748676381</v>
      </c>
      <c r="H226" s="413">
        <f t="shared" si="45"/>
        <v>220</v>
      </c>
      <c r="I226" s="49">
        <f>VLOOKUP(F226,'RPPF CALCULATION'!$U$2:$W$365,3,FALSE)</f>
        <v>223</v>
      </c>
      <c r="J226" s="417">
        <f>VLOOKUP(F226,'RPPF CALCULATION'!$X$2:$AC$365,3,FALSE)</f>
        <v>269</v>
      </c>
      <c r="K226" s="467">
        <f>VLOOKUP(F226,'RPPF CALCULATION'!$X$2:$AC$365,5,FALSE)</f>
        <v>80</v>
      </c>
      <c r="L226" s="525">
        <f t="shared" si="46"/>
        <v>151.5</v>
      </c>
      <c r="M226" s="469">
        <f t="shared" si="47"/>
        <v>139</v>
      </c>
      <c r="O226" s="368" t="s">
        <v>75</v>
      </c>
      <c r="P226" s="14">
        <v>0.54675822883053682</v>
      </c>
      <c r="Q226" s="431">
        <v>0.5582857480571628</v>
      </c>
      <c r="R226" s="14">
        <v>219</v>
      </c>
      <c r="S226" s="43">
        <v>219</v>
      </c>
      <c r="T226" s="14">
        <v>235</v>
      </c>
      <c r="U226" s="14">
        <v>293</v>
      </c>
      <c r="V226" s="14">
        <v>180</v>
      </c>
      <c r="W226" s="14">
        <v>207.5</v>
      </c>
      <c r="X226" s="14">
        <f t="shared" si="56"/>
        <v>205</v>
      </c>
      <c r="Y226" s="368" t="s">
        <v>265</v>
      </c>
      <c r="Z226" s="14">
        <v>0.56064496037268119</v>
      </c>
      <c r="AA226" s="431">
        <v>0.58158757559263474</v>
      </c>
      <c r="AB226" s="14">
        <v>219</v>
      </c>
      <c r="AC226" s="43">
        <v>219</v>
      </c>
      <c r="AD226" s="14">
        <v>233</v>
      </c>
      <c r="AE226" s="14">
        <v>159</v>
      </c>
      <c r="AF226" s="14">
        <v>166</v>
      </c>
      <c r="AG226" s="14">
        <v>199.5</v>
      </c>
      <c r="AH226" s="43">
        <f t="shared" si="57"/>
        <v>204</v>
      </c>
      <c r="AI226" s="368" t="s">
        <v>260</v>
      </c>
      <c r="AJ226" s="14">
        <v>0.51688886006951984</v>
      </c>
      <c r="AK226" s="431">
        <v>0.56694842108994226</v>
      </c>
      <c r="AL226" s="14">
        <v>219</v>
      </c>
      <c r="AM226" s="14">
        <v>219</v>
      </c>
      <c r="AN226" s="14">
        <v>210</v>
      </c>
      <c r="AO226" s="14">
        <v>104</v>
      </c>
      <c r="AP226" s="14">
        <v>285</v>
      </c>
      <c r="AQ226" s="14">
        <v>247.5</v>
      </c>
      <c r="AR226" s="43">
        <f t="shared" si="58"/>
        <v>252</v>
      </c>
      <c r="AS226" s="14" t="s">
        <v>565</v>
      </c>
      <c r="AT226" s="14">
        <v>0.51390673750631399</v>
      </c>
      <c r="AU226" s="431">
        <v>0.55365483112318892</v>
      </c>
      <c r="AV226" s="14">
        <v>219</v>
      </c>
      <c r="AW226" s="43">
        <v>219</v>
      </c>
      <c r="AX226" s="14">
        <v>197</v>
      </c>
      <c r="AY226" s="14">
        <v>147</v>
      </c>
      <c r="AZ226" s="14">
        <v>127</v>
      </c>
      <c r="BA226" s="14">
        <v>162</v>
      </c>
      <c r="BB226" s="14">
        <f t="shared" si="59"/>
        <v>154</v>
      </c>
      <c r="BC226" s="368" t="s">
        <v>299</v>
      </c>
      <c r="BD226" s="14">
        <v>0.54815282993759296</v>
      </c>
      <c r="BE226" s="431">
        <v>0.561479422336296</v>
      </c>
      <c r="BF226" s="14">
        <v>219</v>
      </c>
      <c r="BG226" s="43">
        <v>219</v>
      </c>
      <c r="BH226" s="14">
        <v>215</v>
      </c>
      <c r="BI226" s="14">
        <v>204</v>
      </c>
      <c r="BJ226" s="14">
        <v>250</v>
      </c>
      <c r="BK226" s="14">
        <v>232.5</v>
      </c>
      <c r="BL226" s="14">
        <f t="shared" si="48"/>
        <v>240</v>
      </c>
      <c r="BM226" s="368" t="s">
        <v>165</v>
      </c>
      <c r="BN226" s="14">
        <v>0.53000274240326017</v>
      </c>
      <c r="BO226" s="431">
        <v>0.55269571030564157</v>
      </c>
      <c r="BP226" s="14">
        <v>219</v>
      </c>
      <c r="BQ226" s="43">
        <v>219</v>
      </c>
      <c r="BR226" s="14">
        <v>236</v>
      </c>
      <c r="BS226" s="14">
        <v>241</v>
      </c>
      <c r="BT226" s="14">
        <v>220</v>
      </c>
      <c r="BU226" s="14">
        <v>228</v>
      </c>
      <c r="BV226" s="14">
        <f t="shared" si="49"/>
        <v>233</v>
      </c>
      <c r="BW226" s="14" t="s">
        <v>330</v>
      </c>
      <c r="BX226" s="14">
        <v>0.52155423511836385</v>
      </c>
      <c r="BY226" s="431">
        <v>0.55046520621729789</v>
      </c>
      <c r="BZ226" s="14">
        <v>219</v>
      </c>
      <c r="CA226" s="43">
        <v>219</v>
      </c>
      <c r="CB226" s="14">
        <v>208</v>
      </c>
      <c r="CC226" s="14">
        <v>198</v>
      </c>
      <c r="CD226" s="14">
        <v>225</v>
      </c>
      <c r="CE226" s="14">
        <v>216.5</v>
      </c>
      <c r="CF226" s="14">
        <f t="shared" si="50"/>
        <v>216</v>
      </c>
      <c r="CG226" s="368" t="s">
        <v>566</v>
      </c>
      <c r="CH226" s="14">
        <v>0.52464188229050535</v>
      </c>
      <c r="CI226" s="431">
        <v>0.55352228331388786</v>
      </c>
      <c r="CJ226" s="14">
        <v>219</v>
      </c>
      <c r="CK226" s="43">
        <v>219</v>
      </c>
      <c r="CL226" s="14">
        <v>207</v>
      </c>
      <c r="CM226" s="14">
        <v>256</v>
      </c>
      <c r="CN226" s="14">
        <v>139</v>
      </c>
      <c r="CO226" s="14">
        <v>173</v>
      </c>
      <c r="CP226" s="43">
        <f t="shared" si="51"/>
        <v>165</v>
      </c>
      <c r="CQ226" s="14" t="s">
        <v>330</v>
      </c>
      <c r="CR226" s="14">
        <v>0.5248693244570859</v>
      </c>
      <c r="CS226" s="431">
        <v>0.55033224402445335</v>
      </c>
      <c r="CT226" s="14">
        <v>219</v>
      </c>
      <c r="CU226" s="14">
        <v>219</v>
      </c>
      <c r="CV226" s="14">
        <v>216</v>
      </c>
      <c r="CW226" s="14">
        <v>195</v>
      </c>
      <c r="CX226" s="14">
        <v>237</v>
      </c>
      <c r="CY226" s="14">
        <v>226.5</v>
      </c>
      <c r="CZ226" s="14">
        <f t="shared" si="52"/>
        <v>227</v>
      </c>
      <c r="DA226" s="368" t="s">
        <v>74</v>
      </c>
      <c r="DB226" s="14">
        <v>0.53391232439493563</v>
      </c>
      <c r="DC226" s="431">
        <v>0.56701103178946821</v>
      </c>
      <c r="DD226" s="14">
        <v>219</v>
      </c>
      <c r="DE226" s="43">
        <v>219</v>
      </c>
      <c r="DF226" s="14">
        <v>223</v>
      </c>
      <c r="DG226" s="14">
        <v>256</v>
      </c>
      <c r="DH226" s="14">
        <v>197</v>
      </c>
      <c r="DI226" s="14">
        <v>210</v>
      </c>
      <c r="DJ226" s="14">
        <f t="shared" si="53"/>
        <v>210</v>
      </c>
      <c r="DK226" s="368" t="s">
        <v>145</v>
      </c>
      <c r="DL226" s="14">
        <v>0.54066174909318054</v>
      </c>
      <c r="DM226" s="431">
        <v>0.55393673555950218</v>
      </c>
      <c r="DN226" s="14">
        <v>219</v>
      </c>
      <c r="DO226" s="43">
        <v>219</v>
      </c>
      <c r="DP226" s="14">
        <v>219</v>
      </c>
      <c r="DQ226" s="14">
        <v>203</v>
      </c>
      <c r="DR226" s="14">
        <v>190</v>
      </c>
      <c r="DS226" s="14">
        <v>204.5</v>
      </c>
      <c r="DT226" s="14">
        <f t="shared" si="54"/>
        <v>206</v>
      </c>
      <c r="DU226" s="368" t="s">
        <v>236</v>
      </c>
      <c r="DV226" s="14">
        <v>0.51873157413588833</v>
      </c>
      <c r="DW226" s="431">
        <v>0.53594314753853722</v>
      </c>
      <c r="DX226" s="14">
        <v>219</v>
      </c>
      <c r="DY226" s="14">
        <v>219</v>
      </c>
      <c r="DZ226" s="14">
        <v>216</v>
      </c>
      <c r="EA226" s="14">
        <v>255</v>
      </c>
      <c r="EB226" s="14">
        <v>137</v>
      </c>
      <c r="EC226" s="14">
        <v>176.5</v>
      </c>
      <c r="ED226" s="43">
        <f t="shared" si="55"/>
        <v>172</v>
      </c>
    </row>
    <row r="227" spans="6:134" x14ac:dyDescent="0.25">
      <c r="F227" s="406" t="s">
        <v>191</v>
      </c>
      <c r="G227" s="411">
        <f>(VLOOKUP(F227,'RPPF CALCULATION'!$AX$2:$AZ$400,2,FALSE))</f>
        <v>0.52972537996469826</v>
      </c>
      <c r="H227" s="413">
        <f t="shared" si="45"/>
        <v>221</v>
      </c>
      <c r="I227" s="49">
        <f>VLOOKUP(F227,'RPPF CALCULATION'!$U$2:$W$365,3,FALSE)</f>
        <v>204</v>
      </c>
      <c r="J227" s="417">
        <f>VLOOKUP(F227,'RPPF CALCULATION'!$X$2:$AC$365,3,FALSE)</f>
        <v>291</v>
      </c>
      <c r="K227" s="467">
        <f>VLOOKUP(F227,'RPPF CALCULATION'!$X$2:$AC$365,5,FALSE)</f>
        <v>148</v>
      </c>
      <c r="L227" s="525">
        <f t="shared" si="46"/>
        <v>176</v>
      </c>
      <c r="M227" s="469">
        <f t="shared" si="47"/>
        <v>170</v>
      </c>
      <c r="O227" s="368" t="s">
        <v>570</v>
      </c>
      <c r="P227" s="14">
        <v>0.54637710031668696</v>
      </c>
      <c r="Q227" s="431">
        <v>0.55789658406064524</v>
      </c>
      <c r="R227" s="14">
        <v>220</v>
      </c>
      <c r="S227" s="43">
        <v>220</v>
      </c>
      <c r="T227" s="14">
        <v>212</v>
      </c>
      <c r="U227" s="14">
        <v>279</v>
      </c>
      <c r="V227" s="14">
        <v>182</v>
      </c>
      <c r="W227" s="14">
        <v>197</v>
      </c>
      <c r="X227" s="14">
        <f t="shared" si="56"/>
        <v>196</v>
      </c>
      <c r="Y227" s="368" t="s">
        <v>278</v>
      </c>
      <c r="Z227" s="14">
        <v>0.55826077692043663</v>
      </c>
      <c r="AA227" s="431">
        <v>0.57911433214666275</v>
      </c>
      <c r="AB227" s="14">
        <v>220</v>
      </c>
      <c r="AC227" s="43">
        <v>220</v>
      </c>
      <c r="AD227" s="14">
        <v>207</v>
      </c>
      <c r="AE227" s="14">
        <v>200</v>
      </c>
      <c r="AF227" s="14">
        <v>308</v>
      </c>
      <c r="AG227" s="14">
        <v>257.5</v>
      </c>
      <c r="AH227" s="43">
        <f t="shared" si="57"/>
        <v>256</v>
      </c>
      <c r="AI227" s="368" t="s">
        <v>230</v>
      </c>
      <c r="AJ227" s="14">
        <v>0.51381226333709862</v>
      </c>
      <c r="AK227" s="431">
        <v>0.56357386266060783</v>
      </c>
      <c r="AL227" s="14">
        <v>220</v>
      </c>
      <c r="AM227" s="14">
        <v>220</v>
      </c>
      <c r="AN227" s="14">
        <v>198</v>
      </c>
      <c r="AO227" s="14">
        <v>275</v>
      </c>
      <c r="AP227" s="14">
        <v>226</v>
      </c>
      <c r="AQ227" s="14">
        <v>212</v>
      </c>
      <c r="AR227" s="43">
        <f t="shared" si="58"/>
        <v>214</v>
      </c>
      <c r="AS227" s="14" t="s">
        <v>340</v>
      </c>
      <c r="AT227" s="14">
        <v>0.51210643688750945</v>
      </c>
      <c r="AU227" s="431">
        <v>0.55171528633358013</v>
      </c>
      <c r="AV227" s="14">
        <v>220</v>
      </c>
      <c r="AW227" s="43">
        <v>220</v>
      </c>
      <c r="AX227" s="14">
        <v>215</v>
      </c>
      <c r="AY227" s="14">
        <v>242</v>
      </c>
      <c r="AZ227" s="14">
        <v>165</v>
      </c>
      <c r="BA227" s="14">
        <v>190</v>
      </c>
      <c r="BB227" s="14">
        <f t="shared" si="59"/>
        <v>188</v>
      </c>
      <c r="BC227" s="368" t="s">
        <v>181</v>
      </c>
      <c r="BD227" s="14">
        <v>0.54754699804964657</v>
      </c>
      <c r="BE227" s="431">
        <v>0.56085886157313114</v>
      </c>
      <c r="BF227" s="14">
        <v>220</v>
      </c>
      <c r="BG227" s="43">
        <v>220</v>
      </c>
      <c r="BH227" s="14">
        <v>221</v>
      </c>
      <c r="BI227" s="14">
        <v>190</v>
      </c>
      <c r="BJ227" s="14">
        <v>152</v>
      </c>
      <c r="BK227" s="14">
        <v>186.5</v>
      </c>
      <c r="BL227" s="14">
        <f t="shared" si="48"/>
        <v>181</v>
      </c>
      <c r="BM227" s="368" t="s">
        <v>309</v>
      </c>
      <c r="BN227" s="14">
        <v>0.52967476844261629</v>
      </c>
      <c r="BO227" s="431">
        <v>0.55235369358263775</v>
      </c>
      <c r="BP227" s="14">
        <v>220</v>
      </c>
      <c r="BQ227" s="43">
        <v>220</v>
      </c>
      <c r="BR227" s="14">
        <v>217</v>
      </c>
      <c r="BS227" s="14">
        <v>205</v>
      </c>
      <c r="BT227" s="14">
        <v>318</v>
      </c>
      <c r="BU227" s="14">
        <v>267.5</v>
      </c>
      <c r="BV227" s="14">
        <f t="shared" si="49"/>
        <v>272</v>
      </c>
      <c r="BW227" s="14" t="s">
        <v>38</v>
      </c>
      <c r="BX227" s="14">
        <v>0.52128716438514233</v>
      </c>
      <c r="BY227" s="431">
        <v>0.55018333112869078</v>
      </c>
      <c r="BZ227" s="14">
        <v>220</v>
      </c>
      <c r="CA227" s="43">
        <v>220</v>
      </c>
      <c r="CB227" s="14">
        <v>226</v>
      </c>
      <c r="CC227" s="14">
        <v>194</v>
      </c>
      <c r="CD227" s="14">
        <v>282</v>
      </c>
      <c r="CE227" s="14">
        <v>254</v>
      </c>
      <c r="CF227" s="14">
        <f t="shared" si="50"/>
        <v>265</v>
      </c>
      <c r="CG227" s="368" t="s">
        <v>312</v>
      </c>
      <c r="CH227" s="14">
        <v>0.52460809456510171</v>
      </c>
      <c r="CI227" s="431">
        <v>0.55348663564727052</v>
      </c>
      <c r="CJ227" s="14">
        <v>220</v>
      </c>
      <c r="CK227" s="43">
        <v>220</v>
      </c>
      <c r="CL227" s="14">
        <v>219</v>
      </c>
      <c r="CM227" s="14">
        <v>259</v>
      </c>
      <c r="CN227" s="14">
        <v>63</v>
      </c>
      <c r="CO227" s="14">
        <v>141</v>
      </c>
      <c r="CP227" s="43">
        <f t="shared" si="51"/>
        <v>141</v>
      </c>
      <c r="CQ227" s="14" t="s">
        <v>248</v>
      </c>
      <c r="CR227" s="14">
        <v>0.52379370494655142</v>
      </c>
      <c r="CS227" s="431">
        <v>0.54920444311979733</v>
      </c>
      <c r="CT227" s="14">
        <v>220</v>
      </c>
      <c r="CU227" s="14">
        <v>220</v>
      </c>
      <c r="CV227" s="14">
        <v>201</v>
      </c>
      <c r="CW227" s="14">
        <v>11</v>
      </c>
      <c r="CX227" s="14">
        <v>225</v>
      </c>
      <c r="CY227" s="14">
        <v>213</v>
      </c>
      <c r="CZ227" s="14">
        <f t="shared" si="52"/>
        <v>211</v>
      </c>
      <c r="DA227" s="368" t="s">
        <v>295</v>
      </c>
      <c r="DB227" s="14">
        <v>0.53046612354745293</v>
      </c>
      <c r="DC227" s="431">
        <v>0.56335119138308809</v>
      </c>
      <c r="DD227" s="14">
        <v>220</v>
      </c>
      <c r="DE227" s="43">
        <v>220</v>
      </c>
      <c r="DF227" s="14">
        <v>232</v>
      </c>
      <c r="DG227" s="14">
        <v>235</v>
      </c>
      <c r="DH227" s="14">
        <v>163</v>
      </c>
      <c r="DI227" s="14">
        <v>197.5</v>
      </c>
      <c r="DJ227" s="14">
        <f t="shared" si="53"/>
        <v>200</v>
      </c>
      <c r="DK227" s="368" t="s">
        <v>232</v>
      </c>
      <c r="DL227" s="14">
        <v>0.53967639636518816</v>
      </c>
      <c r="DM227" s="431">
        <v>0.55292718924993944</v>
      </c>
      <c r="DN227" s="14">
        <v>220</v>
      </c>
      <c r="DO227" s="43">
        <v>220</v>
      </c>
      <c r="DP227" s="14">
        <v>223</v>
      </c>
      <c r="DQ227" s="14">
        <v>247</v>
      </c>
      <c r="DR227" s="14">
        <v>98</v>
      </c>
      <c r="DS227" s="14">
        <v>160.5</v>
      </c>
      <c r="DT227" s="14">
        <f t="shared" si="54"/>
        <v>148</v>
      </c>
      <c r="DU227" s="368" t="s">
        <v>164</v>
      </c>
      <c r="DV227" s="14">
        <v>0.51725041398038163</v>
      </c>
      <c r="DW227" s="431">
        <v>0.53441284231839847</v>
      </c>
      <c r="DX227" s="14">
        <v>220</v>
      </c>
      <c r="DY227" s="14">
        <v>220</v>
      </c>
      <c r="DZ227" s="14">
        <v>206</v>
      </c>
      <c r="EA227" s="14">
        <v>272</v>
      </c>
      <c r="EB227" s="14">
        <v>183</v>
      </c>
      <c r="EC227" s="14">
        <v>194.5</v>
      </c>
      <c r="ED227" s="43">
        <f t="shared" si="55"/>
        <v>190</v>
      </c>
    </row>
    <row r="228" spans="6:134" x14ac:dyDescent="0.25">
      <c r="F228" s="406" t="s">
        <v>340</v>
      </c>
      <c r="G228" s="411">
        <f>(VLOOKUP(F228,'RPPF CALCULATION'!$AX$2:$AZ$400,2,FALSE))</f>
        <v>0.52872789309515622</v>
      </c>
      <c r="H228" s="413">
        <f t="shared" si="45"/>
        <v>222</v>
      </c>
      <c r="I228" s="49">
        <f>VLOOKUP(F228,'RPPF CALCULATION'!$U$2:$W$365,3,FALSE)</f>
        <v>224</v>
      </c>
      <c r="J228" s="417">
        <f>VLOOKUP(F228,'RPPF CALCULATION'!$X$2:$AC$365,3,FALSE)</f>
        <v>329</v>
      </c>
      <c r="K228" s="467">
        <f>VLOOKUP(F228,'RPPF CALCULATION'!$X$2:$AC$365,5,FALSE)</f>
        <v>79</v>
      </c>
      <c r="L228" s="525">
        <f t="shared" si="46"/>
        <v>151.5</v>
      </c>
      <c r="M228" s="469">
        <f t="shared" si="47"/>
        <v>139</v>
      </c>
      <c r="O228" s="368" t="s">
        <v>385</v>
      </c>
      <c r="P228" s="14">
        <v>0.54433461944432082</v>
      </c>
      <c r="Q228" s="431">
        <v>0.55581104075906507</v>
      </c>
      <c r="R228" s="14">
        <v>221</v>
      </c>
      <c r="S228" s="43">
        <v>221</v>
      </c>
      <c r="T228" s="14">
        <v>192</v>
      </c>
      <c r="U228" s="14">
        <v>168</v>
      </c>
      <c r="V228" s="14">
        <v>284</v>
      </c>
      <c r="W228" s="14">
        <v>238</v>
      </c>
      <c r="X228" s="14">
        <f t="shared" si="56"/>
        <v>242</v>
      </c>
      <c r="Y228" s="368" t="s">
        <v>258</v>
      </c>
      <c r="Z228" s="14">
        <v>0.55718274859344652</v>
      </c>
      <c r="AA228" s="431">
        <v>0.57799603460467175</v>
      </c>
      <c r="AB228" s="14">
        <v>221</v>
      </c>
      <c r="AC228" s="43">
        <v>221</v>
      </c>
      <c r="AD228" s="14">
        <v>213</v>
      </c>
      <c r="AE228" s="14">
        <v>306</v>
      </c>
      <c r="AF228" s="14">
        <v>197</v>
      </c>
      <c r="AG228" s="14">
        <v>205</v>
      </c>
      <c r="AH228" s="43">
        <f t="shared" si="57"/>
        <v>207</v>
      </c>
      <c r="AI228" s="368" t="s">
        <v>378</v>
      </c>
      <c r="AJ228" s="14">
        <v>0.51206141454257714</v>
      </c>
      <c r="AK228" s="431">
        <v>0.56165344797129202</v>
      </c>
      <c r="AL228" s="14">
        <v>221</v>
      </c>
      <c r="AM228" s="14">
        <v>221</v>
      </c>
      <c r="AN228" s="14">
        <v>232</v>
      </c>
      <c r="AO228" s="14">
        <v>144</v>
      </c>
      <c r="AP228" s="14">
        <v>175</v>
      </c>
      <c r="AQ228" s="14">
        <v>203.5</v>
      </c>
      <c r="AR228" s="43">
        <f t="shared" si="58"/>
        <v>206</v>
      </c>
      <c r="AS228" s="14" t="s">
        <v>243</v>
      </c>
      <c r="AT228" s="14">
        <v>0.51145084779869709</v>
      </c>
      <c r="AU228" s="431">
        <v>0.55100899073602894</v>
      </c>
      <c r="AV228" s="14">
        <v>221</v>
      </c>
      <c r="AW228" s="43">
        <v>221</v>
      </c>
      <c r="AX228" s="14">
        <v>241</v>
      </c>
      <c r="AY228" s="14">
        <v>249</v>
      </c>
      <c r="AZ228" s="14">
        <v>249</v>
      </c>
      <c r="BA228" s="14">
        <v>245</v>
      </c>
      <c r="BB228" s="14">
        <f t="shared" si="59"/>
        <v>245</v>
      </c>
      <c r="BC228" s="368" t="s">
        <v>374</v>
      </c>
      <c r="BD228" s="14">
        <v>0.54639444168446971</v>
      </c>
      <c r="BE228" s="431">
        <v>0.55967828446618961</v>
      </c>
      <c r="BF228" s="14">
        <v>221</v>
      </c>
      <c r="BG228" s="43">
        <v>221</v>
      </c>
      <c r="BH228" s="14">
        <v>210</v>
      </c>
      <c r="BI228" s="14">
        <v>107</v>
      </c>
      <c r="BJ228" s="14">
        <v>243</v>
      </c>
      <c r="BK228" s="14">
        <v>226.5</v>
      </c>
      <c r="BL228" s="14">
        <f t="shared" si="48"/>
        <v>231</v>
      </c>
      <c r="BM228" s="368" t="s">
        <v>169</v>
      </c>
      <c r="BN228" s="14">
        <v>0.52561868325804251</v>
      </c>
      <c r="BO228" s="431">
        <v>0.54812394021950794</v>
      </c>
      <c r="BP228" s="14">
        <v>221</v>
      </c>
      <c r="BQ228" s="43">
        <v>221</v>
      </c>
      <c r="BR228" s="14">
        <v>212</v>
      </c>
      <c r="BS228" s="14">
        <v>221</v>
      </c>
      <c r="BT228" s="14">
        <v>188</v>
      </c>
      <c r="BU228" s="14">
        <v>200</v>
      </c>
      <c r="BV228" s="14">
        <f t="shared" si="49"/>
        <v>197</v>
      </c>
      <c r="BW228" s="14" t="s">
        <v>165</v>
      </c>
      <c r="BX228" s="14">
        <v>0.52127910744447803</v>
      </c>
      <c r="BY228" s="431">
        <v>0.55017482757296132</v>
      </c>
      <c r="BZ228" s="14">
        <v>221</v>
      </c>
      <c r="CA228" s="43">
        <v>221</v>
      </c>
      <c r="CB228" s="14">
        <v>225</v>
      </c>
      <c r="CC228" s="14">
        <v>304</v>
      </c>
      <c r="CD228" s="14">
        <v>237</v>
      </c>
      <c r="CE228" s="14">
        <v>231</v>
      </c>
      <c r="CF228" s="14">
        <f t="shared" si="50"/>
        <v>228</v>
      </c>
      <c r="CG228" s="368" t="s">
        <v>213</v>
      </c>
      <c r="CH228" s="14">
        <v>0.52097805554128829</v>
      </c>
      <c r="CI228" s="431">
        <v>0.5496567708255613</v>
      </c>
      <c r="CJ228" s="14">
        <v>221</v>
      </c>
      <c r="CK228" s="43">
        <v>221</v>
      </c>
      <c r="CL228" s="14">
        <v>227</v>
      </c>
      <c r="CM228" s="14">
        <v>261</v>
      </c>
      <c r="CN228" s="14">
        <v>193</v>
      </c>
      <c r="CO228" s="14">
        <v>210</v>
      </c>
      <c r="CP228" s="43">
        <f t="shared" si="51"/>
        <v>207</v>
      </c>
      <c r="CQ228" s="14" t="s">
        <v>104</v>
      </c>
      <c r="CR228" s="14">
        <v>0.52330736060619765</v>
      </c>
      <c r="CS228" s="431">
        <v>0.54869450481758786</v>
      </c>
      <c r="CT228" s="14">
        <v>221</v>
      </c>
      <c r="CU228" s="14">
        <v>221</v>
      </c>
      <c r="CV228" s="14">
        <v>229</v>
      </c>
      <c r="CW228" s="14">
        <v>244</v>
      </c>
      <c r="CX228" s="14">
        <v>348</v>
      </c>
      <c r="CY228" s="14">
        <v>288.5</v>
      </c>
      <c r="CZ228" s="14">
        <f t="shared" si="52"/>
        <v>298</v>
      </c>
      <c r="DA228" s="368" t="s">
        <v>154</v>
      </c>
      <c r="DB228" s="14">
        <v>0.53041801533996846</v>
      </c>
      <c r="DC228" s="431">
        <v>0.56330010081424942</v>
      </c>
      <c r="DD228" s="14">
        <v>221</v>
      </c>
      <c r="DE228" s="43">
        <v>221</v>
      </c>
      <c r="DF228" s="14">
        <v>275</v>
      </c>
      <c r="DG228" s="14">
        <v>255</v>
      </c>
      <c r="DH228" s="14">
        <v>273</v>
      </c>
      <c r="DI228" s="14">
        <v>274</v>
      </c>
      <c r="DJ228" s="14">
        <f t="shared" si="53"/>
        <v>282</v>
      </c>
      <c r="DK228" s="368" t="s">
        <v>164</v>
      </c>
      <c r="DL228" s="14">
        <v>0.53656264472452875</v>
      </c>
      <c r="DM228" s="431">
        <v>0.54973698498255263</v>
      </c>
      <c r="DN228" s="14">
        <v>221</v>
      </c>
      <c r="DO228" s="43">
        <v>221</v>
      </c>
      <c r="DP228" s="14">
        <v>208</v>
      </c>
      <c r="DQ228" s="14">
        <v>204</v>
      </c>
      <c r="DR228" s="14">
        <v>289</v>
      </c>
      <c r="DS228" s="14">
        <v>248.5</v>
      </c>
      <c r="DT228" s="14">
        <f t="shared" si="54"/>
        <v>260</v>
      </c>
      <c r="DU228" s="368" t="s">
        <v>351</v>
      </c>
      <c r="DV228" s="14">
        <v>0.51267505057879115</v>
      </c>
      <c r="DW228" s="431">
        <v>0.52968566783192961</v>
      </c>
      <c r="DX228" s="14">
        <v>221</v>
      </c>
      <c r="DY228" s="14">
        <v>221</v>
      </c>
      <c r="DZ228" s="14">
        <v>236</v>
      </c>
      <c r="EA228" s="14">
        <v>206</v>
      </c>
      <c r="EB228" s="14">
        <v>257</v>
      </c>
      <c r="EC228" s="14">
        <v>246.5</v>
      </c>
      <c r="ED228" s="43">
        <f t="shared" si="55"/>
        <v>255</v>
      </c>
    </row>
    <row r="229" spans="6:134" x14ac:dyDescent="0.25">
      <c r="F229" s="406" t="s">
        <v>171</v>
      </c>
      <c r="G229" s="411">
        <f>(VLOOKUP(F229,'RPPF CALCULATION'!$AX$2:$AZ$400,2,FALSE))</f>
        <v>0.52520720700929213</v>
      </c>
      <c r="H229" s="413">
        <f t="shared" si="45"/>
        <v>223</v>
      </c>
      <c r="I229" s="49">
        <f>VLOOKUP(F229,'RPPF CALCULATION'!$U$2:$W$365,3,FALSE)</f>
        <v>235</v>
      </c>
      <c r="J229" s="417">
        <f>VLOOKUP(F229,'RPPF CALCULATION'!$X$2:$AC$365,3,FALSE)</f>
        <v>211</v>
      </c>
      <c r="K229" s="467">
        <f>VLOOKUP(F229,'RPPF CALCULATION'!$X$2:$AC$365,5,FALSE)</f>
        <v>169</v>
      </c>
      <c r="L229" s="525">
        <f t="shared" si="46"/>
        <v>202</v>
      </c>
      <c r="M229" s="469">
        <f t="shared" si="47"/>
        <v>209</v>
      </c>
      <c r="O229" s="368" t="s">
        <v>201</v>
      </c>
      <c r="P229" s="14">
        <v>0.54291987313931078</v>
      </c>
      <c r="Q229" s="431">
        <v>0.55436646680012702</v>
      </c>
      <c r="R229" s="14">
        <v>222</v>
      </c>
      <c r="S229" s="43">
        <v>222</v>
      </c>
      <c r="T229" s="14">
        <v>215</v>
      </c>
      <c r="U229" s="14">
        <v>322</v>
      </c>
      <c r="V229" s="14">
        <v>86</v>
      </c>
      <c r="W229" s="14">
        <v>150.5</v>
      </c>
      <c r="X229" s="14">
        <f t="shared" si="56"/>
        <v>143</v>
      </c>
      <c r="Y229" s="368" t="s">
        <v>220</v>
      </c>
      <c r="Z229" s="14">
        <v>0.55640976810827425</v>
      </c>
      <c r="AA229" s="431">
        <v>0.57719417981576415</v>
      </c>
      <c r="AB229" s="14">
        <v>222</v>
      </c>
      <c r="AC229" s="43">
        <v>222</v>
      </c>
      <c r="AD229" s="14">
        <v>227</v>
      </c>
      <c r="AE229" s="14">
        <v>185</v>
      </c>
      <c r="AF229" s="14">
        <v>297</v>
      </c>
      <c r="AG229" s="14">
        <v>262</v>
      </c>
      <c r="AH229" s="43">
        <f t="shared" si="57"/>
        <v>262</v>
      </c>
      <c r="AI229" s="368" t="s">
        <v>273</v>
      </c>
      <c r="AJ229" s="14">
        <v>0.51108058686358693</v>
      </c>
      <c r="AK229" s="431">
        <v>0.56057762926649346</v>
      </c>
      <c r="AL229" s="14">
        <v>222</v>
      </c>
      <c r="AM229" s="14">
        <v>222</v>
      </c>
      <c r="AN229" s="14">
        <v>240</v>
      </c>
      <c r="AO229" s="14">
        <v>179</v>
      </c>
      <c r="AP229" s="14">
        <v>270</v>
      </c>
      <c r="AQ229" s="14">
        <v>255</v>
      </c>
      <c r="AR229" s="43">
        <f t="shared" si="58"/>
        <v>261</v>
      </c>
      <c r="AS229" s="14" t="s">
        <v>172</v>
      </c>
      <c r="AT229" s="14">
        <v>0.51104710800640973</v>
      </c>
      <c r="AU229" s="431">
        <v>0.55057402370757313</v>
      </c>
      <c r="AV229" s="14">
        <v>222</v>
      </c>
      <c r="AW229" s="43">
        <v>222</v>
      </c>
      <c r="AX229" s="14">
        <v>250</v>
      </c>
      <c r="AY229" s="14">
        <v>141</v>
      </c>
      <c r="AZ229" s="14">
        <v>321</v>
      </c>
      <c r="BA229" s="14">
        <v>285.5</v>
      </c>
      <c r="BB229" s="14">
        <f t="shared" si="59"/>
        <v>296</v>
      </c>
      <c r="BC229" s="368" t="s">
        <v>120</v>
      </c>
      <c r="BD229" s="14">
        <v>0.54508282039830858</v>
      </c>
      <c r="BE229" s="431">
        <v>0.55833477528069186</v>
      </c>
      <c r="BF229" s="14">
        <v>222</v>
      </c>
      <c r="BG229" s="43">
        <v>222</v>
      </c>
      <c r="BH229" s="14">
        <v>212</v>
      </c>
      <c r="BI229" s="14">
        <v>153</v>
      </c>
      <c r="BJ229" s="14">
        <v>311</v>
      </c>
      <c r="BK229" s="14">
        <v>261.5</v>
      </c>
      <c r="BL229" s="14">
        <f t="shared" si="48"/>
        <v>265</v>
      </c>
      <c r="BM229" s="368" t="s">
        <v>152</v>
      </c>
      <c r="BN229" s="14">
        <v>0.52493896873960477</v>
      </c>
      <c r="BO229" s="431">
        <v>0.54741512256911329</v>
      </c>
      <c r="BP229" s="14">
        <v>222</v>
      </c>
      <c r="BQ229" s="43">
        <v>222</v>
      </c>
      <c r="BR229" s="14">
        <v>222</v>
      </c>
      <c r="BS229" s="14">
        <v>196</v>
      </c>
      <c r="BT229" s="14">
        <v>230</v>
      </c>
      <c r="BU229" s="14">
        <v>226</v>
      </c>
      <c r="BV229" s="14">
        <f t="shared" si="49"/>
        <v>230</v>
      </c>
      <c r="BW229" s="14" t="s">
        <v>151</v>
      </c>
      <c r="BX229" s="14">
        <v>0.52058605369486699</v>
      </c>
      <c r="BY229" s="431">
        <v>0.54944335623304841</v>
      </c>
      <c r="BZ229" s="14">
        <v>222</v>
      </c>
      <c r="CA229" s="43">
        <v>222</v>
      </c>
      <c r="CB229" s="14">
        <v>223</v>
      </c>
      <c r="CC229" s="14">
        <v>246</v>
      </c>
      <c r="CD229" s="14">
        <v>244</v>
      </c>
      <c r="CE229" s="14">
        <v>233.5</v>
      </c>
      <c r="CF229" s="14">
        <f t="shared" si="50"/>
        <v>235</v>
      </c>
      <c r="CG229" s="368" t="s">
        <v>84</v>
      </c>
      <c r="CH229" s="14">
        <v>0.51978223585544836</v>
      </c>
      <c r="CI229" s="431">
        <v>0.54839512385210953</v>
      </c>
      <c r="CJ229" s="14">
        <v>222</v>
      </c>
      <c r="CK229" s="43">
        <v>222</v>
      </c>
      <c r="CL229" s="14">
        <v>196</v>
      </c>
      <c r="CM229" s="14">
        <v>121</v>
      </c>
      <c r="CN229" s="14">
        <v>190</v>
      </c>
      <c r="CO229" s="14">
        <v>193</v>
      </c>
      <c r="CP229" s="43">
        <f t="shared" si="51"/>
        <v>190</v>
      </c>
      <c r="CQ229" s="14" t="s">
        <v>55</v>
      </c>
      <c r="CR229" s="14">
        <v>0.52058780282946238</v>
      </c>
      <c r="CS229" s="431">
        <v>0.54584301347624686</v>
      </c>
      <c r="CT229" s="14">
        <v>222</v>
      </c>
      <c r="CU229" s="14">
        <v>222</v>
      </c>
      <c r="CV229" s="14">
        <v>252</v>
      </c>
      <c r="CW229" s="14">
        <v>260</v>
      </c>
      <c r="CX229" s="14">
        <v>275</v>
      </c>
      <c r="CY229" s="14">
        <v>263.5</v>
      </c>
      <c r="CZ229" s="14">
        <f t="shared" si="52"/>
        <v>268</v>
      </c>
      <c r="DA229" s="368" t="s">
        <v>203</v>
      </c>
      <c r="DB229" s="14">
        <v>0.53036367411953445</v>
      </c>
      <c r="DC229" s="431">
        <v>0.5632423908306825</v>
      </c>
      <c r="DD229" s="14">
        <v>222</v>
      </c>
      <c r="DE229" s="43">
        <v>222</v>
      </c>
      <c r="DF229" s="14">
        <v>212</v>
      </c>
      <c r="DG229" s="14">
        <v>271</v>
      </c>
      <c r="DH229" s="14">
        <v>130</v>
      </c>
      <c r="DI229" s="14">
        <v>171</v>
      </c>
      <c r="DJ229" s="14">
        <f t="shared" si="53"/>
        <v>170</v>
      </c>
      <c r="DK229" s="368" t="s">
        <v>64</v>
      </c>
      <c r="DL229" s="14">
        <v>0.52483041251572526</v>
      </c>
      <c r="DM229" s="431">
        <v>0.53771668870401823</v>
      </c>
      <c r="DN229" s="14">
        <v>222</v>
      </c>
      <c r="DO229" s="43">
        <v>222</v>
      </c>
      <c r="DP229" s="14">
        <v>213</v>
      </c>
      <c r="DQ229" s="14">
        <v>282</v>
      </c>
      <c r="DR229" s="14">
        <v>158</v>
      </c>
      <c r="DS229" s="14">
        <v>185.5</v>
      </c>
      <c r="DT229" s="14">
        <f t="shared" si="54"/>
        <v>184</v>
      </c>
      <c r="DU229" s="368" t="s">
        <v>243</v>
      </c>
      <c r="DV229" s="14">
        <v>0.51233172012697648</v>
      </c>
      <c r="DW229" s="431">
        <v>0.52933094563616212</v>
      </c>
      <c r="DX229" s="14">
        <v>222</v>
      </c>
      <c r="DY229" s="14">
        <v>222</v>
      </c>
      <c r="DZ229" s="14">
        <v>253</v>
      </c>
      <c r="EA229" s="14">
        <v>120</v>
      </c>
      <c r="EB229" s="14">
        <v>312</v>
      </c>
      <c r="EC229" s="14">
        <v>282.5</v>
      </c>
      <c r="ED229" s="43">
        <f t="shared" si="55"/>
        <v>285</v>
      </c>
    </row>
    <row r="230" spans="6:134" x14ac:dyDescent="0.25">
      <c r="F230" s="406" t="s">
        <v>355</v>
      </c>
      <c r="G230" s="411">
        <f>(VLOOKUP(F230,'RPPF CALCULATION'!$AX$2:$AZ$400,2,FALSE))</f>
        <v>0.52404349199681644</v>
      </c>
      <c r="H230" s="413">
        <f t="shared" si="45"/>
        <v>224</v>
      </c>
      <c r="I230" s="49">
        <f>VLOOKUP(F230,'RPPF CALCULATION'!$U$2:$W$365,3,FALSE)</f>
        <v>210</v>
      </c>
      <c r="J230" s="417">
        <f>VLOOKUP(F230,'RPPF CALCULATION'!$X$2:$AC$365,3,FALSE)</f>
        <v>139</v>
      </c>
      <c r="K230" s="467">
        <f>VLOOKUP(F230,'RPPF CALCULATION'!$X$2:$AC$365,5,FALSE)</f>
        <v>272</v>
      </c>
      <c r="L230" s="525">
        <f t="shared" si="46"/>
        <v>241</v>
      </c>
      <c r="M230" s="469">
        <f t="shared" si="47"/>
        <v>249</v>
      </c>
      <c r="O230" s="368" t="s">
        <v>237</v>
      </c>
      <c r="P230" s="14">
        <v>0.54230344540120323</v>
      </c>
      <c r="Q230" s="431">
        <v>0.55373704267307067</v>
      </c>
      <c r="R230" s="14">
        <v>223</v>
      </c>
      <c r="S230" s="43">
        <v>223</v>
      </c>
      <c r="T230" s="14">
        <v>238</v>
      </c>
      <c r="U230" s="14">
        <v>198</v>
      </c>
      <c r="V230" s="14">
        <v>282</v>
      </c>
      <c r="W230" s="14">
        <v>260</v>
      </c>
      <c r="X230" s="14">
        <f t="shared" si="56"/>
        <v>263</v>
      </c>
      <c r="Y230" s="368" t="s">
        <v>232</v>
      </c>
      <c r="Z230" s="14">
        <v>0.55575338369238247</v>
      </c>
      <c r="AA230" s="431">
        <v>0.57651327648464079</v>
      </c>
      <c r="AB230" s="14">
        <v>223</v>
      </c>
      <c r="AC230" s="43">
        <v>223</v>
      </c>
      <c r="AD230" s="14">
        <v>195</v>
      </c>
      <c r="AE230" s="14">
        <v>138</v>
      </c>
      <c r="AF230" s="14">
        <v>263</v>
      </c>
      <c r="AG230" s="14">
        <v>229</v>
      </c>
      <c r="AH230" s="43">
        <f t="shared" si="57"/>
        <v>231</v>
      </c>
      <c r="AI230" s="368" t="s">
        <v>116</v>
      </c>
      <c r="AJ230" s="14">
        <v>0.50634951765185199</v>
      </c>
      <c r="AK230" s="431">
        <v>0.55538836629940302</v>
      </c>
      <c r="AL230" s="14">
        <v>223</v>
      </c>
      <c r="AM230" s="14">
        <v>223</v>
      </c>
      <c r="AN230" s="14">
        <v>216</v>
      </c>
      <c r="AO230" s="14">
        <v>119</v>
      </c>
      <c r="AP230" s="14">
        <v>232</v>
      </c>
      <c r="AQ230" s="14">
        <v>224</v>
      </c>
      <c r="AR230" s="43">
        <f t="shared" si="58"/>
        <v>224</v>
      </c>
      <c r="AS230" s="14" t="s">
        <v>132</v>
      </c>
      <c r="AT230" s="14">
        <v>0.5084737175276649</v>
      </c>
      <c r="AU230" s="431">
        <v>0.54780159445740007</v>
      </c>
      <c r="AV230" s="14">
        <v>223</v>
      </c>
      <c r="AW230" s="43">
        <v>223</v>
      </c>
      <c r="AX230" s="14">
        <v>220</v>
      </c>
      <c r="AY230" s="14">
        <v>175</v>
      </c>
      <c r="AZ230" s="14">
        <v>279</v>
      </c>
      <c r="BA230" s="14">
        <v>249.5</v>
      </c>
      <c r="BB230" s="14">
        <f t="shared" si="59"/>
        <v>249</v>
      </c>
      <c r="BC230" s="368" t="s">
        <v>193</v>
      </c>
      <c r="BD230" s="14">
        <v>0.54463377573545302</v>
      </c>
      <c r="BE230" s="431">
        <v>0.55787481352525947</v>
      </c>
      <c r="BF230" s="14">
        <v>223</v>
      </c>
      <c r="BG230" s="43">
        <v>223</v>
      </c>
      <c r="BH230" s="14">
        <v>282</v>
      </c>
      <c r="BI230" s="14">
        <v>293</v>
      </c>
      <c r="BJ230" s="14">
        <v>330</v>
      </c>
      <c r="BK230" s="14">
        <v>306</v>
      </c>
      <c r="BL230" s="14">
        <f t="shared" si="48"/>
        <v>314</v>
      </c>
      <c r="BM230" s="368" t="s">
        <v>287</v>
      </c>
      <c r="BN230" s="14">
        <v>0.52366532586309755</v>
      </c>
      <c r="BO230" s="431">
        <v>0.54608694650890099</v>
      </c>
      <c r="BP230" s="14">
        <v>223</v>
      </c>
      <c r="BQ230" s="43">
        <v>223</v>
      </c>
      <c r="BR230" s="14">
        <v>218</v>
      </c>
      <c r="BS230" s="14">
        <v>339</v>
      </c>
      <c r="BT230" s="14">
        <v>162</v>
      </c>
      <c r="BU230" s="14">
        <v>190</v>
      </c>
      <c r="BV230" s="14">
        <f t="shared" si="49"/>
        <v>187</v>
      </c>
      <c r="BW230" s="14" t="s">
        <v>81</v>
      </c>
      <c r="BX230" s="14">
        <v>0.51499603170886787</v>
      </c>
      <c r="BY230" s="431">
        <v>0.54354346625404382</v>
      </c>
      <c r="BZ230" s="14">
        <v>223</v>
      </c>
      <c r="CA230" s="43">
        <v>223</v>
      </c>
      <c r="CB230" s="14">
        <v>222</v>
      </c>
      <c r="CC230" s="14">
        <v>20</v>
      </c>
      <c r="CD230" s="14">
        <v>284</v>
      </c>
      <c r="CE230" s="14">
        <v>253</v>
      </c>
      <c r="CF230" s="14">
        <f t="shared" si="50"/>
        <v>263</v>
      </c>
      <c r="CG230" s="368" t="s">
        <v>259</v>
      </c>
      <c r="CH230" s="14">
        <v>0.51745110375245673</v>
      </c>
      <c r="CI230" s="431">
        <v>0.54593566796818194</v>
      </c>
      <c r="CJ230" s="14">
        <v>223</v>
      </c>
      <c r="CK230" s="43">
        <v>223</v>
      </c>
      <c r="CL230" s="14">
        <v>228</v>
      </c>
      <c r="CM230" s="14">
        <v>267</v>
      </c>
      <c r="CN230" s="14">
        <v>227</v>
      </c>
      <c r="CO230" s="14">
        <v>227.5</v>
      </c>
      <c r="CP230" s="43">
        <f t="shared" si="51"/>
        <v>225</v>
      </c>
      <c r="CQ230" s="14" t="s">
        <v>68</v>
      </c>
      <c r="CR230" s="14">
        <v>0.52012361059961776</v>
      </c>
      <c r="CS230" s="431">
        <v>0.54535630194709939</v>
      </c>
      <c r="CT230" s="14">
        <v>223</v>
      </c>
      <c r="CU230" s="14">
        <v>223</v>
      </c>
      <c r="CV230" s="14">
        <v>207</v>
      </c>
      <c r="CW230" s="14">
        <v>165</v>
      </c>
      <c r="CX230" s="14">
        <v>290</v>
      </c>
      <c r="CY230" s="14">
        <v>248.5</v>
      </c>
      <c r="CZ230" s="14">
        <f t="shared" si="52"/>
        <v>250</v>
      </c>
      <c r="DA230" s="368" t="s">
        <v>125</v>
      </c>
      <c r="DB230" s="14">
        <v>0.52752816986786233</v>
      </c>
      <c r="DC230" s="431">
        <v>0.56023110579768387</v>
      </c>
      <c r="DD230" s="14">
        <v>223</v>
      </c>
      <c r="DE230" s="43">
        <v>223</v>
      </c>
      <c r="DF230" s="14">
        <v>191</v>
      </c>
      <c r="DG230" s="14">
        <v>228</v>
      </c>
      <c r="DH230" s="14">
        <v>78</v>
      </c>
      <c r="DI230" s="14">
        <v>134.5</v>
      </c>
      <c r="DJ230" s="14">
        <f t="shared" si="53"/>
        <v>133</v>
      </c>
      <c r="DK230" s="368" t="s">
        <v>219</v>
      </c>
      <c r="DL230" s="14">
        <v>0.52186620532713945</v>
      </c>
      <c r="DM230" s="431">
        <v>0.53467970068642456</v>
      </c>
      <c r="DN230" s="14">
        <v>223</v>
      </c>
      <c r="DO230" s="43">
        <v>223</v>
      </c>
      <c r="DP230" s="14">
        <v>210</v>
      </c>
      <c r="DQ230" s="14">
        <v>153</v>
      </c>
      <c r="DR230" s="14">
        <v>216</v>
      </c>
      <c r="DS230" s="14">
        <v>213</v>
      </c>
      <c r="DT230" s="14">
        <f t="shared" si="54"/>
        <v>214</v>
      </c>
      <c r="DU230" s="368" t="s">
        <v>316</v>
      </c>
      <c r="DV230" s="14">
        <v>0.50748366625154284</v>
      </c>
      <c r="DW230" s="431">
        <v>0.52432203277450617</v>
      </c>
      <c r="DX230" s="14">
        <v>223</v>
      </c>
      <c r="DY230" s="14">
        <v>223</v>
      </c>
      <c r="DZ230" s="14">
        <v>246</v>
      </c>
      <c r="EA230" s="14">
        <v>130</v>
      </c>
      <c r="EB230" s="14">
        <v>165</v>
      </c>
      <c r="EC230" s="14">
        <v>205.5</v>
      </c>
      <c r="ED230" s="43">
        <f t="shared" si="55"/>
        <v>204</v>
      </c>
    </row>
    <row r="231" spans="6:134" x14ac:dyDescent="0.25">
      <c r="F231" s="406" t="s">
        <v>259</v>
      </c>
      <c r="G231" s="411">
        <f>(VLOOKUP(F231,'RPPF CALCULATION'!$AX$2:$AZ$400,2,FALSE))</f>
        <v>0.52329659945692319</v>
      </c>
      <c r="H231" s="413">
        <f t="shared" si="45"/>
        <v>225</v>
      </c>
      <c r="I231" s="49">
        <f>VLOOKUP(F231,'RPPF CALCULATION'!$U$2:$W$365,3,FALSE)</f>
        <v>275</v>
      </c>
      <c r="J231" s="417">
        <f>VLOOKUP(F231,'RPPF CALCULATION'!$X$2:$AC$365,3,FALSE)</f>
        <v>261</v>
      </c>
      <c r="K231" s="467">
        <f>VLOOKUP(F231,'RPPF CALCULATION'!$X$2:$AC$365,5,FALSE)</f>
        <v>293</v>
      </c>
      <c r="L231" s="525">
        <f t="shared" si="46"/>
        <v>284</v>
      </c>
      <c r="M231" s="469">
        <f t="shared" si="47"/>
        <v>288</v>
      </c>
      <c r="O231" s="368" t="s">
        <v>159</v>
      </c>
      <c r="P231" s="14">
        <v>0.54124407026771804</v>
      </c>
      <c r="Q231" s="431">
        <v>0.55265533231612562</v>
      </c>
      <c r="R231" s="14">
        <v>224</v>
      </c>
      <c r="S231" s="43">
        <v>224</v>
      </c>
      <c r="T231" s="14">
        <v>224</v>
      </c>
      <c r="U231" s="14">
        <v>230</v>
      </c>
      <c r="V231" s="14">
        <v>225</v>
      </c>
      <c r="W231" s="14">
        <v>224.5</v>
      </c>
      <c r="X231" s="14">
        <f t="shared" si="56"/>
        <v>228</v>
      </c>
      <c r="Y231" s="368" t="s">
        <v>343</v>
      </c>
      <c r="Z231" s="14">
        <v>0.55472012808068361</v>
      </c>
      <c r="AA231" s="431">
        <v>0.57544142412057786</v>
      </c>
      <c r="AB231" s="14">
        <v>224</v>
      </c>
      <c r="AC231" s="43">
        <v>224</v>
      </c>
      <c r="AD231" s="14">
        <v>273</v>
      </c>
      <c r="AE231" s="14">
        <v>261</v>
      </c>
      <c r="AF231" s="14">
        <v>316</v>
      </c>
      <c r="AG231" s="14">
        <v>294.5</v>
      </c>
      <c r="AH231" s="43">
        <f t="shared" si="57"/>
        <v>304</v>
      </c>
      <c r="AI231" s="368" t="s">
        <v>193</v>
      </c>
      <c r="AJ231" s="14">
        <v>0.50454314625385166</v>
      </c>
      <c r="AK231" s="431">
        <v>0.55340705176331373</v>
      </c>
      <c r="AL231" s="14">
        <v>224</v>
      </c>
      <c r="AM231" s="14">
        <v>224</v>
      </c>
      <c r="AN231" s="14">
        <v>214</v>
      </c>
      <c r="AO231" s="14">
        <v>236</v>
      </c>
      <c r="AP231" s="14">
        <v>230</v>
      </c>
      <c r="AQ231" s="14">
        <v>222</v>
      </c>
      <c r="AR231" s="43">
        <f t="shared" si="58"/>
        <v>219</v>
      </c>
      <c r="AS231" s="14" t="s">
        <v>178</v>
      </c>
      <c r="AT231" s="14">
        <v>0.50587871977627563</v>
      </c>
      <c r="AU231" s="431">
        <v>0.54500588672104677</v>
      </c>
      <c r="AV231" s="14">
        <v>224</v>
      </c>
      <c r="AW231" s="43">
        <v>224</v>
      </c>
      <c r="AX231" s="14">
        <v>240</v>
      </c>
      <c r="AY231" s="14">
        <v>225</v>
      </c>
      <c r="AZ231" s="14">
        <v>309</v>
      </c>
      <c r="BA231" s="14">
        <v>274.5</v>
      </c>
      <c r="BB231" s="14">
        <f t="shared" si="59"/>
        <v>282</v>
      </c>
      <c r="BC231" s="368" t="s">
        <v>302</v>
      </c>
      <c r="BD231" s="14">
        <v>0.54406720682889231</v>
      </c>
      <c r="BE231" s="431">
        <v>0.55729447029797807</v>
      </c>
      <c r="BF231" s="14">
        <v>224</v>
      </c>
      <c r="BG231" s="43">
        <v>224</v>
      </c>
      <c r="BH231" s="14">
        <v>229</v>
      </c>
      <c r="BI231" s="14">
        <v>259</v>
      </c>
      <c r="BJ231" s="14">
        <v>227</v>
      </c>
      <c r="BK231" s="14">
        <v>228</v>
      </c>
      <c r="BL231" s="14">
        <f t="shared" si="48"/>
        <v>233</v>
      </c>
      <c r="BM231" s="368" t="s">
        <v>188</v>
      </c>
      <c r="BN231" s="14">
        <v>0.52231222953264356</v>
      </c>
      <c r="BO231" s="431">
        <v>0.54467591506011803</v>
      </c>
      <c r="BP231" s="14">
        <v>224</v>
      </c>
      <c r="BQ231" s="43">
        <v>224</v>
      </c>
      <c r="BR231" s="14">
        <v>224</v>
      </c>
      <c r="BS231" s="14">
        <v>152</v>
      </c>
      <c r="BT231" s="14">
        <v>337</v>
      </c>
      <c r="BU231" s="14">
        <v>280.5</v>
      </c>
      <c r="BV231" s="14">
        <f t="shared" si="49"/>
        <v>287</v>
      </c>
      <c r="BW231" s="14" t="s">
        <v>243</v>
      </c>
      <c r="BX231" s="14">
        <v>0.51260516948349222</v>
      </c>
      <c r="BY231" s="431">
        <v>0.54102007294360532</v>
      </c>
      <c r="BZ231" s="14">
        <v>224</v>
      </c>
      <c r="CA231" s="43">
        <v>224</v>
      </c>
      <c r="CB231" s="14">
        <v>285</v>
      </c>
      <c r="CC231" s="14">
        <v>291</v>
      </c>
      <c r="CD231" s="14">
        <v>206</v>
      </c>
      <c r="CE231" s="14">
        <v>245.5</v>
      </c>
      <c r="CF231" s="14">
        <f t="shared" si="50"/>
        <v>250</v>
      </c>
      <c r="CG231" s="368" t="s">
        <v>64</v>
      </c>
      <c r="CH231" s="14">
        <v>0.51547408577231146</v>
      </c>
      <c r="CI231" s="431">
        <v>0.5438498194237521</v>
      </c>
      <c r="CJ231" s="14">
        <v>224</v>
      </c>
      <c r="CK231" s="43">
        <v>224</v>
      </c>
      <c r="CL231" s="14">
        <v>226</v>
      </c>
      <c r="CM231" s="14">
        <v>244</v>
      </c>
      <c r="CN231" s="14">
        <v>205</v>
      </c>
      <c r="CO231" s="14">
        <v>215.5</v>
      </c>
      <c r="CP231" s="43">
        <f t="shared" si="51"/>
        <v>213</v>
      </c>
      <c r="CQ231" s="14" t="s">
        <v>390</v>
      </c>
      <c r="CR231" s="14">
        <v>0.518034192025004</v>
      </c>
      <c r="CS231" s="431">
        <v>0.54316551967179116</v>
      </c>
      <c r="CT231" s="14">
        <v>224</v>
      </c>
      <c r="CU231" s="14">
        <v>224</v>
      </c>
      <c r="CV231" s="14">
        <v>271</v>
      </c>
      <c r="CW231" s="14">
        <v>93</v>
      </c>
      <c r="CX231" s="14">
        <v>309</v>
      </c>
      <c r="CY231" s="14">
        <v>290</v>
      </c>
      <c r="CZ231" s="14">
        <f t="shared" si="52"/>
        <v>302</v>
      </c>
      <c r="DA231" s="368" t="s">
        <v>244</v>
      </c>
      <c r="DB231" s="14">
        <v>0.5258135965597599</v>
      </c>
      <c r="DC231" s="431">
        <v>0.55841024132970662</v>
      </c>
      <c r="DD231" s="14">
        <v>224</v>
      </c>
      <c r="DE231" s="43">
        <v>224</v>
      </c>
      <c r="DF231" s="14">
        <v>206</v>
      </c>
      <c r="DG231" s="14">
        <v>339</v>
      </c>
      <c r="DH231" s="14">
        <v>88</v>
      </c>
      <c r="DI231" s="14">
        <v>147</v>
      </c>
      <c r="DJ231" s="14">
        <f t="shared" si="53"/>
        <v>138</v>
      </c>
      <c r="DK231" s="368" t="s">
        <v>203</v>
      </c>
      <c r="DL231" s="14">
        <v>0.52071096549298923</v>
      </c>
      <c r="DM231" s="431">
        <v>0.53349609599533854</v>
      </c>
      <c r="DN231" s="14">
        <v>224</v>
      </c>
      <c r="DO231" s="43">
        <v>224</v>
      </c>
      <c r="DP231" s="14">
        <v>240</v>
      </c>
      <c r="DQ231" s="14">
        <v>249</v>
      </c>
      <c r="DR231" s="14">
        <v>255</v>
      </c>
      <c r="DS231" s="14">
        <v>247.5</v>
      </c>
      <c r="DT231" s="14">
        <f t="shared" si="54"/>
        <v>259</v>
      </c>
      <c r="DU231" s="368" t="s">
        <v>129</v>
      </c>
      <c r="DV231" s="14">
        <v>0.50654796373937283</v>
      </c>
      <c r="DW231" s="431">
        <v>0.52335528354516248</v>
      </c>
      <c r="DX231" s="14">
        <v>224</v>
      </c>
      <c r="DY231" s="14">
        <v>224</v>
      </c>
      <c r="DZ231" s="14">
        <v>248</v>
      </c>
      <c r="EA231" s="14">
        <v>279</v>
      </c>
      <c r="EB231" s="14">
        <v>261</v>
      </c>
      <c r="EC231" s="14">
        <v>254.5</v>
      </c>
      <c r="ED231" s="43">
        <f t="shared" si="55"/>
        <v>266</v>
      </c>
    </row>
    <row r="232" spans="6:134" x14ac:dyDescent="0.25">
      <c r="F232" s="406" t="s">
        <v>99</v>
      </c>
      <c r="G232" s="411">
        <f>(VLOOKUP(F232,'RPPF CALCULATION'!$AX$2:$AZ$400,2,FALSE))</f>
        <v>0.52260902183801372</v>
      </c>
      <c r="H232" s="413">
        <f t="shared" si="45"/>
        <v>226</v>
      </c>
      <c r="I232" s="49">
        <f>VLOOKUP(F232,'RPPF CALCULATION'!$U$2:$W$365,3,FALSE)</f>
        <v>211</v>
      </c>
      <c r="J232" s="417">
        <f>VLOOKUP(F232,'RPPF CALCULATION'!$X$2:$AC$365,3,FALSE)</f>
        <v>223</v>
      </c>
      <c r="K232" s="467">
        <f>VLOOKUP(F232,'RPPF CALCULATION'!$X$2:$AC$365,5,FALSE)</f>
        <v>91</v>
      </c>
      <c r="L232" s="525">
        <f t="shared" si="46"/>
        <v>151</v>
      </c>
      <c r="M232" s="469">
        <f t="shared" si="47"/>
        <v>138</v>
      </c>
      <c r="O232" s="368" t="s">
        <v>179</v>
      </c>
      <c r="P232" s="14">
        <v>0.53962388269240147</v>
      </c>
      <c r="Q232" s="431">
        <v>0.5510009856876108</v>
      </c>
      <c r="R232" s="14">
        <v>225</v>
      </c>
      <c r="S232" s="43">
        <v>225</v>
      </c>
      <c r="T232" s="14">
        <v>184</v>
      </c>
      <c r="U232" s="14">
        <v>146</v>
      </c>
      <c r="V232" s="14">
        <v>208</v>
      </c>
      <c r="W232" s="14">
        <v>196</v>
      </c>
      <c r="X232" s="14">
        <f t="shared" si="56"/>
        <v>193</v>
      </c>
      <c r="Y232" s="368" t="s">
        <v>242</v>
      </c>
      <c r="Z232" s="14">
        <v>0.55029817347561905</v>
      </c>
      <c r="AA232" s="431">
        <v>0.5708542895881803</v>
      </c>
      <c r="AB232" s="14">
        <v>225</v>
      </c>
      <c r="AC232" s="43">
        <v>225</v>
      </c>
      <c r="AD232" s="14">
        <v>211</v>
      </c>
      <c r="AE232" s="14">
        <v>129</v>
      </c>
      <c r="AF232" s="14">
        <v>296</v>
      </c>
      <c r="AG232" s="14">
        <v>253.5</v>
      </c>
      <c r="AH232" s="43">
        <f t="shared" si="57"/>
        <v>252</v>
      </c>
      <c r="AI232" s="368" t="s">
        <v>258</v>
      </c>
      <c r="AJ232" s="14">
        <v>0.5036106484756685</v>
      </c>
      <c r="AK232" s="431">
        <v>0.55238424360501892</v>
      </c>
      <c r="AL232" s="14">
        <v>225</v>
      </c>
      <c r="AM232" s="14">
        <v>225</v>
      </c>
      <c r="AN232" s="14">
        <v>237</v>
      </c>
      <c r="AO232" s="14">
        <v>130</v>
      </c>
      <c r="AP232" s="14">
        <v>323</v>
      </c>
      <c r="AQ232" s="14">
        <v>280</v>
      </c>
      <c r="AR232" s="43">
        <f t="shared" si="58"/>
        <v>291</v>
      </c>
      <c r="AS232" s="14" t="s">
        <v>299</v>
      </c>
      <c r="AT232" s="14">
        <v>0.50401811877676461</v>
      </c>
      <c r="AU232" s="431">
        <v>0.54300137762048406</v>
      </c>
      <c r="AV232" s="14">
        <v>225</v>
      </c>
      <c r="AW232" s="43">
        <v>225</v>
      </c>
      <c r="AX232" s="14">
        <v>213</v>
      </c>
      <c r="AY232" s="14">
        <v>169</v>
      </c>
      <c r="AZ232" s="14">
        <v>310</v>
      </c>
      <c r="BA232" s="14">
        <v>261.5</v>
      </c>
      <c r="BB232" s="14">
        <f t="shared" si="59"/>
        <v>268</v>
      </c>
      <c r="BC232" s="368" t="s">
        <v>382</v>
      </c>
      <c r="BD232" s="14">
        <v>0.54401959887667728</v>
      </c>
      <c r="BE232" s="431">
        <v>0.55724570490984471</v>
      </c>
      <c r="BF232" s="14">
        <v>225</v>
      </c>
      <c r="BG232" s="43">
        <v>225</v>
      </c>
      <c r="BH232" s="14">
        <v>218</v>
      </c>
      <c r="BI232" s="14">
        <v>200</v>
      </c>
      <c r="BJ232" s="14">
        <v>254</v>
      </c>
      <c r="BK232" s="14">
        <v>236</v>
      </c>
      <c r="BL232" s="14">
        <f t="shared" si="48"/>
        <v>241</v>
      </c>
      <c r="BM232" s="368" t="s">
        <v>104</v>
      </c>
      <c r="BN232" s="14">
        <v>0.52133740432951436</v>
      </c>
      <c r="BO232" s="431">
        <v>0.54365935105966723</v>
      </c>
      <c r="BP232" s="14">
        <v>225</v>
      </c>
      <c r="BQ232" s="43">
        <v>225</v>
      </c>
      <c r="BR232" s="14">
        <v>206</v>
      </c>
      <c r="BS232" s="14">
        <v>230</v>
      </c>
      <c r="BT232" s="14">
        <v>224</v>
      </c>
      <c r="BU232" s="14">
        <v>215</v>
      </c>
      <c r="BV232" s="14">
        <f t="shared" si="49"/>
        <v>217</v>
      </c>
      <c r="BW232" s="14" t="s">
        <v>279</v>
      </c>
      <c r="BX232" s="14">
        <v>0.51037218222161762</v>
      </c>
      <c r="BY232" s="431">
        <v>0.53866330597514334</v>
      </c>
      <c r="BZ232" s="14">
        <v>225</v>
      </c>
      <c r="CA232" s="43">
        <v>225</v>
      </c>
      <c r="CB232" s="14">
        <v>263</v>
      </c>
      <c r="CC232" s="14">
        <v>336</v>
      </c>
      <c r="CD232" s="14">
        <v>81</v>
      </c>
      <c r="CE232" s="14">
        <v>172</v>
      </c>
      <c r="CF232" s="14">
        <f t="shared" si="50"/>
        <v>169</v>
      </c>
      <c r="CG232" s="368" t="s">
        <v>331</v>
      </c>
      <c r="CH232" s="14">
        <v>0.51329917280890114</v>
      </c>
      <c r="CI232" s="431">
        <v>0.54155518220519838</v>
      </c>
      <c r="CJ232" s="14">
        <v>225</v>
      </c>
      <c r="CK232" s="43">
        <v>225</v>
      </c>
      <c r="CL232" s="14">
        <v>213</v>
      </c>
      <c r="CM232" s="14">
        <v>309</v>
      </c>
      <c r="CN232" s="14">
        <v>245</v>
      </c>
      <c r="CO232" s="14">
        <v>229</v>
      </c>
      <c r="CP232" s="43">
        <f t="shared" si="51"/>
        <v>230</v>
      </c>
      <c r="CQ232" s="14" t="s">
        <v>66</v>
      </c>
      <c r="CR232" s="14">
        <v>0.51721071049364431</v>
      </c>
      <c r="CS232" s="431">
        <v>0.54230208868440277</v>
      </c>
      <c r="CT232" s="14">
        <v>225</v>
      </c>
      <c r="CU232" s="14">
        <v>225</v>
      </c>
      <c r="CV232" s="14">
        <v>262</v>
      </c>
      <c r="CW232" s="14">
        <v>227</v>
      </c>
      <c r="CX232" s="14">
        <v>196</v>
      </c>
      <c r="CY232" s="14">
        <v>229</v>
      </c>
      <c r="CZ232" s="14">
        <f t="shared" si="52"/>
        <v>230</v>
      </c>
      <c r="DA232" s="368" t="s">
        <v>278</v>
      </c>
      <c r="DB232" s="14">
        <v>0.52560689536916594</v>
      </c>
      <c r="DC232" s="431">
        <v>0.55819072615840282</v>
      </c>
      <c r="DD232" s="14">
        <v>225</v>
      </c>
      <c r="DE232" s="43">
        <v>225</v>
      </c>
      <c r="DF232" s="14">
        <v>218</v>
      </c>
      <c r="DG232" s="14">
        <v>125</v>
      </c>
      <c r="DH232" s="14">
        <v>275</v>
      </c>
      <c r="DI232" s="14">
        <v>246.5</v>
      </c>
      <c r="DJ232" s="14">
        <f t="shared" si="53"/>
        <v>253</v>
      </c>
      <c r="DK232" s="368" t="s">
        <v>235</v>
      </c>
      <c r="DL232" s="14">
        <v>0.51949488518081621</v>
      </c>
      <c r="DM232" s="431">
        <v>0.53225015699663336</v>
      </c>
      <c r="DN232" s="14">
        <v>225</v>
      </c>
      <c r="DO232" s="43">
        <v>225</v>
      </c>
      <c r="DP232" s="14">
        <v>228</v>
      </c>
      <c r="DQ232" s="14">
        <v>302</v>
      </c>
      <c r="DR232" s="14">
        <v>80</v>
      </c>
      <c r="DS232" s="14">
        <v>154</v>
      </c>
      <c r="DT232" s="14">
        <f t="shared" si="54"/>
        <v>144</v>
      </c>
      <c r="DU232" s="368" t="s">
        <v>295</v>
      </c>
      <c r="DV232" s="14">
        <v>0.50505187232689452</v>
      </c>
      <c r="DW232" s="431">
        <v>0.52180955164722531</v>
      </c>
      <c r="DX232" s="14">
        <v>225</v>
      </c>
      <c r="DY232" s="14">
        <v>225</v>
      </c>
      <c r="DZ232" s="14">
        <v>223</v>
      </c>
      <c r="EA232" s="14">
        <v>129</v>
      </c>
      <c r="EB232" s="14">
        <v>47</v>
      </c>
      <c r="EC232" s="14">
        <v>135</v>
      </c>
      <c r="ED232" s="43">
        <f t="shared" si="55"/>
        <v>131</v>
      </c>
    </row>
    <row r="233" spans="6:134" x14ac:dyDescent="0.25">
      <c r="F233" s="406" t="s">
        <v>399</v>
      </c>
      <c r="G233" s="411">
        <f>(VLOOKUP(F233,'RPPF CALCULATION'!$AX$2:$AZ$400,2,FALSE))</f>
        <v>0.52199295755405306</v>
      </c>
      <c r="H233" s="413">
        <f t="shared" si="45"/>
        <v>227</v>
      </c>
      <c r="I233" s="49">
        <f>VLOOKUP(F233,'RPPF CALCULATION'!$U$2:$W$365,3,FALSE)</f>
        <v>230</v>
      </c>
      <c r="J233" s="417">
        <f>VLOOKUP(F233,'RPPF CALCULATION'!$X$2:$AC$365,3,FALSE)</f>
        <v>294</v>
      </c>
      <c r="K233" s="467">
        <f>VLOOKUP(F233,'RPPF CALCULATION'!$X$2:$AC$365,5,FALSE)</f>
        <v>167</v>
      </c>
      <c r="L233" s="525">
        <f t="shared" si="46"/>
        <v>198.5</v>
      </c>
      <c r="M233" s="469">
        <f t="shared" si="47"/>
        <v>203</v>
      </c>
      <c r="O233" s="368" t="s">
        <v>118</v>
      </c>
      <c r="P233" s="14">
        <v>0.53572705583656155</v>
      </c>
      <c r="Q233" s="431">
        <v>0.54702200049535299</v>
      </c>
      <c r="R233" s="14">
        <v>226</v>
      </c>
      <c r="S233" s="43">
        <v>226</v>
      </c>
      <c r="T233" s="14">
        <v>207</v>
      </c>
      <c r="U233" s="14">
        <v>219</v>
      </c>
      <c r="V233" s="14">
        <v>167</v>
      </c>
      <c r="W233" s="14">
        <v>187</v>
      </c>
      <c r="X233" s="14">
        <f t="shared" si="56"/>
        <v>181</v>
      </c>
      <c r="Y233" s="368" t="s">
        <v>77</v>
      </c>
      <c r="Z233" s="14">
        <v>0.54824398432531241</v>
      </c>
      <c r="AA233" s="431">
        <v>0.5687233672180918</v>
      </c>
      <c r="AB233" s="14">
        <v>226</v>
      </c>
      <c r="AC233" s="43">
        <v>226</v>
      </c>
      <c r="AD233" s="14">
        <v>230</v>
      </c>
      <c r="AE233" s="14">
        <v>233</v>
      </c>
      <c r="AF233" s="14">
        <v>331</v>
      </c>
      <c r="AG233" s="14">
        <v>280.5</v>
      </c>
      <c r="AH233" s="43">
        <f t="shared" si="57"/>
        <v>283</v>
      </c>
      <c r="AI233" s="368" t="s">
        <v>110</v>
      </c>
      <c r="AJ233" s="14">
        <v>0.5034851064265542</v>
      </c>
      <c r="AK233" s="431">
        <v>0.55224654308170684</v>
      </c>
      <c r="AL233" s="14">
        <v>226</v>
      </c>
      <c r="AM233" s="14">
        <v>226</v>
      </c>
      <c r="AN233" s="14">
        <v>284</v>
      </c>
      <c r="AO233" s="14">
        <v>271</v>
      </c>
      <c r="AP233" s="14">
        <v>309</v>
      </c>
      <c r="AQ233" s="14">
        <v>296.5</v>
      </c>
      <c r="AR233" s="43">
        <f t="shared" si="58"/>
        <v>304</v>
      </c>
      <c r="AS233" s="14" t="s">
        <v>246</v>
      </c>
      <c r="AT233" s="14">
        <v>0.50123331031667095</v>
      </c>
      <c r="AU233" s="431">
        <v>0.54000117827465499</v>
      </c>
      <c r="AV233" s="14">
        <v>226</v>
      </c>
      <c r="AW233" s="43">
        <v>226</v>
      </c>
      <c r="AX233" s="14">
        <v>193</v>
      </c>
      <c r="AY233" s="14">
        <v>166</v>
      </c>
      <c r="AZ233" s="14">
        <v>320</v>
      </c>
      <c r="BA233" s="14">
        <v>256.5</v>
      </c>
      <c r="BB233" s="14">
        <f t="shared" si="59"/>
        <v>258</v>
      </c>
      <c r="BC233" s="368" t="s">
        <v>375</v>
      </c>
      <c r="BD233" s="14">
        <v>0.53953480048263192</v>
      </c>
      <c r="BE233" s="431">
        <v>0.55265187290888618</v>
      </c>
      <c r="BF233" s="14">
        <v>226</v>
      </c>
      <c r="BG233" s="43">
        <v>226</v>
      </c>
      <c r="BH233" s="14">
        <v>223</v>
      </c>
      <c r="BI233" s="14">
        <v>185</v>
      </c>
      <c r="BJ233" s="14">
        <v>155</v>
      </c>
      <c r="BK233" s="14">
        <v>189</v>
      </c>
      <c r="BL233" s="14">
        <f t="shared" si="48"/>
        <v>185</v>
      </c>
      <c r="BM233" s="368" t="s">
        <v>288</v>
      </c>
      <c r="BN233" s="14">
        <v>0.52045368220446175</v>
      </c>
      <c r="BO233" s="431">
        <v>0.542737790870367</v>
      </c>
      <c r="BP233" s="14">
        <v>226</v>
      </c>
      <c r="BQ233" s="43">
        <v>226</v>
      </c>
      <c r="BR233" s="14">
        <v>213</v>
      </c>
      <c r="BS233" s="14">
        <v>247</v>
      </c>
      <c r="BT233" s="14">
        <v>225</v>
      </c>
      <c r="BU233" s="14">
        <v>219</v>
      </c>
      <c r="BV233" s="14">
        <f t="shared" si="49"/>
        <v>224</v>
      </c>
      <c r="BW233" s="14" t="s">
        <v>570</v>
      </c>
      <c r="BX233" s="14">
        <v>0.51001673210609699</v>
      </c>
      <c r="BY233" s="431">
        <v>0.53828815242836858</v>
      </c>
      <c r="BZ233" s="14">
        <v>226</v>
      </c>
      <c r="CA233" s="43">
        <v>226</v>
      </c>
      <c r="CB233" s="14">
        <v>219</v>
      </c>
      <c r="CC233" s="14">
        <v>158</v>
      </c>
      <c r="CD233" s="14">
        <v>154</v>
      </c>
      <c r="CE233" s="14">
        <v>186.5</v>
      </c>
      <c r="CF233" s="14">
        <f t="shared" si="50"/>
        <v>188</v>
      </c>
      <c r="CG233" s="368" t="s">
        <v>54</v>
      </c>
      <c r="CH233" s="14">
        <v>0.51315250139687463</v>
      </c>
      <c r="CI233" s="431">
        <v>0.54140043684913308</v>
      </c>
      <c r="CJ233" s="14">
        <v>226</v>
      </c>
      <c r="CK233" s="43">
        <v>226</v>
      </c>
      <c r="CL233" s="14">
        <v>218</v>
      </c>
      <c r="CM233" s="14">
        <v>162</v>
      </c>
      <c r="CN233" s="14">
        <v>243</v>
      </c>
      <c r="CO233" s="14">
        <v>230.5</v>
      </c>
      <c r="CP233" s="43">
        <f t="shared" si="51"/>
        <v>232</v>
      </c>
      <c r="CQ233" s="14" t="s">
        <v>197</v>
      </c>
      <c r="CR233" s="14">
        <v>0.51702506940952919</v>
      </c>
      <c r="CS233" s="431">
        <v>0.54210744161770696</v>
      </c>
      <c r="CT233" s="14">
        <v>226</v>
      </c>
      <c r="CU233" s="14">
        <v>226</v>
      </c>
      <c r="CV233" s="14">
        <v>210</v>
      </c>
      <c r="CW233" s="14">
        <v>160</v>
      </c>
      <c r="CX233" s="14">
        <v>247</v>
      </c>
      <c r="CY233" s="14">
        <v>228.5</v>
      </c>
      <c r="CZ233" s="14">
        <f t="shared" si="52"/>
        <v>229</v>
      </c>
      <c r="DA233" s="368" t="s">
        <v>330</v>
      </c>
      <c r="DB233" s="14">
        <v>0.52105367645407086</v>
      </c>
      <c r="DC233" s="431">
        <v>0.55335524056076812</v>
      </c>
      <c r="DD233" s="14">
        <v>226</v>
      </c>
      <c r="DE233" s="43">
        <v>226</v>
      </c>
      <c r="DF233" s="14">
        <v>247</v>
      </c>
      <c r="DG233" s="14">
        <v>133</v>
      </c>
      <c r="DH233" s="14">
        <v>299</v>
      </c>
      <c r="DI233" s="14">
        <v>273</v>
      </c>
      <c r="DJ233" s="14">
        <f t="shared" si="53"/>
        <v>281</v>
      </c>
      <c r="DK233" s="368" t="s">
        <v>81</v>
      </c>
      <c r="DL233" s="14">
        <v>0.51878538103160055</v>
      </c>
      <c r="DM233" s="431">
        <v>0.53152323223648223</v>
      </c>
      <c r="DN233" s="14">
        <v>226</v>
      </c>
      <c r="DO233" s="43">
        <v>226</v>
      </c>
      <c r="DP233" s="14">
        <v>245</v>
      </c>
      <c r="DQ233" s="14">
        <v>140</v>
      </c>
      <c r="DR233" s="14">
        <v>327</v>
      </c>
      <c r="DS233" s="14">
        <v>286</v>
      </c>
      <c r="DT233" s="14">
        <f t="shared" si="54"/>
        <v>297</v>
      </c>
      <c r="DU233" s="368" t="s">
        <v>299</v>
      </c>
      <c r="DV233" s="14">
        <v>0.50440179273360908</v>
      </c>
      <c r="DW233" s="431">
        <v>0.52113790233812674</v>
      </c>
      <c r="DX233" s="14">
        <v>226</v>
      </c>
      <c r="DY233" s="14">
        <v>226</v>
      </c>
      <c r="DZ233" s="14">
        <v>210</v>
      </c>
      <c r="EA233" s="14">
        <v>203</v>
      </c>
      <c r="EB233" s="14">
        <v>222</v>
      </c>
      <c r="EC233" s="14">
        <v>216</v>
      </c>
      <c r="ED233" s="43">
        <f t="shared" si="55"/>
        <v>218</v>
      </c>
    </row>
    <row r="234" spans="6:134" x14ac:dyDescent="0.25">
      <c r="F234" s="406" t="s">
        <v>158</v>
      </c>
      <c r="G234" s="411">
        <f>(VLOOKUP(F234,'RPPF CALCULATION'!$AX$2:$AZ$400,2,FALSE))</f>
        <v>0.52193412402969086</v>
      </c>
      <c r="H234" s="413">
        <f t="shared" si="45"/>
        <v>228</v>
      </c>
      <c r="I234" s="49">
        <f>VLOOKUP(F234,'RPPF CALCULATION'!$U$2:$W$365,3,FALSE)</f>
        <v>212</v>
      </c>
      <c r="J234" s="417">
        <f>VLOOKUP(F234,'RPPF CALCULATION'!$X$2:$AC$365,3,FALSE)</f>
        <v>101</v>
      </c>
      <c r="K234" s="467">
        <f>VLOOKUP(F234,'RPPF CALCULATION'!$X$2:$AC$365,5,FALSE)</f>
        <v>186</v>
      </c>
      <c r="L234" s="525">
        <f t="shared" si="46"/>
        <v>199</v>
      </c>
      <c r="M234" s="469">
        <f t="shared" si="47"/>
        <v>204</v>
      </c>
      <c r="O234" s="368" t="s">
        <v>324</v>
      </c>
      <c r="P234" s="14">
        <v>0.53553453210239188</v>
      </c>
      <c r="Q234" s="431">
        <v>0.54682541770741833</v>
      </c>
      <c r="R234" s="14">
        <v>227</v>
      </c>
      <c r="S234" s="43">
        <v>227</v>
      </c>
      <c r="T234" s="14">
        <v>210</v>
      </c>
      <c r="U234" s="14">
        <v>104</v>
      </c>
      <c r="V234" s="14">
        <v>172</v>
      </c>
      <c r="W234" s="14">
        <v>191</v>
      </c>
      <c r="X234" s="14">
        <f t="shared" si="56"/>
        <v>186</v>
      </c>
      <c r="Y234" s="368" t="s">
        <v>271</v>
      </c>
      <c r="Z234" s="14">
        <v>0.54779359622792423</v>
      </c>
      <c r="AA234" s="431">
        <v>0.56825615509607141</v>
      </c>
      <c r="AB234" s="14">
        <v>227</v>
      </c>
      <c r="AC234" s="43">
        <v>227</v>
      </c>
      <c r="AD234" s="14">
        <v>238</v>
      </c>
      <c r="AE234" s="14">
        <v>234</v>
      </c>
      <c r="AF234" s="14">
        <v>168</v>
      </c>
      <c r="AG234" s="14">
        <v>203</v>
      </c>
      <c r="AH234" s="43">
        <f t="shared" si="57"/>
        <v>206</v>
      </c>
      <c r="AI234" s="368" t="s">
        <v>349</v>
      </c>
      <c r="AJ234" s="14">
        <v>0.50329447448213172</v>
      </c>
      <c r="AK234" s="431">
        <v>0.55203744884840289</v>
      </c>
      <c r="AL234" s="14">
        <v>227</v>
      </c>
      <c r="AM234" s="14">
        <v>227</v>
      </c>
      <c r="AN234" s="14">
        <v>223</v>
      </c>
      <c r="AO234" s="14">
        <v>216</v>
      </c>
      <c r="AP234" s="14">
        <v>242</v>
      </c>
      <c r="AQ234" s="14">
        <v>232.5</v>
      </c>
      <c r="AR234" s="43">
        <f t="shared" si="58"/>
        <v>229</v>
      </c>
      <c r="AS234" s="14" t="s">
        <v>349</v>
      </c>
      <c r="AT234" s="14">
        <v>0.50090883536468311</v>
      </c>
      <c r="AU234" s="431">
        <v>0.53965160682202484</v>
      </c>
      <c r="AV234" s="14">
        <v>227</v>
      </c>
      <c r="AW234" s="43">
        <v>227</v>
      </c>
      <c r="AX234" s="14">
        <v>230</v>
      </c>
      <c r="AY234" s="14">
        <v>184</v>
      </c>
      <c r="AZ234" s="14">
        <v>260</v>
      </c>
      <c r="BA234" s="14">
        <v>245</v>
      </c>
      <c r="BB234" s="14">
        <f t="shared" si="59"/>
        <v>245</v>
      </c>
      <c r="BC234" s="368" t="s">
        <v>74</v>
      </c>
      <c r="BD234" s="14">
        <v>0.53904118053012007</v>
      </c>
      <c r="BE234" s="431">
        <v>0.55214625215742241</v>
      </c>
      <c r="BF234" s="14">
        <v>227</v>
      </c>
      <c r="BG234" s="43">
        <v>227</v>
      </c>
      <c r="BH234" s="14">
        <v>227</v>
      </c>
      <c r="BI234" s="14">
        <v>228</v>
      </c>
      <c r="BJ234" s="14">
        <v>272</v>
      </c>
      <c r="BK234" s="14">
        <v>249.5</v>
      </c>
      <c r="BL234" s="14">
        <f t="shared" si="48"/>
        <v>252</v>
      </c>
      <c r="BM234" s="368" t="s">
        <v>119</v>
      </c>
      <c r="BN234" s="14">
        <v>0.51747401324441789</v>
      </c>
      <c r="BO234" s="431">
        <v>0.53963054232127539</v>
      </c>
      <c r="BP234" s="14">
        <v>227</v>
      </c>
      <c r="BQ234" s="43">
        <v>227</v>
      </c>
      <c r="BR234" s="14">
        <v>208</v>
      </c>
      <c r="BS234" s="14">
        <v>192</v>
      </c>
      <c r="BT234" s="14">
        <v>151</v>
      </c>
      <c r="BU234" s="14">
        <v>179.5</v>
      </c>
      <c r="BV234" s="14">
        <f t="shared" si="49"/>
        <v>176</v>
      </c>
      <c r="BW234" s="14" t="s">
        <v>318</v>
      </c>
      <c r="BX234" s="14">
        <v>0.50994391009623374</v>
      </c>
      <c r="BY234" s="431">
        <v>0.53821129372417764</v>
      </c>
      <c r="BZ234" s="14">
        <v>227</v>
      </c>
      <c r="CA234" s="43">
        <v>227</v>
      </c>
      <c r="CB234" s="14">
        <v>212</v>
      </c>
      <c r="CC234" s="14">
        <v>249</v>
      </c>
      <c r="CD234" s="14">
        <v>252</v>
      </c>
      <c r="CE234" s="14">
        <v>232</v>
      </c>
      <c r="CF234" s="14">
        <f t="shared" si="50"/>
        <v>230</v>
      </c>
      <c r="CG234" s="368" t="s">
        <v>99</v>
      </c>
      <c r="CH234" s="14">
        <v>0.51250605642128011</v>
      </c>
      <c r="CI234" s="431">
        <v>0.54071840647564162</v>
      </c>
      <c r="CJ234" s="14">
        <v>227</v>
      </c>
      <c r="CK234" s="43">
        <v>227</v>
      </c>
      <c r="CL234" s="14">
        <v>234</v>
      </c>
      <c r="CM234" s="14">
        <v>278</v>
      </c>
      <c r="CN234" s="14">
        <v>189</v>
      </c>
      <c r="CO234" s="14">
        <v>211.5</v>
      </c>
      <c r="CP234" s="43">
        <f t="shared" si="51"/>
        <v>210</v>
      </c>
      <c r="CQ234" s="14" t="s">
        <v>555</v>
      </c>
      <c r="CR234" s="14">
        <v>0.5162442082239368</v>
      </c>
      <c r="CS234" s="431">
        <v>0.54128869861156315</v>
      </c>
      <c r="CT234" s="14">
        <v>227</v>
      </c>
      <c r="CU234" s="14">
        <v>227</v>
      </c>
      <c r="CV234" s="14">
        <v>235</v>
      </c>
      <c r="CW234" s="14">
        <v>166</v>
      </c>
      <c r="CX234" s="14">
        <v>284</v>
      </c>
      <c r="CY234" s="14">
        <v>259.5</v>
      </c>
      <c r="CZ234" s="14">
        <f t="shared" si="52"/>
        <v>266</v>
      </c>
      <c r="DA234" s="368" t="s">
        <v>130</v>
      </c>
      <c r="DB234" s="14">
        <v>0.51996704671008753</v>
      </c>
      <c r="DC234" s="431">
        <v>0.55220124762193235</v>
      </c>
      <c r="DD234" s="14">
        <v>227</v>
      </c>
      <c r="DE234" s="43">
        <v>227</v>
      </c>
      <c r="DF234" s="14">
        <v>253</v>
      </c>
      <c r="DG234" s="14">
        <v>277</v>
      </c>
      <c r="DH234" s="14">
        <v>177</v>
      </c>
      <c r="DI234" s="14">
        <v>215</v>
      </c>
      <c r="DJ234" s="14">
        <f t="shared" si="53"/>
        <v>216</v>
      </c>
      <c r="DK234" s="368" t="s">
        <v>110</v>
      </c>
      <c r="DL234" s="14">
        <v>0.51678547195508218</v>
      </c>
      <c r="DM234" s="431">
        <v>0.52947421895392532</v>
      </c>
      <c r="DN234" s="14">
        <v>227</v>
      </c>
      <c r="DO234" s="43">
        <v>227</v>
      </c>
      <c r="DP234" s="14">
        <v>238</v>
      </c>
      <c r="DQ234" s="14">
        <v>163</v>
      </c>
      <c r="DR234" s="14">
        <v>207</v>
      </c>
      <c r="DS234" s="14">
        <v>222.5</v>
      </c>
      <c r="DT234" s="14">
        <f t="shared" si="54"/>
        <v>233</v>
      </c>
      <c r="DU234" s="368" t="s">
        <v>307</v>
      </c>
      <c r="DV234" s="14">
        <v>0.50309894220064344</v>
      </c>
      <c r="DW234" s="431">
        <v>0.51979182307435134</v>
      </c>
      <c r="DX234" s="14">
        <v>227</v>
      </c>
      <c r="DY234" s="14">
        <v>227</v>
      </c>
      <c r="DZ234" s="14">
        <v>220</v>
      </c>
      <c r="EA234" s="14">
        <v>236</v>
      </c>
      <c r="EB234" s="14">
        <v>199</v>
      </c>
      <c r="EC234" s="14">
        <v>209.5</v>
      </c>
      <c r="ED234" s="43">
        <f t="shared" si="55"/>
        <v>212</v>
      </c>
    </row>
    <row r="235" spans="6:134" x14ac:dyDescent="0.25">
      <c r="F235" s="406" t="s">
        <v>277</v>
      </c>
      <c r="G235" s="411">
        <f>(VLOOKUP(F235,'RPPF CALCULATION'!$AX$2:$AZ$400,2,FALSE))</f>
        <v>0.51901048357826018</v>
      </c>
      <c r="H235" s="413">
        <f t="shared" si="45"/>
        <v>229</v>
      </c>
      <c r="I235" s="49">
        <f>VLOOKUP(F235,'RPPF CALCULATION'!$U$2:$W$365,3,FALSE)</f>
        <v>237</v>
      </c>
      <c r="J235" s="417">
        <f>VLOOKUP(F235,'RPPF CALCULATION'!$X$2:$AC$365,3,FALSE)</f>
        <v>274</v>
      </c>
      <c r="K235" s="467">
        <f>VLOOKUP(F235,'RPPF CALCULATION'!$X$2:$AC$365,5,FALSE)</f>
        <v>299</v>
      </c>
      <c r="L235" s="525">
        <f t="shared" si="46"/>
        <v>268</v>
      </c>
      <c r="M235" s="469">
        <f t="shared" si="47"/>
        <v>270</v>
      </c>
      <c r="O235" s="368" t="s">
        <v>64</v>
      </c>
      <c r="P235" s="14">
        <v>0.53401613772912349</v>
      </c>
      <c r="Q235" s="431">
        <v>0.54527501042714921</v>
      </c>
      <c r="R235" s="14">
        <v>228</v>
      </c>
      <c r="S235" s="43">
        <v>228</v>
      </c>
      <c r="T235" s="14">
        <v>241</v>
      </c>
      <c r="U235" s="14">
        <v>244</v>
      </c>
      <c r="V235" s="14">
        <v>210</v>
      </c>
      <c r="W235" s="14">
        <v>225.5</v>
      </c>
      <c r="X235" s="14">
        <f t="shared" si="56"/>
        <v>231</v>
      </c>
      <c r="Y235" s="368" t="s">
        <v>248</v>
      </c>
      <c r="Z235" s="14">
        <v>0.54531551653927079</v>
      </c>
      <c r="AA235" s="431">
        <v>0.56568550796621708</v>
      </c>
      <c r="AB235" s="14">
        <v>228</v>
      </c>
      <c r="AC235" s="43">
        <v>228</v>
      </c>
      <c r="AD235" s="14">
        <v>215</v>
      </c>
      <c r="AE235" s="14">
        <v>156</v>
      </c>
      <c r="AF235" s="14">
        <v>252</v>
      </c>
      <c r="AG235" s="14">
        <v>233.5</v>
      </c>
      <c r="AH235" s="43">
        <f t="shared" si="57"/>
        <v>235</v>
      </c>
      <c r="AI235" s="368" t="s">
        <v>278</v>
      </c>
      <c r="AJ235" s="14">
        <v>0.50264621377785157</v>
      </c>
      <c r="AK235" s="431">
        <v>0.5513264055059387</v>
      </c>
      <c r="AL235" s="14">
        <v>228</v>
      </c>
      <c r="AM235" s="14">
        <v>228</v>
      </c>
      <c r="AN235" s="14">
        <v>234</v>
      </c>
      <c r="AO235" s="14">
        <v>252</v>
      </c>
      <c r="AP235" s="14">
        <v>195</v>
      </c>
      <c r="AQ235" s="14">
        <v>214.5</v>
      </c>
      <c r="AR235" s="43">
        <f t="shared" si="58"/>
        <v>215</v>
      </c>
      <c r="AS235" s="14" t="s">
        <v>214</v>
      </c>
      <c r="AT235" s="14">
        <v>0.50055555728134582</v>
      </c>
      <c r="AU235" s="431">
        <v>0.53927100446113974</v>
      </c>
      <c r="AV235" s="14">
        <v>228</v>
      </c>
      <c r="AW235" s="43">
        <v>228</v>
      </c>
      <c r="AX235" s="14">
        <v>218</v>
      </c>
      <c r="AY235" s="14">
        <v>156</v>
      </c>
      <c r="AZ235" s="14">
        <v>136</v>
      </c>
      <c r="BA235" s="14">
        <v>177</v>
      </c>
      <c r="BB235" s="14">
        <f t="shared" si="59"/>
        <v>170</v>
      </c>
      <c r="BC235" s="368" t="s">
        <v>227</v>
      </c>
      <c r="BD235" s="14">
        <v>0.53847667291098911</v>
      </c>
      <c r="BE235" s="431">
        <v>0.55156802033121766</v>
      </c>
      <c r="BF235" s="14">
        <v>228</v>
      </c>
      <c r="BG235" s="43">
        <v>228</v>
      </c>
      <c r="BH235" s="14">
        <v>183</v>
      </c>
      <c r="BI235" s="14">
        <v>109</v>
      </c>
      <c r="BJ235" s="14">
        <v>118</v>
      </c>
      <c r="BK235" s="14">
        <v>150.5</v>
      </c>
      <c r="BL235" s="14">
        <f t="shared" si="48"/>
        <v>146</v>
      </c>
      <c r="BM235" s="368" t="s">
        <v>326</v>
      </c>
      <c r="BN235" s="14">
        <v>0.51725043020844819</v>
      </c>
      <c r="BO235" s="431">
        <v>0.53939738619774813</v>
      </c>
      <c r="BP235" s="14">
        <v>228</v>
      </c>
      <c r="BQ235" s="43">
        <v>228</v>
      </c>
      <c r="BR235" s="14">
        <v>216</v>
      </c>
      <c r="BS235" s="14">
        <v>255</v>
      </c>
      <c r="BT235" s="14">
        <v>108</v>
      </c>
      <c r="BU235" s="14">
        <v>162</v>
      </c>
      <c r="BV235" s="14">
        <f t="shared" si="49"/>
        <v>159</v>
      </c>
      <c r="BW235" s="14" t="s">
        <v>264</v>
      </c>
      <c r="BX235" s="14">
        <v>0.50979482282105704</v>
      </c>
      <c r="BY235" s="431">
        <v>0.53805394219264246</v>
      </c>
      <c r="BZ235" s="14">
        <v>228</v>
      </c>
      <c r="CA235" s="43">
        <v>228</v>
      </c>
      <c r="CB235" s="14">
        <v>284</v>
      </c>
      <c r="CC235" s="14">
        <v>292</v>
      </c>
      <c r="CD235" s="14">
        <v>300</v>
      </c>
      <c r="CE235" s="14">
        <v>292</v>
      </c>
      <c r="CF235" s="14">
        <f t="shared" si="50"/>
        <v>298</v>
      </c>
      <c r="CG235" s="368" t="s">
        <v>378</v>
      </c>
      <c r="CH235" s="14">
        <v>0.51210679271985471</v>
      </c>
      <c r="CI235" s="431">
        <v>0.54029716417090512</v>
      </c>
      <c r="CJ235" s="14">
        <v>228</v>
      </c>
      <c r="CK235" s="43">
        <v>228</v>
      </c>
      <c r="CL235" s="14">
        <v>230</v>
      </c>
      <c r="CM235" s="14">
        <v>249</v>
      </c>
      <c r="CN235" s="14">
        <v>230</v>
      </c>
      <c r="CO235" s="14">
        <v>230</v>
      </c>
      <c r="CP235" s="43">
        <f t="shared" si="51"/>
        <v>231</v>
      </c>
      <c r="CQ235" s="14" t="s">
        <v>128</v>
      </c>
      <c r="CR235" s="14">
        <v>0.51595273870283243</v>
      </c>
      <c r="CS235" s="431">
        <v>0.54098308906621573</v>
      </c>
      <c r="CT235" s="14">
        <v>228</v>
      </c>
      <c r="CU235" s="14">
        <v>228</v>
      </c>
      <c r="CV235" s="14">
        <v>197</v>
      </c>
      <c r="CW235" s="14">
        <v>212</v>
      </c>
      <c r="CX235" s="14">
        <v>218</v>
      </c>
      <c r="CY235" s="14">
        <v>207.5</v>
      </c>
      <c r="CZ235" s="14">
        <f t="shared" si="52"/>
        <v>203</v>
      </c>
      <c r="DA235" s="368" t="s">
        <v>383</v>
      </c>
      <c r="DB235" s="14">
        <v>0.51849921113432063</v>
      </c>
      <c r="DC235" s="431">
        <v>0.55064241684338444</v>
      </c>
      <c r="DD235" s="14">
        <v>228</v>
      </c>
      <c r="DE235" s="43">
        <v>228</v>
      </c>
      <c r="DF235" s="14">
        <v>241</v>
      </c>
      <c r="DG235" s="14">
        <v>205</v>
      </c>
      <c r="DH235" s="14">
        <v>255</v>
      </c>
      <c r="DI235" s="14">
        <v>248</v>
      </c>
      <c r="DJ235" s="14">
        <f t="shared" si="53"/>
        <v>254</v>
      </c>
      <c r="DK235" s="368" t="s">
        <v>316</v>
      </c>
      <c r="DL235" s="14">
        <v>0.51665317713353842</v>
      </c>
      <c r="DM235" s="431">
        <v>0.52933867586862238</v>
      </c>
      <c r="DN235" s="14">
        <v>228</v>
      </c>
      <c r="DO235" s="43">
        <v>228</v>
      </c>
      <c r="DP235" s="14">
        <v>237</v>
      </c>
      <c r="DQ235" s="14">
        <v>164</v>
      </c>
      <c r="DR235" s="14">
        <v>221</v>
      </c>
      <c r="DS235" s="14">
        <v>229</v>
      </c>
      <c r="DT235" s="14">
        <f t="shared" si="54"/>
        <v>237</v>
      </c>
      <c r="DU235" s="368" t="s">
        <v>54</v>
      </c>
      <c r="DV235" s="14">
        <v>0.50210781029855411</v>
      </c>
      <c r="DW235" s="431">
        <v>0.51876780530154376</v>
      </c>
      <c r="DX235" s="14">
        <v>228</v>
      </c>
      <c r="DY235" s="14">
        <v>228</v>
      </c>
      <c r="DZ235" s="14">
        <v>207</v>
      </c>
      <c r="EA235" s="14">
        <v>148</v>
      </c>
      <c r="EB235" s="14">
        <v>186</v>
      </c>
      <c r="EC235" s="14">
        <v>196.5</v>
      </c>
      <c r="ED235" s="43">
        <f t="shared" si="55"/>
        <v>193</v>
      </c>
    </row>
    <row r="236" spans="6:134" x14ac:dyDescent="0.25">
      <c r="F236" s="406" t="s">
        <v>195</v>
      </c>
      <c r="G236" s="411">
        <f>(VLOOKUP(F236,'RPPF CALCULATION'!$AX$2:$AZ$400,2,FALSE))</f>
        <v>0.51874411984360491</v>
      </c>
      <c r="H236" s="413">
        <f t="shared" si="45"/>
        <v>230</v>
      </c>
      <c r="I236" s="49">
        <f>VLOOKUP(F236,'RPPF CALCULATION'!$U$2:$W$365,3,FALSE)</f>
        <v>197</v>
      </c>
      <c r="J236" s="417">
        <f>VLOOKUP(F236,'RPPF CALCULATION'!$X$2:$AC$365,3,FALSE)</f>
        <v>190</v>
      </c>
      <c r="K236" s="467">
        <f>VLOOKUP(F236,'RPPF CALCULATION'!$X$2:$AC$365,5,FALSE)</f>
        <v>162</v>
      </c>
      <c r="L236" s="525">
        <f t="shared" si="46"/>
        <v>179.5</v>
      </c>
      <c r="M236" s="469">
        <f t="shared" si="47"/>
        <v>177</v>
      </c>
      <c r="O236" s="368" t="s">
        <v>128</v>
      </c>
      <c r="P236" s="14">
        <v>0.53080447860030655</v>
      </c>
      <c r="Q236" s="431">
        <v>0.54199563862314126</v>
      </c>
      <c r="R236" s="14">
        <v>229</v>
      </c>
      <c r="S236" s="43">
        <v>229</v>
      </c>
      <c r="T236" s="14">
        <v>242</v>
      </c>
      <c r="U236" s="14">
        <v>256</v>
      </c>
      <c r="V236" s="14">
        <v>285</v>
      </c>
      <c r="W236" s="14">
        <v>263.5</v>
      </c>
      <c r="X236" s="14">
        <f t="shared" si="56"/>
        <v>266</v>
      </c>
      <c r="Y236" s="368" t="s">
        <v>106</v>
      </c>
      <c r="Z236" s="14">
        <v>0.54282726292056271</v>
      </c>
      <c r="AA236" s="431">
        <v>0.56310430686418267</v>
      </c>
      <c r="AB236" s="14">
        <v>229</v>
      </c>
      <c r="AC236" s="43">
        <v>229</v>
      </c>
      <c r="AD236" s="14">
        <v>198</v>
      </c>
      <c r="AE236" s="14">
        <v>68</v>
      </c>
      <c r="AF236" s="14">
        <v>330</v>
      </c>
      <c r="AG236" s="14">
        <v>264</v>
      </c>
      <c r="AH236" s="43">
        <f t="shared" si="57"/>
        <v>267</v>
      </c>
      <c r="AI236" s="368" t="s">
        <v>306</v>
      </c>
      <c r="AJ236" s="14">
        <v>0.50127588607412621</v>
      </c>
      <c r="AK236" s="431">
        <v>0.54982336454680802</v>
      </c>
      <c r="AL236" s="14">
        <v>229</v>
      </c>
      <c r="AM236" s="14">
        <v>229</v>
      </c>
      <c r="AN236" s="14">
        <v>213</v>
      </c>
      <c r="AO236" s="14">
        <v>250</v>
      </c>
      <c r="AP236" s="14">
        <v>71</v>
      </c>
      <c r="AQ236" s="14">
        <v>142</v>
      </c>
      <c r="AR236" s="43">
        <f t="shared" si="58"/>
        <v>138</v>
      </c>
      <c r="AS236" s="14" t="s">
        <v>46</v>
      </c>
      <c r="AT236" s="14">
        <v>0.49959084595579012</v>
      </c>
      <c r="AU236" s="431">
        <v>0.53823167758127644</v>
      </c>
      <c r="AV236" s="14">
        <v>229</v>
      </c>
      <c r="AW236" s="43">
        <v>229</v>
      </c>
      <c r="AX236" s="14">
        <v>208</v>
      </c>
      <c r="AY236" s="14">
        <v>259</v>
      </c>
      <c r="AZ236" s="14">
        <v>261</v>
      </c>
      <c r="BA236" s="14">
        <v>234.5</v>
      </c>
      <c r="BB236" s="14">
        <f t="shared" si="59"/>
        <v>237</v>
      </c>
      <c r="BC236" s="368" t="s">
        <v>147</v>
      </c>
      <c r="BD236" s="14">
        <v>0.53605311633481489</v>
      </c>
      <c r="BE236" s="431">
        <v>0.54908554268617016</v>
      </c>
      <c r="BF236" s="14">
        <v>229</v>
      </c>
      <c r="BG236" s="43">
        <v>229</v>
      </c>
      <c r="BH236" s="14">
        <v>245</v>
      </c>
      <c r="BI236" s="14">
        <v>287</v>
      </c>
      <c r="BJ236" s="14">
        <v>316</v>
      </c>
      <c r="BK236" s="14">
        <v>280.5</v>
      </c>
      <c r="BL236" s="14">
        <f t="shared" si="48"/>
        <v>290</v>
      </c>
      <c r="BM236" s="368" t="s">
        <v>192</v>
      </c>
      <c r="BN236" s="14">
        <v>0.51479470749512446</v>
      </c>
      <c r="BO236" s="431">
        <v>0.5368365175441262</v>
      </c>
      <c r="BP236" s="14">
        <v>229</v>
      </c>
      <c r="BQ236" s="43">
        <v>229</v>
      </c>
      <c r="BR236" s="14">
        <v>215</v>
      </c>
      <c r="BS236" s="14">
        <v>285</v>
      </c>
      <c r="BT236" s="14">
        <v>189</v>
      </c>
      <c r="BU236" s="14">
        <v>202</v>
      </c>
      <c r="BV236" s="14">
        <f t="shared" si="49"/>
        <v>198</v>
      </c>
      <c r="BW236" s="14" t="s">
        <v>90</v>
      </c>
      <c r="BX236" s="14">
        <v>0.50919803712410927</v>
      </c>
      <c r="BY236" s="431">
        <v>0.53742407526871017</v>
      </c>
      <c r="BZ236" s="14">
        <v>229</v>
      </c>
      <c r="CA236" s="43">
        <v>229</v>
      </c>
      <c r="CB236" s="14">
        <v>200</v>
      </c>
      <c r="CC236" s="14">
        <v>215</v>
      </c>
      <c r="CD236" s="14">
        <v>184</v>
      </c>
      <c r="CE236" s="14">
        <v>192</v>
      </c>
      <c r="CF236" s="14">
        <f t="shared" si="50"/>
        <v>194</v>
      </c>
      <c r="CG236" s="368" t="s">
        <v>287</v>
      </c>
      <c r="CH236" s="14">
        <v>0.51079110548656304</v>
      </c>
      <c r="CI236" s="431">
        <v>0.53890905120074151</v>
      </c>
      <c r="CJ236" s="14">
        <v>229</v>
      </c>
      <c r="CK236" s="43">
        <v>229</v>
      </c>
      <c r="CL236" s="14">
        <v>216</v>
      </c>
      <c r="CM236" s="14">
        <v>317</v>
      </c>
      <c r="CN236" s="14">
        <v>154</v>
      </c>
      <c r="CO236" s="14">
        <v>185</v>
      </c>
      <c r="CP236" s="43">
        <f t="shared" si="51"/>
        <v>181</v>
      </c>
      <c r="CQ236" s="14" t="s">
        <v>151</v>
      </c>
      <c r="CR236" s="14">
        <v>0.51499426414349625</v>
      </c>
      <c r="CS236" s="431">
        <v>0.53997811615105173</v>
      </c>
      <c r="CT236" s="14">
        <v>229</v>
      </c>
      <c r="CU236" s="14">
        <v>229</v>
      </c>
      <c r="CV236" s="14">
        <v>227</v>
      </c>
      <c r="CW236" s="14">
        <v>68</v>
      </c>
      <c r="CX236" s="14">
        <v>287</v>
      </c>
      <c r="CY236" s="14">
        <v>257</v>
      </c>
      <c r="CZ236" s="14">
        <f t="shared" si="52"/>
        <v>257</v>
      </c>
      <c r="DA236" s="368" t="s">
        <v>274</v>
      </c>
      <c r="DB236" s="14">
        <v>0.5170581221994015</v>
      </c>
      <c r="DC236" s="431">
        <v>0.54911199080421247</v>
      </c>
      <c r="DD236" s="14">
        <v>229</v>
      </c>
      <c r="DE236" s="43">
        <v>229</v>
      </c>
      <c r="DF236" s="14">
        <v>261</v>
      </c>
      <c r="DG236" s="14">
        <v>136</v>
      </c>
      <c r="DH236" s="14">
        <v>300</v>
      </c>
      <c r="DI236" s="14">
        <v>280.5</v>
      </c>
      <c r="DJ236" s="14">
        <f t="shared" si="53"/>
        <v>290</v>
      </c>
      <c r="DK236" s="368" t="s">
        <v>80</v>
      </c>
      <c r="DL236" s="14">
        <v>0.51637440440704874</v>
      </c>
      <c r="DM236" s="431">
        <v>0.52905305837425787</v>
      </c>
      <c r="DN236" s="14">
        <v>229</v>
      </c>
      <c r="DO236" s="43">
        <v>229</v>
      </c>
      <c r="DP236" s="14">
        <v>249</v>
      </c>
      <c r="DQ236" s="14">
        <v>119</v>
      </c>
      <c r="DR236" s="14">
        <v>227</v>
      </c>
      <c r="DS236" s="14">
        <v>238</v>
      </c>
      <c r="DT236" s="14">
        <f t="shared" si="54"/>
        <v>251</v>
      </c>
      <c r="DU236" s="368" t="s">
        <v>278</v>
      </c>
      <c r="DV236" s="14">
        <v>0.49972968167788034</v>
      </c>
      <c r="DW236" s="431">
        <v>0.51631077009920712</v>
      </c>
      <c r="DX236" s="14">
        <v>229</v>
      </c>
      <c r="DY236" s="14">
        <v>229</v>
      </c>
      <c r="DZ236" s="14">
        <v>224</v>
      </c>
      <c r="EA236" s="14">
        <v>109</v>
      </c>
      <c r="EB236" s="14">
        <v>267</v>
      </c>
      <c r="EC236" s="14">
        <v>245.5</v>
      </c>
      <c r="ED236" s="43">
        <f t="shared" si="55"/>
        <v>252</v>
      </c>
    </row>
    <row r="237" spans="6:134" x14ac:dyDescent="0.25">
      <c r="F237" s="406" t="s">
        <v>382</v>
      </c>
      <c r="G237" s="411">
        <f>(VLOOKUP(F237,'RPPF CALCULATION'!$AX$2:$AZ$400,2,FALSE))</f>
        <v>0.51819655897887873</v>
      </c>
      <c r="H237" s="413">
        <f t="shared" si="45"/>
        <v>231</v>
      </c>
      <c r="I237" s="49">
        <f>VLOOKUP(F237,'RPPF CALCULATION'!$U$2:$W$365,3,FALSE)</f>
        <v>215</v>
      </c>
      <c r="J237" s="417">
        <f>VLOOKUP(F237,'RPPF CALCULATION'!$X$2:$AC$365,3,FALSE)</f>
        <v>108</v>
      </c>
      <c r="K237" s="467">
        <f>VLOOKUP(F237,'RPPF CALCULATION'!$X$2:$AC$365,5,FALSE)</f>
        <v>220</v>
      </c>
      <c r="L237" s="525">
        <f t="shared" si="46"/>
        <v>217.5</v>
      </c>
      <c r="M237" s="469">
        <f t="shared" si="47"/>
        <v>226</v>
      </c>
      <c r="O237" s="368" t="s">
        <v>342</v>
      </c>
      <c r="P237" s="14">
        <v>0.529751928133539</v>
      </c>
      <c r="Q237" s="431">
        <v>0.54092089682005196</v>
      </c>
      <c r="R237" s="14">
        <v>230</v>
      </c>
      <c r="S237" s="43">
        <v>230</v>
      </c>
      <c r="T237" s="14">
        <v>219</v>
      </c>
      <c r="U237" s="14">
        <v>212</v>
      </c>
      <c r="V237" s="14">
        <v>249</v>
      </c>
      <c r="W237" s="14">
        <v>234</v>
      </c>
      <c r="X237" s="14">
        <f t="shared" si="56"/>
        <v>239</v>
      </c>
      <c r="Y237" s="368" t="s">
        <v>52</v>
      </c>
      <c r="Z237" s="14">
        <v>0.53973551101088035</v>
      </c>
      <c r="AA237" s="431">
        <v>0.55989706409098305</v>
      </c>
      <c r="AB237" s="14">
        <v>230</v>
      </c>
      <c r="AC237" s="43">
        <v>230</v>
      </c>
      <c r="AD237" s="14">
        <v>254</v>
      </c>
      <c r="AE237" s="14">
        <v>213</v>
      </c>
      <c r="AF237" s="14">
        <v>272</v>
      </c>
      <c r="AG237" s="14">
        <v>263</v>
      </c>
      <c r="AH237" s="43">
        <f t="shared" si="57"/>
        <v>265</v>
      </c>
      <c r="AI237" s="368" t="s">
        <v>329</v>
      </c>
      <c r="AJ237" s="14">
        <v>0.50076570835336254</v>
      </c>
      <c r="AK237" s="431">
        <v>0.54926377722425801</v>
      </c>
      <c r="AL237" s="14">
        <v>230</v>
      </c>
      <c r="AM237" s="14">
        <v>230</v>
      </c>
      <c r="AN237" s="14">
        <v>242</v>
      </c>
      <c r="AO237" s="14">
        <v>241</v>
      </c>
      <c r="AP237" s="14">
        <v>108</v>
      </c>
      <c r="AQ237" s="14">
        <v>175</v>
      </c>
      <c r="AR237" s="43">
        <f t="shared" si="58"/>
        <v>173</v>
      </c>
      <c r="AS237" s="14" t="s">
        <v>181</v>
      </c>
      <c r="AT237" s="14">
        <v>0.49827591680070349</v>
      </c>
      <c r="AU237" s="431">
        <v>0.53681504528952817</v>
      </c>
      <c r="AV237" s="14">
        <v>230</v>
      </c>
      <c r="AW237" s="43">
        <v>230</v>
      </c>
      <c r="AX237" s="14">
        <v>244</v>
      </c>
      <c r="AY237" s="14">
        <v>201</v>
      </c>
      <c r="AZ237" s="14">
        <v>142</v>
      </c>
      <c r="BA237" s="14">
        <v>193</v>
      </c>
      <c r="BB237" s="14">
        <f t="shared" si="59"/>
        <v>191</v>
      </c>
      <c r="BC237" s="368" t="s">
        <v>97</v>
      </c>
      <c r="BD237" s="14">
        <v>0.53234287194859409</v>
      </c>
      <c r="BE237" s="431">
        <v>0.54528509550989834</v>
      </c>
      <c r="BF237" s="14">
        <v>230</v>
      </c>
      <c r="BG237" s="43">
        <v>230</v>
      </c>
      <c r="BH237" s="14">
        <v>217</v>
      </c>
      <c r="BI237" s="14">
        <v>274</v>
      </c>
      <c r="BJ237" s="14">
        <v>174</v>
      </c>
      <c r="BK237" s="14">
        <v>195.5</v>
      </c>
      <c r="BL237" s="14">
        <f t="shared" si="48"/>
        <v>192</v>
      </c>
      <c r="BM237" s="368" t="s">
        <v>325</v>
      </c>
      <c r="BN237" s="14">
        <v>0.51462248122587984</v>
      </c>
      <c r="BO237" s="431">
        <v>0.53665691711454766</v>
      </c>
      <c r="BP237" s="14">
        <v>230</v>
      </c>
      <c r="BQ237" s="43">
        <v>230</v>
      </c>
      <c r="BR237" s="14">
        <v>201</v>
      </c>
      <c r="BS237" s="14">
        <v>323</v>
      </c>
      <c r="BT237" s="14">
        <v>146</v>
      </c>
      <c r="BU237" s="14">
        <v>173.5</v>
      </c>
      <c r="BV237" s="14">
        <f t="shared" si="49"/>
        <v>167</v>
      </c>
      <c r="BW237" s="14" t="s">
        <v>154</v>
      </c>
      <c r="BX237" s="14">
        <v>0.5082373119420841</v>
      </c>
      <c r="BY237" s="431">
        <v>0.5364100948428363</v>
      </c>
      <c r="BZ237" s="14">
        <v>230</v>
      </c>
      <c r="CA237" s="43">
        <v>230</v>
      </c>
      <c r="CB237" s="14">
        <v>242</v>
      </c>
      <c r="CC237" s="14">
        <v>189</v>
      </c>
      <c r="CD237" s="14">
        <v>162</v>
      </c>
      <c r="CE237" s="14">
        <v>202</v>
      </c>
      <c r="CF237" s="14">
        <f t="shared" si="50"/>
        <v>202</v>
      </c>
      <c r="CG237" s="368" t="s">
        <v>288</v>
      </c>
      <c r="CH237" s="14">
        <v>0.50962438531686705</v>
      </c>
      <c r="CI237" s="431">
        <v>0.53767810560886653</v>
      </c>
      <c r="CJ237" s="14">
        <v>230</v>
      </c>
      <c r="CK237" s="43">
        <v>230</v>
      </c>
      <c r="CL237" s="14">
        <v>208</v>
      </c>
      <c r="CM237" s="14">
        <v>220</v>
      </c>
      <c r="CN237" s="14">
        <v>208</v>
      </c>
      <c r="CO237" s="14">
        <v>208</v>
      </c>
      <c r="CP237" s="43">
        <f t="shared" si="51"/>
        <v>204</v>
      </c>
      <c r="CQ237" s="14" t="s">
        <v>386</v>
      </c>
      <c r="CR237" s="14">
        <v>0.51295244601594436</v>
      </c>
      <c r="CS237" s="431">
        <v>0.53783724355731088</v>
      </c>
      <c r="CT237" s="14">
        <v>230</v>
      </c>
      <c r="CU237" s="14">
        <v>230</v>
      </c>
      <c r="CV237" s="14">
        <v>243</v>
      </c>
      <c r="CW237" s="14">
        <v>281</v>
      </c>
      <c r="CX237" s="14">
        <v>211</v>
      </c>
      <c r="CY237" s="14">
        <v>227</v>
      </c>
      <c r="CZ237" s="14">
        <f t="shared" si="52"/>
        <v>228</v>
      </c>
      <c r="DA237" s="368" t="s">
        <v>371</v>
      </c>
      <c r="DB237" s="14">
        <v>0.51669461045182929</v>
      </c>
      <c r="DC237" s="431">
        <v>0.54872594395411944</v>
      </c>
      <c r="DD237" s="14">
        <v>230</v>
      </c>
      <c r="DE237" s="43">
        <v>230</v>
      </c>
      <c r="DF237" s="14">
        <v>187</v>
      </c>
      <c r="DG237" s="14">
        <v>254</v>
      </c>
      <c r="DH237" s="14">
        <v>54</v>
      </c>
      <c r="DI237" s="14">
        <v>120.5</v>
      </c>
      <c r="DJ237" s="14">
        <f t="shared" si="53"/>
        <v>115</v>
      </c>
      <c r="DK237" s="368" t="s">
        <v>331</v>
      </c>
      <c r="DL237" s="14">
        <v>0.51614025712114986</v>
      </c>
      <c r="DM237" s="431">
        <v>0.5288131620187112</v>
      </c>
      <c r="DN237" s="14">
        <v>230</v>
      </c>
      <c r="DO237" s="43">
        <v>230</v>
      </c>
      <c r="DP237" s="14">
        <v>242</v>
      </c>
      <c r="DQ237" s="14">
        <v>120</v>
      </c>
      <c r="DR237" s="14">
        <v>186</v>
      </c>
      <c r="DS237" s="14">
        <v>214</v>
      </c>
      <c r="DT237" s="14">
        <f t="shared" si="54"/>
        <v>217</v>
      </c>
      <c r="DU237" s="368" t="s">
        <v>74</v>
      </c>
      <c r="DV237" s="14">
        <v>0.49805770054189619</v>
      </c>
      <c r="DW237" s="431">
        <v>0.5145833124364706</v>
      </c>
      <c r="DX237" s="14">
        <v>230</v>
      </c>
      <c r="DY237" s="14">
        <v>230</v>
      </c>
      <c r="DZ237" s="14">
        <v>245</v>
      </c>
      <c r="EA237" s="14">
        <v>182</v>
      </c>
      <c r="EB237" s="14">
        <v>290</v>
      </c>
      <c r="EC237" s="14">
        <v>267.5</v>
      </c>
      <c r="ED237" s="43">
        <f t="shared" si="55"/>
        <v>278</v>
      </c>
    </row>
    <row r="238" spans="6:134" x14ac:dyDescent="0.25">
      <c r="F238" s="406" t="s">
        <v>152</v>
      </c>
      <c r="G238" s="411">
        <f>(VLOOKUP(F238,'RPPF CALCULATION'!$AX$2:$AZ$400,2,FALSE))</f>
        <v>0.51772308543968415</v>
      </c>
      <c r="H238" s="413">
        <f t="shared" si="45"/>
        <v>232</v>
      </c>
      <c r="I238" s="49">
        <f>VLOOKUP(F238,'RPPF CALCULATION'!$U$2:$W$365,3,FALSE)</f>
        <v>227</v>
      </c>
      <c r="J238" s="417">
        <f>VLOOKUP(F238,'RPPF CALCULATION'!$X$2:$AC$365,3,FALSE)</f>
        <v>222</v>
      </c>
      <c r="K238" s="467">
        <f>VLOOKUP(F238,'RPPF CALCULATION'!$X$2:$AC$365,5,FALSE)</f>
        <v>267</v>
      </c>
      <c r="L238" s="525">
        <f t="shared" si="46"/>
        <v>247</v>
      </c>
      <c r="M238" s="469">
        <f t="shared" si="47"/>
        <v>254</v>
      </c>
      <c r="O238" s="368" t="s">
        <v>136</v>
      </c>
      <c r="P238" s="14">
        <v>0.52721849029282275</v>
      </c>
      <c r="Q238" s="431">
        <v>0.53833404551086217</v>
      </c>
      <c r="R238" s="14">
        <v>231</v>
      </c>
      <c r="S238" s="43">
        <v>231</v>
      </c>
      <c r="T238" s="14">
        <v>216</v>
      </c>
      <c r="U238" s="14">
        <v>158</v>
      </c>
      <c r="V238" s="14">
        <v>216</v>
      </c>
      <c r="W238" s="14">
        <v>216</v>
      </c>
      <c r="X238" s="14">
        <f t="shared" si="56"/>
        <v>215</v>
      </c>
      <c r="Y238" s="368" t="s">
        <v>187</v>
      </c>
      <c r="Z238" s="14">
        <v>0.53926157152734455</v>
      </c>
      <c r="AA238" s="431">
        <v>0.55940542083243316</v>
      </c>
      <c r="AB238" s="14">
        <v>231</v>
      </c>
      <c r="AC238" s="43">
        <v>231</v>
      </c>
      <c r="AD238" s="14">
        <v>257</v>
      </c>
      <c r="AE238" s="14">
        <v>252</v>
      </c>
      <c r="AF238" s="14">
        <v>275</v>
      </c>
      <c r="AG238" s="14">
        <v>266</v>
      </c>
      <c r="AH238" s="43">
        <f t="shared" si="57"/>
        <v>270</v>
      </c>
      <c r="AI238" s="368" t="s">
        <v>226</v>
      </c>
      <c r="AJ238" s="14">
        <v>0.4992324922417482</v>
      </c>
      <c r="AK238" s="431">
        <v>0.54758207246948243</v>
      </c>
      <c r="AL238" s="14">
        <v>231</v>
      </c>
      <c r="AM238" s="14">
        <v>231</v>
      </c>
      <c r="AN238" s="14">
        <v>250</v>
      </c>
      <c r="AO238" s="14">
        <v>255</v>
      </c>
      <c r="AP238" s="14">
        <v>350</v>
      </c>
      <c r="AQ238" s="14">
        <v>300</v>
      </c>
      <c r="AR238" s="43">
        <f t="shared" si="58"/>
        <v>310</v>
      </c>
      <c r="AS238" s="14" t="s">
        <v>351</v>
      </c>
      <c r="AT238" s="14">
        <v>0.49815553075335173</v>
      </c>
      <c r="AU238" s="431">
        <v>0.5366853479887308</v>
      </c>
      <c r="AV238" s="14">
        <v>231</v>
      </c>
      <c r="AW238" s="43">
        <v>231</v>
      </c>
      <c r="AX238" s="14">
        <v>232</v>
      </c>
      <c r="AY238" s="14">
        <v>154</v>
      </c>
      <c r="AZ238" s="14">
        <v>286</v>
      </c>
      <c r="BA238" s="14">
        <v>259</v>
      </c>
      <c r="BB238" s="14">
        <f t="shared" si="59"/>
        <v>264</v>
      </c>
      <c r="BC238" s="368" t="s">
        <v>333</v>
      </c>
      <c r="BD238" s="14">
        <v>0.53046445212562976</v>
      </c>
      <c r="BE238" s="431">
        <v>0.54336100788414776</v>
      </c>
      <c r="BF238" s="14">
        <v>231</v>
      </c>
      <c r="BG238" s="43">
        <v>231</v>
      </c>
      <c r="BH238" s="14">
        <v>241</v>
      </c>
      <c r="BI238" s="14">
        <v>58</v>
      </c>
      <c r="BJ238" s="14">
        <v>258</v>
      </c>
      <c r="BK238" s="14">
        <v>249.5</v>
      </c>
      <c r="BL238" s="14">
        <f t="shared" si="48"/>
        <v>252</v>
      </c>
      <c r="BM238" s="368" t="s">
        <v>102</v>
      </c>
      <c r="BN238" s="14">
        <v>0.51340582406253599</v>
      </c>
      <c r="BO238" s="431">
        <v>0.53538816670762779</v>
      </c>
      <c r="BP238" s="14">
        <v>231</v>
      </c>
      <c r="BQ238" s="43">
        <v>231</v>
      </c>
      <c r="BR238" s="14">
        <v>255</v>
      </c>
      <c r="BS238" s="14">
        <v>259</v>
      </c>
      <c r="BT238" s="14">
        <v>314</v>
      </c>
      <c r="BU238" s="14">
        <v>284.5</v>
      </c>
      <c r="BV238" s="14">
        <f t="shared" si="49"/>
        <v>291</v>
      </c>
      <c r="BW238" s="14" t="s">
        <v>572</v>
      </c>
      <c r="BX238" s="14">
        <v>0.50733786373144862</v>
      </c>
      <c r="BY238" s="431">
        <v>0.53546078811419495</v>
      </c>
      <c r="BZ238" s="14">
        <v>231</v>
      </c>
      <c r="CA238" s="43">
        <v>231</v>
      </c>
      <c r="CB238" s="14">
        <v>211</v>
      </c>
      <c r="CC238" s="14">
        <v>140</v>
      </c>
      <c r="CD238" s="14">
        <v>216</v>
      </c>
      <c r="CE238" s="14">
        <v>213.5</v>
      </c>
      <c r="CF238" s="14">
        <f t="shared" si="50"/>
        <v>214</v>
      </c>
      <c r="CG238" s="368" t="s">
        <v>377</v>
      </c>
      <c r="CH238" s="14">
        <v>0.5091918415326433</v>
      </c>
      <c r="CI238" s="431">
        <v>0.53722175122474547</v>
      </c>
      <c r="CJ238" s="14">
        <v>231</v>
      </c>
      <c r="CK238" s="43">
        <v>231</v>
      </c>
      <c r="CL238" s="14">
        <v>192</v>
      </c>
      <c r="CM238" s="14">
        <v>224</v>
      </c>
      <c r="CN238" s="14">
        <v>153</v>
      </c>
      <c r="CO238" s="14">
        <v>172.5</v>
      </c>
      <c r="CP238" s="43">
        <f t="shared" si="51"/>
        <v>163</v>
      </c>
      <c r="CQ238" s="14" t="s">
        <v>240</v>
      </c>
      <c r="CR238" s="14">
        <v>0.51076031261715649</v>
      </c>
      <c r="CS238" s="431">
        <v>0.53553876346647344</v>
      </c>
      <c r="CT238" s="14">
        <v>231</v>
      </c>
      <c r="CU238" s="14">
        <v>231</v>
      </c>
      <c r="CV238" s="14">
        <v>239</v>
      </c>
      <c r="CW238" s="14">
        <v>256</v>
      </c>
      <c r="CX238" s="14">
        <v>155</v>
      </c>
      <c r="CY238" s="14">
        <v>197</v>
      </c>
      <c r="CZ238" s="14">
        <f t="shared" si="52"/>
        <v>194</v>
      </c>
      <c r="DA238" s="368" t="s">
        <v>99</v>
      </c>
      <c r="DB238" s="14">
        <v>0.5166205543310135</v>
      </c>
      <c r="DC238" s="431">
        <v>0.5486472968887578</v>
      </c>
      <c r="DD238" s="14">
        <v>231</v>
      </c>
      <c r="DE238" s="43">
        <v>231</v>
      </c>
      <c r="DF238" s="14">
        <v>225</v>
      </c>
      <c r="DG238" s="14">
        <v>239</v>
      </c>
      <c r="DH238" s="14">
        <v>297</v>
      </c>
      <c r="DI238" s="14">
        <v>261</v>
      </c>
      <c r="DJ238" s="14">
        <f t="shared" si="53"/>
        <v>271</v>
      </c>
      <c r="DK238" s="368" t="s">
        <v>377</v>
      </c>
      <c r="DL238" s="14">
        <v>0.51263117905142952</v>
      </c>
      <c r="DM238" s="431">
        <v>0.52521792478577478</v>
      </c>
      <c r="DN238" s="14">
        <v>231</v>
      </c>
      <c r="DO238" s="43">
        <v>231</v>
      </c>
      <c r="DP238" s="14">
        <v>247</v>
      </c>
      <c r="DQ238" s="14">
        <v>187</v>
      </c>
      <c r="DR238" s="14">
        <v>290</v>
      </c>
      <c r="DS238" s="14">
        <v>268.5</v>
      </c>
      <c r="DT238" s="14">
        <f t="shared" si="54"/>
        <v>274</v>
      </c>
      <c r="DU238" s="368" t="s">
        <v>248</v>
      </c>
      <c r="DV238" s="14">
        <v>0.49613721628968122</v>
      </c>
      <c r="DW238" s="431">
        <v>0.51259910629547201</v>
      </c>
      <c r="DX238" s="14">
        <v>231</v>
      </c>
      <c r="DY238" s="14">
        <v>231</v>
      </c>
      <c r="DZ238" s="14">
        <v>222</v>
      </c>
      <c r="EA238" s="14">
        <v>205</v>
      </c>
      <c r="EB238" s="14">
        <v>81</v>
      </c>
      <c r="EC238" s="14">
        <v>151.5</v>
      </c>
      <c r="ED238" s="43">
        <f t="shared" si="55"/>
        <v>147</v>
      </c>
    </row>
    <row r="239" spans="6:134" x14ac:dyDescent="0.25">
      <c r="F239" s="406" t="s">
        <v>116</v>
      </c>
      <c r="G239" s="411">
        <f>(VLOOKUP(F239,'RPPF CALCULATION'!$AX$2:$AZ$400,2,FALSE))</f>
        <v>0.51498412251797976</v>
      </c>
      <c r="H239" s="413">
        <f t="shared" si="45"/>
        <v>233</v>
      </c>
      <c r="I239" s="49">
        <f>VLOOKUP(F239,'RPPF CALCULATION'!$U$2:$W$365,3,FALSE)</f>
        <v>247</v>
      </c>
      <c r="J239" s="417">
        <f>VLOOKUP(F239,'RPPF CALCULATION'!$X$2:$AC$365,3,FALSE)</f>
        <v>225</v>
      </c>
      <c r="K239" s="467">
        <f>VLOOKUP(F239,'RPPF CALCULATION'!$X$2:$AC$365,5,FALSE)</f>
        <v>238</v>
      </c>
      <c r="L239" s="525">
        <f t="shared" si="46"/>
        <v>242.5</v>
      </c>
      <c r="M239" s="469">
        <f t="shared" si="47"/>
        <v>251</v>
      </c>
      <c r="O239" s="368" t="s">
        <v>219</v>
      </c>
      <c r="P239" s="14">
        <v>0.5269751515582638</v>
      </c>
      <c r="Q239" s="431">
        <v>0.53808557636985788</v>
      </c>
      <c r="R239" s="14">
        <v>232</v>
      </c>
      <c r="S239" s="43">
        <v>232</v>
      </c>
      <c r="T239" s="14">
        <v>247</v>
      </c>
      <c r="U239" s="14">
        <v>233</v>
      </c>
      <c r="V239" s="14">
        <v>201</v>
      </c>
      <c r="W239" s="14">
        <v>224</v>
      </c>
      <c r="X239" s="14">
        <f t="shared" si="56"/>
        <v>226</v>
      </c>
      <c r="Y239" s="368" t="s">
        <v>102</v>
      </c>
      <c r="Z239" s="14">
        <v>0.53621377295796468</v>
      </c>
      <c r="AA239" s="431">
        <v>0.55624377325482521</v>
      </c>
      <c r="AB239" s="14">
        <v>232</v>
      </c>
      <c r="AC239" s="43">
        <v>232</v>
      </c>
      <c r="AD239" s="14">
        <v>237</v>
      </c>
      <c r="AE239" s="14">
        <v>240</v>
      </c>
      <c r="AF239" s="14">
        <v>253</v>
      </c>
      <c r="AG239" s="14">
        <v>245</v>
      </c>
      <c r="AH239" s="43">
        <f t="shared" si="57"/>
        <v>243</v>
      </c>
      <c r="AI239" s="368" t="s">
        <v>106</v>
      </c>
      <c r="AJ239" s="14">
        <v>0.4980509575348146</v>
      </c>
      <c r="AK239" s="431">
        <v>0.54628610869794969</v>
      </c>
      <c r="AL239" s="14">
        <v>232</v>
      </c>
      <c r="AM239" s="14">
        <v>232</v>
      </c>
      <c r="AN239" s="14">
        <v>236</v>
      </c>
      <c r="AO239" s="14">
        <v>175</v>
      </c>
      <c r="AP239" s="14">
        <v>342</v>
      </c>
      <c r="AQ239" s="14">
        <v>289</v>
      </c>
      <c r="AR239" s="43">
        <f t="shared" si="58"/>
        <v>299</v>
      </c>
      <c r="AS239" s="14" t="s">
        <v>250</v>
      </c>
      <c r="AT239" s="14">
        <v>0.49617389340861495</v>
      </c>
      <c r="AU239" s="431">
        <v>0.53455044099223681</v>
      </c>
      <c r="AV239" s="14">
        <v>232</v>
      </c>
      <c r="AW239" s="43">
        <v>232</v>
      </c>
      <c r="AX239" s="14">
        <v>203</v>
      </c>
      <c r="AY239" s="14">
        <v>116</v>
      </c>
      <c r="AZ239" s="14">
        <v>269</v>
      </c>
      <c r="BA239" s="14">
        <v>236</v>
      </c>
      <c r="BB239" s="14">
        <f t="shared" si="59"/>
        <v>239</v>
      </c>
      <c r="BC239" s="368" t="s">
        <v>125</v>
      </c>
      <c r="BD239" s="14">
        <v>0.52614058129332908</v>
      </c>
      <c r="BE239" s="431">
        <v>0.53893201588669093</v>
      </c>
      <c r="BF239" s="14">
        <v>232</v>
      </c>
      <c r="BG239" s="43">
        <v>232</v>
      </c>
      <c r="BH239" s="14">
        <v>216</v>
      </c>
      <c r="BI239" s="14">
        <v>210</v>
      </c>
      <c r="BJ239" s="14">
        <v>183</v>
      </c>
      <c r="BK239" s="14">
        <v>199.5</v>
      </c>
      <c r="BL239" s="14">
        <f t="shared" si="48"/>
        <v>195</v>
      </c>
      <c r="BM239" s="368" t="s">
        <v>66</v>
      </c>
      <c r="BN239" s="14">
        <v>0.51272451599396984</v>
      </c>
      <c r="BO239" s="431">
        <v>0.53467768727654852</v>
      </c>
      <c r="BP239" s="14">
        <v>232</v>
      </c>
      <c r="BQ239" s="43">
        <v>232</v>
      </c>
      <c r="BR239" s="14">
        <v>265</v>
      </c>
      <c r="BS239" s="14">
        <v>213</v>
      </c>
      <c r="BT239" s="14">
        <v>215</v>
      </c>
      <c r="BU239" s="14">
        <v>240</v>
      </c>
      <c r="BV239" s="14">
        <f t="shared" si="49"/>
        <v>241</v>
      </c>
      <c r="BW239" s="14" t="s">
        <v>94</v>
      </c>
      <c r="BX239" s="14">
        <v>0.5066865869806797</v>
      </c>
      <c r="BY239" s="431">
        <v>0.53477340956988073</v>
      </c>
      <c r="BZ239" s="14">
        <v>232</v>
      </c>
      <c r="CA239" s="43">
        <v>232</v>
      </c>
      <c r="CB239" s="14">
        <v>235</v>
      </c>
      <c r="CC239" s="14">
        <v>237</v>
      </c>
      <c r="CD239" s="14">
        <v>220</v>
      </c>
      <c r="CE239" s="14">
        <v>227.5</v>
      </c>
      <c r="CF239" s="14">
        <f t="shared" si="50"/>
        <v>224</v>
      </c>
      <c r="CG239" s="368" t="s">
        <v>78</v>
      </c>
      <c r="CH239" s="14">
        <v>0.50761073822511482</v>
      </c>
      <c r="CI239" s="431">
        <v>0.53555361159945025</v>
      </c>
      <c r="CJ239" s="14">
        <v>232</v>
      </c>
      <c r="CK239" s="43">
        <v>232</v>
      </c>
      <c r="CL239" s="14">
        <v>229</v>
      </c>
      <c r="CM239" s="14">
        <v>118</v>
      </c>
      <c r="CN239" s="14">
        <v>330</v>
      </c>
      <c r="CO239" s="14">
        <v>279.5</v>
      </c>
      <c r="CP239" s="43">
        <f t="shared" si="51"/>
        <v>288</v>
      </c>
      <c r="CQ239" s="14" t="s">
        <v>207</v>
      </c>
      <c r="CR239" s="14">
        <v>0.50663501694778368</v>
      </c>
      <c r="CS239" s="431">
        <v>0.53121333784679448</v>
      </c>
      <c r="CT239" s="14">
        <v>232</v>
      </c>
      <c r="CU239" s="14">
        <v>232</v>
      </c>
      <c r="CV239" s="14">
        <v>215</v>
      </c>
      <c r="CW239" s="14">
        <v>188</v>
      </c>
      <c r="CX239" s="14">
        <v>215</v>
      </c>
      <c r="CY239" s="14">
        <v>215</v>
      </c>
      <c r="CZ239" s="14">
        <f t="shared" si="52"/>
        <v>215</v>
      </c>
      <c r="DA239" s="368" t="s">
        <v>370</v>
      </c>
      <c r="DB239" s="14">
        <v>0.51463584262799189</v>
      </c>
      <c r="DC239" s="431">
        <v>0.54653954739672228</v>
      </c>
      <c r="DD239" s="14">
        <v>232</v>
      </c>
      <c r="DE239" s="43">
        <v>232</v>
      </c>
      <c r="DF239" s="14">
        <v>229</v>
      </c>
      <c r="DG239" s="14">
        <v>68</v>
      </c>
      <c r="DH239" s="14">
        <v>155</v>
      </c>
      <c r="DI239" s="14">
        <v>192</v>
      </c>
      <c r="DJ239" s="14">
        <f t="shared" si="53"/>
        <v>194</v>
      </c>
      <c r="DK239" s="368" t="s">
        <v>97</v>
      </c>
      <c r="DL239" s="14">
        <v>0.51090073903408162</v>
      </c>
      <c r="DM239" s="431">
        <v>0.52344499689527957</v>
      </c>
      <c r="DN239" s="14">
        <v>232</v>
      </c>
      <c r="DO239" s="43">
        <v>232</v>
      </c>
      <c r="DP239" s="14">
        <v>262</v>
      </c>
      <c r="DQ239" s="14">
        <v>208</v>
      </c>
      <c r="DR239" s="14">
        <v>278</v>
      </c>
      <c r="DS239" s="14">
        <v>270</v>
      </c>
      <c r="DT239" s="14">
        <f t="shared" si="54"/>
        <v>279</v>
      </c>
      <c r="DU239" s="368" t="s">
        <v>310</v>
      </c>
      <c r="DV239" s="14">
        <v>0.49599489084392351</v>
      </c>
      <c r="DW239" s="431">
        <v>0.51245205847502417</v>
      </c>
      <c r="DX239" s="14">
        <v>232</v>
      </c>
      <c r="DY239" s="14">
        <v>232</v>
      </c>
      <c r="DZ239" s="14">
        <v>235</v>
      </c>
      <c r="EA239" s="14">
        <v>280</v>
      </c>
      <c r="EB239" s="14">
        <v>253</v>
      </c>
      <c r="EC239" s="14">
        <v>244</v>
      </c>
      <c r="ED239" s="43">
        <f t="shared" si="55"/>
        <v>249</v>
      </c>
    </row>
    <row r="240" spans="6:134" x14ac:dyDescent="0.25">
      <c r="F240" s="406" t="s">
        <v>102</v>
      </c>
      <c r="G240" s="411">
        <f>(VLOOKUP(F240,'RPPF CALCULATION'!$AX$2:$AZ$400,2,FALSE))</f>
        <v>0.51319458898924319</v>
      </c>
      <c r="H240" s="413">
        <f t="shared" si="45"/>
        <v>234</v>
      </c>
      <c r="I240" s="49">
        <f>VLOOKUP(F240,'RPPF CALCULATION'!$U$2:$W$365,3,FALSE)</f>
        <v>243</v>
      </c>
      <c r="J240" s="417">
        <f>VLOOKUP(F240,'RPPF CALCULATION'!$X$2:$AC$365,3,FALSE)</f>
        <v>107</v>
      </c>
      <c r="K240" s="467">
        <f>VLOOKUP(F240,'RPPF CALCULATION'!$X$2:$AC$365,5,FALSE)</f>
        <v>301</v>
      </c>
      <c r="L240" s="525">
        <f t="shared" si="46"/>
        <v>272</v>
      </c>
      <c r="M240" s="469">
        <f t="shared" si="47"/>
        <v>275</v>
      </c>
      <c r="O240" s="368" t="s">
        <v>239</v>
      </c>
      <c r="P240" s="14">
        <v>0.52608044407775056</v>
      </c>
      <c r="Q240" s="431">
        <v>0.53717200541891119</v>
      </c>
      <c r="R240" s="14">
        <v>233</v>
      </c>
      <c r="S240" s="43">
        <v>233</v>
      </c>
      <c r="T240" s="14">
        <v>240</v>
      </c>
      <c r="U240" s="14">
        <v>155</v>
      </c>
      <c r="V240" s="14">
        <v>306</v>
      </c>
      <c r="W240" s="14">
        <v>273</v>
      </c>
      <c r="X240" s="14">
        <f t="shared" si="56"/>
        <v>274</v>
      </c>
      <c r="Y240" s="368" t="s">
        <v>217</v>
      </c>
      <c r="Z240" s="14">
        <v>0.53415878460616983</v>
      </c>
      <c r="AA240" s="431">
        <v>0.55411202182947217</v>
      </c>
      <c r="AB240" s="14">
        <v>233</v>
      </c>
      <c r="AC240" s="43">
        <v>233</v>
      </c>
      <c r="AD240" s="14">
        <v>252</v>
      </c>
      <c r="AE240" s="14">
        <v>289</v>
      </c>
      <c r="AF240" s="14">
        <v>260</v>
      </c>
      <c r="AG240" s="14">
        <v>256</v>
      </c>
      <c r="AH240" s="43">
        <f t="shared" si="57"/>
        <v>255</v>
      </c>
      <c r="AI240" s="368" t="s">
        <v>145</v>
      </c>
      <c r="AJ240" s="14">
        <v>0.4979544955606332</v>
      </c>
      <c r="AK240" s="431">
        <v>0.54618030459153111</v>
      </c>
      <c r="AL240" s="14">
        <v>233</v>
      </c>
      <c r="AM240" s="14">
        <v>233</v>
      </c>
      <c r="AN240" s="14">
        <v>246</v>
      </c>
      <c r="AO240" s="14">
        <v>278</v>
      </c>
      <c r="AP240" s="14">
        <v>243</v>
      </c>
      <c r="AQ240" s="14">
        <v>244.5</v>
      </c>
      <c r="AR240" s="43">
        <f t="shared" si="58"/>
        <v>247</v>
      </c>
      <c r="AS240" s="14" t="s">
        <v>377</v>
      </c>
      <c r="AT240" s="14">
        <v>0.49566189548833461</v>
      </c>
      <c r="AU240" s="431">
        <v>0.5339988426157225</v>
      </c>
      <c r="AV240" s="14">
        <v>233</v>
      </c>
      <c r="AW240" s="43">
        <v>233</v>
      </c>
      <c r="AX240" s="14">
        <v>229</v>
      </c>
      <c r="AY240" s="14">
        <v>167</v>
      </c>
      <c r="AZ240" s="14">
        <v>206</v>
      </c>
      <c r="BA240" s="14">
        <v>217.5</v>
      </c>
      <c r="BB240" s="14">
        <f t="shared" si="59"/>
        <v>218</v>
      </c>
      <c r="BC240" s="368" t="s">
        <v>114</v>
      </c>
      <c r="BD240" s="14">
        <v>0.52607797894204766</v>
      </c>
      <c r="BE240" s="431">
        <v>0.53886789155837467</v>
      </c>
      <c r="BF240" s="14">
        <v>233</v>
      </c>
      <c r="BG240" s="43">
        <v>233</v>
      </c>
      <c r="BH240" s="14">
        <v>228</v>
      </c>
      <c r="BI240" s="14">
        <v>138</v>
      </c>
      <c r="BJ240" s="14">
        <v>58</v>
      </c>
      <c r="BK240" s="14">
        <v>143</v>
      </c>
      <c r="BL240" s="14">
        <f t="shared" si="48"/>
        <v>142</v>
      </c>
      <c r="BM240" s="368" t="s">
        <v>64</v>
      </c>
      <c r="BN240" s="14">
        <v>0.51185676678910619</v>
      </c>
      <c r="BO240" s="431">
        <v>0.53377278391515348</v>
      </c>
      <c r="BP240" s="14">
        <v>233</v>
      </c>
      <c r="BQ240" s="43">
        <v>233</v>
      </c>
      <c r="BR240" s="14">
        <v>234</v>
      </c>
      <c r="BS240" s="14">
        <v>199</v>
      </c>
      <c r="BT240" s="14">
        <v>190</v>
      </c>
      <c r="BU240" s="14">
        <v>212</v>
      </c>
      <c r="BV240" s="14">
        <f t="shared" si="49"/>
        <v>212</v>
      </c>
      <c r="BW240" s="14" t="s">
        <v>147</v>
      </c>
      <c r="BX240" s="14">
        <v>0.50281613096667577</v>
      </c>
      <c r="BY240" s="431">
        <v>0.53068840512653626</v>
      </c>
      <c r="BZ240" s="14">
        <v>233</v>
      </c>
      <c r="CA240" s="43">
        <v>233</v>
      </c>
      <c r="CB240" s="14">
        <v>221</v>
      </c>
      <c r="CC240" s="14">
        <v>333</v>
      </c>
      <c r="CD240" s="14">
        <v>298</v>
      </c>
      <c r="CE240" s="14">
        <v>259.5</v>
      </c>
      <c r="CF240" s="14">
        <f t="shared" si="50"/>
        <v>273</v>
      </c>
      <c r="CG240" s="368" t="s">
        <v>289</v>
      </c>
      <c r="CH240" s="14">
        <v>0.50697697689293308</v>
      </c>
      <c r="CI240" s="431">
        <v>0.53488496307651157</v>
      </c>
      <c r="CJ240" s="14">
        <v>233</v>
      </c>
      <c r="CK240" s="43">
        <v>233</v>
      </c>
      <c r="CL240" s="14">
        <v>215</v>
      </c>
      <c r="CM240" s="14">
        <v>202</v>
      </c>
      <c r="CN240" s="14">
        <v>246</v>
      </c>
      <c r="CO240" s="14">
        <v>230.5</v>
      </c>
      <c r="CP240" s="43">
        <f t="shared" si="51"/>
        <v>232</v>
      </c>
      <c r="CQ240" s="14" t="s">
        <v>297</v>
      </c>
      <c r="CR240" s="14">
        <v>0.50642689762127513</v>
      </c>
      <c r="CS240" s="431">
        <v>0.53099512205355726</v>
      </c>
      <c r="CT240" s="14">
        <v>233</v>
      </c>
      <c r="CU240" s="14">
        <v>233</v>
      </c>
      <c r="CV240" s="14">
        <v>268</v>
      </c>
      <c r="CW240" s="14">
        <v>105</v>
      </c>
      <c r="CX240" s="14">
        <v>311</v>
      </c>
      <c r="CY240" s="14">
        <v>289.5</v>
      </c>
      <c r="CZ240" s="14">
        <f t="shared" si="52"/>
        <v>301</v>
      </c>
      <c r="DA240" s="368" t="s">
        <v>52</v>
      </c>
      <c r="DB240" s="14">
        <v>0.51435352724387573</v>
      </c>
      <c r="DC240" s="431">
        <v>0.54623973049809726</v>
      </c>
      <c r="DD240" s="14">
        <v>233</v>
      </c>
      <c r="DE240" s="43">
        <v>233</v>
      </c>
      <c r="DF240" s="14">
        <v>222</v>
      </c>
      <c r="DG240" s="14">
        <v>150</v>
      </c>
      <c r="DH240" s="14">
        <v>249</v>
      </c>
      <c r="DI240" s="14">
        <v>235.5</v>
      </c>
      <c r="DJ240" s="14">
        <f t="shared" si="53"/>
        <v>237</v>
      </c>
      <c r="DK240" s="368" t="s">
        <v>195</v>
      </c>
      <c r="DL240" s="14">
        <v>0.51082694026960029</v>
      </c>
      <c r="DM240" s="431">
        <v>0.52336938613355344</v>
      </c>
      <c r="DN240" s="14">
        <v>233</v>
      </c>
      <c r="DO240" s="43">
        <v>233</v>
      </c>
      <c r="DP240" s="14">
        <v>215</v>
      </c>
      <c r="DQ240" s="14">
        <v>143</v>
      </c>
      <c r="DR240" s="14">
        <v>196</v>
      </c>
      <c r="DS240" s="14">
        <v>205.5</v>
      </c>
      <c r="DT240" s="14">
        <f t="shared" si="54"/>
        <v>208</v>
      </c>
      <c r="DU240" s="368" t="s">
        <v>163</v>
      </c>
      <c r="DV240" s="14">
        <v>0.49556557836180543</v>
      </c>
      <c r="DW240" s="431">
        <v>0.5120085013552802</v>
      </c>
      <c r="DX240" s="14">
        <v>233</v>
      </c>
      <c r="DY240" s="14">
        <v>233</v>
      </c>
      <c r="DZ240" s="14">
        <v>243</v>
      </c>
      <c r="EA240" s="14">
        <v>228</v>
      </c>
      <c r="EB240" s="14">
        <v>229</v>
      </c>
      <c r="EC240" s="14">
        <v>236</v>
      </c>
      <c r="ED240" s="43">
        <f t="shared" si="55"/>
        <v>240</v>
      </c>
    </row>
    <row r="241" spans="6:134" x14ac:dyDescent="0.25">
      <c r="F241" s="406" t="s">
        <v>325</v>
      </c>
      <c r="G241" s="411">
        <f>(VLOOKUP(F241,'RPPF CALCULATION'!$AX$2:$AZ$400,2,FALSE))</f>
        <v>0.50969203709795863</v>
      </c>
      <c r="H241" s="413">
        <f t="shared" si="45"/>
        <v>235</v>
      </c>
      <c r="I241" s="49">
        <f>VLOOKUP(F241,'RPPF CALCULATION'!$U$2:$W$365,3,FALSE)</f>
        <v>249</v>
      </c>
      <c r="J241" s="417">
        <f>VLOOKUP(F241,'RPPF CALCULATION'!$X$2:$AC$365,3,FALSE)</f>
        <v>196</v>
      </c>
      <c r="K241" s="467">
        <f>VLOOKUP(F241,'RPPF CALCULATION'!$X$2:$AC$365,5,FALSE)</f>
        <v>158</v>
      </c>
      <c r="L241" s="525">
        <f t="shared" si="46"/>
        <v>203.5</v>
      </c>
      <c r="M241" s="469">
        <f t="shared" si="47"/>
        <v>213</v>
      </c>
      <c r="O241" s="368" t="s">
        <v>316</v>
      </c>
      <c r="P241" s="14">
        <v>0.52547636797890251</v>
      </c>
      <c r="Q241" s="431">
        <v>0.53655519334559276</v>
      </c>
      <c r="R241" s="14">
        <v>234</v>
      </c>
      <c r="S241" s="43">
        <v>234</v>
      </c>
      <c r="T241" s="14">
        <v>220</v>
      </c>
      <c r="U241" s="14">
        <v>127</v>
      </c>
      <c r="V241" s="14">
        <v>350</v>
      </c>
      <c r="W241" s="14">
        <v>285</v>
      </c>
      <c r="X241" s="14">
        <f t="shared" si="56"/>
        <v>289</v>
      </c>
      <c r="Y241" s="368" t="s">
        <v>238</v>
      </c>
      <c r="Z241" s="14">
        <v>0.5291768954702154</v>
      </c>
      <c r="AA241" s="431">
        <v>0.54894403668870684</v>
      </c>
      <c r="AB241" s="14">
        <v>234</v>
      </c>
      <c r="AC241" s="43">
        <v>234</v>
      </c>
      <c r="AD241" s="14">
        <v>212</v>
      </c>
      <c r="AE241" s="14">
        <v>173</v>
      </c>
      <c r="AF241" s="14">
        <v>200</v>
      </c>
      <c r="AG241" s="14">
        <v>206</v>
      </c>
      <c r="AH241" s="43">
        <f t="shared" si="57"/>
        <v>210</v>
      </c>
      <c r="AI241" s="368" t="s">
        <v>195</v>
      </c>
      <c r="AJ241" s="14">
        <v>0.4974763604314088</v>
      </c>
      <c r="AK241" s="431">
        <v>0.54565586311576597</v>
      </c>
      <c r="AL241" s="14">
        <v>234</v>
      </c>
      <c r="AM241" s="14">
        <v>234</v>
      </c>
      <c r="AN241" s="14">
        <v>238</v>
      </c>
      <c r="AO241" s="14">
        <v>138</v>
      </c>
      <c r="AP241" s="14">
        <v>169</v>
      </c>
      <c r="AQ241" s="14">
        <v>203.5</v>
      </c>
      <c r="AR241" s="43">
        <f t="shared" si="58"/>
        <v>206</v>
      </c>
      <c r="AS241" s="14" t="s">
        <v>289</v>
      </c>
      <c r="AT241" s="14">
        <v>0.49355006911617089</v>
      </c>
      <c r="AU241" s="431">
        <v>0.53172367712730073</v>
      </c>
      <c r="AV241" s="14">
        <v>234</v>
      </c>
      <c r="AW241" s="43">
        <v>234</v>
      </c>
      <c r="AX241" s="14">
        <v>255</v>
      </c>
      <c r="AY241" s="14">
        <v>211</v>
      </c>
      <c r="AZ241" s="14">
        <v>157</v>
      </c>
      <c r="BA241" s="14">
        <v>206</v>
      </c>
      <c r="BB241" s="14">
        <f t="shared" si="59"/>
        <v>206</v>
      </c>
      <c r="BC241" s="368" t="s">
        <v>145</v>
      </c>
      <c r="BD241" s="14">
        <v>0.52537999579324868</v>
      </c>
      <c r="BE241" s="431">
        <v>0.53815293916958051</v>
      </c>
      <c r="BF241" s="14">
        <v>234</v>
      </c>
      <c r="BG241" s="43">
        <v>234</v>
      </c>
      <c r="BH241" s="14">
        <v>230</v>
      </c>
      <c r="BI241" s="14">
        <v>304</v>
      </c>
      <c r="BJ241" s="14">
        <v>264</v>
      </c>
      <c r="BK241" s="14">
        <v>247</v>
      </c>
      <c r="BL241" s="14">
        <f t="shared" si="48"/>
        <v>249</v>
      </c>
      <c r="BM241" s="368" t="s">
        <v>113</v>
      </c>
      <c r="BN241" s="14">
        <v>0.51166122006354309</v>
      </c>
      <c r="BO241" s="431">
        <v>0.53356886452429719</v>
      </c>
      <c r="BP241" s="14">
        <v>234</v>
      </c>
      <c r="BQ241" s="43">
        <v>234</v>
      </c>
      <c r="BR241" s="14">
        <v>260</v>
      </c>
      <c r="BS241" s="14">
        <v>297</v>
      </c>
      <c r="BT241" s="14">
        <v>275</v>
      </c>
      <c r="BU241" s="14">
        <v>267.5</v>
      </c>
      <c r="BV241" s="14">
        <f t="shared" si="49"/>
        <v>272</v>
      </c>
      <c r="BW241" s="14" t="s">
        <v>571</v>
      </c>
      <c r="BX241" s="14">
        <v>0.49990357385361112</v>
      </c>
      <c r="BY241" s="431">
        <v>0.52761439816060884</v>
      </c>
      <c r="BZ241" s="14">
        <v>234</v>
      </c>
      <c r="CA241" s="43">
        <v>234</v>
      </c>
      <c r="CB241" s="14">
        <v>255</v>
      </c>
      <c r="CC241" s="14">
        <v>209</v>
      </c>
      <c r="CD241" s="14">
        <v>257</v>
      </c>
      <c r="CE241" s="14">
        <v>256</v>
      </c>
      <c r="CF241" s="14">
        <f t="shared" si="50"/>
        <v>267</v>
      </c>
      <c r="CG241" s="368" t="s">
        <v>306</v>
      </c>
      <c r="CH241" s="14">
        <v>0.50506183169373808</v>
      </c>
      <c r="CI241" s="431">
        <v>0.53286439327581647</v>
      </c>
      <c r="CJ241" s="14">
        <v>234</v>
      </c>
      <c r="CK241" s="43">
        <v>234</v>
      </c>
      <c r="CL241" s="14">
        <v>222</v>
      </c>
      <c r="CM241" s="14">
        <v>235</v>
      </c>
      <c r="CN241" s="14">
        <v>192</v>
      </c>
      <c r="CO241" s="14">
        <v>207</v>
      </c>
      <c r="CP241" s="43">
        <f t="shared" si="51"/>
        <v>203</v>
      </c>
      <c r="CQ241" s="14" t="s">
        <v>67</v>
      </c>
      <c r="CR241" s="14">
        <v>0.50550564129460074</v>
      </c>
      <c r="CS241" s="431">
        <v>0.53002917293449814</v>
      </c>
      <c r="CT241" s="14">
        <v>234</v>
      </c>
      <c r="CU241" s="14">
        <v>234</v>
      </c>
      <c r="CV241" s="14">
        <v>238</v>
      </c>
      <c r="CW241" s="14">
        <v>197</v>
      </c>
      <c r="CX241" s="14">
        <v>305</v>
      </c>
      <c r="CY241" s="14">
        <v>271.5</v>
      </c>
      <c r="CZ241" s="14">
        <f t="shared" si="52"/>
        <v>278</v>
      </c>
      <c r="DA241" s="368" t="s">
        <v>360</v>
      </c>
      <c r="DB241" s="14">
        <v>0.51428442203991986</v>
      </c>
      <c r="DC241" s="431">
        <v>0.54616634127067787</v>
      </c>
      <c r="DD241" s="14">
        <v>234</v>
      </c>
      <c r="DE241" s="43">
        <v>234</v>
      </c>
      <c r="DF241" s="14">
        <v>203</v>
      </c>
      <c r="DG241" s="14">
        <v>259</v>
      </c>
      <c r="DH241" s="14">
        <v>266</v>
      </c>
      <c r="DI241" s="14">
        <v>234.5</v>
      </c>
      <c r="DJ241" s="14">
        <f t="shared" si="53"/>
        <v>236</v>
      </c>
      <c r="DK241" s="368" t="s">
        <v>288</v>
      </c>
      <c r="DL241" s="14">
        <v>0.50382805577744372</v>
      </c>
      <c r="DM241" s="431">
        <v>0.51619865649594587</v>
      </c>
      <c r="DN241" s="14">
        <v>234</v>
      </c>
      <c r="DO241" s="43">
        <v>234</v>
      </c>
      <c r="DP241" s="14">
        <v>230</v>
      </c>
      <c r="DQ241" s="14">
        <v>315</v>
      </c>
      <c r="DR241" s="14">
        <v>132</v>
      </c>
      <c r="DS241" s="14">
        <v>181</v>
      </c>
      <c r="DT241" s="14">
        <f t="shared" si="54"/>
        <v>178</v>
      </c>
      <c r="DU241" s="368" t="s">
        <v>77</v>
      </c>
      <c r="DV241" s="14">
        <v>0.49416051882644779</v>
      </c>
      <c r="DW241" s="431">
        <v>0.51055682178263606</v>
      </c>
      <c r="DX241" s="14">
        <v>234</v>
      </c>
      <c r="DY241" s="14">
        <v>234</v>
      </c>
      <c r="DZ241" s="14">
        <v>230</v>
      </c>
      <c r="EA241" s="14">
        <v>116</v>
      </c>
      <c r="EB241" s="14">
        <v>262</v>
      </c>
      <c r="EC241" s="14">
        <v>246</v>
      </c>
      <c r="ED241" s="43">
        <f t="shared" si="55"/>
        <v>254</v>
      </c>
    </row>
    <row r="242" spans="6:134" x14ac:dyDescent="0.25">
      <c r="F242" s="406" t="s">
        <v>142</v>
      </c>
      <c r="G242" s="411">
        <f>(VLOOKUP(F242,'RPPF CALCULATION'!$AX$2:$AZ$400,2,FALSE))</f>
        <v>0.50875537126692771</v>
      </c>
      <c r="H242" s="413">
        <f t="shared" si="45"/>
        <v>236</v>
      </c>
      <c r="I242" s="49">
        <f>VLOOKUP(F242,'RPPF CALCULATION'!$U$2:$W$365,3,FALSE)</f>
        <v>242</v>
      </c>
      <c r="J242" s="417">
        <f>VLOOKUP(F242,'RPPF CALCULATION'!$X$2:$AC$365,3,FALSE)</f>
        <v>265</v>
      </c>
      <c r="K242" s="467">
        <f>VLOOKUP(F242,'RPPF CALCULATION'!$X$2:$AC$365,5,FALSE)</f>
        <v>250</v>
      </c>
      <c r="L242" s="525">
        <f t="shared" si="46"/>
        <v>246</v>
      </c>
      <c r="M242" s="469">
        <f t="shared" si="47"/>
        <v>253</v>
      </c>
      <c r="O242" s="368" t="s">
        <v>565</v>
      </c>
      <c r="P242" s="14">
        <v>0.52518778373725139</v>
      </c>
      <c r="Q242" s="431">
        <v>0.53626052476863817</v>
      </c>
      <c r="R242" s="14">
        <v>235</v>
      </c>
      <c r="S242" s="43">
        <v>235</v>
      </c>
      <c r="T242" s="14">
        <v>229</v>
      </c>
      <c r="U242" s="14">
        <v>214</v>
      </c>
      <c r="V242" s="14">
        <v>267</v>
      </c>
      <c r="W242" s="14">
        <v>248</v>
      </c>
      <c r="X242" s="14">
        <f t="shared" si="56"/>
        <v>249</v>
      </c>
      <c r="Y242" s="368" t="s">
        <v>243</v>
      </c>
      <c r="Z242" s="14">
        <v>0.52859995152233197</v>
      </c>
      <c r="AA242" s="431">
        <v>0.5483455412849858</v>
      </c>
      <c r="AB242" s="14">
        <v>235</v>
      </c>
      <c r="AC242" s="43">
        <v>235</v>
      </c>
      <c r="AD242" s="14">
        <v>221</v>
      </c>
      <c r="AE242" s="14">
        <v>114</v>
      </c>
      <c r="AF242" s="14">
        <v>268</v>
      </c>
      <c r="AG242" s="14">
        <v>244.5</v>
      </c>
      <c r="AH242" s="43">
        <f t="shared" si="57"/>
        <v>242</v>
      </c>
      <c r="AI242" s="368" t="s">
        <v>302</v>
      </c>
      <c r="AJ242" s="14">
        <v>0.49662472924271339</v>
      </c>
      <c r="AK242" s="431">
        <v>0.54472175330013395</v>
      </c>
      <c r="AL242" s="14">
        <v>235</v>
      </c>
      <c r="AM242" s="14">
        <v>235</v>
      </c>
      <c r="AN242" s="14">
        <v>199</v>
      </c>
      <c r="AO242" s="14">
        <v>154</v>
      </c>
      <c r="AP242" s="14">
        <v>276</v>
      </c>
      <c r="AQ242" s="14">
        <v>237.5</v>
      </c>
      <c r="AR242" s="43">
        <f t="shared" si="58"/>
        <v>237</v>
      </c>
      <c r="AS242" s="14" t="s">
        <v>318</v>
      </c>
      <c r="AT242" s="14">
        <v>0.49130920196141015</v>
      </c>
      <c r="AU242" s="431">
        <v>0.52930949020272611</v>
      </c>
      <c r="AV242" s="14">
        <v>235</v>
      </c>
      <c r="AW242" s="43">
        <v>235</v>
      </c>
      <c r="AX242" s="14">
        <v>226</v>
      </c>
      <c r="AY242" s="14">
        <v>299</v>
      </c>
      <c r="AZ242" s="14">
        <v>178</v>
      </c>
      <c r="BA242" s="14">
        <v>202</v>
      </c>
      <c r="BB242" s="14">
        <f t="shared" si="59"/>
        <v>200</v>
      </c>
      <c r="BC242" s="368" t="s">
        <v>380</v>
      </c>
      <c r="BD242" s="14">
        <v>0.52486213519398794</v>
      </c>
      <c r="BE242" s="431">
        <v>0.53762248843715121</v>
      </c>
      <c r="BF242" s="14">
        <v>235</v>
      </c>
      <c r="BG242" s="43">
        <v>235</v>
      </c>
      <c r="BH242" s="14">
        <v>251</v>
      </c>
      <c r="BI242" s="14">
        <v>257</v>
      </c>
      <c r="BJ242" s="14">
        <v>201</v>
      </c>
      <c r="BK242" s="14">
        <v>226</v>
      </c>
      <c r="BL242" s="14">
        <f t="shared" si="48"/>
        <v>230</v>
      </c>
      <c r="BM242" s="368" t="s">
        <v>39</v>
      </c>
      <c r="BN242" s="14">
        <v>0.51021290985997758</v>
      </c>
      <c r="BO242" s="431">
        <v>0.53205854245865503</v>
      </c>
      <c r="BP242" s="14">
        <v>235</v>
      </c>
      <c r="BQ242" s="43">
        <v>235</v>
      </c>
      <c r="BR242" s="14">
        <v>258</v>
      </c>
      <c r="BS242" s="14">
        <v>235</v>
      </c>
      <c r="BT242" s="14">
        <v>283</v>
      </c>
      <c r="BU242" s="14">
        <v>270.5</v>
      </c>
      <c r="BV242" s="14">
        <f t="shared" si="49"/>
        <v>276</v>
      </c>
      <c r="BW242" s="14" t="s">
        <v>561</v>
      </c>
      <c r="BX242" s="14">
        <v>0.49887712418107838</v>
      </c>
      <c r="BY242" s="431">
        <v>0.52653104998199773</v>
      </c>
      <c r="BZ242" s="14">
        <v>235</v>
      </c>
      <c r="CA242" s="43">
        <v>235</v>
      </c>
      <c r="CB242" s="14">
        <v>254</v>
      </c>
      <c r="CC242" s="14">
        <v>256</v>
      </c>
      <c r="CD242" s="14">
        <v>259</v>
      </c>
      <c r="CE242" s="14">
        <v>256.5</v>
      </c>
      <c r="CF242" s="14">
        <f t="shared" si="50"/>
        <v>269</v>
      </c>
      <c r="CG242" s="368" t="s">
        <v>162</v>
      </c>
      <c r="CH242" s="14">
        <v>0.5044649063169071</v>
      </c>
      <c r="CI242" s="431">
        <v>0.53223460844790882</v>
      </c>
      <c r="CJ242" s="14">
        <v>235</v>
      </c>
      <c r="CK242" s="43">
        <v>235</v>
      </c>
      <c r="CL242" s="14">
        <v>244</v>
      </c>
      <c r="CM242" s="14">
        <v>320</v>
      </c>
      <c r="CN242" s="14">
        <v>127</v>
      </c>
      <c r="CO242" s="14">
        <v>185.5</v>
      </c>
      <c r="CP242" s="43">
        <f t="shared" si="51"/>
        <v>184</v>
      </c>
      <c r="CQ242" s="14" t="s">
        <v>38</v>
      </c>
      <c r="CR242" s="14">
        <v>0.50450488375078928</v>
      </c>
      <c r="CS242" s="431">
        <v>0.5289798657657474</v>
      </c>
      <c r="CT242" s="14">
        <v>235</v>
      </c>
      <c r="CU242" s="14">
        <v>235</v>
      </c>
      <c r="CV242" s="14">
        <v>200</v>
      </c>
      <c r="CW242" s="14">
        <v>156</v>
      </c>
      <c r="CX242" s="14">
        <v>342</v>
      </c>
      <c r="CY242" s="14">
        <v>271</v>
      </c>
      <c r="CZ242" s="14">
        <f t="shared" si="52"/>
        <v>277</v>
      </c>
      <c r="DA242" s="368" t="s">
        <v>124</v>
      </c>
      <c r="DB242" s="14">
        <v>0.51334922591169529</v>
      </c>
      <c r="DC242" s="431">
        <v>0.54517316973789665</v>
      </c>
      <c r="DD242" s="14">
        <v>235</v>
      </c>
      <c r="DE242" s="43">
        <v>235</v>
      </c>
      <c r="DF242" s="14">
        <v>246</v>
      </c>
      <c r="DG242" s="14">
        <v>261</v>
      </c>
      <c r="DH242" s="14">
        <v>254</v>
      </c>
      <c r="DI242" s="14">
        <v>250</v>
      </c>
      <c r="DJ242" s="14">
        <f t="shared" si="53"/>
        <v>260</v>
      </c>
      <c r="DK242" s="368" t="s">
        <v>147</v>
      </c>
      <c r="DL242" s="14">
        <v>0.50348353412152869</v>
      </c>
      <c r="DM242" s="431">
        <v>0.51584567572427631</v>
      </c>
      <c r="DN242" s="14">
        <v>235</v>
      </c>
      <c r="DO242" s="43">
        <v>235</v>
      </c>
      <c r="DP242" s="14">
        <v>241</v>
      </c>
      <c r="DQ242" s="14">
        <v>274</v>
      </c>
      <c r="DR242" s="14">
        <v>296</v>
      </c>
      <c r="DS242" s="14">
        <v>268.5</v>
      </c>
      <c r="DT242" s="14">
        <f t="shared" si="54"/>
        <v>274</v>
      </c>
      <c r="DU242" s="368" t="s">
        <v>377</v>
      </c>
      <c r="DV242" s="14">
        <v>0.49394099607952618</v>
      </c>
      <c r="DW242" s="431">
        <v>0.51033001524567623</v>
      </c>
      <c r="DX242" s="14">
        <v>235</v>
      </c>
      <c r="DY242" s="14">
        <v>235</v>
      </c>
      <c r="DZ242" s="14">
        <v>239</v>
      </c>
      <c r="EA242" s="14">
        <v>194</v>
      </c>
      <c r="EB242" s="14">
        <v>258</v>
      </c>
      <c r="EC242" s="14">
        <v>248.5</v>
      </c>
      <c r="ED242" s="43">
        <f t="shared" si="55"/>
        <v>258</v>
      </c>
    </row>
    <row r="243" spans="6:134" x14ac:dyDescent="0.25">
      <c r="F243" s="406" t="s">
        <v>239</v>
      </c>
      <c r="G243" s="411">
        <f>(VLOOKUP(F243,'RPPF CALCULATION'!$AX$2:$AZ$400,2,FALSE))</f>
        <v>0.50757418123276477</v>
      </c>
      <c r="H243" s="413">
        <f t="shared" si="45"/>
        <v>237</v>
      </c>
      <c r="I243" s="49">
        <f>VLOOKUP(F243,'RPPF CALCULATION'!$U$2:$W$365,3,FALSE)</f>
        <v>240</v>
      </c>
      <c r="J243" s="417">
        <f>VLOOKUP(F243,'RPPF CALCULATION'!$X$2:$AC$365,3,FALSE)</f>
        <v>69</v>
      </c>
      <c r="K243" s="467">
        <f>VLOOKUP(F243,'RPPF CALCULATION'!$X$2:$AC$365,5,FALSE)</f>
        <v>296</v>
      </c>
      <c r="L243" s="525">
        <f t="shared" si="46"/>
        <v>268</v>
      </c>
      <c r="M243" s="469">
        <f t="shared" si="47"/>
        <v>270</v>
      </c>
      <c r="O243" s="368" t="s">
        <v>278</v>
      </c>
      <c r="P243" s="14">
        <v>0.52485794775838934</v>
      </c>
      <c r="Q243" s="431">
        <v>0.53592373472783894</v>
      </c>
      <c r="R243" s="14">
        <v>236</v>
      </c>
      <c r="S243" s="43">
        <v>236</v>
      </c>
      <c r="T243" s="14">
        <v>221</v>
      </c>
      <c r="U243" s="14">
        <v>237</v>
      </c>
      <c r="V243" s="14">
        <v>194</v>
      </c>
      <c r="W243" s="14">
        <v>207.5</v>
      </c>
      <c r="X243" s="14">
        <f t="shared" si="56"/>
        <v>205</v>
      </c>
      <c r="Y243" s="368" t="s">
        <v>150</v>
      </c>
      <c r="Z243" s="14">
        <v>0.52536546972270182</v>
      </c>
      <c r="AA243" s="431">
        <v>0.54499023701738847</v>
      </c>
      <c r="AB243" s="14">
        <v>236</v>
      </c>
      <c r="AC243" s="43">
        <v>236</v>
      </c>
      <c r="AD243" s="14">
        <v>214</v>
      </c>
      <c r="AE243" s="14">
        <v>161</v>
      </c>
      <c r="AF243" s="14">
        <v>151</v>
      </c>
      <c r="AG243" s="14">
        <v>182.5</v>
      </c>
      <c r="AH243" s="43">
        <f t="shared" si="57"/>
        <v>185</v>
      </c>
      <c r="AI243" s="368" t="s">
        <v>171</v>
      </c>
      <c r="AJ243" s="14">
        <v>0.49658417219749434</v>
      </c>
      <c r="AK243" s="431">
        <v>0.54467726839336317</v>
      </c>
      <c r="AL243" s="14">
        <v>236</v>
      </c>
      <c r="AM243" s="14">
        <v>236</v>
      </c>
      <c r="AN243" s="14">
        <v>229</v>
      </c>
      <c r="AO243" s="14">
        <v>253</v>
      </c>
      <c r="AP243" s="14">
        <v>185</v>
      </c>
      <c r="AQ243" s="14">
        <v>207</v>
      </c>
      <c r="AR243" s="43">
        <f t="shared" si="58"/>
        <v>211</v>
      </c>
      <c r="AS243" s="14" t="s">
        <v>180</v>
      </c>
      <c r="AT243" s="14">
        <v>0.48892079161832902</v>
      </c>
      <c r="AU243" s="431">
        <v>0.52673634836853245</v>
      </c>
      <c r="AV243" s="14">
        <v>236</v>
      </c>
      <c r="AW243" s="43">
        <v>236</v>
      </c>
      <c r="AX243" s="14">
        <v>254</v>
      </c>
      <c r="AY243" s="14">
        <v>257</v>
      </c>
      <c r="AZ243" s="14">
        <v>102</v>
      </c>
      <c r="BA243" s="14">
        <v>178</v>
      </c>
      <c r="BB243" s="14">
        <f t="shared" si="59"/>
        <v>172</v>
      </c>
      <c r="BC243" s="368" t="s">
        <v>558</v>
      </c>
      <c r="BD243" s="14">
        <v>0.52428934885898792</v>
      </c>
      <c r="BE243" s="431">
        <v>0.53703577662443547</v>
      </c>
      <c r="BF243" s="14">
        <v>236</v>
      </c>
      <c r="BG243" s="43">
        <v>236</v>
      </c>
      <c r="BH243" s="14">
        <v>238</v>
      </c>
      <c r="BI243" s="14">
        <v>124</v>
      </c>
      <c r="BJ243" s="14">
        <v>304</v>
      </c>
      <c r="BK243" s="14">
        <v>271</v>
      </c>
      <c r="BL243" s="14">
        <f t="shared" si="48"/>
        <v>279</v>
      </c>
      <c r="BM243" s="368" t="s">
        <v>231</v>
      </c>
      <c r="BN243" s="14">
        <v>0.5093535370489598</v>
      </c>
      <c r="BO243" s="431">
        <v>0.53116237414064005</v>
      </c>
      <c r="BP243" s="14">
        <v>236</v>
      </c>
      <c r="BQ243" s="43">
        <v>236</v>
      </c>
      <c r="BR243" s="14">
        <v>252</v>
      </c>
      <c r="BS243" s="14">
        <v>264</v>
      </c>
      <c r="BT243" s="14">
        <v>179</v>
      </c>
      <c r="BU243" s="14">
        <v>215.5</v>
      </c>
      <c r="BV243" s="14">
        <f t="shared" si="49"/>
        <v>219</v>
      </c>
      <c r="BW243" s="14" t="s">
        <v>173</v>
      </c>
      <c r="BX243" s="14">
        <v>0.49771508133872494</v>
      </c>
      <c r="BY243" s="431">
        <v>0.5253045923870282</v>
      </c>
      <c r="BZ243" s="14">
        <v>236</v>
      </c>
      <c r="CA243" s="43">
        <v>236</v>
      </c>
      <c r="CB243" s="14">
        <v>228</v>
      </c>
      <c r="CC243" s="14">
        <v>200</v>
      </c>
      <c r="CD243" s="14">
        <v>253</v>
      </c>
      <c r="CE243" s="14">
        <v>240.5</v>
      </c>
      <c r="CF243" s="14">
        <f t="shared" si="50"/>
        <v>246</v>
      </c>
      <c r="CG243" s="368" t="s">
        <v>130</v>
      </c>
      <c r="CH243" s="14">
        <v>0.50434826131805699</v>
      </c>
      <c r="CI243" s="431">
        <v>0.53211154239412983</v>
      </c>
      <c r="CJ243" s="14">
        <v>236</v>
      </c>
      <c r="CK243" s="43">
        <v>236</v>
      </c>
      <c r="CL243" s="14">
        <v>225</v>
      </c>
      <c r="CM243" s="14">
        <v>238</v>
      </c>
      <c r="CN243" s="14">
        <v>182</v>
      </c>
      <c r="CO243" s="14">
        <v>203.5</v>
      </c>
      <c r="CP243" s="43">
        <f t="shared" si="51"/>
        <v>199</v>
      </c>
      <c r="CQ243" s="14" t="s">
        <v>349</v>
      </c>
      <c r="CR243" s="14">
        <v>0.50407083250588169</v>
      </c>
      <c r="CS243" s="431">
        <v>0.52852475744735095</v>
      </c>
      <c r="CT243" s="14">
        <v>236</v>
      </c>
      <c r="CU243" s="14">
        <v>236</v>
      </c>
      <c r="CV243" s="14">
        <v>240</v>
      </c>
      <c r="CW243" s="14">
        <v>155</v>
      </c>
      <c r="CX243" s="14">
        <v>181</v>
      </c>
      <c r="CY243" s="14">
        <v>210.5</v>
      </c>
      <c r="CZ243" s="14">
        <f t="shared" si="52"/>
        <v>209</v>
      </c>
      <c r="DA243" s="368" t="s">
        <v>172</v>
      </c>
      <c r="DB243" s="14">
        <v>0.51192031076252187</v>
      </c>
      <c r="DC243" s="431">
        <v>0.5436556721712491</v>
      </c>
      <c r="DD243" s="14">
        <v>236</v>
      </c>
      <c r="DE243" s="43">
        <v>236</v>
      </c>
      <c r="DF243" s="14">
        <v>242</v>
      </c>
      <c r="DG243" s="14">
        <v>113</v>
      </c>
      <c r="DH243" s="14">
        <v>335</v>
      </c>
      <c r="DI243" s="14">
        <v>288.5</v>
      </c>
      <c r="DJ243" s="14">
        <f t="shared" si="53"/>
        <v>298</v>
      </c>
      <c r="DK243" s="368" t="s">
        <v>255</v>
      </c>
      <c r="DL243" s="14">
        <v>0.50111244057050952</v>
      </c>
      <c r="DM243" s="431">
        <v>0.51341636419343339</v>
      </c>
      <c r="DN243" s="14">
        <v>236</v>
      </c>
      <c r="DO243" s="43">
        <v>236</v>
      </c>
      <c r="DP243" s="14">
        <v>275</v>
      </c>
      <c r="DQ243" s="14">
        <v>242</v>
      </c>
      <c r="DR243" s="14">
        <v>297</v>
      </c>
      <c r="DS243" s="14">
        <v>286</v>
      </c>
      <c r="DT243" s="14">
        <f t="shared" si="54"/>
        <v>297</v>
      </c>
      <c r="DU243" s="368" t="s">
        <v>218</v>
      </c>
      <c r="DV243" s="14">
        <v>0.49382382525414759</v>
      </c>
      <c r="DW243" s="431">
        <v>0.51020895667881017</v>
      </c>
      <c r="DX243" s="14">
        <v>236</v>
      </c>
      <c r="DY243" s="14">
        <v>236</v>
      </c>
      <c r="DZ243" s="14">
        <v>254</v>
      </c>
      <c r="EA243" s="14">
        <v>220</v>
      </c>
      <c r="EB243" s="14">
        <v>243</v>
      </c>
      <c r="EC243" s="14">
        <v>248.5</v>
      </c>
      <c r="ED243" s="43">
        <f t="shared" si="55"/>
        <v>258</v>
      </c>
    </row>
    <row r="244" spans="6:134" x14ac:dyDescent="0.25">
      <c r="F244" s="406" t="s">
        <v>144</v>
      </c>
      <c r="G244" s="411">
        <f>(VLOOKUP(F244,'RPPF CALCULATION'!$AX$2:$AZ$400,2,FALSE))</f>
        <v>0.50727694913176036</v>
      </c>
      <c r="H244" s="413">
        <f t="shared" si="45"/>
        <v>238</v>
      </c>
      <c r="I244" s="49">
        <f>VLOOKUP(F244,'RPPF CALCULATION'!$U$2:$W$365,3,FALSE)</f>
        <v>214</v>
      </c>
      <c r="J244" s="417">
        <f>VLOOKUP(F244,'RPPF CALCULATION'!$X$2:$AC$365,3,FALSE)</f>
        <v>259</v>
      </c>
      <c r="K244" s="467">
        <f>VLOOKUP(F244,'RPPF CALCULATION'!$X$2:$AC$365,5,FALSE)</f>
        <v>201</v>
      </c>
      <c r="L244" s="525">
        <f t="shared" si="46"/>
        <v>207.5</v>
      </c>
      <c r="M244" s="469">
        <f t="shared" si="47"/>
        <v>216</v>
      </c>
      <c r="O244" s="368" t="s">
        <v>290</v>
      </c>
      <c r="P244" s="14">
        <v>0.52109660332534458</v>
      </c>
      <c r="Q244" s="431">
        <v>0.53208308838769236</v>
      </c>
      <c r="R244" s="14">
        <v>237</v>
      </c>
      <c r="S244" s="43">
        <v>237</v>
      </c>
      <c r="T244" s="14">
        <v>254</v>
      </c>
      <c r="U244" s="14">
        <v>238</v>
      </c>
      <c r="V244" s="14">
        <v>138</v>
      </c>
      <c r="W244" s="14">
        <v>196</v>
      </c>
      <c r="X244" s="14">
        <f t="shared" si="56"/>
        <v>193</v>
      </c>
      <c r="Y244" s="368" t="s">
        <v>275</v>
      </c>
      <c r="Z244" s="14">
        <v>0.52326004102184065</v>
      </c>
      <c r="AA244" s="431">
        <v>0.54280616106867574</v>
      </c>
      <c r="AB244" s="14">
        <v>237</v>
      </c>
      <c r="AC244" s="43">
        <v>237</v>
      </c>
      <c r="AD244" s="14">
        <v>256</v>
      </c>
      <c r="AE244" s="14">
        <v>302</v>
      </c>
      <c r="AF244" s="14">
        <v>162</v>
      </c>
      <c r="AG244" s="14">
        <v>209</v>
      </c>
      <c r="AH244" s="43">
        <f t="shared" si="57"/>
        <v>214</v>
      </c>
      <c r="AI244" s="368" t="s">
        <v>150</v>
      </c>
      <c r="AJ244" s="14">
        <v>0.49639587882341069</v>
      </c>
      <c r="AK244" s="431">
        <v>0.5444707392158451</v>
      </c>
      <c r="AL244" s="14">
        <v>237</v>
      </c>
      <c r="AM244" s="14">
        <v>237</v>
      </c>
      <c r="AN244" s="14">
        <v>230</v>
      </c>
      <c r="AO244" s="14">
        <v>173</v>
      </c>
      <c r="AP244" s="14">
        <v>153</v>
      </c>
      <c r="AQ244" s="14">
        <v>191.5</v>
      </c>
      <c r="AR244" s="43">
        <f t="shared" si="58"/>
        <v>192</v>
      </c>
      <c r="AS244" s="14" t="s">
        <v>102</v>
      </c>
      <c r="AT244" s="14">
        <v>0.48808679273514344</v>
      </c>
      <c r="AU244" s="431">
        <v>0.52583784387904553</v>
      </c>
      <c r="AV244" s="14">
        <v>237</v>
      </c>
      <c r="AW244" s="43">
        <v>237</v>
      </c>
      <c r="AX244" s="14">
        <v>222</v>
      </c>
      <c r="AY244" s="14">
        <v>271</v>
      </c>
      <c r="AZ244" s="14">
        <v>221</v>
      </c>
      <c r="BA244" s="14">
        <v>221.5</v>
      </c>
      <c r="BB244" s="14">
        <f t="shared" si="59"/>
        <v>220</v>
      </c>
      <c r="BC244" s="368" t="s">
        <v>179</v>
      </c>
      <c r="BD244" s="14">
        <v>0.52278120542793882</v>
      </c>
      <c r="BE244" s="431">
        <v>0.53549096748322911</v>
      </c>
      <c r="BF244" s="14">
        <v>237</v>
      </c>
      <c r="BG244" s="43">
        <v>237</v>
      </c>
      <c r="BH244" s="14">
        <v>220</v>
      </c>
      <c r="BI244" s="14">
        <v>211</v>
      </c>
      <c r="BJ244" s="14">
        <v>127</v>
      </c>
      <c r="BK244" s="14">
        <v>173.5</v>
      </c>
      <c r="BL244" s="14">
        <f t="shared" si="48"/>
        <v>169</v>
      </c>
      <c r="BM244" s="368" t="s">
        <v>94</v>
      </c>
      <c r="BN244" s="14">
        <v>0.50836727965304507</v>
      </c>
      <c r="BO244" s="431">
        <v>0.53013388845864606</v>
      </c>
      <c r="BP244" s="14">
        <v>237</v>
      </c>
      <c r="BQ244" s="43">
        <v>237</v>
      </c>
      <c r="BR244" s="14">
        <v>230</v>
      </c>
      <c r="BS244" s="14">
        <v>110</v>
      </c>
      <c r="BT244" s="14">
        <v>301</v>
      </c>
      <c r="BU244" s="14">
        <v>265.5</v>
      </c>
      <c r="BV244" s="14">
        <f t="shared" si="49"/>
        <v>271</v>
      </c>
      <c r="BW244" s="14" t="s">
        <v>216</v>
      </c>
      <c r="BX244" s="14">
        <v>0.49704291959470343</v>
      </c>
      <c r="BY244" s="431">
        <v>0.5245951711454383</v>
      </c>
      <c r="BZ244" s="14">
        <v>237</v>
      </c>
      <c r="CA244" s="43">
        <v>237</v>
      </c>
      <c r="CB244" s="14">
        <v>241</v>
      </c>
      <c r="CC244" s="14">
        <v>179</v>
      </c>
      <c r="CD244" s="14">
        <v>234</v>
      </c>
      <c r="CE244" s="14">
        <v>237.5</v>
      </c>
      <c r="CF244" s="14">
        <f t="shared" si="50"/>
        <v>241</v>
      </c>
      <c r="CG244" s="368" t="s">
        <v>75</v>
      </c>
      <c r="CH244" s="14">
        <v>0.50245441502993171</v>
      </c>
      <c r="CI244" s="431">
        <v>0.53011344396349747</v>
      </c>
      <c r="CJ244" s="14">
        <v>237</v>
      </c>
      <c r="CK244" s="43">
        <v>237</v>
      </c>
      <c r="CL244" s="14">
        <v>263</v>
      </c>
      <c r="CM244" s="14">
        <v>217</v>
      </c>
      <c r="CN244" s="14">
        <v>271</v>
      </c>
      <c r="CO244" s="14">
        <v>267</v>
      </c>
      <c r="CP244" s="43">
        <f t="shared" si="51"/>
        <v>277</v>
      </c>
      <c r="CQ244" s="14" t="s">
        <v>52</v>
      </c>
      <c r="CR244" s="14">
        <v>0.50261352172060692</v>
      </c>
      <c r="CS244" s="431">
        <v>0.52699674832711729</v>
      </c>
      <c r="CT244" s="14">
        <v>237</v>
      </c>
      <c r="CU244" s="14">
        <v>237</v>
      </c>
      <c r="CV244" s="14">
        <v>249</v>
      </c>
      <c r="CW244" s="14">
        <v>193</v>
      </c>
      <c r="CX244" s="14">
        <v>158</v>
      </c>
      <c r="CY244" s="14">
        <v>203.5</v>
      </c>
      <c r="CZ244" s="14">
        <f t="shared" si="52"/>
        <v>199</v>
      </c>
      <c r="DA244" s="368" t="s">
        <v>38</v>
      </c>
      <c r="DB244" s="14">
        <v>0.51106315869523022</v>
      </c>
      <c r="DC244" s="431">
        <v>0.54274538286742702</v>
      </c>
      <c r="DD244" s="14">
        <v>237</v>
      </c>
      <c r="DE244" s="43">
        <v>237</v>
      </c>
      <c r="DF244" s="14">
        <v>255</v>
      </c>
      <c r="DG244" s="14">
        <v>286</v>
      </c>
      <c r="DH244" s="14">
        <v>237</v>
      </c>
      <c r="DI244" s="14">
        <v>246</v>
      </c>
      <c r="DJ244" s="14">
        <f t="shared" si="53"/>
        <v>251</v>
      </c>
      <c r="DK244" s="368" t="s">
        <v>217</v>
      </c>
      <c r="DL244" s="14">
        <v>0.50084345956933574</v>
      </c>
      <c r="DM244" s="431">
        <v>0.51314077884276332</v>
      </c>
      <c r="DN244" s="14">
        <v>237</v>
      </c>
      <c r="DO244" s="43">
        <v>237</v>
      </c>
      <c r="DP244" s="14">
        <v>222</v>
      </c>
      <c r="DQ244" s="14">
        <v>175</v>
      </c>
      <c r="DR244" s="14">
        <v>124</v>
      </c>
      <c r="DS244" s="14">
        <v>173</v>
      </c>
      <c r="DT244" s="14">
        <f t="shared" si="54"/>
        <v>171</v>
      </c>
      <c r="DU244" s="368" t="s">
        <v>557</v>
      </c>
      <c r="DV244" s="14">
        <v>0.49287945427885577</v>
      </c>
      <c r="DW244" s="431">
        <v>0.50923325136573938</v>
      </c>
      <c r="DX244" s="14">
        <v>237</v>
      </c>
      <c r="DY244" s="14">
        <v>237</v>
      </c>
      <c r="DZ244" s="14">
        <v>214</v>
      </c>
      <c r="EA244" s="14">
        <v>196</v>
      </c>
      <c r="EB244" s="14">
        <v>221</v>
      </c>
      <c r="EC244" s="14">
        <v>217.5</v>
      </c>
      <c r="ED244" s="43">
        <f t="shared" si="55"/>
        <v>222</v>
      </c>
    </row>
    <row r="245" spans="6:134" x14ac:dyDescent="0.25">
      <c r="F245" s="406" t="s">
        <v>193</v>
      </c>
      <c r="G245" s="411">
        <f>(VLOOKUP(F245,'RPPF CALCULATION'!$AX$2:$AZ$400,2,FALSE))</f>
        <v>0.50696405115195897</v>
      </c>
      <c r="H245" s="413">
        <f t="shared" si="45"/>
        <v>239</v>
      </c>
      <c r="I245" s="49">
        <f>VLOOKUP(F245,'RPPF CALCULATION'!$U$2:$W$365,3,FALSE)</f>
        <v>228</v>
      </c>
      <c r="J245" s="417">
        <f>VLOOKUP(F245,'RPPF CALCULATION'!$X$2:$AC$365,3,FALSE)</f>
        <v>332</v>
      </c>
      <c r="K245" s="467">
        <f>VLOOKUP(F245,'RPPF CALCULATION'!$X$2:$AC$365,5,FALSE)</f>
        <v>214</v>
      </c>
      <c r="L245" s="525">
        <f t="shared" si="46"/>
        <v>221</v>
      </c>
      <c r="M245" s="469">
        <f t="shared" si="47"/>
        <v>229</v>
      </c>
      <c r="O245" s="368" t="s">
        <v>310</v>
      </c>
      <c r="P245" s="14">
        <v>0.51978514726609926</v>
      </c>
      <c r="Q245" s="431">
        <v>0.53074398238347931</v>
      </c>
      <c r="R245" s="14">
        <v>238</v>
      </c>
      <c r="S245" s="43">
        <v>238</v>
      </c>
      <c r="T245" s="14">
        <v>248</v>
      </c>
      <c r="U245" s="14">
        <v>150</v>
      </c>
      <c r="V245" s="14">
        <v>246</v>
      </c>
      <c r="W245" s="14">
        <v>247</v>
      </c>
      <c r="X245" s="14">
        <f t="shared" si="56"/>
        <v>248</v>
      </c>
      <c r="Y245" s="368" t="s">
        <v>305</v>
      </c>
      <c r="Z245" s="14">
        <v>0.51909836392272635</v>
      </c>
      <c r="AA245" s="431">
        <v>0.53848902657973929</v>
      </c>
      <c r="AB245" s="14">
        <v>238</v>
      </c>
      <c r="AC245" s="43">
        <v>238</v>
      </c>
      <c r="AD245" s="14">
        <v>253</v>
      </c>
      <c r="AE245" s="14">
        <v>168</v>
      </c>
      <c r="AF245" s="14">
        <v>257</v>
      </c>
      <c r="AG245" s="14">
        <v>255</v>
      </c>
      <c r="AH245" s="43">
        <f t="shared" si="57"/>
        <v>254</v>
      </c>
      <c r="AI245" s="368" t="s">
        <v>99</v>
      </c>
      <c r="AJ245" s="14">
        <v>0.49523529682085843</v>
      </c>
      <c r="AK245" s="431">
        <v>0.54319775737250664</v>
      </c>
      <c r="AL245" s="14">
        <v>238</v>
      </c>
      <c r="AM245" s="14">
        <v>238</v>
      </c>
      <c r="AN245" s="14">
        <v>200</v>
      </c>
      <c r="AO245" s="14">
        <v>281</v>
      </c>
      <c r="AP245" s="14">
        <v>173</v>
      </c>
      <c r="AQ245" s="14">
        <v>186.5</v>
      </c>
      <c r="AR245" s="43">
        <f t="shared" si="58"/>
        <v>184</v>
      </c>
      <c r="AS245" s="14" t="s">
        <v>316</v>
      </c>
      <c r="AT245" s="14">
        <v>0.48700821847522957</v>
      </c>
      <c r="AU245" s="431">
        <v>0.52467584734126105</v>
      </c>
      <c r="AV245" s="14">
        <v>238</v>
      </c>
      <c r="AW245" s="43">
        <v>238</v>
      </c>
      <c r="AX245" s="14">
        <v>243</v>
      </c>
      <c r="AY245" s="14">
        <v>208</v>
      </c>
      <c r="AZ245" s="14">
        <v>311</v>
      </c>
      <c r="BA245" s="14">
        <v>277</v>
      </c>
      <c r="BB245" s="14">
        <f t="shared" si="59"/>
        <v>285</v>
      </c>
      <c r="BC245" s="368" t="s">
        <v>85</v>
      </c>
      <c r="BD245" s="14">
        <v>0.51993169106211745</v>
      </c>
      <c r="BE245" s="431">
        <v>0.53257217623984077</v>
      </c>
      <c r="BF245" s="14">
        <v>238</v>
      </c>
      <c r="BG245" s="43">
        <v>238</v>
      </c>
      <c r="BH245" s="14">
        <v>259</v>
      </c>
      <c r="BI245" s="14">
        <v>229</v>
      </c>
      <c r="BJ245" s="14">
        <v>280</v>
      </c>
      <c r="BK245" s="14">
        <v>269.5</v>
      </c>
      <c r="BL245" s="14">
        <f t="shared" si="48"/>
        <v>276</v>
      </c>
      <c r="BM245" s="368" t="s">
        <v>299</v>
      </c>
      <c r="BN245" s="14">
        <v>0.50706820439080602</v>
      </c>
      <c r="BO245" s="431">
        <v>0.52877919108189664</v>
      </c>
      <c r="BP245" s="14">
        <v>238</v>
      </c>
      <c r="BQ245" s="43">
        <v>238</v>
      </c>
      <c r="BR245" s="14">
        <v>220</v>
      </c>
      <c r="BS245" s="14">
        <v>284</v>
      </c>
      <c r="BT245" s="14">
        <v>94</v>
      </c>
      <c r="BU245" s="14">
        <v>157</v>
      </c>
      <c r="BV245" s="14">
        <f t="shared" si="49"/>
        <v>155</v>
      </c>
      <c r="BW245" s="14" t="s">
        <v>256</v>
      </c>
      <c r="BX245" s="14">
        <v>0.49599433975011287</v>
      </c>
      <c r="BY245" s="431">
        <v>0.5234884660675726</v>
      </c>
      <c r="BZ245" s="14">
        <v>238</v>
      </c>
      <c r="CA245" s="43">
        <v>238</v>
      </c>
      <c r="CB245" s="14">
        <v>234</v>
      </c>
      <c r="CC245" s="14">
        <v>155</v>
      </c>
      <c r="CD245" s="14">
        <v>268</v>
      </c>
      <c r="CE245" s="14">
        <v>251</v>
      </c>
      <c r="CF245" s="14">
        <f t="shared" si="50"/>
        <v>260</v>
      </c>
      <c r="CG245" s="368" t="s">
        <v>567</v>
      </c>
      <c r="CH245" s="14">
        <v>0.50181457169049448</v>
      </c>
      <c r="CI245" s="431">
        <v>0.52943837863195697</v>
      </c>
      <c r="CJ245" s="14">
        <v>238</v>
      </c>
      <c r="CK245" s="43">
        <v>238</v>
      </c>
      <c r="CL245" s="14">
        <v>237</v>
      </c>
      <c r="CM245" s="14">
        <v>212</v>
      </c>
      <c r="CN245" s="14">
        <v>174</v>
      </c>
      <c r="CO245" s="14">
        <v>205.5</v>
      </c>
      <c r="CP245" s="43">
        <f t="shared" si="51"/>
        <v>200</v>
      </c>
      <c r="CQ245" s="14" t="s">
        <v>111</v>
      </c>
      <c r="CR245" s="14">
        <v>0.50080813508942856</v>
      </c>
      <c r="CS245" s="431">
        <v>0.52510377720121681</v>
      </c>
      <c r="CT245" s="14">
        <v>238</v>
      </c>
      <c r="CU245" s="14">
        <v>238</v>
      </c>
      <c r="CV245" s="14">
        <v>224</v>
      </c>
      <c r="CW245" s="14">
        <v>218</v>
      </c>
      <c r="CX245" s="14">
        <v>307</v>
      </c>
      <c r="CY245" s="14">
        <v>265.5</v>
      </c>
      <c r="CZ245" s="14">
        <f t="shared" si="52"/>
        <v>272</v>
      </c>
      <c r="DA245" s="368" t="s">
        <v>218</v>
      </c>
      <c r="DB245" s="14">
        <v>0.50878096662404104</v>
      </c>
      <c r="DC245" s="431">
        <v>0.54032171137324825</v>
      </c>
      <c r="DD245" s="14">
        <v>238</v>
      </c>
      <c r="DE245" s="43">
        <v>238</v>
      </c>
      <c r="DF245" s="14">
        <v>224</v>
      </c>
      <c r="DG245" s="14">
        <v>212</v>
      </c>
      <c r="DH245" s="14">
        <v>128</v>
      </c>
      <c r="DI245" s="14">
        <v>176</v>
      </c>
      <c r="DJ245" s="14">
        <f t="shared" si="53"/>
        <v>173</v>
      </c>
      <c r="DK245" s="368" t="s">
        <v>239</v>
      </c>
      <c r="DL245" s="14">
        <v>0.50010724373588678</v>
      </c>
      <c r="DM245" s="431">
        <v>0.51238648654053942</v>
      </c>
      <c r="DN245" s="14">
        <v>238</v>
      </c>
      <c r="DO245" s="43">
        <v>238</v>
      </c>
      <c r="DP245" s="14">
        <v>257</v>
      </c>
      <c r="DQ245" s="14">
        <v>196</v>
      </c>
      <c r="DR245" s="14">
        <v>286</v>
      </c>
      <c r="DS245" s="14">
        <v>271.5</v>
      </c>
      <c r="DT245" s="14">
        <f t="shared" si="54"/>
        <v>282</v>
      </c>
      <c r="DU245" s="368" t="s">
        <v>217</v>
      </c>
      <c r="DV245" s="14">
        <v>0.49126397771627384</v>
      </c>
      <c r="DW245" s="431">
        <v>0.50756417310466151</v>
      </c>
      <c r="DX245" s="14">
        <v>238</v>
      </c>
      <c r="DY245" s="14">
        <v>238</v>
      </c>
      <c r="DZ245" s="14">
        <v>200</v>
      </c>
      <c r="EA245" s="14">
        <v>281</v>
      </c>
      <c r="EB245" s="14">
        <v>287</v>
      </c>
      <c r="EC245" s="14">
        <v>243.5</v>
      </c>
      <c r="ED245" s="43">
        <f t="shared" si="55"/>
        <v>248</v>
      </c>
    </row>
    <row r="246" spans="6:134" x14ac:dyDescent="0.25">
      <c r="F246" s="406" t="s">
        <v>151</v>
      </c>
      <c r="G246" s="411">
        <f>(VLOOKUP(F246,'RPPF CALCULATION'!$AX$2:$AZ$400,2,FALSE))</f>
        <v>0.50452300962936725</v>
      </c>
      <c r="H246" s="413">
        <f t="shared" si="45"/>
        <v>240</v>
      </c>
      <c r="I246" s="49">
        <f>VLOOKUP(F246,'RPPF CALCULATION'!$U$2:$W$365,3,FALSE)</f>
        <v>267</v>
      </c>
      <c r="J246" s="417">
        <f>VLOOKUP(F246,'RPPF CALCULATION'!$X$2:$AC$365,3,FALSE)</f>
        <v>154</v>
      </c>
      <c r="K246" s="467">
        <f>VLOOKUP(F246,'RPPF CALCULATION'!$X$2:$AC$365,5,FALSE)</f>
        <v>350</v>
      </c>
      <c r="L246" s="525">
        <f t="shared" si="46"/>
        <v>308.5</v>
      </c>
      <c r="M246" s="469">
        <f t="shared" si="47"/>
        <v>317</v>
      </c>
      <c r="O246" s="368" t="s">
        <v>362</v>
      </c>
      <c r="P246" s="14">
        <v>0.51976734369090682</v>
      </c>
      <c r="Q246" s="431">
        <v>0.53072580344849429</v>
      </c>
      <c r="R246" s="14">
        <v>239</v>
      </c>
      <c r="S246" s="43">
        <v>239</v>
      </c>
      <c r="T246" s="14">
        <v>252</v>
      </c>
      <c r="U246" s="14">
        <v>122</v>
      </c>
      <c r="V246" s="14">
        <v>273</v>
      </c>
      <c r="W246" s="14">
        <v>262.5</v>
      </c>
      <c r="X246" s="14">
        <f t="shared" si="56"/>
        <v>264</v>
      </c>
      <c r="Y246" s="368" t="s">
        <v>355</v>
      </c>
      <c r="Z246" s="14">
        <v>0.51685011148167059</v>
      </c>
      <c r="AA246" s="431">
        <v>0.53615679178065245</v>
      </c>
      <c r="AB246" s="14">
        <v>239</v>
      </c>
      <c r="AC246" s="43">
        <v>239</v>
      </c>
      <c r="AD246" s="14">
        <v>244</v>
      </c>
      <c r="AE246" s="14">
        <v>291</v>
      </c>
      <c r="AF246" s="14">
        <v>219</v>
      </c>
      <c r="AG246" s="14">
        <v>231.5</v>
      </c>
      <c r="AH246" s="43">
        <f t="shared" si="57"/>
        <v>234</v>
      </c>
      <c r="AI246" s="368" t="s">
        <v>255</v>
      </c>
      <c r="AJ246" s="14">
        <v>0.4907281100614021</v>
      </c>
      <c r="AK246" s="431">
        <v>0.53825405938588811</v>
      </c>
      <c r="AL246" s="14">
        <v>239</v>
      </c>
      <c r="AM246" s="14">
        <v>239</v>
      </c>
      <c r="AN246" s="14">
        <v>193</v>
      </c>
      <c r="AO246" s="14">
        <v>245</v>
      </c>
      <c r="AP246" s="14">
        <v>224</v>
      </c>
      <c r="AQ246" s="14">
        <v>208.5</v>
      </c>
      <c r="AR246" s="43">
        <f t="shared" si="58"/>
        <v>213</v>
      </c>
      <c r="AS246" s="14" t="s">
        <v>333</v>
      </c>
      <c r="AT246" s="14">
        <v>0.48355892648443521</v>
      </c>
      <c r="AU246" s="431">
        <v>0.52095977001578264</v>
      </c>
      <c r="AV246" s="14">
        <v>239</v>
      </c>
      <c r="AW246" s="43">
        <v>239</v>
      </c>
      <c r="AX246" s="14">
        <v>207</v>
      </c>
      <c r="AY246" s="14">
        <v>88</v>
      </c>
      <c r="AZ246" s="14">
        <v>204</v>
      </c>
      <c r="BA246" s="14">
        <v>205.5</v>
      </c>
      <c r="BB246" s="14">
        <f t="shared" si="59"/>
        <v>204</v>
      </c>
      <c r="BC246" s="368" t="s">
        <v>273</v>
      </c>
      <c r="BD246" s="14">
        <v>0.5171512037034055</v>
      </c>
      <c r="BE246" s="431">
        <v>0.52972409017566646</v>
      </c>
      <c r="BF246" s="14">
        <v>239</v>
      </c>
      <c r="BG246" s="43">
        <v>239</v>
      </c>
      <c r="BH246" s="14">
        <v>234</v>
      </c>
      <c r="BI246" s="14">
        <v>195</v>
      </c>
      <c r="BJ246" s="14">
        <v>321</v>
      </c>
      <c r="BK246" s="14">
        <v>277.5</v>
      </c>
      <c r="BL246" s="14">
        <f t="shared" si="48"/>
        <v>287</v>
      </c>
      <c r="BM246" s="368" t="s">
        <v>175</v>
      </c>
      <c r="BN246" s="14">
        <v>0.50029117660148037</v>
      </c>
      <c r="BO246" s="431">
        <v>0.52171199333345086</v>
      </c>
      <c r="BP246" s="14">
        <v>239</v>
      </c>
      <c r="BQ246" s="43">
        <v>239</v>
      </c>
      <c r="BR246" s="14">
        <v>233</v>
      </c>
      <c r="BS246" s="14">
        <v>141</v>
      </c>
      <c r="BT246" s="14">
        <v>284</v>
      </c>
      <c r="BU246" s="14">
        <v>258.5</v>
      </c>
      <c r="BV246" s="14">
        <f t="shared" si="49"/>
        <v>262</v>
      </c>
      <c r="BW246" s="14" t="s">
        <v>84</v>
      </c>
      <c r="BX246" s="14">
        <v>0.49369481846511776</v>
      </c>
      <c r="BY246" s="431">
        <v>0.52106147693947424</v>
      </c>
      <c r="BZ246" s="14">
        <v>239</v>
      </c>
      <c r="CA246" s="43">
        <v>239</v>
      </c>
      <c r="CB246" s="14">
        <v>230</v>
      </c>
      <c r="CC246" s="14">
        <v>143</v>
      </c>
      <c r="CD246" s="14">
        <v>186</v>
      </c>
      <c r="CE246" s="14">
        <v>208</v>
      </c>
      <c r="CF246" s="14">
        <f t="shared" si="50"/>
        <v>209</v>
      </c>
      <c r="CG246" s="368" t="s">
        <v>274</v>
      </c>
      <c r="CH246" s="14">
        <v>0.5016669091389413</v>
      </c>
      <c r="CI246" s="431">
        <v>0.52928258757627755</v>
      </c>
      <c r="CJ246" s="14">
        <v>239</v>
      </c>
      <c r="CK246" s="43">
        <v>239</v>
      </c>
      <c r="CL246" s="14">
        <v>220</v>
      </c>
      <c r="CM246" s="14">
        <v>207</v>
      </c>
      <c r="CN246" s="14">
        <v>298</v>
      </c>
      <c r="CO246" s="14">
        <v>259</v>
      </c>
      <c r="CP246" s="43">
        <f t="shared" si="51"/>
        <v>263</v>
      </c>
      <c r="CQ246" s="14" t="s">
        <v>156</v>
      </c>
      <c r="CR246" s="14">
        <v>0.50063422562957927</v>
      </c>
      <c r="CS246" s="431">
        <v>0.52492143089360022</v>
      </c>
      <c r="CT246" s="14">
        <v>239</v>
      </c>
      <c r="CU246" s="14">
        <v>239</v>
      </c>
      <c r="CV246" s="14">
        <v>212</v>
      </c>
      <c r="CW246" s="14">
        <v>56</v>
      </c>
      <c r="CX246" s="14">
        <v>246</v>
      </c>
      <c r="CY246" s="14">
        <v>229</v>
      </c>
      <c r="CZ246" s="14">
        <f t="shared" si="52"/>
        <v>230</v>
      </c>
      <c r="DA246" s="368" t="s">
        <v>377</v>
      </c>
      <c r="DB246" s="14">
        <v>0.5081731840993472</v>
      </c>
      <c r="DC246" s="431">
        <v>0.53967625072234304</v>
      </c>
      <c r="DD246" s="14">
        <v>239</v>
      </c>
      <c r="DE246" s="43">
        <v>239</v>
      </c>
      <c r="DF246" s="14">
        <v>237</v>
      </c>
      <c r="DG246" s="14">
        <v>185</v>
      </c>
      <c r="DH246" s="14">
        <v>242</v>
      </c>
      <c r="DI246" s="14">
        <v>239.5</v>
      </c>
      <c r="DJ246" s="14">
        <f t="shared" si="53"/>
        <v>241</v>
      </c>
      <c r="DK246" s="368" t="s">
        <v>568</v>
      </c>
      <c r="DL246" s="14">
        <v>0.49984293199447727</v>
      </c>
      <c r="DM246" s="431">
        <v>0.51211568509499239</v>
      </c>
      <c r="DN246" s="14">
        <v>239</v>
      </c>
      <c r="DO246" s="43">
        <v>239</v>
      </c>
      <c r="DP246" s="14">
        <v>225</v>
      </c>
      <c r="DQ246" s="14">
        <v>312</v>
      </c>
      <c r="DR246" s="14">
        <v>119</v>
      </c>
      <c r="DS246" s="14">
        <v>172</v>
      </c>
      <c r="DT246" s="14">
        <f t="shared" si="54"/>
        <v>169</v>
      </c>
      <c r="DU246" s="368" t="s">
        <v>230</v>
      </c>
      <c r="DV246" s="14">
        <v>0.48908416660987264</v>
      </c>
      <c r="DW246" s="431">
        <v>0.50531203561457294</v>
      </c>
      <c r="DX246" s="14">
        <v>239</v>
      </c>
      <c r="DY246" s="14">
        <v>239</v>
      </c>
      <c r="DZ246" s="14">
        <v>242</v>
      </c>
      <c r="EA246" s="14">
        <v>134</v>
      </c>
      <c r="EB246" s="14">
        <v>279</v>
      </c>
      <c r="EC246" s="14">
        <v>260.5</v>
      </c>
      <c r="ED246" s="43">
        <f t="shared" si="55"/>
        <v>272</v>
      </c>
    </row>
    <row r="247" spans="6:134" x14ac:dyDescent="0.25">
      <c r="F247" s="406" t="s">
        <v>130</v>
      </c>
      <c r="G247" s="411">
        <f>(VLOOKUP(F247,'RPPF CALCULATION'!$AX$2:$AZ$400,2,FALSE))</f>
        <v>0.50381494529905591</v>
      </c>
      <c r="H247" s="413">
        <f t="shared" si="45"/>
        <v>241</v>
      </c>
      <c r="I247" s="49">
        <f>VLOOKUP(F247,'RPPF CALCULATION'!$U$2:$W$365,3,FALSE)</f>
        <v>239</v>
      </c>
      <c r="J247" s="417">
        <f>VLOOKUP(F247,'RPPF CALCULATION'!$X$2:$AC$365,3,FALSE)</f>
        <v>164</v>
      </c>
      <c r="K247" s="467">
        <f>VLOOKUP(F247,'RPPF CALCULATION'!$X$2:$AC$365,5,FALSE)</f>
        <v>225</v>
      </c>
      <c r="L247" s="525">
        <f t="shared" si="46"/>
        <v>232</v>
      </c>
      <c r="M247" s="469">
        <f t="shared" si="47"/>
        <v>238</v>
      </c>
      <c r="O247" s="368" t="s">
        <v>125</v>
      </c>
      <c r="P247" s="14">
        <v>0.51962616587410526</v>
      </c>
      <c r="Q247" s="431">
        <v>0.53058164912414019</v>
      </c>
      <c r="R247" s="14">
        <v>240</v>
      </c>
      <c r="S247" s="43">
        <v>240</v>
      </c>
      <c r="T247" s="14">
        <v>245</v>
      </c>
      <c r="U247" s="14">
        <v>264</v>
      </c>
      <c r="V247" s="14">
        <v>294</v>
      </c>
      <c r="W247" s="14">
        <v>269.5</v>
      </c>
      <c r="X247" s="14">
        <f t="shared" si="56"/>
        <v>272</v>
      </c>
      <c r="Y247" s="368" t="s">
        <v>385</v>
      </c>
      <c r="Z247" s="14">
        <v>0.51674971389133106</v>
      </c>
      <c r="AA247" s="431">
        <v>0.5360526438879788</v>
      </c>
      <c r="AB247" s="14">
        <v>240</v>
      </c>
      <c r="AC247" s="43">
        <v>240</v>
      </c>
      <c r="AD247" s="14">
        <v>232</v>
      </c>
      <c r="AE247" s="14">
        <v>139</v>
      </c>
      <c r="AF247" s="14">
        <v>353</v>
      </c>
      <c r="AG247" s="14">
        <v>292.5</v>
      </c>
      <c r="AH247" s="43">
        <f t="shared" si="57"/>
        <v>299</v>
      </c>
      <c r="AI247" s="368" t="s">
        <v>304</v>
      </c>
      <c r="AJ247" s="14">
        <v>0.49012454073984746</v>
      </c>
      <c r="AK247" s="431">
        <v>0.5375920356892897</v>
      </c>
      <c r="AL247" s="14">
        <v>240</v>
      </c>
      <c r="AM247" s="14">
        <v>240</v>
      </c>
      <c r="AN247" s="14">
        <v>252</v>
      </c>
      <c r="AO247" s="14">
        <v>353</v>
      </c>
      <c r="AP247" s="14">
        <v>111</v>
      </c>
      <c r="AQ247" s="14">
        <v>181.5</v>
      </c>
      <c r="AR247" s="43">
        <f t="shared" si="58"/>
        <v>178</v>
      </c>
      <c r="AS247" s="14" t="s">
        <v>347</v>
      </c>
      <c r="AT247" s="14">
        <v>0.48326350203767188</v>
      </c>
      <c r="AU247" s="431">
        <v>0.52064149597840359</v>
      </c>
      <c r="AV247" s="14">
        <v>240</v>
      </c>
      <c r="AW247" s="43">
        <v>240</v>
      </c>
      <c r="AX247" s="14">
        <v>223</v>
      </c>
      <c r="AY247" s="14">
        <v>213</v>
      </c>
      <c r="AZ247" s="14">
        <v>237</v>
      </c>
      <c r="BA247" s="14">
        <v>230</v>
      </c>
      <c r="BB247" s="14">
        <f t="shared" si="59"/>
        <v>234</v>
      </c>
      <c r="BC247" s="368" t="s">
        <v>330</v>
      </c>
      <c r="BD247" s="14">
        <v>0.51702253674604604</v>
      </c>
      <c r="BE247" s="431">
        <v>0.52959229509052541</v>
      </c>
      <c r="BF247" s="14">
        <v>240</v>
      </c>
      <c r="BG247" s="43">
        <v>240</v>
      </c>
      <c r="BH247" s="14">
        <v>208</v>
      </c>
      <c r="BI247" s="14">
        <v>93</v>
      </c>
      <c r="BJ247" s="14">
        <v>144</v>
      </c>
      <c r="BK247" s="14">
        <v>176</v>
      </c>
      <c r="BL247" s="14">
        <f t="shared" si="48"/>
        <v>171</v>
      </c>
      <c r="BM247" s="368" t="s">
        <v>256</v>
      </c>
      <c r="BN247" s="14">
        <v>0.50025851878312755</v>
      </c>
      <c r="BO247" s="431">
        <v>0.5216779372151189</v>
      </c>
      <c r="BP247" s="14">
        <v>240</v>
      </c>
      <c r="BQ247" s="43">
        <v>240</v>
      </c>
      <c r="BR247" s="14">
        <v>232</v>
      </c>
      <c r="BS247" s="14">
        <v>188</v>
      </c>
      <c r="BT247" s="14">
        <v>332</v>
      </c>
      <c r="BU247" s="14">
        <v>282</v>
      </c>
      <c r="BV247" s="14">
        <f t="shared" si="49"/>
        <v>289</v>
      </c>
      <c r="BW247" s="14" t="s">
        <v>179</v>
      </c>
      <c r="BX247" s="14">
        <v>0.49217193654317182</v>
      </c>
      <c r="BY247" s="431">
        <v>0.51945417811077566</v>
      </c>
      <c r="BZ247" s="14">
        <v>240</v>
      </c>
      <c r="CA247" s="43">
        <v>240</v>
      </c>
      <c r="CB247" s="14">
        <v>247</v>
      </c>
      <c r="CC247" s="14">
        <v>313</v>
      </c>
      <c r="CD247" s="14">
        <v>265</v>
      </c>
      <c r="CE247" s="14">
        <v>256</v>
      </c>
      <c r="CF247" s="14">
        <f t="shared" si="50"/>
        <v>267</v>
      </c>
      <c r="CG247" s="368" t="s">
        <v>350</v>
      </c>
      <c r="CH247" s="14">
        <v>0.49781908395131119</v>
      </c>
      <c r="CI247" s="431">
        <v>0.5252229479334205</v>
      </c>
      <c r="CJ247" s="14">
        <v>240</v>
      </c>
      <c r="CK247" s="43">
        <v>240</v>
      </c>
      <c r="CL247" s="14">
        <v>217</v>
      </c>
      <c r="CM247" s="14">
        <v>201</v>
      </c>
      <c r="CN247" s="14">
        <v>262</v>
      </c>
      <c r="CO247" s="14">
        <v>239.5</v>
      </c>
      <c r="CP247" s="43">
        <f t="shared" si="51"/>
        <v>246</v>
      </c>
      <c r="CQ247" s="14" t="s">
        <v>329</v>
      </c>
      <c r="CR247" s="14">
        <v>0.49981788957595846</v>
      </c>
      <c r="CS247" s="431">
        <v>0.52406549203161412</v>
      </c>
      <c r="CT247" s="14">
        <v>240</v>
      </c>
      <c r="CU247" s="14">
        <v>240</v>
      </c>
      <c r="CV247" s="14">
        <v>228</v>
      </c>
      <c r="CW247" s="14">
        <v>269</v>
      </c>
      <c r="CX247" s="14">
        <v>223</v>
      </c>
      <c r="CY247" s="14">
        <v>225.5</v>
      </c>
      <c r="CZ247" s="14">
        <f t="shared" si="52"/>
        <v>224</v>
      </c>
      <c r="DA247" s="368" t="s">
        <v>65</v>
      </c>
      <c r="DB247" s="14">
        <v>0.50699305324908372</v>
      </c>
      <c r="DC247" s="431">
        <v>0.53842296028404346</v>
      </c>
      <c r="DD247" s="14">
        <v>240</v>
      </c>
      <c r="DE247" s="43">
        <v>240</v>
      </c>
      <c r="DF247" s="14">
        <v>216</v>
      </c>
      <c r="DG247" s="14">
        <v>290</v>
      </c>
      <c r="DH247" s="14">
        <v>219</v>
      </c>
      <c r="DI247" s="14">
        <v>217.5</v>
      </c>
      <c r="DJ247" s="14">
        <f t="shared" si="53"/>
        <v>222</v>
      </c>
      <c r="DK247" s="368" t="s">
        <v>124</v>
      </c>
      <c r="DL247" s="14">
        <v>0.4973819079722776</v>
      </c>
      <c r="DM247" s="431">
        <v>0.50959423501039269</v>
      </c>
      <c r="DN247" s="14">
        <v>240</v>
      </c>
      <c r="DO247" s="43">
        <v>240</v>
      </c>
      <c r="DP247" s="14">
        <v>232</v>
      </c>
      <c r="DQ247" s="14">
        <v>220</v>
      </c>
      <c r="DR247" s="14">
        <v>232</v>
      </c>
      <c r="DS247" s="14">
        <v>232</v>
      </c>
      <c r="DT247" s="14">
        <f t="shared" si="54"/>
        <v>240</v>
      </c>
      <c r="DU247" s="368" t="s">
        <v>569</v>
      </c>
      <c r="DV247" s="14">
        <v>0.48736029412683657</v>
      </c>
      <c r="DW247" s="431">
        <v>0.50353096484390991</v>
      </c>
      <c r="DX247" s="14">
        <v>240</v>
      </c>
      <c r="DY247" s="14">
        <v>240</v>
      </c>
      <c r="DZ247" s="14">
        <v>227</v>
      </c>
      <c r="EA247" s="14">
        <v>135</v>
      </c>
      <c r="EB247" s="14">
        <v>310</v>
      </c>
      <c r="EC247" s="14">
        <v>268.5</v>
      </c>
      <c r="ED247" s="43">
        <f t="shared" si="55"/>
        <v>281</v>
      </c>
    </row>
    <row r="248" spans="6:134" x14ac:dyDescent="0.25">
      <c r="F248" s="406" t="s">
        <v>156</v>
      </c>
      <c r="G248" s="411">
        <f>(VLOOKUP(F248,'RPPF CALCULATION'!$AX$2:$AZ$400,2,FALSE))</f>
        <v>0.50127578132750861</v>
      </c>
      <c r="H248" s="413">
        <f t="shared" si="45"/>
        <v>242</v>
      </c>
      <c r="I248" s="49">
        <f>VLOOKUP(F248,'RPPF CALCULATION'!$U$2:$W$365,3,FALSE)</f>
        <v>263</v>
      </c>
      <c r="J248" s="417">
        <f>VLOOKUP(F248,'RPPF CALCULATION'!$X$2:$AC$365,3,FALSE)</f>
        <v>231</v>
      </c>
      <c r="K248" s="467">
        <f>VLOOKUP(F248,'RPPF CALCULATION'!$X$2:$AC$365,5,FALSE)</f>
        <v>345</v>
      </c>
      <c r="L248" s="525">
        <f t="shared" si="46"/>
        <v>304</v>
      </c>
      <c r="M248" s="469">
        <f t="shared" si="47"/>
        <v>313</v>
      </c>
      <c r="O248" s="368" t="s">
        <v>232</v>
      </c>
      <c r="P248" s="14">
        <v>0.51866023504768377</v>
      </c>
      <c r="Q248" s="431">
        <v>0.52959535319741291</v>
      </c>
      <c r="R248" s="14">
        <v>241</v>
      </c>
      <c r="S248" s="43">
        <v>241</v>
      </c>
      <c r="T248" s="14">
        <v>237</v>
      </c>
      <c r="U248" s="14">
        <v>243</v>
      </c>
      <c r="V248" s="14">
        <v>247</v>
      </c>
      <c r="W248" s="14">
        <v>242</v>
      </c>
      <c r="X248" s="14">
        <f t="shared" si="56"/>
        <v>243</v>
      </c>
      <c r="Y248" s="368" t="s">
        <v>279</v>
      </c>
      <c r="Z248" s="14">
        <v>0.51569444897306826</v>
      </c>
      <c r="AA248" s="431">
        <v>0.53495796007059027</v>
      </c>
      <c r="AB248" s="14">
        <v>241</v>
      </c>
      <c r="AC248" s="43">
        <v>241</v>
      </c>
      <c r="AD248" s="14">
        <v>236</v>
      </c>
      <c r="AE248" s="14">
        <v>296</v>
      </c>
      <c r="AF248" s="14">
        <v>181</v>
      </c>
      <c r="AG248" s="14">
        <v>208.5</v>
      </c>
      <c r="AH248" s="43">
        <f t="shared" si="57"/>
        <v>212</v>
      </c>
      <c r="AI248" s="368" t="s">
        <v>132</v>
      </c>
      <c r="AJ248" s="14">
        <v>0.48943959499032386</v>
      </c>
      <c r="AK248" s="431">
        <v>0.53684075443480028</v>
      </c>
      <c r="AL248" s="14">
        <v>241</v>
      </c>
      <c r="AM248" s="14">
        <v>241</v>
      </c>
      <c r="AN248" s="14">
        <v>226</v>
      </c>
      <c r="AO248" s="14">
        <v>222</v>
      </c>
      <c r="AP248" s="14">
        <v>165</v>
      </c>
      <c r="AQ248" s="14">
        <v>195.5</v>
      </c>
      <c r="AR248" s="43">
        <f t="shared" si="58"/>
        <v>200</v>
      </c>
      <c r="AS248" s="14" t="s">
        <v>82</v>
      </c>
      <c r="AT248" s="14">
        <v>0.48246791337828099</v>
      </c>
      <c r="AU248" s="431">
        <v>0.51978437254975196</v>
      </c>
      <c r="AV248" s="14">
        <v>241</v>
      </c>
      <c r="AW248" s="43">
        <v>241</v>
      </c>
      <c r="AX248" s="14">
        <v>225</v>
      </c>
      <c r="AY248" s="14">
        <v>238</v>
      </c>
      <c r="AZ248" s="14">
        <v>331</v>
      </c>
      <c r="BA248" s="14">
        <v>278</v>
      </c>
      <c r="BB248" s="14">
        <f t="shared" si="59"/>
        <v>287</v>
      </c>
      <c r="BC248" s="368" t="s">
        <v>340</v>
      </c>
      <c r="BD248" s="14">
        <v>0.51277934792417268</v>
      </c>
      <c r="BE248" s="431">
        <v>0.52524594662993185</v>
      </c>
      <c r="BF248" s="14">
        <v>241</v>
      </c>
      <c r="BG248" s="43">
        <v>241</v>
      </c>
      <c r="BH248" s="14">
        <v>257</v>
      </c>
      <c r="BI248" s="14">
        <v>320</v>
      </c>
      <c r="BJ248" s="14">
        <v>206</v>
      </c>
      <c r="BK248" s="14">
        <v>231.5</v>
      </c>
      <c r="BL248" s="14">
        <f t="shared" si="48"/>
        <v>238</v>
      </c>
      <c r="BM248" s="368" t="s">
        <v>63</v>
      </c>
      <c r="BN248" s="14">
        <v>0.49918883532974423</v>
      </c>
      <c r="BO248" s="431">
        <v>0.52056245344726315</v>
      </c>
      <c r="BP248" s="14">
        <v>241</v>
      </c>
      <c r="BQ248" s="43">
        <v>241</v>
      </c>
      <c r="BR248" s="14">
        <v>259</v>
      </c>
      <c r="BS248" s="14">
        <v>262</v>
      </c>
      <c r="BT248" s="14">
        <v>251</v>
      </c>
      <c r="BU248" s="14">
        <v>255</v>
      </c>
      <c r="BV248" s="14">
        <f t="shared" si="49"/>
        <v>258</v>
      </c>
      <c r="BW248" s="14" t="s">
        <v>371</v>
      </c>
      <c r="BX248" s="14">
        <v>0.49197092180953783</v>
      </c>
      <c r="BY248" s="431">
        <v>0.51924202066030944</v>
      </c>
      <c r="BZ248" s="14">
        <v>241</v>
      </c>
      <c r="CA248" s="43">
        <v>241</v>
      </c>
      <c r="CB248" s="14">
        <v>253</v>
      </c>
      <c r="CC248" s="14">
        <v>287</v>
      </c>
      <c r="CD248" s="14">
        <v>320</v>
      </c>
      <c r="CE248" s="14">
        <v>286.5</v>
      </c>
      <c r="CF248" s="14">
        <f t="shared" si="50"/>
        <v>295</v>
      </c>
      <c r="CG248" s="368" t="s">
        <v>135</v>
      </c>
      <c r="CH248" s="14">
        <v>0.49657168081839709</v>
      </c>
      <c r="CI248" s="431">
        <v>0.52390687795568813</v>
      </c>
      <c r="CJ248" s="14">
        <v>241</v>
      </c>
      <c r="CK248" s="43">
        <v>241</v>
      </c>
      <c r="CL248" s="14">
        <v>209</v>
      </c>
      <c r="CM248" s="14">
        <v>155</v>
      </c>
      <c r="CN248" s="14">
        <v>247</v>
      </c>
      <c r="CO248" s="14">
        <v>228</v>
      </c>
      <c r="CP248" s="43">
        <f t="shared" si="51"/>
        <v>227</v>
      </c>
      <c r="CQ248" s="14" t="s">
        <v>281</v>
      </c>
      <c r="CR248" s="14">
        <v>0.49894815931639735</v>
      </c>
      <c r="CS248" s="431">
        <v>0.52315356865728602</v>
      </c>
      <c r="CT248" s="14">
        <v>241</v>
      </c>
      <c r="CU248" s="14">
        <v>241</v>
      </c>
      <c r="CV248" s="14">
        <v>205</v>
      </c>
      <c r="CW248" s="14">
        <v>110</v>
      </c>
      <c r="CX248" s="14">
        <v>323</v>
      </c>
      <c r="CY248" s="14">
        <v>264</v>
      </c>
      <c r="CZ248" s="14">
        <f t="shared" si="52"/>
        <v>269</v>
      </c>
      <c r="DA248" s="368" t="s">
        <v>175</v>
      </c>
      <c r="DB248" s="14">
        <v>0.50678455355235019</v>
      </c>
      <c r="DC248" s="431">
        <v>0.53820153511221092</v>
      </c>
      <c r="DD248" s="14">
        <v>241</v>
      </c>
      <c r="DE248" s="43">
        <v>241</v>
      </c>
      <c r="DF248" s="14">
        <v>238</v>
      </c>
      <c r="DG248" s="14">
        <v>303</v>
      </c>
      <c r="DH248" s="14">
        <v>167</v>
      </c>
      <c r="DI248" s="14">
        <v>202.5</v>
      </c>
      <c r="DJ248" s="14">
        <f t="shared" si="53"/>
        <v>205</v>
      </c>
      <c r="DK248" s="368" t="s">
        <v>144</v>
      </c>
      <c r="DL248" s="14">
        <v>0.49730051864144414</v>
      </c>
      <c r="DM248" s="431">
        <v>0.5095108473094746</v>
      </c>
      <c r="DN248" s="14">
        <v>241</v>
      </c>
      <c r="DO248" s="43">
        <v>241</v>
      </c>
      <c r="DP248" s="14">
        <v>199</v>
      </c>
      <c r="DQ248" s="14">
        <v>104</v>
      </c>
      <c r="DR248" s="14">
        <v>172</v>
      </c>
      <c r="DS248" s="14">
        <v>185.5</v>
      </c>
      <c r="DT248" s="14">
        <f t="shared" si="54"/>
        <v>184</v>
      </c>
      <c r="DU248" s="368" t="s">
        <v>267</v>
      </c>
      <c r="DV248" s="14">
        <v>0.48721356369053276</v>
      </c>
      <c r="DW248" s="431">
        <v>0.50337936587482202</v>
      </c>
      <c r="DX248" s="14">
        <v>241</v>
      </c>
      <c r="DY248" s="14">
        <v>241</v>
      </c>
      <c r="DZ248" s="14">
        <v>259</v>
      </c>
      <c r="EA248" s="14">
        <v>245</v>
      </c>
      <c r="EB248" s="14">
        <v>340</v>
      </c>
      <c r="EC248" s="14">
        <v>299.5</v>
      </c>
      <c r="ED248" s="43">
        <f t="shared" si="55"/>
        <v>313</v>
      </c>
    </row>
    <row r="249" spans="6:134" x14ac:dyDescent="0.25">
      <c r="F249" s="406" t="s">
        <v>68</v>
      </c>
      <c r="G249" s="411">
        <f>(VLOOKUP(F249,'RPPF CALCULATION'!$AX$2:$AZ$400,2,FALSE))</f>
        <v>0.50114727253743885</v>
      </c>
      <c r="H249" s="413">
        <f t="shared" si="45"/>
        <v>243</v>
      </c>
      <c r="I249" s="49">
        <f>VLOOKUP(F249,'RPPF CALCULATION'!$U$2:$W$365,3,FALSE)</f>
        <v>232</v>
      </c>
      <c r="J249" s="417">
        <f>VLOOKUP(F249,'RPPF CALCULATION'!$X$2:$AC$365,3,FALSE)</f>
        <v>276</v>
      </c>
      <c r="K249" s="467">
        <f>VLOOKUP(F249,'RPPF CALCULATION'!$X$2:$AC$365,5,FALSE)</f>
        <v>172</v>
      </c>
      <c r="L249" s="525">
        <f t="shared" si="46"/>
        <v>202</v>
      </c>
      <c r="M249" s="469">
        <f t="shared" si="47"/>
        <v>209</v>
      </c>
      <c r="O249" s="368" t="s">
        <v>338</v>
      </c>
      <c r="P249" s="14">
        <v>0.517756868008867</v>
      </c>
      <c r="Q249" s="431">
        <v>0.52867294011528199</v>
      </c>
      <c r="R249" s="14">
        <v>242</v>
      </c>
      <c r="S249" s="43">
        <v>242</v>
      </c>
      <c r="T249" s="14">
        <v>183</v>
      </c>
      <c r="U249" s="14">
        <v>194</v>
      </c>
      <c r="V249" s="14">
        <v>105</v>
      </c>
      <c r="W249" s="14">
        <v>144</v>
      </c>
      <c r="X249" s="14">
        <f t="shared" si="56"/>
        <v>137</v>
      </c>
      <c r="Y249" s="368" t="s">
        <v>57</v>
      </c>
      <c r="Z249" s="14">
        <v>0.51421421433842696</v>
      </c>
      <c r="AA249" s="431">
        <v>0.53342243200324257</v>
      </c>
      <c r="AB249" s="14">
        <v>242</v>
      </c>
      <c r="AC249" s="43">
        <v>242</v>
      </c>
      <c r="AD249" s="14">
        <v>271</v>
      </c>
      <c r="AE249" s="14">
        <v>298</v>
      </c>
      <c r="AF249" s="14">
        <v>352</v>
      </c>
      <c r="AG249" s="14">
        <v>311.5</v>
      </c>
      <c r="AH249" s="43">
        <f t="shared" si="57"/>
        <v>321</v>
      </c>
      <c r="AI249" s="368" t="s">
        <v>72</v>
      </c>
      <c r="AJ249" s="14">
        <v>0.48921722643166793</v>
      </c>
      <c r="AK249" s="431">
        <v>0.53659684996525325</v>
      </c>
      <c r="AL249" s="14">
        <v>242</v>
      </c>
      <c r="AM249" s="14">
        <v>242</v>
      </c>
      <c r="AN249" s="14">
        <v>220</v>
      </c>
      <c r="AO249" s="14">
        <v>238</v>
      </c>
      <c r="AP249" s="14">
        <v>166</v>
      </c>
      <c r="AQ249" s="14">
        <v>193</v>
      </c>
      <c r="AR249" s="43">
        <f t="shared" si="58"/>
        <v>195</v>
      </c>
      <c r="AS249" s="14" t="s">
        <v>390</v>
      </c>
      <c r="AT249" s="14">
        <v>0.47864056691659607</v>
      </c>
      <c r="AU249" s="431">
        <v>0.51566100014724858</v>
      </c>
      <c r="AV249" s="14">
        <v>242</v>
      </c>
      <c r="AW249" s="43">
        <v>242</v>
      </c>
      <c r="AX249" s="14">
        <v>227</v>
      </c>
      <c r="AY249" s="14">
        <v>168</v>
      </c>
      <c r="AZ249" s="14">
        <v>316</v>
      </c>
      <c r="BA249" s="14">
        <v>271.5</v>
      </c>
      <c r="BB249" s="14">
        <f t="shared" si="59"/>
        <v>280</v>
      </c>
      <c r="BC249" s="368" t="s">
        <v>571</v>
      </c>
      <c r="BD249" s="14">
        <v>0.5107922458125399</v>
      </c>
      <c r="BE249" s="431">
        <v>0.52321053445137966</v>
      </c>
      <c r="BF249" s="14">
        <v>242</v>
      </c>
      <c r="BG249" s="43">
        <v>242</v>
      </c>
      <c r="BH249" s="14">
        <v>260</v>
      </c>
      <c r="BI249" s="14">
        <v>139</v>
      </c>
      <c r="BJ249" s="14">
        <v>322</v>
      </c>
      <c r="BK249" s="14">
        <v>291</v>
      </c>
      <c r="BL249" s="14">
        <f t="shared" si="48"/>
        <v>299</v>
      </c>
      <c r="BM249" s="368" t="s">
        <v>279</v>
      </c>
      <c r="BN249" s="14">
        <v>0.49867789282375241</v>
      </c>
      <c r="BO249" s="431">
        <v>0.52002963406977465</v>
      </c>
      <c r="BP249" s="14">
        <v>242</v>
      </c>
      <c r="BQ249" s="43">
        <v>242</v>
      </c>
      <c r="BR249" s="14">
        <v>247</v>
      </c>
      <c r="BS249" s="14">
        <v>318</v>
      </c>
      <c r="BT249" s="14">
        <v>101</v>
      </c>
      <c r="BU249" s="14">
        <v>174</v>
      </c>
      <c r="BV249" s="14">
        <f t="shared" si="49"/>
        <v>170</v>
      </c>
      <c r="BW249" s="14" t="s">
        <v>265</v>
      </c>
      <c r="BX249" s="14">
        <v>0.49144042148047345</v>
      </c>
      <c r="BY249" s="431">
        <v>0.51868211345723503</v>
      </c>
      <c r="BZ249" s="14">
        <v>242</v>
      </c>
      <c r="CA249" s="43">
        <v>242</v>
      </c>
      <c r="CB249" s="14">
        <v>239</v>
      </c>
      <c r="CC249" s="14">
        <v>107</v>
      </c>
      <c r="CD249" s="14">
        <v>210</v>
      </c>
      <c r="CE249" s="14">
        <v>224.5</v>
      </c>
      <c r="CF249" s="14">
        <f t="shared" si="50"/>
        <v>221</v>
      </c>
      <c r="CG249" s="368" t="s">
        <v>324</v>
      </c>
      <c r="CH249" s="14">
        <v>0.49505744746462421</v>
      </c>
      <c r="CI249" s="431">
        <v>0.52230928933048892</v>
      </c>
      <c r="CJ249" s="14">
        <v>242</v>
      </c>
      <c r="CK249" s="43">
        <v>242</v>
      </c>
      <c r="CL249" s="14">
        <v>223</v>
      </c>
      <c r="CM249" s="14">
        <v>205</v>
      </c>
      <c r="CN249" s="14">
        <v>303</v>
      </c>
      <c r="CO249" s="14">
        <v>263</v>
      </c>
      <c r="CP249" s="43">
        <f t="shared" si="51"/>
        <v>271</v>
      </c>
      <c r="CQ249" s="14" t="s">
        <v>342</v>
      </c>
      <c r="CR249" s="14">
        <v>0.49868963510867692</v>
      </c>
      <c r="CS249" s="431">
        <v>0.52288250269716996</v>
      </c>
      <c r="CT249" s="14">
        <v>242</v>
      </c>
      <c r="CU249" s="14">
        <v>242</v>
      </c>
      <c r="CV249" s="14">
        <v>218</v>
      </c>
      <c r="CW249" s="14">
        <v>277</v>
      </c>
      <c r="CX249" s="14">
        <v>144</v>
      </c>
      <c r="CY249" s="14">
        <v>181</v>
      </c>
      <c r="CZ249" s="14">
        <f t="shared" si="52"/>
        <v>178</v>
      </c>
      <c r="DA249" s="368" t="s">
        <v>187</v>
      </c>
      <c r="DB249" s="14">
        <v>0.50467788630517618</v>
      </c>
      <c r="DC249" s="431">
        <v>0.53596426971323197</v>
      </c>
      <c r="DD249" s="14">
        <v>242</v>
      </c>
      <c r="DE249" s="43">
        <v>242</v>
      </c>
      <c r="DF249" s="14">
        <v>249</v>
      </c>
      <c r="DG249" s="14">
        <v>270</v>
      </c>
      <c r="DH249" s="14">
        <v>305</v>
      </c>
      <c r="DI249" s="14">
        <v>277</v>
      </c>
      <c r="DJ249" s="14">
        <f t="shared" si="53"/>
        <v>289</v>
      </c>
      <c r="DK249" s="368" t="s">
        <v>560</v>
      </c>
      <c r="DL249" s="14">
        <v>0.49180393149170781</v>
      </c>
      <c r="DM249" s="431">
        <v>0.50387930125031644</v>
      </c>
      <c r="DN249" s="14">
        <v>242</v>
      </c>
      <c r="DO249" s="43">
        <v>242</v>
      </c>
      <c r="DP249" s="14">
        <v>243</v>
      </c>
      <c r="DQ249" s="14">
        <v>255</v>
      </c>
      <c r="DR249" s="14">
        <v>251</v>
      </c>
      <c r="DS249" s="14">
        <v>247</v>
      </c>
      <c r="DT249" s="14">
        <f t="shared" si="54"/>
        <v>258</v>
      </c>
      <c r="DU249" s="368" t="s">
        <v>386</v>
      </c>
      <c r="DV249" s="14">
        <v>0.48622339122409602</v>
      </c>
      <c r="DW249" s="431">
        <v>0.50235633937185253</v>
      </c>
      <c r="DX249" s="14">
        <v>242</v>
      </c>
      <c r="DY249" s="14">
        <v>242</v>
      </c>
      <c r="DZ249" s="14">
        <v>219</v>
      </c>
      <c r="EA249" s="14">
        <v>311</v>
      </c>
      <c r="EB249" s="14">
        <v>181</v>
      </c>
      <c r="EC249" s="14">
        <v>200</v>
      </c>
      <c r="ED249" s="43">
        <f t="shared" si="55"/>
        <v>197</v>
      </c>
    </row>
    <row r="250" spans="6:134" x14ac:dyDescent="0.25">
      <c r="F250" s="406" t="s">
        <v>366</v>
      </c>
      <c r="G250" s="411">
        <f>(VLOOKUP(F250,'RPPF CALCULATION'!$AX$2:$AZ$400,2,FALSE))</f>
        <v>0.4992747424652062</v>
      </c>
      <c r="H250" s="413">
        <f t="shared" si="45"/>
        <v>244</v>
      </c>
      <c r="I250" s="49">
        <f>VLOOKUP(F250,'RPPF CALCULATION'!$U$2:$W$365,3,FALSE)</f>
        <v>260</v>
      </c>
      <c r="J250" s="417">
        <f>VLOOKUP(F250,'RPPF CALCULATION'!$X$2:$AC$365,3,FALSE)</f>
        <v>345</v>
      </c>
      <c r="K250" s="467">
        <f>VLOOKUP(F250,'RPPF CALCULATION'!$X$2:$AC$365,5,FALSE)</f>
        <v>223</v>
      </c>
      <c r="L250" s="525">
        <f t="shared" si="46"/>
        <v>241.5</v>
      </c>
      <c r="M250" s="469">
        <f t="shared" si="47"/>
        <v>250</v>
      </c>
      <c r="O250" s="368" t="s">
        <v>175</v>
      </c>
      <c r="P250" s="14">
        <v>0.51641736675235606</v>
      </c>
      <c r="Q250" s="431">
        <v>0.52730519762585615</v>
      </c>
      <c r="R250" s="14">
        <v>243</v>
      </c>
      <c r="S250" s="43">
        <v>243</v>
      </c>
      <c r="T250" s="14">
        <v>260</v>
      </c>
      <c r="U250" s="14">
        <v>274</v>
      </c>
      <c r="V250" s="14">
        <v>164</v>
      </c>
      <c r="W250" s="14">
        <v>212</v>
      </c>
      <c r="X250" s="14">
        <f t="shared" si="56"/>
        <v>210</v>
      </c>
      <c r="Y250" s="368" t="s">
        <v>164</v>
      </c>
      <c r="Z250" s="14">
        <v>0.51391194455899714</v>
      </c>
      <c r="AA250" s="431">
        <v>0.53310887108569394</v>
      </c>
      <c r="AB250" s="14">
        <v>243</v>
      </c>
      <c r="AC250" s="43">
        <v>243</v>
      </c>
      <c r="AD250" s="14">
        <v>234</v>
      </c>
      <c r="AE250" s="14">
        <v>259</v>
      </c>
      <c r="AF250" s="14">
        <v>262</v>
      </c>
      <c r="AG250" s="14">
        <v>248</v>
      </c>
      <c r="AH250" s="43">
        <f t="shared" si="57"/>
        <v>246</v>
      </c>
      <c r="AI250" s="368" t="s">
        <v>135</v>
      </c>
      <c r="AJ250" s="14">
        <v>0.48902021671022261</v>
      </c>
      <c r="AK250" s="431">
        <v>0.53638076028110371</v>
      </c>
      <c r="AL250" s="14">
        <v>243</v>
      </c>
      <c r="AM250" s="14">
        <v>243</v>
      </c>
      <c r="AN250" s="14">
        <v>253</v>
      </c>
      <c r="AO250" s="14">
        <v>314</v>
      </c>
      <c r="AP250" s="14">
        <v>219</v>
      </c>
      <c r="AQ250" s="14">
        <v>236</v>
      </c>
      <c r="AR250" s="43">
        <f t="shared" si="58"/>
        <v>234</v>
      </c>
      <c r="AS250" s="14" t="s">
        <v>265</v>
      </c>
      <c r="AT250" s="14">
        <v>0.47801594049144791</v>
      </c>
      <c r="AU250" s="431">
        <v>0.51498806201919711</v>
      </c>
      <c r="AV250" s="14">
        <v>243</v>
      </c>
      <c r="AW250" s="43">
        <v>243</v>
      </c>
      <c r="AX250" s="14">
        <v>252</v>
      </c>
      <c r="AY250" s="14">
        <v>311</v>
      </c>
      <c r="AZ250" s="14">
        <v>141</v>
      </c>
      <c r="BA250" s="14">
        <v>196.5</v>
      </c>
      <c r="BB250" s="14">
        <f t="shared" si="59"/>
        <v>195</v>
      </c>
      <c r="BC250" s="368" t="s">
        <v>297</v>
      </c>
      <c r="BD250" s="14">
        <v>0.50863150844642158</v>
      </c>
      <c r="BE250" s="431">
        <v>0.52099726562945881</v>
      </c>
      <c r="BF250" s="14">
        <v>243</v>
      </c>
      <c r="BG250" s="43">
        <v>243</v>
      </c>
      <c r="BH250" s="14">
        <v>275</v>
      </c>
      <c r="BI250" s="14">
        <v>317</v>
      </c>
      <c r="BJ250" s="14">
        <v>346</v>
      </c>
      <c r="BK250" s="14">
        <v>310.5</v>
      </c>
      <c r="BL250" s="14">
        <f t="shared" si="48"/>
        <v>318</v>
      </c>
      <c r="BM250" s="368" t="s">
        <v>330</v>
      </c>
      <c r="BN250" s="14">
        <v>0.49645625434023294</v>
      </c>
      <c r="BO250" s="431">
        <v>0.51771287235997043</v>
      </c>
      <c r="BP250" s="14">
        <v>243</v>
      </c>
      <c r="BQ250" s="43">
        <v>243</v>
      </c>
      <c r="BR250" s="14">
        <v>248</v>
      </c>
      <c r="BS250" s="14">
        <v>127</v>
      </c>
      <c r="BT250" s="14">
        <v>260</v>
      </c>
      <c r="BU250" s="14">
        <v>254</v>
      </c>
      <c r="BV250" s="14">
        <f t="shared" si="49"/>
        <v>254</v>
      </c>
      <c r="BW250" s="14" t="s">
        <v>379</v>
      </c>
      <c r="BX250" s="14">
        <v>0.4907770299469672</v>
      </c>
      <c r="BY250" s="431">
        <v>0.51798194857944146</v>
      </c>
      <c r="BZ250" s="14">
        <v>243</v>
      </c>
      <c r="CA250" s="43">
        <v>243</v>
      </c>
      <c r="CB250" s="14">
        <v>240</v>
      </c>
      <c r="CC250" s="14">
        <v>234</v>
      </c>
      <c r="CD250" s="14">
        <v>296</v>
      </c>
      <c r="CE250" s="14">
        <v>268</v>
      </c>
      <c r="CF250" s="14">
        <f t="shared" si="50"/>
        <v>283</v>
      </c>
      <c r="CG250" s="368" t="s">
        <v>189</v>
      </c>
      <c r="CH250" s="14">
        <v>0.49401778419669645</v>
      </c>
      <c r="CI250" s="431">
        <v>0.52121239484804982</v>
      </c>
      <c r="CJ250" s="14">
        <v>243</v>
      </c>
      <c r="CK250" s="43">
        <v>243</v>
      </c>
      <c r="CL250" s="14">
        <v>290</v>
      </c>
      <c r="CM250" s="14">
        <v>269</v>
      </c>
      <c r="CN250" s="14">
        <v>329</v>
      </c>
      <c r="CO250" s="14">
        <v>309.5</v>
      </c>
      <c r="CP250" s="43">
        <f t="shared" si="51"/>
        <v>320</v>
      </c>
      <c r="CQ250" s="14" t="s">
        <v>375</v>
      </c>
      <c r="CR250" s="14">
        <v>0.49780778013015614</v>
      </c>
      <c r="CS250" s="431">
        <v>0.52195786639891517</v>
      </c>
      <c r="CT250" s="14">
        <v>243</v>
      </c>
      <c r="CU250" s="14">
        <v>243</v>
      </c>
      <c r="CV250" s="14">
        <v>272</v>
      </c>
      <c r="CW250" s="14">
        <v>267</v>
      </c>
      <c r="CX250" s="14">
        <v>272</v>
      </c>
      <c r="CY250" s="14">
        <v>272</v>
      </c>
      <c r="CZ250" s="14">
        <f t="shared" si="52"/>
        <v>280</v>
      </c>
      <c r="DA250" s="368" t="s">
        <v>90</v>
      </c>
      <c r="DB250" s="14">
        <v>0.503112546796323</v>
      </c>
      <c r="DC250" s="431">
        <v>0.53430189046206644</v>
      </c>
      <c r="DD250" s="14">
        <v>243</v>
      </c>
      <c r="DE250" s="43">
        <v>243</v>
      </c>
      <c r="DF250" s="14">
        <v>236</v>
      </c>
      <c r="DG250" s="14">
        <v>284</v>
      </c>
      <c r="DH250" s="14">
        <v>100</v>
      </c>
      <c r="DI250" s="14">
        <v>168</v>
      </c>
      <c r="DJ250" s="14">
        <f t="shared" si="53"/>
        <v>163</v>
      </c>
      <c r="DK250" s="368" t="s">
        <v>344</v>
      </c>
      <c r="DL250" s="14">
        <v>0.49065565448247467</v>
      </c>
      <c r="DM250" s="431">
        <v>0.50270283034391428</v>
      </c>
      <c r="DN250" s="14">
        <v>243</v>
      </c>
      <c r="DO250" s="43">
        <v>243</v>
      </c>
      <c r="DP250" s="14">
        <v>214</v>
      </c>
      <c r="DQ250" s="14">
        <v>258</v>
      </c>
      <c r="DR250" s="14">
        <v>217</v>
      </c>
      <c r="DS250" s="14">
        <v>215.5</v>
      </c>
      <c r="DT250" s="14">
        <f t="shared" si="54"/>
        <v>221</v>
      </c>
      <c r="DU250" s="368" t="s">
        <v>117</v>
      </c>
      <c r="DV250" s="14">
        <v>0.48587034251405214</v>
      </c>
      <c r="DW250" s="431">
        <v>0.50199157646492798</v>
      </c>
      <c r="DX250" s="14">
        <v>243</v>
      </c>
      <c r="DY250" s="14">
        <v>243</v>
      </c>
      <c r="DZ250" s="14">
        <v>252</v>
      </c>
      <c r="EA250" s="14">
        <v>211</v>
      </c>
      <c r="EB250" s="14">
        <v>169</v>
      </c>
      <c r="EC250" s="14">
        <v>210.5</v>
      </c>
      <c r="ED250" s="43">
        <f t="shared" si="55"/>
        <v>213</v>
      </c>
    </row>
    <row r="251" spans="6:134" x14ac:dyDescent="0.25">
      <c r="F251" s="406" t="s">
        <v>248</v>
      </c>
      <c r="G251" s="411">
        <f>(VLOOKUP(F251,'RPPF CALCULATION'!$AX$2:$AZ$400,2,FALSE))</f>
        <v>0.49908634168718363</v>
      </c>
      <c r="H251" s="413">
        <f t="shared" si="45"/>
        <v>245</v>
      </c>
      <c r="I251" s="49">
        <f>VLOOKUP(F251,'RPPF CALCULATION'!$U$2:$W$365,3,FALSE)</f>
        <v>259</v>
      </c>
      <c r="J251" s="417">
        <f>VLOOKUP(F251,'RPPF CALCULATION'!$X$2:$AC$365,3,FALSE)</f>
        <v>320</v>
      </c>
      <c r="K251" s="467">
        <f>VLOOKUP(F251,'RPPF CALCULATION'!$X$2:$AC$365,5,FALSE)</f>
        <v>265</v>
      </c>
      <c r="L251" s="525">
        <f t="shared" si="46"/>
        <v>262</v>
      </c>
      <c r="M251" s="469">
        <f t="shared" si="47"/>
        <v>265</v>
      </c>
      <c r="O251" s="368" t="s">
        <v>195</v>
      </c>
      <c r="P251" s="14">
        <v>0.51592337292120183</v>
      </c>
      <c r="Q251" s="431">
        <v>0.52680078872806702</v>
      </c>
      <c r="R251" s="14">
        <v>244</v>
      </c>
      <c r="S251" s="43">
        <v>244</v>
      </c>
      <c r="T251" s="14">
        <v>231</v>
      </c>
      <c r="U251" s="14">
        <v>207</v>
      </c>
      <c r="V251" s="14">
        <v>122</v>
      </c>
      <c r="W251" s="14">
        <v>176.5</v>
      </c>
      <c r="X251" s="14">
        <f t="shared" si="56"/>
        <v>172</v>
      </c>
      <c r="Y251" s="368" t="s">
        <v>348</v>
      </c>
      <c r="Z251" s="14">
        <v>0.51359228045206073</v>
      </c>
      <c r="AA251" s="431">
        <v>0.53277726608413722</v>
      </c>
      <c r="AB251" s="14">
        <v>244</v>
      </c>
      <c r="AC251" s="43">
        <v>244</v>
      </c>
      <c r="AD251" s="14">
        <v>255</v>
      </c>
      <c r="AE251" s="14">
        <v>171</v>
      </c>
      <c r="AF251" s="14">
        <v>312</v>
      </c>
      <c r="AG251" s="14">
        <v>283.5</v>
      </c>
      <c r="AH251" s="43">
        <f t="shared" si="57"/>
        <v>288</v>
      </c>
      <c r="AI251" s="368" t="s">
        <v>276</v>
      </c>
      <c r="AJ251" s="14">
        <v>0.48764502691518252</v>
      </c>
      <c r="AK251" s="431">
        <v>0.5348723863476974</v>
      </c>
      <c r="AL251" s="14">
        <v>244</v>
      </c>
      <c r="AM251" s="14">
        <v>244</v>
      </c>
      <c r="AN251" s="14">
        <v>222</v>
      </c>
      <c r="AO251" s="14">
        <v>113</v>
      </c>
      <c r="AP251" s="14">
        <v>311</v>
      </c>
      <c r="AQ251" s="14">
        <v>266.5</v>
      </c>
      <c r="AR251" s="43">
        <f t="shared" si="58"/>
        <v>272</v>
      </c>
      <c r="AS251" s="14" t="s">
        <v>75</v>
      </c>
      <c r="AT251" s="14">
        <v>0.47580577603922347</v>
      </c>
      <c r="AU251" s="431">
        <v>0.51260695249631261</v>
      </c>
      <c r="AV251" s="14">
        <v>244</v>
      </c>
      <c r="AW251" s="43">
        <v>244</v>
      </c>
      <c r="AX251" s="14">
        <v>253</v>
      </c>
      <c r="AY251" s="14">
        <v>149</v>
      </c>
      <c r="AZ251" s="14">
        <v>264</v>
      </c>
      <c r="BA251" s="14">
        <v>258.5</v>
      </c>
      <c r="BB251" s="14">
        <f t="shared" si="59"/>
        <v>263</v>
      </c>
      <c r="BC251" s="368" t="s">
        <v>118</v>
      </c>
      <c r="BD251" s="14">
        <v>0.50861537871120666</v>
      </c>
      <c r="BE251" s="431">
        <v>0.52098074375104042</v>
      </c>
      <c r="BF251" s="14">
        <v>244</v>
      </c>
      <c r="BG251" s="43">
        <v>244</v>
      </c>
      <c r="BH251" s="14">
        <v>226</v>
      </c>
      <c r="BI251" s="14">
        <v>250</v>
      </c>
      <c r="BJ251" s="14">
        <v>164</v>
      </c>
      <c r="BK251" s="14">
        <v>195</v>
      </c>
      <c r="BL251" s="14">
        <f t="shared" si="48"/>
        <v>191</v>
      </c>
      <c r="BM251" s="368" t="s">
        <v>237</v>
      </c>
      <c r="BN251" s="14">
        <v>0.49621194295303583</v>
      </c>
      <c r="BO251" s="431">
        <v>0.51745810036563999</v>
      </c>
      <c r="BP251" s="14">
        <v>244</v>
      </c>
      <c r="BQ251" s="43">
        <v>244</v>
      </c>
      <c r="BR251" s="14">
        <v>227</v>
      </c>
      <c r="BS251" s="14">
        <v>157</v>
      </c>
      <c r="BT251" s="14">
        <v>183</v>
      </c>
      <c r="BU251" s="14">
        <v>205</v>
      </c>
      <c r="BV251" s="14">
        <f t="shared" si="49"/>
        <v>200</v>
      </c>
      <c r="BW251" s="14" t="s">
        <v>288</v>
      </c>
      <c r="BX251" s="14">
        <v>0.48892319267837092</v>
      </c>
      <c r="BY251" s="431">
        <v>0.51602534877516693</v>
      </c>
      <c r="BZ251" s="14">
        <v>244</v>
      </c>
      <c r="CA251" s="43">
        <v>244</v>
      </c>
      <c r="CB251" s="14">
        <v>232</v>
      </c>
      <c r="CC251" s="14">
        <v>261</v>
      </c>
      <c r="CD251" s="14">
        <v>99</v>
      </c>
      <c r="CE251" s="14">
        <v>165.5</v>
      </c>
      <c r="CF251" s="14">
        <f t="shared" si="50"/>
        <v>159</v>
      </c>
      <c r="CG251" s="368" t="s">
        <v>340</v>
      </c>
      <c r="CH251" s="14">
        <v>0.49052831985528972</v>
      </c>
      <c r="CI251" s="431">
        <v>0.51753084304100527</v>
      </c>
      <c r="CJ251" s="14">
        <v>244</v>
      </c>
      <c r="CK251" s="43">
        <v>244</v>
      </c>
      <c r="CL251" s="14">
        <v>240</v>
      </c>
      <c r="CM251" s="14">
        <v>339</v>
      </c>
      <c r="CN251" s="14">
        <v>126</v>
      </c>
      <c r="CO251" s="14">
        <v>183</v>
      </c>
      <c r="CP251" s="43">
        <f t="shared" si="51"/>
        <v>178</v>
      </c>
      <c r="CQ251" s="14" t="s">
        <v>251</v>
      </c>
      <c r="CR251" s="14">
        <v>0.49499559677088273</v>
      </c>
      <c r="CS251" s="431">
        <v>0.51900925594179237</v>
      </c>
      <c r="CT251" s="14">
        <v>244</v>
      </c>
      <c r="CU251" s="14">
        <v>244</v>
      </c>
      <c r="CV251" s="14">
        <v>225</v>
      </c>
      <c r="CW251" s="14">
        <v>150</v>
      </c>
      <c r="CX251" s="14">
        <v>207</v>
      </c>
      <c r="CY251" s="14">
        <v>216</v>
      </c>
      <c r="CZ251" s="14">
        <f t="shared" si="52"/>
        <v>217</v>
      </c>
      <c r="DA251" s="368" t="s">
        <v>568</v>
      </c>
      <c r="DB251" s="14">
        <v>0.5017755228189783</v>
      </c>
      <c r="DC251" s="431">
        <v>0.5328819806561248</v>
      </c>
      <c r="DD251" s="14">
        <v>244</v>
      </c>
      <c r="DE251" s="43">
        <v>244</v>
      </c>
      <c r="DF251" s="14">
        <v>240</v>
      </c>
      <c r="DG251" s="14">
        <v>268</v>
      </c>
      <c r="DH251" s="14">
        <v>286</v>
      </c>
      <c r="DI251" s="14">
        <v>263</v>
      </c>
      <c r="DJ251" s="14">
        <f t="shared" si="53"/>
        <v>274</v>
      </c>
      <c r="DK251" s="368" t="s">
        <v>66</v>
      </c>
      <c r="DL251" s="14">
        <v>0.49042838448087472</v>
      </c>
      <c r="DM251" s="431">
        <v>0.50246998013213573</v>
      </c>
      <c r="DN251" s="14">
        <v>244</v>
      </c>
      <c r="DO251" s="43">
        <v>244</v>
      </c>
      <c r="DP251" s="14">
        <v>233</v>
      </c>
      <c r="DQ251" s="14">
        <v>296</v>
      </c>
      <c r="DR251" s="14">
        <v>195</v>
      </c>
      <c r="DS251" s="14">
        <v>214</v>
      </c>
      <c r="DT251" s="14">
        <f t="shared" si="54"/>
        <v>217</v>
      </c>
      <c r="DU251" s="368" t="s">
        <v>172</v>
      </c>
      <c r="DV251" s="14">
        <v>0.48562115124749483</v>
      </c>
      <c r="DW251" s="431">
        <v>0.50173411700343229</v>
      </c>
      <c r="DX251" s="14">
        <v>244</v>
      </c>
      <c r="DY251" s="14">
        <v>244</v>
      </c>
      <c r="DZ251" s="14">
        <v>238</v>
      </c>
      <c r="EA251" s="14">
        <v>107</v>
      </c>
      <c r="EB251" s="14">
        <v>318</v>
      </c>
      <c r="EC251" s="14">
        <v>278</v>
      </c>
      <c r="ED251" s="43">
        <f t="shared" si="55"/>
        <v>283</v>
      </c>
    </row>
    <row r="252" spans="6:134" x14ac:dyDescent="0.25">
      <c r="F252" s="406" t="s">
        <v>219</v>
      </c>
      <c r="G252" s="411">
        <f>(VLOOKUP(F252,'RPPF CALCULATION'!$AX$2:$AZ$400,2,FALSE))</f>
        <v>0.4974581106639327</v>
      </c>
      <c r="H252" s="413">
        <f t="shared" si="45"/>
        <v>246</v>
      </c>
      <c r="I252" s="49">
        <f>VLOOKUP(F252,'RPPF CALCULATION'!$U$2:$W$365,3,FALSE)</f>
        <v>264</v>
      </c>
      <c r="J252" s="417">
        <f>VLOOKUP(F252,'RPPF CALCULATION'!$X$2:$AC$365,3,FALSE)</f>
        <v>290</v>
      </c>
      <c r="K252" s="467">
        <f>VLOOKUP(F252,'RPPF CALCULATION'!$X$2:$AC$365,5,FALSE)</f>
        <v>199</v>
      </c>
      <c r="L252" s="525">
        <f t="shared" si="46"/>
        <v>231.5</v>
      </c>
      <c r="M252" s="469">
        <f t="shared" si="47"/>
        <v>237</v>
      </c>
      <c r="O252" s="368" t="s">
        <v>78</v>
      </c>
      <c r="P252" s="14">
        <v>0.51319783459207446</v>
      </c>
      <c r="Q252" s="431">
        <v>0.52401778680015831</v>
      </c>
      <c r="R252" s="14">
        <v>245</v>
      </c>
      <c r="S252" s="43">
        <v>245</v>
      </c>
      <c r="T252" s="14">
        <v>276</v>
      </c>
      <c r="U252" s="14">
        <v>287</v>
      </c>
      <c r="V252" s="14">
        <v>228</v>
      </c>
      <c r="W252" s="14">
        <v>252</v>
      </c>
      <c r="X252" s="14">
        <f t="shared" si="56"/>
        <v>253</v>
      </c>
      <c r="Y252" s="368" t="s">
        <v>172</v>
      </c>
      <c r="Z252" s="14">
        <v>0.51337762010939181</v>
      </c>
      <c r="AA252" s="431">
        <v>0.53255458721053117</v>
      </c>
      <c r="AB252" s="14">
        <v>245</v>
      </c>
      <c r="AC252" s="43">
        <v>245</v>
      </c>
      <c r="AD252" s="14">
        <v>277</v>
      </c>
      <c r="AE252" s="14">
        <v>353</v>
      </c>
      <c r="AF252" s="14">
        <v>247</v>
      </c>
      <c r="AG252" s="14">
        <v>262</v>
      </c>
      <c r="AH252" s="43">
        <f t="shared" si="57"/>
        <v>262</v>
      </c>
      <c r="AI252" s="368" t="s">
        <v>318</v>
      </c>
      <c r="AJ252" s="14">
        <v>0.48632525863583825</v>
      </c>
      <c r="AK252" s="431">
        <v>0.53342480138314974</v>
      </c>
      <c r="AL252" s="14">
        <v>245</v>
      </c>
      <c r="AM252" s="14">
        <v>245</v>
      </c>
      <c r="AN252" s="14">
        <v>249</v>
      </c>
      <c r="AO252" s="14">
        <v>150</v>
      </c>
      <c r="AP252" s="14">
        <v>316</v>
      </c>
      <c r="AQ252" s="14">
        <v>282.5</v>
      </c>
      <c r="AR252" s="43">
        <f t="shared" si="58"/>
        <v>294</v>
      </c>
      <c r="AS252" s="14" t="s">
        <v>118</v>
      </c>
      <c r="AT252" s="14">
        <v>0.47401784936357017</v>
      </c>
      <c r="AU252" s="431">
        <v>0.51068073871193453</v>
      </c>
      <c r="AV252" s="14">
        <v>245</v>
      </c>
      <c r="AW252" s="43">
        <v>245</v>
      </c>
      <c r="AX252" s="14">
        <v>205</v>
      </c>
      <c r="AY252" s="14">
        <v>207</v>
      </c>
      <c r="AZ252" s="14">
        <v>345</v>
      </c>
      <c r="BA252" s="14">
        <v>275</v>
      </c>
      <c r="BB252" s="14">
        <f t="shared" si="59"/>
        <v>284</v>
      </c>
      <c r="BC252" s="368" t="s">
        <v>127</v>
      </c>
      <c r="BD252" s="14">
        <v>0.50612134753127691</v>
      </c>
      <c r="BE252" s="431">
        <v>0.51842607813642505</v>
      </c>
      <c r="BF252" s="14">
        <v>245</v>
      </c>
      <c r="BG252" s="43">
        <v>245</v>
      </c>
      <c r="BH252" s="14">
        <v>262</v>
      </c>
      <c r="BI252" s="14">
        <v>321</v>
      </c>
      <c r="BJ252" s="14">
        <v>236</v>
      </c>
      <c r="BK252" s="14">
        <v>249</v>
      </c>
      <c r="BL252" s="14">
        <f t="shared" si="48"/>
        <v>251</v>
      </c>
      <c r="BM252" s="368" t="s">
        <v>117</v>
      </c>
      <c r="BN252" s="14">
        <v>0.49529101666803815</v>
      </c>
      <c r="BO252" s="431">
        <v>0.51649774305707596</v>
      </c>
      <c r="BP252" s="14">
        <v>245</v>
      </c>
      <c r="BQ252" s="43">
        <v>245</v>
      </c>
      <c r="BR252" s="14">
        <v>254</v>
      </c>
      <c r="BS252" s="14">
        <v>227</v>
      </c>
      <c r="BT252" s="14">
        <v>320</v>
      </c>
      <c r="BU252" s="14">
        <v>287</v>
      </c>
      <c r="BV252" s="14">
        <f t="shared" si="49"/>
        <v>295</v>
      </c>
      <c r="BW252" s="14" t="s">
        <v>108</v>
      </c>
      <c r="BX252" s="14">
        <v>0.48568611290619706</v>
      </c>
      <c r="BY252" s="431">
        <v>0.51260883010012037</v>
      </c>
      <c r="BZ252" s="14">
        <v>245</v>
      </c>
      <c r="CA252" s="43">
        <v>245</v>
      </c>
      <c r="CB252" s="14">
        <v>246</v>
      </c>
      <c r="CC252" s="14">
        <v>181</v>
      </c>
      <c r="CD252" s="14">
        <v>246</v>
      </c>
      <c r="CE252" s="14">
        <v>246</v>
      </c>
      <c r="CF252" s="14">
        <f t="shared" si="50"/>
        <v>252</v>
      </c>
      <c r="CG252" s="368" t="s">
        <v>226</v>
      </c>
      <c r="CH252" s="14">
        <v>0.49052465697123809</v>
      </c>
      <c r="CI252" s="431">
        <v>0.51752697852310803</v>
      </c>
      <c r="CJ252" s="14">
        <v>245</v>
      </c>
      <c r="CK252" s="43">
        <v>245</v>
      </c>
      <c r="CL252" s="14">
        <v>249</v>
      </c>
      <c r="CM252" s="14">
        <v>282</v>
      </c>
      <c r="CN252" s="14">
        <v>241</v>
      </c>
      <c r="CO252" s="14">
        <v>245</v>
      </c>
      <c r="CP252" s="43">
        <f t="shared" si="51"/>
        <v>250</v>
      </c>
      <c r="CQ252" s="14" t="s">
        <v>188</v>
      </c>
      <c r="CR252" s="14">
        <v>0.49425846996934375</v>
      </c>
      <c r="CS252" s="431">
        <v>0.51823636900037862</v>
      </c>
      <c r="CT252" s="14">
        <v>245</v>
      </c>
      <c r="CU252" s="14">
        <v>245</v>
      </c>
      <c r="CV252" s="14">
        <v>261</v>
      </c>
      <c r="CW252" s="14">
        <v>216</v>
      </c>
      <c r="CX252" s="14">
        <v>328</v>
      </c>
      <c r="CY252" s="14">
        <v>294.5</v>
      </c>
      <c r="CZ252" s="14">
        <f t="shared" si="52"/>
        <v>308</v>
      </c>
      <c r="DA252" s="368" t="s">
        <v>193</v>
      </c>
      <c r="DB252" s="14">
        <v>0.49913731367333275</v>
      </c>
      <c r="DC252" s="431">
        <v>0.53008022160056423</v>
      </c>
      <c r="DD252" s="14">
        <v>245</v>
      </c>
      <c r="DE252" s="43">
        <v>245</v>
      </c>
      <c r="DF252" s="14">
        <v>210</v>
      </c>
      <c r="DG252" s="14">
        <v>218</v>
      </c>
      <c r="DH252" s="14">
        <v>159</v>
      </c>
      <c r="DI252" s="14">
        <v>184.5</v>
      </c>
      <c r="DJ252" s="14">
        <f t="shared" si="53"/>
        <v>185</v>
      </c>
      <c r="DK252" s="368" t="s">
        <v>115</v>
      </c>
      <c r="DL252" s="14">
        <v>0.48439833428294782</v>
      </c>
      <c r="DM252" s="431">
        <v>0.4962918727896023</v>
      </c>
      <c r="DN252" s="14">
        <v>245</v>
      </c>
      <c r="DO252" s="43">
        <v>245</v>
      </c>
      <c r="DP252" s="14">
        <v>235</v>
      </c>
      <c r="DQ252" s="14">
        <v>334</v>
      </c>
      <c r="DR252" s="14">
        <v>203</v>
      </c>
      <c r="DS252" s="14">
        <v>219</v>
      </c>
      <c r="DT252" s="14">
        <f t="shared" si="54"/>
        <v>226</v>
      </c>
      <c r="DU252" s="368" t="s">
        <v>62</v>
      </c>
      <c r="DV252" s="14">
        <v>0.48447746112069373</v>
      </c>
      <c r="DW252" s="431">
        <v>0.50055247910643785</v>
      </c>
      <c r="DX252" s="14">
        <v>245</v>
      </c>
      <c r="DY252" s="14">
        <v>245</v>
      </c>
      <c r="DZ252" s="14">
        <v>265</v>
      </c>
      <c r="EA252" s="14">
        <v>299</v>
      </c>
      <c r="EB252" s="14">
        <v>233</v>
      </c>
      <c r="EC252" s="14">
        <v>249</v>
      </c>
      <c r="ED252" s="43">
        <f t="shared" si="55"/>
        <v>260</v>
      </c>
    </row>
    <row r="253" spans="6:134" x14ac:dyDescent="0.25">
      <c r="F253" s="406" t="s">
        <v>135</v>
      </c>
      <c r="G253" s="411">
        <f>(VLOOKUP(F253,'RPPF CALCULATION'!$AX$2:$AZ$400,2,FALSE))</f>
        <v>0.49033707120643866</v>
      </c>
      <c r="H253" s="413">
        <f t="shared" si="45"/>
        <v>247</v>
      </c>
      <c r="I253" s="49">
        <f>VLOOKUP(F253,'RPPF CALCULATION'!$U$2:$W$365,3,FALSE)</f>
        <v>251</v>
      </c>
      <c r="J253" s="417">
        <f>VLOOKUP(F253,'RPPF CALCULATION'!$X$2:$AC$365,3,FALSE)</f>
        <v>217</v>
      </c>
      <c r="K253" s="467">
        <f>VLOOKUP(F253,'RPPF CALCULATION'!$X$2:$AC$365,5,FALSE)</f>
        <v>173</v>
      </c>
      <c r="L253" s="525">
        <f t="shared" si="46"/>
        <v>212</v>
      </c>
      <c r="M253" s="469">
        <f t="shared" si="47"/>
        <v>223</v>
      </c>
      <c r="O253" s="368" t="s">
        <v>191</v>
      </c>
      <c r="P253" s="14">
        <v>0.51252066814333397</v>
      </c>
      <c r="Q253" s="431">
        <v>0.5233263433842944</v>
      </c>
      <c r="R253" s="14">
        <v>246</v>
      </c>
      <c r="S253" s="43">
        <v>246</v>
      </c>
      <c r="T253" s="14">
        <v>234</v>
      </c>
      <c r="U253" s="14">
        <v>321</v>
      </c>
      <c r="V253" s="14">
        <v>119</v>
      </c>
      <c r="W253" s="14">
        <v>176.5</v>
      </c>
      <c r="X253" s="14">
        <f t="shared" si="56"/>
        <v>172</v>
      </c>
      <c r="Y253" s="368" t="s">
        <v>573</v>
      </c>
      <c r="Z253" s="14">
        <v>0.51240806974265185</v>
      </c>
      <c r="AA253" s="431">
        <v>0.5315488197693462</v>
      </c>
      <c r="AB253" s="14">
        <v>246</v>
      </c>
      <c r="AC253" s="43">
        <v>246</v>
      </c>
      <c r="AD253" s="14">
        <v>240</v>
      </c>
      <c r="AE253" s="14">
        <v>231</v>
      </c>
      <c r="AF253" s="14">
        <v>137</v>
      </c>
      <c r="AG253" s="14">
        <v>188.5</v>
      </c>
      <c r="AH253" s="43">
        <f t="shared" si="57"/>
        <v>193</v>
      </c>
      <c r="AI253" s="368" t="s">
        <v>203</v>
      </c>
      <c r="AJ253" s="14">
        <v>0.48590306860344684</v>
      </c>
      <c r="AK253" s="431">
        <v>0.53296172316507395</v>
      </c>
      <c r="AL253" s="14">
        <v>246</v>
      </c>
      <c r="AM253" s="14">
        <v>246</v>
      </c>
      <c r="AN253" s="14">
        <v>260</v>
      </c>
      <c r="AO253" s="14">
        <v>145</v>
      </c>
      <c r="AP253" s="14">
        <v>320</v>
      </c>
      <c r="AQ253" s="14">
        <v>290</v>
      </c>
      <c r="AR253" s="43">
        <f t="shared" si="58"/>
        <v>301</v>
      </c>
      <c r="AS253" s="14" t="s">
        <v>355</v>
      </c>
      <c r="AT253" s="14">
        <v>0.47381646416823148</v>
      </c>
      <c r="AU253" s="431">
        <v>0.51046377738767357</v>
      </c>
      <c r="AV253" s="14">
        <v>246</v>
      </c>
      <c r="AW253" s="43">
        <v>246</v>
      </c>
      <c r="AX253" s="14">
        <v>246</v>
      </c>
      <c r="AY253" s="14">
        <v>233</v>
      </c>
      <c r="AZ253" s="14">
        <v>226</v>
      </c>
      <c r="BA253" s="14">
        <v>236</v>
      </c>
      <c r="BB253" s="14">
        <f t="shared" si="59"/>
        <v>239</v>
      </c>
      <c r="BC253" s="368" t="s">
        <v>51</v>
      </c>
      <c r="BD253" s="14">
        <v>0.50474995683945012</v>
      </c>
      <c r="BE253" s="431">
        <v>0.51702134644228792</v>
      </c>
      <c r="BF253" s="14">
        <v>246</v>
      </c>
      <c r="BG253" s="43">
        <v>246</v>
      </c>
      <c r="BH253" s="14">
        <v>253</v>
      </c>
      <c r="BI253" s="14">
        <v>203</v>
      </c>
      <c r="BJ253" s="14">
        <v>270</v>
      </c>
      <c r="BK253" s="14">
        <v>261.5</v>
      </c>
      <c r="BL253" s="14">
        <f t="shared" si="48"/>
        <v>265</v>
      </c>
      <c r="BM253" s="368" t="s">
        <v>569</v>
      </c>
      <c r="BN253" s="14">
        <v>0.49512911776950164</v>
      </c>
      <c r="BO253" s="431">
        <v>0.51632891218212884</v>
      </c>
      <c r="BP253" s="14">
        <v>246</v>
      </c>
      <c r="BQ253" s="43">
        <v>246</v>
      </c>
      <c r="BR253" s="14">
        <v>257</v>
      </c>
      <c r="BS253" s="14">
        <v>113</v>
      </c>
      <c r="BT253" s="14">
        <v>345</v>
      </c>
      <c r="BU253" s="14">
        <v>301</v>
      </c>
      <c r="BV253" s="14">
        <f t="shared" si="49"/>
        <v>311</v>
      </c>
      <c r="BW253" s="14" t="s">
        <v>52</v>
      </c>
      <c r="BX253" s="14">
        <v>0.48482291003347006</v>
      </c>
      <c r="BY253" s="431">
        <v>0.51169777787324078</v>
      </c>
      <c r="BZ253" s="14">
        <v>246</v>
      </c>
      <c r="CA253" s="43">
        <v>246</v>
      </c>
      <c r="CB253" s="14">
        <v>236</v>
      </c>
      <c r="CC253" s="14">
        <v>247</v>
      </c>
      <c r="CD253" s="14">
        <v>130</v>
      </c>
      <c r="CE253" s="14">
        <v>183</v>
      </c>
      <c r="CF253" s="14">
        <f t="shared" si="50"/>
        <v>183</v>
      </c>
      <c r="CG253" s="368" t="s">
        <v>216</v>
      </c>
      <c r="CH253" s="14">
        <v>0.48905227818562674</v>
      </c>
      <c r="CI253" s="431">
        <v>0.51597354846953247</v>
      </c>
      <c r="CJ253" s="14">
        <v>246</v>
      </c>
      <c r="CK253" s="43">
        <v>246</v>
      </c>
      <c r="CL253" s="14">
        <v>246</v>
      </c>
      <c r="CM253" s="14">
        <v>132</v>
      </c>
      <c r="CN253" s="14">
        <v>318</v>
      </c>
      <c r="CO253" s="14">
        <v>282</v>
      </c>
      <c r="CP253" s="43">
        <f t="shared" si="51"/>
        <v>292</v>
      </c>
      <c r="CQ253" s="14" t="s">
        <v>568</v>
      </c>
      <c r="CR253" s="14">
        <v>0.49380640955170141</v>
      </c>
      <c r="CS253" s="431">
        <v>0.517762377832514</v>
      </c>
      <c r="CT253" s="14">
        <v>246</v>
      </c>
      <c r="CU253" s="14">
        <v>246</v>
      </c>
      <c r="CV253" s="14">
        <v>287</v>
      </c>
      <c r="CW253" s="14">
        <v>301</v>
      </c>
      <c r="CX253" s="14">
        <v>268</v>
      </c>
      <c r="CY253" s="14">
        <v>277.5</v>
      </c>
      <c r="CZ253" s="14">
        <f t="shared" si="52"/>
        <v>291</v>
      </c>
      <c r="DA253" s="368" t="s">
        <v>142</v>
      </c>
      <c r="DB253" s="14">
        <v>0.49875355857646553</v>
      </c>
      <c r="DC253" s="431">
        <v>0.52967267645974792</v>
      </c>
      <c r="DD253" s="14">
        <v>246</v>
      </c>
      <c r="DE253" s="43">
        <v>246</v>
      </c>
      <c r="DF253" s="14">
        <v>219</v>
      </c>
      <c r="DG253" s="14">
        <v>272</v>
      </c>
      <c r="DH253" s="14">
        <v>41</v>
      </c>
      <c r="DI253" s="14">
        <v>130</v>
      </c>
      <c r="DJ253" s="14">
        <f t="shared" si="53"/>
        <v>128</v>
      </c>
      <c r="DK253" s="368" t="s">
        <v>260</v>
      </c>
      <c r="DL253" s="14">
        <v>0.4797592125810084</v>
      </c>
      <c r="DM253" s="431">
        <v>0.49153884571538131</v>
      </c>
      <c r="DN253" s="14">
        <v>246</v>
      </c>
      <c r="DO253" s="43">
        <v>246</v>
      </c>
      <c r="DP253" s="14">
        <v>250</v>
      </c>
      <c r="DQ253" s="14">
        <v>279</v>
      </c>
      <c r="DR253" s="14">
        <v>135</v>
      </c>
      <c r="DS253" s="14">
        <v>192.5</v>
      </c>
      <c r="DT253" s="14">
        <f t="shared" si="54"/>
        <v>194</v>
      </c>
      <c r="DU253" s="368" t="s">
        <v>147</v>
      </c>
      <c r="DV253" s="14">
        <v>0.48249238458081839</v>
      </c>
      <c r="DW253" s="431">
        <v>0.49850153749823151</v>
      </c>
      <c r="DX253" s="14">
        <v>246</v>
      </c>
      <c r="DY253" s="14">
        <v>246</v>
      </c>
      <c r="DZ253" s="14">
        <v>226</v>
      </c>
      <c r="EA253" s="14">
        <v>243</v>
      </c>
      <c r="EB253" s="14">
        <v>196</v>
      </c>
      <c r="EC253" s="14">
        <v>211</v>
      </c>
      <c r="ED253" s="43">
        <f t="shared" si="55"/>
        <v>214</v>
      </c>
    </row>
    <row r="254" spans="6:134" x14ac:dyDescent="0.25">
      <c r="F254" s="406" t="s">
        <v>338</v>
      </c>
      <c r="G254" s="411">
        <f>(VLOOKUP(F254,'RPPF CALCULATION'!$AX$2:$AZ$400,2,FALSE))</f>
        <v>0.48660677502168964</v>
      </c>
      <c r="H254" s="413">
        <f t="shared" si="45"/>
        <v>248</v>
      </c>
      <c r="I254" s="49">
        <f>VLOOKUP(F254,'RPPF CALCULATION'!$U$2:$W$365,3,FALSE)</f>
        <v>273</v>
      </c>
      <c r="J254" s="417">
        <f>VLOOKUP(F254,'RPPF CALCULATION'!$X$2:$AC$365,3,FALSE)</f>
        <v>283</v>
      </c>
      <c r="K254" s="467">
        <f>VLOOKUP(F254,'RPPF CALCULATION'!$X$2:$AC$365,5,FALSE)</f>
        <v>233</v>
      </c>
      <c r="L254" s="525">
        <f t="shared" si="46"/>
        <v>253</v>
      </c>
      <c r="M254" s="469">
        <f t="shared" si="47"/>
        <v>258</v>
      </c>
      <c r="O254" s="368" t="s">
        <v>230</v>
      </c>
      <c r="P254" s="14">
        <v>0.51112938178706813</v>
      </c>
      <c r="Q254" s="431">
        <v>0.52190572398944601</v>
      </c>
      <c r="R254" s="14">
        <v>247</v>
      </c>
      <c r="S254" s="43">
        <v>247</v>
      </c>
      <c r="T254" s="14">
        <v>269</v>
      </c>
      <c r="U254" s="14">
        <v>240</v>
      </c>
      <c r="V254" s="14">
        <v>301</v>
      </c>
      <c r="W254" s="14">
        <v>285</v>
      </c>
      <c r="X254" s="14">
        <f t="shared" si="56"/>
        <v>289</v>
      </c>
      <c r="Y254" s="368" t="s">
        <v>383</v>
      </c>
      <c r="Z254" s="14">
        <v>0.51109132667636337</v>
      </c>
      <c r="AA254" s="431">
        <v>0.53018289041703015</v>
      </c>
      <c r="AB254" s="14">
        <v>247</v>
      </c>
      <c r="AC254" s="43">
        <v>247</v>
      </c>
      <c r="AD254" s="14">
        <v>249</v>
      </c>
      <c r="AE254" s="14">
        <v>126</v>
      </c>
      <c r="AF254" s="14">
        <v>347</v>
      </c>
      <c r="AG254" s="14">
        <v>298</v>
      </c>
      <c r="AH254" s="43">
        <f t="shared" si="57"/>
        <v>306</v>
      </c>
      <c r="AI254" s="368" t="s">
        <v>326</v>
      </c>
      <c r="AJ254" s="14">
        <v>0.48540368244404125</v>
      </c>
      <c r="AK254" s="431">
        <v>0.53241397254311029</v>
      </c>
      <c r="AL254" s="14">
        <v>247</v>
      </c>
      <c r="AM254" s="14">
        <v>247</v>
      </c>
      <c r="AN254" s="14">
        <v>256</v>
      </c>
      <c r="AO254" s="14">
        <v>206</v>
      </c>
      <c r="AP254" s="14">
        <v>247</v>
      </c>
      <c r="AQ254" s="14">
        <v>251.5</v>
      </c>
      <c r="AR254" s="43">
        <f t="shared" si="58"/>
        <v>259</v>
      </c>
      <c r="AS254" s="14" t="s">
        <v>182</v>
      </c>
      <c r="AT254" s="14">
        <v>0.47378331140585533</v>
      </c>
      <c r="AU254" s="431">
        <v>0.51042806042637501</v>
      </c>
      <c r="AV254" s="14">
        <v>247</v>
      </c>
      <c r="AW254" s="43">
        <v>247</v>
      </c>
      <c r="AX254" s="14">
        <v>235</v>
      </c>
      <c r="AY254" s="14">
        <v>270</v>
      </c>
      <c r="AZ254" s="14">
        <v>280</v>
      </c>
      <c r="BA254" s="14">
        <v>257.5</v>
      </c>
      <c r="BB254" s="14">
        <f t="shared" si="59"/>
        <v>259</v>
      </c>
      <c r="BC254" s="368" t="s">
        <v>102</v>
      </c>
      <c r="BD254" s="14">
        <v>0.5033626734323402</v>
      </c>
      <c r="BE254" s="431">
        <v>0.51560033565204999</v>
      </c>
      <c r="BF254" s="14">
        <v>247</v>
      </c>
      <c r="BG254" s="43">
        <v>247</v>
      </c>
      <c r="BH254" s="14">
        <v>266</v>
      </c>
      <c r="BI254" s="14">
        <v>241</v>
      </c>
      <c r="BJ254" s="14">
        <v>347</v>
      </c>
      <c r="BK254" s="14">
        <v>306.5</v>
      </c>
      <c r="BL254" s="14">
        <f t="shared" si="48"/>
        <v>315</v>
      </c>
      <c r="BM254" s="368" t="s">
        <v>77</v>
      </c>
      <c r="BN254" s="14">
        <v>0.49466615265659886</v>
      </c>
      <c r="BO254" s="431">
        <v>0.51584612443132916</v>
      </c>
      <c r="BP254" s="14">
        <v>247</v>
      </c>
      <c r="BQ254" s="43">
        <v>247</v>
      </c>
      <c r="BR254" s="14">
        <v>226</v>
      </c>
      <c r="BS254" s="14">
        <v>203</v>
      </c>
      <c r="BT254" s="14">
        <v>295</v>
      </c>
      <c r="BU254" s="14">
        <v>260.5</v>
      </c>
      <c r="BV254" s="14">
        <f t="shared" si="49"/>
        <v>263</v>
      </c>
      <c r="BW254" s="14" t="s">
        <v>259</v>
      </c>
      <c r="BX254" s="14">
        <v>0.48391656226796215</v>
      </c>
      <c r="BY254" s="431">
        <v>0.51074118913126332</v>
      </c>
      <c r="BZ254" s="14">
        <v>247</v>
      </c>
      <c r="CA254" s="43">
        <v>247</v>
      </c>
      <c r="CB254" s="14">
        <v>243</v>
      </c>
      <c r="CC254" s="14">
        <v>269</v>
      </c>
      <c r="CD254" s="14">
        <v>240</v>
      </c>
      <c r="CE254" s="14">
        <v>241.5</v>
      </c>
      <c r="CF254" s="14">
        <f t="shared" si="50"/>
        <v>249</v>
      </c>
      <c r="CG254" s="368" t="s">
        <v>265</v>
      </c>
      <c r="CH254" s="14">
        <v>0.48873853135005368</v>
      </c>
      <c r="CI254" s="431">
        <v>0.51564253054917364</v>
      </c>
      <c r="CJ254" s="14">
        <v>247</v>
      </c>
      <c r="CK254" s="43">
        <v>247</v>
      </c>
      <c r="CL254" s="14">
        <v>256</v>
      </c>
      <c r="CM254" s="14">
        <v>167</v>
      </c>
      <c r="CN254" s="14">
        <v>212</v>
      </c>
      <c r="CO254" s="14">
        <v>234</v>
      </c>
      <c r="CP254" s="43">
        <f t="shared" si="51"/>
        <v>238</v>
      </c>
      <c r="CQ254" s="14" t="s">
        <v>113</v>
      </c>
      <c r="CR254" s="14">
        <v>0.49127668764556331</v>
      </c>
      <c r="CS254" s="431">
        <v>0.51510993184550036</v>
      </c>
      <c r="CT254" s="14">
        <v>247</v>
      </c>
      <c r="CU254" s="14">
        <v>247</v>
      </c>
      <c r="CV254" s="14">
        <v>237</v>
      </c>
      <c r="CW254" s="14">
        <v>287</v>
      </c>
      <c r="CX254" s="14">
        <v>241</v>
      </c>
      <c r="CY254" s="14">
        <v>239</v>
      </c>
      <c r="CZ254" s="14">
        <f t="shared" si="52"/>
        <v>243</v>
      </c>
      <c r="DA254" s="368" t="s">
        <v>152</v>
      </c>
      <c r="DB254" s="14">
        <v>0.49844882350113329</v>
      </c>
      <c r="DC254" s="431">
        <v>0.52934905001100019</v>
      </c>
      <c r="DD254" s="14">
        <v>247</v>
      </c>
      <c r="DE254" s="43">
        <v>247</v>
      </c>
      <c r="DF254" s="14">
        <v>258</v>
      </c>
      <c r="DG254" s="14">
        <v>214</v>
      </c>
      <c r="DH254" s="14">
        <v>317</v>
      </c>
      <c r="DI254" s="14">
        <v>287.5</v>
      </c>
      <c r="DJ254" s="14">
        <f t="shared" si="53"/>
        <v>296</v>
      </c>
      <c r="DK254" s="368" t="s">
        <v>556</v>
      </c>
      <c r="DL254" s="14">
        <v>0.47953970403817425</v>
      </c>
      <c r="DM254" s="431">
        <v>0.49131394753116736</v>
      </c>
      <c r="DN254" s="14">
        <v>247</v>
      </c>
      <c r="DO254" s="43">
        <v>247</v>
      </c>
      <c r="DP254" s="14">
        <v>229</v>
      </c>
      <c r="DQ254" s="14">
        <v>144</v>
      </c>
      <c r="DR254" s="14">
        <v>144</v>
      </c>
      <c r="DS254" s="14">
        <v>186.5</v>
      </c>
      <c r="DT254" s="14">
        <f t="shared" si="54"/>
        <v>189</v>
      </c>
      <c r="DU254" s="368" t="s">
        <v>48</v>
      </c>
      <c r="DV254" s="14">
        <v>0.4820316689911105</v>
      </c>
      <c r="DW254" s="431">
        <v>0.49802553531216937</v>
      </c>
      <c r="DX254" s="14">
        <v>247</v>
      </c>
      <c r="DY254" s="14">
        <v>247</v>
      </c>
      <c r="DZ254" s="14">
        <v>241</v>
      </c>
      <c r="EA254" s="14">
        <v>257</v>
      </c>
      <c r="EB254" s="14">
        <v>294</v>
      </c>
      <c r="EC254" s="14">
        <v>267.5</v>
      </c>
      <c r="ED254" s="43">
        <f t="shared" si="55"/>
        <v>278</v>
      </c>
    </row>
    <row r="255" spans="6:134" x14ac:dyDescent="0.25">
      <c r="F255" s="406" t="s">
        <v>302</v>
      </c>
      <c r="G255" s="411">
        <f>(VLOOKUP(F255,'RPPF CALCULATION'!$AX$2:$AZ$400,2,FALSE))</f>
        <v>0.4863943294791328</v>
      </c>
      <c r="H255" s="413">
        <f t="shared" si="45"/>
        <v>249</v>
      </c>
      <c r="I255" s="49">
        <f>VLOOKUP(F255,'RPPF CALCULATION'!$U$2:$W$365,3,FALSE)</f>
        <v>234</v>
      </c>
      <c r="J255" s="417">
        <f>VLOOKUP(F255,'RPPF CALCULATION'!$X$2:$AC$365,3,FALSE)</f>
        <v>50</v>
      </c>
      <c r="K255" s="467">
        <f>VLOOKUP(F255,'RPPF CALCULATION'!$X$2:$AC$365,5,FALSE)</f>
        <v>235</v>
      </c>
      <c r="L255" s="525">
        <f t="shared" si="46"/>
        <v>234.5</v>
      </c>
      <c r="M255" s="469">
        <f t="shared" si="47"/>
        <v>242</v>
      </c>
      <c r="O255" s="368" t="s">
        <v>299</v>
      </c>
      <c r="P255" s="14">
        <v>0.5108157955137651</v>
      </c>
      <c r="Q255" s="431">
        <v>0.52158552625315246</v>
      </c>
      <c r="R255" s="14">
        <v>248</v>
      </c>
      <c r="S255" s="43">
        <v>248</v>
      </c>
      <c r="T255" s="14">
        <v>222</v>
      </c>
      <c r="U255" s="14">
        <v>192</v>
      </c>
      <c r="V255" s="14">
        <v>207</v>
      </c>
      <c r="W255" s="14">
        <v>214.5</v>
      </c>
      <c r="X255" s="14">
        <f t="shared" si="56"/>
        <v>214</v>
      </c>
      <c r="Y255" s="368" t="s">
        <v>239</v>
      </c>
      <c r="Z255" s="14">
        <v>0.51101308947404289</v>
      </c>
      <c r="AA255" s="431">
        <v>0.53010173070271027</v>
      </c>
      <c r="AB255" s="14">
        <v>248</v>
      </c>
      <c r="AC255" s="43">
        <v>248</v>
      </c>
      <c r="AD255" s="14">
        <v>229</v>
      </c>
      <c r="AE255" s="14">
        <v>86</v>
      </c>
      <c r="AF255" s="14">
        <v>338</v>
      </c>
      <c r="AG255" s="14">
        <v>283.5</v>
      </c>
      <c r="AH255" s="43">
        <f t="shared" si="57"/>
        <v>288</v>
      </c>
      <c r="AI255" s="368" t="s">
        <v>178</v>
      </c>
      <c r="AJ255" s="14">
        <v>0.48130249672123659</v>
      </c>
      <c r="AK255" s="431">
        <v>0.52791559590982784</v>
      </c>
      <c r="AL255" s="14">
        <v>248</v>
      </c>
      <c r="AM255" s="14">
        <v>248</v>
      </c>
      <c r="AN255" s="14">
        <v>262</v>
      </c>
      <c r="AO255" s="14">
        <v>156</v>
      </c>
      <c r="AP255" s="14">
        <v>275</v>
      </c>
      <c r="AQ255" s="14">
        <v>268.5</v>
      </c>
      <c r="AR255" s="43">
        <f t="shared" si="58"/>
        <v>275</v>
      </c>
      <c r="AS255" s="14" t="s">
        <v>141</v>
      </c>
      <c r="AT255" s="14">
        <v>0.47297158245652271</v>
      </c>
      <c r="AU255" s="431">
        <v>0.50955354833777822</v>
      </c>
      <c r="AV255" s="14">
        <v>248</v>
      </c>
      <c r="AW255" s="43">
        <v>248</v>
      </c>
      <c r="AX255" s="14">
        <v>242</v>
      </c>
      <c r="AY255" s="14">
        <v>179</v>
      </c>
      <c r="AZ255" s="14">
        <v>326</v>
      </c>
      <c r="BA255" s="14">
        <v>284</v>
      </c>
      <c r="BB255" s="14">
        <f t="shared" si="59"/>
        <v>292</v>
      </c>
      <c r="BC255" s="368" t="s">
        <v>237</v>
      </c>
      <c r="BD255" s="14">
        <v>0.50315274287056311</v>
      </c>
      <c r="BE255" s="431">
        <v>0.51538530129644744</v>
      </c>
      <c r="BF255" s="14">
        <v>248</v>
      </c>
      <c r="BG255" s="43">
        <v>248</v>
      </c>
      <c r="BH255" s="14">
        <v>264</v>
      </c>
      <c r="BI255" s="14">
        <v>275</v>
      </c>
      <c r="BJ255" s="14">
        <v>176</v>
      </c>
      <c r="BK255" s="14">
        <v>220</v>
      </c>
      <c r="BL255" s="14">
        <f t="shared" si="48"/>
        <v>219</v>
      </c>
      <c r="BM255" s="368" t="s">
        <v>52</v>
      </c>
      <c r="BN255" s="14">
        <v>0.49061772168226137</v>
      </c>
      <c r="BO255" s="431">
        <v>0.51162435300645159</v>
      </c>
      <c r="BP255" s="14">
        <v>248</v>
      </c>
      <c r="BQ255" s="43">
        <v>248</v>
      </c>
      <c r="BR255" s="14">
        <v>261</v>
      </c>
      <c r="BS255" s="14">
        <v>240</v>
      </c>
      <c r="BT255" s="14">
        <v>206</v>
      </c>
      <c r="BU255" s="14">
        <v>233.5</v>
      </c>
      <c r="BV255" s="14">
        <f t="shared" si="49"/>
        <v>236</v>
      </c>
      <c r="BW255" s="14" t="s">
        <v>75</v>
      </c>
      <c r="BX255" s="14">
        <v>0.48385209863219114</v>
      </c>
      <c r="BY255" s="431">
        <v>0.51067315212538966</v>
      </c>
      <c r="BZ255" s="14">
        <v>248</v>
      </c>
      <c r="CA255" s="43">
        <v>248</v>
      </c>
      <c r="CB255" s="14">
        <v>259</v>
      </c>
      <c r="CC255" s="14">
        <v>288</v>
      </c>
      <c r="CD255" s="14">
        <v>179</v>
      </c>
      <c r="CE255" s="14">
        <v>219</v>
      </c>
      <c r="CF255" s="14">
        <f t="shared" si="50"/>
        <v>219</v>
      </c>
      <c r="CG255" s="368" t="s">
        <v>232</v>
      </c>
      <c r="CH255" s="14">
        <v>0.48777836769307936</v>
      </c>
      <c r="CI255" s="431">
        <v>0.51462951195934414</v>
      </c>
      <c r="CJ255" s="14">
        <v>248</v>
      </c>
      <c r="CK255" s="43">
        <v>248</v>
      </c>
      <c r="CL255" s="14">
        <v>239</v>
      </c>
      <c r="CM255" s="14">
        <v>156</v>
      </c>
      <c r="CN255" s="14">
        <v>324</v>
      </c>
      <c r="CO255" s="14">
        <v>281.5</v>
      </c>
      <c r="CP255" s="43">
        <f t="shared" si="51"/>
        <v>290</v>
      </c>
      <c r="CQ255" s="14" t="s">
        <v>65</v>
      </c>
      <c r="CR255" s="14">
        <v>0.48831079886841383</v>
      </c>
      <c r="CS255" s="431">
        <v>0.51200015927888298</v>
      </c>
      <c r="CT255" s="14">
        <v>248</v>
      </c>
      <c r="CU255" s="14">
        <v>248</v>
      </c>
      <c r="CV255" s="14">
        <v>267</v>
      </c>
      <c r="CW255" s="14">
        <v>341</v>
      </c>
      <c r="CX255" s="14">
        <v>192</v>
      </c>
      <c r="CY255" s="14">
        <v>229.5</v>
      </c>
      <c r="CZ255" s="14">
        <f t="shared" si="52"/>
        <v>232</v>
      </c>
      <c r="DA255" s="368" t="s">
        <v>232</v>
      </c>
      <c r="DB255" s="14">
        <v>0.49831145793343001</v>
      </c>
      <c r="DC255" s="431">
        <v>0.52920316877036</v>
      </c>
      <c r="DD255" s="14">
        <v>248</v>
      </c>
      <c r="DE255" s="43">
        <v>248</v>
      </c>
      <c r="DF255" s="14">
        <v>264</v>
      </c>
      <c r="DG255" s="14">
        <v>236</v>
      </c>
      <c r="DH255" s="14">
        <v>307</v>
      </c>
      <c r="DI255" s="14">
        <v>285.5</v>
      </c>
      <c r="DJ255" s="14">
        <f t="shared" si="53"/>
        <v>294</v>
      </c>
      <c r="DK255" s="368" t="s">
        <v>240</v>
      </c>
      <c r="DL255" s="14">
        <v>0.47765524813989829</v>
      </c>
      <c r="DM255" s="431">
        <v>0.4893832221740515</v>
      </c>
      <c r="DN255" s="14">
        <v>248</v>
      </c>
      <c r="DO255" s="43">
        <v>248</v>
      </c>
      <c r="DP255" s="14">
        <v>255</v>
      </c>
      <c r="DQ255" s="14">
        <v>243</v>
      </c>
      <c r="DR255" s="14">
        <v>202</v>
      </c>
      <c r="DS255" s="14">
        <v>228.5</v>
      </c>
      <c r="DT255" s="14">
        <f t="shared" si="54"/>
        <v>236</v>
      </c>
      <c r="DU255" s="368" t="s">
        <v>297</v>
      </c>
      <c r="DV255" s="14">
        <v>0.48069391954068297</v>
      </c>
      <c r="DW255" s="431">
        <v>0.49664339918082939</v>
      </c>
      <c r="DX255" s="14">
        <v>248</v>
      </c>
      <c r="DY255" s="14">
        <v>248</v>
      </c>
      <c r="DZ255" s="14">
        <v>229</v>
      </c>
      <c r="EA255" s="14">
        <v>268</v>
      </c>
      <c r="EB255" s="14">
        <v>185</v>
      </c>
      <c r="EC255" s="14">
        <v>207</v>
      </c>
      <c r="ED255" s="43">
        <f t="shared" si="55"/>
        <v>208</v>
      </c>
    </row>
    <row r="256" spans="6:134" x14ac:dyDescent="0.25">
      <c r="F256" s="406" t="s">
        <v>315</v>
      </c>
      <c r="G256" s="411">
        <f>(VLOOKUP(F256,'RPPF CALCULATION'!$AX$2:$AZ$400,2,FALSE))</f>
        <v>0.48603312325515935</v>
      </c>
      <c r="H256" s="413">
        <f t="shared" si="45"/>
        <v>250</v>
      </c>
      <c r="I256" s="49">
        <f>VLOOKUP(F256,'RPPF CALCULATION'!$U$2:$W$365,3,FALSE)</f>
        <v>252</v>
      </c>
      <c r="J256" s="417">
        <f>VLOOKUP(F256,'RPPF CALCULATION'!$X$2:$AC$365,3,FALSE)</f>
        <v>347</v>
      </c>
      <c r="K256" s="467">
        <f>VLOOKUP(F256,'RPPF CALCULATION'!$X$2:$AC$365,5,FALSE)</f>
        <v>117</v>
      </c>
      <c r="L256" s="525">
        <f t="shared" si="46"/>
        <v>184.5</v>
      </c>
      <c r="M256" s="469">
        <f t="shared" si="47"/>
        <v>186</v>
      </c>
      <c r="O256" s="368" t="s">
        <v>43</v>
      </c>
      <c r="P256" s="14">
        <v>0.51048791764965296</v>
      </c>
      <c r="Q256" s="431">
        <v>0.52125073561080804</v>
      </c>
      <c r="R256" s="14">
        <v>249</v>
      </c>
      <c r="S256" s="43">
        <v>249</v>
      </c>
      <c r="T256" s="14">
        <v>236</v>
      </c>
      <c r="U256" s="14">
        <v>111</v>
      </c>
      <c r="V256" s="14">
        <v>161</v>
      </c>
      <c r="W256" s="14">
        <v>198.5</v>
      </c>
      <c r="X256" s="14">
        <f t="shared" si="56"/>
        <v>197</v>
      </c>
      <c r="Y256" s="368" t="s">
        <v>112</v>
      </c>
      <c r="Z256" s="14">
        <v>0.5100019704132962</v>
      </c>
      <c r="AA256" s="431">
        <v>0.5290528417895124</v>
      </c>
      <c r="AB256" s="14">
        <v>249</v>
      </c>
      <c r="AC256" s="43">
        <v>249</v>
      </c>
      <c r="AD256" s="14">
        <v>245</v>
      </c>
      <c r="AE256" s="14">
        <v>273</v>
      </c>
      <c r="AF256" s="14">
        <v>256</v>
      </c>
      <c r="AG256" s="14">
        <v>250.5</v>
      </c>
      <c r="AH256" s="43">
        <f t="shared" si="57"/>
        <v>250</v>
      </c>
      <c r="AI256" s="368" t="s">
        <v>355</v>
      </c>
      <c r="AJ256" s="14">
        <v>0.48126144812102817</v>
      </c>
      <c r="AK256" s="431">
        <v>0.52787057184203701</v>
      </c>
      <c r="AL256" s="14">
        <v>249</v>
      </c>
      <c r="AM256" s="14">
        <v>249</v>
      </c>
      <c r="AN256" s="14">
        <v>217</v>
      </c>
      <c r="AO256" s="14">
        <v>292</v>
      </c>
      <c r="AP256" s="14">
        <v>199</v>
      </c>
      <c r="AQ256" s="14">
        <v>208</v>
      </c>
      <c r="AR256" s="43">
        <f t="shared" si="58"/>
        <v>212</v>
      </c>
      <c r="AS256" s="14" t="s">
        <v>193</v>
      </c>
      <c r="AT256" s="14">
        <v>0.47263533481082548</v>
      </c>
      <c r="AU256" s="431">
        <v>0.50919129363297055</v>
      </c>
      <c r="AV256" s="14">
        <v>249</v>
      </c>
      <c r="AW256" s="43">
        <v>249</v>
      </c>
      <c r="AX256" s="14">
        <v>263</v>
      </c>
      <c r="AY256" s="14">
        <v>332</v>
      </c>
      <c r="AZ256" s="14">
        <v>191</v>
      </c>
      <c r="BA256" s="14">
        <v>227</v>
      </c>
      <c r="BB256" s="14">
        <f t="shared" si="59"/>
        <v>227</v>
      </c>
      <c r="BC256" s="368" t="s">
        <v>390</v>
      </c>
      <c r="BD256" s="14">
        <v>0.5013939080536558</v>
      </c>
      <c r="BE256" s="431">
        <v>0.51358370600577907</v>
      </c>
      <c r="BF256" s="14">
        <v>249</v>
      </c>
      <c r="BG256" s="43">
        <v>249</v>
      </c>
      <c r="BH256" s="14">
        <v>263</v>
      </c>
      <c r="BI256" s="14">
        <v>183</v>
      </c>
      <c r="BJ256" s="14">
        <v>317</v>
      </c>
      <c r="BK256" s="14">
        <v>290</v>
      </c>
      <c r="BL256" s="14">
        <f t="shared" si="48"/>
        <v>297</v>
      </c>
      <c r="BM256" s="368" t="s">
        <v>124</v>
      </c>
      <c r="BN256" s="14">
        <v>0.48792218627460748</v>
      </c>
      <c r="BO256" s="431">
        <v>0.50881340367054473</v>
      </c>
      <c r="BP256" s="14">
        <v>249</v>
      </c>
      <c r="BQ256" s="43">
        <v>249</v>
      </c>
      <c r="BR256" s="14">
        <v>241</v>
      </c>
      <c r="BS256" s="14">
        <v>312</v>
      </c>
      <c r="BT256" s="14">
        <v>106</v>
      </c>
      <c r="BU256" s="14">
        <v>173.5</v>
      </c>
      <c r="BV256" s="14">
        <f t="shared" si="49"/>
        <v>167</v>
      </c>
      <c r="BW256" s="14" t="s">
        <v>354</v>
      </c>
      <c r="BX256" s="14">
        <v>0.48290710650945434</v>
      </c>
      <c r="BY256" s="431">
        <v>0.50967577687907806</v>
      </c>
      <c r="BZ256" s="14">
        <v>249</v>
      </c>
      <c r="CA256" s="43">
        <v>249</v>
      </c>
      <c r="CB256" s="14">
        <v>229</v>
      </c>
      <c r="CC256" s="14">
        <v>150</v>
      </c>
      <c r="CD256" s="14">
        <v>288</v>
      </c>
      <c r="CE256" s="14">
        <v>258.5</v>
      </c>
      <c r="CF256" s="14">
        <f t="shared" si="50"/>
        <v>270</v>
      </c>
      <c r="CG256" s="368" t="s">
        <v>120</v>
      </c>
      <c r="CH256" s="14">
        <v>0.48438408617137357</v>
      </c>
      <c r="CI256" s="431">
        <v>0.51104838258038165</v>
      </c>
      <c r="CJ256" s="14">
        <v>249</v>
      </c>
      <c r="CK256" s="43">
        <v>249</v>
      </c>
      <c r="CL256" s="14">
        <v>265</v>
      </c>
      <c r="CM256" s="14">
        <v>135</v>
      </c>
      <c r="CN256" s="14">
        <v>307</v>
      </c>
      <c r="CO256" s="14">
        <v>286</v>
      </c>
      <c r="CP256" s="43">
        <f t="shared" si="51"/>
        <v>299</v>
      </c>
      <c r="CQ256" s="14" t="s">
        <v>567</v>
      </c>
      <c r="CR256" s="14">
        <v>0.48784807222490684</v>
      </c>
      <c r="CS256" s="431">
        <v>0.51151498443587895</v>
      </c>
      <c r="CT256" s="14">
        <v>249</v>
      </c>
      <c r="CU256" s="14">
        <v>249</v>
      </c>
      <c r="CV256" s="14">
        <v>265</v>
      </c>
      <c r="CW256" s="14">
        <v>221</v>
      </c>
      <c r="CX256" s="14">
        <v>253</v>
      </c>
      <c r="CY256" s="14">
        <v>259</v>
      </c>
      <c r="CZ256" s="14">
        <f t="shared" si="52"/>
        <v>263</v>
      </c>
      <c r="DA256" s="368" t="s">
        <v>287</v>
      </c>
      <c r="DB256" s="14">
        <v>0.49754614453512469</v>
      </c>
      <c r="DC256" s="431">
        <v>0.52839041146960442</v>
      </c>
      <c r="DD256" s="14">
        <v>249</v>
      </c>
      <c r="DE256" s="43">
        <v>249</v>
      </c>
      <c r="DF256" s="14">
        <v>245</v>
      </c>
      <c r="DG256" s="14">
        <v>312</v>
      </c>
      <c r="DH256" s="14">
        <v>205</v>
      </c>
      <c r="DI256" s="14">
        <v>225</v>
      </c>
      <c r="DJ256" s="14">
        <f t="shared" si="53"/>
        <v>225</v>
      </c>
      <c r="DK256" s="368" t="s">
        <v>302</v>
      </c>
      <c r="DL256" s="14">
        <v>0.47669159297792657</v>
      </c>
      <c r="DM256" s="431">
        <v>0.48839590617560513</v>
      </c>
      <c r="DN256" s="14">
        <v>249</v>
      </c>
      <c r="DO256" s="43">
        <v>249</v>
      </c>
      <c r="DP256" s="14">
        <v>246</v>
      </c>
      <c r="DQ256" s="14">
        <v>108</v>
      </c>
      <c r="DR256" s="14">
        <v>323</v>
      </c>
      <c r="DS256" s="14">
        <v>284.5</v>
      </c>
      <c r="DT256" s="14">
        <f t="shared" si="54"/>
        <v>293</v>
      </c>
      <c r="DU256" s="368" t="s">
        <v>570</v>
      </c>
      <c r="DV256" s="14">
        <v>0.47926040430542383</v>
      </c>
      <c r="DW256" s="431">
        <v>0.49516231974488212</v>
      </c>
      <c r="DX256" s="14">
        <v>249</v>
      </c>
      <c r="DY256" s="14">
        <v>249</v>
      </c>
      <c r="DZ256" s="14">
        <v>282</v>
      </c>
      <c r="EA256" s="14">
        <v>248</v>
      </c>
      <c r="EB256" s="14">
        <v>316</v>
      </c>
      <c r="EC256" s="14">
        <v>299</v>
      </c>
      <c r="ED256" s="43">
        <f t="shared" si="55"/>
        <v>311</v>
      </c>
    </row>
    <row r="257" spans="6:134" x14ac:dyDescent="0.25">
      <c r="F257" s="406" t="s">
        <v>149</v>
      </c>
      <c r="G257" s="411">
        <f>(VLOOKUP(F257,'RPPF CALCULATION'!$AX$2:$AZ$400,2,FALSE))</f>
        <v>0.48474072705674104</v>
      </c>
      <c r="H257" s="413">
        <f t="shared" si="45"/>
        <v>251</v>
      </c>
      <c r="I257" s="49">
        <f>VLOOKUP(F257,'RPPF CALCULATION'!$U$2:$W$365,3,FALSE)</f>
        <v>282</v>
      </c>
      <c r="J257" s="417">
        <f>VLOOKUP(F257,'RPPF CALCULATION'!$X$2:$AC$365,3,FALSE)</f>
        <v>285</v>
      </c>
      <c r="K257" s="467">
        <f>VLOOKUP(F257,'RPPF CALCULATION'!$X$2:$AC$365,5,FALSE)</f>
        <v>325</v>
      </c>
      <c r="L257" s="525">
        <f t="shared" si="46"/>
        <v>303.5</v>
      </c>
      <c r="M257" s="469">
        <f t="shared" si="47"/>
        <v>312</v>
      </c>
      <c r="O257" s="368" t="s">
        <v>306</v>
      </c>
      <c r="P257" s="14">
        <v>0.51000147072674029</v>
      </c>
      <c r="Q257" s="431">
        <v>0.52075403273570131</v>
      </c>
      <c r="R257" s="14">
        <v>250</v>
      </c>
      <c r="S257" s="43">
        <v>250</v>
      </c>
      <c r="T257" s="14">
        <v>266</v>
      </c>
      <c r="U257" s="14">
        <v>312</v>
      </c>
      <c r="V257" s="14">
        <v>132</v>
      </c>
      <c r="W257" s="14">
        <v>199</v>
      </c>
      <c r="X257" s="14">
        <f t="shared" si="56"/>
        <v>198</v>
      </c>
      <c r="Y257" s="368" t="s">
        <v>377</v>
      </c>
      <c r="Z257" s="14">
        <v>0.50893292062863904</v>
      </c>
      <c r="AA257" s="431">
        <v>0.5279438581788628</v>
      </c>
      <c r="AB257" s="14">
        <v>250</v>
      </c>
      <c r="AC257" s="43">
        <v>250</v>
      </c>
      <c r="AD257" s="14">
        <v>235</v>
      </c>
      <c r="AE257" s="14">
        <v>220</v>
      </c>
      <c r="AF257" s="14">
        <v>249</v>
      </c>
      <c r="AG257" s="14">
        <v>242</v>
      </c>
      <c r="AH257" s="43">
        <f t="shared" si="57"/>
        <v>241</v>
      </c>
      <c r="AI257" s="368" t="s">
        <v>241</v>
      </c>
      <c r="AJ257" s="14">
        <v>0.48107430207918983</v>
      </c>
      <c r="AK257" s="431">
        <v>0.52766530111339482</v>
      </c>
      <c r="AL257" s="14">
        <v>250</v>
      </c>
      <c r="AM257" s="14">
        <v>250</v>
      </c>
      <c r="AN257" s="14">
        <v>268</v>
      </c>
      <c r="AO257" s="14">
        <v>317</v>
      </c>
      <c r="AP257" s="14">
        <v>272</v>
      </c>
      <c r="AQ257" s="14">
        <v>270</v>
      </c>
      <c r="AR257" s="43">
        <f t="shared" si="58"/>
        <v>277</v>
      </c>
      <c r="AS257" s="14" t="s">
        <v>230</v>
      </c>
      <c r="AT257" s="14">
        <v>0.47000140239922128</v>
      </c>
      <c r="AU257" s="431">
        <v>0.50635363983685011</v>
      </c>
      <c r="AV257" s="14">
        <v>250</v>
      </c>
      <c r="AW257" s="43">
        <v>250</v>
      </c>
      <c r="AX257" s="14">
        <v>245</v>
      </c>
      <c r="AY257" s="14">
        <v>260</v>
      </c>
      <c r="AZ257" s="14">
        <v>324</v>
      </c>
      <c r="BA257" s="14">
        <v>284.5</v>
      </c>
      <c r="BB257" s="14">
        <f t="shared" si="59"/>
        <v>293</v>
      </c>
      <c r="BC257" s="368" t="s">
        <v>348</v>
      </c>
      <c r="BD257" s="14">
        <v>0.4994559741788222</v>
      </c>
      <c r="BE257" s="431">
        <v>0.51159865743330091</v>
      </c>
      <c r="BF257" s="14">
        <v>250</v>
      </c>
      <c r="BG257" s="43">
        <v>250</v>
      </c>
      <c r="BH257" s="14">
        <v>233</v>
      </c>
      <c r="BI257" s="14">
        <v>331</v>
      </c>
      <c r="BJ257" s="14">
        <v>202</v>
      </c>
      <c r="BK257" s="14">
        <v>217.5</v>
      </c>
      <c r="BL257" s="14">
        <f t="shared" si="48"/>
        <v>214</v>
      </c>
      <c r="BM257" s="368" t="s">
        <v>262</v>
      </c>
      <c r="BN257" s="14">
        <v>0.48474743953460059</v>
      </c>
      <c r="BO257" s="431">
        <v>0.50550272475489944</v>
      </c>
      <c r="BP257" s="14">
        <v>250</v>
      </c>
      <c r="BQ257" s="43">
        <v>250</v>
      </c>
      <c r="BR257" s="14">
        <v>270</v>
      </c>
      <c r="BS257" s="14">
        <v>195</v>
      </c>
      <c r="BT257" s="14">
        <v>341</v>
      </c>
      <c r="BU257" s="14">
        <v>305.5</v>
      </c>
      <c r="BV257" s="14">
        <f t="shared" si="49"/>
        <v>320</v>
      </c>
      <c r="BW257" s="14" t="s">
        <v>144</v>
      </c>
      <c r="BX257" s="14">
        <v>0.48084563301673333</v>
      </c>
      <c r="BY257" s="431">
        <v>0.50750003108914188</v>
      </c>
      <c r="BZ257" s="14">
        <v>250</v>
      </c>
      <c r="CA257" s="43">
        <v>250</v>
      </c>
      <c r="CB257" s="14">
        <v>268</v>
      </c>
      <c r="CC257" s="14">
        <v>307</v>
      </c>
      <c r="CD257" s="14">
        <v>224</v>
      </c>
      <c r="CE257" s="14">
        <v>246</v>
      </c>
      <c r="CF257" s="14">
        <f t="shared" si="50"/>
        <v>252</v>
      </c>
      <c r="CG257" s="368" t="s">
        <v>62</v>
      </c>
      <c r="CH257" s="14">
        <v>0.48407017280594172</v>
      </c>
      <c r="CI257" s="431">
        <v>0.51071718896305551</v>
      </c>
      <c r="CJ257" s="14">
        <v>250</v>
      </c>
      <c r="CK257" s="43">
        <v>250</v>
      </c>
      <c r="CL257" s="14">
        <v>235</v>
      </c>
      <c r="CM257" s="14">
        <v>325</v>
      </c>
      <c r="CN257" s="14">
        <v>134</v>
      </c>
      <c r="CO257" s="14">
        <v>184.5</v>
      </c>
      <c r="CP257" s="43">
        <f t="shared" si="51"/>
        <v>180</v>
      </c>
      <c r="CQ257" s="14" t="s">
        <v>74</v>
      </c>
      <c r="CR257" s="14">
        <v>0.4858391021375279</v>
      </c>
      <c r="CS257" s="431">
        <v>0.50940855343515534</v>
      </c>
      <c r="CT257" s="14">
        <v>250</v>
      </c>
      <c r="CU257" s="14">
        <v>250</v>
      </c>
      <c r="CV257" s="14">
        <v>248</v>
      </c>
      <c r="CW257" s="14">
        <v>302</v>
      </c>
      <c r="CX257" s="14">
        <v>301</v>
      </c>
      <c r="CY257" s="14">
        <v>274.5</v>
      </c>
      <c r="CZ257" s="14">
        <f t="shared" si="52"/>
        <v>285</v>
      </c>
      <c r="DA257" s="368" t="s">
        <v>151</v>
      </c>
      <c r="DB257" s="14">
        <v>0.49618555963426225</v>
      </c>
      <c r="DC257" s="431">
        <v>0.52694548013307929</v>
      </c>
      <c r="DD257" s="14">
        <v>250</v>
      </c>
      <c r="DE257" s="43">
        <v>250</v>
      </c>
      <c r="DF257" s="14">
        <v>251</v>
      </c>
      <c r="DG257" s="14">
        <v>159</v>
      </c>
      <c r="DH257" s="14">
        <v>298</v>
      </c>
      <c r="DI257" s="14">
        <v>274.5</v>
      </c>
      <c r="DJ257" s="14">
        <f t="shared" si="53"/>
        <v>283</v>
      </c>
      <c r="DK257" s="368" t="s">
        <v>246</v>
      </c>
      <c r="DL257" s="14">
        <v>0.47640061975140235</v>
      </c>
      <c r="DM257" s="431">
        <v>0.48809778861965381</v>
      </c>
      <c r="DN257" s="14">
        <v>250</v>
      </c>
      <c r="DO257" s="43">
        <v>250</v>
      </c>
      <c r="DP257" s="14">
        <v>263</v>
      </c>
      <c r="DQ257" s="14">
        <v>311</v>
      </c>
      <c r="DR257" s="14">
        <v>320</v>
      </c>
      <c r="DS257" s="14">
        <v>291.5</v>
      </c>
      <c r="DT257" s="14">
        <f t="shared" si="54"/>
        <v>301</v>
      </c>
      <c r="DU257" s="368" t="s">
        <v>145</v>
      </c>
      <c r="DV257" s="14">
        <v>0.47900042314433566</v>
      </c>
      <c r="DW257" s="431">
        <v>0.49489371237891172</v>
      </c>
      <c r="DX257" s="14">
        <v>250</v>
      </c>
      <c r="DY257" s="14">
        <v>250</v>
      </c>
      <c r="DZ257" s="14">
        <v>237</v>
      </c>
      <c r="EA257" s="14">
        <v>147</v>
      </c>
      <c r="EB257" s="14">
        <v>332</v>
      </c>
      <c r="EC257" s="14">
        <v>284.5</v>
      </c>
      <c r="ED257" s="43">
        <f t="shared" si="55"/>
        <v>288</v>
      </c>
    </row>
    <row r="258" spans="6:134" x14ac:dyDescent="0.25">
      <c r="F258" s="406" t="s">
        <v>242</v>
      </c>
      <c r="G258" s="411">
        <f>(VLOOKUP(F258,'RPPF CALCULATION'!$AX$2:$AZ$400,2,FALSE))</f>
        <v>0.48160889506276794</v>
      </c>
      <c r="H258" s="413">
        <f t="shared" si="45"/>
        <v>252</v>
      </c>
      <c r="I258" s="49">
        <f>VLOOKUP(F258,'RPPF CALCULATION'!$U$2:$W$365,3,FALSE)</f>
        <v>258</v>
      </c>
      <c r="J258" s="417">
        <f>VLOOKUP(F258,'RPPF CALCULATION'!$X$2:$AC$365,3,FALSE)</f>
        <v>248</v>
      </c>
      <c r="K258" s="467">
        <f>VLOOKUP(F258,'RPPF CALCULATION'!$X$2:$AC$365,5,FALSE)</f>
        <v>273</v>
      </c>
      <c r="L258" s="525">
        <f t="shared" si="46"/>
        <v>265.5</v>
      </c>
      <c r="M258" s="469">
        <f t="shared" si="47"/>
        <v>267</v>
      </c>
      <c r="O258" s="368" t="s">
        <v>141</v>
      </c>
      <c r="P258" s="14">
        <v>0.50890648754015766</v>
      </c>
      <c r="Q258" s="431">
        <v>0.51963596358704156</v>
      </c>
      <c r="R258" s="14">
        <v>251</v>
      </c>
      <c r="S258" s="43">
        <v>251</v>
      </c>
      <c r="T258" s="14">
        <v>239</v>
      </c>
      <c r="U258" s="14">
        <v>261</v>
      </c>
      <c r="V258" s="14">
        <v>309</v>
      </c>
      <c r="W258" s="14">
        <v>274</v>
      </c>
      <c r="X258" s="14">
        <f t="shared" si="56"/>
        <v>275</v>
      </c>
      <c r="Y258" s="368" t="s">
        <v>219</v>
      </c>
      <c r="Z258" s="14">
        <v>0.50826703766302339</v>
      </c>
      <c r="AA258" s="431">
        <v>0.52725310148438831</v>
      </c>
      <c r="AB258" s="14">
        <v>251</v>
      </c>
      <c r="AC258" s="43">
        <v>251</v>
      </c>
      <c r="AD258" s="14">
        <v>281</v>
      </c>
      <c r="AE258" s="14">
        <v>334</v>
      </c>
      <c r="AF258" s="14">
        <v>240</v>
      </c>
      <c r="AG258" s="14">
        <v>260.5</v>
      </c>
      <c r="AH258" s="43">
        <f t="shared" si="57"/>
        <v>258</v>
      </c>
      <c r="AI258" s="368" t="s">
        <v>569</v>
      </c>
      <c r="AJ258" s="14">
        <v>0.47896399021247549</v>
      </c>
      <c r="AK258" s="431">
        <v>0.52535061013576345</v>
      </c>
      <c r="AL258" s="14">
        <v>251</v>
      </c>
      <c r="AM258" s="14">
        <v>251</v>
      </c>
      <c r="AN258" s="14">
        <v>239</v>
      </c>
      <c r="AO258" s="14">
        <v>87</v>
      </c>
      <c r="AP258" s="14">
        <v>253</v>
      </c>
      <c r="AQ258" s="14">
        <v>246</v>
      </c>
      <c r="AR258" s="43">
        <f t="shared" si="58"/>
        <v>250</v>
      </c>
      <c r="AS258" s="14" t="s">
        <v>84</v>
      </c>
      <c r="AT258" s="14">
        <v>0.46802501504994892</v>
      </c>
      <c r="AU258" s="431">
        <v>0.5042243888964848</v>
      </c>
      <c r="AV258" s="14">
        <v>251</v>
      </c>
      <c r="AW258" s="43">
        <v>251</v>
      </c>
      <c r="AX258" s="14">
        <v>231</v>
      </c>
      <c r="AY258" s="14">
        <v>297</v>
      </c>
      <c r="AZ258" s="14">
        <v>288</v>
      </c>
      <c r="BA258" s="14">
        <v>259.5</v>
      </c>
      <c r="BB258" s="14">
        <f t="shared" si="59"/>
        <v>265</v>
      </c>
      <c r="BC258" s="368" t="s">
        <v>43</v>
      </c>
      <c r="BD258" s="14">
        <v>0.49905556908372772</v>
      </c>
      <c r="BE258" s="431">
        <v>0.51118851776199836</v>
      </c>
      <c r="BF258" s="14">
        <v>251</v>
      </c>
      <c r="BG258" s="43">
        <v>251</v>
      </c>
      <c r="BH258" s="14">
        <v>284</v>
      </c>
      <c r="BI258" s="14">
        <v>301</v>
      </c>
      <c r="BJ258" s="14">
        <v>298</v>
      </c>
      <c r="BK258" s="14">
        <v>291</v>
      </c>
      <c r="BL258" s="14">
        <f t="shared" si="48"/>
        <v>299</v>
      </c>
      <c r="BM258" s="368" t="s">
        <v>226</v>
      </c>
      <c r="BN258" s="14">
        <v>0.48465532876740697</v>
      </c>
      <c r="BO258" s="431">
        <v>0.50540667010871021</v>
      </c>
      <c r="BP258" s="14">
        <v>251</v>
      </c>
      <c r="BQ258" s="43">
        <v>251</v>
      </c>
      <c r="BR258" s="14">
        <v>286</v>
      </c>
      <c r="BS258" s="14">
        <v>321</v>
      </c>
      <c r="BT258" s="14">
        <v>304</v>
      </c>
      <c r="BU258" s="14">
        <v>295</v>
      </c>
      <c r="BV258" s="14">
        <f t="shared" si="49"/>
        <v>302</v>
      </c>
      <c r="BW258" s="14" t="s">
        <v>207</v>
      </c>
      <c r="BX258" s="14">
        <v>0.47552420267639078</v>
      </c>
      <c r="BY258" s="431">
        <v>0.50188362141891285</v>
      </c>
      <c r="BZ258" s="14">
        <v>251</v>
      </c>
      <c r="CA258" s="43">
        <v>251</v>
      </c>
      <c r="CB258" s="14">
        <v>266</v>
      </c>
      <c r="CC258" s="14">
        <v>295</v>
      </c>
      <c r="CD258" s="14">
        <v>318</v>
      </c>
      <c r="CE258" s="14">
        <v>292</v>
      </c>
      <c r="CF258" s="14">
        <f t="shared" si="50"/>
        <v>298</v>
      </c>
      <c r="CG258" s="368" t="s">
        <v>295</v>
      </c>
      <c r="CH258" s="14">
        <v>0.48001791634944779</v>
      </c>
      <c r="CI258" s="431">
        <v>0.50644186455208906</v>
      </c>
      <c r="CJ258" s="14">
        <v>251</v>
      </c>
      <c r="CK258" s="43">
        <v>251</v>
      </c>
      <c r="CL258" s="14">
        <v>292</v>
      </c>
      <c r="CM258" s="14">
        <v>327</v>
      </c>
      <c r="CN258" s="14">
        <v>258</v>
      </c>
      <c r="CO258" s="14">
        <v>275</v>
      </c>
      <c r="CP258" s="43">
        <f t="shared" si="51"/>
        <v>283</v>
      </c>
      <c r="CQ258" s="14" t="s">
        <v>265</v>
      </c>
      <c r="CR258" s="14">
        <v>0.48546909392495713</v>
      </c>
      <c r="CS258" s="431">
        <v>0.50902059506067387</v>
      </c>
      <c r="CT258" s="14">
        <v>251</v>
      </c>
      <c r="CU258" s="14">
        <v>251</v>
      </c>
      <c r="CV258" s="14">
        <v>256</v>
      </c>
      <c r="CW258" s="14">
        <v>169</v>
      </c>
      <c r="CX258" s="14">
        <v>260</v>
      </c>
      <c r="CY258" s="14">
        <v>258</v>
      </c>
      <c r="CZ258" s="14">
        <f t="shared" si="52"/>
        <v>260</v>
      </c>
      <c r="DA258" s="368" t="s">
        <v>121</v>
      </c>
      <c r="DB258" s="14">
        <v>0.49183288000533948</v>
      </c>
      <c r="DC258" s="431">
        <v>0.52232296580876314</v>
      </c>
      <c r="DD258" s="14">
        <v>251</v>
      </c>
      <c r="DE258" s="43">
        <v>251</v>
      </c>
      <c r="DF258" s="14">
        <v>231</v>
      </c>
      <c r="DG258" s="14">
        <v>233</v>
      </c>
      <c r="DH258" s="14">
        <v>201</v>
      </c>
      <c r="DI258" s="14">
        <v>216</v>
      </c>
      <c r="DJ258" s="14">
        <f t="shared" si="53"/>
        <v>218</v>
      </c>
      <c r="DK258" s="368" t="s">
        <v>127</v>
      </c>
      <c r="DL258" s="14">
        <v>0.47396683777789173</v>
      </c>
      <c r="DM258" s="431">
        <v>0.48560424946373748</v>
      </c>
      <c r="DN258" s="14">
        <v>251</v>
      </c>
      <c r="DO258" s="43">
        <v>251</v>
      </c>
      <c r="DP258" s="14">
        <v>248</v>
      </c>
      <c r="DQ258" s="14">
        <v>180</v>
      </c>
      <c r="DR258" s="14">
        <v>226</v>
      </c>
      <c r="DS258" s="14">
        <v>237</v>
      </c>
      <c r="DT258" s="14">
        <f t="shared" si="54"/>
        <v>249</v>
      </c>
      <c r="DU258" s="368" t="s">
        <v>332</v>
      </c>
      <c r="DV258" s="14">
        <v>0.47238651672947879</v>
      </c>
      <c r="DW258" s="431">
        <v>0.48806035578709733</v>
      </c>
      <c r="DX258" s="14">
        <v>251</v>
      </c>
      <c r="DY258" s="14">
        <v>251</v>
      </c>
      <c r="DZ258" s="14">
        <v>232</v>
      </c>
      <c r="EA258" s="14">
        <v>295</v>
      </c>
      <c r="EB258" s="14">
        <v>148</v>
      </c>
      <c r="EC258" s="14">
        <v>190</v>
      </c>
      <c r="ED258" s="43">
        <f t="shared" si="55"/>
        <v>185</v>
      </c>
    </row>
    <row r="259" spans="6:134" x14ac:dyDescent="0.25">
      <c r="F259" s="406" t="s">
        <v>55</v>
      </c>
      <c r="G259" s="411">
        <f>(VLOOKUP(F259,'RPPF CALCULATION'!$AX$2:$AZ$400,2,FALSE))</f>
        <v>0.4807341140457545</v>
      </c>
      <c r="H259" s="413">
        <f t="shared" si="45"/>
        <v>253</v>
      </c>
      <c r="I259" s="49">
        <f>VLOOKUP(F259,'RPPF CALCULATION'!$U$2:$W$365,3,FALSE)</f>
        <v>272</v>
      </c>
      <c r="J259" s="417">
        <f>VLOOKUP(F259,'RPPF CALCULATION'!$X$2:$AC$365,3,FALSE)</f>
        <v>203</v>
      </c>
      <c r="K259" s="467">
        <f>VLOOKUP(F259,'RPPF CALCULATION'!$X$2:$AC$365,5,FALSE)</f>
        <v>319</v>
      </c>
      <c r="L259" s="525">
        <f t="shared" si="46"/>
        <v>295.5</v>
      </c>
      <c r="M259" s="469">
        <f t="shared" si="47"/>
        <v>298</v>
      </c>
      <c r="O259" s="368" t="s">
        <v>45</v>
      </c>
      <c r="P259" s="14">
        <v>0.50480183914484134</v>
      </c>
      <c r="Q259" s="431">
        <v>0.51544477527188393</v>
      </c>
      <c r="R259" s="14">
        <v>252</v>
      </c>
      <c r="S259" s="43">
        <v>252</v>
      </c>
      <c r="T259" s="14">
        <v>301</v>
      </c>
      <c r="U259" s="14">
        <v>294</v>
      </c>
      <c r="V259" s="14">
        <v>361</v>
      </c>
      <c r="W259" s="14">
        <v>331</v>
      </c>
      <c r="X259" s="14">
        <f t="shared" si="56"/>
        <v>339</v>
      </c>
      <c r="Y259" s="368" t="s">
        <v>244</v>
      </c>
      <c r="Z259" s="14">
        <v>0.50577448589121088</v>
      </c>
      <c r="AA259" s="431">
        <v>0.52466744167386592</v>
      </c>
      <c r="AB259" s="14">
        <v>252</v>
      </c>
      <c r="AC259" s="43">
        <v>252</v>
      </c>
      <c r="AD259" s="14">
        <v>242</v>
      </c>
      <c r="AE259" s="14">
        <v>223</v>
      </c>
      <c r="AF259" s="14">
        <v>169</v>
      </c>
      <c r="AG259" s="14">
        <v>205.5</v>
      </c>
      <c r="AH259" s="43">
        <f t="shared" si="57"/>
        <v>209</v>
      </c>
      <c r="AI259" s="368" t="s">
        <v>265</v>
      </c>
      <c r="AJ259" s="14">
        <v>0.47861506256265479</v>
      </c>
      <c r="AK259" s="431">
        <v>0.52496788960254503</v>
      </c>
      <c r="AL259" s="14">
        <v>252</v>
      </c>
      <c r="AM259" s="14">
        <v>252</v>
      </c>
      <c r="AN259" s="14">
        <v>251</v>
      </c>
      <c r="AO259" s="14">
        <v>263</v>
      </c>
      <c r="AP259" s="14">
        <v>118</v>
      </c>
      <c r="AQ259" s="14">
        <v>184.5</v>
      </c>
      <c r="AR259" s="43">
        <f t="shared" si="58"/>
        <v>182</v>
      </c>
      <c r="AS259" s="14" t="s">
        <v>45</v>
      </c>
      <c r="AT259" s="14">
        <v>0.46797934112675305</v>
      </c>
      <c r="AU259" s="431">
        <v>0.5041751823257431</v>
      </c>
      <c r="AV259" s="14">
        <v>252</v>
      </c>
      <c r="AW259" s="43">
        <v>252</v>
      </c>
      <c r="AX259" s="14">
        <v>256</v>
      </c>
      <c r="AY259" s="14">
        <v>273</v>
      </c>
      <c r="AZ259" s="14">
        <v>272</v>
      </c>
      <c r="BA259" s="14">
        <v>264</v>
      </c>
      <c r="BB259" s="14">
        <f t="shared" si="59"/>
        <v>270</v>
      </c>
      <c r="BC259" s="368" t="s">
        <v>217</v>
      </c>
      <c r="BD259" s="14">
        <v>0.49836241934272946</v>
      </c>
      <c r="BE259" s="431">
        <v>0.51047851628994068</v>
      </c>
      <c r="BF259" s="14">
        <v>252</v>
      </c>
      <c r="BG259" s="43">
        <v>252</v>
      </c>
      <c r="BH259" s="14">
        <v>252</v>
      </c>
      <c r="BI259" s="14">
        <v>196</v>
      </c>
      <c r="BJ259" s="14">
        <v>259</v>
      </c>
      <c r="BK259" s="14">
        <v>255.5</v>
      </c>
      <c r="BL259" s="14">
        <f t="shared" si="48"/>
        <v>260</v>
      </c>
      <c r="BM259" s="368" t="s">
        <v>351</v>
      </c>
      <c r="BN259" s="14">
        <v>0.48252487839906993</v>
      </c>
      <c r="BO259" s="431">
        <v>0.50318500088817053</v>
      </c>
      <c r="BP259" s="14">
        <v>252</v>
      </c>
      <c r="BQ259" s="43">
        <v>252</v>
      </c>
      <c r="BR259" s="14">
        <v>246</v>
      </c>
      <c r="BS259" s="14">
        <v>143</v>
      </c>
      <c r="BT259" s="14">
        <v>246</v>
      </c>
      <c r="BU259" s="14">
        <v>246</v>
      </c>
      <c r="BV259" s="14">
        <f t="shared" si="49"/>
        <v>247</v>
      </c>
      <c r="BW259" s="14" t="s">
        <v>65</v>
      </c>
      <c r="BX259" s="14">
        <v>0.47448176441605172</v>
      </c>
      <c r="BY259" s="431">
        <v>0.50078339836767816</v>
      </c>
      <c r="BZ259" s="14">
        <v>252</v>
      </c>
      <c r="CA259" s="43">
        <v>252</v>
      </c>
      <c r="CB259" s="14">
        <v>216</v>
      </c>
      <c r="CC259" s="14">
        <v>282</v>
      </c>
      <c r="CD259" s="14">
        <v>152</v>
      </c>
      <c r="CE259" s="14">
        <v>184</v>
      </c>
      <c r="CF259" s="14">
        <f t="shared" si="50"/>
        <v>185</v>
      </c>
      <c r="CG259" s="368" t="s">
        <v>192</v>
      </c>
      <c r="CH259" s="14">
        <v>0.47853840654717883</v>
      </c>
      <c r="CI259" s="431">
        <v>0.50488091093481058</v>
      </c>
      <c r="CJ259" s="14">
        <v>252</v>
      </c>
      <c r="CK259" s="43">
        <v>252</v>
      </c>
      <c r="CL259" s="14">
        <v>248</v>
      </c>
      <c r="CM259" s="14">
        <v>277</v>
      </c>
      <c r="CN259" s="14">
        <v>202</v>
      </c>
      <c r="CO259" s="14">
        <v>225</v>
      </c>
      <c r="CP259" s="43">
        <f t="shared" si="51"/>
        <v>221</v>
      </c>
      <c r="CQ259" s="14" t="s">
        <v>110</v>
      </c>
      <c r="CR259" s="14">
        <v>0.48296796390049146</v>
      </c>
      <c r="CS259" s="431">
        <v>0.50639812802969453</v>
      </c>
      <c r="CT259" s="14">
        <v>252</v>
      </c>
      <c r="CU259" s="14">
        <v>252</v>
      </c>
      <c r="CV259" s="14">
        <v>217</v>
      </c>
      <c r="CW259" s="14">
        <v>65</v>
      </c>
      <c r="CX259" s="14">
        <v>294</v>
      </c>
      <c r="CY259" s="14">
        <v>255.5</v>
      </c>
      <c r="CZ259" s="14">
        <f t="shared" si="52"/>
        <v>255</v>
      </c>
      <c r="DA259" s="368" t="s">
        <v>567</v>
      </c>
      <c r="DB259" s="14">
        <v>0.49039119463501396</v>
      </c>
      <c r="DC259" s="431">
        <v>0.5207919063594979</v>
      </c>
      <c r="DD259" s="14">
        <v>252</v>
      </c>
      <c r="DE259" s="43">
        <v>252</v>
      </c>
      <c r="DF259" s="14">
        <v>220</v>
      </c>
      <c r="DG259" s="14">
        <v>126</v>
      </c>
      <c r="DH259" s="14">
        <v>267</v>
      </c>
      <c r="DI259" s="14">
        <v>243.5</v>
      </c>
      <c r="DJ259" s="14">
        <f t="shared" si="53"/>
        <v>246</v>
      </c>
      <c r="DK259" s="368" t="s">
        <v>46</v>
      </c>
      <c r="DL259" s="14">
        <v>0.46910291960481965</v>
      </c>
      <c r="DM259" s="431">
        <v>0.4806209064413412</v>
      </c>
      <c r="DN259" s="14">
        <v>252</v>
      </c>
      <c r="DO259" s="43">
        <v>252</v>
      </c>
      <c r="DP259" s="14">
        <v>264</v>
      </c>
      <c r="DQ259" s="14">
        <v>201</v>
      </c>
      <c r="DR259" s="14">
        <v>256</v>
      </c>
      <c r="DS259" s="14">
        <v>260</v>
      </c>
      <c r="DT259" s="14">
        <f t="shared" si="54"/>
        <v>264</v>
      </c>
      <c r="DU259" s="368" t="s">
        <v>294</v>
      </c>
      <c r="DV259" s="14">
        <v>0.4720821261387152</v>
      </c>
      <c r="DW259" s="431">
        <v>0.48774586548145765</v>
      </c>
      <c r="DX259" s="14">
        <v>252</v>
      </c>
      <c r="DY259" s="14">
        <v>252</v>
      </c>
      <c r="DZ259" s="14">
        <v>278</v>
      </c>
      <c r="EA259" s="14">
        <v>152</v>
      </c>
      <c r="EB259" s="14">
        <v>325</v>
      </c>
      <c r="EC259" s="14">
        <v>301.5</v>
      </c>
      <c r="ED259" s="43">
        <f t="shared" si="55"/>
        <v>316</v>
      </c>
    </row>
    <row r="260" spans="6:134" x14ac:dyDescent="0.25">
      <c r="F260" s="406" t="s">
        <v>192</v>
      </c>
      <c r="G260" s="411">
        <f>(VLOOKUP(F260,'RPPF CALCULATION'!$AX$2:$AZ$400,2,FALSE))</f>
        <v>0.48049547634400497</v>
      </c>
      <c r="H260" s="413">
        <f t="shared" si="45"/>
        <v>254</v>
      </c>
      <c r="I260" s="49">
        <f>VLOOKUP(F260,'RPPF CALCULATION'!$U$2:$W$365,3,FALSE)</f>
        <v>253</v>
      </c>
      <c r="J260" s="417">
        <f>VLOOKUP(F260,'RPPF CALCULATION'!$X$2:$AC$365,3,FALSE)</f>
        <v>161</v>
      </c>
      <c r="K260" s="467">
        <f>VLOOKUP(F260,'RPPF CALCULATION'!$X$2:$AC$365,5,FALSE)</f>
        <v>339</v>
      </c>
      <c r="L260" s="525">
        <f t="shared" si="46"/>
        <v>296</v>
      </c>
      <c r="M260" s="469">
        <f t="shared" si="47"/>
        <v>302</v>
      </c>
      <c r="O260" s="368" t="s">
        <v>207</v>
      </c>
      <c r="P260" s="14">
        <v>0.50446660667522136</v>
      </c>
      <c r="Q260" s="431">
        <v>0.5151024749639852</v>
      </c>
      <c r="R260" s="14">
        <v>253</v>
      </c>
      <c r="S260" s="43">
        <v>253</v>
      </c>
      <c r="T260" s="14">
        <v>223</v>
      </c>
      <c r="U260" s="14">
        <v>114</v>
      </c>
      <c r="V260" s="14">
        <v>262</v>
      </c>
      <c r="W260" s="14">
        <v>242.5</v>
      </c>
      <c r="X260" s="14">
        <f t="shared" si="56"/>
        <v>244</v>
      </c>
      <c r="Y260" s="368" t="s">
        <v>78</v>
      </c>
      <c r="Z260" s="14">
        <v>0.50482688849356205</v>
      </c>
      <c r="AA260" s="431">
        <v>0.52368444724407537</v>
      </c>
      <c r="AB260" s="14">
        <v>253</v>
      </c>
      <c r="AC260" s="43">
        <v>253</v>
      </c>
      <c r="AD260" s="14">
        <v>251</v>
      </c>
      <c r="AE260" s="14">
        <v>248</v>
      </c>
      <c r="AF260" s="14">
        <v>251</v>
      </c>
      <c r="AG260" s="14">
        <v>251</v>
      </c>
      <c r="AH260" s="43">
        <f t="shared" si="57"/>
        <v>251</v>
      </c>
      <c r="AI260" s="368" t="s">
        <v>348</v>
      </c>
      <c r="AJ260" s="14">
        <v>0.47716779315148516</v>
      </c>
      <c r="AK260" s="431">
        <v>0.52338045529907795</v>
      </c>
      <c r="AL260" s="14">
        <v>253</v>
      </c>
      <c r="AM260" s="14">
        <v>253</v>
      </c>
      <c r="AN260" s="14">
        <v>243</v>
      </c>
      <c r="AO260" s="14">
        <v>151</v>
      </c>
      <c r="AP260" s="14">
        <v>304</v>
      </c>
      <c r="AQ260" s="14">
        <v>273.5</v>
      </c>
      <c r="AR260" s="43">
        <f t="shared" si="58"/>
        <v>282</v>
      </c>
      <c r="AS260" s="14" t="s">
        <v>179</v>
      </c>
      <c r="AT260" s="14">
        <v>0.46575280065331193</v>
      </c>
      <c r="AU260" s="431">
        <v>0.50177643017901374</v>
      </c>
      <c r="AV260" s="14">
        <v>253</v>
      </c>
      <c r="AW260" s="43">
        <v>253</v>
      </c>
      <c r="AX260" s="14">
        <v>236</v>
      </c>
      <c r="AY260" s="14">
        <v>258</v>
      </c>
      <c r="AZ260" s="14">
        <v>250</v>
      </c>
      <c r="BA260" s="14">
        <v>243</v>
      </c>
      <c r="BB260" s="14">
        <f t="shared" si="59"/>
        <v>243</v>
      </c>
      <c r="BC260" s="368" t="s">
        <v>52</v>
      </c>
      <c r="BD260" s="14">
        <v>0.49590437870944654</v>
      </c>
      <c r="BE260" s="431">
        <v>0.50796071621762884</v>
      </c>
      <c r="BF260" s="14">
        <v>253</v>
      </c>
      <c r="BG260" s="43">
        <v>253</v>
      </c>
      <c r="BH260" s="14">
        <v>240</v>
      </c>
      <c r="BI260" s="14">
        <v>290</v>
      </c>
      <c r="BJ260" s="14">
        <v>116</v>
      </c>
      <c r="BK260" s="14">
        <v>178</v>
      </c>
      <c r="BL260" s="14">
        <f t="shared" si="48"/>
        <v>173</v>
      </c>
      <c r="BM260" s="368" t="s">
        <v>294</v>
      </c>
      <c r="BN260" s="14">
        <v>0.4823191046331442</v>
      </c>
      <c r="BO260" s="431">
        <v>0.50297041656884245</v>
      </c>
      <c r="BP260" s="14">
        <v>253</v>
      </c>
      <c r="BQ260" s="43">
        <v>253</v>
      </c>
      <c r="BR260" s="14">
        <v>280</v>
      </c>
      <c r="BS260" s="14">
        <v>309</v>
      </c>
      <c r="BT260" s="14">
        <v>326</v>
      </c>
      <c r="BU260" s="14">
        <v>303</v>
      </c>
      <c r="BV260" s="14">
        <f t="shared" si="49"/>
        <v>313</v>
      </c>
      <c r="BW260" s="14" t="s">
        <v>285</v>
      </c>
      <c r="BX260" s="14">
        <v>0.47263069653840861</v>
      </c>
      <c r="BY260" s="431">
        <v>0.4988297214681745</v>
      </c>
      <c r="BZ260" s="14">
        <v>253</v>
      </c>
      <c r="CA260" s="43">
        <v>253</v>
      </c>
      <c r="CB260" s="14">
        <v>279</v>
      </c>
      <c r="CC260" s="14">
        <v>332</v>
      </c>
      <c r="CD260" s="14">
        <v>256</v>
      </c>
      <c r="CE260" s="14">
        <v>267.5</v>
      </c>
      <c r="CF260" s="14">
        <f t="shared" si="50"/>
        <v>281</v>
      </c>
      <c r="CG260" s="368" t="s">
        <v>108</v>
      </c>
      <c r="CH260" s="14">
        <v>0.47700641227442331</v>
      </c>
      <c r="CI260" s="431">
        <v>0.50326458369044869</v>
      </c>
      <c r="CJ260" s="14">
        <v>253</v>
      </c>
      <c r="CK260" s="43">
        <v>253</v>
      </c>
      <c r="CL260" s="14">
        <v>250</v>
      </c>
      <c r="CM260" s="14">
        <v>298</v>
      </c>
      <c r="CN260" s="14">
        <v>278</v>
      </c>
      <c r="CO260" s="14">
        <v>264</v>
      </c>
      <c r="CP260" s="43">
        <f t="shared" si="51"/>
        <v>272</v>
      </c>
      <c r="CQ260" s="14" t="s">
        <v>260</v>
      </c>
      <c r="CR260" s="14">
        <v>0.48164109038614172</v>
      </c>
      <c r="CS260" s="431">
        <v>0.50500688406731586</v>
      </c>
      <c r="CT260" s="14">
        <v>253</v>
      </c>
      <c r="CU260" s="14">
        <v>253</v>
      </c>
      <c r="CV260" s="14">
        <v>295</v>
      </c>
      <c r="CW260" s="14">
        <v>299</v>
      </c>
      <c r="CX260" s="14">
        <v>292</v>
      </c>
      <c r="CY260" s="14">
        <v>293.5</v>
      </c>
      <c r="CZ260" s="14">
        <f t="shared" si="52"/>
        <v>307</v>
      </c>
      <c r="DA260" s="368" t="s">
        <v>146</v>
      </c>
      <c r="DB260" s="14">
        <v>0.48908179105418076</v>
      </c>
      <c r="DC260" s="431">
        <v>0.51940132921513538</v>
      </c>
      <c r="DD260" s="14">
        <v>253</v>
      </c>
      <c r="DE260" s="43">
        <v>253</v>
      </c>
      <c r="DF260" s="14">
        <v>269</v>
      </c>
      <c r="DG260" s="14">
        <v>190</v>
      </c>
      <c r="DH260" s="14">
        <v>320</v>
      </c>
      <c r="DI260" s="14">
        <v>294.5</v>
      </c>
      <c r="DJ260" s="14">
        <f t="shared" si="53"/>
        <v>305</v>
      </c>
      <c r="DK260" s="368" t="s">
        <v>210</v>
      </c>
      <c r="DL260" s="14">
        <v>0.46441862914594856</v>
      </c>
      <c r="DM260" s="431">
        <v>0.47582160157179626</v>
      </c>
      <c r="DN260" s="14">
        <v>253</v>
      </c>
      <c r="DO260" s="43">
        <v>253</v>
      </c>
      <c r="DP260" s="14">
        <v>251</v>
      </c>
      <c r="DQ260" s="14">
        <v>301</v>
      </c>
      <c r="DR260" s="14">
        <v>85</v>
      </c>
      <c r="DS260" s="14">
        <v>168</v>
      </c>
      <c r="DT260" s="14">
        <f t="shared" si="54"/>
        <v>161</v>
      </c>
      <c r="DU260" s="368" t="s">
        <v>383</v>
      </c>
      <c r="DV260" s="14">
        <v>0.47094565929575416</v>
      </c>
      <c r="DW260" s="431">
        <v>0.48657169053769345</v>
      </c>
      <c r="DX260" s="14">
        <v>253</v>
      </c>
      <c r="DY260" s="14">
        <v>253</v>
      </c>
      <c r="DZ260" s="14">
        <v>270</v>
      </c>
      <c r="EA260" s="14">
        <v>313</v>
      </c>
      <c r="EB260" s="14">
        <v>254</v>
      </c>
      <c r="EC260" s="14">
        <v>262</v>
      </c>
      <c r="ED260" s="43">
        <f t="shared" si="55"/>
        <v>273</v>
      </c>
    </row>
    <row r="261" spans="6:134" x14ac:dyDescent="0.25">
      <c r="F261" s="406" t="s">
        <v>84</v>
      </c>
      <c r="G261" s="411">
        <f>(VLOOKUP(F261,'RPPF CALCULATION'!$AX$2:$AZ$400,2,FALSE))</f>
        <v>0.4794121286863075</v>
      </c>
      <c r="H261" s="413">
        <f t="shared" si="45"/>
        <v>255</v>
      </c>
      <c r="I261" s="49">
        <f>VLOOKUP(F261,'RPPF CALCULATION'!$U$2:$W$365,3,FALSE)</f>
        <v>265</v>
      </c>
      <c r="J261" s="417">
        <f>VLOOKUP(F261,'RPPF CALCULATION'!$X$2:$AC$365,3,FALSE)</f>
        <v>258</v>
      </c>
      <c r="K261" s="467">
        <f>VLOOKUP(F261,'RPPF CALCULATION'!$X$2:$AC$365,5,FALSE)</f>
        <v>326</v>
      </c>
      <c r="L261" s="525">
        <f t="shared" si="46"/>
        <v>295.5</v>
      </c>
      <c r="M261" s="469">
        <f t="shared" si="47"/>
        <v>298</v>
      </c>
      <c r="O261" s="368" t="s">
        <v>173</v>
      </c>
      <c r="P261" s="14">
        <v>0.50359570086982974</v>
      </c>
      <c r="Q261" s="431">
        <v>0.51421320750825739</v>
      </c>
      <c r="R261" s="14">
        <v>254</v>
      </c>
      <c r="S261" s="43">
        <v>254</v>
      </c>
      <c r="T261" s="14">
        <v>206</v>
      </c>
      <c r="U261" s="14">
        <v>184</v>
      </c>
      <c r="V261" s="14">
        <v>185</v>
      </c>
      <c r="W261" s="14">
        <v>195.5</v>
      </c>
      <c r="X261" s="14">
        <f t="shared" si="56"/>
        <v>192</v>
      </c>
      <c r="Y261" s="368" t="s">
        <v>281</v>
      </c>
      <c r="Z261" s="14">
        <v>0.50465743399405349</v>
      </c>
      <c r="AA261" s="431">
        <v>0.52350866285554376</v>
      </c>
      <c r="AB261" s="14">
        <v>254</v>
      </c>
      <c r="AC261" s="43">
        <v>254</v>
      </c>
      <c r="AD261" s="14">
        <v>228</v>
      </c>
      <c r="AE261" s="14">
        <v>272</v>
      </c>
      <c r="AF261" s="14">
        <v>328</v>
      </c>
      <c r="AG261" s="14">
        <v>278</v>
      </c>
      <c r="AH261" s="43">
        <f t="shared" si="57"/>
        <v>279</v>
      </c>
      <c r="AI261" s="368" t="s">
        <v>297</v>
      </c>
      <c r="AJ261" s="14">
        <v>0.47141004328272884</v>
      </c>
      <c r="AK261" s="431">
        <v>0.51706507988804051</v>
      </c>
      <c r="AL261" s="14">
        <v>254</v>
      </c>
      <c r="AM261" s="14">
        <v>254</v>
      </c>
      <c r="AN261" s="14">
        <v>245</v>
      </c>
      <c r="AO261" s="14">
        <v>286</v>
      </c>
      <c r="AP261" s="14">
        <v>229</v>
      </c>
      <c r="AQ261" s="14">
        <v>237</v>
      </c>
      <c r="AR261" s="43">
        <f t="shared" si="58"/>
        <v>236</v>
      </c>
      <c r="AS261" s="14" t="s">
        <v>51</v>
      </c>
      <c r="AT261" s="14">
        <v>0.46293178420470293</v>
      </c>
      <c r="AU261" s="431">
        <v>0.49873722233941775</v>
      </c>
      <c r="AV261" s="14">
        <v>254</v>
      </c>
      <c r="AW261" s="43">
        <v>254</v>
      </c>
      <c r="AX261" s="14">
        <v>248</v>
      </c>
      <c r="AY261" s="14">
        <v>229</v>
      </c>
      <c r="AZ261" s="14">
        <v>268</v>
      </c>
      <c r="BA261" s="14">
        <v>258</v>
      </c>
      <c r="BB261" s="14">
        <f t="shared" si="59"/>
        <v>261</v>
      </c>
      <c r="BC261" s="368" t="s">
        <v>116</v>
      </c>
      <c r="BD261" s="14">
        <v>0.49501725542907754</v>
      </c>
      <c r="BE261" s="431">
        <v>0.50705202535661587</v>
      </c>
      <c r="BF261" s="14">
        <v>254</v>
      </c>
      <c r="BG261" s="43">
        <v>254</v>
      </c>
      <c r="BH261" s="14">
        <v>239</v>
      </c>
      <c r="BI261" s="14">
        <v>235</v>
      </c>
      <c r="BJ261" s="14">
        <v>233</v>
      </c>
      <c r="BK261" s="14">
        <v>236</v>
      </c>
      <c r="BL261" s="14">
        <f t="shared" si="48"/>
        <v>241</v>
      </c>
      <c r="BM261" s="368" t="s">
        <v>310</v>
      </c>
      <c r="BN261" s="14">
        <v>0.48084318203282694</v>
      </c>
      <c r="BO261" s="431">
        <v>0.50143129983476753</v>
      </c>
      <c r="BP261" s="14">
        <v>254</v>
      </c>
      <c r="BQ261" s="43">
        <v>254</v>
      </c>
      <c r="BR261" s="14">
        <v>244</v>
      </c>
      <c r="BS261" s="14">
        <v>179</v>
      </c>
      <c r="BT261" s="14">
        <v>203</v>
      </c>
      <c r="BU261" s="14">
        <v>223.5</v>
      </c>
      <c r="BV261" s="14">
        <f t="shared" si="49"/>
        <v>228</v>
      </c>
      <c r="BW261" s="14" t="s">
        <v>299</v>
      </c>
      <c r="BX261" s="14">
        <v>0.47217610268628574</v>
      </c>
      <c r="BY261" s="431">
        <v>0.49834992841559361</v>
      </c>
      <c r="BZ261" s="14">
        <v>254</v>
      </c>
      <c r="CA261" s="43">
        <v>254</v>
      </c>
      <c r="CB261" s="14">
        <v>237</v>
      </c>
      <c r="CC261" s="14">
        <v>252</v>
      </c>
      <c r="CD261" s="14">
        <v>159</v>
      </c>
      <c r="CE261" s="14">
        <v>198</v>
      </c>
      <c r="CF261" s="14">
        <f t="shared" si="50"/>
        <v>197</v>
      </c>
      <c r="CG261" s="368" t="s">
        <v>163</v>
      </c>
      <c r="CH261" s="14">
        <v>0.47608660629985472</v>
      </c>
      <c r="CI261" s="431">
        <v>0.50229414438616327</v>
      </c>
      <c r="CJ261" s="14">
        <v>254</v>
      </c>
      <c r="CK261" s="43">
        <v>254</v>
      </c>
      <c r="CL261" s="14">
        <v>270</v>
      </c>
      <c r="CM261" s="14">
        <v>225</v>
      </c>
      <c r="CN261" s="14">
        <v>224</v>
      </c>
      <c r="CO261" s="14">
        <v>247</v>
      </c>
      <c r="CP261" s="43">
        <f t="shared" si="51"/>
        <v>251</v>
      </c>
      <c r="CQ261" s="14" t="s">
        <v>246</v>
      </c>
      <c r="CR261" s="14">
        <v>0.47972155373875947</v>
      </c>
      <c r="CS261" s="431">
        <v>0.50299422517982273</v>
      </c>
      <c r="CT261" s="14">
        <v>254</v>
      </c>
      <c r="CU261" s="14">
        <v>254</v>
      </c>
      <c r="CV261" s="14">
        <v>241</v>
      </c>
      <c r="CW261" s="14">
        <v>177</v>
      </c>
      <c r="CX261" s="14">
        <v>300</v>
      </c>
      <c r="CY261" s="14">
        <v>270.5</v>
      </c>
      <c r="CZ261" s="14">
        <f t="shared" si="52"/>
        <v>276</v>
      </c>
      <c r="DA261" s="368" t="s">
        <v>184</v>
      </c>
      <c r="DB261" s="14">
        <v>0.48681374620276835</v>
      </c>
      <c r="DC261" s="431">
        <v>0.5169926819661671</v>
      </c>
      <c r="DD261" s="14">
        <v>254</v>
      </c>
      <c r="DE261" s="43">
        <v>254</v>
      </c>
      <c r="DF261" s="14">
        <v>259</v>
      </c>
      <c r="DG261" s="14">
        <v>310</v>
      </c>
      <c r="DH261" s="14">
        <v>194</v>
      </c>
      <c r="DI261" s="14">
        <v>226.5</v>
      </c>
      <c r="DJ261" s="14">
        <f t="shared" si="53"/>
        <v>228</v>
      </c>
      <c r="DK261" s="368" t="s">
        <v>243</v>
      </c>
      <c r="DL261" s="14">
        <v>0.46417450158534485</v>
      </c>
      <c r="DM261" s="431">
        <v>0.47557147989367177</v>
      </c>
      <c r="DN261" s="14">
        <v>254</v>
      </c>
      <c r="DO261" s="43">
        <v>254</v>
      </c>
      <c r="DP261" s="14">
        <v>244</v>
      </c>
      <c r="DQ261" s="14">
        <v>161</v>
      </c>
      <c r="DR261" s="14">
        <v>293</v>
      </c>
      <c r="DS261" s="14">
        <v>268.5</v>
      </c>
      <c r="DT261" s="14">
        <f t="shared" si="54"/>
        <v>274</v>
      </c>
      <c r="DU261" s="368" t="s">
        <v>341</v>
      </c>
      <c r="DV261" s="14">
        <v>0.46849094249394652</v>
      </c>
      <c r="DW261" s="431">
        <v>0.48403552594954774</v>
      </c>
      <c r="DX261" s="14">
        <v>254</v>
      </c>
      <c r="DY261" s="14">
        <v>254</v>
      </c>
      <c r="DZ261" s="14">
        <v>240</v>
      </c>
      <c r="EA261" s="14">
        <v>225</v>
      </c>
      <c r="EB261" s="14">
        <v>123</v>
      </c>
      <c r="EC261" s="14">
        <v>181.5</v>
      </c>
      <c r="ED261" s="43">
        <f t="shared" si="55"/>
        <v>180</v>
      </c>
    </row>
    <row r="262" spans="6:134" x14ac:dyDescent="0.25">
      <c r="F262" s="406" t="s">
        <v>348</v>
      </c>
      <c r="G262" s="411">
        <f>(VLOOKUP(F262,'RPPF CALCULATION'!$AX$2:$AZ$400,2,FALSE))</f>
        <v>0.47740447292172233</v>
      </c>
      <c r="H262" s="413">
        <f t="shared" si="45"/>
        <v>256</v>
      </c>
      <c r="I262" s="49">
        <f>VLOOKUP(F262,'RPPF CALCULATION'!$U$2:$W$365,3,FALSE)</f>
        <v>270</v>
      </c>
      <c r="J262" s="417">
        <f>VLOOKUP(F262,'RPPF CALCULATION'!$X$2:$AC$365,3,FALSE)</f>
        <v>144</v>
      </c>
      <c r="K262" s="467">
        <f>VLOOKUP(F262,'RPPF CALCULATION'!$X$2:$AC$365,5,FALSE)</f>
        <v>274</v>
      </c>
      <c r="L262" s="525">
        <f t="shared" si="46"/>
        <v>272</v>
      </c>
      <c r="M262" s="469">
        <f t="shared" si="47"/>
        <v>275</v>
      </c>
      <c r="O262" s="368" t="s">
        <v>378</v>
      </c>
      <c r="P262" s="14">
        <v>0.5032797661661127</v>
      </c>
      <c r="Q262" s="431">
        <v>0.5138906118286658</v>
      </c>
      <c r="R262" s="14">
        <v>255</v>
      </c>
      <c r="S262" s="43">
        <v>255</v>
      </c>
      <c r="T262" s="14">
        <v>273</v>
      </c>
      <c r="U262" s="14">
        <v>329</v>
      </c>
      <c r="V262" s="14">
        <v>217</v>
      </c>
      <c r="W262" s="14">
        <v>245</v>
      </c>
      <c r="X262" s="14">
        <f t="shared" si="56"/>
        <v>246</v>
      </c>
      <c r="Y262" s="368" t="s">
        <v>193</v>
      </c>
      <c r="Z262" s="14">
        <v>0.50192070329493732</v>
      </c>
      <c r="AA262" s="431">
        <v>0.52066970293465042</v>
      </c>
      <c r="AB262" s="14">
        <v>255</v>
      </c>
      <c r="AC262" s="43">
        <v>255</v>
      </c>
      <c r="AD262" s="14">
        <v>283</v>
      </c>
      <c r="AE262" s="14">
        <v>328</v>
      </c>
      <c r="AF262" s="14">
        <v>264</v>
      </c>
      <c r="AG262" s="14">
        <v>273.5</v>
      </c>
      <c r="AH262" s="43">
        <f t="shared" si="57"/>
        <v>277</v>
      </c>
      <c r="AI262" s="368" t="s">
        <v>184</v>
      </c>
      <c r="AJ262" s="14">
        <v>0.46953159833434327</v>
      </c>
      <c r="AK262" s="431">
        <v>0.51500471163508887</v>
      </c>
      <c r="AL262" s="14">
        <v>255</v>
      </c>
      <c r="AM262" s="14">
        <v>255</v>
      </c>
      <c r="AN262" s="14">
        <v>261</v>
      </c>
      <c r="AO262" s="14">
        <v>195</v>
      </c>
      <c r="AP262" s="14">
        <v>281</v>
      </c>
      <c r="AQ262" s="14">
        <v>271</v>
      </c>
      <c r="AR262" s="43">
        <f t="shared" si="58"/>
        <v>279</v>
      </c>
      <c r="AS262" s="14" t="s">
        <v>147</v>
      </c>
      <c r="AT262" s="14">
        <v>0.46185436670296448</v>
      </c>
      <c r="AU262" s="431">
        <v>0.49757647202921806</v>
      </c>
      <c r="AV262" s="14">
        <v>255</v>
      </c>
      <c r="AW262" s="43">
        <v>255</v>
      </c>
      <c r="AX262" s="14">
        <v>286</v>
      </c>
      <c r="AY262" s="14">
        <v>246</v>
      </c>
      <c r="AZ262" s="14">
        <v>290</v>
      </c>
      <c r="BA262" s="14">
        <v>288</v>
      </c>
      <c r="BB262" s="14">
        <f t="shared" si="59"/>
        <v>299</v>
      </c>
      <c r="BC262" s="368" t="s">
        <v>567</v>
      </c>
      <c r="BD262" s="14">
        <v>0.4941811498466458</v>
      </c>
      <c r="BE262" s="431">
        <v>0.50619559252657953</v>
      </c>
      <c r="BF262" s="14">
        <v>255</v>
      </c>
      <c r="BG262" s="43">
        <v>255</v>
      </c>
      <c r="BH262" s="14">
        <v>255</v>
      </c>
      <c r="BI262" s="14">
        <v>134</v>
      </c>
      <c r="BJ262" s="14">
        <v>281</v>
      </c>
      <c r="BK262" s="14">
        <v>268</v>
      </c>
      <c r="BL262" s="14">
        <f t="shared" si="48"/>
        <v>275</v>
      </c>
      <c r="BM262" s="368" t="s">
        <v>74</v>
      </c>
      <c r="BN262" s="14">
        <v>0.4804575986822251</v>
      </c>
      <c r="BO262" s="431">
        <v>0.501029207077895</v>
      </c>
      <c r="BP262" s="14">
        <v>255</v>
      </c>
      <c r="BQ262" s="43">
        <v>255</v>
      </c>
      <c r="BR262" s="14">
        <v>239</v>
      </c>
      <c r="BS262" s="14">
        <v>315</v>
      </c>
      <c r="BT262" s="14">
        <v>187</v>
      </c>
      <c r="BU262" s="14">
        <v>213</v>
      </c>
      <c r="BV262" s="14">
        <f t="shared" si="49"/>
        <v>214</v>
      </c>
      <c r="BW262" s="14" t="s">
        <v>352</v>
      </c>
      <c r="BX262" s="14">
        <v>0.47212466732750347</v>
      </c>
      <c r="BY262" s="431">
        <v>0.49829564187457354</v>
      </c>
      <c r="BZ262" s="14">
        <v>255</v>
      </c>
      <c r="CA262" s="43">
        <v>255</v>
      </c>
      <c r="CB262" s="14">
        <v>249</v>
      </c>
      <c r="CC262" s="14">
        <v>262</v>
      </c>
      <c r="CD262" s="14">
        <v>171</v>
      </c>
      <c r="CE262" s="14">
        <v>210</v>
      </c>
      <c r="CF262" s="14">
        <f t="shared" si="50"/>
        <v>211</v>
      </c>
      <c r="CG262" s="368" t="s">
        <v>107</v>
      </c>
      <c r="CH262" s="14">
        <v>0.47583325227062639</v>
      </c>
      <c r="CI262" s="431">
        <v>0.5020268437655323</v>
      </c>
      <c r="CJ262" s="14">
        <v>255</v>
      </c>
      <c r="CK262" s="43">
        <v>255</v>
      </c>
      <c r="CL262" s="14">
        <v>267</v>
      </c>
      <c r="CM262" s="14">
        <v>236</v>
      </c>
      <c r="CN262" s="14">
        <v>345</v>
      </c>
      <c r="CO262" s="14">
        <v>306</v>
      </c>
      <c r="CP262" s="43">
        <f t="shared" si="51"/>
        <v>317</v>
      </c>
      <c r="CQ262" s="14" t="s">
        <v>335</v>
      </c>
      <c r="CR262" s="14">
        <v>0.4790410920510334</v>
      </c>
      <c r="CS262" s="431">
        <v>0.50228075233976621</v>
      </c>
      <c r="CT262" s="14">
        <v>255</v>
      </c>
      <c r="CU262" s="14">
        <v>255</v>
      </c>
      <c r="CV262" s="14">
        <v>275</v>
      </c>
      <c r="CW262" s="14">
        <v>284</v>
      </c>
      <c r="CX262" s="14">
        <v>326</v>
      </c>
      <c r="CY262" s="14">
        <v>300.5</v>
      </c>
      <c r="CZ262" s="14">
        <f t="shared" si="52"/>
        <v>314</v>
      </c>
      <c r="DA262" s="368" t="s">
        <v>140</v>
      </c>
      <c r="DB262" s="14">
        <v>0.48471368298715745</v>
      </c>
      <c r="DC262" s="431">
        <v>0.51476243000100386</v>
      </c>
      <c r="DD262" s="14">
        <v>255</v>
      </c>
      <c r="DE262" s="43">
        <v>255</v>
      </c>
      <c r="DF262" s="14">
        <v>234</v>
      </c>
      <c r="DG262" s="14">
        <v>152</v>
      </c>
      <c r="DH262" s="14">
        <v>285</v>
      </c>
      <c r="DI262" s="14">
        <v>259.5</v>
      </c>
      <c r="DJ262" s="14">
        <f t="shared" si="53"/>
        <v>268</v>
      </c>
      <c r="DK262" s="368" t="s">
        <v>90</v>
      </c>
      <c r="DL262" s="14">
        <v>0.46411677908247811</v>
      </c>
      <c r="DM262" s="431">
        <v>0.4755123401175364</v>
      </c>
      <c r="DN262" s="14">
        <v>255</v>
      </c>
      <c r="DO262" s="43">
        <v>255</v>
      </c>
      <c r="DP262" s="14">
        <v>231</v>
      </c>
      <c r="DQ262" s="14">
        <v>263</v>
      </c>
      <c r="DR262" s="14">
        <v>211</v>
      </c>
      <c r="DS262" s="14">
        <v>221</v>
      </c>
      <c r="DT262" s="14">
        <f t="shared" si="54"/>
        <v>229</v>
      </c>
      <c r="DU262" s="368" t="s">
        <v>130</v>
      </c>
      <c r="DV262" s="14">
        <v>0.46191005225847154</v>
      </c>
      <c r="DW262" s="431">
        <v>0.47723628101775156</v>
      </c>
      <c r="DX262" s="14">
        <v>255</v>
      </c>
      <c r="DY262" s="14">
        <v>255</v>
      </c>
      <c r="DZ262" s="14">
        <v>273</v>
      </c>
      <c r="EA262" s="14">
        <v>294</v>
      </c>
      <c r="EB262" s="14">
        <v>218</v>
      </c>
      <c r="EC262" s="14">
        <v>245.5</v>
      </c>
      <c r="ED262" s="43">
        <f t="shared" si="55"/>
        <v>252</v>
      </c>
    </row>
    <row r="263" spans="6:134" x14ac:dyDescent="0.25">
      <c r="F263" s="406" t="s">
        <v>363</v>
      </c>
      <c r="G263" s="411">
        <f>(VLOOKUP(F263,'RPPF CALCULATION'!$AX$2:$AZ$400,2,FALSE))</f>
        <v>0.47680849961149135</v>
      </c>
      <c r="H263" s="413">
        <f t="shared" ref="H263:H326" si="60">RANK(G263,G:G,0)</f>
        <v>257</v>
      </c>
      <c r="I263" s="49">
        <f>VLOOKUP(F263,'RPPF CALCULATION'!$U$2:$W$365,3,FALSE)</f>
        <v>236</v>
      </c>
      <c r="J263" s="417">
        <f>VLOOKUP(F263,'RPPF CALCULATION'!$X$2:$AC$365,3,FALSE)</f>
        <v>184</v>
      </c>
      <c r="K263" s="467">
        <f>VLOOKUP(F263,'RPPF CALCULATION'!$X$2:$AC$365,5,FALSE)</f>
        <v>287</v>
      </c>
      <c r="L263" s="525">
        <f t="shared" ref="L263:L326" si="61">AVERAGE(K263,I263)</f>
        <v>261.5</v>
      </c>
      <c r="M263" s="469">
        <f t="shared" ref="M263:M326" si="62">RANK(L263,L:L,1)</f>
        <v>264</v>
      </c>
      <c r="O263" s="368" t="s">
        <v>238</v>
      </c>
      <c r="P263" s="14">
        <v>0.5021587475765118</v>
      </c>
      <c r="Q263" s="431">
        <v>0.51274595836232484</v>
      </c>
      <c r="R263" s="14">
        <v>256</v>
      </c>
      <c r="S263" s="43">
        <v>256</v>
      </c>
      <c r="T263" s="14">
        <v>278</v>
      </c>
      <c r="U263" s="14">
        <v>248</v>
      </c>
      <c r="V263" s="14">
        <v>341</v>
      </c>
      <c r="W263" s="14">
        <v>309.5</v>
      </c>
      <c r="X263" s="14">
        <f t="shared" si="56"/>
        <v>318</v>
      </c>
      <c r="Y263" s="368" t="s">
        <v>152</v>
      </c>
      <c r="Z263" s="14">
        <v>0.49887267348057501</v>
      </c>
      <c r="AA263" s="431">
        <v>0.51750781547401814</v>
      </c>
      <c r="AB263" s="14">
        <v>256</v>
      </c>
      <c r="AC263" s="43">
        <v>256</v>
      </c>
      <c r="AD263" s="14">
        <v>247</v>
      </c>
      <c r="AE263" s="14">
        <v>263</v>
      </c>
      <c r="AF263" s="14">
        <v>290</v>
      </c>
      <c r="AG263" s="14">
        <v>268.5</v>
      </c>
      <c r="AH263" s="43">
        <f t="shared" si="57"/>
        <v>273</v>
      </c>
      <c r="AI263" s="368" t="s">
        <v>44</v>
      </c>
      <c r="AJ263" s="14">
        <v>0.46799480330256166</v>
      </c>
      <c r="AK263" s="431">
        <v>0.51331908134951787</v>
      </c>
      <c r="AL263" s="14">
        <v>256</v>
      </c>
      <c r="AM263" s="14">
        <v>256</v>
      </c>
      <c r="AN263" s="14">
        <v>266</v>
      </c>
      <c r="AO263" s="14">
        <v>277</v>
      </c>
      <c r="AP263" s="14">
        <v>212</v>
      </c>
      <c r="AQ263" s="14">
        <v>239</v>
      </c>
      <c r="AR263" s="43">
        <f t="shared" si="58"/>
        <v>239</v>
      </c>
      <c r="AS263" s="14" t="s">
        <v>68</v>
      </c>
      <c r="AT263" s="14">
        <v>0.46050279600784344</v>
      </c>
      <c r="AU263" s="431">
        <v>0.496120364159161</v>
      </c>
      <c r="AV263" s="14">
        <v>256</v>
      </c>
      <c r="AW263" s="43">
        <v>256</v>
      </c>
      <c r="AX263" s="14">
        <v>259</v>
      </c>
      <c r="AY263" s="14">
        <v>209</v>
      </c>
      <c r="AZ263" s="14">
        <v>205</v>
      </c>
      <c r="BA263" s="14">
        <v>232</v>
      </c>
      <c r="BB263" s="14">
        <f t="shared" si="59"/>
        <v>235</v>
      </c>
      <c r="BC263" s="368" t="s">
        <v>38</v>
      </c>
      <c r="BD263" s="14">
        <v>0.4937430584962636</v>
      </c>
      <c r="BE263" s="431">
        <v>0.50574685037857103</v>
      </c>
      <c r="BF263" s="14">
        <v>256</v>
      </c>
      <c r="BG263" s="43">
        <v>256</v>
      </c>
      <c r="BH263" s="14">
        <v>242</v>
      </c>
      <c r="BI263" s="14">
        <v>268</v>
      </c>
      <c r="BJ263" s="14">
        <v>266</v>
      </c>
      <c r="BK263" s="14">
        <v>254</v>
      </c>
      <c r="BL263" s="14">
        <f t="shared" si="48"/>
        <v>257</v>
      </c>
      <c r="BM263" s="368" t="s">
        <v>142</v>
      </c>
      <c r="BN263" s="14">
        <v>0.47746718832058949</v>
      </c>
      <c r="BO263" s="431">
        <v>0.4979107572158526</v>
      </c>
      <c r="BP263" s="14">
        <v>256</v>
      </c>
      <c r="BQ263" s="43">
        <v>256</v>
      </c>
      <c r="BR263" s="14">
        <v>243</v>
      </c>
      <c r="BS263" s="14">
        <v>184</v>
      </c>
      <c r="BT263" s="14">
        <v>167</v>
      </c>
      <c r="BU263" s="14">
        <v>205</v>
      </c>
      <c r="BV263" s="14">
        <f t="shared" si="49"/>
        <v>200</v>
      </c>
      <c r="BW263" s="14" t="s">
        <v>305</v>
      </c>
      <c r="BX263" s="14">
        <v>0.47180235180135127</v>
      </c>
      <c r="BY263" s="431">
        <v>0.49795545964495336</v>
      </c>
      <c r="BZ263" s="14">
        <v>256</v>
      </c>
      <c r="CA263" s="43">
        <v>256</v>
      </c>
      <c r="CB263" s="14">
        <v>233</v>
      </c>
      <c r="CC263" s="14">
        <v>283</v>
      </c>
      <c r="CD263" s="14">
        <v>163</v>
      </c>
      <c r="CE263" s="14">
        <v>198</v>
      </c>
      <c r="CF263" s="14">
        <f t="shared" si="50"/>
        <v>197</v>
      </c>
      <c r="CG263" s="368" t="s">
        <v>293</v>
      </c>
      <c r="CH263" s="14">
        <v>0.47217875461163661</v>
      </c>
      <c r="CI263" s="431">
        <v>0.49817117391367483</v>
      </c>
      <c r="CJ263" s="14">
        <v>256</v>
      </c>
      <c r="CK263" s="43">
        <v>256</v>
      </c>
      <c r="CL263" s="14">
        <v>252</v>
      </c>
      <c r="CM263" s="14">
        <v>289</v>
      </c>
      <c r="CN263" s="14">
        <v>144</v>
      </c>
      <c r="CO263" s="14">
        <v>198</v>
      </c>
      <c r="CP263" s="43">
        <f t="shared" si="51"/>
        <v>194</v>
      </c>
      <c r="CQ263" s="14" t="s">
        <v>203</v>
      </c>
      <c r="CR263" s="14">
        <v>0.47773850493135489</v>
      </c>
      <c r="CS263" s="431">
        <v>0.50091497297487086</v>
      </c>
      <c r="CT263" s="14">
        <v>256</v>
      </c>
      <c r="CU263" s="14">
        <v>256</v>
      </c>
      <c r="CV263" s="14">
        <v>213</v>
      </c>
      <c r="CW263" s="14">
        <v>194</v>
      </c>
      <c r="CX263" s="14">
        <v>199</v>
      </c>
      <c r="CY263" s="14">
        <v>206</v>
      </c>
      <c r="CZ263" s="14">
        <f t="shared" si="52"/>
        <v>202</v>
      </c>
      <c r="DA263" s="368" t="s">
        <v>178</v>
      </c>
      <c r="DB263" s="14">
        <v>0.48453606839743868</v>
      </c>
      <c r="DC263" s="431">
        <v>0.51457380458972235</v>
      </c>
      <c r="DD263" s="14">
        <v>256</v>
      </c>
      <c r="DE263" s="43">
        <v>256</v>
      </c>
      <c r="DF263" s="14">
        <v>266</v>
      </c>
      <c r="DG263" s="14">
        <v>153</v>
      </c>
      <c r="DH263" s="14">
        <v>222</v>
      </c>
      <c r="DI263" s="14">
        <v>244</v>
      </c>
      <c r="DJ263" s="14">
        <f t="shared" si="53"/>
        <v>248</v>
      </c>
      <c r="DK263" s="368" t="s">
        <v>74</v>
      </c>
      <c r="DL263" s="14">
        <v>0.46053564139495823</v>
      </c>
      <c r="DM263" s="431">
        <v>0.47184327397120546</v>
      </c>
      <c r="DN263" s="14">
        <v>256</v>
      </c>
      <c r="DO263" s="43">
        <v>256</v>
      </c>
      <c r="DP263" s="14">
        <v>234</v>
      </c>
      <c r="DQ263" s="14">
        <v>234</v>
      </c>
      <c r="DR263" s="14">
        <v>198</v>
      </c>
      <c r="DS263" s="14">
        <v>216</v>
      </c>
      <c r="DT263" s="14">
        <f t="shared" si="54"/>
        <v>224</v>
      </c>
      <c r="DU263" s="368" t="s">
        <v>96</v>
      </c>
      <c r="DV263" s="14">
        <v>0.45883688816984958</v>
      </c>
      <c r="DW263" s="431">
        <v>0.47406114899055213</v>
      </c>
      <c r="DX263" s="14">
        <v>256</v>
      </c>
      <c r="DY263" s="14">
        <v>256</v>
      </c>
      <c r="DZ263" s="14">
        <v>269</v>
      </c>
      <c r="EA263" s="14">
        <v>74</v>
      </c>
      <c r="EB263" s="14">
        <v>324</v>
      </c>
      <c r="EC263" s="14">
        <v>296.5</v>
      </c>
      <c r="ED263" s="43">
        <f t="shared" si="55"/>
        <v>307</v>
      </c>
    </row>
    <row r="264" spans="6:134" x14ac:dyDescent="0.25">
      <c r="F264" s="406" t="s">
        <v>136</v>
      </c>
      <c r="G264" s="411">
        <f>(VLOOKUP(F264,'RPPF CALCULATION'!$AX$2:$AZ$400,2,FALSE))</f>
        <v>0.47649064677854086</v>
      </c>
      <c r="H264" s="413">
        <f t="shared" si="60"/>
        <v>258</v>
      </c>
      <c r="I264" s="49">
        <f>VLOOKUP(F264,'RPPF CALCULATION'!$U$2:$W$365,3,FALSE)</f>
        <v>262</v>
      </c>
      <c r="J264" s="417">
        <f>VLOOKUP(F264,'RPPF CALCULATION'!$X$2:$AC$365,3,FALSE)</f>
        <v>163</v>
      </c>
      <c r="K264" s="467">
        <f>VLOOKUP(F264,'RPPF CALCULATION'!$X$2:$AC$365,5,FALSE)</f>
        <v>275</v>
      </c>
      <c r="L264" s="525">
        <f t="shared" si="61"/>
        <v>268.5</v>
      </c>
      <c r="M264" s="469">
        <f t="shared" si="62"/>
        <v>272</v>
      </c>
      <c r="O264" s="368" t="s">
        <v>105</v>
      </c>
      <c r="P264" s="14">
        <v>0.50129348746197755</v>
      </c>
      <c r="Q264" s="431">
        <v>0.51186245562777977</v>
      </c>
      <c r="R264" s="14">
        <v>257</v>
      </c>
      <c r="S264" s="43">
        <v>257</v>
      </c>
      <c r="T264" s="14">
        <v>308</v>
      </c>
      <c r="U264" s="14">
        <v>265</v>
      </c>
      <c r="V264" s="14">
        <v>313</v>
      </c>
      <c r="W264" s="14">
        <v>310.5</v>
      </c>
      <c r="X264" s="14">
        <f t="shared" si="56"/>
        <v>322</v>
      </c>
      <c r="Y264" s="368" t="s">
        <v>45</v>
      </c>
      <c r="Z264" s="14">
        <v>0.49648382997462631</v>
      </c>
      <c r="AA264" s="431">
        <v>0.51502973790034057</v>
      </c>
      <c r="AB264" s="14">
        <v>257</v>
      </c>
      <c r="AC264" s="43">
        <v>257</v>
      </c>
      <c r="AD264" s="14">
        <v>291</v>
      </c>
      <c r="AE264" s="14">
        <v>320</v>
      </c>
      <c r="AF264" s="14">
        <v>349</v>
      </c>
      <c r="AG264" s="14">
        <v>320</v>
      </c>
      <c r="AH264" s="43">
        <f t="shared" si="57"/>
        <v>327</v>
      </c>
      <c r="AI264" s="368" t="s">
        <v>347</v>
      </c>
      <c r="AJ264" s="14">
        <v>0.46670802980298343</v>
      </c>
      <c r="AK264" s="431">
        <v>0.5119076866373391</v>
      </c>
      <c r="AL264" s="14">
        <v>257</v>
      </c>
      <c r="AM264" s="14">
        <v>257</v>
      </c>
      <c r="AN264" s="14">
        <v>248</v>
      </c>
      <c r="AO264" s="14">
        <v>302</v>
      </c>
      <c r="AP264" s="14">
        <v>186</v>
      </c>
      <c r="AQ264" s="14">
        <v>217</v>
      </c>
      <c r="AR264" s="43">
        <f t="shared" si="58"/>
        <v>218</v>
      </c>
      <c r="AS264" s="14" t="s">
        <v>281</v>
      </c>
      <c r="AT264" s="14">
        <v>0.45749741475943584</v>
      </c>
      <c r="AU264" s="431">
        <v>0.49288253183257574</v>
      </c>
      <c r="AV264" s="14">
        <v>257</v>
      </c>
      <c r="AW264" s="43">
        <v>257</v>
      </c>
      <c r="AX264" s="14">
        <v>257</v>
      </c>
      <c r="AY264" s="14">
        <v>221</v>
      </c>
      <c r="AZ264" s="14">
        <v>335</v>
      </c>
      <c r="BA264" s="14">
        <v>296</v>
      </c>
      <c r="BB264" s="14">
        <f t="shared" si="59"/>
        <v>309</v>
      </c>
      <c r="BC264" s="368" t="s">
        <v>207</v>
      </c>
      <c r="BD264" s="14">
        <v>0.49374066732912936</v>
      </c>
      <c r="BE264" s="431">
        <v>0.50574440107781415</v>
      </c>
      <c r="BF264" s="14">
        <v>257</v>
      </c>
      <c r="BG264" s="43">
        <v>257</v>
      </c>
      <c r="BH264" s="14">
        <v>300</v>
      </c>
      <c r="BI264" s="14">
        <v>286</v>
      </c>
      <c r="BJ264" s="14">
        <v>283</v>
      </c>
      <c r="BK264" s="14">
        <v>291.5</v>
      </c>
      <c r="BL264" s="14">
        <f t="shared" ref="BL264:BL327" si="63">RANK(BK264,BK:BK,1)</f>
        <v>301</v>
      </c>
      <c r="BM264" s="368" t="s">
        <v>264</v>
      </c>
      <c r="BN264" s="14">
        <v>0.47447871102668648</v>
      </c>
      <c r="BO264" s="431">
        <v>0.49479432318912209</v>
      </c>
      <c r="BP264" s="14">
        <v>257</v>
      </c>
      <c r="BQ264" s="43">
        <v>257</v>
      </c>
      <c r="BR264" s="14">
        <v>271</v>
      </c>
      <c r="BS264" s="14">
        <v>283</v>
      </c>
      <c r="BT264" s="14">
        <v>270</v>
      </c>
      <c r="BU264" s="14">
        <v>270.5</v>
      </c>
      <c r="BV264" s="14">
        <f t="shared" ref="BV264:BV327" si="64">RANK(BU264,BU:BU,1)</f>
        <v>276</v>
      </c>
      <c r="BW264" s="14" t="s">
        <v>66</v>
      </c>
      <c r="BX264" s="14">
        <v>0.47065653993207596</v>
      </c>
      <c r="BY264" s="431">
        <v>0.49674613274386181</v>
      </c>
      <c r="BZ264" s="14">
        <v>257</v>
      </c>
      <c r="CA264" s="43">
        <v>257</v>
      </c>
      <c r="CB264" s="14">
        <v>273</v>
      </c>
      <c r="CC264" s="14">
        <v>152</v>
      </c>
      <c r="CD264" s="14">
        <v>304</v>
      </c>
      <c r="CE264" s="14">
        <v>288.5</v>
      </c>
      <c r="CF264" s="14">
        <f t="shared" ref="CF264:CF327" si="65">RANK(CE264,CE:CE,1)</f>
        <v>297</v>
      </c>
      <c r="CG264" s="368" t="s">
        <v>246</v>
      </c>
      <c r="CH264" s="14">
        <v>0.47113635572626089</v>
      </c>
      <c r="CI264" s="431">
        <v>0.49707139322396326</v>
      </c>
      <c r="CJ264" s="14">
        <v>257</v>
      </c>
      <c r="CK264" s="43">
        <v>257</v>
      </c>
      <c r="CL264" s="14">
        <v>255</v>
      </c>
      <c r="CM264" s="14">
        <v>251</v>
      </c>
      <c r="CN264" s="14">
        <v>244</v>
      </c>
      <c r="CO264" s="14">
        <v>249.5</v>
      </c>
      <c r="CP264" s="43">
        <f t="shared" ref="CP264:CP327" si="66">RANK(CO264,CO:CO,1)</f>
        <v>257</v>
      </c>
      <c r="CQ264" s="14" t="s">
        <v>147</v>
      </c>
      <c r="CR264" s="14">
        <v>0.47713780764826452</v>
      </c>
      <c r="CS264" s="431">
        <v>0.50028513413998665</v>
      </c>
      <c r="CT264" s="14">
        <v>257</v>
      </c>
      <c r="CU264" s="14">
        <v>257</v>
      </c>
      <c r="CV264" s="14">
        <v>244</v>
      </c>
      <c r="CW264" s="14">
        <v>255</v>
      </c>
      <c r="CX264" s="14">
        <v>288</v>
      </c>
      <c r="CY264" s="14">
        <v>266</v>
      </c>
      <c r="CZ264" s="14">
        <f t="shared" ref="CZ264:CZ327" si="67">RANK(CY264,CY:CY,1)</f>
        <v>273</v>
      </c>
      <c r="DA264" s="368" t="s">
        <v>329</v>
      </c>
      <c r="DB264" s="14">
        <v>0.483293950950483</v>
      </c>
      <c r="DC264" s="431">
        <v>0.51325468483349612</v>
      </c>
      <c r="DD264" s="14">
        <v>257</v>
      </c>
      <c r="DE264" s="43">
        <v>257</v>
      </c>
      <c r="DF264" s="14">
        <v>233</v>
      </c>
      <c r="DG264" s="14">
        <v>223</v>
      </c>
      <c r="DH264" s="14">
        <v>311</v>
      </c>
      <c r="DI264" s="14">
        <v>272</v>
      </c>
      <c r="DJ264" s="14">
        <f t="shared" ref="DJ264:DJ327" si="68">RANK(DI264,DI:DI,1)</f>
        <v>280</v>
      </c>
      <c r="DK264" s="368" t="s">
        <v>231</v>
      </c>
      <c r="DL264" s="14">
        <v>0.45989007429147882</v>
      </c>
      <c r="DM264" s="431">
        <v>0.47118185611709285</v>
      </c>
      <c r="DN264" s="14">
        <v>257</v>
      </c>
      <c r="DO264" s="43">
        <v>257</v>
      </c>
      <c r="DP264" s="14">
        <v>260</v>
      </c>
      <c r="DQ264" s="14">
        <v>273</v>
      </c>
      <c r="DR264" s="14">
        <v>134</v>
      </c>
      <c r="DS264" s="14">
        <v>197</v>
      </c>
      <c r="DT264" s="14">
        <f t="shared" ref="DT264:DT327" si="69">RANK(DS264,DS:DS,1)</f>
        <v>198</v>
      </c>
      <c r="DU264" s="368" t="s">
        <v>360</v>
      </c>
      <c r="DV264" s="14">
        <v>0.45802608693125052</v>
      </c>
      <c r="DW264" s="431">
        <v>0.47322344527342869</v>
      </c>
      <c r="DX264" s="14">
        <v>257</v>
      </c>
      <c r="DY264" s="14">
        <v>257</v>
      </c>
      <c r="DZ264" s="14">
        <v>247</v>
      </c>
      <c r="EA264" s="14">
        <v>227</v>
      </c>
      <c r="EB264" s="14">
        <v>236</v>
      </c>
      <c r="EC264" s="14">
        <v>241.5</v>
      </c>
      <c r="ED264" s="43">
        <f t="shared" ref="ED264:ED327" si="70">RANK(EC264,EC:EC,1)</f>
        <v>247</v>
      </c>
    </row>
    <row r="265" spans="6:134" x14ac:dyDescent="0.25">
      <c r="F265" s="406" t="s">
        <v>91</v>
      </c>
      <c r="G265" s="411">
        <f>(VLOOKUP(F265,'RPPF CALCULATION'!$AX$2:$AZ$400,2,FALSE))</f>
        <v>0.4761172817746066</v>
      </c>
      <c r="H265" s="413">
        <f t="shared" si="60"/>
        <v>259</v>
      </c>
      <c r="I265" s="49">
        <f>VLOOKUP(F265,'RPPF CALCULATION'!$U$2:$W$365,3,FALSE)</f>
        <v>254</v>
      </c>
      <c r="J265" s="417">
        <f>VLOOKUP(F265,'RPPF CALCULATION'!$X$2:$AC$365,3,FALSE)</f>
        <v>207</v>
      </c>
      <c r="K265" s="467">
        <f>VLOOKUP(F265,'RPPF CALCULATION'!$X$2:$AC$365,5,FALSE)</f>
        <v>324</v>
      </c>
      <c r="L265" s="525">
        <f t="shared" si="61"/>
        <v>289</v>
      </c>
      <c r="M265" s="469">
        <f t="shared" si="62"/>
        <v>293</v>
      </c>
      <c r="O265" s="368" t="s">
        <v>233</v>
      </c>
      <c r="P265" s="14">
        <v>0.49992512904085923</v>
      </c>
      <c r="Q265" s="431">
        <v>0.51046524756677203</v>
      </c>
      <c r="R265" s="14">
        <v>258</v>
      </c>
      <c r="S265" s="43">
        <v>258</v>
      </c>
      <c r="T265" s="14">
        <v>249</v>
      </c>
      <c r="U265" s="14">
        <v>180</v>
      </c>
      <c r="V265" s="14">
        <v>293</v>
      </c>
      <c r="W265" s="14">
        <v>271</v>
      </c>
      <c r="X265" s="14">
        <f t="shared" ref="X265:X328" si="71">RANK(W265,W$8:W$400,1)</f>
        <v>273</v>
      </c>
      <c r="Y265" s="368" t="s">
        <v>230</v>
      </c>
      <c r="Z265" s="14">
        <v>0.49590281850979612</v>
      </c>
      <c r="AA265" s="431">
        <v>0.51442702303958887</v>
      </c>
      <c r="AB265" s="14">
        <v>258</v>
      </c>
      <c r="AC265" s="43">
        <v>258</v>
      </c>
      <c r="AD265" s="14">
        <v>260</v>
      </c>
      <c r="AE265" s="14">
        <v>314</v>
      </c>
      <c r="AF265" s="14">
        <v>326</v>
      </c>
      <c r="AG265" s="14">
        <v>293</v>
      </c>
      <c r="AH265" s="43">
        <f t="shared" ref="AH265:AH328" si="72">RANK(AG265,AG$8:AG$400,1)</f>
        <v>301</v>
      </c>
      <c r="AI265" s="368" t="s">
        <v>293</v>
      </c>
      <c r="AJ265" s="14">
        <v>0.46606031219537453</v>
      </c>
      <c r="AK265" s="431">
        <v>0.51119723898927671</v>
      </c>
      <c r="AL265" s="14">
        <v>258</v>
      </c>
      <c r="AM265" s="14">
        <v>258</v>
      </c>
      <c r="AN265" s="14">
        <v>285</v>
      </c>
      <c r="AO265" s="14">
        <v>276</v>
      </c>
      <c r="AP265" s="14">
        <v>326</v>
      </c>
      <c r="AQ265" s="14">
        <v>305.5</v>
      </c>
      <c r="AR265" s="43">
        <f t="shared" ref="AR265:AR328" si="73">RANK(AQ265,AQ$8:AQ$400,1)</f>
        <v>316</v>
      </c>
      <c r="AS265" s="14" t="s">
        <v>380</v>
      </c>
      <c r="AT265" s="14">
        <v>0.45674664978933571</v>
      </c>
      <c r="AU265" s="431">
        <v>0.49207369897945735</v>
      </c>
      <c r="AV265" s="14">
        <v>258</v>
      </c>
      <c r="AW265" s="43">
        <v>258</v>
      </c>
      <c r="AX265" s="14">
        <v>260</v>
      </c>
      <c r="AY265" s="14">
        <v>294</v>
      </c>
      <c r="AZ265" s="14">
        <v>240</v>
      </c>
      <c r="BA265" s="14">
        <v>250</v>
      </c>
      <c r="BB265" s="14">
        <f t="shared" ref="BB265:BB328" si="74">RANK(BA265,BA:BA,1)</f>
        <v>250</v>
      </c>
      <c r="BC265" s="368" t="s">
        <v>78</v>
      </c>
      <c r="BD265" s="14">
        <v>0.4923148149551767</v>
      </c>
      <c r="BE265" s="431">
        <v>0.50428388363899157</v>
      </c>
      <c r="BF265" s="14">
        <v>258</v>
      </c>
      <c r="BG265" s="43">
        <v>258</v>
      </c>
      <c r="BH265" s="14">
        <v>279</v>
      </c>
      <c r="BI265" s="14">
        <v>234</v>
      </c>
      <c r="BJ265" s="14">
        <v>318</v>
      </c>
      <c r="BK265" s="14">
        <v>298.5</v>
      </c>
      <c r="BL265" s="14">
        <f t="shared" si="63"/>
        <v>304</v>
      </c>
      <c r="BM265" s="368" t="s">
        <v>130</v>
      </c>
      <c r="BN265" s="14">
        <v>0.47156471054644317</v>
      </c>
      <c r="BO265" s="431">
        <v>0.49175555482736588</v>
      </c>
      <c r="BP265" s="14">
        <v>258</v>
      </c>
      <c r="BQ265" s="43">
        <v>258</v>
      </c>
      <c r="BR265" s="14">
        <v>264</v>
      </c>
      <c r="BS265" s="14">
        <v>301</v>
      </c>
      <c r="BT265" s="14">
        <v>218</v>
      </c>
      <c r="BU265" s="14">
        <v>241</v>
      </c>
      <c r="BV265" s="14">
        <f t="shared" si="64"/>
        <v>242</v>
      </c>
      <c r="BW265" s="14" t="s">
        <v>168</v>
      </c>
      <c r="BX265" s="14">
        <v>0.46933813132270186</v>
      </c>
      <c r="BY265" s="431">
        <v>0.49535464166168686</v>
      </c>
      <c r="BZ265" s="14">
        <v>258</v>
      </c>
      <c r="CA265" s="43">
        <v>258</v>
      </c>
      <c r="CB265" s="14">
        <v>248</v>
      </c>
      <c r="CC265" s="14">
        <v>192</v>
      </c>
      <c r="CD265" s="14">
        <v>251</v>
      </c>
      <c r="CE265" s="14">
        <v>249.5</v>
      </c>
      <c r="CF265" s="14">
        <f t="shared" si="65"/>
        <v>256</v>
      </c>
      <c r="CG265" s="368" t="s">
        <v>203</v>
      </c>
      <c r="CH265" s="14">
        <v>0.47019953444058527</v>
      </c>
      <c r="CI265" s="431">
        <v>0.49608300195249194</v>
      </c>
      <c r="CJ265" s="14">
        <v>258</v>
      </c>
      <c r="CK265" s="43">
        <v>258</v>
      </c>
      <c r="CL265" s="14">
        <v>254</v>
      </c>
      <c r="CM265" s="14">
        <v>318</v>
      </c>
      <c r="CN265" s="14">
        <v>240</v>
      </c>
      <c r="CO265" s="14">
        <v>247</v>
      </c>
      <c r="CP265" s="43">
        <f t="shared" si="66"/>
        <v>251</v>
      </c>
      <c r="CQ265" s="14" t="s">
        <v>219</v>
      </c>
      <c r="CR265" s="14">
        <v>0.47556905587603943</v>
      </c>
      <c r="CS265" s="431">
        <v>0.49864027771020963</v>
      </c>
      <c r="CT265" s="14">
        <v>258</v>
      </c>
      <c r="CU265" s="14">
        <v>258</v>
      </c>
      <c r="CV265" s="14">
        <v>226</v>
      </c>
      <c r="CW265" s="14">
        <v>291</v>
      </c>
      <c r="CX265" s="14">
        <v>189</v>
      </c>
      <c r="CY265" s="14">
        <v>207.5</v>
      </c>
      <c r="CZ265" s="14">
        <f t="shared" si="67"/>
        <v>203</v>
      </c>
      <c r="DA265" s="368" t="s">
        <v>112</v>
      </c>
      <c r="DB265" s="14">
        <v>0.48201441963965835</v>
      </c>
      <c r="DC265" s="431">
        <v>0.51189583182410014</v>
      </c>
      <c r="DD265" s="14">
        <v>258</v>
      </c>
      <c r="DE265" s="43">
        <v>258</v>
      </c>
      <c r="DF265" s="14">
        <v>244</v>
      </c>
      <c r="DG265" s="14">
        <v>154</v>
      </c>
      <c r="DH265" s="14">
        <v>171</v>
      </c>
      <c r="DI265" s="14">
        <v>207.5</v>
      </c>
      <c r="DJ265" s="14">
        <f t="shared" si="68"/>
        <v>207</v>
      </c>
      <c r="DK265" s="368" t="s">
        <v>193</v>
      </c>
      <c r="DL265" s="14">
        <v>0.4594150990674844</v>
      </c>
      <c r="DM265" s="431">
        <v>0.4706952187222847</v>
      </c>
      <c r="DN265" s="14">
        <v>258</v>
      </c>
      <c r="DO265" s="43">
        <v>258</v>
      </c>
      <c r="DP265" s="14">
        <v>236</v>
      </c>
      <c r="DQ265" s="14">
        <v>212</v>
      </c>
      <c r="DR265" s="14">
        <v>188</v>
      </c>
      <c r="DS265" s="14">
        <v>212</v>
      </c>
      <c r="DT265" s="14">
        <f t="shared" si="69"/>
        <v>212</v>
      </c>
      <c r="DU265" s="368" t="s">
        <v>336</v>
      </c>
      <c r="DV265" s="14">
        <v>0.45586908037449447</v>
      </c>
      <c r="DW265" s="431">
        <v>0.47099486899057019</v>
      </c>
      <c r="DX265" s="14">
        <v>258</v>
      </c>
      <c r="DY265" s="14">
        <v>258</v>
      </c>
      <c r="DZ265" s="14">
        <v>263</v>
      </c>
      <c r="EA265" s="14">
        <v>108</v>
      </c>
      <c r="EB265" s="14">
        <v>321</v>
      </c>
      <c r="EC265" s="14">
        <v>292</v>
      </c>
      <c r="ED265" s="43">
        <f t="shared" si="70"/>
        <v>299</v>
      </c>
    </row>
    <row r="266" spans="6:134" x14ac:dyDescent="0.25">
      <c r="F266" s="406" t="s">
        <v>45</v>
      </c>
      <c r="G266" s="411">
        <f>(VLOOKUP(F266,'RPPF CALCULATION'!$AX$2:$AZ$400,2,FALSE))</f>
        <v>0.474966488317348</v>
      </c>
      <c r="H266" s="413">
        <f t="shared" si="60"/>
        <v>260</v>
      </c>
      <c r="I266" s="49">
        <f>VLOOKUP(F266,'RPPF CALCULATION'!$U$2:$W$365,3,FALSE)</f>
        <v>255</v>
      </c>
      <c r="J266" s="417">
        <f>VLOOKUP(F266,'RPPF CALCULATION'!$X$2:$AC$365,3,FALSE)</f>
        <v>280</v>
      </c>
      <c r="K266" s="467">
        <f>VLOOKUP(F266,'RPPF CALCULATION'!$X$2:$AC$365,5,FALSE)</f>
        <v>333</v>
      </c>
      <c r="L266" s="525">
        <f t="shared" si="61"/>
        <v>294</v>
      </c>
      <c r="M266" s="469">
        <f t="shared" si="62"/>
        <v>297</v>
      </c>
      <c r="O266" s="368" t="s">
        <v>265</v>
      </c>
      <c r="P266" s="14">
        <v>0.49961773667792425</v>
      </c>
      <c r="Q266" s="431">
        <v>0.51015137432949986</v>
      </c>
      <c r="R266" s="14">
        <v>259</v>
      </c>
      <c r="S266" s="43">
        <v>259</v>
      </c>
      <c r="T266" s="14">
        <v>246</v>
      </c>
      <c r="U266" s="14">
        <v>282</v>
      </c>
      <c r="V266" s="14">
        <v>154</v>
      </c>
      <c r="W266" s="14">
        <v>200</v>
      </c>
      <c r="X266" s="14">
        <f t="shared" si="71"/>
        <v>200</v>
      </c>
      <c r="Y266" s="368" t="s">
        <v>233</v>
      </c>
      <c r="Z266" s="14">
        <v>0.49446418264792763</v>
      </c>
      <c r="AA266" s="431">
        <v>0.51293464764659769</v>
      </c>
      <c r="AB266" s="14">
        <v>259</v>
      </c>
      <c r="AC266" s="43">
        <v>259</v>
      </c>
      <c r="AD266" s="14">
        <v>250</v>
      </c>
      <c r="AE266" s="14">
        <v>160</v>
      </c>
      <c r="AF266" s="14">
        <v>295</v>
      </c>
      <c r="AG266" s="14">
        <v>272.5</v>
      </c>
      <c r="AH266" s="43">
        <f t="shared" si="72"/>
        <v>276</v>
      </c>
      <c r="AI266" s="368" t="s">
        <v>354</v>
      </c>
      <c r="AJ266" s="14">
        <v>0.46563470503093213</v>
      </c>
      <c r="AK266" s="431">
        <v>0.51073041269734865</v>
      </c>
      <c r="AL266" s="14">
        <v>259</v>
      </c>
      <c r="AM266" s="14">
        <v>259</v>
      </c>
      <c r="AN266" s="14">
        <v>281</v>
      </c>
      <c r="AO266" s="14">
        <v>201</v>
      </c>
      <c r="AP266" s="14">
        <v>296</v>
      </c>
      <c r="AQ266" s="14">
        <v>288.5</v>
      </c>
      <c r="AR266" s="43">
        <f t="shared" si="73"/>
        <v>298</v>
      </c>
      <c r="AS266" s="14" t="s">
        <v>78</v>
      </c>
      <c r="AT266" s="14">
        <v>0.45662961827935844</v>
      </c>
      <c r="AU266" s="431">
        <v>0.49194761567257766</v>
      </c>
      <c r="AV266" s="14">
        <v>259</v>
      </c>
      <c r="AW266" s="43">
        <v>259</v>
      </c>
      <c r="AX266" s="14">
        <v>239</v>
      </c>
      <c r="AY266" s="14">
        <v>193</v>
      </c>
      <c r="AZ266" s="14">
        <v>218</v>
      </c>
      <c r="BA266" s="14">
        <v>228.5</v>
      </c>
      <c r="BB266" s="14">
        <f t="shared" si="74"/>
        <v>230</v>
      </c>
      <c r="BC266" s="368" t="s">
        <v>351</v>
      </c>
      <c r="BD266" s="14">
        <v>0.49112833398468964</v>
      </c>
      <c r="BE266" s="431">
        <v>0.50306855715787513</v>
      </c>
      <c r="BF266" s="14">
        <v>259</v>
      </c>
      <c r="BG266" s="43">
        <v>259</v>
      </c>
      <c r="BH266" s="14">
        <v>270</v>
      </c>
      <c r="BI266" s="14">
        <v>145</v>
      </c>
      <c r="BJ266" s="14">
        <v>332</v>
      </c>
      <c r="BK266" s="14">
        <v>301</v>
      </c>
      <c r="BL266" s="14">
        <f t="shared" si="63"/>
        <v>308</v>
      </c>
      <c r="BM266" s="368" t="s">
        <v>561</v>
      </c>
      <c r="BN266" s="14">
        <v>0.47126940426938296</v>
      </c>
      <c r="BO266" s="431">
        <v>0.49144760451032143</v>
      </c>
      <c r="BP266" s="14">
        <v>259</v>
      </c>
      <c r="BQ266" s="43">
        <v>259</v>
      </c>
      <c r="BR266" s="14">
        <v>249</v>
      </c>
      <c r="BS266" s="14">
        <v>165</v>
      </c>
      <c r="BT266" s="14">
        <v>227</v>
      </c>
      <c r="BU266" s="14">
        <v>238</v>
      </c>
      <c r="BV266" s="14">
        <f t="shared" si="64"/>
        <v>238</v>
      </c>
      <c r="BW266" s="14" t="s">
        <v>124</v>
      </c>
      <c r="BX266" s="14">
        <v>0.46924548920158993</v>
      </c>
      <c r="BY266" s="431">
        <v>0.49525686417112408</v>
      </c>
      <c r="BZ266" s="14">
        <v>259</v>
      </c>
      <c r="CA266" s="43">
        <v>259</v>
      </c>
      <c r="CB266" s="14">
        <v>271</v>
      </c>
      <c r="CC266" s="14">
        <v>263</v>
      </c>
      <c r="CD266" s="14">
        <v>228</v>
      </c>
      <c r="CE266" s="14">
        <v>249.5</v>
      </c>
      <c r="CF266" s="14">
        <f t="shared" si="65"/>
        <v>256</v>
      </c>
      <c r="CG266" s="368" t="s">
        <v>142</v>
      </c>
      <c r="CH266" s="14">
        <v>0.4691543872292987</v>
      </c>
      <c r="CI266" s="431">
        <v>0.49498032164747174</v>
      </c>
      <c r="CJ266" s="14">
        <v>259</v>
      </c>
      <c r="CK266" s="43">
        <v>259</v>
      </c>
      <c r="CL266" s="14">
        <v>238</v>
      </c>
      <c r="CM266" s="14">
        <v>227</v>
      </c>
      <c r="CN266" s="14">
        <v>155</v>
      </c>
      <c r="CO266" s="14">
        <v>196.5</v>
      </c>
      <c r="CP266" s="43">
        <f t="shared" si="66"/>
        <v>193</v>
      </c>
      <c r="CQ266" s="14" t="s">
        <v>350</v>
      </c>
      <c r="CR266" s="14">
        <v>0.47512307621695232</v>
      </c>
      <c r="CS266" s="431">
        <v>0.49817266229597573</v>
      </c>
      <c r="CT266" s="14">
        <v>259</v>
      </c>
      <c r="CU266" s="14">
        <v>259</v>
      </c>
      <c r="CV266" s="14">
        <v>280</v>
      </c>
      <c r="CW266" s="14">
        <v>223</v>
      </c>
      <c r="CX266" s="14">
        <v>234</v>
      </c>
      <c r="CY266" s="14">
        <v>257</v>
      </c>
      <c r="CZ266" s="14">
        <f t="shared" si="67"/>
        <v>257</v>
      </c>
      <c r="DA266" s="368" t="s">
        <v>326</v>
      </c>
      <c r="DB266" s="14">
        <v>0.48010788048605174</v>
      </c>
      <c r="DC266" s="431">
        <v>0.50987110101486366</v>
      </c>
      <c r="DD266" s="14">
        <v>259</v>
      </c>
      <c r="DE266" s="43">
        <v>259</v>
      </c>
      <c r="DF266" s="14">
        <v>273</v>
      </c>
      <c r="DG266" s="14">
        <v>237</v>
      </c>
      <c r="DH266" s="14">
        <v>211</v>
      </c>
      <c r="DI266" s="14">
        <v>242</v>
      </c>
      <c r="DJ266" s="14">
        <f t="shared" si="68"/>
        <v>244</v>
      </c>
      <c r="DK266" s="368" t="s">
        <v>191</v>
      </c>
      <c r="DL266" s="14">
        <v>0.45907346395203924</v>
      </c>
      <c r="DM266" s="431">
        <v>0.47034519536494601</v>
      </c>
      <c r="DN266" s="14">
        <v>259</v>
      </c>
      <c r="DO266" s="43">
        <v>259</v>
      </c>
      <c r="DP266" s="14">
        <v>261</v>
      </c>
      <c r="DQ266" s="14">
        <v>223</v>
      </c>
      <c r="DR266" s="14">
        <v>181</v>
      </c>
      <c r="DS266" s="14">
        <v>221</v>
      </c>
      <c r="DT266" s="14">
        <f t="shared" si="69"/>
        <v>229</v>
      </c>
      <c r="DU266" s="368" t="s">
        <v>65</v>
      </c>
      <c r="DV266" s="14">
        <v>0.45275060307639636</v>
      </c>
      <c r="DW266" s="431">
        <v>0.46777292025638278</v>
      </c>
      <c r="DX266" s="14">
        <v>259</v>
      </c>
      <c r="DY266" s="14">
        <v>259</v>
      </c>
      <c r="DZ266" s="14">
        <v>255</v>
      </c>
      <c r="EA266" s="14">
        <v>285</v>
      </c>
      <c r="EB266" s="14">
        <v>160</v>
      </c>
      <c r="EC266" s="14">
        <v>207.5</v>
      </c>
      <c r="ED266" s="43">
        <f t="shared" si="70"/>
        <v>209</v>
      </c>
    </row>
    <row r="267" spans="6:134" x14ac:dyDescent="0.25">
      <c r="F267" s="406" t="s">
        <v>380</v>
      </c>
      <c r="G267" s="411">
        <f>(VLOOKUP(F267,'RPPF CALCULATION'!$AX$2:$AZ$400,2,FALSE))</f>
        <v>0.47450343536276646</v>
      </c>
      <c r="H267" s="413">
        <f t="shared" si="60"/>
        <v>261</v>
      </c>
      <c r="I267" s="49">
        <f>VLOOKUP(F267,'RPPF CALCULATION'!$U$2:$W$365,3,FALSE)</f>
        <v>296</v>
      </c>
      <c r="J267" s="417">
        <f>VLOOKUP(F267,'RPPF CALCULATION'!$X$2:$AC$365,3,FALSE)</f>
        <v>254</v>
      </c>
      <c r="K267" s="467">
        <f>VLOOKUP(F267,'RPPF CALCULATION'!$X$2:$AC$365,5,FALSE)</f>
        <v>261</v>
      </c>
      <c r="L267" s="525">
        <f t="shared" si="61"/>
        <v>278.5</v>
      </c>
      <c r="M267" s="469">
        <f t="shared" si="62"/>
        <v>281</v>
      </c>
      <c r="O267" s="368" t="s">
        <v>152</v>
      </c>
      <c r="P267" s="14">
        <v>0.49838847824285187</v>
      </c>
      <c r="Q267" s="431">
        <v>0.50889619895436589</v>
      </c>
      <c r="R267" s="14">
        <v>260</v>
      </c>
      <c r="S267" s="43">
        <v>260</v>
      </c>
      <c r="T267" s="14">
        <v>259</v>
      </c>
      <c r="U267" s="14">
        <v>273</v>
      </c>
      <c r="V267" s="14">
        <v>326</v>
      </c>
      <c r="W267" s="14">
        <v>292.5</v>
      </c>
      <c r="X267" s="14">
        <f t="shared" si="71"/>
        <v>304</v>
      </c>
      <c r="Y267" s="368" t="s">
        <v>76</v>
      </c>
      <c r="Z267" s="14">
        <v>0.49175664016861859</v>
      </c>
      <c r="AA267" s="431">
        <v>0.51012596625702689</v>
      </c>
      <c r="AB267" s="14">
        <v>260</v>
      </c>
      <c r="AC267" s="43">
        <v>260</v>
      </c>
      <c r="AD267" s="14">
        <v>272</v>
      </c>
      <c r="AE267" s="14">
        <v>338</v>
      </c>
      <c r="AF267" s="14">
        <v>267</v>
      </c>
      <c r="AG267" s="14">
        <v>269.5</v>
      </c>
      <c r="AH267" s="43">
        <f t="shared" si="72"/>
        <v>274</v>
      </c>
      <c r="AI267" s="368" t="s">
        <v>390</v>
      </c>
      <c r="AJ267" s="14">
        <v>0.46235860683012797</v>
      </c>
      <c r="AK267" s="431">
        <v>0.50713703151665979</v>
      </c>
      <c r="AL267" s="14">
        <v>260</v>
      </c>
      <c r="AM267" s="14">
        <v>260</v>
      </c>
      <c r="AN267" s="14">
        <v>263</v>
      </c>
      <c r="AO267" s="14">
        <v>196</v>
      </c>
      <c r="AP267" s="14">
        <v>330</v>
      </c>
      <c r="AQ267" s="14">
        <v>296.5</v>
      </c>
      <c r="AR267" s="43">
        <f t="shared" si="73"/>
        <v>304</v>
      </c>
      <c r="AS267" s="14" t="s">
        <v>120</v>
      </c>
      <c r="AT267" s="14">
        <v>0.45619362314945383</v>
      </c>
      <c r="AU267" s="431">
        <v>0.49147789851885987</v>
      </c>
      <c r="AV267" s="14">
        <v>260</v>
      </c>
      <c r="AW267" s="43">
        <v>260</v>
      </c>
      <c r="AX267" s="14">
        <v>281</v>
      </c>
      <c r="AY267" s="14">
        <v>150</v>
      </c>
      <c r="AZ267" s="14">
        <v>317</v>
      </c>
      <c r="BA267" s="14">
        <v>299</v>
      </c>
      <c r="BB267" s="14">
        <f t="shared" si="74"/>
        <v>311</v>
      </c>
      <c r="BC267" s="368" t="s">
        <v>276</v>
      </c>
      <c r="BD267" s="14">
        <v>0.4897382952554713</v>
      </c>
      <c r="BE267" s="431">
        <v>0.50164472405863625</v>
      </c>
      <c r="BF267" s="14">
        <v>260</v>
      </c>
      <c r="BG267" s="43">
        <v>260</v>
      </c>
      <c r="BH267" s="14">
        <v>244</v>
      </c>
      <c r="BI267" s="14">
        <v>170</v>
      </c>
      <c r="BJ267" s="14">
        <v>248</v>
      </c>
      <c r="BK267" s="14">
        <v>246</v>
      </c>
      <c r="BL267" s="14">
        <f t="shared" si="63"/>
        <v>248</v>
      </c>
      <c r="BM267" s="368" t="s">
        <v>219</v>
      </c>
      <c r="BN267" s="14">
        <v>0.46982607242244739</v>
      </c>
      <c r="BO267" s="431">
        <v>0.48994247395810658</v>
      </c>
      <c r="BP267" s="14">
        <v>260</v>
      </c>
      <c r="BQ267" s="43">
        <v>260</v>
      </c>
      <c r="BR267" s="14">
        <v>238</v>
      </c>
      <c r="BS267" s="14">
        <v>233</v>
      </c>
      <c r="BT267" s="14">
        <v>315</v>
      </c>
      <c r="BU267" s="14">
        <v>276.5</v>
      </c>
      <c r="BV267" s="14">
        <f t="shared" si="64"/>
        <v>281</v>
      </c>
      <c r="BW267" s="14" t="s">
        <v>315</v>
      </c>
      <c r="BX267" s="14">
        <v>0.46735945073271096</v>
      </c>
      <c r="BY267" s="431">
        <v>0.49326627817872076</v>
      </c>
      <c r="BZ267" s="14">
        <v>260</v>
      </c>
      <c r="CA267" s="43">
        <v>260</v>
      </c>
      <c r="CB267" s="14">
        <v>227</v>
      </c>
      <c r="CC267" s="14">
        <v>303</v>
      </c>
      <c r="CD267" s="14">
        <v>138</v>
      </c>
      <c r="CE267" s="14">
        <v>182.5</v>
      </c>
      <c r="CF267" s="14">
        <f t="shared" si="65"/>
        <v>181</v>
      </c>
      <c r="CG267" s="368" t="s">
        <v>336</v>
      </c>
      <c r="CH267" s="14">
        <v>0.46821141547366818</v>
      </c>
      <c r="CI267" s="431">
        <v>0.49398544133597555</v>
      </c>
      <c r="CJ267" s="14">
        <v>260</v>
      </c>
      <c r="CK267" s="43">
        <v>260</v>
      </c>
      <c r="CL267" s="14">
        <v>283</v>
      </c>
      <c r="CM267" s="14">
        <v>287</v>
      </c>
      <c r="CN267" s="14">
        <v>261</v>
      </c>
      <c r="CO267" s="14">
        <v>272</v>
      </c>
      <c r="CP267" s="43">
        <f t="shared" si="66"/>
        <v>280</v>
      </c>
      <c r="CQ267" s="14" t="s">
        <v>224</v>
      </c>
      <c r="CR267" s="14">
        <v>0.47436268854429298</v>
      </c>
      <c r="CS267" s="431">
        <v>0.4973753860317246</v>
      </c>
      <c r="CT267" s="14">
        <v>260</v>
      </c>
      <c r="CU267" s="14">
        <v>260</v>
      </c>
      <c r="CV267" s="14">
        <v>247</v>
      </c>
      <c r="CW267" s="14">
        <v>81</v>
      </c>
      <c r="CX267" s="14">
        <v>143</v>
      </c>
      <c r="CY267" s="14">
        <v>195</v>
      </c>
      <c r="CZ267" s="14">
        <f t="shared" si="67"/>
        <v>192</v>
      </c>
      <c r="DA267" s="368" t="s">
        <v>260</v>
      </c>
      <c r="DB267" s="14">
        <v>0.47956052829185436</v>
      </c>
      <c r="DC267" s="431">
        <v>0.50928981693842701</v>
      </c>
      <c r="DD267" s="14">
        <v>260</v>
      </c>
      <c r="DE267" s="43">
        <v>260</v>
      </c>
      <c r="DF267" s="14">
        <v>256</v>
      </c>
      <c r="DG267" s="14">
        <v>229</v>
      </c>
      <c r="DH267" s="14">
        <v>133</v>
      </c>
      <c r="DI267" s="14">
        <v>194.5</v>
      </c>
      <c r="DJ267" s="14">
        <f t="shared" si="68"/>
        <v>196</v>
      </c>
      <c r="DK267" s="368" t="s">
        <v>237</v>
      </c>
      <c r="DL267" s="14">
        <v>0.45896582087393706</v>
      </c>
      <c r="DM267" s="431">
        <v>0.47023490930274631</v>
      </c>
      <c r="DN267" s="14">
        <v>260</v>
      </c>
      <c r="DO267" s="43">
        <v>260</v>
      </c>
      <c r="DP267" s="14">
        <v>256</v>
      </c>
      <c r="DQ267" s="14">
        <v>252</v>
      </c>
      <c r="DR267" s="14">
        <v>200</v>
      </c>
      <c r="DS267" s="14">
        <v>228</v>
      </c>
      <c r="DT267" s="14">
        <f t="shared" si="69"/>
        <v>235</v>
      </c>
      <c r="DU267" s="368" t="s">
        <v>193</v>
      </c>
      <c r="DV267" s="14">
        <v>0.45258356547668288</v>
      </c>
      <c r="DW267" s="431">
        <v>0.46760034032986325</v>
      </c>
      <c r="DX267" s="14">
        <v>260</v>
      </c>
      <c r="DY267" s="14">
        <v>260</v>
      </c>
      <c r="DZ267" s="14">
        <v>256</v>
      </c>
      <c r="EA267" s="14">
        <v>210</v>
      </c>
      <c r="EB267" s="14">
        <v>201</v>
      </c>
      <c r="EC267" s="14">
        <v>228.5</v>
      </c>
      <c r="ED267" s="43">
        <f t="shared" si="70"/>
        <v>232</v>
      </c>
    </row>
    <row r="268" spans="6:134" x14ac:dyDescent="0.25">
      <c r="F268" s="406" t="s">
        <v>237</v>
      </c>
      <c r="G268" s="411">
        <f>(VLOOKUP(F268,'RPPF CALCULATION'!$AX$2:$AZ$400,2,FALSE))</f>
        <v>0.47419305942176443</v>
      </c>
      <c r="H268" s="413">
        <f t="shared" si="60"/>
        <v>262</v>
      </c>
      <c r="I268" s="49">
        <f>VLOOKUP(F268,'RPPF CALCULATION'!$U$2:$W$365,3,FALSE)</f>
        <v>274</v>
      </c>
      <c r="J268" s="417">
        <f>VLOOKUP(F268,'RPPF CALCULATION'!$X$2:$AC$365,3,FALSE)</f>
        <v>125</v>
      </c>
      <c r="K268" s="467">
        <f>VLOOKUP(F268,'RPPF CALCULATION'!$X$2:$AC$365,5,FALSE)</f>
        <v>328</v>
      </c>
      <c r="L268" s="525">
        <f t="shared" si="61"/>
        <v>301</v>
      </c>
      <c r="M268" s="469">
        <f t="shared" si="62"/>
        <v>309</v>
      </c>
      <c r="O268" s="368" t="s">
        <v>54</v>
      </c>
      <c r="P268" s="14">
        <v>0.49767141403935922</v>
      </c>
      <c r="Q268" s="431">
        <v>0.50816401660366184</v>
      </c>
      <c r="R268" s="14">
        <v>261</v>
      </c>
      <c r="S268" s="43">
        <v>261</v>
      </c>
      <c r="T268" s="14">
        <v>228</v>
      </c>
      <c r="U268" s="14">
        <v>169</v>
      </c>
      <c r="V268" s="14">
        <v>354</v>
      </c>
      <c r="W268" s="14">
        <v>291</v>
      </c>
      <c r="X268" s="14">
        <f t="shared" si="71"/>
        <v>298</v>
      </c>
      <c r="Y268" s="368" t="s">
        <v>44</v>
      </c>
      <c r="Z268" s="14">
        <v>0.48933421785666242</v>
      </c>
      <c r="AA268" s="431">
        <v>0.50761305555765024</v>
      </c>
      <c r="AB268" s="14">
        <v>261</v>
      </c>
      <c r="AC268" s="43">
        <v>261</v>
      </c>
      <c r="AD268" s="14">
        <v>243</v>
      </c>
      <c r="AE268" s="14">
        <v>238</v>
      </c>
      <c r="AF268" s="14">
        <v>234</v>
      </c>
      <c r="AG268" s="14">
        <v>238.5</v>
      </c>
      <c r="AH268" s="43">
        <f t="shared" si="72"/>
        <v>237</v>
      </c>
      <c r="AI268" s="368" t="s">
        <v>55</v>
      </c>
      <c r="AJ268" s="14">
        <v>0.45983905971262368</v>
      </c>
      <c r="AK268" s="431">
        <v>0.50437347174495439</v>
      </c>
      <c r="AL268" s="14">
        <v>261</v>
      </c>
      <c r="AM268" s="14">
        <v>261</v>
      </c>
      <c r="AN268" s="14">
        <v>259</v>
      </c>
      <c r="AO268" s="14">
        <v>147</v>
      </c>
      <c r="AP268" s="14">
        <v>252</v>
      </c>
      <c r="AQ268" s="14">
        <v>255.5</v>
      </c>
      <c r="AR268" s="43">
        <f t="shared" si="73"/>
        <v>263</v>
      </c>
      <c r="AS268" s="14" t="s">
        <v>60</v>
      </c>
      <c r="AT268" s="14">
        <v>0.45594654621433839</v>
      </c>
      <c r="AU268" s="431">
        <v>0.49121171142925374</v>
      </c>
      <c r="AV268" s="14">
        <v>261</v>
      </c>
      <c r="AW268" s="43">
        <v>261</v>
      </c>
      <c r="AX268" s="14">
        <v>318</v>
      </c>
      <c r="AY268" s="14">
        <v>282</v>
      </c>
      <c r="AZ268" s="14">
        <v>340</v>
      </c>
      <c r="BA268" s="14">
        <v>329</v>
      </c>
      <c r="BB268" s="14">
        <f t="shared" si="74"/>
        <v>337</v>
      </c>
      <c r="BC268" s="368" t="s">
        <v>305</v>
      </c>
      <c r="BD268" s="14">
        <v>0.48644762635722755</v>
      </c>
      <c r="BE268" s="431">
        <v>0.49827405301367195</v>
      </c>
      <c r="BF268" s="14">
        <v>261</v>
      </c>
      <c r="BG268" s="43">
        <v>261</v>
      </c>
      <c r="BH268" s="14">
        <v>232</v>
      </c>
      <c r="BI268" s="14">
        <v>288</v>
      </c>
      <c r="BJ268" s="14">
        <v>231</v>
      </c>
      <c r="BK268" s="14">
        <v>231.5</v>
      </c>
      <c r="BL268" s="14">
        <f t="shared" si="63"/>
        <v>238</v>
      </c>
      <c r="BM268" s="368" t="s">
        <v>97</v>
      </c>
      <c r="BN268" s="14">
        <v>0.46745340764088766</v>
      </c>
      <c r="BO268" s="431">
        <v>0.48746821950271441</v>
      </c>
      <c r="BP268" s="14">
        <v>261</v>
      </c>
      <c r="BQ268" s="43">
        <v>261</v>
      </c>
      <c r="BR268" s="14">
        <v>267</v>
      </c>
      <c r="BS268" s="14">
        <v>167</v>
      </c>
      <c r="BT268" s="14">
        <v>313</v>
      </c>
      <c r="BU268" s="14">
        <v>290</v>
      </c>
      <c r="BV268" s="14">
        <f t="shared" si="64"/>
        <v>297</v>
      </c>
      <c r="BW268" s="14" t="s">
        <v>569</v>
      </c>
      <c r="BX268" s="14">
        <v>0.46734581005915504</v>
      </c>
      <c r="BY268" s="431">
        <v>0.49325188137072595</v>
      </c>
      <c r="BZ268" s="14">
        <v>261</v>
      </c>
      <c r="CA268" s="43">
        <v>261</v>
      </c>
      <c r="CB268" s="14">
        <v>231</v>
      </c>
      <c r="CC268" s="14">
        <v>197</v>
      </c>
      <c r="CD268" s="14">
        <v>260</v>
      </c>
      <c r="CE268" s="14">
        <v>245.5</v>
      </c>
      <c r="CF268" s="14">
        <f t="shared" si="65"/>
        <v>250</v>
      </c>
      <c r="CG268" s="368" t="s">
        <v>51</v>
      </c>
      <c r="CH268" s="14">
        <v>0.46649037995494186</v>
      </c>
      <c r="CI268" s="431">
        <v>0.49216966653387501</v>
      </c>
      <c r="CJ268" s="14">
        <v>261</v>
      </c>
      <c r="CK268" s="43">
        <v>261</v>
      </c>
      <c r="CL268" s="14">
        <v>247</v>
      </c>
      <c r="CM268" s="14">
        <v>210</v>
      </c>
      <c r="CN268" s="14">
        <v>166</v>
      </c>
      <c r="CO268" s="14">
        <v>206.5</v>
      </c>
      <c r="CP268" s="43">
        <f t="shared" si="66"/>
        <v>201</v>
      </c>
      <c r="CQ268" s="14" t="s">
        <v>103</v>
      </c>
      <c r="CR268" s="14">
        <v>0.47364408510913331</v>
      </c>
      <c r="CS268" s="431">
        <v>0.49662192107843522</v>
      </c>
      <c r="CT268" s="14">
        <v>261</v>
      </c>
      <c r="CU268" s="14">
        <v>261</v>
      </c>
      <c r="CV268" s="14">
        <v>250</v>
      </c>
      <c r="CW268" s="14">
        <v>142</v>
      </c>
      <c r="CX268" s="14">
        <v>219</v>
      </c>
      <c r="CY268" s="14">
        <v>234.5</v>
      </c>
      <c r="CZ268" s="14">
        <f t="shared" si="67"/>
        <v>239</v>
      </c>
      <c r="DA268" s="368" t="s">
        <v>176</v>
      </c>
      <c r="DB268" s="14">
        <v>0.47912562218409011</v>
      </c>
      <c r="DC268" s="431">
        <v>0.50882794979352741</v>
      </c>
      <c r="DD268" s="14">
        <v>261</v>
      </c>
      <c r="DE268" s="43">
        <v>261</v>
      </c>
      <c r="DF268" s="14">
        <v>288</v>
      </c>
      <c r="DG268" s="14">
        <v>258</v>
      </c>
      <c r="DH268" s="14">
        <v>319</v>
      </c>
      <c r="DI268" s="14">
        <v>303.5</v>
      </c>
      <c r="DJ268" s="14">
        <f t="shared" si="68"/>
        <v>313</v>
      </c>
      <c r="DK268" s="368" t="s">
        <v>362</v>
      </c>
      <c r="DL268" s="14">
        <v>0.45777145297166111</v>
      </c>
      <c r="DM268" s="431">
        <v>0.46901121582349897</v>
      </c>
      <c r="DN268" s="14">
        <v>261</v>
      </c>
      <c r="DO268" s="43">
        <v>261</v>
      </c>
      <c r="DP268" s="14">
        <v>253</v>
      </c>
      <c r="DQ268" s="14">
        <v>206</v>
      </c>
      <c r="DR268" s="14">
        <v>301</v>
      </c>
      <c r="DS268" s="14">
        <v>277</v>
      </c>
      <c r="DT268" s="14">
        <f t="shared" si="69"/>
        <v>289</v>
      </c>
      <c r="DU268" s="368" t="s">
        <v>59</v>
      </c>
      <c r="DV268" s="14">
        <v>0.45214445534805442</v>
      </c>
      <c r="DW268" s="431">
        <v>0.46714666047656878</v>
      </c>
      <c r="DX268" s="14">
        <v>261</v>
      </c>
      <c r="DY268" s="14">
        <v>261</v>
      </c>
      <c r="DZ268" s="14">
        <v>261</v>
      </c>
      <c r="EA268" s="14">
        <v>222</v>
      </c>
      <c r="EB268" s="14">
        <v>307</v>
      </c>
      <c r="EC268" s="14">
        <v>284</v>
      </c>
      <c r="ED268" s="43">
        <f t="shared" si="70"/>
        <v>287</v>
      </c>
    </row>
    <row r="269" spans="6:134" x14ac:dyDescent="0.25">
      <c r="F269" s="406" t="s">
        <v>282</v>
      </c>
      <c r="G269" s="411">
        <f>(VLOOKUP(F269,'RPPF CALCULATION'!$AX$2:$AZ$400,2,FALSE))</f>
        <v>0.47358683505497379</v>
      </c>
      <c r="H269" s="413">
        <f t="shared" si="60"/>
        <v>263</v>
      </c>
      <c r="I269" s="49">
        <f>VLOOKUP(F269,'RPPF CALCULATION'!$U$2:$W$365,3,FALSE)</f>
        <v>277</v>
      </c>
      <c r="J269" s="417">
        <f>VLOOKUP(F269,'RPPF CALCULATION'!$X$2:$AC$365,3,FALSE)</f>
        <v>167</v>
      </c>
      <c r="K269" s="467">
        <f>VLOOKUP(F269,'RPPF CALCULATION'!$X$2:$AC$365,5,FALSE)</f>
        <v>285</v>
      </c>
      <c r="L269" s="525">
        <f t="shared" si="61"/>
        <v>281</v>
      </c>
      <c r="M269" s="469">
        <f t="shared" si="62"/>
        <v>283</v>
      </c>
      <c r="O269" s="368" t="s">
        <v>203</v>
      </c>
      <c r="P269" s="14">
        <v>0.49701773235331542</v>
      </c>
      <c r="Q269" s="431">
        <v>0.50749655308900243</v>
      </c>
      <c r="R269" s="14">
        <v>262</v>
      </c>
      <c r="S269" s="43">
        <v>262</v>
      </c>
      <c r="T269" s="14">
        <v>257</v>
      </c>
      <c r="U269" s="14">
        <v>296</v>
      </c>
      <c r="V269" s="14">
        <v>196</v>
      </c>
      <c r="W269" s="14">
        <v>226.5</v>
      </c>
      <c r="X269" s="14">
        <f t="shared" si="71"/>
        <v>232</v>
      </c>
      <c r="Y269" s="368" t="s">
        <v>569</v>
      </c>
      <c r="Z269" s="14">
        <v>0.48723827839321049</v>
      </c>
      <c r="AA269" s="431">
        <v>0.50543882331211709</v>
      </c>
      <c r="AB269" s="14">
        <v>262</v>
      </c>
      <c r="AC269" s="43">
        <v>262</v>
      </c>
      <c r="AD269" s="14">
        <v>248</v>
      </c>
      <c r="AE269" s="14">
        <v>180</v>
      </c>
      <c r="AF269" s="14">
        <v>122</v>
      </c>
      <c r="AG269" s="14">
        <v>185</v>
      </c>
      <c r="AH269" s="43">
        <f t="shared" si="72"/>
        <v>188</v>
      </c>
      <c r="AI269" s="368" t="s">
        <v>117</v>
      </c>
      <c r="AJ269" s="14">
        <v>0.4587535818678854</v>
      </c>
      <c r="AK269" s="431">
        <v>0.50318286773364007</v>
      </c>
      <c r="AL269" s="14">
        <v>262</v>
      </c>
      <c r="AM269" s="14">
        <v>262</v>
      </c>
      <c r="AN269" s="14">
        <v>255</v>
      </c>
      <c r="AO269" s="14">
        <v>256</v>
      </c>
      <c r="AP269" s="14">
        <v>278</v>
      </c>
      <c r="AQ269" s="14">
        <v>266.5</v>
      </c>
      <c r="AR269" s="43">
        <f t="shared" si="73"/>
        <v>272</v>
      </c>
      <c r="AS269" s="14" t="s">
        <v>152</v>
      </c>
      <c r="AT269" s="14">
        <v>0.4481550988368585</v>
      </c>
      <c r="AU269" s="431">
        <v>0.48281763490300306</v>
      </c>
      <c r="AV269" s="14">
        <v>262</v>
      </c>
      <c r="AW269" s="43">
        <v>262</v>
      </c>
      <c r="AX269" s="14">
        <v>274</v>
      </c>
      <c r="AY269" s="14">
        <v>330</v>
      </c>
      <c r="AZ269" s="14">
        <v>258</v>
      </c>
      <c r="BA269" s="14">
        <v>266</v>
      </c>
      <c r="BB269" s="14">
        <f t="shared" si="74"/>
        <v>271</v>
      </c>
      <c r="BC269" s="368" t="s">
        <v>561</v>
      </c>
      <c r="BD269" s="14">
        <v>0.48436585167887436</v>
      </c>
      <c r="BE269" s="431">
        <v>0.49614166660609077</v>
      </c>
      <c r="BF269" s="14">
        <v>262</v>
      </c>
      <c r="BG269" s="43">
        <v>262</v>
      </c>
      <c r="BH269" s="14">
        <v>258</v>
      </c>
      <c r="BI269" s="14">
        <v>253</v>
      </c>
      <c r="BJ269" s="14">
        <v>167</v>
      </c>
      <c r="BK269" s="14">
        <v>212.5</v>
      </c>
      <c r="BL269" s="14">
        <f t="shared" si="63"/>
        <v>209</v>
      </c>
      <c r="BM269" s="368" t="s">
        <v>108</v>
      </c>
      <c r="BN269" s="14">
        <v>0.46582749222898145</v>
      </c>
      <c r="BO269" s="431">
        <v>0.48577268775998117</v>
      </c>
      <c r="BP269" s="14">
        <v>262</v>
      </c>
      <c r="BQ269" s="43">
        <v>262</v>
      </c>
      <c r="BR269" s="14">
        <v>251</v>
      </c>
      <c r="BS269" s="14">
        <v>210</v>
      </c>
      <c r="BT269" s="14">
        <v>278</v>
      </c>
      <c r="BU269" s="14">
        <v>264.5</v>
      </c>
      <c r="BV269" s="14">
        <f t="shared" si="64"/>
        <v>268</v>
      </c>
      <c r="BW269" s="14" t="s">
        <v>107</v>
      </c>
      <c r="BX269" s="14">
        <v>0.46645324258893495</v>
      </c>
      <c r="BY269" s="431">
        <v>0.49230983679803436</v>
      </c>
      <c r="BZ269" s="14">
        <v>262</v>
      </c>
      <c r="CA269" s="43">
        <v>262</v>
      </c>
      <c r="CB269" s="14">
        <v>258</v>
      </c>
      <c r="CC269" s="14">
        <v>199</v>
      </c>
      <c r="CD269" s="14">
        <v>287</v>
      </c>
      <c r="CE269" s="14">
        <v>272.5</v>
      </c>
      <c r="CF269" s="14">
        <f t="shared" si="65"/>
        <v>285</v>
      </c>
      <c r="CG269" s="368" t="s">
        <v>168</v>
      </c>
      <c r="CH269" s="14">
        <v>0.46530340567913386</v>
      </c>
      <c r="CI269" s="431">
        <v>0.49091735189114832</v>
      </c>
      <c r="CJ269" s="14">
        <v>262</v>
      </c>
      <c r="CK269" s="43">
        <v>262</v>
      </c>
      <c r="CL269" s="14">
        <v>262</v>
      </c>
      <c r="CM269" s="14">
        <v>215</v>
      </c>
      <c r="CN269" s="14">
        <v>260</v>
      </c>
      <c r="CO269" s="14">
        <v>261</v>
      </c>
      <c r="CP269" s="43">
        <f t="shared" si="66"/>
        <v>266</v>
      </c>
      <c r="CQ269" s="14" t="s">
        <v>102</v>
      </c>
      <c r="CR269" s="14">
        <v>0.47357634227759493</v>
      </c>
      <c r="CS269" s="431">
        <v>0.4965508918474249</v>
      </c>
      <c r="CT269" s="14">
        <v>262</v>
      </c>
      <c r="CU269" s="14">
        <v>262</v>
      </c>
      <c r="CV269" s="14">
        <v>257</v>
      </c>
      <c r="CW269" s="14">
        <v>209</v>
      </c>
      <c r="CX269" s="14">
        <v>262</v>
      </c>
      <c r="CY269" s="14">
        <v>259.5</v>
      </c>
      <c r="CZ269" s="14">
        <f t="shared" si="67"/>
        <v>266</v>
      </c>
      <c r="DA269" s="368" t="s">
        <v>119</v>
      </c>
      <c r="DB269" s="14">
        <v>0.4789500450145403</v>
      </c>
      <c r="DC269" s="431">
        <v>0.50864148810774801</v>
      </c>
      <c r="DD269" s="14">
        <v>262</v>
      </c>
      <c r="DE269" s="43">
        <v>262</v>
      </c>
      <c r="DF269" s="14">
        <v>276</v>
      </c>
      <c r="DG269" s="14">
        <v>313</v>
      </c>
      <c r="DH269" s="14">
        <v>150</v>
      </c>
      <c r="DI269" s="14">
        <v>213</v>
      </c>
      <c r="DJ269" s="14">
        <f t="shared" si="68"/>
        <v>215</v>
      </c>
      <c r="DK269" s="368" t="s">
        <v>91</v>
      </c>
      <c r="DL269" s="14">
        <v>0.4526490794868771</v>
      </c>
      <c r="DM269" s="431">
        <v>0.46376307157945557</v>
      </c>
      <c r="DN269" s="14">
        <v>262</v>
      </c>
      <c r="DO269" s="43">
        <v>262</v>
      </c>
      <c r="DP269" s="14">
        <v>267</v>
      </c>
      <c r="DQ269" s="14">
        <v>250</v>
      </c>
      <c r="DR269" s="14">
        <v>264</v>
      </c>
      <c r="DS269" s="14">
        <v>265.5</v>
      </c>
      <c r="DT269" s="14">
        <f t="shared" si="69"/>
        <v>271</v>
      </c>
      <c r="DU269" s="368" t="s">
        <v>560</v>
      </c>
      <c r="DV269" s="14">
        <v>0.45206498927487948</v>
      </c>
      <c r="DW269" s="431">
        <v>0.46706455770992911</v>
      </c>
      <c r="DX269" s="14">
        <v>262</v>
      </c>
      <c r="DY269" s="14">
        <v>262</v>
      </c>
      <c r="DZ269" s="14">
        <v>267</v>
      </c>
      <c r="EA269" s="14">
        <v>204</v>
      </c>
      <c r="EB269" s="14">
        <v>208</v>
      </c>
      <c r="EC269" s="14">
        <v>237.5</v>
      </c>
      <c r="ED269" s="43">
        <f t="shared" si="70"/>
        <v>242</v>
      </c>
    </row>
    <row r="270" spans="6:134" x14ac:dyDescent="0.25">
      <c r="F270" s="406" t="s">
        <v>264</v>
      </c>
      <c r="G270" s="411">
        <f>(VLOOKUP(F270,'RPPF CALCULATION'!$AX$2:$AZ$400,2,FALSE))</f>
        <v>0.47153038159226013</v>
      </c>
      <c r="H270" s="413">
        <f t="shared" si="60"/>
        <v>264</v>
      </c>
      <c r="I270" s="49">
        <f>VLOOKUP(F270,'RPPF CALCULATION'!$U$2:$W$365,3,FALSE)</f>
        <v>281</v>
      </c>
      <c r="J270" s="417">
        <f>VLOOKUP(F270,'RPPF CALCULATION'!$X$2:$AC$365,3,FALSE)</f>
        <v>198</v>
      </c>
      <c r="K270" s="467">
        <f>VLOOKUP(F270,'RPPF CALCULATION'!$X$2:$AC$365,5,FALSE)</f>
        <v>310</v>
      </c>
      <c r="L270" s="525">
        <f t="shared" si="61"/>
        <v>295.5</v>
      </c>
      <c r="M270" s="469">
        <f t="shared" si="62"/>
        <v>298</v>
      </c>
      <c r="O270" s="368" t="s">
        <v>68</v>
      </c>
      <c r="P270" s="14">
        <v>0.49577027961291548</v>
      </c>
      <c r="Q270" s="431">
        <v>0.50622279981083085</v>
      </c>
      <c r="R270" s="14">
        <v>263</v>
      </c>
      <c r="S270" s="43">
        <v>263</v>
      </c>
      <c r="T270" s="14">
        <v>282</v>
      </c>
      <c r="U270" s="14">
        <v>317</v>
      </c>
      <c r="V270" s="14">
        <v>317</v>
      </c>
      <c r="W270" s="14">
        <v>299.5</v>
      </c>
      <c r="X270" s="14">
        <f t="shared" si="71"/>
        <v>312</v>
      </c>
      <c r="Y270" s="368" t="s">
        <v>119</v>
      </c>
      <c r="Z270" s="14">
        <v>0.48593649169287972</v>
      </c>
      <c r="AA270" s="431">
        <v>0.50408840901341223</v>
      </c>
      <c r="AB270" s="14">
        <v>263</v>
      </c>
      <c r="AC270" s="43">
        <v>263</v>
      </c>
      <c r="AD270" s="14">
        <v>269</v>
      </c>
      <c r="AE270" s="14">
        <v>323</v>
      </c>
      <c r="AF270" s="14">
        <v>282</v>
      </c>
      <c r="AG270" s="14">
        <v>275.5</v>
      </c>
      <c r="AH270" s="43">
        <f t="shared" si="72"/>
        <v>278</v>
      </c>
      <c r="AI270" s="368" t="s">
        <v>180</v>
      </c>
      <c r="AJ270" s="14">
        <v>0.4586901650779347</v>
      </c>
      <c r="AK270" s="431">
        <v>0.50311330916561769</v>
      </c>
      <c r="AL270" s="14">
        <v>263</v>
      </c>
      <c r="AM270" s="14">
        <v>263</v>
      </c>
      <c r="AN270" s="14">
        <v>235</v>
      </c>
      <c r="AO270" s="14">
        <v>182</v>
      </c>
      <c r="AP270" s="14">
        <v>145</v>
      </c>
      <c r="AQ270" s="14">
        <v>190</v>
      </c>
      <c r="AR270" s="43">
        <f t="shared" si="73"/>
        <v>189</v>
      </c>
      <c r="AS270" s="14" t="s">
        <v>162</v>
      </c>
      <c r="AT270" s="14">
        <v>0.44808601673588033</v>
      </c>
      <c r="AU270" s="431">
        <v>0.48274320965001588</v>
      </c>
      <c r="AV270" s="14">
        <v>263</v>
      </c>
      <c r="AW270" s="43">
        <v>263</v>
      </c>
      <c r="AX270" s="14">
        <v>268</v>
      </c>
      <c r="AY270" s="14">
        <v>339</v>
      </c>
      <c r="AZ270" s="14">
        <v>78</v>
      </c>
      <c r="BA270" s="14">
        <v>173</v>
      </c>
      <c r="BB270" s="14">
        <f t="shared" si="74"/>
        <v>166</v>
      </c>
      <c r="BC270" s="368" t="s">
        <v>206</v>
      </c>
      <c r="BD270" s="14">
        <v>0.48394138267809339</v>
      </c>
      <c r="BE270" s="431">
        <v>0.4957068779917817</v>
      </c>
      <c r="BF270" s="14">
        <v>263</v>
      </c>
      <c r="BG270" s="43">
        <v>263</v>
      </c>
      <c r="BH270" s="14">
        <v>243</v>
      </c>
      <c r="BI270" s="14">
        <v>283</v>
      </c>
      <c r="BJ270" s="14">
        <v>197</v>
      </c>
      <c r="BK270" s="14">
        <v>220</v>
      </c>
      <c r="BL270" s="14">
        <f t="shared" si="63"/>
        <v>219</v>
      </c>
      <c r="BM270" s="368" t="s">
        <v>361</v>
      </c>
      <c r="BN270" s="14">
        <v>0.46572549656412288</v>
      </c>
      <c r="BO270" s="431">
        <v>0.48566632497743878</v>
      </c>
      <c r="BP270" s="14">
        <v>263</v>
      </c>
      <c r="BQ270" s="43">
        <v>263</v>
      </c>
      <c r="BR270" s="14">
        <v>245</v>
      </c>
      <c r="BS270" s="14">
        <v>288</v>
      </c>
      <c r="BT270" s="14">
        <v>169</v>
      </c>
      <c r="BU270" s="14">
        <v>207</v>
      </c>
      <c r="BV270" s="14">
        <f t="shared" si="64"/>
        <v>204</v>
      </c>
      <c r="BW270" s="14" t="s">
        <v>77</v>
      </c>
      <c r="BX270" s="14">
        <v>0.46588117582270649</v>
      </c>
      <c r="BY270" s="431">
        <v>0.49170605903296544</v>
      </c>
      <c r="BZ270" s="14">
        <v>263</v>
      </c>
      <c r="CA270" s="43">
        <v>263</v>
      </c>
      <c r="CB270" s="14">
        <v>298</v>
      </c>
      <c r="CC270" s="14">
        <v>286</v>
      </c>
      <c r="CD270" s="14">
        <v>323</v>
      </c>
      <c r="CE270" s="14">
        <v>310.5</v>
      </c>
      <c r="CF270" s="14">
        <f t="shared" si="65"/>
        <v>313</v>
      </c>
      <c r="CG270" s="368" t="s">
        <v>299</v>
      </c>
      <c r="CH270" s="14">
        <v>0.46378888684290209</v>
      </c>
      <c r="CI270" s="431">
        <v>0.48931946206829829</v>
      </c>
      <c r="CJ270" s="14">
        <v>263</v>
      </c>
      <c r="CK270" s="43">
        <v>263</v>
      </c>
      <c r="CL270" s="14">
        <v>259</v>
      </c>
      <c r="CM270" s="14">
        <v>306</v>
      </c>
      <c r="CN270" s="14">
        <v>132</v>
      </c>
      <c r="CO270" s="14">
        <v>195.5</v>
      </c>
      <c r="CP270" s="43">
        <f t="shared" si="66"/>
        <v>192</v>
      </c>
      <c r="CQ270" s="14" t="s">
        <v>326</v>
      </c>
      <c r="CR270" s="14">
        <v>0.47248021559441028</v>
      </c>
      <c r="CS270" s="431">
        <v>0.49540158890822938</v>
      </c>
      <c r="CT270" s="14">
        <v>263</v>
      </c>
      <c r="CU270" s="14">
        <v>263</v>
      </c>
      <c r="CV270" s="14">
        <v>246</v>
      </c>
      <c r="CW270" s="14">
        <v>125</v>
      </c>
      <c r="CX270" s="14">
        <v>266</v>
      </c>
      <c r="CY270" s="14">
        <v>256</v>
      </c>
      <c r="CZ270" s="14">
        <f t="shared" si="67"/>
        <v>256</v>
      </c>
      <c r="DA270" s="368" t="s">
        <v>214</v>
      </c>
      <c r="DB270" s="14">
        <v>0.47856143169828141</v>
      </c>
      <c r="DC270" s="431">
        <v>0.50822878357303103</v>
      </c>
      <c r="DD270" s="14">
        <v>263</v>
      </c>
      <c r="DE270" s="43">
        <v>263</v>
      </c>
      <c r="DF270" s="14">
        <v>268</v>
      </c>
      <c r="DG270" s="14">
        <v>283</v>
      </c>
      <c r="DH270" s="14">
        <v>120</v>
      </c>
      <c r="DI270" s="14">
        <v>194</v>
      </c>
      <c r="DJ270" s="14">
        <f t="shared" si="68"/>
        <v>195</v>
      </c>
      <c r="DK270" s="368" t="s">
        <v>555</v>
      </c>
      <c r="DL270" s="14">
        <v>0.45167805340028644</v>
      </c>
      <c r="DM270" s="431">
        <v>0.46276820367646204</v>
      </c>
      <c r="DN270" s="14">
        <v>263</v>
      </c>
      <c r="DO270" s="43">
        <v>263</v>
      </c>
      <c r="DP270" s="14">
        <v>220</v>
      </c>
      <c r="DQ270" s="14">
        <v>215</v>
      </c>
      <c r="DR270" s="14">
        <v>104</v>
      </c>
      <c r="DS270" s="14">
        <v>162</v>
      </c>
      <c r="DT270" s="14">
        <f t="shared" si="69"/>
        <v>154</v>
      </c>
      <c r="DU270" s="368" t="s">
        <v>237</v>
      </c>
      <c r="DV270" s="14">
        <v>0.45202403103607441</v>
      </c>
      <c r="DW270" s="431">
        <v>0.46702224047204088</v>
      </c>
      <c r="DX270" s="14">
        <v>263</v>
      </c>
      <c r="DY270" s="14">
        <v>263</v>
      </c>
      <c r="DZ270" s="14">
        <v>260</v>
      </c>
      <c r="EA270" s="14">
        <v>277</v>
      </c>
      <c r="EB270" s="14">
        <v>178</v>
      </c>
      <c r="EC270" s="14">
        <v>219</v>
      </c>
      <c r="ED270" s="43">
        <f t="shared" si="70"/>
        <v>225</v>
      </c>
    </row>
    <row r="271" spans="6:134" x14ac:dyDescent="0.25">
      <c r="F271" s="406" t="s">
        <v>310</v>
      </c>
      <c r="G271" s="411">
        <f>(VLOOKUP(F271,'RPPF CALCULATION'!$AX$2:$AZ$400,2,FALSE))</f>
        <v>0.46945822686550592</v>
      </c>
      <c r="H271" s="413">
        <f t="shared" si="60"/>
        <v>265</v>
      </c>
      <c r="I271" s="49">
        <f>VLOOKUP(F271,'RPPF CALCULATION'!$U$2:$W$365,3,FALSE)</f>
        <v>269</v>
      </c>
      <c r="J271" s="417">
        <f>VLOOKUP(F271,'RPPF CALCULATION'!$X$2:$AC$365,3,FALSE)</f>
        <v>263</v>
      </c>
      <c r="K271" s="467">
        <f>VLOOKUP(F271,'RPPF CALCULATION'!$X$2:$AC$365,5,FALSE)</f>
        <v>195</v>
      </c>
      <c r="L271" s="525">
        <f t="shared" si="61"/>
        <v>232</v>
      </c>
      <c r="M271" s="469">
        <f t="shared" si="62"/>
        <v>238</v>
      </c>
      <c r="O271" s="368" t="s">
        <v>226</v>
      </c>
      <c r="P271" s="14">
        <v>0.49449309785679108</v>
      </c>
      <c r="Q271" s="431">
        <v>0.50491869072837958</v>
      </c>
      <c r="R271" s="14">
        <v>264</v>
      </c>
      <c r="S271" s="43">
        <v>264</v>
      </c>
      <c r="T271" s="14">
        <v>243</v>
      </c>
      <c r="U271" s="14">
        <v>234</v>
      </c>
      <c r="V271" s="14">
        <v>98</v>
      </c>
      <c r="W271" s="14">
        <v>170.5</v>
      </c>
      <c r="X271" s="14">
        <f t="shared" si="71"/>
        <v>164</v>
      </c>
      <c r="Y271" s="368" t="s">
        <v>362</v>
      </c>
      <c r="Z271" s="14">
        <v>0.48487353122993115</v>
      </c>
      <c r="AA271" s="431">
        <v>0.50298574218807213</v>
      </c>
      <c r="AB271" s="14">
        <v>264</v>
      </c>
      <c r="AC271" s="43">
        <v>264</v>
      </c>
      <c r="AD271" s="14">
        <v>287</v>
      </c>
      <c r="AE271" s="14">
        <v>210</v>
      </c>
      <c r="AF271" s="14">
        <v>287</v>
      </c>
      <c r="AG271" s="14">
        <v>287</v>
      </c>
      <c r="AH271" s="43">
        <f t="shared" si="72"/>
        <v>293</v>
      </c>
      <c r="AI271" s="368" t="s">
        <v>215</v>
      </c>
      <c r="AJ271" s="14">
        <v>0.45534483391350083</v>
      </c>
      <c r="AK271" s="431">
        <v>0.49944398995946637</v>
      </c>
      <c r="AL271" s="14">
        <v>264</v>
      </c>
      <c r="AM271" s="14">
        <v>264</v>
      </c>
      <c r="AN271" s="14">
        <v>244</v>
      </c>
      <c r="AO271" s="14">
        <v>239</v>
      </c>
      <c r="AP271" s="14">
        <v>277</v>
      </c>
      <c r="AQ271" s="14">
        <v>260.5</v>
      </c>
      <c r="AR271" s="43">
        <f t="shared" si="73"/>
        <v>267</v>
      </c>
      <c r="AS271" s="14" t="s">
        <v>96</v>
      </c>
      <c r="AT271" s="14">
        <v>0.44586407665654199</v>
      </c>
      <c r="AU271" s="431">
        <v>0.48034941371466527</v>
      </c>
      <c r="AV271" s="14">
        <v>264</v>
      </c>
      <c r="AW271" s="43">
        <v>264</v>
      </c>
      <c r="AX271" s="14">
        <v>261</v>
      </c>
      <c r="AY271" s="14">
        <v>256</v>
      </c>
      <c r="AZ271" s="14">
        <v>44</v>
      </c>
      <c r="BA271" s="14">
        <v>152.5</v>
      </c>
      <c r="BB271" s="14">
        <f t="shared" si="74"/>
        <v>148</v>
      </c>
      <c r="BC271" s="368" t="s">
        <v>570</v>
      </c>
      <c r="BD271" s="14">
        <v>0.48341018162486171</v>
      </c>
      <c r="BE271" s="431">
        <v>0.49516276247467872</v>
      </c>
      <c r="BF271" s="14">
        <v>264</v>
      </c>
      <c r="BG271" s="43">
        <v>264</v>
      </c>
      <c r="BH271" s="14">
        <v>235</v>
      </c>
      <c r="BI271" s="14">
        <v>249</v>
      </c>
      <c r="BJ271" s="14">
        <v>247</v>
      </c>
      <c r="BK271" s="14">
        <v>241</v>
      </c>
      <c r="BL271" s="14">
        <f t="shared" si="63"/>
        <v>247</v>
      </c>
      <c r="BM271" s="368" t="s">
        <v>38</v>
      </c>
      <c r="BN271" s="14">
        <v>0.46505483883218429</v>
      </c>
      <c r="BO271" s="431">
        <v>0.48496695189524491</v>
      </c>
      <c r="BP271" s="14">
        <v>264</v>
      </c>
      <c r="BQ271" s="43">
        <v>264</v>
      </c>
      <c r="BR271" s="14">
        <v>237</v>
      </c>
      <c r="BS271" s="14">
        <v>270</v>
      </c>
      <c r="BT271" s="14">
        <v>242</v>
      </c>
      <c r="BU271" s="14">
        <v>239.5</v>
      </c>
      <c r="BV271" s="14">
        <f t="shared" si="64"/>
        <v>239</v>
      </c>
      <c r="BW271" s="14" t="s">
        <v>295</v>
      </c>
      <c r="BX271" s="14">
        <v>0.46573387284772533</v>
      </c>
      <c r="BY271" s="431">
        <v>0.49155059070955887</v>
      </c>
      <c r="BZ271" s="14">
        <v>264</v>
      </c>
      <c r="CA271" s="43">
        <v>264</v>
      </c>
      <c r="CB271" s="14">
        <v>274</v>
      </c>
      <c r="CC271" s="14">
        <v>305</v>
      </c>
      <c r="CD271" s="14">
        <v>176</v>
      </c>
      <c r="CE271" s="14">
        <v>225</v>
      </c>
      <c r="CF271" s="14">
        <f t="shared" si="65"/>
        <v>222</v>
      </c>
      <c r="CG271" s="368" t="s">
        <v>171</v>
      </c>
      <c r="CH271" s="14">
        <v>0.46299368009387071</v>
      </c>
      <c r="CI271" s="431">
        <v>0.48848048090745616</v>
      </c>
      <c r="CJ271" s="14">
        <v>264</v>
      </c>
      <c r="CK271" s="43">
        <v>264</v>
      </c>
      <c r="CL271" s="14">
        <v>273</v>
      </c>
      <c r="CM271" s="14">
        <v>294</v>
      </c>
      <c r="CN271" s="14">
        <v>289</v>
      </c>
      <c r="CO271" s="14">
        <v>281</v>
      </c>
      <c r="CP271" s="43">
        <f t="shared" si="66"/>
        <v>289</v>
      </c>
      <c r="CQ271" s="14" t="s">
        <v>559</v>
      </c>
      <c r="CR271" s="14">
        <v>0.46919104094889874</v>
      </c>
      <c r="CS271" s="431">
        <v>0.49195284694655145</v>
      </c>
      <c r="CT271" s="14">
        <v>264</v>
      </c>
      <c r="CU271" s="14">
        <v>264</v>
      </c>
      <c r="CV271" s="14">
        <v>281</v>
      </c>
      <c r="CW271" s="14">
        <v>324</v>
      </c>
      <c r="CX271" s="14">
        <v>263</v>
      </c>
      <c r="CY271" s="14">
        <v>272</v>
      </c>
      <c r="CZ271" s="14">
        <f t="shared" si="67"/>
        <v>280</v>
      </c>
      <c r="DA271" s="368" t="s">
        <v>145</v>
      </c>
      <c r="DB271" s="14">
        <v>0.47631102660775737</v>
      </c>
      <c r="DC271" s="431">
        <v>0.50583886962270519</v>
      </c>
      <c r="DD271" s="14">
        <v>264</v>
      </c>
      <c r="DE271" s="43">
        <v>264</v>
      </c>
      <c r="DF271" s="14">
        <v>263</v>
      </c>
      <c r="DG271" s="14">
        <v>196</v>
      </c>
      <c r="DH271" s="14">
        <v>323</v>
      </c>
      <c r="DI271" s="14">
        <v>293</v>
      </c>
      <c r="DJ271" s="14">
        <f t="shared" si="68"/>
        <v>302</v>
      </c>
      <c r="DK271" s="368" t="s">
        <v>385</v>
      </c>
      <c r="DL271" s="14">
        <v>0.45074194976651349</v>
      </c>
      <c r="DM271" s="431">
        <v>0.46180911568492705</v>
      </c>
      <c r="DN271" s="14">
        <v>264</v>
      </c>
      <c r="DO271" s="43">
        <v>264</v>
      </c>
      <c r="DP271" s="14">
        <v>254</v>
      </c>
      <c r="DQ271" s="14">
        <v>339</v>
      </c>
      <c r="DR271" s="14">
        <v>102</v>
      </c>
      <c r="DS271" s="14">
        <v>178</v>
      </c>
      <c r="DT271" s="14">
        <f t="shared" si="69"/>
        <v>174</v>
      </c>
      <c r="DU271" s="368" t="s">
        <v>46</v>
      </c>
      <c r="DV271" s="14">
        <v>0.44968826275480606</v>
      </c>
      <c r="DW271" s="431">
        <v>0.46460897113005228</v>
      </c>
      <c r="DX271" s="14">
        <v>264</v>
      </c>
      <c r="DY271" s="14">
        <v>264</v>
      </c>
      <c r="DZ271" s="14">
        <v>258</v>
      </c>
      <c r="EA271" s="14">
        <v>217</v>
      </c>
      <c r="EB271" s="14">
        <v>273</v>
      </c>
      <c r="EC271" s="14">
        <v>265.5</v>
      </c>
      <c r="ED271" s="43">
        <f t="shared" si="70"/>
        <v>276</v>
      </c>
    </row>
    <row r="272" spans="6:134" x14ac:dyDescent="0.25">
      <c r="F272" s="406" t="s">
        <v>396</v>
      </c>
      <c r="G272" s="411">
        <f>(VLOOKUP(F272,'RPPF CALCULATION'!$AX$2:$AZ$400,2,FALSE))</f>
        <v>0.46820431566317561</v>
      </c>
      <c r="H272" s="413">
        <f t="shared" si="60"/>
        <v>266</v>
      </c>
      <c r="I272" s="49">
        <f>VLOOKUP(F272,'RPPF CALCULATION'!$U$2:$W$365,3,FALSE)</f>
        <v>250</v>
      </c>
      <c r="J272" s="417">
        <f>VLOOKUP(F272,'RPPF CALCULATION'!$X$2:$AC$365,3,FALSE)</f>
        <v>304</v>
      </c>
      <c r="K272" s="467">
        <f>VLOOKUP(F272,'RPPF CALCULATION'!$X$2:$AC$365,5,FALSE)</f>
        <v>230</v>
      </c>
      <c r="L272" s="525">
        <f t="shared" si="61"/>
        <v>240</v>
      </c>
      <c r="M272" s="469">
        <f t="shared" si="62"/>
        <v>248</v>
      </c>
      <c r="O272" s="368" t="s">
        <v>348</v>
      </c>
      <c r="P272" s="14">
        <v>0.49352670116784059</v>
      </c>
      <c r="Q272" s="431">
        <v>0.50393191911715995</v>
      </c>
      <c r="R272" s="14">
        <v>265</v>
      </c>
      <c r="S272" s="43">
        <v>265</v>
      </c>
      <c r="T272" s="14">
        <v>265</v>
      </c>
      <c r="U272" s="14">
        <v>112</v>
      </c>
      <c r="V272" s="14">
        <v>197</v>
      </c>
      <c r="W272" s="14">
        <v>231</v>
      </c>
      <c r="X272" s="14">
        <f t="shared" si="71"/>
        <v>237</v>
      </c>
      <c r="Y272" s="368" t="s">
        <v>207</v>
      </c>
      <c r="Z272" s="14">
        <v>0.48358464037864368</v>
      </c>
      <c r="AA272" s="431">
        <v>0.50164870545647366</v>
      </c>
      <c r="AB272" s="14">
        <v>265</v>
      </c>
      <c r="AC272" s="43">
        <v>265</v>
      </c>
      <c r="AD272" s="14">
        <v>226</v>
      </c>
      <c r="AE272" s="14">
        <v>153</v>
      </c>
      <c r="AF272" s="14">
        <v>141</v>
      </c>
      <c r="AG272" s="14">
        <v>183.5</v>
      </c>
      <c r="AH272" s="43">
        <f t="shared" si="72"/>
        <v>186</v>
      </c>
      <c r="AI272" s="368" t="s">
        <v>192</v>
      </c>
      <c r="AJ272" s="14">
        <v>0.45247599789812426</v>
      </c>
      <c r="AK272" s="431">
        <v>0.49629731342040351</v>
      </c>
      <c r="AL272" s="14">
        <v>265</v>
      </c>
      <c r="AM272" s="14">
        <v>265</v>
      </c>
      <c r="AN272" s="14">
        <v>267</v>
      </c>
      <c r="AO272" s="14">
        <v>214</v>
      </c>
      <c r="AP272" s="14">
        <v>271</v>
      </c>
      <c r="AQ272" s="14">
        <v>269</v>
      </c>
      <c r="AR272" s="43">
        <f t="shared" si="73"/>
        <v>276</v>
      </c>
      <c r="AS272" s="14" t="s">
        <v>135</v>
      </c>
      <c r="AT272" s="14">
        <v>0.44419829644461944</v>
      </c>
      <c r="AU272" s="431">
        <v>0.4785547938067895</v>
      </c>
      <c r="AV272" s="14">
        <v>265</v>
      </c>
      <c r="AW272" s="43">
        <v>265</v>
      </c>
      <c r="AX272" s="14">
        <v>269</v>
      </c>
      <c r="AY272" s="14">
        <v>309</v>
      </c>
      <c r="AZ272" s="14">
        <v>235</v>
      </c>
      <c r="BA272" s="14">
        <v>252</v>
      </c>
      <c r="BB272" s="14">
        <f t="shared" si="74"/>
        <v>254</v>
      </c>
      <c r="BC272" s="368" t="s">
        <v>111</v>
      </c>
      <c r="BD272" s="14">
        <v>0.48315692912255992</v>
      </c>
      <c r="BE272" s="431">
        <v>0.49490335294337368</v>
      </c>
      <c r="BF272" s="14">
        <v>265</v>
      </c>
      <c r="BG272" s="43">
        <v>265</v>
      </c>
      <c r="BH272" s="14">
        <v>267</v>
      </c>
      <c r="BI272" s="14">
        <v>277</v>
      </c>
      <c r="BJ272" s="14">
        <v>211</v>
      </c>
      <c r="BK272" s="14">
        <v>239</v>
      </c>
      <c r="BL272" s="14">
        <f t="shared" si="63"/>
        <v>245</v>
      </c>
      <c r="BM272" s="368" t="s">
        <v>216</v>
      </c>
      <c r="BN272" s="14">
        <v>0.463265861998854</v>
      </c>
      <c r="BO272" s="431">
        <v>0.48310137697928435</v>
      </c>
      <c r="BP272" s="14">
        <v>265</v>
      </c>
      <c r="BQ272" s="43">
        <v>265</v>
      </c>
      <c r="BR272" s="14">
        <v>268</v>
      </c>
      <c r="BS272" s="14">
        <v>200</v>
      </c>
      <c r="BT272" s="14">
        <v>255</v>
      </c>
      <c r="BU272" s="14">
        <v>261.5</v>
      </c>
      <c r="BV272" s="14">
        <f t="shared" si="64"/>
        <v>266</v>
      </c>
      <c r="BW272" s="14" t="s">
        <v>97</v>
      </c>
      <c r="BX272" s="14">
        <v>0.4656458193851517</v>
      </c>
      <c r="BY272" s="431">
        <v>0.4914576562376094</v>
      </c>
      <c r="BZ272" s="14">
        <v>265</v>
      </c>
      <c r="CA272" s="43">
        <v>265</v>
      </c>
      <c r="CB272" s="14">
        <v>260</v>
      </c>
      <c r="CC272" s="14">
        <v>240</v>
      </c>
      <c r="CD272" s="14">
        <v>217</v>
      </c>
      <c r="CE272" s="14">
        <v>238.5</v>
      </c>
      <c r="CF272" s="14">
        <f t="shared" si="65"/>
        <v>242</v>
      </c>
      <c r="CG272" s="368" t="s">
        <v>561</v>
      </c>
      <c r="CH272" s="14">
        <v>0.45624093223120632</v>
      </c>
      <c r="CI272" s="431">
        <v>0.48135600887852414</v>
      </c>
      <c r="CJ272" s="14">
        <v>265</v>
      </c>
      <c r="CK272" s="43">
        <v>265</v>
      </c>
      <c r="CL272" s="14">
        <v>284</v>
      </c>
      <c r="CM272" s="14">
        <v>199</v>
      </c>
      <c r="CN272" s="14">
        <v>239</v>
      </c>
      <c r="CO272" s="14">
        <v>261.5</v>
      </c>
      <c r="CP272" s="43">
        <f t="shared" si="66"/>
        <v>269</v>
      </c>
      <c r="CQ272" s="14" t="s">
        <v>282</v>
      </c>
      <c r="CR272" s="14">
        <v>0.46865401258946587</v>
      </c>
      <c r="CS272" s="431">
        <v>0.49138976579781568</v>
      </c>
      <c r="CT272" s="14">
        <v>265</v>
      </c>
      <c r="CU272" s="14">
        <v>265</v>
      </c>
      <c r="CV272" s="14">
        <v>234</v>
      </c>
      <c r="CW272" s="14">
        <v>115</v>
      </c>
      <c r="CX272" s="14">
        <v>197</v>
      </c>
      <c r="CY272" s="14">
        <v>215.5</v>
      </c>
      <c r="CZ272" s="14">
        <f t="shared" si="67"/>
        <v>216</v>
      </c>
      <c r="DA272" s="368" t="s">
        <v>239</v>
      </c>
      <c r="DB272" s="14">
        <v>0.47178414263851431</v>
      </c>
      <c r="DC272" s="431">
        <v>0.5010313515473348</v>
      </c>
      <c r="DD272" s="14">
        <v>265</v>
      </c>
      <c r="DE272" s="43">
        <v>265</v>
      </c>
      <c r="DF272" s="14">
        <v>262</v>
      </c>
      <c r="DG272" s="14">
        <v>182</v>
      </c>
      <c r="DH272" s="14">
        <v>263</v>
      </c>
      <c r="DI272" s="14">
        <v>262.5</v>
      </c>
      <c r="DJ272" s="14">
        <f t="shared" si="68"/>
        <v>273</v>
      </c>
      <c r="DK272" s="368" t="s">
        <v>264</v>
      </c>
      <c r="DL272" s="14">
        <v>0.44941745785545212</v>
      </c>
      <c r="DM272" s="431">
        <v>0.46045210323357672</v>
      </c>
      <c r="DN272" s="14">
        <v>265</v>
      </c>
      <c r="DO272" s="43">
        <v>265</v>
      </c>
      <c r="DP272" s="14">
        <v>259</v>
      </c>
      <c r="DQ272" s="14">
        <v>289</v>
      </c>
      <c r="DR272" s="14">
        <v>210</v>
      </c>
      <c r="DS272" s="14">
        <v>234.5</v>
      </c>
      <c r="DT272" s="14">
        <f t="shared" si="69"/>
        <v>244</v>
      </c>
      <c r="DU272" s="368" t="s">
        <v>191</v>
      </c>
      <c r="DV272" s="14">
        <v>0.44848004374265432</v>
      </c>
      <c r="DW272" s="431">
        <v>0.46336066327185571</v>
      </c>
      <c r="DX272" s="14">
        <v>265</v>
      </c>
      <c r="DY272" s="14">
        <v>265</v>
      </c>
      <c r="DZ272" s="14">
        <v>274</v>
      </c>
      <c r="EA272" s="14">
        <v>270</v>
      </c>
      <c r="EB272" s="14">
        <v>239</v>
      </c>
      <c r="EC272" s="14">
        <v>256.5</v>
      </c>
      <c r="ED272" s="43">
        <f t="shared" si="70"/>
        <v>267</v>
      </c>
    </row>
    <row r="273" spans="6:134" x14ac:dyDescent="0.25">
      <c r="F273" s="406" t="s">
        <v>324</v>
      </c>
      <c r="G273" s="411">
        <f>(VLOOKUP(F273,'RPPF CALCULATION'!$AX$2:$AZ$400,2,FALSE))</f>
        <v>0.46574014986303697</v>
      </c>
      <c r="H273" s="413">
        <f t="shared" si="60"/>
        <v>267</v>
      </c>
      <c r="I273" s="49">
        <f>VLOOKUP(F273,'RPPF CALCULATION'!$U$2:$W$365,3,FALSE)</f>
        <v>293</v>
      </c>
      <c r="J273" s="417">
        <f>VLOOKUP(F273,'RPPF CALCULATION'!$X$2:$AC$365,3,FALSE)</f>
        <v>270</v>
      </c>
      <c r="K273" s="467">
        <f>VLOOKUP(F273,'RPPF CALCULATION'!$X$2:$AC$365,5,FALSE)</f>
        <v>289</v>
      </c>
      <c r="L273" s="525">
        <f t="shared" si="61"/>
        <v>291</v>
      </c>
      <c r="M273" s="469">
        <f t="shared" si="62"/>
        <v>294</v>
      </c>
      <c r="O273" s="368" t="s">
        <v>80</v>
      </c>
      <c r="P273" s="14">
        <v>0.48916471662391026</v>
      </c>
      <c r="Q273" s="431">
        <v>0.49947796913394593</v>
      </c>
      <c r="R273" s="14">
        <v>266</v>
      </c>
      <c r="S273" s="43">
        <v>266</v>
      </c>
      <c r="T273" s="14">
        <v>264</v>
      </c>
      <c r="U273" s="14">
        <v>277</v>
      </c>
      <c r="V273" s="14">
        <v>240</v>
      </c>
      <c r="W273" s="14">
        <v>252</v>
      </c>
      <c r="X273" s="14">
        <f t="shared" si="71"/>
        <v>253</v>
      </c>
      <c r="Y273" s="368" t="s">
        <v>99</v>
      </c>
      <c r="Z273" s="14">
        <v>0.48249916216255917</v>
      </c>
      <c r="AA273" s="431">
        <v>0.50052267973846576</v>
      </c>
      <c r="AB273" s="14">
        <v>266</v>
      </c>
      <c r="AC273" s="43">
        <v>266</v>
      </c>
      <c r="AD273" s="14">
        <v>262</v>
      </c>
      <c r="AE273" s="14">
        <v>258</v>
      </c>
      <c r="AF273" s="14">
        <v>182</v>
      </c>
      <c r="AG273" s="14">
        <v>222</v>
      </c>
      <c r="AH273" s="43">
        <f t="shared" si="72"/>
        <v>226</v>
      </c>
      <c r="AI273" s="368" t="s">
        <v>38</v>
      </c>
      <c r="AJ273" s="14">
        <v>0.45099699492379713</v>
      </c>
      <c r="AK273" s="431">
        <v>0.49467507222725937</v>
      </c>
      <c r="AL273" s="14">
        <v>266</v>
      </c>
      <c r="AM273" s="14">
        <v>266</v>
      </c>
      <c r="AN273" s="14">
        <v>265</v>
      </c>
      <c r="AO273" s="14">
        <v>334</v>
      </c>
      <c r="AP273" s="14">
        <v>284</v>
      </c>
      <c r="AQ273" s="14">
        <v>274.5</v>
      </c>
      <c r="AR273" s="43">
        <f t="shared" si="73"/>
        <v>284</v>
      </c>
      <c r="AS273" s="14" t="s">
        <v>382</v>
      </c>
      <c r="AT273" s="14">
        <v>0.44188298918063368</v>
      </c>
      <c r="AU273" s="431">
        <v>0.47606040920607273</v>
      </c>
      <c r="AV273" s="14">
        <v>266</v>
      </c>
      <c r="AW273" s="43">
        <v>266</v>
      </c>
      <c r="AX273" s="14">
        <v>291</v>
      </c>
      <c r="AY273" s="14">
        <v>300</v>
      </c>
      <c r="AZ273" s="14">
        <v>298</v>
      </c>
      <c r="BA273" s="14">
        <v>294.5</v>
      </c>
      <c r="BB273" s="14">
        <f t="shared" si="74"/>
        <v>308</v>
      </c>
      <c r="BC273" s="368" t="s">
        <v>163</v>
      </c>
      <c r="BD273" s="14">
        <v>0.4792955602569875</v>
      </c>
      <c r="BE273" s="431">
        <v>0.49094810717675819</v>
      </c>
      <c r="BF273" s="14">
        <v>266</v>
      </c>
      <c r="BG273" s="43">
        <v>266</v>
      </c>
      <c r="BH273" s="14">
        <v>246</v>
      </c>
      <c r="BI273" s="14">
        <v>231</v>
      </c>
      <c r="BJ273" s="14">
        <v>158</v>
      </c>
      <c r="BK273" s="14">
        <v>202</v>
      </c>
      <c r="BL273" s="14">
        <f t="shared" si="63"/>
        <v>198</v>
      </c>
      <c r="BM273" s="368" t="s">
        <v>145</v>
      </c>
      <c r="BN273" s="14">
        <v>0.46237630820604891</v>
      </c>
      <c r="BO273" s="431">
        <v>0.48217373542946879</v>
      </c>
      <c r="BP273" s="14">
        <v>266</v>
      </c>
      <c r="BQ273" s="43">
        <v>266</v>
      </c>
      <c r="BR273" s="14">
        <v>242</v>
      </c>
      <c r="BS273" s="14">
        <v>287</v>
      </c>
      <c r="BT273" s="14">
        <v>266</v>
      </c>
      <c r="BU273" s="14">
        <v>254</v>
      </c>
      <c r="BV273" s="14">
        <f t="shared" si="64"/>
        <v>254</v>
      </c>
      <c r="BW273" s="14" t="s">
        <v>326</v>
      </c>
      <c r="BX273" s="14">
        <v>0.46026912248747204</v>
      </c>
      <c r="BY273" s="431">
        <v>0.48578291645550897</v>
      </c>
      <c r="BZ273" s="14">
        <v>266</v>
      </c>
      <c r="CA273" s="43">
        <v>266</v>
      </c>
      <c r="CB273" s="14">
        <v>257</v>
      </c>
      <c r="CC273" s="14">
        <v>257</v>
      </c>
      <c r="CD273" s="14">
        <v>212</v>
      </c>
      <c r="CE273" s="14">
        <v>234.5</v>
      </c>
      <c r="CF273" s="14">
        <f t="shared" si="65"/>
        <v>238</v>
      </c>
      <c r="CG273" s="368" t="s">
        <v>570</v>
      </c>
      <c r="CH273" s="14">
        <v>0.45571150796772969</v>
      </c>
      <c r="CI273" s="431">
        <v>0.48079744095428223</v>
      </c>
      <c r="CJ273" s="14">
        <v>266</v>
      </c>
      <c r="CK273" s="43">
        <v>266</v>
      </c>
      <c r="CL273" s="14">
        <v>253</v>
      </c>
      <c r="CM273" s="14">
        <v>223</v>
      </c>
      <c r="CN273" s="14">
        <v>312</v>
      </c>
      <c r="CO273" s="14">
        <v>282.5</v>
      </c>
      <c r="CP273" s="43">
        <f t="shared" si="66"/>
        <v>294</v>
      </c>
      <c r="CQ273" s="14" t="s">
        <v>213</v>
      </c>
      <c r="CR273" s="14">
        <v>0.46799307240583266</v>
      </c>
      <c r="CS273" s="431">
        <v>0.49069676150612646</v>
      </c>
      <c r="CT273" s="14">
        <v>266</v>
      </c>
      <c r="CU273" s="14">
        <v>266</v>
      </c>
      <c r="CV273" s="14">
        <v>270</v>
      </c>
      <c r="CW273" s="14">
        <v>310</v>
      </c>
      <c r="CX273" s="14">
        <v>304</v>
      </c>
      <c r="CY273" s="14">
        <v>287</v>
      </c>
      <c r="CZ273" s="14">
        <f t="shared" si="67"/>
        <v>296</v>
      </c>
      <c r="DA273" s="368" t="s">
        <v>331</v>
      </c>
      <c r="DB273" s="14">
        <v>0.47089913529516658</v>
      </c>
      <c r="DC273" s="431">
        <v>0.5000914801415538</v>
      </c>
      <c r="DD273" s="14">
        <v>266</v>
      </c>
      <c r="DE273" s="43">
        <v>266</v>
      </c>
      <c r="DF273" s="14">
        <v>279</v>
      </c>
      <c r="DG273" s="14">
        <v>336</v>
      </c>
      <c r="DH273" s="14">
        <v>234</v>
      </c>
      <c r="DI273" s="14">
        <v>256.5</v>
      </c>
      <c r="DJ273" s="14">
        <f t="shared" si="68"/>
        <v>265</v>
      </c>
      <c r="DK273" s="368" t="s">
        <v>226</v>
      </c>
      <c r="DL273" s="14">
        <v>0.4472626716771691</v>
      </c>
      <c r="DM273" s="431">
        <v>0.45824441011781847</v>
      </c>
      <c r="DN273" s="14">
        <v>266</v>
      </c>
      <c r="DO273" s="43">
        <v>266</v>
      </c>
      <c r="DP273" s="14">
        <v>268</v>
      </c>
      <c r="DQ273" s="14">
        <v>325</v>
      </c>
      <c r="DR273" s="14">
        <v>206</v>
      </c>
      <c r="DS273" s="14">
        <v>237</v>
      </c>
      <c r="DT273" s="14">
        <f t="shared" si="69"/>
        <v>249</v>
      </c>
      <c r="DU273" s="368" t="s">
        <v>103</v>
      </c>
      <c r="DV273" s="14">
        <v>0.44820785025969501</v>
      </c>
      <c r="DW273" s="431">
        <v>0.46307943837776727</v>
      </c>
      <c r="DX273" s="14">
        <v>266</v>
      </c>
      <c r="DY273" s="14">
        <v>266</v>
      </c>
      <c r="DZ273" s="14">
        <v>250</v>
      </c>
      <c r="EA273" s="14">
        <v>259</v>
      </c>
      <c r="EB273" s="14">
        <v>323</v>
      </c>
      <c r="EC273" s="14">
        <v>286.5</v>
      </c>
      <c r="ED273" s="43">
        <f t="shared" si="70"/>
        <v>294</v>
      </c>
    </row>
    <row r="274" spans="6:134" x14ac:dyDescent="0.25">
      <c r="F274" s="406" t="s">
        <v>128</v>
      </c>
      <c r="G274" s="411">
        <f>(VLOOKUP(F274,'RPPF CALCULATION'!$AX$2:$AZ$400,2,FALSE))</f>
        <v>0.46179130870654633</v>
      </c>
      <c r="H274" s="413">
        <f t="shared" si="60"/>
        <v>268</v>
      </c>
      <c r="I274" s="49">
        <f>VLOOKUP(F274,'RPPF CALCULATION'!$U$2:$W$365,3,FALSE)</f>
        <v>248</v>
      </c>
      <c r="J274" s="417">
        <f>VLOOKUP(F274,'RPPF CALCULATION'!$X$2:$AC$365,3,FALSE)</f>
        <v>238</v>
      </c>
      <c r="K274" s="467">
        <f>VLOOKUP(F274,'RPPF CALCULATION'!$X$2:$AC$365,5,FALSE)</f>
        <v>119</v>
      </c>
      <c r="L274" s="525">
        <f t="shared" si="61"/>
        <v>183.5</v>
      </c>
      <c r="M274" s="469">
        <f t="shared" si="62"/>
        <v>183</v>
      </c>
      <c r="O274" s="368" t="s">
        <v>256</v>
      </c>
      <c r="P274" s="14">
        <v>0.48889155183455552</v>
      </c>
      <c r="Q274" s="431">
        <v>0.49919904510367757</v>
      </c>
      <c r="R274" s="14">
        <v>267</v>
      </c>
      <c r="S274" s="43">
        <v>267</v>
      </c>
      <c r="T274" s="14">
        <v>280</v>
      </c>
      <c r="U274" s="14">
        <v>222</v>
      </c>
      <c r="V274" s="14">
        <v>305</v>
      </c>
      <c r="W274" s="14">
        <v>292.5</v>
      </c>
      <c r="X274" s="14">
        <f t="shared" si="71"/>
        <v>304</v>
      </c>
      <c r="Y274" s="368" t="s">
        <v>354</v>
      </c>
      <c r="Z274" s="14">
        <v>0.48055443107665274</v>
      </c>
      <c r="AA274" s="431">
        <v>0.49850530418463906</v>
      </c>
      <c r="AB274" s="14">
        <v>267</v>
      </c>
      <c r="AC274" s="43">
        <v>267</v>
      </c>
      <c r="AD274" s="14">
        <v>259</v>
      </c>
      <c r="AE274" s="14">
        <v>282</v>
      </c>
      <c r="AF274" s="14">
        <v>195</v>
      </c>
      <c r="AG274" s="14">
        <v>227</v>
      </c>
      <c r="AH274" s="43">
        <f t="shared" si="72"/>
        <v>229</v>
      </c>
      <c r="AI274" s="368" t="s">
        <v>267</v>
      </c>
      <c r="AJ274" s="14">
        <v>0.45037296636655755</v>
      </c>
      <c r="AK274" s="431">
        <v>0.49399060786253224</v>
      </c>
      <c r="AL274" s="14">
        <v>267</v>
      </c>
      <c r="AM274" s="14">
        <v>267</v>
      </c>
      <c r="AN274" s="14">
        <v>274</v>
      </c>
      <c r="AO274" s="14">
        <v>322</v>
      </c>
      <c r="AP274" s="14">
        <v>268</v>
      </c>
      <c r="AQ274" s="14">
        <v>271</v>
      </c>
      <c r="AR274" s="43">
        <f t="shared" si="73"/>
        <v>279</v>
      </c>
      <c r="AS274" s="14" t="s">
        <v>145</v>
      </c>
      <c r="AT274" s="14">
        <v>0.43792326145741034</v>
      </c>
      <c r="AU274" s="431">
        <v>0.47179441651928083</v>
      </c>
      <c r="AV274" s="14">
        <v>267</v>
      </c>
      <c r="AW274" s="43">
        <v>267</v>
      </c>
      <c r="AX274" s="14">
        <v>283</v>
      </c>
      <c r="AY274" s="14">
        <v>283</v>
      </c>
      <c r="AZ274" s="14">
        <v>297</v>
      </c>
      <c r="BA274" s="14">
        <v>290</v>
      </c>
      <c r="BB274" s="14">
        <f t="shared" si="74"/>
        <v>303</v>
      </c>
      <c r="BC274" s="368" t="s">
        <v>282</v>
      </c>
      <c r="BD274" s="14">
        <v>0.47434783238453171</v>
      </c>
      <c r="BE274" s="431">
        <v>0.48588009103968938</v>
      </c>
      <c r="BF274" s="14">
        <v>267</v>
      </c>
      <c r="BG274" s="43">
        <v>267</v>
      </c>
      <c r="BH274" s="14">
        <v>237</v>
      </c>
      <c r="BI274" s="14">
        <v>117</v>
      </c>
      <c r="BJ274" s="14">
        <v>224</v>
      </c>
      <c r="BK274" s="14">
        <v>230.5</v>
      </c>
      <c r="BL274" s="14">
        <f t="shared" si="63"/>
        <v>236</v>
      </c>
      <c r="BM274" s="368" t="s">
        <v>51</v>
      </c>
      <c r="BN274" s="14">
        <v>0.46230225472484054</v>
      </c>
      <c r="BO274" s="431">
        <v>0.48209651122264396</v>
      </c>
      <c r="BP274" s="14">
        <v>267</v>
      </c>
      <c r="BQ274" s="43">
        <v>267</v>
      </c>
      <c r="BR274" s="14">
        <v>279</v>
      </c>
      <c r="BS274" s="14">
        <v>171</v>
      </c>
      <c r="BT274" s="14">
        <v>330</v>
      </c>
      <c r="BU274" s="14">
        <v>304.5</v>
      </c>
      <c r="BV274" s="14">
        <f t="shared" si="64"/>
        <v>316</v>
      </c>
      <c r="BW274" s="14" t="s">
        <v>73</v>
      </c>
      <c r="BX274" s="14">
        <v>0.45907037431722547</v>
      </c>
      <c r="BY274" s="431">
        <v>0.48451771887047235</v>
      </c>
      <c r="BZ274" s="14">
        <v>267</v>
      </c>
      <c r="CA274" s="43">
        <v>267</v>
      </c>
      <c r="CB274" s="14">
        <v>314</v>
      </c>
      <c r="CC274" s="14">
        <v>279</v>
      </c>
      <c r="CD274" s="14">
        <v>344</v>
      </c>
      <c r="CE274" s="14">
        <v>329</v>
      </c>
      <c r="CF274" s="14">
        <f t="shared" si="65"/>
        <v>336</v>
      </c>
      <c r="CG274" s="368" t="s">
        <v>91</v>
      </c>
      <c r="CH274" s="14">
        <v>0.45349333719521606</v>
      </c>
      <c r="CI274" s="431">
        <v>0.47845716467778399</v>
      </c>
      <c r="CJ274" s="14">
        <v>267</v>
      </c>
      <c r="CK274" s="43">
        <v>267</v>
      </c>
      <c r="CL274" s="14">
        <v>260</v>
      </c>
      <c r="CM274" s="14">
        <v>245</v>
      </c>
      <c r="CN274" s="14">
        <v>341</v>
      </c>
      <c r="CO274" s="14">
        <v>300.5</v>
      </c>
      <c r="CP274" s="43">
        <f t="shared" si="66"/>
        <v>309</v>
      </c>
      <c r="CQ274" s="14" t="s">
        <v>557</v>
      </c>
      <c r="CR274" s="14">
        <v>0.46528587639067126</v>
      </c>
      <c r="CS274" s="431">
        <v>0.48785823163094483</v>
      </c>
      <c r="CT274" s="14">
        <v>267</v>
      </c>
      <c r="CU274" s="14">
        <v>267</v>
      </c>
      <c r="CV274" s="14">
        <v>296</v>
      </c>
      <c r="CW274" s="14">
        <v>220</v>
      </c>
      <c r="CX274" s="14">
        <v>303</v>
      </c>
      <c r="CY274" s="14">
        <v>299.5</v>
      </c>
      <c r="CZ274" s="14">
        <f t="shared" si="67"/>
        <v>313</v>
      </c>
      <c r="DA274" s="368" t="s">
        <v>165</v>
      </c>
      <c r="DB274" s="14">
        <v>0.46887767259133895</v>
      </c>
      <c r="DC274" s="431">
        <v>0.49794470135213331</v>
      </c>
      <c r="DD274" s="14">
        <v>267</v>
      </c>
      <c r="DE274" s="43">
        <v>267</v>
      </c>
      <c r="DF274" s="14">
        <v>270</v>
      </c>
      <c r="DG274" s="14">
        <v>305</v>
      </c>
      <c r="DH274" s="14">
        <v>251</v>
      </c>
      <c r="DI274" s="14">
        <v>260.5</v>
      </c>
      <c r="DJ274" s="14">
        <f t="shared" si="68"/>
        <v>270</v>
      </c>
      <c r="DK274" s="368" t="s">
        <v>293</v>
      </c>
      <c r="DL274" s="14">
        <v>0.44558560909309985</v>
      </c>
      <c r="DM274" s="431">
        <v>0.45652617024842429</v>
      </c>
      <c r="DN274" s="14">
        <v>267</v>
      </c>
      <c r="DO274" s="43">
        <v>267</v>
      </c>
      <c r="DP274" s="14">
        <v>297</v>
      </c>
      <c r="DQ274" s="14">
        <v>318</v>
      </c>
      <c r="DR274" s="14">
        <v>154</v>
      </c>
      <c r="DS274" s="14">
        <v>225.5</v>
      </c>
      <c r="DT274" s="14">
        <f t="shared" si="69"/>
        <v>234</v>
      </c>
      <c r="DU274" s="368" t="s">
        <v>81</v>
      </c>
      <c r="DV274" s="14">
        <v>0.4469152365729045</v>
      </c>
      <c r="DW274" s="431">
        <v>0.46174393561990273</v>
      </c>
      <c r="DX274" s="14">
        <v>267</v>
      </c>
      <c r="DY274" s="14">
        <v>267</v>
      </c>
      <c r="DZ274" s="14">
        <v>257</v>
      </c>
      <c r="EA274" s="14">
        <v>275</v>
      </c>
      <c r="EB274" s="14">
        <v>286</v>
      </c>
      <c r="EC274" s="14">
        <v>271.5</v>
      </c>
      <c r="ED274" s="43">
        <f t="shared" si="70"/>
        <v>282</v>
      </c>
    </row>
    <row r="275" spans="6:134" x14ac:dyDescent="0.25">
      <c r="F275" s="406" t="s">
        <v>297</v>
      </c>
      <c r="G275" s="411">
        <f>(VLOOKUP(F275,'RPPF CALCULATION'!$AX$2:$AZ$400,2,FALSE))</f>
        <v>0.46142337989679616</v>
      </c>
      <c r="H275" s="413">
        <f t="shared" si="60"/>
        <v>269</v>
      </c>
      <c r="I275" s="49">
        <f>VLOOKUP(F275,'RPPF CALCULATION'!$U$2:$W$365,3,FALSE)</f>
        <v>241</v>
      </c>
      <c r="J275" s="417">
        <f>VLOOKUP(F275,'RPPF CALCULATION'!$X$2:$AC$365,3,FALSE)</f>
        <v>264</v>
      </c>
      <c r="K275" s="467">
        <f>VLOOKUP(F275,'RPPF CALCULATION'!$X$2:$AC$365,5,FALSE)</f>
        <v>232</v>
      </c>
      <c r="L275" s="525">
        <f t="shared" si="61"/>
        <v>236.5</v>
      </c>
      <c r="M275" s="469">
        <f t="shared" si="62"/>
        <v>244</v>
      </c>
      <c r="O275" s="368" t="s">
        <v>309</v>
      </c>
      <c r="P275" s="14">
        <v>0.48859319798446582</v>
      </c>
      <c r="Q275" s="431">
        <v>0.49889440094177934</v>
      </c>
      <c r="R275" s="14">
        <v>268</v>
      </c>
      <c r="S275" s="43">
        <v>268</v>
      </c>
      <c r="T275" s="14">
        <v>244</v>
      </c>
      <c r="U275" s="14">
        <v>252</v>
      </c>
      <c r="V275" s="14">
        <v>175</v>
      </c>
      <c r="W275" s="14">
        <v>209.5</v>
      </c>
      <c r="X275" s="14">
        <f t="shared" si="71"/>
        <v>208</v>
      </c>
      <c r="Y275" s="368" t="s">
        <v>250</v>
      </c>
      <c r="Z275" s="14">
        <v>0.47882775260678118</v>
      </c>
      <c r="AA275" s="431">
        <v>0.49671412649447833</v>
      </c>
      <c r="AB275" s="14">
        <v>268</v>
      </c>
      <c r="AC275" s="43">
        <v>268</v>
      </c>
      <c r="AD275" s="14">
        <v>270</v>
      </c>
      <c r="AE275" s="14">
        <v>196</v>
      </c>
      <c r="AF275" s="14">
        <v>298</v>
      </c>
      <c r="AG275" s="14">
        <v>284</v>
      </c>
      <c r="AH275" s="43">
        <f t="shared" si="72"/>
        <v>290</v>
      </c>
      <c r="AI275" s="368" t="s">
        <v>114</v>
      </c>
      <c r="AJ275" s="14">
        <v>0.44943627558825733</v>
      </c>
      <c r="AK275" s="431">
        <v>0.49296320062118565</v>
      </c>
      <c r="AL275" s="14">
        <v>268</v>
      </c>
      <c r="AM275" s="14">
        <v>268</v>
      </c>
      <c r="AN275" s="14">
        <v>258</v>
      </c>
      <c r="AO275" s="14">
        <v>158</v>
      </c>
      <c r="AP275" s="14">
        <v>241</v>
      </c>
      <c r="AQ275" s="14">
        <v>249.5</v>
      </c>
      <c r="AR275" s="43">
        <f t="shared" si="73"/>
        <v>256</v>
      </c>
      <c r="AS275" s="14" t="s">
        <v>201</v>
      </c>
      <c r="AT275" s="14">
        <v>0.43597171978939225</v>
      </c>
      <c r="AU275" s="431">
        <v>0.4696919329482746</v>
      </c>
      <c r="AV275" s="14">
        <v>268</v>
      </c>
      <c r="AW275" s="43">
        <v>268</v>
      </c>
      <c r="AX275" s="14">
        <v>276</v>
      </c>
      <c r="AY275" s="14">
        <v>329</v>
      </c>
      <c r="AZ275" s="14">
        <v>181</v>
      </c>
      <c r="BA275" s="14">
        <v>228.5</v>
      </c>
      <c r="BB275" s="14">
        <f t="shared" si="74"/>
        <v>230</v>
      </c>
      <c r="BC275" s="368" t="s">
        <v>337</v>
      </c>
      <c r="BD275" s="14">
        <v>0.47227532632812258</v>
      </c>
      <c r="BE275" s="431">
        <v>0.48375719859111155</v>
      </c>
      <c r="BF275" s="14">
        <v>268</v>
      </c>
      <c r="BG275" s="43">
        <v>268</v>
      </c>
      <c r="BH275" s="14">
        <v>287</v>
      </c>
      <c r="BI275" s="14">
        <v>279</v>
      </c>
      <c r="BJ275" s="14">
        <v>187</v>
      </c>
      <c r="BK275" s="14">
        <v>237</v>
      </c>
      <c r="BL275" s="14">
        <f t="shared" si="63"/>
        <v>244</v>
      </c>
      <c r="BM275" s="368" t="s">
        <v>244</v>
      </c>
      <c r="BN275" s="14">
        <v>0.4603269326050668</v>
      </c>
      <c r="BO275" s="431">
        <v>0.48003661233019612</v>
      </c>
      <c r="BP275" s="14">
        <v>268</v>
      </c>
      <c r="BQ275" s="43">
        <v>268</v>
      </c>
      <c r="BR275" s="14">
        <v>256</v>
      </c>
      <c r="BS275" s="14">
        <v>220</v>
      </c>
      <c r="BT275" s="14">
        <v>300</v>
      </c>
      <c r="BU275" s="14">
        <v>278</v>
      </c>
      <c r="BV275" s="14">
        <f t="shared" si="64"/>
        <v>285</v>
      </c>
      <c r="BW275" s="14" t="s">
        <v>239</v>
      </c>
      <c r="BX275" s="14">
        <v>0.4583826572138136</v>
      </c>
      <c r="BY275" s="431">
        <v>0.4837918799995391</v>
      </c>
      <c r="BZ275" s="14">
        <v>268</v>
      </c>
      <c r="CA275" s="43">
        <v>268</v>
      </c>
      <c r="CB275" s="14">
        <v>250</v>
      </c>
      <c r="CC275" s="14">
        <v>190</v>
      </c>
      <c r="CD275" s="14">
        <v>215</v>
      </c>
      <c r="CE275" s="14">
        <v>232.5</v>
      </c>
      <c r="CF275" s="14">
        <f t="shared" si="65"/>
        <v>232</v>
      </c>
      <c r="CG275" s="368" t="s">
        <v>164</v>
      </c>
      <c r="CH275" s="14">
        <v>0.45280600397279663</v>
      </c>
      <c r="CI275" s="431">
        <v>0.47773199524790527</v>
      </c>
      <c r="CJ275" s="14">
        <v>268</v>
      </c>
      <c r="CK275" s="43">
        <v>268</v>
      </c>
      <c r="CL275" s="14">
        <v>300</v>
      </c>
      <c r="CM275" s="14">
        <v>308</v>
      </c>
      <c r="CN275" s="14">
        <v>326</v>
      </c>
      <c r="CO275" s="14">
        <v>313</v>
      </c>
      <c r="CP275" s="43">
        <f t="shared" si="66"/>
        <v>324</v>
      </c>
      <c r="CQ275" s="14" t="s">
        <v>243</v>
      </c>
      <c r="CR275" s="14">
        <v>0.46035531148305275</v>
      </c>
      <c r="CS275" s="431">
        <v>0.48268847084767813</v>
      </c>
      <c r="CT275" s="14">
        <v>268</v>
      </c>
      <c r="CU275" s="14">
        <v>268</v>
      </c>
      <c r="CV275" s="14">
        <v>255</v>
      </c>
      <c r="CW275" s="14">
        <v>77</v>
      </c>
      <c r="CX275" s="14">
        <v>349</v>
      </c>
      <c r="CY275" s="14">
        <v>302</v>
      </c>
      <c r="CZ275" s="14">
        <f t="shared" si="67"/>
        <v>318</v>
      </c>
      <c r="DA275" s="368" t="s">
        <v>242</v>
      </c>
      <c r="DB275" s="14">
        <v>0.46872665317934087</v>
      </c>
      <c r="DC275" s="431">
        <v>0.49778431982748073</v>
      </c>
      <c r="DD275" s="14">
        <v>268</v>
      </c>
      <c r="DE275" s="43">
        <v>268</v>
      </c>
      <c r="DF275" s="14">
        <v>260</v>
      </c>
      <c r="DG275" s="14">
        <v>289</v>
      </c>
      <c r="DH275" s="14">
        <v>293</v>
      </c>
      <c r="DI275" s="14">
        <v>276.5</v>
      </c>
      <c r="DJ275" s="14">
        <f t="shared" si="68"/>
        <v>287</v>
      </c>
      <c r="DK275" s="368" t="s">
        <v>176</v>
      </c>
      <c r="DL275" s="14">
        <v>0.44532954253051404</v>
      </c>
      <c r="DM275" s="431">
        <v>0.45626381642738434</v>
      </c>
      <c r="DN275" s="14">
        <v>268</v>
      </c>
      <c r="DO275" s="43">
        <v>268</v>
      </c>
      <c r="DP275" s="14">
        <v>266</v>
      </c>
      <c r="DQ275" s="14">
        <v>199</v>
      </c>
      <c r="DR275" s="14">
        <v>307</v>
      </c>
      <c r="DS275" s="14">
        <v>286.5</v>
      </c>
      <c r="DT275" s="14">
        <f t="shared" si="69"/>
        <v>299</v>
      </c>
      <c r="DU275" s="368" t="s">
        <v>350</v>
      </c>
      <c r="DV275" s="14">
        <v>0.44653186657600014</v>
      </c>
      <c r="DW275" s="431">
        <v>0.46134784536232581</v>
      </c>
      <c r="DX275" s="14">
        <v>268</v>
      </c>
      <c r="DY275" s="14">
        <v>268</v>
      </c>
      <c r="DZ275" s="14">
        <v>272</v>
      </c>
      <c r="EA275" s="14">
        <v>187</v>
      </c>
      <c r="EB275" s="14">
        <v>162</v>
      </c>
      <c r="EC275" s="14">
        <v>217</v>
      </c>
      <c r="ED275" s="43">
        <f t="shared" si="70"/>
        <v>221</v>
      </c>
    </row>
    <row r="276" spans="6:134" x14ac:dyDescent="0.25">
      <c r="F276" s="406" t="s">
        <v>347</v>
      </c>
      <c r="G276" s="411">
        <f>(VLOOKUP(F276,'RPPF CALCULATION'!$AX$2:$AZ$400,2,FALSE))</f>
        <v>0.45915192819930001</v>
      </c>
      <c r="H276" s="413">
        <f t="shared" si="60"/>
        <v>270</v>
      </c>
      <c r="I276" s="49">
        <f>VLOOKUP(F276,'RPPF CALCULATION'!$U$2:$W$365,3,FALSE)</f>
        <v>231</v>
      </c>
      <c r="J276" s="417">
        <f>VLOOKUP(F276,'RPPF CALCULATION'!$X$2:$AC$365,3,FALSE)</f>
        <v>122</v>
      </c>
      <c r="K276" s="467">
        <f>VLOOKUP(F276,'RPPF CALCULATION'!$X$2:$AC$365,5,FALSE)</f>
        <v>284</v>
      </c>
      <c r="L276" s="525">
        <f t="shared" si="61"/>
        <v>257.5</v>
      </c>
      <c r="M276" s="469">
        <f t="shared" si="62"/>
        <v>259</v>
      </c>
      <c r="O276" s="368" t="s">
        <v>168</v>
      </c>
      <c r="P276" s="14">
        <v>0.48714760327576911</v>
      </c>
      <c r="Q276" s="431">
        <v>0.49741832819010179</v>
      </c>
      <c r="R276" s="14">
        <v>269</v>
      </c>
      <c r="S276" s="43">
        <v>269</v>
      </c>
      <c r="T276" s="14">
        <v>255</v>
      </c>
      <c r="U276" s="14">
        <v>106</v>
      </c>
      <c r="V276" s="14">
        <v>183</v>
      </c>
      <c r="W276" s="14">
        <v>219</v>
      </c>
      <c r="X276" s="14">
        <f t="shared" si="71"/>
        <v>218</v>
      </c>
      <c r="Y276" s="368" t="s">
        <v>565</v>
      </c>
      <c r="Z276" s="14">
        <v>0.47841338296659208</v>
      </c>
      <c r="AA276" s="431">
        <v>0.49628427828131222</v>
      </c>
      <c r="AB276" s="14">
        <v>269</v>
      </c>
      <c r="AC276" s="43">
        <v>269</v>
      </c>
      <c r="AD276" s="14">
        <v>258</v>
      </c>
      <c r="AE276" s="14">
        <v>235</v>
      </c>
      <c r="AF276" s="14">
        <v>138</v>
      </c>
      <c r="AG276" s="14">
        <v>198</v>
      </c>
      <c r="AH276" s="43">
        <f t="shared" si="72"/>
        <v>202</v>
      </c>
      <c r="AI276" s="368" t="s">
        <v>262</v>
      </c>
      <c r="AJ276" s="14">
        <v>0.44859656610547771</v>
      </c>
      <c r="AK276" s="431">
        <v>0.49204216710273813</v>
      </c>
      <c r="AL276" s="14">
        <v>269</v>
      </c>
      <c r="AM276" s="14">
        <v>269</v>
      </c>
      <c r="AN276" s="14">
        <v>275</v>
      </c>
      <c r="AO276" s="14">
        <v>228</v>
      </c>
      <c r="AP276" s="14">
        <v>197</v>
      </c>
      <c r="AQ276" s="14">
        <v>236</v>
      </c>
      <c r="AR276" s="43">
        <f t="shared" si="73"/>
        <v>234</v>
      </c>
      <c r="AS276" s="14" t="s">
        <v>271</v>
      </c>
      <c r="AT276" s="14">
        <v>0.42851618665917707</v>
      </c>
      <c r="AU276" s="431">
        <v>0.46165975194171227</v>
      </c>
      <c r="AV276" s="14">
        <v>269</v>
      </c>
      <c r="AW276" s="43">
        <v>269</v>
      </c>
      <c r="AX276" s="14">
        <v>265</v>
      </c>
      <c r="AY276" s="14">
        <v>188</v>
      </c>
      <c r="AZ276" s="14">
        <v>319</v>
      </c>
      <c r="BA276" s="14">
        <v>292</v>
      </c>
      <c r="BB276" s="14">
        <f t="shared" si="74"/>
        <v>306</v>
      </c>
      <c r="BC276" s="368" t="s">
        <v>564</v>
      </c>
      <c r="BD276" s="14">
        <v>0.47198573550997819</v>
      </c>
      <c r="BE276" s="431">
        <v>0.48346056729340559</v>
      </c>
      <c r="BF276" s="14">
        <v>269</v>
      </c>
      <c r="BG276" s="43">
        <v>269</v>
      </c>
      <c r="BH276" s="14">
        <v>273</v>
      </c>
      <c r="BI276" s="14">
        <v>302</v>
      </c>
      <c r="BJ276" s="14">
        <v>186</v>
      </c>
      <c r="BK276" s="14">
        <v>229.5</v>
      </c>
      <c r="BL276" s="14">
        <f t="shared" si="63"/>
        <v>235</v>
      </c>
      <c r="BM276" s="368" t="s">
        <v>147</v>
      </c>
      <c r="BN276" s="14">
        <v>0.45915457504193008</v>
      </c>
      <c r="BO276" s="431">
        <v>0.47881405828613227</v>
      </c>
      <c r="BP276" s="14">
        <v>269</v>
      </c>
      <c r="BQ276" s="43">
        <v>269</v>
      </c>
      <c r="BR276" s="14">
        <v>304</v>
      </c>
      <c r="BS276" s="14">
        <v>337</v>
      </c>
      <c r="BT276" s="14">
        <v>335</v>
      </c>
      <c r="BU276" s="14">
        <v>319.5</v>
      </c>
      <c r="BV276" s="14">
        <f t="shared" si="64"/>
        <v>330</v>
      </c>
      <c r="BW276" s="14" t="s">
        <v>46</v>
      </c>
      <c r="BX276" s="14">
        <v>0.45772347528693641</v>
      </c>
      <c r="BY276" s="431">
        <v>0.4830961580767158</v>
      </c>
      <c r="BZ276" s="14">
        <v>269</v>
      </c>
      <c r="CA276" s="43">
        <v>269</v>
      </c>
      <c r="CB276" s="14">
        <v>264</v>
      </c>
      <c r="CC276" s="14">
        <v>238</v>
      </c>
      <c r="CD276" s="14">
        <v>218</v>
      </c>
      <c r="CE276" s="14">
        <v>241</v>
      </c>
      <c r="CF276" s="14">
        <f t="shared" si="65"/>
        <v>247</v>
      </c>
      <c r="CG276" s="368" t="s">
        <v>38</v>
      </c>
      <c r="CH276" s="14">
        <v>0.45235138596994079</v>
      </c>
      <c r="CI276" s="431">
        <v>0.47725235150715445</v>
      </c>
      <c r="CJ276" s="14">
        <v>269</v>
      </c>
      <c r="CK276" s="43">
        <v>269</v>
      </c>
      <c r="CL276" s="14">
        <v>245</v>
      </c>
      <c r="CM276" s="14">
        <v>281</v>
      </c>
      <c r="CN276" s="14">
        <v>203</v>
      </c>
      <c r="CO276" s="14">
        <v>224</v>
      </c>
      <c r="CP276" s="43">
        <f t="shared" si="66"/>
        <v>220</v>
      </c>
      <c r="CQ276" s="14" t="s">
        <v>561</v>
      </c>
      <c r="CR276" s="14">
        <v>0.45938845990642274</v>
      </c>
      <c r="CS276" s="431">
        <v>0.4816747145220332</v>
      </c>
      <c r="CT276" s="14">
        <v>269</v>
      </c>
      <c r="CU276" s="14">
        <v>269</v>
      </c>
      <c r="CV276" s="14">
        <v>279</v>
      </c>
      <c r="CW276" s="14">
        <v>264</v>
      </c>
      <c r="CX276" s="14">
        <v>160</v>
      </c>
      <c r="CY276" s="14">
        <v>219.5</v>
      </c>
      <c r="CZ276" s="14">
        <f t="shared" si="67"/>
        <v>219</v>
      </c>
      <c r="DA276" s="368" t="s">
        <v>230</v>
      </c>
      <c r="DB276" s="14">
        <v>0.46652671257481315</v>
      </c>
      <c r="DC276" s="431">
        <v>0.49544799879675266</v>
      </c>
      <c r="DD276" s="14">
        <v>269</v>
      </c>
      <c r="DE276" s="43">
        <v>269</v>
      </c>
      <c r="DF276" s="14">
        <v>265</v>
      </c>
      <c r="DG276" s="14">
        <v>141</v>
      </c>
      <c r="DH276" s="14">
        <v>144</v>
      </c>
      <c r="DI276" s="14">
        <v>204.5</v>
      </c>
      <c r="DJ276" s="14">
        <f t="shared" si="68"/>
        <v>206</v>
      </c>
      <c r="DK276" s="368" t="s">
        <v>383</v>
      </c>
      <c r="DL276" s="14">
        <v>0.43841824650964339</v>
      </c>
      <c r="DM276" s="431">
        <v>0.44918282584000202</v>
      </c>
      <c r="DN276" s="14">
        <v>269</v>
      </c>
      <c r="DO276" s="43">
        <v>269</v>
      </c>
      <c r="DP276" s="14">
        <v>284</v>
      </c>
      <c r="DQ276" s="14">
        <v>319</v>
      </c>
      <c r="DR276" s="14">
        <v>313</v>
      </c>
      <c r="DS276" s="14">
        <v>298.5</v>
      </c>
      <c r="DT276" s="14">
        <f t="shared" si="69"/>
        <v>305</v>
      </c>
      <c r="DU276" s="368" t="s">
        <v>264</v>
      </c>
      <c r="DV276" s="14">
        <v>0.44586655939461389</v>
      </c>
      <c r="DW276" s="431">
        <v>0.46066046321199861</v>
      </c>
      <c r="DX276" s="14">
        <v>269</v>
      </c>
      <c r="DY276" s="14">
        <v>269</v>
      </c>
      <c r="DZ276" s="14">
        <v>279</v>
      </c>
      <c r="EA276" s="14">
        <v>209</v>
      </c>
      <c r="EB276" s="14">
        <v>278</v>
      </c>
      <c r="EC276" s="14">
        <v>278.5</v>
      </c>
      <c r="ED276" s="43">
        <f t="shared" si="70"/>
        <v>284</v>
      </c>
    </row>
    <row r="277" spans="6:134" x14ac:dyDescent="0.25">
      <c r="F277" s="406" t="s">
        <v>121</v>
      </c>
      <c r="G277" s="411">
        <f>(VLOOKUP(F277,'RPPF CALCULATION'!$AX$2:$AZ$400,2,FALSE))</f>
        <v>0.45719291907463544</v>
      </c>
      <c r="H277" s="413">
        <f t="shared" si="60"/>
        <v>271</v>
      </c>
      <c r="I277" s="49">
        <f>VLOOKUP(F277,'RPPF CALCULATION'!$U$2:$W$365,3,FALSE)</f>
        <v>266</v>
      </c>
      <c r="J277" s="417">
        <f>VLOOKUP(F277,'RPPF CALCULATION'!$X$2:$AC$365,3,FALSE)</f>
        <v>308</v>
      </c>
      <c r="K277" s="467">
        <f>VLOOKUP(F277,'RPPF CALCULATION'!$X$2:$AC$365,5,FALSE)</f>
        <v>123</v>
      </c>
      <c r="L277" s="525">
        <f t="shared" si="61"/>
        <v>194.5</v>
      </c>
      <c r="M277" s="469">
        <f t="shared" si="62"/>
        <v>199</v>
      </c>
      <c r="O277" s="368" t="s">
        <v>244</v>
      </c>
      <c r="P277" s="14">
        <v>0.48660832404011545</v>
      </c>
      <c r="Q277" s="431">
        <v>0.49686767911778229</v>
      </c>
      <c r="R277" s="14">
        <v>270</v>
      </c>
      <c r="S277" s="43">
        <v>270</v>
      </c>
      <c r="T277" s="14">
        <v>304</v>
      </c>
      <c r="U277" s="14">
        <v>241</v>
      </c>
      <c r="V277" s="14">
        <v>316</v>
      </c>
      <c r="W277" s="14">
        <v>310</v>
      </c>
      <c r="X277" s="14">
        <f t="shared" si="71"/>
        <v>321</v>
      </c>
      <c r="Y277" s="368" t="s">
        <v>356</v>
      </c>
      <c r="Z277" s="14">
        <v>0.47758847206265054</v>
      </c>
      <c r="AA277" s="431">
        <v>0.49542855323852514</v>
      </c>
      <c r="AB277" s="14">
        <v>270</v>
      </c>
      <c r="AC277" s="43">
        <v>270</v>
      </c>
      <c r="AD277" s="14">
        <v>239</v>
      </c>
      <c r="AE277" s="14">
        <v>122</v>
      </c>
      <c r="AF277" s="14">
        <v>171</v>
      </c>
      <c r="AG277" s="14">
        <v>205</v>
      </c>
      <c r="AH277" s="43">
        <f t="shared" si="72"/>
        <v>207</v>
      </c>
      <c r="AI277" s="368" t="s">
        <v>154</v>
      </c>
      <c r="AJ277" s="14">
        <v>0.44699567339053553</v>
      </c>
      <c r="AK277" s="431">
        <v>0.49028623141290956</v>
      </c>
      <c r="AL277" s="14">
        <v>270</v>
      </c>
      <c r="AM277" s="14">
        <v>270</v>
      </c>
      <c r="AN277" s="14">
        <v>288</v>
      </c>
      <c r="AO277" s="14">
        <v>227</v>
      </c>
      <c r="AP277" s="14">
        <v>292</v>
      </c>
      <c r="AQ277" s="14">
        <v>290</v>
      </c>
      <c r="AR277" s="43">
        <f t="shared" si="73"/>
        <v>301</v>
      </c>
      <c r="AS277" s="14" t="s">
        <v>192</v>
      </c>
      <c r="AT277" s="14">
        <v>0.4285010336427606</v>
      </c>
      <c r="AU277" s="431">
        <v>0.46164342691591914</v>
      </c>
      <c r="AV277" s="14">
        <v>270</v>
      </c>
      <c r="AW277" s="43">
        <v>270</v>
      </c>
      <c r="AX277" s="14">
        <v>309</v>
      </c>
      <c r="AY277" s="14">
        <v>340</v>
      </c>
      <c r="AZ277" s="14">
        <v>227</v>
      </c>
      <c r="BA277" s="14">
        <v>268</v>
      </c>
      <c r="BB277" s="14">
        <f t="shared" si="74"/>
        <v>274</v>
      </c>
      <c r="BC277" s="368" t="s">
        <v>310</v>
      </c>
      <c r="BD277" s="14">
        <v>0.4713473844462579</v>
      </c>
      <c r="BE277" s="431">
        <v>0.48280669675415061</v>
      </c>
      <c r="BF277" s="14">
        <v>270</v>
      </c>
      <c r="BG277" s="43">
        <v>270</v>
      </c>
      <c r="BH277" s="14">
        <v>274</v>
      </c>
      <c r="BI277" s="14">
        <v>272</v>
      </c>
      <c r="BJ277" s="14">
        <v>162</v>
      </c>
      <c r="BK277" s="14">
        <v>218</v>
      </c>
      <c r="BL277" s="14">
        <f t="shared" si="63"/>
        <v>216</v>
      </c>
      <c r="BM277" s="368" t="s">
        <v>266</v>
      </c>
      <c r="BN277" s="14">
        <v>0.4544812557277933</v>
      </c>
      <c r="BO277" s="431">
        <v>0.47394064286548782</v>
      </c>
      <c r="BP277" s="14">
        <v>270</v>
      </c>
      <c r="BQ277" s="43">
        <v>270</v>
      </c>
      <c r="BR277" s="14">
        <v>269</v>
      </c>
      <c r="BS277" s="14">
        <v>207</v>
      </c>
      <c r="BT277" s="14">
        <v>226</v>
      </c>
      <c r="BU277" s="14">
        <v>247.5</v>
      </c>
      <c r="BV277" s="14">
        <f t="shared" si="64"/>
        <v>249</v>
      </c>
      <c r="BW277" s="14" t="s">
        <v>89</v>
      </c>
      <c r="BX277" s="14">
        <v>0.45640448887668372</v>
      </c>
      <c r="BY277" s="431">
        <v>0.48170405716480819</v>
      </c>
      <c r="BZ277" s="14">
        <v>270</v>
      </c>
      <c r="CA277" s="43">
        <v>270</v>
      </c>
      <c r="CB277" s="14">
        <v>244</v>
      </c>
      <c r="CC277" s="14">
        <v>309</v>
      </c>
      <c r="CD277" s="14">
        <v>155</v>
      </c>
      <c r="CE277" s="14">
        <v>199.5</v>
      </c>
      <c r="CF277" s="14">
        <f t="shared" si="65"/>
        <v>200</v>
      </c>
      <c r="CG277" s="368" t="s">
        <v>77</v>
      </c>
      <c r="CH277" s="14">
        <v>0.45067989311969675</v>
      </c>
      <c r="CI277" s="431">
        <v>0.47548884659029461</v>
      </c>
      <c r="CJ277" s="14">
        <v>270</v>
      </c>
      <c r="CK277" s="43">
        <v>270</v>
      </c>
      <c r="CL277" s="14">
        <v>294</v>
      </c>
      <c r="CM277" s="14">
        <v>250</v>
      </c>
      <c r="CN277" s="14">
        <v>310</v>
      </c>
      <c r="CO277" s="14">
        <v>302</v>
      </c>
      <c r="CP277" s="43">
        <f t="shared" si="66"/>
        <v>313</v>
      </c>
      <c r="CQ277" s="14" t="s">
        <v>336</v>
      </c>
      <c r="CR277" s="14">
        <v>0.45928328619642966</v>
      </c>
      <c r="CS277" s="431">
        <v>0.4815644385330663</v>
      </c>
      <c r="CT277" s="14">
        <v>270</v>
      </c>
      <c r="CU277" s="14">
        <v>270</v>
      </c>
      <c r="CV277" s="14">
        <v>285</v>
      </c>
      <c r="CW277" s="14">
        <v>243</v>
      </c>
      <c r="CX277" s="14">
        <v>258</v>
      </c>
      <c r="CY277" s="14">
        <v>271.5</v>
      </c>
      <c r="CZ277" s="14">
        <f t="shared" si="67"/>
        <v>278</v>
      </c>
      <c r="DA277" s="368" t="s">
        <v>237</v>
      </c>
      <c r="DB277" s="14">
        <v>0.46543149770203535</v>
      </c>
      <c r="DC277" s="431">
        <v>0.49428488851315194</v>
      </c>
      <c r="DD277" s="14">
        <v>270</v>
      </c>
      <c r="DE277" s="43">
        <v>270</v>
      </c>
      <c r="DF277" s="14">
        <v>250</v>
      </c>
      <c r="DG277" s="14">
        <v>158</v>
      </c>
      <c r="DH277" s="14">
        <v>276</v>
      </c>
      <c r="DI277" s="14">
        <v>263</v>
      </c>
      <c r="DJ277" s="14">
        <f t="shared" si="68"/>
        <v>274</v>
      </c>
      <c r="DK277" s="368" t="s">
        <v>350</v>
      </c>
      <c r="DL277" s="14">
        <v>0.43777435752725591</v>
      </c>
      <c r="DM277" s="431">
        <v>0.44852312731025645</v>
      </c>
      <c r="DN277" s="14">
        <v>270</v>
      </c>
      <c r="DO277" s="43">
        <v>270</v>
      </c>
      <c r="DP277" s="14">
        <v>277</v>
      </c>
      <c r="DQ277" s="14">
        <v>192</v>
      </c>
      <c r="DR277" s="14">
        <v>183</v>
      </c>
      <c r="DS277" s="14">
        <v>230</v>
      </c>
      <c r="DT277" s="14">
        <f t="shared" si="69"/>
        <v>238</v>
      </c>
      <c r="DU277" s="368" t="s">
        <v>342</v>
      </c>
      <c r="DV277" s="14">
        <v>0.44460698273353239</v>
      </c>
      <c r="DW277" s="431">
        <v>0.45935909365216293</v>
      </c>
      <c r="DX277" s="14">
        <v>270</v>
      </c>
      <c r="DY277" s="14">
        <v>270</v>
      </c>
      <c r="DZ277" s="14">
        <v>281</v>
      </c>
      <c r="EA277" s="14">
        <v>333</v>
      </c>
      <c r="EB277" s="14">
        <v>192</v>
      </c>
      <c r="EC277" s="14">
        <v>236.5</v>
      </c>
      <c r="ED277" s="43">
        <f t="shared" si="70"/>
        <v>241</v>
      </c>
    </row>
    <row r="278" spans="6:134" x14ac:dyDescent="0.25">
      <c r="F278" s="406" t="s">
        <v>267</v>
      </c>
      <c r="G278" s="411">
        <f>(VLOOKUP(F278,'RPPF CALCULATION'!$AX$2:$AZ$400,2,FALSE))</f>
        <v>0.45532651840339056</v>
      </c>
      <c r="H278" s="413">
        <f t="shared" si="60"/>
        <v>272</v>
      </c>
      <c r="I278" s="49">
        <f>VLOOKUP(F278,'RPPF CALCULATION'!$U$2:$W$365,3,FALSE)</f>
        <v>257</v>
      </c>
      <c r="J278" s="417">
        <f>VLOOKUP(F278,'RPPF CALCULATION'!$X$2:$AC$365,3,FALSE)</f>
        <v>247</v>
      </c>
      <c r="K278" s="467">
        <f>VLOOKUP(F278,'RPPF CALCULATION'!$X$2:$AC$365,5,FALSE)</f>
        <v>318</v>
      </c>
      <c r="L278" s="525">
        <f t="shared" si="61"/>
        <v>287.5</v>
      </c>
      <c r="M278" s="469">
        <f t="shared" si="62"/>
        <v>291</v>
      </c>
      <c r="O278" s="368" t="s">
        <v>150</v>
      </c>
      <c r="P278" s="14">
        <v>0.48233503150717089</v>
      </c>
      <c r="Q278" s="431">
        <v>0.49250429107417687</v>
      </c>
      <c r="R278" s="14">
        <v>271</v>
      </c>
      <c r="S278" s="43">
        <v>271</v>
      </c>
      <c r="T278" s="14">
        <v>272</v>
      </c>
      <c r="U278" s="14">
        <v>179</v>
      </c>
      <c r="V278" s="14">
        <v>315</v>
      </c>
      <c r="W278" s="14">
        <v>293.5</v>
      </c>
      <c r="X278" s="14">
        <f t="shared" si="71"/>
        <v>307</v>
      </c>
      <c r="Y278" s="368" t="s">
        <v>64</v>
      </c>
      <c r="Z278" s="14">
        <v>0.47449664818758586</v>
      </c>
      <c r="AA278" s="431">
        <v>0.49222123581171195</v>
      </c>
      <c r="AB278" s="14">
        <v>271</v>
      </c>
      <c r="AC278" s="43">
        <v>271</v>
      </c>
      <c r="AD278" s="14">
        <v>274</v>
      </c>
      <c r="AE278" s="14">
        <v>158</v>
      </c>
      <c r="AF278" s="14">
        <v>269</v>
      </c>
      <c r="AG278" s="14">
        <v>271.5</v>
      </c>
      <c r="AH278" s="43">
        <f t="shared" si="72"/>
        <v>275</v>
      </c>
      <c r="AI278" s="368" t="s">
        <v>313</v>
      </c>
      <c r="AJ278" s="14">
        <v>0.44672551891782025</v>
      </c>
      <c r="AK278" s="431">
        <v>0.48998991306753892</v>
      </c>
      <c r="AL278" s="14">
        <v>271</v>
      </c>
      <c r="AM278" s="14">
        <v>271</v>
      </c>
      <c r="AN278" s="14">
        <v>306</v>
      </c>
      <c r="AO278" s="14">
        <v>115</v>
      </c>
      <c r="AP278" s="14">
        <v>358</v>
      </c>
      <c r="AQ278" s="14">
        <v>332</v>
      </c>
      <c r="AR278" s="43">
        <f t="shared" si="73"/>
        <v>331</v>
      </c>
      <c r="AS278" s="14" t="s">
        <v>343</v>
      </c>
      <c r="AT278" s="14">
        <v>0.42642572876559337</v>
      </c>
      <c r="AU278" s="431">
        <v>0.45940760767589012</v>
      </c>
      <c r="AV278" s="14">
        <v>271</v>
      </c>
      <c r="AW278" s="43">
        <v>271</v>
      </c>
      <c r="AX278" s="14">
        <v>234</v>
      </c>
      <c r="AY278" s="14">
        <v>185</v>
      </c>
      <c r="AZ278" s="14">
        <v>285</v>
      </c>
      <c r="BA278" s="14">
        <v>259.5</v>
      </c>
      <c r="BB278" s="14">
        <f t="shared" si="74"/>
        <v>265</v>
      </c>
      <c r="BC278" s="368" t="s">
        <v>108</v>
      </c>
      <c r="BD278" s="14">
        <v>0.47030427980178918</v>
      </c>
      <c r="BE278" s="431">
        <v>0.4817382323383429</v>
      </c>
      <c r="BF278" s="14">
        <v>271</v>
      </c>
      <c r="BG278" s="43">
        <v>271</v>
      </c>
      <c r="BH278" s="14">
        <v>248</v>
      </c>
      <c r="BI278" s="14">
        <v>144</v>
      </c>
      <c r="BJ278" s="14">
        <v>324</v>
      </c>
      <c r="BK278" s="14">
        <v>286</v>
      </c>
      <c r="BL278" s="14">
        <f t="shared" si="63"/>
        <v>293</v>
      </c>
      <c r="BM278" s="368" t="s">
        <v>356</v>
      </c>
      <c r="BN278" s="14">
        <v>0.45426839879048014</v>
      </c>
      <c r="BO278" s="431">
        <v>0.47371867209675494</v>
      </c>
      <c r="BP278" s="14">
        <v>271</v>
      </c>
      <c r="BQ278" s="43">
        <v>271</v>
      </c>
      <c r="BR278" s="14">
        <v>250</v>
      </c>
      <c r="BS278" s="14">
        <v>201</v>
      </c>
      <c r="BT278" s="14">
        <v>111</v>
      </c>
      <c r="BU278" s="14">
        <v>180.5</v>
      </c>
      <c r="BV278" s="14">
        <f t="shared" si="64"/>
        <v>177</v>
      </c>
      <c r="BW278" s="14" t="s">
        <v>120</v>
      </c>
      <c r="BX278" s="14">
        <v>0.45608982828550693</v>
      </c>
      <c r="BY278" s="431">
        <v>0.48137195420111295</v>
      </c>
      <c r="BZ278" s="14">
        <v>271</v>
      </c>
      <c r="CA278" s="43">
        <v>271</v>
      </c>
      <c r="CB278" s="14">
        <v>265</v>
      </c>
      <c r="CC278" s="14">
        <v>203</v>
      </c>
      <c r="CD278" s="14">
        <v>301</v>
      </c>
      <c r="CE278" s="14">
        <v>283</v>
      </c>
      <c r="CF278" s="14">
        <f t="shared" si="65"/>
        <v>291</v>
      </c>
      <c r="CG278" s="368" t="s">
        <v>219</v>
      </c>
      <c r="CH278" s="14">
        <v>0.45005553918958813</v>
      </c>
      <c r="CI278" s="431">
        <v>0.47483012332656865</v>
      </c>
      <c r="CJ278" s="14">
        <v>271</v>
      </c>
      <c r="CK278" s="43">
        <v>271</v>
      </c>
      <c r="CL278" s="14">
        <v>261</v>
      </c>
      <c r="CM278" s="14">
        <v>321</v>
      </c>
      <c r="CN278" s="14">
        <v>109</v>
      </c>
      <c r="CO278" s="14">
        <v>185</v>
      </c>
      <c r="CP278" s="43">
        <f t="shared" si="66"/>
        <v>181</v>
      </c>
      <c r="CQ278" s="14" t="s">
        <v>222</v>
      </c>
      <c r="CR278" s="14">
        <v>0.45887961944086836</v>
      </c>
      <c r="CS278" s="431">
        <v>0.48114118874292872</v>
      </c>
      <c r="CT278" s="14">
        <v>271</v>
      </c>
      <c r="CU278" s="14">
        <v>271</v>
      </c>
      <c r="CV278" s="14">
        <v>282</v>
      </c>
      <c r="CW278" s="14">
        <v>307</v>
      </c>
      <c r="CX278" s="14">
        <v>310</v>
      </c>
      <c r="CY278" s="14">
        <v>296</v>
      </c>
      <c r="CZ278" s="14">
        <f t="shared" si="67"/>
        <v>310</v>
      </c>
      <c r="DA278" s="368" t="s">
        <v>302</v>
      </c>
      <c r="DB278" s="14">
        <v>0.46102526715805792</v>
      </c>
      <c r="DC278" s="431">
        <v>0.48960550350387305</v>
      </c>
      <c r="DD278" s="14">
        <v>271</v>
      </c>
      <c r="DE278" s="43">
        <v>271</v>
      </c>
      <c r="DF278" s="14">
        <v>248</v>
      </c>
      <c r="DG278" s="14">
        <v>226</v>
      </c>
      <c r="DH278" s="14">
        <v>257</v>
      </c>
      <c r="DI278" s="14">
        <v>252.5</v>
      </c>
      <c r="DJ278" s="14">
        <f t="shared" si="68"/>
        <v>262</v>
      </c>
      <c r="DK278" s="368" t="s">
        <v>321</v>
      </c>
      <c r="DL278" s="14">
        <v>0.43584517086593977</v>
      </c>
      <c r="DM278" s="431">
        <v>0.44654657290586813</v>
      </c>
      <c r="DN278" s="14">
        <v>271</v>
      </c>
      <c r="DO278" s="43">
        <v>271</v>
      </c>
      <c r="DP278" s="14">
        <v>272</v>
      </c>
      <c r="DQ278" s="14">
        <v>331</v>
      </c>
      <c r="DR278" s="14">
        <v>270</v>
      </c>
      <c r="DS278" s="14">
        <v>271</v>
      </c>
      <c r="DT278" s="14">
        <f t="shared" si="69"/>
        <v>280</v>
      </c>
      <c r="DU278" s="368" t="s">
        <v>211</v>
      </c>
      <c r="DV278" s="14">
        <v>0.44360922536123315</v>
      </c>
      <c r="DW278" s="431">
        <v>0.45832823057528038</v>
      </c>
      <c r="DX278" s="14">
        <v>271</v>
      </c>
      <c r="DY278" s="14">
        <v>271</v>
      </c>
      <c r="DZ278" s="14">
        <v>233</v>
      </c>
      <c r="EA278" s="14">
        <v>189</v>
      </c>
      <c r="EB278" s="14">
        <v>150</v>
      </c>
      <c r="EC278" s="14">
        <v>191.5</v>
      </c>
      <c r="ED278" s="43">
        <f t="shared" si="70"/>
        <v>187</v>
      </c>
    </row>
    <row r="279" spans="6:134" x14ac:dyDescent="0.25">
      <c r="F279" s="406" t="s">
        <v>94</v>
      </c>
      <c r="G279" s="411">
        <f>(VLOOKUP(F279,'RPPF CALCULATION'!$AX$2:$AZ$400,2,FALSE))</f>
        <v>0.45527106326729122</v>
      </c>
      <c r="H279" s="413">
        <f t="shared" si="60"/>
        <v>273</v>
      </c>
      <c r="I279" s="49">
        <f>VLOOKUP(F279,'RPPF CALCULATION'!$U$2:$W$365,3,FALSE)</f>
        <v>245</v>
      </c>
      <c r="J279" s="417">
        <f>VLOOKUP(F279,'RPPF CALCULATION'!$X$2:$AC$365,3,FALSE)</f>
        <v>110</v>
      </c>
      <c r="K279" s="467">
        <f>VLOOKUP(F279,'RPPF CALCULATION'!$X$2:$AC$365,5,FALSE)</f>
        <v>298</v>
      </c>
      <c r="L279" s="525">
        <f t="shared" si="61"/>
        <v>271.5</v>
      </c>
      <c r="M279" s="469">
        <f t="shared" si="62"/>
        <v>274</v>
      </c>
      <c r="O279" s="368" t="s">
        <v>104</v>
      </c>
      <c r="P279" s="14">
        <v>0.4819971013040576</v>
      </c>
      <c r="Q279" s="431">
        <v>0.49215923615540635</v>
      </c>
      <c r="R279" s="14">
        <v>272</v>
      </c>
      <c r="S279" s="43">
        <v>272</v>
      </c>
      <c r="T279" s="14">
        <v>263</v>
      </c>
      <c r="U279" s="14">
        <v>115</v>
      </c>
      <c r="V279" s="14">
        <v>322</v>
      </c>
      <c r="W279" s="14">
        <v>292.5</v>
      </c>
      <c r="X279" s="14">
        <f t="shared" si="71"/>
        <v>304</v>
      </c>
      <c r="Y279" s="368" t="s">
        <v>266</v>
      </c>
      <c r="Z279" s="14">
        <v>0.4700900234717616</v>
      </c>
      <c r="AA279" s="431">
        <v>0.48765000380898565</v>
      </c>
      <c r="AB279" s="14">
        <v>272</v>
      </c>
      <c r="AC279" s="43">
        <v>272</v>
      </c>
      <c r="AD279" s="14">
        <v>265</v>
      </c>
      <c r="AE279" s="14">
        <v>339</v>
      </c>
      <c r="AF279" s="14">
        <v>110</v>
      </c>
      <c r="AG279" s="14">
        <v>187.5</v>
      </c>
      <c r="AH279" s="43">
        <f t="shared" si="72"/>
        <v>192</v>
      </c>
      <c r="AI279" s="368" t="s">
        <v>305</v>
      </c>
      <c r="AJ279" s="14">
        <v>0.44469742796206213</v>
      </c>
      <c r="AK279" s="431">
        <v>0.48776540591712519</v>
      </c>
      <c r="AL279" s="14">
        <v>272</v>
      </c>
      <c r="AM279" s="14">
        <v>272</v>
      </c>
      <c r="AN279" s="14">
        <v>269</v>
      </c>
      <c r="AO279" s="14">
        <v>107</v>
      </c>
      <c r="AP279" s="14">
        <v>265</v>
      </c>
      <c r="AQ279" s="14">
        <v>267</v>
      </c>
      <c r="AR279" s="43">
        <f t="shared" si="73"/>
        <v>274</v>
      </c>
      <c r="AS279" s="14" t="s">
        <v>567</v>
      </c>
      <c r="AT279" s="14">
        <v>0.42566606116070849</v>
      </c>
      <c r="AU279" s="431">
        <v>0.45858918361409795</v>
      </c>
      <c r="AV279" s="14">
        <v>272</v>
      </c>
      <c r="AW279" s="43">
        <v>272</v>
      </c>
      <c r="AX279" s="14">
        <v>267</v>
      </c>
      <c r="AY279" s="14">
        <v>171</v>
      </c>
      <c r="AZ279" s="14">
        <v>315</v>
      </c>
      <c r="BA279" s="14">
        <v>291</v>
      </c>
      <c r="BB279" s="14">
        <f t="shared" si="74"/>
        <v>304</v>
      </c>
      <c r="BC279" s="368" t="s">
        <v>335</v>
      </c>
      <c r="BD279" s="14">
        <v>0.46826845979643195</v>
      </c>
      <c r="BE279" s="431">
        <v>0.47965291784545083</v>
      </c>
      <c r="BF279" s="14">
        <v>272</v>
      </c>
      <c r="BG279" s="43">
        <v>272</v>
      </c>
      <c r="BH279" s="14">
        <v>298</v>
      </c>
      <c r="BI279" s="14">
        <v>298</v>
      </c>
      <c r="BJ279" s="14">
        <v>340</v>
      </c>
      <c r="BK279" s="14">
        <v>319</v>
      </c>
      <c r="BL279" s="14">
        <f t="shared" si="63"/>
        <v>330</v>
      </c>
      <c r="BM279" s="368" t="s">
        <v>141</v>
      </c>
      <c r="BN279" s="14">
        <v>0.45408047410178476</v>
      </c>
      <c r="BO279" s="431">
        <v>0.47352270109322486</v>
      </c>
      <c r="BP279" s="14">
        <v>272</v>
      </c>
      <c r="BQ279" s="43">
        <v>272</v>
      </c>
      <c r="BR279" s="14">
        <v>262</v>
      </c>
      <c r="BS279" s="14">
        <v>223</v>
      </c>
      <c r="BT279" s="14">
        <v>168</v>
      </c>
      <c r="BU279" s="14">
        <v>215</v>
      </c>
      <c r="BV279" s="14">
        <f t="shared" si="64"/>
        <v>217</v>
      </c>
      <c r="BW279" s="14" t="s">
        <v>163</v>
      </c>
      <c r="BX279" s="14">
        <v>0.45379208986172564</v>
      </c>
      <c r="BY279" s="431">
        <v>0.47894684676239546</v>
      </c>
      <c r="BZ279" s="14">
        <v>272</v>
      </c>
      <c r="CA279" s="43">
        <v>272</v>
      </c>
      <c r="CB279" s="14">
        <v>269</v>
      </c>
      <c r="CC279" s="14">
        <v>214</v>
      </c>
      <c r="CD279" s="14">
        <v>306</v>
      </c>
      <c r="CE279" s="14">
        <v>287.5</v>
      </c>
      <c r="CF279" s="14">
        <f t="shared" si="65"/>
        <v>296</v>
      </c>
      <c r="CG279" s="368" t="s">
        <v>66</v>
      </c>
      <c r="CH279" s="14">
        <v>0.44929401392724927</v>
      </c>
      <c r="CI279" s="431">
        <v>0.47402667774542151</v>
      </c>
      <c r="CJ279" s="14">
        <v>272</v>
      </c>
      <c r="CK279" s="43">
        <v>272</v>
      </c>
      <c r="CL279" s="14">
        <v>264</v>
      </c>
      <c r="CM279" s="14">
        <v>188</v>
      </c>
      <c r="CN279" s="14">
        <v>275</v>
      </c>
      <c r="CO279" s="14">
        <v>269.5</v>
      </c>
      <c r="CP279" s="43">
        <f t="shared" si="66"/>
        <v>278</v>
      </c>
      <c r="CQ279" s="14" t="s">
        <v>140</v>
      </c>
      <c r="CR279" s="14">
        <v>0.45500075627256392</v>
      </c>
      <c r="CS279" s="431">
        <v>0.4770741507732687</v>
      </c>
      <c r="CT279" s="14">
        <v>272</v>
      </c>
      <c r="CU279" s="14">
        <v>272</v>
      </c>
      <c r="CV279" s="14">
        <v>266</v>
      </c>
      <c r="CW279" s="14">
        <v>119</v>
      </c>
      <c r="CX279" s="14">
        <v>345</v>
      </c>
      <c r="CY279" s="14">
        <v>305.5</v>
      </c>
      <c r="CZ279" s="14">
        <f t="shared" si="67"/>
        <v>322</v>
      </c>
      <c r="DA279" s="368" t="s">
        <v>75</v>
      </c>
      <c r="DB279" s="14">
        <v>0.46050869879684825</v>
      </c>
      <c r="DC279" s="431">
        <v>0.48905691163570214</v>
      </c>
      <c r="DD279" s="14">
        <v>272</v>
      </c>
      <c r="DE279" s="43">
        <v>272</v>
      </c>
      <c r="DF279" s="14">
        <v>243</v>
      </c>
      <c r="DG279" s="14">
        <v>244</v>
      </c>
      <c r="DH279" s="14">
        <v>214</v>
      </c>
      <c r="DI279" s="14">
        <v>228.5</v>
      </c>
      <c r="DJ279" s="14">
        <f t="shared" si="68"/>
        <v>232</v>
      </c>
      <c r="DK279" s="368" t="s">
        <v>287</v>
      </c>
      <c r="DL279" s="14">
        <v>0.43070661795132126</v>
      </c>
      <c r="DM279" s="431">
        <v>0.44128185197490216</v>
      </c>
      <c r="DN279" s="14">
        <v>272</v>
      </c>
      <c r="DO279" s="43">
        <v>272</v>
      </c>
      <c r="DP279" s="14">
        <v>280</v>
      </c>
      <c r="DQ279" s="14">
        <v>321</v>
      </c>
      <c r="DR279" s="14">
        <v>231</v>
      </c>
      <c r="DS279" s="14">
        <v>255.5</v>
      </c>
      <c r="DT279" s="14">
        <f t="shared" si="69"/>
        <v>263</v>
      </c>
      <c r="DU279" s="368" t="s">
        <v>114</v>
      </c>
      <c r="DV279" s="14">
        <v>0.4411816775912813</v>
      </c>
      <c r="DW279" s="431">
        <v>0.4558201364905981</v>
      </c>
      <c r="DX279" s="14">
        <v>272</v>
      </c>
      <c r="DY279" s="14">
        <v>272</v>
      </c>
      <c r="DZ279" s="14">
        <v>271</v>
      </c>
      <c r="EA279" s="14">
        <v>252</v>
      </c>
      <c r="EB279" s="14">
        <v>326</v>
      </c>
      <c r="EC279" s="14">
        <v>298.5</v>
      </c>
      <c r="ED279" s="43">
        <f t="shared" si="70"/>
        <v>310</v>
      </c>
    </row>
    <row r="280" spans="6:134" x14ac:dyDescent="0.25">
      <c r="F280" s="406" t="s">
        <v>52</v>
      </c>
      <c r="G280" s="411">
        <f>(VLOOKUP(F280,'RPPF CALCULATION'!$AX$2:$AZ$400,2,FALSE))</f>
        <v>0.45524394300221505</v>
      </c>
      <c r="H280" s="413">
        <f t="shared" si="60"/>
        <v>274</v>
      </c>
      <c r="I280" s="49">
        <f>VLOOKUP(F280,'RPPF CALCULATION'!$U$2:$W$365,3,FALSE)</f>
        <v>289</v>
      </c>
      <c r="J280" s="417">
        <f>VLOOKUP(F280,'RPPF CALCULATION'!$X$2:$AC$365,3,FALSE)</f>
        <v>262</v>
      </c>
      <c r="K280" s="467">
        <f>VLOOKUP(F280,'RPPF CALCULATION'!$X$2:$AC$365,5,FALSE)</f>
        <v>312</v>
      </c>
      <c r="L280" s="525">
        <f t="shared" si="61"/>
        <v>300.5</v>
      </c>
      <c r="M280" s="469">
        <f t="shared" si="62"/>
        <v>308</v>
      </c>
      <c r="O280" s="368" t="s">
        <v>55</v>
      </c>
      <c r="P280" s="14">
        <v>0.48148414289375702</v>
      </c>
      <c r="Q280" s="431">
        <v>0.49163546284077442</v>
      </c>
      <c r="R280" s="14">
        <v>273</v>
      </c>
      <c r="S280" s="43">
        <v>273</v>
      </c>
      <c r="T280" s="14">
        <v>268</v>
      </c>
      <c r="U280" s="14">
        <v>245</v>
      </c>
      <c r="V280" s="14">
        <v>290</v>
      </c>
      <c r="W280" s="14">
        <v>279</v>
      </c>
      <c r="X280" s="14">
        <f t="shared" si="71"/>
        <v>282</v>
      </c>
      <c r="Y280" s="368" t="s">
        <v>197</v>
      </c>
      <c r="Z280" s="14">
        <v>0.46983388481013461</v>
      </c>
      <c r="AA280" s="431">
        <v>0.48738429721433052</v>
      </c>
      <c r="AB280" s="14">
        <v>273</v>
      </c>
      <c r="AC280" s="43">
        <v>273</v>
      </c>
      <c r="AD280" s="14">
        <v>246</v>
      </c>
      <c r="AE280" s="14">
        <v>327</v>
      </c>
      <c r="AF280" s="14">
        <v>62</v>
      </c>
      <c r="AG280" s="14">
        <v>154</v>
      </c>
      <c r="AH280" s="43">
        <f t="shared" si="72"/>
        <v>144</v>
      </c>
      <c r="AI280" s="368" t="s">
        <v>239</v>
      </c>
      <c r="AJ280" s="14">
        <v>0.44380045056220646</v>
      </c>
      <c r="AK280" s="431">
        <v>0.48678155820848401</v>
      </c>
      <c r="AL280" s="14">
        <v>273</v>
      </c>
      <c r="AM280" s="14">
        <v>273</v>
      </c>
      <c r="AN280" s="14">
        <v>272</v>
      </c>
      <c r="AO280" s="14">
        <v>279</v>
      </c>
      <c r="AP280" s="14">
        <v>234</v>
      </c>
      <c r="AQ280" s="14">
        <v>253</v>
      </c>
      <c r="AR280" s="43">
        <f t="shared" si="73"/>
        <v>260</v>
      </c>
      <c r="AS280" s="14" t="s">
        <v>278</v>
      </c>
      <c r="AT280" s="14">
        <v>0.42497838778336428</v>
      </c>
      <c r="AU280" s="431">
        <v>0.45784832217015403</v>
      </c>
      <c r="AV280" s="14">
        <v>273</v>
      </c>
      <c r="AW280" s="43">
        <v>273</v>
      </c>
      <c r="AX280" s="14">
        <v>308</v>
      </c>
      <c r="AY280" s="14">
        <v>227</v>
      </c>
      <c r="AZ280" s="14">
        <v>334</v>
      </c>
      <c r="BA280" s="14">
        <v>321</v>
      </c>
      <c r="BB280" s="14">
        <f t="shared" si="74"/>
        <v>332</v>
      </c>
      <c r="BC280" s="368" t="s">
        <v>182</v>
      </c>
      <c r="BD280" s="14">
        <v>0.46733823045618028</v>
      </c>
      <c r="BE280" s="431">
        <v>0.47870007293782857</v>
      </c>
      <c r="BF280" s="14">
        <v>273</v>
      </c>
      <c r="BG280" s="43">
        <v>273</v>
      </c>
      <c r="BH280" s="14">
        <v>285</v>
      </c>
      <c r="BI280" s="14">
        <v>306</v>
      </c>
      <c r="BJ280" s="14">
        <v>234</v>
      </c>
      <c r="BK280" s="14">
        <v>259.5</v>
      </c>
      <c r="BL280" s="14">
        <f t="shared" si="63"/>
        <v>264</v>
      </c>
      <c r="BM280" s="368" t="s">
        <v>347</v>
      </c>
      <c r="BN280" s="14">
        <v>0.45395046455194771</v>
      </c>
      <c r="BO280" s="431">
        <v>0.4733871249636224</v>
      </c>
      <c r="BP280" s="14">
        <v>273</v>
      </c>
      <c r="BQ280" s="43">
        <v>273</v>
      </c>
      <c r="BR280" s="14">
        <v>284</v>
      </c>
      <c r="BS280" s="14">
        <v>170</v>
      </c>
      <c r="BT280" s="14">
        <v>308</v>
      </c>
      <c r="BU280" s="14">
        <v>296</v>
      </c>
      <c r="BV280" s="14">
        <f t="shared" si="64"/>
        <v>303</v>
      </c>
      <c r="BW280" s="14" t="s">
        <v>333</v>
      </c>
      <c r="BX280" s="14">
        <v>0.45320689299961375</v>
      </c>
      <c r="BY280" s="431">
        <v>0.4783292110695187</v>
      </c>
      <c r="BZ280" s="14">
        <v>273</v>
      </c>
      <c r="CA280" s="43">
        <v>273</v>
      </c>
      <c r="CB280" s="14">
        <v>270</v>
      </c>
      <c r="CC280" s="14">
        <v>41</v>
      </c>
      <c r="CD280" s="14">
        <v>196</v>
      </c>
      <c r="CE280" s="14">
        <v>233</v>
      </c>
      <c r="CF280" s="14">
        <f t="shared" si="65"/>
        <v>234</v>
      </c>
      <c r="CG280" s="368" t="s">
        <v>290</v>
      </c>
      <c r="CH280" s="14">
        <v>0.44569135758773187</v>
      </c>
      <c r="CI280" s="431">
        <v>0.47022570296556071</v>
      </c>
      <c r="CJ280" s="14">
        <v>273</v>
      </c>
      <c r="CK280" s="43">
        <v>273</v>
      </c>
      <c r="CL280" s="14">
        <v>280</v>
      </c>
      <c r="CM280" s="14">
        <v>340</v>
      </c>
      <c r="CN280" s="14">
        <v>198</v>
      </c>
      <c r="CO280" s="14">
        <v>239</v>
      </c>
      <c r="CP280" s="43">
        <f t="shared" si="66"/>
        <v>244</v>
      </c>
      <c r="CQ280" s="14" t="s">
        <v>117</v>
      </c>
      <c r="CR280" s="14">
        <v>0.45388830809948633</v>
      </c>
      <c r="CS280" s="431">
        <v>0.47590773454179247</v>
      </c>
      <c r="CT280" s="14">
        <v>273</v>
      </c>
      <c r="CU280" s="14">
        <v>273</v>
      </c>
      <c r="CV280" s="14">
        <v>245</v>
      </c>
      <c r="CW280" s="14">
        <v>232</v>
      </c>
      <c r="CX280" s="14">
        <v>139</v>
      </c>
      <c r="CY280" s="14">
        <v>192</v>
      </c>
      <c r="CZ280" s="14">
        <f t="shared" si="67"/>
        <v>186</v>
      </c>
      <c r="DA280" s="368" t="s">
        <v>336</v>
      </c>
      <c r="DB280" s="14">
        <v>0.459371918359395</v>
      </c>
      <c r="DC280" s="431">
        <v>0.48784965902266514</v>
      </c>
      <c r="DD280" s="14">
        <v>273</v>
      </c>
      <c r="DE280" s="43">
        <v>273</v>
      </c>
      <c r="DF280" s="14">
        <v>252</v>
      </c>
      <c r="DG280" s="14">
        <v>250</v>
      </c>
      <c r="DH280" s="14">
        <v>279</v>
      </c>
      <c r="DI280" s="14">
        <v>265.5</v>
      </c>
      <c r="DJ280" s="14">
        <f t="shared" si="68"/>
        <v>276</v>
      </c>
      <c r="DK280" s="368" t="s">
        <v>99</v>
      </c>
      <c r="DL280" s="14">
        <v>0.42824580600647971</v>
      </c>
      <c r="DM280" s="431">
        <v>0.43876061917484249</v>
      </c>
      <c r="DN280" s="14">
        <v>273</v>
      </c>
      <c r="DO280" s="43">
        <v>273</v>
      </c>
      <c r="DP280" s="14">
        <v>274</v>
      </c>
      <c r="DQ280" s="14">
        <v>287</v>
      </c>
      <c r="DR280" s="14">
        <v>287</v>
      </c>
      <c r="DS280" s="14">
        <v>280.5</v>
      </c>
      <c r="DT280" s="14">
        <f t="shared" si="69"/>
        <v>291</v>
      </c>
      <c r="DU280" s="368" t="s">
        <v>259</v>
      </c>
      <c r="DV280" s="14">
        <v>0.43440855763427988</v>
      </c>
      <c r="DW280" s="431">
        <v>0.44882228363296484</v>
      </c>
      <c r="DX280" s="14">
        <v>273</v>
      </c>
      <c r="DY280" s="14">
        <v>273</v>
      </c>
      <c r="DZ280" s="14">
        <v>285</v>
      </c>
      <c r="EA280" s="14">
        <v>293</v>
      </c>
      <c r="EB280" s="14">
        <v>311</v>
      </c>
      <c r="EC280" s="14">
        <v>298</v>
      </c>
      <c r="ED280" s="43">
        <f t="shared" si="70"/>
        <v>308</v>
      </c>
    </row>
    <row r="281" spans="6:134" x14ac:dyDescent="0.25">
      <c r="F281" s="406" t="s">
        <v>162</v>
      </c>
      <c r="G281" s="411">
        <f>(VLOOKUP(F281,'RPPF CALCULATION'!$AX$2:$AZ$400,2,FALSE))</f>
        <v>0.45423880702546032</v>
      </c>
      <c r="H281" s="413">
        <f t="shared" si="60"/>
        <v>275</v>
      </c>
      <c r="I281" s="49">
        <f>VLOOKUP(F281,'RPPF CALCULATION'!$U$2:$W$365,3,FALSE)</f>
        <v>244</v>
      </c>
      <c r="J281" s="417">
        <f>VLOOKUP(F281,'RPPF CALCULATION'!$X$2:$AC$365,3,FALSE)</f>
        <v>245</v>
      </c>
      <c r="K281" s="467">
        <f>VLOOKUP(F281,'RPPF CALCULATION'!$X$2:$AC$365,5,FALSE)</f>
        <v>139</v>
      </c>
      <c r="L281" s="525">
        <f t="shared" si="61"/>
        <v>191.5</v>
      </c>
      <c r="M281" s="469">
        <f t="shared" si="62"/>
        <v>194</v>
      </c>
      <c r="O281" s="368" t="s">
        <v>333</v>
      </c>
      <c r="P281" s="14">
        <v>0.4787358018649493</v>
      </c>
      <c r="Q281" s="431">
        <v>0.48882917745488097</v>
      </c>
      <c r="R281" s="14">
        <v>274</v>
      </c>
      <c r="S281" s="43">
        <v>274</v>
      </c>
      <c r="T281" s="14">
        <v>261</v>
      </c>
      <c r="U281" s="14">
        <v>260</v>
      </c>
      <c r="V281" s="14">
        <v>302</v>
      </c>
      <c r="W281" s="14">
        <v>281.5</v>
      </c>
      <c r="X281" s="14">
        <f t="shared" si="71"/>
        <v>284</v>
      </c>
      <c r="Y281" s="368" t="s">
        <v>184</v>
      </c>
      <c r="Z281" s="14">
        <v>0.46557302063547218</v>
      </c>
      <c r="AA281" s="431">
        <v>0.48296427056569324</v>
      </c>
      <c r="AB281" s="14">
        <v>274</v>
      </c>
      <c r="AC281" s="43">
        <v>274</v>
      </c>
      <c r="AD281" s="14">
        <v>280</v>
      </c>
      <c r="AE281" s="14">
        <v>321</v>
      </c>
      <c r="AF281" s="14">
        <v>248</v>
      </c>
      <c r="AG281" s="14">
        <v>264</v>
      </c>
      <c r="AH281" s="43">
        <f t="shared" si="72"/>
        <v>267</v>
      </c>
      <c r="AI281" s="368" t="s">
        <v>325</v>
      </c>
      <c r="AJ281" s="14">
        <v>0.44099308399911791</v>
      </c>
      <c r="AK281" s="431">
        <v>0.48370230430436684</v>
      </c>
      <c r="AL281" s="14">
        <v>274</v>
      </c>
      <c r="AM281" s="14">
        <v>274</v>
      </c>
      <c r="AN281" s="14">
        <v>264</v>
      </c>
      <c r="AO281" s="14">
        <v>254</v>
      </c>
      <c r="AP281" s="14">
        <v>236</v>
      </c>
      <c r="AQ281" s="14">
        <v>250</v>
      </c>
      <c r="AR281" s="43">
        <f t="shared" si="73"/>
        <v>257</v>
      </c>
      <c r="AS281" s="14" t="s">
        <v>569</v>
      </c>
      <c r="AT281" s="14">
        <v>0.42470109445475607</v>
      </c>
      <c r="AU281" s="431">
        <v>0.45754958160145254</v>
      </c>
      <c r="AV281" s="14">
        <v>274</v>
      </c>
      <c r="AW281" s="43">
        <v>274</v>
      </c>
      <c r="AX281" s="14">
        <v>264</v>
      </c>
      <c r="AY281" s="14">
        <v>278</v>
      </c>
      <c r="AZ281" s="14">
        <v>236</v>
      </c>
      <c r="BA281" s="14">
        <v>250</v>
      </c>
      <c r="BB281" s="14">
        <f t="shared" si="74"/>
        <v>250</v>
      </c>
      <c r="BC281" s="368" t="s">
        <v>89</v>
      </c>
      <c r="BD281" s="14">
        <v>0.46605604749381374</v>
      </c>
      <c r="BE281" s="431">
        <v>0.47738671777532588</v>
      </c>
      <c r="BF281" s="14">
        <v>274</v>
      </c>
      <c r="BG281" s="43">
        <v>274</v>
      </c>
      <c r="BH281" s="14">
        <v>278</v>
      </c>
      <c r="BI281" s="14">
        <v>197</v>
      </c>
      <c r="BJ281" s="14">
        <v>275</v>
      </c>
      <c r="BK281" s="14">
        <v>276.5</v>
      </c>
      <c r="BL281" s="14">
        <f t="shared" si="63"/>
        <v>285</v>
      </c>
      <c r="BM281" s="368" t="s">
        <v>276</v>
      </c>
      <c r="BN281" s="14">
        <v>0.45251581783915046</v>
      </c>
      <c r="BO281" s="431">
        <v>0.47189105141432025</v>
      </c>
      <c r="BP281" s="14">
        <v>274</v>
      </c>
      <c r="BQ281" s="43">
        <v>274</v>
      </c>
      <c r="BR281" s="14">
        <v>294</v>
      </c>
      <c r="BS281" s="14">
        <v>273</v>
      </c>
      <c r="BT281" s="14">
        <v>280</v>
      </c>
      <c r="BU281" s="14">
        <v>287</v>
      </c>
      <c r="BV281" s="14">
        <f t="shared" si="64"/>
        <v>295</v>
      </c>
      <c r="BW281" s="14" t="s">
        <v>189</v>
      </c>
      <c r="BX281" s="14">
        <v>0.45266895434771098</v>
      </c>
      <c r="BY281" s="431">
        <v>0.47776145321997365</v>
      </c>
      <c r="BZ281" s="14">
        <v>274</v>
      </c>
      <c r="CA281" s="43">
        <v>274</v>
      </c>
      <c r="CB281" s="14">
        <v>252</v>
      </c>
      <c r="CC281" s="14">
        <v>296</v>
      </c>
      <c r="CD281" s="14">
        <v>266</v>
      </c>
      <c r="CE281" s="14">
        <v>259</v>
      </c>
      <c r="CF281" s="14">
        <f t="shared" si="65"/>
        <v>272</v>
      </c>
      <c r="CG281" s="368" t="s">
        <v>147</v>
      </c>
      <c r="CH281" s="14">
        <v>0.44511956835672672</v>
      </c>
      <c r="CI281" s="431">
        <v>0.46962243797394687</v>
      </c>
      <c r="CJ281" s="14">
        <v>274</v>
      </c>
      <c r="CK281" s="43">
        <v>274</v>
      </c>
      <c r="CL281" s="14">
        <v>293</v>
      </c>
      <c r="CM281" s="14">
        <v>323</v>
      </c>
      <c r="CN281" s="14">
        <v>320</v>
      </c>
      <c r="CO281" s="14">
        <v>306.5</v>
      </c>
      <c r="CP281" s="43">
        <f t="shared" si="66"/>
        <v>318</v>
      </c>
      <c r="CQ281" s="14" t="s">
        <v>142</v>
      </c>
      <c r="CR281" s="14">
        <v>0.45338512225859934</v>
      </c>
      <c r="CS281" s="431">
        <v>0.4753801377094512</v>
      </c>
      <c r="CT281" s="14">
        <v>274</v>
      </c>
      <c r="CU281" s="14">
        <v>274</v>
      </c>
      <c r="CV281" s="14">
        <v>259</v>
      </c>
      <c r="CW281" s="14">
        <v>261</v>
      </c>
      <c r="CX281" s="14">
        <v>109</v>
      </c>
      <c r="CY281" s="14">
        <v>184</v>
      </c>
      <c r="CZ281" s="14">
        <f t="shared" si="67"/>
        <v>180</v>
      </c>
      <c r="DA281" s="368" t="s">
        <v>281</v>
      </c>
      <c r="DB281" s="14">
        <v>0.45775876864354659</v>
      </c>
      <c r="DC281" s="431">
        <v>0.48613650567702793</v>
      </c>
      <c r="DD281" s="14">
        <v>274</v>
      </c>
      <c r="DE281" s="43">
        <v>274</v>
      </c>
      <c r="DF281" s="14">
        <v>277</v>
      </c>
      <c r="DG281" s="14">
        <v>232</v>
      </c>
      <c r="DH281" s="14">
        <v>328</v>
      </c>
      <c r="DI281" s="14">
        <v>302.5</v>
      </c>
      <c r="DJ281" s="14">
        <f t="shared" si="68"/>
        <v>312</v>
      </c>
      <c r="DK281" s="368" t="s">
        <v>370</v>
      </c>
      <c r="DL281" s="14">
        <v>0.42754898324510521</v>
      </c>
      <c r="DM281" s="431">
        <v>0.43804668717142864</v>
      </c>
      <c r="DN281" s="14">
        <v>274</v>
      </c>
      <c r="DO281" s="43">
        <v>274</v>
      </c>
      <c r="DP281" s="14">
        <v>273</v>
      </c>
      <c r="DQ281" s="14">
        <v>100</v>
      </c>
      <c r="DR281" s="14">
        <v>273</v>
      </c>
      <c r="DS281" s="14">
        <v>273</v>
      </c>
      <c r="DT281" s="14">
        <f t="shared" si="69"/>
        <v>284</v>
      </c>
      <c r="DU281" s="368" t="s">
        <v>135</v>
      </c>
      <c r="DV281" s="14">
        <v>0.43408866342133645</v>
      </c>
      <c r="DW281" s="431">
        <v>0.44849177529317491</v>
      </c>
      <c r="DX281" s="14">
        <v>274</v>
      </c>
      <c r="DY281" s="14">
        <v>274</v>
      </c>
      <c r="DZ281" s="14">
        <v>244</v>
      </c>
      <c r="EA281" s="14">
        <v>266</v>
      </c>
      <c r="EB281" s="14">
        <v>217</v>
      </c>
      <c r="EC281" s="14">
        <v>230.5</v>
      </c>
      <c r="ED281" s="43">
        <f t="shared" si="70"/>
        <v>234</v>
      </c>
    </row>
    <row r="282" spans="6:134" x14ac:dyDescent="0.25">
      <c r="F282" s="406" t="s">
        <v>43</v>
      </c>
      <c r="G282" s="411">
        <f>(VLOOKUP(F282,'RPPF CALCULATION'!$AX$2:$AZ$400,2,FALSE))</f>
        <v>0.45375483667103533</v>
      </c>
      <c r="H282" s="413">
        <f t="shared" si="60"/>
        <v>276</v>
      </c>
      <c r="I282" s="49">
        <f>VLOOKUP(F282,'RPPF CALCULATION'!$U$2:$W$365,3,FALSE)</f>
        <v>271</v>
      </c>
      <c r="J282" s="417">
        <f>VLOOKUP(F282,'RPPF CALCULATION'!$X$2:$AC$365,3,FALSE)</f>
        <v>243</v>
      </c>
      <c r="K282" s="467">
        <f>VLOOKUP(F282,'RPPF CALCULATION'!$X$2:$AC$365,5,FALSE)</f>
        <v>254</v>
      </c>
      <c r="L282" s="525">
        <f t="shared" si="61"/>
        <v>262.5</v>
      </c>
      <c r="M282" s="469">
        <f t="shared" si="62"/>
        <v>266</v>
      </c>
      <c r="O282" s="368" t="s">
        <v>272</v>
      </c>
      <c r="P282" s="14">
        <v>0.47753243750956426</v>
      </c>
      <c r="Q282" s="431">
        <v>0.48760044209452175</v>
      </c>
      <c r="R282" s="14">
        <v>275</v>
      </c>
      <c r="S282" s="43">
        <v>275</v>
      </c>
      <c r="T282" s="14">
        <v>262</v>
      </c>
      <c r="U282" s="14">
        <v>147</v>
      </c>
      <c r="V282" s="14">
        <v>188</v>
      </c>
      <c r="W282" s="14">
        <v>225</v>
      </c>
      <c r="X282" s="14">
        <f t="shared" si="71"/>
        <v>230</v>
      </c>
      <c r="Y282" s="368" t="s">
        <v>330</v>
      </c>
      <c r="Z282" s="14">
        <v>0.46467521525062466</v>
      </c>
      <c r="AA282" s="431">
        <v>0.48203292810471693</v>
      </c>
      <c r="AB282" s="14">
        <v>275</v>
      </c>
      <c r="AC282" s="43">
        <v>275</v>
      </c>
      <c r="AD282" s="14">
        <v>278</v>
      </c>
      <c r="AE282" s="14">
        <v>295</v>
      </c>
      <c r="AF282" s="14">
        <v>142</v>
      </c>
      <c r="AG282" s="14">
        <v>210</v>
      </c>
      <c r="AH282" s="43">
        <f t="shared" si="72"/>
        <v>219</v>
      </c>
      <c r="AI282" s="368" t="s">
        <v>235</v>
      </c>
      <c r="AJ282" s="14">
        <v>0.43892117804013858</v>
      </c>
      <c r="AK282" s="431">
        <v>0.48142973876303907</v>
      </c>
      <c r="AL282" s="14">
        <v>275</v>
      </c>
      <c r="AM282" s="14">
        <v>275</v>
      </c>
      <c r="AN282" s="14">
        <v>298</v>
      </c>
      <c r="AO282" s="14">
        <v>294</v>
      </c>
      <c r="AP282" s="14">
        <v>280</v>
      </c>
      <c r="AQ282" s="14">
        <v>289</v>
      </c>
      <c r="AR282" s="43">
        <f t="shared" si="73"/>
        <v>299</v>
      </c>
      <c r="AS282" s="14" t="s">
        <v>566</v>
      </c>
      <c r="AT282" s="14">
        <v>0.42253501477899447</v>
      </c>
      <c r="AU282" s="431">
        <v>0.45521596659009372</v>
      </c>
      <c r="AV282" s="14">
        <v>275</v>
      </c>
      <c r="AW282" s="43">
        <v>275</v>
      </c>
      <c r="AX282" s="14">
        <v>247</v>
      </c>
      <c r="AY282" s="14">
        <v>230</v>
      </c>
      <c r="AZ282" s="14">
        <v>168</v>
      </c>
      <c r="BA282" s="14">
        <v>207.5</v>
      </c>
      <c r="BB282" s="14">
        <f t="shared" si="74"/>
        <v>209</v>
      </c>
      <c r="BC282" s="368" t="s">
        <v>256</v>
      </c>
      <c r="BD282" s="14">
        <v>0.46475370612772865</v>
      </c>
      <c r="BE282" s="431">
        <v>0.47605271412164157</v>
      </c>
      <c r="BF282" s="14">
        <v>275</v>
      </c>
      <c r="BG282" s="43">
        <v>275</v>
      </c>
      <c r="BH282" s="14">
        <v>292</v>
      </c>
      <c r="BI282" s="14">
        <v>202</v>
      </c>
      <c r="BJ282" s="14">
        <v>336</v>
      </c>
      <c r="BK282" s="14">
        <v>314</v>
      </c>
      <c r="BL282" s="14">
        <f t="shared" si="63"/>
        <v>323</v>
      </c>
      <c r="BM282" s="368" t="s">
        <v>239</v>
      </c>
      <c r="BN282" s="14">
        <v>0.45111804949111961</v>
      </c>
      <c r="BO282" s="431">
        <v>0.47043343523962911</v>
      </c>
      <c r="BP282" s="14">
        <v>275</v>
      </c>
      <c r="BQ282" s="43">
        <v>275</v>
      </c>
      <c r="BR282" s="14">
        <v>276</v>
      </c>
      <c r="BS282" s="14">
        <v>56</v>
      </c>
      <c r="BT282" s="14">
        <v>310</v>
      </c>
      <c r="BU282" s="14">
        <v>293</v>
      </c>
      <c r="BV282" s="14">
        <f t="shared" si="64"/>
        <v>299</v>
      </c>
      <c r="BW282" s="14" t="s">
        <v>567</v>
      </c>
      <c r="BX282" s="14">
        <v>0.45191924093172242</v>
      </c>
      <c r="BY282" s="431">
        <v>0.4769701814358564</v>
      </c>
      <c r="BZ282" s="14">
        <v>275</v>
      </c>
      <c r="CA282" s="43">
        <v>275</v>
      </c>
      <c r="CB282" s="14">
        <v>280</v>
      </c>
      <c r="CC282" s="14">
        <v>120</v>
      </c>
      <c r="CD282" s="14">
        <v>283</v>
      </c>
      <c r="CE282" s="14">
        <v>281.5</v>
      </c>
      <c r="CF282" s="14">
        <f t="shared" si="65"/>
        <v>289</v>
      </c>
      <c r="CG282" s="368" t="s">
        <v>97</v>
      </c>
      <c r="CH282" s="14">
        <v>0.44439248067330644</v>
      </c>
      <c r="CI282" s="431">
        <v>0.46885532568596267</v>
      </c>
      <c r="CJ282" s="14">
        <v>275</v>
      </c>
      <c r="CK282" s="43">
        <v>275</v>
      </c>
      <c r="CL282" s="14">
        <v>275</v>
      </c>
      <c r="CM282" s="14">
        <v>252</v>
      </c>
      <c r="CN282" s="14">
        <v>178</v>
      </c>
      <c r="CO282" s="14">
        <v>226.5</v>
      </c>
      <c r="CP282" s="43">
        <f t="shared" si="66"/>
        <v>223</v>
      </c>
      <c r="CQ282" s="14" t="s">
        <v>121</v>
      </c>
      <c r="CR282" s="14">
        <v>0.45228927994188228</v>
      </c>
      <c r="CS282" s="431">
        <v>0.47423113293215796</v>
      </c>
      <c r="CT282" s="14">
        <v>275</v>
      </c>
      <c r="CU282" s="14">
        <v>275</v>
      </c>
      <c r="CV282" s="14">
        <v>264</v>
      </c>
      <c r="CW282" s="14">
        <v>298</v>
      </c>
      <c r="CX282" s="14">
        <v>162</v>
      </c>
      <c r="CY282" s="14">
        <v>213</v>
      </c>
      <c r="CZ282" s="14">
        <f t="shared" si="67"/>
        <v>211</v>
      </c>
      <c r="DA282" s="368" t="s">
        <v>351</v>
      </c>
      <c r="DB282" s="14">
        <v>0.45573232026038346</v>
      </c>
      <c r="DC282" s="431">
        <v>0.48398443213216724</v>
      </c>
      <c r="DD282" s="14">
        <v>275</v>
      </c>
      <c r="DE282" s="43">
        <v>275</v>
      </c>
      <c r="DF282" s="14">
        <v>280</v>
      </c>
      <c r="DG282" s="14">
        <v>321</v>
      </c>
      <c r="DH282" s="14">
        <v>240</v>
      </c>
      <c r="DI282" s="14">
        <v>260</v>
      </c>
      <c r="DJ282" s="14">
        <f t="shared" si="68"/>
        <v>269</v>
      </c>
      <c r="DK282" s="368" t="s">
        <v>50</v>
      </c>
      <c r="DL282" s="14">
        <v>0.42738357235214142</v>
      </c>
      <c r="DM282" s="431">
        <v>0.43787721490854331</v>
      </c>
      <c r="DN282" s="14">
        <v>275</v>
      </c>
      <c r="DO282" s="43">
        <v>275</v>
      </c>
      <c r="DP282" s="14">
        <v>276</v>
      </c>
      <c r="DQ282" s="14">
        <v>293</v>
      </c>
      <c r="DR282" s="14">
        <v>133</v>
      </c>
      <c r="DS282" s="14">
        <v>204.5</v>
      </c>
      <c r="DT282" s="14">
        <f t="shared" si="69"/>
        <v>206</v>
      </c>
      <c r="DU282" s="368" t="s">
        <v>370</v>
      </c>
      <c r="DV282" s="14">
        <v>0.43096031775990845</v>
      </c>
      <c r="DW282" s="431">
        <v>0.44525963076222519</v>
      </c>
      <c r="DX282" s="14">
        <v>275</v>
      </c>
      <c r="DY282" s="14">
        <v>275</v>
      </c>
      <c r="DZ282" s="14">
        <v>264</v>
      </c>
      <c r="EA282" s="14">
        <v>89</v>
      </c>
      <c r="EB282" s="14">
        <v>216</v>
      </c>
      <c r="EC282" s="14">
        <v>240</v>
      </c>
      <c r="ED282" s="43">
        <f t="shared" si="70"/>
        <v>245</v>
      </c>
    </row>
    <row r="283" spans="6:134" x14ac:dyDescent="0.25">
      <c r="F283" s="406" t="s">
        <v>200</v>
      </c>
      <c r="G283" s="411">
        <f>(VLOOKUP(F283,'RPPF CALCULATION'!$AX$2:$AZ$400,2,FALSE))</f>
        <v>0.45104832326219346</v>
      </c>
      <c r="H283" s="413">
        <f t="shared" si="60"/>
        <v>277</v>
      </c>
      <c r="I283" s="49">
        <f>VLOOKUP(F283,'RPPF CALCULATION'!$U$2:$W$365,3,FALSE)</f>
        <v>246</v>
      </c>
      <c r="J283" s="417">
        <f>VLOOKUP(F283,'RPPF CALCULATION'!$X$2:$AC$365,3,FALSE)</f>
        <v>212</v>
      </c>
      <c r="K283" s="467">
        <f>VLOOKUP(F283,'RPPF CALCULATION'!$X$2:$AC$365,5,FALSE)</f>
        <v>132</v>
      </c>
      <c r="L283" s="525">
        <f t="shared" si="61"/>
        <v>189</v>
      </c>
      <c r="M283" s="469">
        <f t="shared" si="62"/>
        <v>191</v>
      </c>
      <c r="O283" s="368" t="s">
        <v>224</v>
      </c>
      <c r="P283" s="14">
        <v>0.47456134833030084</v>
      </c>
      <c r="Q283" s="431">
        <v>0.48456671227112713</v>
      </c>
      <c r="R283" s="14">
        <v>276</v>
      </c>
      <c r="S283" s="43">
        <v>276</v>
      </c>
      <c r="T283" s="14">
        <v>258</v>
      </c>
      <c r="U283" s="14">
        <v>229</v>
      </c>
      <c r="V283" s="14">
        <v>297</v>
      </c>
      <c r="W283" s="14">
        <v>277.5</v>
      </c>
      <c r="X283" s="14">
        <f t="shared" si="71"/>
        <v>281</v>
      </c>
      <c r="Y283" s="368" t="s">
        <v>175</v>
      </c>
      <c r="Z283" s="14">
        <v>0.46297381931512033</v>
      </c>
      <c r="AA283" s="431">
        <v>0.48026797736549082</v>
      </c>
      <c r="AB283" s="14">
        <v>276</v>
      </c>
      <c r="AC283" s="43">
        <v>276</v>
      </c>
      <c r="AD283" s="14">
        <v>282</v>
      </c>
      <c r="AE283" s="14">
        <v>285</v>
      </c>
      <c r="AF283" s="14">
        <v>198</v>
      </c>
      <c r="AG283" s="14">
        <v>240</v>
      </c>
      <c r="AH283" s="43">
        <f t="shared" si="72"/>
        <v>239</v>
      </c>
      <c r="AI283" s="368" t="s">
        <v>219</v>
      </c>
      <c r="AJ283" s="14">
        <v>0.43877035966925276</v>
      </c>
      <c r="AK283" s="431">
        <v>0.48126431396120922</v>
      </c>
      <c r="AL283" s="14">
        <v>276</v>
      </c>
      <c r="AM283" s="14">
        <v>276</v>
      </c>
      <c r="AN283" s="14">
        <v>247</v>
      </c>
      <c r="AO283" s="14">
        <v>326</v>
      </c>
      <c r="AP283" s="14">
        <v>239</v>
      </c>
      <c r="AQ283" s="14">
        <v>243</v>
      </c>
      <c r="AR283" s="43">
        <f t="shared" si="73"/>
        <v>243</v>
      </c>
      <c r="AS283" s="14" t="s">
        <v>226</v>
      </c>
      <c r="AT283" s="14">
        <v>0.4212221136320754</v>
      </c>
      <c r="AU283" s="431">
        <v>0.453801519162714</v>
      </c>
      <c r="AV283" s="14">
        <v>276</v>
      </c>
      <c r="AW283" s="43">
        <v>276</v>
      </c>
      <c r="AX283" s="14">
        <v>262</v>
      </c>
      <c r="AY283" s="14">
        <v>289</v>
      </c>
      <c r="AZ283" s="14">
        <v>274</v>
      </c>
      <c r="BA283" s="14">
        <v>268</v>
      </c>
      <c r="BB283" s="14">
        <f t="shared" si="74"/>
        <v>274</v>
      </c>
      <c r="BC283" s="368" t="s">
        <v>119</v>
      </c>
      <c r="BD283" s="14">
        <v>0.46205953970287394</v>
      </c>
      <c r="BE283" s="431">
        <v>0.47329304761024643</v>
      </c>
      <c r="BF283" s="14">
        <v>276</v>
      </c>
      <c r="BG283" s="43">
        <v>276</v>
      </c>
      <c r="BH283" s="14">
        <v>301</v>
      </c>
      <c r="BI283" s="14">
        <v>315</v>
      </c>
      <c r="BJ283" s="14">
        <v>252</v>
      </c>
      <c r="BK283" s="14">
        <v>276.5</v>
      </c>
      <c r="BL283" s="14">
        <f t="shared" si="63"/>
        <v>285</v>
      </c>
      <c r="BM283" s="368" t="s">
        <v>273</v>
      </c>
      <c r="BN283" s="14">
        <v>0.44914183459357215</v>
      </c>
      <c r="BO283" s="431">
        <v>0.4683726053436103</v>
      </c>
      <c r="BP283" s="14">
        <v>276</v>
      </c>
      <c r="BQ283" s="43">
        <v>276</v>
      </c>
      <c r="BR283" s="14">
        <v>282</v>
      </c>
      <c r="BS283" s="14">
        <v>246</v>
      </c>
      <c r="BT283" s="14">
        <v>324</v>
      </c>
      <c r="BU283" s="14">
        <v>303</v>
      </c>
      <c r="BV283" s="14">
        <f t="shared" si="64"/>
        <v>313</v>
      </c>
      <c r="BW283" s="14" t="s">
        <v>184</v>
      </c>
      <c r="BX283" s="14">
        <v>0.45101766186822578</v>
      </c>
      <c r="BY283" s="431">
        <v>0.47601862573619602</v>
      </c>
      <c r="BZ283" s="14">
        <v>276</v>
      </c>
      <c r="CA283" s="43">
        <v>276</v>
      </c>
      <c r="CB283" s="14">
        <v>261</v>
      </c>
      <c r="CC283" s="14">
        <v>310</v>
      </c>
      <c r="CD283" s="14">
        <v>281</v>
      </c>
      <c r="CE283" s="14">
        <v>271</v>
      </c>
      <c r="CF283" s="14">
        <f t="shared" si="65"/>
        <v>284</v>
      </c>
      <c r="CG283" s="368" t="s">
        <v>390</v>
      </c>
      <c r="CH283" s="14">
        <v>0.44248172811194619</v>
      </c>
      <c r="CI283" s="431">
        <v>0.46683939032831551</v>
      </c>
      <c r="CJ283" s="14">
        <v>276</v>
      </c>
      <c r="CK283" s="43">
        <v>276</v>
      </c>
      <c r="CL283" s="14">
        <v>277</v>
      </c>
      <c r="CM283" s="14">
        <v>146</v>
      </c>
      <c r="CN283" s="14">
        <v>267</v>
      </c>
      <c r="CO283" s="14">
        <v>272</v>
      </c>
      <c r="CP283" s="43">
        <f t="shared" si="66"/>
        <v>280</v>
      </c>
      <c r="CQ283" s="14" t="s">
        <v>345</v>
      </c>
      <c r="CR283" s="14">
        <v>0.44994818125285013</v>
      </c>
      <c r="CS283" s="431">
        <v>0.4717764608166739</v>
      </c>
      <c r="CT283" s="14">
        <v>276</v>
      </c>
      <c r="CU283" s="14">
        <v>276</v>
      </c>
      <c r="CV283" s="14">
        <v>278</v>
      </c>
      <c r="CW283" s="14">
        <v>211</v>
      </c>
      <c r="CX283" s="14">
        <v>324</v>
      </c>
      <c r="CY283" s="14">
        <v>301</v>
      </c>
      <c r="CZ283" s="14">
        <f t="shared" si="67"/>
        <v>316</v>
      </c>
      <c r="DA283" s="368" t="s">
        <v>54</v>
      </c>
      <c r="DB283" s="14">
        <v>0.45490107648247491</v>
      </c>
      <c r="DC283" s="431">
        <v>0.48310165724452137</v>
      </c>
      <c r="DD283" s="14">
        <v>276</v>
      </c>
      <c r="DE283" s="43">
        <v>276</v>
      </c>
      <c r="DF283" s="14">
        <v>285</v>
      </c>
      <c r="DG283" s="14">
        <v>204</v>
      </c>
      <c r="DH283" s="14">
        <v>192</v>
      </c>
      <c r="DI283" s="14">
        <v>238.5</v>
      </c>
      <c r="DJ283" s="14">
        <f t="shared" si="68"/>
        <v>240</v>
      </c>
      <c r="DK283" s="368" t="s">
        <v>274</v>
      </c>
      <c r="DL283" s="14">
        <v>0.42507312175232492</v>
      </c>
      <c r="DM283" s="431">
        <v>0.43551003530858007</v>
      </c>
      <c r="DN283" s="14">
        <v>276</v>
      </c>
      <c r="DO283" s="43">
        <v>276</v>
      </c>
      <c r="DP283" s="14">
        <v>294</v>
      </c>
      <c r="DQ283" s="14">
        <v>313</v>
      </c>
      <c r="DR283" s="14">
        <v>150</v>
      </c>
      <c r="DS283" s="14">
        <v>222</v>
      </c>
      <c r="DT283" s="14">
        <f t="shared" si="69"/>
        <v>232</v>
      </c>
      <c r="DU283" s="368" t="s">
        <v>85</v>
      </c>
      <c r="DV283" s="14">
        <v>0.42988283811755063</v>
      </c>
      <c r="DW283" s="431">
        <v>0.44414640022117724</v>
      </c>
      <c r="DX283" s="14">
        <v>276</v>
      </c>
      <c r="DY283" s="14">
        <v>276</v>
      </c>
      <c r="DZ283" s="14">
        <v>262</v>
      </c>
      <c r="EA283" s="14">
        <v>231</v>
      </c>
      <c r="EB283" s="14">
        <v>200</v>
      </c>
      <c r="EC283" s="14">
        <v>231</v>
      </c>
      <c r="ED283" s="43">
        <f t="shared" si="70"/>
        <v>235</v>
      </c>
    </row>
    <row r="284" spans="6:134" x14ac:dyDescent="0.25">
      <c r="F284" s="406" t="s">
        <v>290</v>
      </c>
      <c r="G284" s="411">
        <f>(VLOOKUP(F284,'RPPF CALCULATION'!$AX$2:$AZ$400,2,FALSE))</f>
        <v>0.45053698005095311</v>
      </c>
      <c r="H284" s="413">
        <f t="shared" si="60"/>
        <v>278</v>
      </c>
      <c r="I284" s="49">
        <f>VLOOKUP(F284,'RPPF CALCULATION'!$U$2:$W$365,3,FALSE)</f>
        <v>292</v>
      </c>
      <c r="J284" s="417">
        <f>VLOOKUP(F284,'RPPF CALCULATION'!$X$2:$AC$365,3,FALSE)</f>
        <v>273</v>
      </c>
      <c r="K284" s="467">
        <f>VLOOKUP(F284,'RPPF CALCULATION'!$X$2:$AC$365,5,FALSE)</f>
        <v>164</v>
      </c>
      <c r="L284" s="525">
        <f t="shared" si="61"/>
        <v>228</v>
      </c>
      <c r="M284" s="469">
        <f t="shared" si="62"/>
        <v>236</v>
      </c>
      <c r="O284" s="368" t="s">
        <v>74</v>
      </c>
      <c r="P284" s="14">
        <v>0.47386576753374537</v>
      </c>
      <c r="Q284" s="431">
        <v>0.48385646627049578</v>
      </c>
      <c r="R284" s="14">
        <v>277</v>
      </c>
      <c r="S284" s="43">
        <v>277</v>
      </c>
      <c r="T284" s="14">
        <v>250</v>
      </c>
      <c r="U284" s="14">
        <v>301</v>
      </c>
      <c r="V284" s="14">
        <v>248</v>
      </c>
      <c r="W284" s="14">
        <v>249</v>
      </c>
      <c r="X284" s="14">
        <f t="shared" si="71"/>
        <v>252</v>
      </c>
      <c r="Y284" s="368" t="s">
        <v>324</v>
      </c>
      <c r="Z284" s="14">
        <v>0.45669071213072387</v>
      </c>
      <c r="AA284" s="431">
        <v>0.47375016781961937</v>
      </c>
      <c r="AB284" s="14">
        <v>277</v>
      </c>
      <c r="AC284" s="43">
        <v>277</v>
      </c>
      <c r="AD284" s="14">
        <v>268</v>
      </c>
      <c r="AE284" s="14">
        <v>178</v>
      </c>
      <c r="AF284" s="14">
        <v>191</v>
      </c>
      <c r="AG284" s="14">
        <v>229.5</v>
      </c>
      <c r="AH284" s="43">
        <f t="shared" si="72"/>
        <v>232</v>
      </c>
      <c r="AI284" s="368" t="s">
        <v>64</v>
      </c>
      <c r="AJ284" s="14">
        <v>0.43736338545982612</v>
      </c>
      <c r="AK284" s="431">
        <v>0.47972107736206598</v>
      </c>
      <c r="AL284" s="14">
        <v>277</v>
      </c>
      <c r="AM284" s="14">
        <v>277</v>
      </c>
      <c r="AN284" s="14">
        <v>278</v>
      </c>
      <c r="AO284" s="14">
        <v>95</v>
      </c>
      <c r="AP284" s="14">
        <v>269</v>
      </c>
      <c r="AQ284" s="14">
        <v>273.5</v>
      </c>
      <c r="AR284" s="43">
        <f t="shared" si="73"/>
        <v>282</v>
      </c>
      <c r="AS284" s="14" t="s">
        <v>309</v>
      </c>
      <c r="AT284" s="14">
        <v>0.42113072018226261</v>
      </c>
      <c r="AU284" s="431">
        <v>0.45370305689061502</v>
      </c>
      <c r="AV284" s="14">
        <v>277</v>
      </c>
      <c r="AW284" s="43">
        <v>277</v>
      </c>
      <c r="AX284" s="14">
        <v>251</v>
      </c>
      <c r="AY284" s="14">
        <v>315</v>
      </c>
      <c r="AZ284" s="14">
        <v>171</v>
      </c>
      <c r="BA284" s="14">
        <v>211</v>
      </c>
      <c r="BB284" s="14">
        <f t="shared" si="74"/>
        <v>213</v>
      </c>
      <c r="BC284" s="368" t="s">
        <v>279</v>
      </c>
      <c r="BD284" s="14">
        <v>0.46146033483883131</v>
      </c>
      <c r="BE284" s="431">
        <v>0.47267927498599116</v>
      </c>
      <c r="BF284" s="14">
        <v>277</v>
      </c>
      <c r="BG284" s="43">
        <v>277</v>
      </c>
      <c r="BH284" s="14">
        <v>268</v>
      </c>
      <c r="BI284" s="14">
        <v>325</v>
      </c>
      <c r="BJ284" s="14">
        <v>188</v>
      </c>
      <c r="BK284" s="14">
        <v>228</v>
      </c>
      <c r="BL284" s="14">
        <f t="shared" si="63"/>
        <v>233</v>
      </c>
      <c r="BM284" s="368" t="s">
        <v>37</v>
      </c>
      <c r="BN284" s="14">
        <v>0.44719212021833138</v>
      </c>
      <c r="BO284" s="431">
        <v>0.46633941063478573</v>
      </c>
      <c r="BP284" s="14">
        <v>277</v>
      </c>
      <c r="BQ284" s="43">
        <v>277</v>
      </c>
      <c r="BR284" s="14">
        <v>263</v>
      </c>
      <c r="BS284" s="14">
        <v>265</v>
      </c>
      <c r="BT284" s="14">
        <v>191</v>
      </c>
      <c r="BU284" s="14">
        <v>227</v>
      </c>
      <c r="BV284" s="14">
        <f t="shared" si="64"/>
        <v>231</v>
      </c>
      <c r="BW284" s="14" t="s">
        <v>558</v>
      </c>
      <c r="BX284" s="14">
        <v>0.45059492433898313</v>
      </c>
      <c r="BY284" s="431">
        <v>0.47557245487698036</v>
      </c>
      <c r="BZ284" s="14">
        <v>277</v>
      </c>
      <c r="CA284" s="43">
        <v>277</v>
      </c>
      <c r="CB284" s="14">
        <v>293</v>
      </c>
      <c r="CC284" s="14">
        <v>151</v>
      </c>
      <c r="CD284" s="14">
        <v>278</v>
      </c>
      <c r="CE284" s="14">
        <v>285.5</v>
      </c>
      <c r="CF284" s="14">
        <f t="shared" si="65"/>
        <v>293</v>
      </c>
      <c r="CG284" s="368" t="s">
        <v>113</v>
      </c>
      <c r="CH284" s="14">
        <v>0.44230982561574295</v>
      </c>
      <c r="CI284" s="431">
        <v>0.46665802497145464</v>
      </c>
      <c r="CJ284" s="14">
        <v>277</v>
      </c>
      <c r="CK284" s="43">
        <v>277</v>
      </c>
      <c r="CL284" s="14">
        <v>268</v>
      </c>
      <c r="CM284" s="14">
        <v>263</v>
      </c>
      <c r="CN284" s="14">
        <v>286</v>
      </c>
      <c r="CO284" s="14">
        <v>277</v>
      </c>
      <c r="CP284" s="43">
        <f t="shared" si="66"/>
        <v>286</v>
      </c>
      <c r="CQ284" s="14" t="s">
        <v>299</v>
      </c>
      <c r="CR284" s="14">
        <v>0.4491703609153066</v>
      </c>
      <c r="CS284" s="431">
        <v>0.47096090617885816</v>
      </c>
      <c r="CT284" s="14">
        <v>277</v>
      </c>
      <c r="CU284" s="14">
        <v>277</v>
      </c>
      <c r="CV284" s="14">
        <v>298</v>
      </c>
      <c r="CW284" s="14">
        <v>184</v>
      </c>
      <c r="CX284" s="14">
        <v>256</v>
      </c>
      <c r="CY284" s="14">
        <v>277</v>
      </c>
      <c r="CZ284" s="14">
        <f t="shared" si="67"/>
        <v>289</v>
      </c>
      <c r="DA284" s="368" t="s">
        <v>265</v>
      </c>
      <c r="DB284" s="14">
        <v>0.44806811810659769</v>
      </c>
      <c r="DC284" s="431">
        <v>0.47584510480724374</v>
      </c>
      <c r="DD284" s="14">
        <v>277</v>
      </c>
      <c r="DE284" s="43">
        <v>277</v>
      </c>
      <c r="DF284" s="14">
        <v>272</v>
      </c>
      <c r="DG284" s="14">
        <v>227</v>
      </c>
      <c r="DH284" s="14">
        <v>304</v>
      </c>
      <c r="DI284" s="14">
        <v>288</v>
      </c>
      <c r="DJ284" s="14">
        <f t="shared" si="68"/>
        <v>297</v>
      </c>
      <c r="DK284" s="368" t="s">
        <v>89</v>
      </c>
      <c r="DL284" s="14">
        <v>0.42460482479394973</v>
      </c>
      <c r="DM284" s="431">
        <v>0.43503024015231112</v>
      </c>
      <c r="DN284" s="14">
        <v>277</v>
      </c>
      <c r="DO284" s="43">
        <v>277</v>
      </c>
      <c r="DP284" s="14">
        <v>258</v>
      </c>
      <c r="DQ284" s="14">
        <v>231</v>
      </c>
      <c r="DR284" s="14">
        <v>292</v>
      </c>
      <c r="DS284" s="14">
        <v>275</v>
      </c>
      <c r="DT284" s="14">
        <f t="shared" si="69"/>
        <v>288</v>
      </c>
      <c r="DU284" s="368" t="s">
        <v>331</v>
      </c>
      <c r="DV284" s="14">
        <v>0.42887625640710758</v>
      </c>
      <c r="DW284" s="431">
        <v>0.44310642001359452</v>
      </c>
      <c r="DX284" s="14">
        <v>277</v>
      </c>
      <c r="DY284" s="14">
        <v>277</v>
      </c>
      <c r="DZ284" s="14">
        <v>251</v>
      </c>
      <c r="EA284" s="14">
        <v>111</v>
      </c>
      <c r="EB284" s="14">
        <v>155</v>
      </c>
      <c r="EC284" s="14">
        <v>203</v>
      </c>
      <c r="ED284" s="43">
        <f t="shared" si="70"/>
        <v>202</v>
      </c>
    </row>
    <row r="285" spans="6:134" x14ac:dyDescent="0.25">
      <c r="F285" s="406" t="s">
        <v>143</v>
      </c>
      <c r="G285" s="411">
        <f>(VLOOKUP(F285,'RPPF CALCULATION'!$AX$2:$AZ$400,2,FALSE))</f>
        <v>0.44989562785920922</v>
      </c>
      <c r="H285" s="413">
        <f t="shared" si="60"/>
        <v>279</v>
      </c>
      <c r="I285" s="49">
        <f>VLOOKUP(F285,'RPPF CALCULATION'!$U$2:$W$365,3,FALSE)</f>
        <v>276</v>
      </c>
      <c r="J285" s="417">
        <f>VLOOKUP(F285,'RPPF CALCULATION'!$X$2:$AC$365,3,FALSE)</f>
        <v>281</v>
      </c>
      <c r="K285" s="467">
        <f>VLOOKUP(F285,'RPPF CALCULATION'!$X$2:$AC$365,5,FALSE)</f>
        <v>242</v>
      </c>
      <c r="L285" s="525">
        <f t="shared" si="61"/>
        <v>259</v>
      </c>
      <c r="M285" s="469">
        <f t="shared" si="62"/>
        <v>263</v>
      </c>
      <c r="O285" s="368" t="s">
        <v>236</v>
      </c>
      <c r="P285" s="14">
        <v>0.47265877517677829</v>
      </c>
      <c r="Q285" s="431">
        <v>0.48262402641796731</v>
      </c>
      <c r="R285" s="14">
        <v>278</v>
      </c>
      <c r="S285" s="43">
        <v>278</v>
      </c>
      <c r="T285" s="14">
        <v>256</v>
      </c>
      <c r="U285" s="14">
        <v>213</v>
      </c>
      <c r="V285" s="14">
        <v>314</v>
      </c>
      <c r="W285" s="14">
        <v>285</v>
      </c>
      <c r="X285" s="14">
        <f t="shared" si="71"/>
        <v>289</v>
      </c>
      <c r="Y285" s="368" t="s">
        <v>203</v>
      </c>
      <c r="Z285" s="14">
        <v>0.45657011561364041</v>
      </c>
      <c r="AA285" s="431">
        <v>0.47362506647928293</v>
      </c>
      <c r="AB285" s="14">
        <v>278</v>
      </c>
      <c r="AC285" s="43">
        <v>278</v>
      </c>
      <c r="AD285" s="14">
        <v>264</v>
      </c>
      <c r="AE285" s="14">
        <v>198</v>
      </c>
      <c r="AF285" s="14">
        <v>294</v>
      </c>
      <c r="AG285" s="14">
        <v>279</v>
      </c>
      <c r="AH285" s="43">
        <f t="shared" si="72"/>
        <v>282</v>
      </c>
      <c r="AI285" s="368" t="s">
        <v>229</v>
      </c>
      <c r="AJ285" s="14">
        <v>0.4301316658988148</v>
      </c>
      <c r="AK285" s="431">
        <v>0.47178898150236959</v>
      </c>
      <c r="AL285" s="14">
        <v>278</v>
      </c>
      <c r="AM285" s="14">
        <v>278</v>
      </c>
      <c r="AN285" s="14">
        <v>254</v>
      </c>
      <c r="AO285" s="14">
        <v>203</v>
      </c>
      <c r="AP285" s="14">
        <v>98</v>
      </c>
      <c r="AQ285" s="14">
        <v>176</v>
      </c>
      <c r="AR285" s="43">
        <f t="shared" si="73"/>
        <v>174</v>
      </c>
      <c r="AS285" s="14" t="s">
        <v>378</v>
      </c>
      <c r="AT285" s="14">
        <v>0.419139432915762</v>
      </c>
      <c r="AU285" s="431">
        <v>0.45155775359959011</v>
      </c>
      <c r="AV285" s="14">
        <v>278</v>
      </c>
      <c r="AW285" s="43">
        <v>278</v>
      </c>
      <c r="AX285" s="14">
        <v>287</v>
      </c>
      <c r="AY285" s="14">
        <v>202</v>
      </c>
      <c r="AZ285" s="14">
        <v>234</v>
      </c>
      <c r="BA285" s="14">
        <v>260.5</v>
      </c>
      <c r="BB285" s="14">
        <f t="shared" si="74"/>
        <v>267</v>
      </c>
      <c r="BC285" s="368" t="s">
        <v>377</v>
      </c>
      <c r="BD285" s="14">
        <v>0.46140412177191359</v>
      </c>
      <c r="BE285" s="431">
        <v>0.47262169527716374</v>
      </c>
      <c r="BF285" s="14">
        <v>278</v>
      </c>
      <c r="BG285" s="43">
        <v>278</v>
      </c>
      <c r="BH285" s="14">
        <v>269</v>
      </c>
      <c r="BI285" s="14">
        <v>193</v>
      </c>
      <c r="BJ285" s="14">
        <v>260</v>
      </c>
      <c r="BK285" s="14">
        <v>264.5</v>
      </c>
      <c r="BL285" s="14">
        <f t="shared" si="63"/>
        <v>270</v>
      </c>
      <c r="BM285" s="368" t="s">
        <v>570</v>
      </c>
      <c r="BN285" s="14">
        <v>0.44706917479040781</v>
      </c>
      <c r="BO285" s="431">
        <v>0.46621120108947861</v>
      </c>
      <c r="BP285" s="14">
        <v>278</v>
      </c>
      <c r="BQ285" s="43">
        <v>278</v>
      </c>
      <c r="BR285" s="14">
        <v>274</v>
      </c>
      <c r="BS285" s="14">
        <v>260</v>
      </c>
      <c r="BT285" s="14">
        <v>209</v>
      </c>
      <c r="BU285" s="14">
        <v>241.5</v>
      </c>
      <c r="BV285" s="14">
        <f t="shared" si="64"/>
        <v>245</v>
      </c>
      <c r="BW285" s="14" t="s">
        <v>114</v>
      </c>
      <c r="BX285" s="14">
        <v>0.44885448688937468</v>
      </c>
      <c r="BY285" s="431">
        <v>0.47373554090888725</v>
      </c>
      <c r="BZ285" s="14">
        <v>278</v>
      </c>
      <c r="CA285" s="43">
        <v>278</v>
      </c>
      <c r="CB285" s="14">
        <v>272</v>
      </c>
      <c r="CC285" s="14">
        <v>268</v>
      </c>
      <c r="CD285" s="14">
        <v>233</v>
      </c>
      <c r="CE285" s="14">
        <v>252.5</v>
      </c>
      <c r="CF285" s="14">
        <f t="shared" si="65"/>
        <v>261</v>
      </c>
      <c r="CG285" s="368" t="s">
        <v>360</v>
      </c>
      <c r="CH285" s="14">
        <v>0.4408284282103398</v>
      </c>
      <c r="CI285" s="431">
        <v>0.46509507984257148</v>
      </c>
      <c r="CJ285" s="14">
        <v>278</v>
      </c>
      <c r="CK285" s="43">
        <v>278</v>
      </c>
      <c r="CL285" s="14">
        <v>271</v>
      </c>
      <c r="CM285" s="14">
        <v>193</v>
      </c>
      <c r="CN285" s="14">
        <v>176</v>
      </c>
      <c r="CO285" s="14">
        <v>223.5</v>
      </c>
      <c r="CP285" s="43">
        <f t="shared" si="66"/>
        <v>218</v>
      </c>
      <c r="CQ285" s="14" t="s">
        <v>566</v>
      </c>
      <c r="CR285" s="14">
        <v>0.44560801021651469</v>
      </c>
      <c r="CS285" s="431">
        <v>0.46722573560836217</v>
      </c>
      <c r="CT285" s="14">
        <v>278</v>
      </c>
      <c r="CU285" s="14">
        <v>278</v>
      </c>
      <c r="CV285" s="14">
        <v>286</v>
      </c>
      <c r="CW285" s="14">
        <v>326</v>
      </c>
      <c r="CX285" s="14">
        <v>173</v>
      </c>
      <c r="CY285" s="14">
        <v>229.5</v>
      </c>
      <c r="CZ285" s="14">
        <f t="shared" si="67"/>
        <v>232</v>
      </c>
      <c r="DA285" s="368" t="s">
        <v>378</v>
      </c>
      <c r="DB285" s="14">
        <v>0.44700544021654715</v>
      </c>
      <c r="DC285" s="431">
        <v>0.47471654856426831</v>
      </c>
      <c r="DD285" s="14">
        <v>278</v>
      </c>
      <c r="DE285" s="43">
        <v>278</v>
      </c>
      <c r="DF285" s="14">
        <v>278</v>
      </c>
      <c r="DG285" s="14">
        <v>345</v>
      </c>
      <c r="DH285" s="14">
        <v>229</v>
      </c>
      <c r="DI285" s="14">
        <v>253.5</v>
      </c>
      <c r="DJ285" s="14">
        <f t="shared" si="68"/>
        <v>263</v>
      </c>
      <c r="DK285" s="368" t="s">
        <v>113</v>
      </c>
      <c r="DL285" s="14">
        <v>0.42035692277030584</v>
      </c>
      <c r="DM285" s="431">
        <v>0.43067803845892227</v>
      </c>
      <c r="DN285" s="14">
        <v>278</v>
      </c>
      <c r="DO285" s="43">
        <v>278</v>
      </c>
      <c r="DP285" s="14">
        <v>278</v>
      </c>
      <c r="DQ285" s="14">
        <v>277</v>
      </c>
      <c r="DR285" s="14">
        <v>340</v>
      </c>
      <c r="DS285" s="14">
        <v>309</v>
      </c>
      <c r="DT285" s="14">
        <f t="shared" si="69"/>
        <v>318</v>
      </c>
      <c r="DU285" s="368" t="s">
        <v>142</v>
      </c>
      <c r="DV285" s="14">
        <v>0.42466723820122276</v>
      </c>
      <c r="DW285" s="431">
        <v>0.43875774609863827</v>
      </c>
      <c r="DX285" s="14">
        <v>278</v>
      </c>
      <c r="DY285" s="14">
        <v>278</v>
      </c>
      <c r="DZ285" s="14">
        <v>280</v>
      </c>
      <c r="EA285" s="14">
        <v>306</v>
      </c>
      <c r="EB285" s="14">
        <v>125</v>
      </c>
      <c r="EC285" s="14">
        <v>202.5</v>
      </c>
      <c r="ED285" s="43">
        <f t="shared" si="70"/>
        <v>201</v>
      </c>
    </row>
    <row r="286" spans="6:134" x14ac:dyDescent="0.25">
      <c r="F286" s="406" t="s">
        <v>159</v>
      </c>
      <c r="G286" s="411">
        <f>(VLOOKUP(F286,'RPPF CALCULATION'!$AX$2:$AZ$400,2,FALSE))</f>
        <v>0.44982530821213274</v>
      </c>
      <c r="H286" s="413">
        <f t="shared" si="60"/>
        <v>280</v>
      </c>
      <c r="I286" s="49">
        <f>VLOOKUP(F286,'RPPF CALCULATION'!$U$2:$W$365,3,FALSE)</f>
        <v>278</v>
      </c>
      <c r="J286" s="417">
        <f>VLOOKUP(F286,'RPPF CALCULATION'!$X$2:$AC$365,3,FALSE)</f>
        <v>317</v>
      </c>
      <c r="K286" s="467">
        <f>VLOOKUP(F286,'RPPF CALCULATION'!$X$2:$AC$365,5,FALSE)</f>
        <v>147</v>
      </c>
      <c r="L286" s="525">
        <f t="shared" si="61"/>
        <v>212.5</v>
      </c>
      <c r="M286" s="469">
        <f t="shared" si="62"/>
        <v>224</v>
      </c>
      <c r="O286" s="368" t="s">
        <v>139</v>
      </c>
      <c r="P286" s="14">
        <v>0.46736088734565134</v>
      </c>
      <c r="Q286" s="431">
        <v>0.47721444112969474</v>
      </c>
      <c r="R286" s="14">
        <v>279</v>
      </c>
      <c r="S286" s="43">
        <v>279</v>
      </c>
      <c r="T286" s="14">
        <v>270</v>
      </c>
      <c r="U286" s="14">
        <v>313</v>
      </c>
      <c r="V286" s="14">
        <v>235</v>
      </c>
      <c r="W286" s="14">
        <v>252.5</v>
      </c>
      <c r="X286" s="14">
        <f t="shared" si="71"/>
        <v>255</v>
      </c>
      <c r="Y286" s="368" t="s">
        <v>237</v>
      </c>
      <c r="Z286" s="14">
        <v>0.45620683338655454</v>
      </c>
      <c r="AA286" s="431">
        <v>0.47324821402427053</v>
      </c>
      <c r="AB286" s="14">
        <v>279</v>
      </c>
      <c r="AC286" s="43">
        <v>279</v>
      </c>
      <c r="AD286" s="14">
        <v>261</v>
      </c>
      <c r="AE286" s="14">
        <v>211</v>
      </c>
      <c r="AF286" s="14">
        <v>305</v>
      </c>
      <c r="AG286" s="14">
        <v>283</v>
      </c>
      <c r="AH286" s="43">
        <f t="shared" si="72"/>
        <v>286</v>
      </c>
      <c r="AI286" s="368" t="s">
        <v>121</v>
      </c>
      <c r="AJ286" s="14">
        <v>0.42997252114007817</v>
      </c>
      <c r="AK286" s="431">
        <v>0.47161442392014907</v>
      </c>
      <c r="AL286" s="14">
        <v>279</v>
      </c>
      <c r="AM286" s="14">
        <v>279</v>
      </c>
      <c r="AN286" s="14">
        <v>273</v>
      </c>
      <c r="AO286" s="14">
        <v>283</v>
      </c>
      <c r="AP286" s="14">
        <v>251</v>
      </c>
      <c r="AQ286" s="14">
        <v>262</v>
      </c>
      <c r="AR286" s="43">
        <f t="shared" si="73"/>
        <v>268</v>
      </c>
      <c r="AS286" s="14" t="s">
        <v>273</v>
      </c>
      <c r="AT286" s="14">
        <v>0.41809167230617234</v>
      </c>
      <c r="AU286" s="431">
        <v>0.45042895399253541</v>
      </c>
      <c r="AV286" s="14">
        <v>279</v>
      </c>
      <c r="AW286" s="43">
        <v>279</v>
      </c>
      <c r="AX286" s="14">
        <v>277</v>
      </c>
      <c r="AY286" s="14">
        <v>324</v>
      </c>
      <c r="AZ286" s="14">
        <v>93</v>
      </c>
      <c r="BA286" s="14">
        <v>185</v>
      </c>
      <c r="BB286" s="14">
        <f t="shared" si="74"/>
        <v>181</v>
      </c>
      <c r="BC286" s="368" t="s">
        <v>281</v>
      </c>
      <c r="BD286" s="14">
        <v>0.46069826988257939</v>
      </c>
      <c r="BE286" s="431">
        <v>0.47189868284443864</v>
      </c>
      <c r="BF286" s="14">
        <v>279</v>
      </c>
      <c r="BG286" s="43">
        <v>279</v>
      </c>
      <c r="BH286" s="14">
        <v>277</v>
      </c>
      <c r="BI286" s="14">
        <v>300</v>
      </c>
      <c r="BJ286" s="14">
        <v>203</v>
      </c>
      <c r="BK286" s="14">
        <v>240</v>
      </c>
      <c r="BL286" s="14">
        <f t="shared" si="63"/>
        <v>246</v>
      </c>
      <c r="BM286" s="368" t="s">
        <v>83</v>
      </c>
      <c r="BN286" s="14">
        <v>0.44303857507887145</v>
      </c>
      <c r="BO286" s="431">
        <v>0.46200802440321476</v>
      </c>
      <c r="BP286" s="14">
        <v>279</v>
      </c>
      <c r="BQ286" s="43">
        <v>279</v>
      </c>
      <c r="BR286" s="14">
        <v>253</v>
      </c>
      <c r="BS286" s="14">
        <v>289</v>
      </c>
      <c r="BT286" s="14">
        <v>261</v>
      </c>
      <c r="BU286" s="14">
        <v>257</v>
      </c>
      <c r="BV286" s="14">
        <f t="shared" si="64"/>
        <v>261</v>
      </c>
      <c r="BW286" s="14" t="s">
        <v>230</v>
      </c>
      <c r="BX286" s="14">
        <v>0.44800055016454543</v>
      </c>
      <c r="BY286" s="431">
        <v>0.47283426847415577</v>
      </c>
      <c r="BZ286" s="14">
        <v>279</v>
      </c>
      <c r="CA286" s="43">
        <v>279</v>
      </c>
      <c r="CB286" s="14">
        <v>256</v>
      </c>
      <c r="CC286" s="14">
        <v>212</v>
      </c>
      <c r="CD286" s="14">
        <v>223</v>
      </c>
      <c r="CE286" s="14">
        <v>239.5</v>
      </c>
      <c r="CF286" s="14">
        <f t="shared" si="65"/>
        <v>245</v>
      </c>
      <c r="CG286" s="368" t="s">
        <v>316</v>
      </c>
      <c r="CH286" s="14">
        <v>0.43765216633586873</v>
      </c>
      <c r="CI286" s="431">
        <v>0.46174397162093211</v>
      </c>
      <c r="CJ286" s="14">
        <v>279</v>
      </c>
      <c r="CK286" s="43">
        <v>279</v>
      </c>
      <c r="CL286" s="14">
        <v>279</v>
      </c>
      <c r="CM286" s="14">
        <v>150</v>
      </c>
      <c r="CN286" s="14">
        <v>291</v>
      </c>
      <c r="CO286" s="14">
        <v>285</v>
      </c>
      <c r="CP286" s="43">
        <f t="shared" si="66"/>
        <v>296</v>
      </c>
      <c r="CQ286" s="14" t="s">
        <v>195</v>
      </c>
      <c r="CR286" s="14">
        <v>0.44560103469262541</v>
      </c>
      <c r="CS286" s="431">
        <v>0.4672184216817592</v>
      </c>
      <c r="CT286" s="14">
        <v>279</v>
      </c>
      <c r="CU286" s="14">
        <v>279</v>
      </c>
      <c r="CV286" s="14">
        <v>251</v>
      </c>
      <c r="CW286" s="14">
        <v>246</v>
      </c>
      <c r="CX286" s="14">
        <v>75</v>
      </c>
      <c r="CY286" s="14">
        <v>163</v>
      </c>
      <c r="CZ286" s="14">
        <f t="shared" si="67"/>
        <v>159</v>
      </c>
      <c r="DA286" s="368" t="s">
        <v>276</v>
      </c>
      <c r="DB286" s="14">
        <v>0.44449263429282498</v>
      </c>
      <c r="DC286" s="431">
        <v>0.4720479668245397</v>
      </c>
      <c r="DD286" s="14">
        <v>279</v>
      </c>
      <c r="DE286" s="43">
        <v>279</v>
      </c>
      <c r="DF286" s="14">
        <v>308</v>
      </c>
      <c r="DG286" s="14">
        <v>335</v>
      </c>
      <c r="DH286" s="14">
        <v>280</v>
      </c>
      <c r="DI286" s="14">
        <v>294</v>
      </c>
      <c r="DJ286" s="14">
        <f t="shared" si="68"/>
        <v>304</v>
      </c>
      <c r="DK286" s="368" t="s">
        <v>282</v>
      </c>
      <c r="DL286" s="14">
        <v>0.41866524758895041</v>
      </c>
      <c r="DM286" s="431">
        <v>0.42894482720593691</v>
      </c>
      <c r="DN286" s="14">
        <v>279</v>
      </c>
      <c r="DO286" s="43">
        <v>279</v>
      </c>
      <c r="DP286" s="14">
        <v>265</v>
      </c>
      <c r="DQ286" s="14">
        <v>155</v>
      </c>
      <c r="DR286" s="14">
        <v>282</v>
      </c>
      <c r="DS286" s="14">
        <v>273.5</v>
      </c>
      <c r="DT286" s="14">
        <f t="shared" si="69"/>
        <v>285</v>
      </c>
      <c r="DU286" s="368" t="s">
        <v>187</v>
      </c>
      <c r="DV286" s="14">
        <v>0.42210048817673557</v>
      </c>
      <c r="DW286" s="431">
        <v>0.43610583101257505</v>
      </c>
      <c r="DX286" s="14">
        <v>279</v>
      </c>
      <c r="DY286" s="14">
        <v>279</v>
      </c>
      <c r="DZ286" s="14">
        <v>291</v>
      </c>
      <c r="EA286" s="14">
        <v>319</v>
      </c>
      <c r="EB286" s="14">
        <v>309</v>
      </c>
      <c r="EC286" s="14">
        <v>300</v>
      </c>
      <c r="ED286" s="43">
        <f t="shared" si="70"/>
        <v>314</v>
      </c>
    </row>
    <row r="287" spans="6:134" x14ac:dyDescent="0.25">
      <c r="F287" s="406" t="s">
        <v>74</v>
      </c>
      <c r="G287" s="411">
        <f>(VLOOKUP(F287,'RPPF CALCULATION'!$AX$2:$AZ$400,2,FALSE))</f>
        <v>0.44975828816202856</v>
      </c>
      <c r="H287" s="413">
        <f t="shared" si="60"/>
        <v>281</v>
      </c>
      <c r="I287" s="49">
        <f>VLOOKUP(F287,'RPPF CALCULATION'!$U$2:$W$365,3,FALSE)</f>
        <v>238</v>
      </c>
      <c r="J287" s="417">
        <f>VLOOKUP(F287,'RPPF CALCULATION'!$X$2:$AC$365,3,FALSE)</f>
        <v>200</v>
      </c>
      <c r="K287" s="467">
        <f>VLOOKUP(F287,'RPPF CALCULATION'!$X$2:$AC$365,5,FALSE)</f>
        <v>306</v>
      </c>
      <c r="L287" s="525">
        <f t="shared" si="61"/>
        <v>272</v>
      </c>
      <c r="M287" s="469">
        <f t="shared" si="62"/>
        <v>275</v>
      </c>
      <c r="O287" s="368" t="s">
        <v>354</v>
      </c>
      <c r="P287" s="14">
        <v>0.46670302104735362</v>
      </c>
      <c r="Q287" s="431">
        <v>0.47654270477695193</v>
      </c>
      <c r="R287" s="14">
        <v>280</v>
      </c>
      <c r="S287" s="43">
        <v>280</v>
      </c>
      <c r="T287" s="14">
        <v>292</v>
      </c>
      <c r="U287" s="14">
        <v>299</v>
      </c>
      <c r="V287" s="14">
        <v>274</v>
      </c>
      <c r="W287" s="14">
        <v>283</v>
      </c>
      <c r="X287" s="14">
        <f t="shared" si="71"/>
        <v>288</v>
      </c>
      <c r="Y287" s="368" t="s">
        <v>73</v>
      </c>
      <c r="Z287" s="14">
        <v>0.45561328235944992</v>
      </c>
      <c r="AA287" s="431">
        <v>0.47263249119209738</v>
      </c>
      <c r="AB287" s="14">
        <v>280</v>
      </c>
      <c r="AC287" s="43">
        <v>280</v>
      </c>
      <c r="AD287" s="14">
        <v>299</v>
      </c>
      <c r="AE287" s="14">
        <v>355</v>
      </c>
      <c r="AF287" s="14">
        <v>227</v>
      </c>
      <c r="AG287" s="14">
        <v>263</v>
      </c>
      <c r="AH287" s="43">
        <f t="shared" si="72"/>
        <v>265</v>
      </c>
      <c r="AI287" s="368" t="s">
        <v>43</v>
      </c>
      <c r="AJ287" s="14">
        <v>0.42973261184889266</v>
      </c>
      <c r="AK287" s="431">
        <v>0.47135127993630671</v>
      </c>
      <c r="AL287" s="14">
        <v>280</v>
      </c>
      <c r="AM287" s="14">
        <v>280</v>
      </c>
      <c r="AN287" s="14">
        <v>295</v>
      </c>
      <c r="AO287" s="14">
        <v>348</v>
      </c>
      <c r="AP287" s="14">
        <v>225</v>
      </c>
      <c r="AQ287" s="14">
        <v>260</v>
      </c>
      <c r="AR287" s="43">
        <f t="shared" si="73"/>
        <v>266</v>
      </c>
      <c r="AS287" s="14" t="s">
        <v>237</v>
      </c>
      <c r="AT287" s="14">
        <v>0.41667031238645269</v>
      </c>
      <c r="AU287" s="431">
        <v>0.44889765905342599</v>
      </c>
      <c r="AV287" s="14">
        <v>280</v>
      </c>
      <c r="AW287" s="43">
        <v>280</v>
      </c>
      <c r="AX287" s="14">
        <v>285</v>
      </c>
      <c r="AY287" s="14">
        <v>265</v>
      </c>
      <c r="AZ287" s="14">
        <v>294</v>
      </c>
      <c r="BA287" s="14">
        <v>289.5</v>
      </c>
      <c r="BB287" s="14">
        <f t="shared" si="74"/>
        <v>302</v>
      </c>
      <c r="BC287" s="368" t="s">
        <v>189</v>
      </c>
      <c r="BD287" s="14">
        <v>0.46009917579462528</v>
      </c>
      <c r="BE287" s="431">
        <v>0.47128502368944009</v>
      </c>
      <c r="BF287" s="14">
        <v>280</v>
      </c>
      <c r="BG287" s="43">
        <v>280</v>
      </c>
      <c r="BH287" s="14">
        <v>265</v>
      </c>
      <c r="BI287" s="14">
        <v>212</v>
      </c>
      <c r="BJ287" s="14">
        <v>265</v>
      </c>
      <c r="BK287" s="14">
        <v>265</v>
      </c>
      <c r="BL287" s="14">
        <f t="shared" si="63"/>
        <v>271</v>
      </c>
      <c r="BM287" s="368" t="s">
        <v>224</v>
      </c>
      <c r="BN287" s="14">
        <v>0.43964270299080932</v>
      </c>
      <c r="BO287" s="431">
        <v>0.45846675228204042</v>
      </c>
      <c r="BP287" s="14">
        <v>280</v>
      </c>
      <c r="BQ287" s="43">
        <v>280</v>
      </c>
      <c r="BR287" s="14">
        <v>275</v>
      </c>
      <c r="BS287" s="14">
        <v>142</v>
      </c>
      <c r="BT287" s="14">
        <v>297</v>
      </c>
      <c r="BU287" s="14">
        <v>286</v>
      </c>
      <c r="BV287" s="14">
        <f t="shared" si="64"/>
        <v>293</v>
      </c>
      <c r="BW287" s="14" t="s">
        <v>378</v>
      </c>
      <c r="BX287" s="14">
        <v>0.4466610985573653</v>
      </c>
      <c r="BY287" s="431">
        <v>0.4714205679315896</v>
      </c>
      <c r="BZ287" s="14">
        <v>280</v>
      </c>
      <c r="CA287" s="43">
        <v>280</v>
      </c>
      <c r="CB287" s="14">
        <v>294</v>
      </c>
      <c r="CC287" s="14">
        <v>278</v>
      </c>
      <c r="CD287" s="14">
        <v>235</v>
      </c>
      <c r="CE287" s="14">
        <v>264.5</v>
      </c>
      <c r="CF287" s="14">
        <f t="shared" si="65"/>
        <v>279</v>
      </c>
      <c r="CG287" s="368" t="s">
        <v>102</v>
      </c>
      <c r="CH287" s="14">
        <v>0.43701908229493336</v>
      </c>
      <c r="CI287" s="431">
        <v>0.46107603767265826</v>
      </c>
      <c r="CJ287" s="14">
        <v>280</v>
      </c>
      <c r="CK287" s="43">
        <v>280</v>
      </c>
      <c r="CL287" s="14">
        <v>282</v>
      </c>
      <c r="CM287" s="14">
        <v>257</v>
      </c>
      <c r="CN287" s="14">
        <v>321</v>
      </c>
      <c r="CO287" s="14">
        <v>301.5</v>
      </c>
      <c r="CP287" s="43">
        <f t="shared" si="66"/>
        <v>312</v>
      </c>
      <c r="CQ287" s="14" t="s">
        <v>75</v>
      </c>
      <c r="CR287" s="14">
        <v>0.44487334807654499</v>
      </c>
      <c r="CS287" s="431">
        <v>0.46645543289633468</v>
      </c>
      <c r="CT287" s="14">
        <v>280</v>
      </c>
      <c r="CU287" s="14">
        <v>280</v>
      </c>
      <c r="CV287" s="14">
        <v>292</v>
      </c>
      <c r="CW287" s="14">
        <v>259</v>
      </c>
      <c r="CX287" s="14">
        <v>261</v>
      </c>
      <c r="CY287" s="14">
        <v>276.5</v>
      </c>
      <c r="CZ287" s="14">
        <f t="shared" si="67"/>
        <v>288</v>
      </c>
      <c r="DA287" s="368" t="s">
        <v>81</v>
      </c>
      <c r="DB287" s="14">
        <v>0.43823913134068149</v>
      </c>
      <c r="DC287" s="431">
        <v>0.46540679186156858</v>
      </c>
      <c r="DD287" s="14">
        <v>280</v>
      </c>
      <c r="DE287" s="43">
        <v>280</v>
      </c>
      <c r="DF287" s="14">
        <v>284</v>
      </c>
      <c r="DG287" s="14">
        <v>172</v>
      </c>
      <c r="DH287" s="14">
        <v>343</v>
      </c>
      <c r="DI287" s="14">
        <v>313.5</v>
      </c>
      <c r="DJ287" s="14">
        <f t="shared" si="68"/>
        <v>323</v>
      </c>
      <c r="DK287" s="368" t="s">
        <v>142</v>
      </c>
      <c r="DL287" s="14">
        <v>0.41808841552356568</v>
      </c>
      <c r="DM287" s="431">
        <v>0.42835383205637956</v>
      </c>
      <c r="DN287" s="14">
        <v>280</v>
      </c>
      <c r="DO287" s="43">
        <v>280</v>
      </c>
      <c r="DP287" s="14">
        <v>270</v>
      </c>
      <c r="DQ287" s="14">
        <v>327</v>
      </c>
      <c r="DR287" s="14">
        <v>70</v>
      </c>
      <c r="DS287" s="14">
        <v>170</v>
      </c>
      <c r="DT287" s="14">
        <f t="shared" si="69"/>
        <v>164</v>
      </c>
      <c r="DU287" s="368" t="s">
        <v>176</v>
      </c>
      <c r="DV287" s="14">
        <v>0.42128137368657881</v>
      </c>
      <c r="DW287" s="431">
        <v>0.43525953820924934</v>
      </c>
      <c r="DX287" s="14">
        <v>280</v>
      </c>
      <c r="DY287" s="14">
        <v>280</v>
      </c>
      <c r="DZ287" s="14">
        <v>288</v>
      </c>
      <c r="EA287" s="14">
        <v>214</v>
      </c>
      <c r="EB287" s="14">
        <v>308</v>
      </c>
      <c r="EC287" s="14">
        <v>298</v>
      </c>
      <c r="ED287" s="43">
        <f t="shared" si="70"/>
        <v>308</v>
      </c>
    </row>
    <row r="288" spans="6:134" x14ac:dyDescent="0.25">
      <c r="F288" s="406" t="s">
        <v>326</v>
      </c>
      <c r="G288" s="411">
        <f>(VLOOKUP(F288,'RPPF CALCULATION'!$AX$2:$AZ$400,2,FALSE))</f>
        <v>0.44818666475771618</v>
      </c>
      <c r="H288" s="413">
        <f t="shared" si="60"/>
        <v>282</v>
      </c>
      <c r="I288" s="49">
        <f>VLOOKUP(F288,'RPPF CALCULATION'!$U$2:$W$365,3,FALSE)</f>
        <v>299</v>
      </c>
      <c r="J288" s="417">
        <f>VLOOKUP(F288,'RPPF CALCULATION'!$X$2:$AC$365,3,FALSE)</f>
        <v>255</v>
      </c>
      <c r="K288" s="467">
        <f>VLOOKUP(F288,'RPPF CALCULATION'!$X$2:$AC$365,5,FALSE)</f>
        <v>297</v>
      </c>
      <c r="L288" s="525">
        <f t="shared" si="61"/>
        <v>298</v>
      </c>
      <c r="M288" s="469">
        <f t="shared" si="62"/>
        <v>303</v>
      </c>
      <c r="O288" s="368" t="s">
        <v>81</v>
      </c>
      <c r="P288" s="14">
        <v>0.465327460036012</v>
      </c>
      <c r="Q288" s="431">
        <v>0.47513814227067247</v>
      </c>
      <c r="R288" s="14">
        <v>281</v>
      </c>
      <c r="S288" s="43">
        <v>281</v>
      </c>
      <c r="T288" s="14">
        <v>279</v>
      </c>
      <c r="U288" s="14">
        <v>341</v>
      </c>
      <c r="V288" s="14">
        <v>195</v>
      </c>
      <c r="W288" s="14">
        <v>237</v>
      </c>
      <c r="X288" s="14">
        <f t="shared" si="71"/>
        <v>241</v>
      </c>
      <c r="Y288" s="368" t="s">
        <v>186</v>
      </c>
      <c r="Z288" s="14">
        <v>0.45427887417722712</v>
      </c>
      <c r="AA288" s="431">
        <v>0.47124823685217776</v>
      </c>
      <c r="AB288" s="14">
        <v>281</v>
      </c>
      <c r="AC288" s="43">
        <v>281</v>
      </c>
      <c r="AD288" s="14">
        <v>295</v>
      </c>
      <c r="AE288" s="14">
        <v>262</v>
      </c>
      <c r="AF288" s="14">
        <v>322</v>
      </c>
      <c r="AG288" s="14">
        <v>308.5</v>
      </c>
      <c r="AH288" s="43">
        <f t="shared" si="72"/>
        <v>314</v>
      </c>
      <c r="AI288" s="368" t="s">
        <v>343</v>
      </c>
      <c r="AJ288" s="14">
        <v>0.42838291574982751</v>
      </c>
      <c r="AK288" s="431">
        <v>0.46987086870784006</v>
      </c>
      <c r="AL288" s="14">
        <v>281</v>
      </c>
      <c r="AM288" s="14">
        <v>281</v>
      </c>
      <c r="AN288" s="14">
        <v>257</v>
      </c>
      <c r="AO288" s="14">
        <v>200</v>
      </c>
      <c r="AP288" s="14">
        <v>303</v>
      </c>
      <c r="AQ288" s="14">
        <v>280</v>
      </c>
      <c r="AR288" s="43">
        <f t="shared" si="73"/>
        <v>291</v>
      </c>
      <c r="AS288" s="14" t="s">
        <v>264</v>
      </c>
      <c r="AT288" s="14">
        <v>0.41599480525585586</v>
      </c>
      <c r="AU288" s="431">
        <v>0.44816990485403979</v>
      </c>
      <c r="AV288" s="14">
        <v>281</v>
      </c>
      <c r="AW288" s="43">
        <v>281</v>
      </c>
      <c r="AX288" s="14">
        <v>315</v>
      </c>
      <c r="AY288" s="14">
        <v>239</v>
      </c>
      <c r="AZ288" s="14">
        <v>296</v>
      </c>
      <c r="BA288" s="14">
        <v>305.5</v>
      </c>
      <c r="BB288" s="14">
        <f t="shared" si="74"/>
        <v>316</v>
      </c>
      <c r="BC288" s="368" t="s">
        <v>232</v>
      </c>
      <c r="BD288" s="14">
        <v>0.45971058039686591</v>
      </c>
      <c r="BE288" s="431">
        <v>0.47088698083069697</v>
      </c>
      <c r="BF288" s="14">
        <v>281</v>
      </c>
      <c r="BG288" s="43">
        <v>281</v>
      </c>
      <c r="BH288" s="14">
        <v>261</v>
      </c>
      <c r="BI288" s="14">
        <v>273</v>
      </c>
      <c r="BJ288" s="14">
        <v>175</v>
      </c>
      <c r="BK288" s="14">
        <v>218</v>
      </c>
      <c r="BL288" s="14">
        <f t="shared" si="63"/>
        <v>216</v>
      </c>
      <c r="BM288" s="368" t="s">
        <v>127</v>
      </c>
      <c r="BN288" s="14">
        <v>0.43825687359553012</v>
      </c>
      <c r="BO288" s="431">
        <v>0.45702158624664757</v>
      </c>
      <c r="BP288" s="14">
        <v>281</v>
      </c>
      <c r="BQ288" s="43">
        <v>281</v>
      </c>
      <c r="BR288" s="14">
        <v>297</v>
      </c>
      <c r="BS288" s="14">
        <v>340</v>
      </c>
      <c r="BT288" s="14">
        <v>240</v>
      </c>
      <c r="BU288" s="14">
        <v>268.5</v>
      </c>
      <c r="BV288" s="14">
        <f t="shared" si="64"/>
        <v>274</v>
      </c>
      <c r="BW288" s="14" t="s">
        <v>362</v>
      </c>
      <c r="BX288" s="14">
        <v>0.44592810032660507</v>
      </c>
      <c r="BY288" s="431">
        <v>0.47064693789451251</v>
      </c>
      <c r="BZ288" s="14">
        <v>281</v>
      </c>
      <c r="CA288" s="43">
        <v>281</v>
      </c>
      <c r="CB288" s="14">
        <v>251</v>
      </c>
      <c r="CC288" s="14">
        <v>320</v>
      </c>
      <c r="CD288" s="14">
        <v>141</v>
      </c>
      <c r="CE288" s="14">
        <v>196</v>
      </c>
      <c r="CF288" s="14">
        <f t="shared" si="65"/>
        <v>196</v>
      </c>
      <c r="CG288" s="368" t="s">
        <v>152</v>
      </c>
      <c r="CH288" s="14">
        <v>0.43683439488755099</v>
      </c>
      <c r="CI288" s="431">
        <v>0.46088118362290664</v>
      </c>
      <c r="CJ288" s="14">
        <v>281</v>
      </c>
      <c r="CK288" s="43">
        <v>281</v>
      </c>
      <c r="CL288" s="14">
        <v>266</v>
      </c>
      <c r="CM288" s="14">
        <v>246</v>
      </c>
      <c r="CN288" s="14">
        <v>209</v>
      </c>
      <c r="CO288" s="14">
        <v>237.5</v>
      </c>
      <c r="CP288" s="43">
        <f t="shared" si="66"/>
        <v>242</v>
      </c>
      <c r="CQ288" s="14" t="s">
        <v>370</v>
      </c>
      <c r="CR288" s="14">
        <v>0.44455602057205246</v>
      </c>
      <c r="CS288" s="431">
        <v>0.46612271092250107</v>
      </c>
      <c r="CT288" s="14">
        <v>281</v>
      </c>
      <c r="CU288" s="14">
        <v>281</v>
      </c>
      <c r="CV288" s="14">
        <v>277</v>
      </c>
      <c r="CW288" s="14">
        <v>112</v>
      </c>
      <c r="CX288" s="14">
        <v>68</v>
      </c>
      <c r="CY288" s="14">
        <v>172.5</v>
      </c>
      <c r="CZ288" s="14">
        <f t="shared" si="67"/>
        <v>168</v>
      </c>
      <c r="DA288" s="368" t="s">
        <v>570</v>
      </c>
      <c r="DB288" s="14">
        <v>0.43698126555062128</v>
      </c>
      <c r="DC288" s="431">
        <v>0.46407094747872352</v>
      </c>
      <c r="DD288" s="14">
        <v>281</v>
      </c>
      <c r="DE288" s="43">
        <v>281</v>
      </c>
      <c r="DF288" s="14">
        <v>267</v>
      </c>
      <c r="DG288" s="14">
        <v>225</v>
      </c>
      <c r="DH288" s="14">
        <v>126</v>
      </c>
      <c r="DI288" s="14">
        <v>196.5</v>
      </c>
      <c r="DJ288" s="14">
        <f t="shared" si="68"/>
        <v>198</v>
      </c>
      <c r="DK288" s="368" t="s">
        <v>59</v>
      </c>
      <c r="DL288" s="14">
        <v>0.41563137384773002</v>
      </c>
      <c r="DM288" s="431">
        <v>0.42583646209756731</v>
      </c>
      <c r="DN288" s="14">
        <v>281</v>
      </c>
      <c r="DO288" s="43">
        <v>281</v>
      </c>
      <c r="DP288" s="14">
        <v>269</v>
      </c>
      <c r="DQ288" s="14">
        <v>241</v>
      </c>
      <c r="DR288" s="14">
        <v>268</v>
      </c>
      <c r="DS288" s="14">
        <v>268.5</v>
      </c>
      <c r="DT288" s="14">
        <f t="shared" si="69"/>
        <v>274</v>
      </c>
      <c r="DU288" s="368" t="s">
        <v>289</v>
      </c>
      <c r="DV288" s="14">
        <v>0.41985449361115013</v>
      </c>
      <c r="DW288" s="431">
        <v>0.43378531408850024</v>
      </c>
      <c r="DX288" s="14">
        <v>281</v>
      </c>
      <c r="DY288" s="14">
        <v>281</v>
      </c>
      <c r="DZ288" s="14">
        <v>287</v>
      </c>
      <c r="EA288" s="14">
        <v>219</v>
      </c>
      <c r="EB288" s="14">
        <v>338</v>
      </c>
      <c r="EC288" s="14">
        <v>312.5</v>
      </c>
      <c r="ED288" s="43">
        <f t="shared" si="70"/>
        <v>319</v>
      </c>
    </row>
    <row r="289" spans="6:134" x14ac:dyDescent="0.25">
      <c r="F289" s="406" t="s">
        <v>42</v>
      </c>
      <c r="G289" s="411">
        <f>(VLOOKUP(F289,'RPPF CALCULATION'!$AX$2:$AZ$400,2,FALSE))</f>
        <v>0.44769804147277004</v>
      </c>
      <c r="H289" s="413">
        <f t="shared" si="60"/>
        <v>283</v>
      </c>
      <c r="I289" s="49">
        <f>VLOOKUP(F289,'RPPF CALCULATION'!$U$2:$W$365,3,FALSE)</f>
        <v>297</v>
      </c>
      <c r="J289" s="417">
        <f>VLOOKUP(F289,'RPPF CALCULATION'!$X$2:$AC$365,3,FALSE)</f>
        <v>230</v>
      </c>
      <c r="K289" s="467">
        <f>VLOOKUP(F289,'RPPF CALCULATION'!$X$2:$AC$365,5,FALSE)</f>
        <v>280</v>
      </c>
      <c r="L289" s="525">
        <f t="shared" si="61"/>
        <v>288.5</v>
      </c>
      <c r="M289" s="469">
        <f t="shared" si="62"/>
        <v>292</v>
      </c>
      <c r="O289" s="368" t="s">
        <v>267</v>
      </c>
      <c r="P289" s="14">
        <v>0.4613173256979744</v>
      </c>
      <c r="Q289" s="431">
        <v>0.4710434606899131</v>
      </c>
      <c r="R289" s="14">
        <v>282</v>
      </c>
      <c r="S289" s="43">
        <v>282</v>
      </c>
      <c r="T289" s="14">
        <v>271</v>
      </c>
      <c r="U289" s="14">
        <v>225</v>
      </c>
      <c r="V289" s="14">
        <v>283</v>
      </c>
      <c r="W289" s="14">
        <v>277</v>
      </c>
      <c r="X289" s="14">
        <f t="shared" si="71"/>
        <v>279</v>
      </c>
      <c r="Y289" s="368" t="s">
        <v>154</v>
      </c>
      <c r="Z289" s="14">
        <v>0.45283741899960073</v>
      </c>
      <c r="AA289" s="431">
        <v>0.46975293682928287</v>
      </c>
      <c r="AB289" s="14">
        <v>282</v>
      </c>
      <c r="AC289" s="43">
        <v>282</v>
      </c>
      <c r="AD289" s="14">
        <v>298</v>
      </c>
      <c r="AE289" s="14">
        <v>286</v>
      </c>
      <c r="AF289" s="14">
        <v>226</v>
      </c>
      <c r="AG289" s="14">
        <v>262</v>
      </c>
      <c r="AH289" s="43">
        <f t="shared" si="72"/>
        <v>262</v>
      </c>
      <c r="AI289" s="368" t="s">
        <v>54</v>
      </c>
      <c r="AJ289" s="14">
        <v>0.42501458688105564</v>
      </c>
      <c r="AK289" s="431">
        <v>0.46617632451974317</v>
      </c>
      <c r="AL289" s="14">
        <v>282</v>
      </c>
      <c r="AM289" s="14">
        <v>282</v>
      </c>
      <c r="AN289" s="14">
        <v>294</v>
      </c>
      <c r="AO289" s="14">
        <v>328</v>
      </c>
      <c r="AP289" s="14">
        <v>274</v>
      </c>
      <c r="AQ289" s="14">
        <v>284</v>
      </c>
      <c r="AR289" s="43">
        <f t="shared" si="73"/>
        <v>295</v>
      </c>
      <c r="AS289" s="14" t="s">
        <v>119</v>
      </c>
      <c r="AT289" s="14">
        <v>0.41504829958953338</v>
      </c>
      <c r="AU289" s="431">
        <v>0.44715019174930842</v>
      </c>
      <c r="AV289" s="14">
        <v>282</v>
      </c>
      <c r="AW289" s="43">
        <v>282</v>
      </c>
      <c r="AX289" s="14">
        <v>305</v>
      </c>
      <c r="AY289" s="14">
        <v>316</v>
      </c>
      <c r="AZ289" s="14">
        <v>325</v>
      </c>
      <c r="BA289" s="14">
        <v>315</v>
      </c>
      <c r="BB289" s="14">
        <f t="shared" si="74"/>
        <v>327</v>
      </c>
      <c r="BC289" s="368" t="s">
        <v>347</v>
      </c>
      <c r="BD289" s="14">
        <v>0.45772176170544421</v>
      </c>
      <c r="BE289" s="431">
        <v>0.46884981033917872</v>
      </c>
      <c r="BF289" s="14">
        <v>282</v>
      </c>
      <c r="BG289" s="43">
        <v>282</v>
      </c>
      <c r="BH289" s="14">
        <v>254</v>
      </c>
      <c r="BI289" s="14">
        <v>147</v>
      </c>
      <c r="BJ289" s="14">
        <v>290</v>
      </c>
      <c r="BK289" s="14">
        <v>272</v>
      </c>
      <c r="BL289" s="14">
        <f t="shared" si="63"/>
        <v>281</v>
      </c>
      <c r="BM289" s="368" t="s">
        <v>114</v>
      </c>
      <c r="BN289" s="14">
        <v>0.43722297890215817</v>
      </c>
      <c r="BO289" s="431">
        <v>0.45594342359536894</v>
      </c>
      <c r="BP289" s="14">
        <v>282</v>
      </c>
      <c r="BQ289" s="43">
        <v>282</v>
      </c>
      <c r="BR289" s="14">
        <v>287</v>
      </c>
      <c r="BS289" s="14">
        <v>237</v>
      </c>
      <c r="BT289" s="14">
        <v>317</v>
      </c>
      <c r="BU289" s="14">
        <v>302</v>
      </c>
      <c r="BV289" s="14">
        <f t="shared" si="64"/>
        <v>312</v>
      </c>
      <c r="BW289" s="14" t="s">
        <v>37</v>
      </c>
      <c r="BX289" s="14">
        <v>0.44545825917995668</v>
      </c>
      <c r="BY289" s="431">
        <v>0.47015105235420912</v>
      </c>
      <c r="BZ289" s="14">
        <v>282</v>
      </c>
      <c r="CA289" s="43">
        <v>282</v>
      </c>
      <c r="CB289" s="14">
        <v>304</v>
      </c>
      <c r="CC289" s="14">
        <v>312</v>
      </c>
      <c r="CD289" s="14">
        <v>289</v>
      </c>
      <c r="CE289" s="14">
        <v>296.5</v>
      </c>
      <c r="CF289" s="14">
        <f t="shared" si="65"/>
        <v>303</v>
      </c>
      <c r="CG289" s="368" t="s">
        <v>156</v>
      </c>
      <c r="CH289" s="14">
        <v>0.43643329804117353</v>
      </c>
      <c r="CI289" s="431">
        <v>0.46045800726255287</v>
      </c>
      <c r="CJ289" s="14">
        <v>282</v>
      </c>
      <c r="CK289" s="43">
        <v>282</v>
      </c>
      <c r="CL289" s="14">
        <v>243</v>
      </c>
      <c r="CM289" s="14">
        <v>216</v>
      </c>
      <c r="CN289" s="14">
        <v>254</v>
      </c>
      <c r="CO289" s="14">
        <v>248.5</v>
      </c>
      <c r="CP289" s="43">
        <f t="shared" si="66"/>
        <v>254</v>
      </c>
      <c r="CQ289" s="14" t="s">
        <v>304</v>
      </c>
      <c r="CR289" s="14">
        <v>0.44334584038158636</v>
      </c>
      <c r="CS289" s="431">
        <v>0.4648538214125606</v>
      </c>
      <c r="CT289" s="14">
        <v>282</v>
      </c>
      <c r="CU289" s="14">
        <v>282</v>
      </c>
      <c r="CV289" s="14">
        <v>274</v>
      </c>
      <c r="CW289" s="14">
        <v>276</v>
      </c>
      <c r="CX289" s="14">
        <v>271</v>
      </c>
      <c r="CY289" s="14">
        <v>272.5</v>
      </c>
      <c r="CZ289" s="14">
        <f t="shared" si="67"/>
        <v>282</v>
      </c>
      <c r="DA289" s="368" t="s">
        <v>162</v>
      </c>
      <c r="DB289" s="14">
        <v>0.43411288554489791</v>
      </c>
      <c r="DC289" s="431">
        <v>0.46102474863240051</v>
      </c>
      <c r="DD289" s="14">
        <v>282</v>
      </c>
      <c r="DE289" s="43">
        <v>282</v>
      </c>
      <c r="DF289" s="14">
        <v>289</v>
      </c>
      <c r="DG289" s="14">
        <v>319</v>
      </c>
      <c r="DH289" s="14">
        <v>166</v>
      </c>
      <c r="DI289" s="14">
        <v>227.5</v>
      </c>
      <c r="DJ289" s="14">
        <f t="shared" si="68"/>
        <v>229</v>
      </c>
      <c r="DK289" s="368" t="s">
        <v>336</v>
      </c>
      <c r="DL289" s="14">
        <v>0.41484019774119762</v>
      </c>
      <c r="DM289" s="431">
        <v>0.42502586007062476</v>
      </c>
      <c r="DN289" s="14">
        <v>282</v>
      </c>
      <c r="DO289" s="43">
        <v>282</v>
      </c>
      <c r="DP289" s="14">
        <v>279</v>
      </c>
      <c r="DQ289" s="14">
        <v>276</v>
      </c>
      <c r="DR289" s="14">
        <v>331</v>
      </c>
      <c r="DS289" s="14">
        <v>305</v>
      </c>
      <c r="DT289" s="14">
        <f t="shared" si="69"/>
        <v>314</v>
      </c>
      <c r="DU289" s="368" t="s">
        <v>115</v>
      </c>
      <c r="DV289" s="14">
        <v>0.4116841217587332</v>
      </c>
      <c r="DW289" s="431">
        <v>0.42534384835655792</v>
      </c>
      <c r="DX289" s="14">
        <v>282</v>
      </c>
      <c r="DY289" s="14">
        <v>282</v>
      </c>
      <c r="DZ289" s="14">
        <v>275</v>
      </c>
      <c r="EA289" s="14">
        <v>341</v>
      </c>
      <c r="EB289" s="14">
        <v>238</v>
      </c>
      <c r="EC289" s="14">
        <v>256.5</v>
      </c>
      <c r="ED289" s="43">
        <f t="shared" si="70"/>
        <v>267</v>
      </c>
    </row>
    <row r="290" spans="6:134" x14ac:dyDescent="0.25">
      <c r="F290" s="406" t="s">
        <v>246</v>
      </c>
      <c r="G290" s="411">
        <f>(VLOOKUP(F290,'RPPF CALCULATION'!$AX$2:$AZ$400,2,FALSE))</f>
        <v>0.44692971536438525</v>
      </c>
      <c r="H290" s="413">
        <f t="shared" si="60"/>
        <v>284</v>
      </c>
      <c r="I290" s="49">
        <f>VLOOKUP(F290,'RPPF CALCULATION'!$U$2:$W$365,3,FALSE)</f>
        <v>261</v>
      </c>
      <c r="J290" s="417">
        <f>VLOOKUP(F290,'RPPF CALCULATION'!$X$2:$AC$365,3,FALSE)</f>
        <v>302</v>
      </c>
      <c r="K290" s="467">
        <f>VLOOKUP(F290,'RPPF CALCULATION'!$X$2:$AC$365,5,FALSE)</f>
        <v>237</v>
      </c>
      <c r="L290" s="525">
        <f t="shared" si="61"/>
        <v>249</v>
      </c>
      <c r="M290" s="469">
        <f t="shared" si="62"/>
        <v>256</v>
      </c>
      <c r="O290" s="368" t="s">
        <v>359</v>
      </c>
      <c r="P290" s="14">
        <v>0.46127315530036711</v>
      </c>
      <c r="Q290" s="431">
        <v>0.4709983590304046</v>
      </c>
      <c r="R290" s="14">
        <v>283</v>
      </c>
      <c r="S290" s="43">
        <v>283</v>
      </c>
      <c r="T290" s="14">
        <v>283</v>
      </c>
      <c r="U290" s="14">
        <v>250</v>
      </c>
      <c r="V290" s="14">
        <v>162</v>
      </c>
      <c r="W290" s="14">
        <v>222.5</v>
      </c>
      <c r="X290" s="14">
        <f t="shared" si="71"/>
        <v>222</v>
      </c>
      <c r="Y290" s="368" t="s">
        <v>308</v>
      </c>
      <c r="Z290" s="14">
        <v>0.45238736455639489</v>
      </c>
      <c r="AA290" s="431">
        <v>0.46928607082493173</v>
      </c>
      <c r="AB290" s="14">
        <v>283</v>
      </c>
      <c r="AC290" s="43">
        <v>283</v>
      </c>
      <c r="AD290" s="14">
        <v>266</v>
      </c>
      <c r="AE290" s="14">
        <v>169</v>
      </c>
      <c r="AF290" s="14">
        <v>255</v>
      </c>
      <c r="AG290" s="14">
        <v>260.5</v>
      </c>
      <c r="AH290" s="43">
        <f t="shared" si="72"/>
        <v>258</v>
      </c>
      <c r="AI290" s="368" t="s">
        <v>266</v>
      </c>
      <c r="AJ290" s="14">
        <v>0.42219952378823489</v>
      </c>
      <c r="AK290" s="431">
        <v>0.46308862869374168</v>
      </c>
      <c r="AL290" s="14">
        <v>283</v>
      </c>
      <c r="AM290" s="14">
        <v>283</v>
      </c>
      <c r="AN290" s="14">
        <v>279</v>
      </c>
      <c r="AO290" s="14">
        <v>235</v>
      </c>
      <c r="AP290" s="14">
        <v>187</v>
      </c>
      <c r="AQ290" s="14">
        <v>233</v>
      </c>
      <c r="AR290" s="43">
        <f t="shared" si="73"/>
        <v>230</v>
      </c>
      <c r="AS290" s="14" t="s">
        <v>81</v>
      </c>
      <c r="AT290" s="14">
        <v>0.41447258103053525</v>
      </c>
      <c r="AU290" s="431">
        <v>0.44652994426412601</v>
      </c>
      <c r="AV290" s="14">
        <v>283</v>
      </c>
      <c r="AW290" s="43">
        <v>283</v>
      </c>
      <c r="AX290" s="14">
        <v>258</v>
      </c>
      <c r="AY290" s="14">
        <v>142</v>
      </c>
      <c r="AZ290" s="14">
        <v>246</v>
      </c>
      <c r="BA290" s="14">
        <v>252</v>
      </c>
      <c r="BB290" s="14">
        <f t="shared" si="74"/>
        <v>254</v>
      </c>
      <c r="BC290" s="368" t="s">
        <v>152</v>
      </c>
      <c r="BD290" s="14">
        <v>0.45765760790942789</v>
      </c>
      <c r="BE290" s="431">
        <v>0.46878409684768402</v>
      </c>
      <c r="BF290" s="14">
        <v>283</v>
      </c>
      <c r="BG290" s="43">
        <v>283</v>
      </c>
      <c r="BH290" s="14">
        <v>328</v>
      </c>
      <c r="BI290" s="14">
        <v>226</v>
      </c>
      <c r="BJ290" s="14">
        <v>349</v>
      </c>
      <c r="BK290" s="14">
        <v>338.5</v>
      </c>
      <c r="BL290" s="14">
        <f t="shared" si="63"/>
        <v>343</v>
      </c>
      <c r="BM290" s="368" t="s">
        <v>304</v>
      </c>
      <c r="BN290" s="14">
        <v>0.43541016795242438</v>
      </c>
      <c r="BO290" s="431">
        <v>0.45405299406481636</v>
      </c>
      <c r="BP290" s="14">
        <v>283</v>
      </c>
      <c r="BQ290" s="43">
        <v>283</v>
      </c>
      <c r="BR290" s="14">
        <v>285</v>
      </c>
      <c r="BS290" s="14">
        <v>316</v>
      </c>
      <c r="BT290" s="14">
        <v>321</v>
      </c>
      <c r="BU290" s="14">
        <v>303</v>
      </c>
      <c r="BV290" s="14">
        <f t="shared" si="64"/>
        <v>313</v>
      </c>
      <c r="BW290" s="14" t="s">
        <v>121</v>
      </c>
      <c r="BX290" s="14">
        <v>0.44535731542892604</v>
      </c>
      <c r="BY290" s="431">
        <v>0.47004451305496481</v>
      </c>
      <c r="BZ290" s="14">
        <v>283</v>
      </c>
      <c r="CA290" s="43">
        <v>283</v>
      </c>
      <c r="CB290" s="14">
        <v>281</v>
      </c>
      <c r="CC290" s="14">
        <v>243</v>
      </c>
      <c r="CD290" s="14">
        <v>341</v>
      </c>
      <c r="CE290" s="14">
        <v>311</v>
      </c>
      <c r="CF290" s="14">
        <f t="shared" si="65"/>
        <v>314</v>
      </c>
      <c r="CG290" s="368" t="s">
        <v>568</v>
      </c>
      <c r="CH290" s="14">
        <v>0.43621949850318387</v>
      </c>
      <c r="CI290" s="431">
        <v>0.46023243852236229</v>
      </c>
      <c r="CJ290" s="14">
        <v>283</v>
      </c>
      <c r="CK290" s="43">
        <v>283</v>
      </c>
      <c r="CL290" s="14">
        <v>323</v>
      </c>
      <c r="CM290" s="14">
        <v>254</v>
      </c>
      <c r="CN290" s="14">
        <v>331</v>
      </c>
      <c r="CO290" s="14">
        <v>327</v>
      </c>
      <c r="CP290" s="43">
        <f t="shared" si="66"/>
        <v>334</v>
      </c>
      <c r="CQ290" s="14" t="s">
        <v>107</v>
      </c>
      <c r="CR290" s="14">
        <v>0.44122188058010325</v>
      </c>
      <c r="CS290" s="431">
        <v>0.4626268222161854</v>
      </c>
      <c r="CT290" s="14">
        <v>283</v>
      </c>
      <c r="CU290" s="14">
        <v>283</v>
      </c>
      <c r="CV290" s="14">
        <v>291</v>
      </c>
      <c r="CW290" s="14">
        <v>251</v>
      </c>
      <c r="CX290" s="14">
        <v>350</v>
      </c>
      <c r="CY290" s="14">
        <v>320.5</v>
      </c>
      <c r="CZ290" s="14">
        <f t="shared" si="67"/>
        <v>329</v>
      </c>
      <c r="DA290" s="368" t="s">
        <v>293</v>
      </c>
      <c r="DB290" s="14">
        <v>0.42805525078201512</v>
      </c>
      <c r="DC290" s="431">
        <v>0.45459158427156954</v>
      </c>
      <c r="DD290" s="14">
        <v>283</v>
      </c>
      <c r="DE290" s="43">
        <v>283</v>
      </c>
      <c r="DF290" s="14">
        <v>286</v>
      </c>
      <c r="DG290" s="14">
        <v>331</v>
      </c>
      <c r="DH290" s="14">
        <v>226</v>
      </c>
      <c r="DI290" s="14">
        <v>256</v>
      </c>
      <c r="DJ290" s="14">
        <f t="shared" si="68"/>
        <v>264</v>
      </c>
      <c r="DK290" s="368" t="s">
        <v>281</v>
      </c>
      <c r="DL290" s="14">
        <v>0.41101663450857173</v>
      </c>
      <c r="DM290" s="431">
        <v>0.42110841605162669</v>
      </c>
      <c r="DN290" s="14">
        <v>283</v>
      </c>
      <c r="DO290" s="43">
        <v>283</v>
      </c>
      <c r="DP290" s="14">
        <v>282</v>
      </c>
      <c r="DQ290" s="14">
        <v>288</v>
      </c>
      <c r="DR290" s="14">
        <v>315</v>
      </c>
      <c r="DS290" s="14">
        <v>298.5</v>
      </c>
      <c r="DT290" s="14">
        <f t="shared" si="69"/>
        <v>305</v>
      </c>
      <c r="DU290" s="368" t="s">
        <v>226</v>
      </c>
      <c r="DV290" s="14">
        <v>0.41134325594776311</v>
      </c>
      <c r="DW290" s="431">
        <v>0.4249916725787023</v>
      </c>
      <c r="DX290" s="14">
        <v>283</v>
      </c>
      <c r="DY290" s="14">
        <v>283</v>
      </c>
      <c r="DZ290" s="14">
        <v>295</v>
      </c>
      <c r="EA290" s="14">
        <v>327</v>
      </c>
      <c r="EB290" s="14">
        <v>205</v>
      </c>
      <c r="EC290" s="14">
        <v>250</v>
      </c>
      <c r="ED290" s="43">
        <f t="shared" si="70"/>
        <v>262</v>
      </c>
    </row>
    <row r="291" spans="6:134" x14ac:dyDescent="0.25">
      <c r="F291" s="406" t="s">
        <v>214</v>
      </c>
      <c r="G291" s="411">
        <f>(VLOOKUP(F291,'RPPF CALCULATION'!$AX$2:$AZ$400,2,FALSE))</f>
        <v>0.44418220359592908</v>
      </c>
      <c r="H291" s="413">
        <f t="shared" si="60"/>
        <v>285</v>
      </c>
      <c r="I291" s="49">
        <f>VLOOKUP(F291,'RPPF CALCULATION'!$U$2:$W$365,3,FALSE)</f>
        <v>283</v>
      </c>
      <c r="J291" s="417">
        <f>VLOOKUP(F291,'RPPF CALCULATION'!$X$2:$AC$365,3,FALSE)</f>
        <v>257</v>
      </c>
      <c r="K291" s="467">
        <f>VLOOKUP(F291,'RPPF CALCULATION'!$X$2:$AC$365,5,FALSE)</f>
        <v>286</v>
      </c>
      <c r="L291" s="525">
        <f t="shared" si="61"/>
        <v>284.5</v>
      </c>
      <c r="M291" s="469">
        <f t="shared" si="62"/>
        <v>289</v>
      </c>
      <c r="O291" s="368" t="s">
        <v>330</v>
      </c>
      <c r="P291" s="14">
        <v>0.45986876515696939</v>
      </c>
      <c r="Q291" s="431">
        <v>0.46956435957611581</v>
      </c>
      <c r="R291" s="14">
        <v>284</v>
      </c>
      <c r="S291" s="43">
        <v>284</v>
      </c>
      <c r="T291" s="14">
        <v>275</v>
      </c>
      <c r="U291" s="14">
        <v>305</v>
      </c>
      <c r="V291" s="14">
        <v>171</v>
      </c>
      <c r="W291" s="14">
        <v>223</v>
      </c>
      <c r="X291" s="14">
        <f t="shared" si="71"/>
        <v>223</v>
      </c>
      <c r="Y291" s="368" t="s">
        <v>86</v>
      </c>
      <c r="Z291" s="14">
        <v>0.45234456123206085</v>
      </c>
      <c r="AA291" s="431">
        <v>0.46924166860358618</v>
      </c>
      <c r="AB291" s="14">
        <v>284</v>
      </c>
      <c r="AC291" s="43">
        <v>284</v>
      </c>
      <c r="AD291" s="14">
        <v>300</v>
      </c>
      <c r="AE291" s="14">
        <v>250</v>
      </c>
      <c r="AF291" s="14">
        <v>348</v>
      </c>
      <c r="AG291" s="14">
        <v>324</v>
      </c>
      <c r="AH291" s="43">
        <f t="shared" si="72"/>
        <v>334</v>
      </c>
      <c r="AI291" s="368" t="s">
        <v>162</v>
      </c>
      <c r="AJ291" s="14">
        <v>0.42049470784140558</v>
      </c>
      <c r="AK291" s="431">
        <v>0.46121870503322049</v>
      </c>
      <c r="AL291" s="14">
        <v>284</v>
      </c>
      <c r="AM291" s="14">
        <v>284</v>
      </c>
      <c r="AN291" s="14">
        <v>280</v>
      </c>
      <c r="AO291" s="14">
        <v>339</v>
      </c>
      <c r="AP291" s="14">
        <v>211</v>
      </c>
      <c r="AQ291" s="14">
        <v>245.5</v>
      </c>
      <c r="AR291" s="43">
        <f t="shared" si="73"/>
        <v>248</v>
      </c>
      <c r="AS291" s="14" t="s">
        <v>229</v>
      </c>
      <c r="AT291" s="14">
        <v>0.41059671602890552</v>
      </c>
      <c r="AU291" s="431">
        <v>0.4423543006573768</v>
      </c>
      <c r="AV291" s="14">
        <v>284</v>
      </c>
      <c r="AW291" s="43">
        <v>284</v>
      </c>
      <c r="AX291" s="14">
        <v>270</v>
      </c>
      <c r="AY291" s="14">
        <v>200</v>
      </c>
      <c r="AZ291" s="14">
        <v>198</v>
      </c>
      <c r="BA291" s="14">
        <v>234</v>
      </c>
      <c r="BB291" s="14">
        <f t="shared" si="74"/>
        <v>236</v>
      </c>
      <c r="BC291" s="368" t="s">
        <v>572</v>
      </c>
      <c r="BD291" s="14">
        <v>0.45715051345353386</v>
      </c>
      <c r="BE291" s="431">
        <v>0.46826467400315042</v>
      </c>
      <c r="BF291" s="14">
        <v>284</v>
      </c>
      <c r="BG291" s="43">
        <v>284</v>
      </c>
      <c r="BH291" s="14">
        <v>271</v>
      </c>
      <c r="BI291" s="14">
        <v>132</v>
      </c>
      <c r="BJ291" s="14">
        <v>242</v>
      </c>
      <c r="BK291" s="14">
        <v>256.5</v>
      </c>
      <c r="BL291" s="14">
        <f t="shared" si="63"/>
        <v>261</v>
      </c>
      <c r="BM291" s="368" t="s">
        <v>282</v>
      </c>
      <c r="BN291" s="14">
        <v>0.43326170206886844</v>
      </c>
      <c r="BO291" s="431">
        <v>0.45181253796416493</v>
      </c>
      <c r="BP291" s="14">
        <v>284</v>
      </c>
      <c r="BQ291" s="43">
        <v>284</v>
      </c>
      <c r="BR291" s="14">
        <v>302</v>
      </c>
      <c r="BS291" s="14">
        <v>314</v>
      </c>
      <c r="BT291" s="14">
        <v>239</v>
      </c>
      <c r="BU291" s="14">
        <v>270.5</v>
      </c>
      <c r="BV291" s="14">
        <f t="shared" si="64"/>
        <v>276</v>
      </c>
      <c r="BW291" s="14" t="s">
        <v>91</v>
      </c>
      <c r="BX291" s="14">
        <v>0.44200130032806934</v>
      </c>
      <c r="BY291" s="431">
        <v>0.46650246618779245</v>
      </c>
      <c r="BZ291" s="14">
        <v>284</v>
      </c>
      <c r="CA291" s="43">
        <v>284</v>
      </c>
      <c r="CB291" s="14">
        <v>275</v>
      </c>
      <c r="CC291" s="14">
        <v>299</v>
      </c>
      <c r="CD291" s="14">
        <v>293</v>
      </c>
      <c r="CE291" s="14">
        <v>284</v>
      </c>
      <c r="CF291" s="14">
        <f t="shared" si="65"/>
        <v>292</v>
      </c>
      <c r="CG291" s="368" t="s">
        <v>281</v>
      </c>
      <c r="CH291" s="14">
        <v>0.43513118673189882</v>
      </c>
      <c r="CI291" s="431">
        <v>0.45908421754166384</v>
      </c>
      <c r="CJ291" s="14">
        <v>284</v>
      </c>
      <c r="CK291" s="43">
        <v>284</v>
      </c>
      <c r="CL291" s="14">
        <v>274</v>
      </c>
      <c r="CM291" s="14">
        <v>280</v>
      </c>
      <c r="CN291" s="14">
        <v>259</v>
      </c>
      <c r="CO291" s="14">
        <v>266.5</v>
      </c>
      <c r="CP291" s="43">
        <f t="shared" si="66"/>
        <v>276</v>
      </c>
      <c r="CQ291" s="14" t="s">
        <v>285</v>
      </c>
      <c r="CR291" s="14">
        <v>0.43800908834438568</v>
      </c>
      <c r="CS291" s="431">
        <v>0.4592581681945474</v>
      </c>
      <c r="CT291" s="14">
        <v>284</v>
      </c>
      <c r="CU291" s="14">
        <v>284</v>
      </c>
      <c r="CV291" s="14">
        <v>288</v>
      </c>
      <c r="CW291" s="14">
        <v>316</v>
      </c>
      <c r="CX291" s="14">
        <v>227</v>
      </c>
      <c r="CY291" s="14">
        <v>257.5</v>
      </c>
      <c r="CZ291" s="14">
        <f t="shared" si="67"/>
        <v>259</v>
      </c>
      <c r="DA291" s="368" t="s">
        <v>85</v>
      </c>
      <c r="DB291" s="14">
        <v>0.42741586884098232</v>
      </c>
      <c r="DC291" s="431">
        <v>0.45391256526877088</v>
      </c>
      <c r="DD291" s="14">
        <v>284</v>
      </c>
      <c r="DE291" s="43">
        <v>284</v>
      </c>
      <c r="DF291" s="14">
        <v>274</v>
      </c>
      <c r="DG291" s="14">
        <v>208</v>
      </c>
      <c r="DH291" s="14">
        <v>223</v>
      </c>
      <c r="DI291" s="14">
        <v>248.5</v>
      </c>
      <c r="DJ291" s="14">
        <f t="shared" si="68"/>
        <v>255</v>
      </c>
      <c r="DK291" s="368" t="s">
        <v>135</v>
      </c>
      <c r="DL291" s="14">
        <v>0.41049031673039793</v>
      </c>
      <c r="DM291" s="431">
        <v>0.42056917547764949</v>
      </c>
      <c r="DN291" s="14">
        <v>284</v>
      </c>
      <c r="DO291" s="43">
        <v>284</v>
      </c>
      <c r="DP291" s="14">
        <v>288</v>
      </c>
      <c r="DQ291" s="14">
        <v>304</v>
      </c>
      <c r="DR291" s="14">
        <v>318</v>
      </c>
      <c r="DS291" s="14">
        <v>303</v>
      </c>
      <c r="DT291" s="14">
        <f t="shared" si="69"/>
        <v>310</v>
      </c>
      <c r="DU291" s="368" t="s">
        <v>288</v>
      </c>
      <c r="DV291" s="14">
        <v>0.40626903528062608</v>
      </c>
      <c r="DW291" s="431">
        <v>0.41974908868513322</v>
      </c>
      <c r="DX291" s="14">
        <v>284</v>
      </c>
      <c r="DY291" s="14">
        <v>284</v>
      </c>
      <c r="DZ291" s="14">
        <v>284</v>
      </c>
      <c r="EA291" s="14">
        <v>334</v>
      </c>
      <c r="EB291" s="14">
        <v>168</v>
      </c>
      <c r="EC291" s="14">
        <v>226</v>
      </c>
      <c r="ED291" s="43">
        <f t="shared" si="70"/>
        <v>231</v>
      </c>
    </row>
    <row r="292" spans="6:134" x14ac:dyDescent="0.25">
      <c r="F292" s="406" t="s">
        <v>59</v>
      </c>
      <c r="G292" s="411">
        <f>(VLOOKUP(F292,'RPPF CALCULATION'!$AX$2:$AZ$400,2,FALSE))</f>
        <v>0.44321618034663024</v>
      </c>
      <c r="H292" s="413">
        <f t="shared" si="60"/>
        <v>286</v>
      </c>
      <c r="I292" s="49">
        <f>VLOOKUP(F292,'RPPF CALCULATION'!$U$2:$W$365,3,FALSE)</f>
        <v>279</v>
      </c>
      <c r="J292" s="417">
        <f>VLOOKUP(F292,'RPPF CALCULATION'!$X$2:$AC$365,3,FALSE)</f>
        <v>303</v>
      </c>
      <c r="K292" s="467">
        <f>VLOOKUP(F292,'RPPF CALCULATION'!$X$2:$AC$365,5,FALSE)</f>
        <v>161</v>
      </c>
      <c r="L292" s="525">
        <f t="shared" si="61"/>
        <v>220</v>
      </c>
      <c r="M292" s="469">
        <f t="shared" si="62"/>
        <v>228</v>
      </c>
      <c r="O292" s="368" t="s">
        <v>363</v>
      </c>
      <c r="P292" s="14">
        <v>0.4587906782831494</v>
      </c>
      <c r="Q292" s="431">
        <v>0.46846354297183979</v>
      </c>
      <c r="R292" s="14">
        <v>285</v>
      </c>
      <c r="S292" s="43">
        <v>285</v>
      </c>
      <c r="T292" s="14">
        <v>296</v>
      </c>
      <c r="U292" s="14">
        <v>272</v>
      </c>
      <c r="V292" s="14">
        <v>269</v>
      </c>
      <c r="W292" s="14">
        <v>282.5</v>
      </c>
      <c r="X292" s="14">
        <f t="shared" si="71"/>
        <v>286</v>
      </c>
      <c r="Y292" s="368" t="s">
        <v>306</v>
      </c>
      <c r="Z292" s="14">
        <v>0.44991843857586389</v>
      </c>
      <c r="AA292" s="431">
        <v>0.46672491933543975</v>
      </c>
      <c r="AB292" s="14">
        <v>285</v>
      </c>
      <c r="AC292" s="43">
        <v>285</v>
      </c>
      <c r="AD292" s="14">
        <v>267</v>
      </c>
      <c r="AE292" s="14">
        <v>281</v>
      </c>
      <c r="AF292" s="14">
        <v>93</v>
      </c>
      <c r="AG292" s="14">
        <v>180</v>
      </c>
      <c r="AH292" s="43">
        <f t="shared" si="72"/>
        <v>182</v>
      </c>
      <c r="AI292" s="368" t="s">
        <v>259</v>
      </c>
      <c r="AJ292" s="14">
        <v>0.4184293507369769</v>
      </c>
      <c r="AK292" s="431">
        <v>0.45895332258875216</v>
      </c>
      <c r="AL292" s="14">
        <v>285</v>
      </c>
      <c r="AM292" s="14">
        <v>285</v>
      </c>
      <c r="AN292" s="14">
        <v>286</v>
      </c>
      <c r="AO292" s="14">
        <v>298</v>
      </c>
      <c r="AP292" s="14">
        <v>209</v>
      </c>
      <c r="AQ292" s="14">
        <v>247.5</v>
      </c>
      <c r="AR292" s="43">
        <f t="shared" si="73"/>
        <v>252</v>
      </c>
      <c r="AS292" s="14" t="s">
        <v>142</v>
      </c>
      <c r="AT292" s="14">
        <v>0.40997946906292504</v>
      </c>
      <c r="AU292" s="431">
        <v>0.44168931275243223</v>
      </c>
      <c r="AV292" s="14">
        <v>285</v>
      </c>
      <c r="AW292" s="43">
        <v>285</v>
      </c>
      <c r="AX292" s="14">
        <v>314</v>
      </c>
      <c r="AY292" s="14">
        <v>275</v>
      </c>
      <c r="AZ292" s="14">
        <v>308</v>
      </c>
      <c r="BA292" s="14">
        <v>311</v>
      </c>
      <c r="BB292" s="14">
        <f t="shared" si="74"/>
        <v>323</v>
      </c>
      <c r="BC292" s="368" t="s">
        <v>216</v>
      </c>
      <c r="BD292" s="14">
        <v>0.45690217903714675</v>
      </c>
      <c r="BE292" s="431">
        <v>0.46801030212537476</v>
      </c>
      <c r="BF292" s="14">
        <v>285</v>
      </c>
      <c r="BG292" s="43">
        <v>285</v>
      </c>
      <c r="BH292" s="14">
        <v>250</v>
      </c>
      <c r="BI292" s="14">
        <v>84</v>
      </c>
      <c r="BJ292" s="14">
        <v>326</v>
      </c>
      <c r="BK292" s="14">
        <v>288</v>
      </c>
      <c r="BL292" s="14">
        <f t="shared" si="63"/>
        <v>294</v>
      </c>
      <c r="BM292" s="368" t="s">
        <v>324</v>
      </c>
      <c r="BN292" s="14">
        <v>0.42920954720345478</v>
      </c>
      <c r="BO292" s="431">
        <v>0.44758688320348777</v>
      </c>
      <c r="BP292" s="14">
        <v>285</v>
      </c>
      <c r="BQ292" s="43">
        <v>285</v>
      </c>
      <c r="BR292" s="14">
        <v>298</v>
      </c>
      <c r="BS292" s="14">
        <v>335</v>
      </c>
      <c r="BT292" s="14">
        <v>257</v>
      </c>
      <c r="BU292" s="14">
        <v>277.5</v>
      </c>
      <c r="BV292" s="14">
        <f t="shared" si="64"/>
        <v>282</v>
      </c>
      <c r="BW292" s="14" t="s">
        <v>145</v>
      </c>
      <c r="BX292" s="14">
        <v>0.43456545113699957</v>
      </c>
      <c r="BY292" s="431">
        <v>0.45865443048459464</v>
      </c>
      <c r="BZ292" s="14">
        <v>285</v>
      </c>
      <c r="CA292" s="43">
        <v>285</v>
      </c>
      <c r="CB292" s="14">
        <v>276</v>
      </c>
      <c r="CC292" s="14">
        <v>293</v>
      </c>
      <c r="CD292" s="14">
        <v>295</v>
      </c>
      <c r="CE292" s="14">
        <v>285.5</v>
      </c>
      <c r="CF292" s="14">
        <f t="shared" si="65"/>
        <v>293</v>
      </c>
      <c r="CG292" s="368" t="s">
        <v>46</v>
      </c>
      <c r="CH292" s="14">
        <v>0.43022796270035224</v>
      </c>
      <c r="CI292" s="431">
        <v>0.45391108163095062</v>
      </c>
      <c r="CJ292" s="14">
        <v>285</v>
      </c>
      <c r="CK292" s="43">
        <v>285</v>
      </c>
      <c r="CL292" s="14">
        <v>258</v>
      </c>
      <c r="CM292" s="14">
        <v>180</v>
      </c>
      <c r="CN292" s="14">
        <v>264</v>
      </c>
      <c r="CO292" s="14">
        <v>261</v>
      </c>
      <c r="CP292" s="43">
        <f t="shared" si="66"/>
        <v>266</v>
      </c>
      <c r="CQ292" s="14" t="s">
        <v>42</v>
      </c>
      <c r="CR292" s="14">
        <v>0.43375430569694789</v>
      </c>
      <c r="CS292" s="431">
        <v>0.45479697381131151</v>
      </c>
      <c r="CT292" s="14">
        <v>285</v>
      </c>
      <c r="CU292" s="14">
        <v>285</v>
      </c>
      <c r="CV292" s="14">
        <v>258</v>
      </c>
      <c r="CW292" s="14">
        <v>233</v>
      </c>
      <c r="CX292" s="14">
        <v>127</v>
      </c>
      <c r="CY292" s="14">
        <v>192.5</v>
      </c>
      <c r="CZ292" s="14">
        <f t="shared" si="67"/>
        <v>187</v>
      </c>
      <c r="DA292" s="368" t="s">
        <v>135</v>
      </c>
      <c r="DB292" s="14">
        <v>0.41905306479828541</v>
      </c>
      <c r="DC292" s="431">
        <v>0.44503132778417748</v>
      </c>
      <c r="DD292" s="14">
        <v>285</v>
      </c>
      <c r="DE292" s="43">
        <v>285</v>
      </c>
      <c r="DF292" s="14">
        <v>293</v>
      </c>
      <c r="DG292" s="14">
        <v>298</v>
      </c>
      <c r="DH292" s="14">
        <v>287</v>
      </c>
      <c r="DI292" s="14">
        <v>290</v>
      </c>
      <c r="DJ292" s="14">
        <f t="shared" si="68"/>
        <v>299</v>
      </c>
      <c r="DK292" s="368" t="s">
        <v>45</v>
      </c>
      <c r="DL292" s="14">
        <v>0.41028987194851729</v>
      </c>
      <c r="DM292" s="431">
        <v>0.42036380913109156</v>
      </c>
      <c r="DN292" s="14">
        <v>285</v>
      </c>
      <c r="DO292" s="43">
        <v>285</v>
      </c>
      <c r="DP292" s="14">
        <v>285</v>
      </c>
      <c r="DQ292" s="14">
        <v>310</v>
      </c>
      <c r="DR292" s="14">
        <v>338</v>
      </c>
      <c r="DS292" s="14">
        <v>311.5</v>
      </c>
      <c r="DT292" s="14">
        <f t="shared" si="69"/>
        <v>320</v>
      </c>
      <c r="DU292" s="368" t="s">
        <v>235</v>
      </c>
      <c r="DV292" s="14">
        <v>0.40573033076326687</v>
      </c>
      <c r="DW292" s="431">
        <v>0.41919250988981377</v>
      </c>
      <c r="DX292" s="14">
        <v>285</v>
      </c>
      <c r="DY292" s="14">
        <v>285</v>
      </c>
      <c r="DZ292" s="14">
        <v>293</v>
      </c>
      <c r="EA292" s="14">
        <v>274</v>
      </c>
      <c r="EB292" s="14">
        <v>175</v>
      </c>
      <c r="EC292" s="14">
        <v>234</v>
      </c>
      <c r="ED292" s="43">
        <f t="shared" si="70"/>
        <v>238</v>
      </c>
    </row>
    <row r="293" spans="6:134" x14ac:dyDescent="0.25">
      <c r="F293" s="406" t="s">
        <v>375</v>
      </c>
      <c r="G293" s="411">
        <f>(VLOOKUP(F293,'RPPF CALCULATION'!$AX$2:$AZ$400,2,FALSE))</f>
        <v>0.44261107715198467</v>
      </c>
      <c r="H293" s="413">
        <f t="shared" si="60"/>
        <v>287</v>
      </c>
      <c r="I293" s="49">
        <f>VLOOKUP(F293,'RPPF CALCULATION'!$U$2:$W$365,3,FALSE)</f>
        <v>304</v>
      </c>
      <c r="J293" s="417">
        <f>VLOOKUP(F293,'RPPF CALCULATION'!$X$2:$AC$365,3,FALSE)</f>
        <v>286</v>
      </c>
      <c r="K293" s="467">
        <f>VLOOKUP(F293,'RPPF CALCULATION'!$X$2:$AC$365,5,FALSE)</f>
        <v>327</v>
      </c>
      <c r="L293" s="525">
        <f t="shared" si="61"/>
        <v>315.5</v>
      </c>
      <c r="M293" s="469">
        <f t="shared" si="62"/>
        <v>324</v>
      </c>
      <c r="O293" s="368" t="s">
        <v>60</v>
      </c>
      <c r="P293" s="14">
        <v>0.4557681271219518</v>
      </c>
      <c r="Q293" s="431">
        <v>0.46537726617326369</v>
      </c>
      <c r="R293" s="14">
        <v>286</v>
      </c>
      <c r="S293" s="43">
        <v>286</v>
      </c>
      <c r="T293" s="14">
        <v>284</v>
      </c>
      <c r="U293" s="14">
        <v>246</v>
      </c>
      <c r="V293" s="14">
        <v>292</v>
      </c>
      <c r="W293" s="14">
        <v>288</v>
      </c>
      <c r="X293" s="14">
        <f t="shared" si="71"/>
        <v>292</v>
      </c>
      <c r="Y293" s="368" t="s">
        <v>191</v>
      </c>
      <c r="Z293" s="14">
        <v>0.4495333031993981</v>
      </c>
      <c r="AA293" s="431">
        <v>0.4663253974174601</v>
      </c>
      <c r="AB293" s="14">
        <v>286</v>
      </c>
      <c r="AC293" s="43">
        <v>286</v>
      </c>
      <c r="AD293" s="14">
        <v>285</v>
      </c>
      <c r="AE293" s="14">
        <v>304</v>
      </c>
      <c r="AF293" s="14">
        <v>281</v>
      </c>
      <c r="AG293" s="14">
        <v>283</v>
      </c>
      <c r="AH293" s="43">
        <f t="shared" si="72"/>
        <v>286</v>
      </c>
      <c r="AI293" s="368" t="s">
        <v>78</v>
      </c>
      <c r="AJ293" s="14">
        <v>0.41733562472189134</v>
      </c>
      <c r="AK293" s="431">
        <v>0.45775367158974561</v>
      </c>
      <c r="AL293" s="14">
        <v>286</v>
      </c>
      <c r="AM293" s="14">
        <v>286</v>
      </c>
      <c r="AN293" s="14">
        <v>271</v>
      </c>
      <c r="AO293" s="14">
        <v>273</v>
      </c>
      <c r="AP293" s="14">
        <v>208</v>
      </c>
      <c r="AQ293" s="14">
        <v>239.5</v>
      </c>
      <c r="AR293" s="43">
        <f t="shared" si="73"/>
        <v>240</v>
      </c>
      <c r="AS293" s="14" t="s">
        <v>184</v>
      </c>
      <c r="AT293" s="14">
        <v>0.40911007426937329</v>
      </c>
      <c r="AU293" s="431">
        <v>0.44075267465747564</v>
      </c>
      <c r="AV293" s="14">
        <v>286</v>
      </c>
      <c r="AW293" s="43">
        <v>286</v>
      </c>
      <c r="AX293" s="14">
        <v>296</v>
      </c>
      <c r="AY293" s="14">
        <v>317</v>
      </c>
      <c r="AZ293" s="14">
        <v>266</v>
      </c>
      <c r="BA293" s="14">
        <v>281</v>
      </c>
      <c r="BB293" s="14">
        <f t="shared" si="74"/>
        <v>289</v>
      </c>
      <c r="BC293" s="368" t="s">
        <v>165</v>
      </c>
      <c r="BD293" s="14">
        <v>0.45602950679839593</v>
      </c>
      <c r="BE293" s="431">
        <v>0.46711641363708856</v>
      </c>
      <c r="BF293" s="14">
        <v>286</v>
      </c>
      <c r="BG293" s="43">
        <v>286</v>
      </c>
      <c r="BH293" s="14">
        <v>288</v>
      </c>
      <c r="BI293" s="14">
        <v>281</v>
      </c>
      <c r="BJ293" s="14">
        <v>335</v>
      </c>
      <c r="BK293" s="14">
        <v>311.5</v>
      </c>
      <c r="BL293" s="14">
        <f t="shared" si="63"/>
        <v>322</v>
      </c>
      <c r="BM293" s="368" t="s">
        <v>120</v>
      </c>
      <c r="BN293" s="14">
        <v>0.42855719977301554</v>
      </c>
      <c r="BO293" s="431">
        <v>0.44690660440946156</v>
      </c>
      <c r="BP293" s="14">
        <v>286</v>
      </c>
      <c r="BQ293" s="43">
        <v>286</v>
      </c>
      <c r="BR293" s="14">
        <v>273</v>
      </c>
      <c r="BS293" s="14">
        <v>202</v>
      </c>
      <c r="BT293" s="14">
        <v>282</v>
      </c>
      <c r="BU293" s="14">
        <v>277.5</v>
      </c>
      <c r="BV293" s="14">
        <f t="shared" si="64"/>
        <v>282</v>
      </c>
      <c r="BW293" s="14" t="s">
        <v>203</v>
      </c>
      <c r="BX293" s="14">
        <v>0.43368696616679309</v>
      </c>
      <c r="BY293" s="431">
        <v>0.45772724903782958</v>
      </c>
      <c r="BZ293" s="14">
        <v>286</v>
      </c>
      <c r="CA293" s="43">
        <v>286</v>
      </c>
      <c r="CB293" s="14">
        <v>277</v>
      </c>
      <c r="CC293" s="14">
        <v>294</v>
      </c>
      <c r="CD293" s="14">
        <v>175</v>
      </c>
      <c r="CE293" s="14">
        <v>226</v>
      </c>
      <c r="CF293" s="14">
        <f t="shared" si="65"/>
        <v>223</v>
      </c>
      <c r="CG293" s="368" t="s">
        <v>301</v>
      </c>
      <c r="CH293" s="14">
        <v>0.42978013315639402</v>
      </c>
      <c r="CI293" s="431">
        <v>0.45343860003907893</v>
      </c>
      <c r="CJ293" s="14">
        <v>286</v>
      </c>
      <c r="CK293" s="43">
        <v>286</v>
      </c>
      <c r="CL293" s="14">
        <v>272</v>
      </c>
      <c r="CM293" s="14">
        <v>208</v>
      </c>
      <c r="CN293" s="14">
        <v>328</v>
      </c>
      <c r="CO293" s="14">
        <v>300</v>
      </c>
      <c r="CP293" s="43">
        <f t="shared" si="66"/>
        <v>308</v>
      </c>
      <c r="CQ293" s="14" t="s">
        <v>573</v>
      </c>
      <c r="CR293" s="14">
        <v>0.43222543877948505</v>
      </c>
      <c r="CS293" s="431">
        <v>0.45319393716524276</v>
      </c>
      <c r="CT293" s="14">
        <v>286</v>
      </c>
      <c r="CU293" s="14">
        <v>286</v>
      </c>
      <c r="CV293" s="14">
        <v>253</v>
      </c>
      <c r="CW293" s="14">
        <v>278</v>
      </c>
      <c r="CX293" s="14">
        <v>157</v>
      </c>
      <c r="CY293" s="14">
        <v>205</v>
      </c>
      <c r="CZ293" s="14">
        <f t="shared" si="67"/>
        <v>201</v>
      </c>
      <c r="DA293" s="368" t="s">
        <v>563</v>
      </c>
      <c r="DB293" s="14">
        <v>0.41283507735288039</v>
      </c>
      <c r="DC293" s="431">
        <v>0.43842787003281619</v>
      </c>
      <c r="DD293" s="14">
        <v>286</v>
      </c>
      <c r="DE293" s="43">
        <v>286</v>
      </c>
      <c r="DF293" s="14">
        <v>281</v>
      </c>
      <c r="DG293" s="14">
        <v>348</v>
      </c>
      <c r="DH293" s="14">
        <v>139</v>
      </c>
      <c r="DI293" s="14">
        <v>210</v>
      </c>
      <c r="DJ293" s="14">
        <f t="shared" si="68"/>
        <v>210</v>
      </c>
      <c r="DK293" s="368" t="s">
        <v>289</v>
      </c>
      <c r="DL293" s="14">
        <v>0.40956138270384146</v>
      </c>
      <c r="DM293" s="431">
        <v>0.41961743313026889</v>
      </c>
      <c r="DN293" s="14">
        <v>286</v>
      </c>
      <c r="DO293" s="43">
        <v>286</v>
      </c>
      <c r="DP293" s="14">
        <v>304</v>
      </c>
      <c r="DQ293" s="14">
        <v>292</v>
      </c>
      <c r="DR293" s="14">
        <v>337</v>
      </c>
      <c r="DS293" s="14">
        <v>320.5</v>
      </c>
      <c r="DT293" s="14">
        <f t="shared" si="69"/>
        <v>327</v>
      </c>
      <c r="DU293" s="368" t="s">
        <v>127</v>
      </c>
      <c r="DV293" s="14">
        <v>0.40539786539591938</v>
      </c>
      <c r="DW293" s="431">
        <v>0.41884901328326812</v>
      </c>
      <c r="DX293" s="14">
        <v>286</v>
      </c>
      <c r="DY293" s="14">
        <v>286</v>
      </c>
      <c r="DZ293" s="14">
        <v>268</v>
      </c>
      <c r="EA293" s="14">
        <v>284</v>
      </c>
      <c r="EB293" s="14">
        <v>158</v>
      </c>
      <c r="EC293" s="14">
        <v>213</v>
      </c>
      <c r="ED293" s="43">
        <f t="shared" si="70"/>
        <v>216</v>
      </c>
    </row>
    <row r="294" spans="6:134" x14ac:dyDescent="0.25">
      <c r="F294" s="406" t="s">
        <v>83</v>
      </c>
      <c r="G294" s="411">
        <f>(VLOOKUP(F294,'RPPF CALCULATION'!$AX$2:$AZ$400,2,FALSE))</f>
        <v>0.43877964417472343</v>
      </c>
      <c r="H294" s="413">
        <f t="shared" si="60"/>
        <v>288</v>
      </c>
      <c r="I294" s="49">
        <f>VLOOKUP(F294,'RPPF CALCULATION'!$U$2:$W$365,3,FALSE)</f>
        <v>280</v>
      </c>
      <c r="J294" s="417">
        <f>VLOOKUP(F294,'RPPF CALCULATION'!$X$2:$AC$365,3,FALSE)</f>
        <v>266</v>
      </c>
      <c r="K294" s="467">
        <f>VLOOKUP(F294,'RPPF CALCULATION'!$X$2:$AC$365,5,FALSE)</f>
        <v>219</v>
      </c>
      <c r="L294" s="525">
        <f t="shared" si="61"/>
        <v>249.5</v>
      </c>
      <c r="M294" s="469">
        <f t="shared" si="62"/>
        <v>257</v>
      </c>
      <c r="O294" s="368" t="s">
        <v>228</v>
      </c>
      <c r="P294" s="14">
        <v>0.45571370012719004</v>
      </c>
      <c r="Q294" s="431">
        <v>0.46532169167272058</v>
      </c>
      <c r="R294" s="14">
        <v>287</v>
      </c>
      <c r="S294" s="43">
        <v>287</v>
      </c>
      <c r="T294" s="14">
        <v>291</v>
      </c>
      <c r="U294" s="14">
        <v>303</v>
      </c>
      <c r="V294" s="14">
        <v>243</v>
      </c>
      <c r="W294" s="14">
        <v>267</v>
      </c>
      <c r="X294" s="14">
        <f t="shared" si="71"/>
        <v>269</v>
      </c>
      <c r="Y294" s="368" t="s">
        <v>51</v>
      </c>
      <c r="Z294" s="14">
        <v>0.44913453094817679</v>
      </c>
      <c r="AA294" s="431">
        <v>0.46591172922601282</v>
      </c>
      <c r="AB294" s="14">
        <v>287</v>
      </c>
      <c r="AC294" s="43">
        <v>287</v>
      </c>
      <c r="AD294" s="14">
        <v>289</v>
      </c>
      <c r="AE294" s="14">
        <v>315</v>
      </c>
      <c r="AF294" s="14">
        <v>333</v>
      </c>
      <c r="AG294" s="14">
        <v>311</v>
      </c>
      <c r="AH294" s="43">
        <f t="shared" si="72"/>
        <v>316</v>
      </c>
      <c r="AI294" s="368" t="s">
        <v>201</v>
      </c>
      <c r="AJ294" s="14">
        <v>0.4160440019293517</v>
      </c>
      <c r="AK294" s="431">
        <v>0.45633695794113721</v>
      </c>
      <c r="AL294" s="14">
        <v>287</v>
      </c>
      <c r="AM294" s="14">
        <v>287</v>
      </c>
      <c r="AN294" s="14">
        <v>307</v>
      </c>
      <c r="AO294" s="14">
        <v>345</v>
      </c>
      <c r="AP294" s="14">
        <v>312</v>
      </c>
      <c r="AQ294" s="14">
        <v>309.5</v>
      </c>
      <c r="AR294" s="43">
        <f t="shared" si="73"/>
        <v>318</v>
      </c>
      <c r="AS294" s="14" t="s">
        <v>121</v>
      </c>
      <c r="AT294" s="14">
        <v>0.40784196079407792</v>
      </c>
      <c r="AU294" s="431">
        <v>0.43938647900217725</v>
      </c>
      <c r="AV294" s="14">
        <v>287</v>
      </c>
      <c r="AW294" s="43">
        <v>287</v>
      </c>
      <c r="AX294" s="14">
        <v>284</v>
      </c>
      <c r="AY294" s="14">
        <v>231</v>
      </c>
      <c r="AZ294" s="14">
        <v>256</v>
      </c>
      <c r="BA294" s="14">
        <v>270</v>
      </c>
      <c r="BB294" s="14">
        <f t="shared" si="74"/>
        <v>278</v>
      </c>
      <c r="BC294" s="368" t="s">
        <v>113</v>
      </c>
      <c r="BD294" s="14">
        <v>0.452393139324895</v>
      </c>
      <c r="BE294" s="431">
        <v>0.46339163945566864</v>
      </c>
      <c r="BF294" s="14">
        <v>287</v>
      </c>
      <c r="BG294" s="43">
        <v>287</v>
      </c>
      <c r="BH294" s="14">
        <v>307</v>
      </c>
      <c r="BI294" s="14">
        <v>260</v>
      </c>
      <c r="BJ294" s="14">
        <v>313</v>
      </c>
      <c r="BK294" s="14">
        <v>310</v>
      </c>
      <c r="BL294" s="14">
        <f t="shared" si="63"/>
        <v>316</v>
      </c>
      <c r="BM294" s="368" t="s">
        <v>378</v>
      </c>
      <c r="BN294" s="14">
        <v>0.42552386018847627</v>
      </c>
      <c r="BO294" s="431">
        <v>0.44374338723689921</v>
      </c>
      <c r="BP294" s="14">
        <v>287</v>
      </c>
      <c r="BQ294" s="43">
        <v>287</v>
      </c>
      <c r="BR294" s="14">
        <v>292</v>
      </c>
      <c r="BS294" s="14">
        <v>313</v>
      </c>
      <c r="BT294" s="14">
        <v>229</v>
      </c>
      <c r="BU294" s="14">
        <v>260.5</v>
      </c>
      <c r="BV294" s="14">
        <f t="shared" si="64"/>
        <v>263</v>
      </c>
      <c r="BW294" s="14" t="s">
        <v>248</v>
      </c>
      <c r="BX294" s="14">
        <v>0.43199824746296689</v>
      </c>
      <c r="BY294" s="431">
        <v>0.45594492070656073</v>
      </c>
      <c r="BZ294" s="14">
        <v>287</v>
      </c>
      <c r="CA294" s="43">
        <v>287</v>
      </c>
      <c r="CB294" s="14">
        <v>291</v>
      </c>
      <c r="CC294" s="14">
        <v>202</v>
      </c>
      <c r="CD294" s="14">
        <v>274</v>
      </c>
      <c r="CE294" s="14">
        <v>282.5</v>
      </c>
      <c r="CF294" s="14">
        <f t="shared" si="65"/>
        <v>290</v>
      </c>
      <c r="CG294" s="368" t="s">
        <v>280</v>
      </c>
      <c r="CH294" s="14">
        <v>0.42664912820523104</v>
      </c>
      <c r="CI294" s="431">
        <v>0.45013524003650263</v>
      </c>
      <c r="CJ294" s="14">
        <v>287</v>
      </c>
      <c r="CK294" s="43">
        <v>287</v>
      </c>
      <c r="CL294" s="14">
        <v>278</v>
      </c>
      <c r="CM294" s="14">
        <v>276</v>
      </c>
      <c r="CN294" s="14">
        <v>186</v>
      </c>
      <c r="CO294" s="14">
        <v>232</v>
      </c>
      <c r="CP294" s="43">
        <f t="shared" si="66"/>
        <v>235</v>
      </c>
      <c r="CQ294" s="14" t="s">
        <v>124</v>
      </c>
      <c r="CR294" s="14">
        <v>0.43197438054709586</v>
      </c>
      <c r="CS294" s="431">
        <v>0.45293069937638081</v>
      </c>
      <c r="CT294" s="14">
        <v>287</v>
      </c>
      <c r="CU294" s="14">
        <v>287</v>
      </c>
      <c r="CV294" s="14">
        <v>289</v>
      </c>
      <c r="CW294" s="14">
        <v>279</v>
      </c>
      <c r="CX294" s="14">
        <v>276</v>
      </c>
      <c r="CY294" s="14">
        <v>282.5</v>
      </c>
      <c r="CZ294" s="14">
        <f t="shared" si="67"/>
        <v>294</v>
      </c>
      <c r="DA294" s="368" t="s">
        <v>120</v>
      </c>
      <c r="DB294" s="14">
        <v>0.41209832801640828</v>
      </c>
      <c r="DC294" s="431">
        <v>0.43764544755939477</v>
      </c>
      <c r="DD294" s="14">
        <v>287</v>
      </c>
      <c r="DE294" s="43">
        <v>287</v>
      </c>
      <c r="DF294" s="14">
        <v>283</v>
      </c>
      <c r="DG294" s="14">
        <v>217</v>
      </c>
      <c r="DH294" s="14">
        <v>310</v>
      </c>
      <c r="DI294" s="14">
        <v>296.5</v>
      </c>
      <c r="DJ294" s="14">
        <f t="shared" si="68"/>
        <v>306</v>
      </c>
      <c r="DK294" s="368" t="s">
        <v>214</v>
      </c>
      <c r="DL294" s="14">
        <v>0.40735429364152398</v>
      </c>
      <c r="DM294" s="431">
        <v>0.41735615292629702</v>
      </c>
      <c r="DN294" s="14">
        <v>287</v>
      </c>
      <c r="DO294" s="43">
        <v>287</v>
      </c>
      <c r="DP294" s="14">
        <v>298</v>
      </c>
      <c r="DQ294" s="14">
        <v>286</v>
      </c>
      <c r="DR294" s="14">
        <v>126</v>
      </c>
      <c r="DS294" s="14">
        <v>212</v>
      </c>
      <c r="DT294" s="14">
        <f t="shared" si="69"/>
        <v>212</v>
      </c>
      <c r="DU294" s="368" t="s">
        <v>302</v>
      </c>
      <c r="DV294" s="14">
        <v>0.40416506404886782</v>
      </c>
      <c r="DW294" s="431">
        <v>0.41757530744546717</v>
      </c>
      <c r="DX294" s="14">
        <v>287</v>
      </c>
      <c r="DY294" s="14">
        <v>287</v>
      </c>
      <c r="DZ294" s="14">
        <v>277</v>
      </c>
      <c r="EA294" s="14">
        <v>195</v>
      </c>
      <c r="EB294" s="14">
        <v>259</v>
      </c>
      <c r="EC294" s="14">
        <v>268</v>
      </c>
      <c r="ED294" s="43">
        <f t="shared" si="70"/>
        <v>280</v>
      </c>
    </row>
    <row r="295" spans="6:134" x14ac:dyDescent="0.25">
      <c r="F295" s="406" t="s">
        <v>118</v>
      </c>
      <c r="G295" s="411">
        <f>(VLOOKUP(F295,'RPPF CALCULATION'!$AX$2:$AZ$400,2,FALSE))</f>
        <v>0.43706163751812233</v>
      </c>
      <c r="H295" s="413">
        <f t="shared" si="60"/>
        <v>289</v>
      </c>
      <c r="I295" s="49">
        <f>VLOOKUP(F295,'RPPF CALCULATION'!$U$2:$W$365,3,FALSE)</f>
        <v>256</v>
      </c>
      <c r="J295" s="417">
        <f>VLOOKUP(F295,'RPPF CALCULATION'!$X$2:$AC$365,3,FALSE)</f>
        <v>322</v>
      </c>
      <c r="K295" s="467">
        <f>VLOOKUP(F295,'RPPF CALCULATION'!$X$2:$AC$365,5,FALSE)</f>
        <v>183</v>
      </c>
      <c r="L295" s="525">
        <f t="shared" si="61"/>
        <v>219.5</v>
      </c>
      <c r="M295" s="469">
        <f t="shared" si="62"/>
        <v>227</v>
      </c>
      <c r="O295" s="368" t="s">
        <v>264</v>
      </c>
      <c r="P295" s="14">
        <v>0.45279689923855054</v>
      </c>
      <c r="Q295" s="431">
        <v>0.4623433947213772</v>
      </c>
      <c r="R295" s="14">
        <v>288</v>
      </c>
      <c r="S295" s="43">
        <v>288</v>
      </c>
      <c r="T295" s="14">
        <v>298</v>
      </c>
      <c r="U295" s="14">
        <v>231</v>
      </c>
      <c r="V295" s="14">
        <v>328</v>
      </c>
      <c r="W295" s="14">
        <v>313</v>
      </c>
      <c r="X295" s="14">
        <f t="shared" si="71"/>
        <v>326</v>
      </c>
      <c r="Y295" s="368" t="s">
        <v>68</v>
      </c>
      <c r="Z295" s="14">
        <v>0.44882137370349995</v>
      </c>
      <c r="AA295" s="431">
        <v>0.46558687414733735</v>
      </c>
      <c r="AB295" s="14">
        <v>288</v>
      </c>
      <c r="AC295" s="43">
        <v>288</v>
      </c>
      <c r="AD295" s="14">
        <v>308</v>
      </c>
      <c r="AE295" s="14">
        <v>310</v>
      </c>
      <c r="AF295" s="14">
        <v>317</v>
      </c>
      <c r="AG295" s="14">
        <v>312.5</v>
      </c>
      <c r="AH295" s="43">
        <f t="shared" si="72"/>
        <v>322</v>
      </c>
      <c r="AI295" s="368" t="s">
        <v>573</v>
      </c>
      <c r="AJ295" s="14">
        <v>0.41599867508649885</v>
      </c>
      <c r="AK295" s="431">
        <v>0.45628724129221399</v>
      </c>
      <c r="AL295" s="14">
        <v>288</v>
      </c>
      <c r="AM295" s="14">
        <v>288</v>
      </c>
      <c r="AN295" s="14">
        <v>292</v>
      </c>
      <c r="AO295" s="14">
        <v>308</v>
      </c>
      <c r="AP295" s="14">
        <v>196</v>
      </c>
      <c r="AQ295" s="14">
        <v>244</v>
      </c>
      <c r="AR295" s="43">
        <f t="shared" si="73"/>
        <v>246</v>
      </c>
      <c r="AS295" s="14" t="s">
        <v>231</v>
      </c>
      <c r="AT295" s="14">
        <v>0.40597857243074648</v>
      </c>
      <c r="AU295" s="431">
        <v>0.43737896694926409</v>
      </c>
      <c r="AV295" s="14">
        <v>288</v>
      </c>
      <c r="AW295" s="43">
        <v>288</v>
      </c>
      <c r="AX295" s="14">
        <v>289</v>
      </c>
      <c r="AY295" s="14">
        <v>301</v>
      </c>
      <c r="AZ295" s="14">
        <v>265</v>
      </c>
      <c r="BA295" s="14">
        <v>277</v>
      </c>
      <c r="BB295" s="14">
        <f t="shared" si="74"/>
        <v>285</v>
      </c>
      <c r="BC295" s="368" t="s">
        <v>324</v>
      </c>
      <c r="BD295" s="14">
        <v>0.45003007158186342</v>
      </c>
      <c r="BE295" s="431">
        <v>0.46097112123732803</v>
      </c>
      <c r="BF295" s="14">
        <v>288</v>
      </c>
      <c r="BG295" s="43">
        <v>288</v>
      </c>
      <c r="BH295" s="14">
        <v>289</v>
      </c>
      <c r="BI295" s="14">
        <v>149</v>
      </c>
      <c r="BJ295" s="14">
        <v>333</v>
      </c>
      <c r="BK295" s="14">
        <v>311</v>
      </c>
      <c r="BL295" s="14">
        <f t="shared" si="63"/>
        <v>320</v>
      </c>
      <c r="BM295" s="368" t="s">
        <v>229</v>
      </c>
      <c r="BN295" s="14">
        <v>0.42264518369758469</v>
      </c>
      <c r="BO295" s="431">
        <v>0.44074145532111503</v>
      </c>
      <c r="BP295" s="14">
        <v>288</v>
      </c>
      <c r="BQ295" s="43">
        <v>288</v>
      </c>
      <c r="BR295" s="14">
        <v>272</v>
      </c>
      <c r="BS295" s="14">
        <v>295</v>
      </c>
      <c r="BT295" s="14">
        <v>237</v>
      </c>
      <c r="BU295" s="14">
        <v>254.5</v>
      </c>
      <c r="BV295" s="14">
        <f t="shared" si="64"/>
        <v>256</v>
      </c>
      <c r="BW295" s="14" t="s">
        <v>282</v>
      </c>
      <c r="BX295" s="14">
        <v>0.43124972327677691</v>
      </c>
      <c r="BY295" s="431">
        <v>0.45515490407403125</v>
      </c>
      <c r="BZ295" s="14">
        <v>288</v>
      </c>
      <c r="CA295" s="43">
        <v>288</v>
      </c>
      <c r="CB295" s="14">
        <v>301</v>
      </c>
      <c r="CC295" s="14">
        <v>258</v>
      </c>
      <c r="CD295" s="14">
        <v>227</v>
      </c>
      <c r="CE295" s="14">
        <v>264</v>
      </c>
      <c r="CF295" s="14">
        <f t="shared" si="65"/>
        <v>278</v>
      </c>
      <c r="CG295" s="368" t="s">
        <v>260</v>
      </c>
      <c r="CH295" s="14">
        <v>0.42082068654429</v>
      </c>
      <c r="CI295" s="431">
        <v>0.44398595526678331</v>
      </c>
      <c r="CJ295" s="14">
        <v>288</v>
      </c>
      <c r="CK295" s="43">
        <v>288</v>
      </c>
      <c r="CL295" s="14">
        <v>257</v>
      </c>
      <c r="CM295" s="14">
        <v>272</v>
      </c>
      <c r="CN295" s="14">
        <v>252</v>
      </c>
      <c r="CO295" s="14">
        <v>254.5</v>
      </c>
      <c r="CP295" s="43">
        <f t="shared" si="66"/>
        <v>260</v>
      </c>
      <c r="CQ295" s="14" t="s">
        <v>150</v>
      </c>
      <c r="CR295" s="14">
        <v>0.43152301391056364</v>
      </c>
      <c r="CS295" s="431">
        <v>0.45245743564694207</v>
      </c>
      <c r="CT295" s="14">
        <v>288</v>
      </c>
      <c r="CU295" s="14">
        <v>288</v>
      </c>
      <c r="CV295" s="14">
        <v>260</v>
      </c>
      <c r="CW295" s="14">
        <v>328</v>
      </c>
      <c r="CX295" s="14">
        <v>145</v>
      </c>
      <c r="CY295" s="14">
        <v>202.5</v>
      </c>
      <c r="CZ295" s="14">
        <f t="shared" si="67"/>
        <v>197</v>
      </c>
      <c r="DA295" s="368" t="s">
        <v>55</v>
      </c>
      <c r="DB295" s="14">
        <v>0.40679427690553721</v>
      </c>
      <c r="DC295" s="431">
        <v>0.43201258359348554</v>
      </c>
      <c r="DD295" s="14">
        <v>288</v>
      </c>
      <c r="DE295" s="43">
        <v>288</v>
      </c>
      <c r="DF295" s="14">
        <v>297</v>
      </c>
      <c r="DG295" s="14">
        <v>306</v>
      </c>
      <c r="DH295" s="14">
        <v>256</v>
      </c>
      <c r="DI295" s="14">
        <v>276.5</v>
      </c>
      <c r="DJ295" s="14">
        <f t="shared" si="68"/>
        <v>287</v>
      </c>
      <c r="DK295" s="368" t="s">
        <v>116</v>
      </c>
      <c r="DL295" s="14">
        <v>0.40649432815220171</v>
      </c>
      <c r="DM295" s="431">
        <v>0.41647507251576682</v>
      </c>
      <c r="DN295" s="14">
        <v>288</v>
      </c>
      <c r="DO295" s="43">
        <v>288</v>
      </c>
      <c r="DP295" s="14">
        <v>296</v>
      </c>
      <c r="DQ295" s="14">
        <v>235</v>
      </c>
      <c r="DR295" s="14">
        <v>275</v>
      </c>
      <c r="DS295" s="14">
        <v>285.5</v>
      </c>
      <c r="DT295" s="14">
        <f t="shared" si="69"/>
        <v>295</v>
      </c>
      <c r="DU295" s="368" t="s">
        <v>262</v>
      </c>
      <c r="DV295" s="14">
        <v>0.40386368875979772</v>
      </c>
      <c r="DW295" s="431">
        <v>0.4172639324895786</v>
      </c>
      <c r="DX295" s="14">
        <v>288</v>
      </c>
      <c r="DY295" s="14">
        <v>288</v>
      </c>
      <c r="DZ295" s="14">
        <v>289</v>
      </c>
      <c r="EA295" s="14">
        <v>312</v>
      </c>
      <c r="EB295" s="14">
        <v>282</v>
      </c>
      <c r="EC295" s="14">
        <v>285.5</v>
      </c>
      <c r="ED295" s="43">
        <f t="shared" si="70"/>
        <v>290</v>
      </c>
    </row>
    <row r="296" spans="6:134" x14ac:dyDescent="0.25">
      <c r="F296" s="406" t="s">
        <v>287</v>
      </c>
      <c r="G296" s="411">
        <f>(VLOOKUP(F296,'RPPF CALCULATION'!$AX$2:$AZ$400,2,FALSE))</f>
        <v>0.43293461449766729</v>
      </c>
      <c r="H296" s="413">
        <f t="shared" si="60"/>
        <v>290</v>
      </c>
      <c r="I296" s="49">
        <f>VLOOKUP(F296,'RPPF CALCULATION'!$U$2:$W$365,3,FALSE)</f>
        <v>300</v>
      </c>
      <c r="J296" s="417">
        <f>VLOOKUP(F296,'RPPF CALCULATION'!$X$2:$AC$365,3,FALSE)</f>
        <v>357</v>
      </c>
      <c r="K296" s="467">
        <f>VLOOKUP(F296,'RPPF CALCULATION'!$X$2:$AC$365,5,FALSE)</f>
        <v>245</v>
      </c>
      <c r="L296" s="525">
        <f t="shared" si="61"/>
        <v>272.5</v>
      </c>
      <c r="M296" s="469">
        <f t="shared" si="62"/>
        <v>278</v>
      </c>
      <c r="O296" s="368" t="s">
        <v>325</v>
      </c>
      <c r="P296" s="14">
        <v>0.45163056258318673</v>
      </c>
      <c r="Q296" s="431">
        <v>0.46115246773063212</v>
      </c>
      <c r="R296" s="14">
        <v>289</v>
      </c>
      <c r="S296" s="43">
        <v>289</v>
      </c>
      <c r="T296" s="14">
        <v>289</v>
      </c>
      <c r="U296" s="14">
        <v>295</v>
      </c>
      <c r="V296" s="14">
        <v>218</v>
      </c>
      <c r="W296" s="14">
        <v>253.5</v>
      </c>
      <c r="X296" s="14">
        <f t="shared" si="71"/>
        <v>256</v>
      </c>
      <c r="Y296" s="368" t="s">
        <v>338</v>
      </c>
      <c r="Z296" s="14">
        <v>0.44712969803344976</v>
      </c>
      <c r="AA296" s="431">
        <v>0.46383200676927416</v>
      </c>
      <c r="AB296" s="14">
        <v>289</v>
      </c>
      <c r="AC296" s="43">
        <v>289</v>
      </c>
      <c r="AD296" s="14">
        <v>313</v>
      </c>
      <c r="AE296" s="14">
        <v>280</v>
      </c>
      <c r="AF296" s="14">
        <v>288</v>
      </c>
      <c r="AG296" s="14">
        <v>300.5</v>
      </c>
      <c r="AH296" s="43">
        <f t="shared" si="72"/>
        <v>307</v>
      </c>
      <c r="AI296" s="368" t="s">
        <v>74</v>
      </c>
      <c r="AJ296" s="14">
        <v>0.4148654375650922</v>
      </c>
      <c r="AK296" s="431">
        <v>0.4550442521835012</v>
      </c>
      <c r="AL296" s="14">
        <v>289</v>
      </c>
      <c r="AM296" s="14">
        <v>289</v>
      </c>
      <c r="AN296" s="14">
        <v>277</v>
      </c>
      <c r="AO296" s="14">
        <v>309</v>
      </c>
      <c r="AP296" s="14">
        <v>307</v>
      </c>
      <c r="AQ296" s="14">
        <v>292</v>
      </c>
      <c r="AR296" s="43">
        <f t="shared" si="73"/>
        <v>303</v>
      </c>
      <c r="AS296" s="14" t="s">
        <v>239</v>
      </c>
      <c r="AT296" s="14">
        <v>0.40461416915260462</v>
      </c>
      <c r="AU296" s="431">
        <v>0.43590903396062669</v>
      </c>
      <c r="AV296" s="14">
        <v>289</v>
      </c>
      <c r="AW296" s="43">
        <v>289</v>
      </c>
      <c r="AX296" s="14">
        <v>299</v>
      </c>
      <c r="AY296" s="14">
        <v>198</v>
      </c>
      <c r="AZ296" s="14">
        <v>339</v>
      </c>
      <c r="BA296" s="14">
        <v>319</v>
      </c>
      <c r="BB296" s="14">
        <f t="shared" si="74"/>
        <v>330</v>
      </c>
      <c r="BC296" s="368" t="s">
        <v>378</v>
      </c>
      <c r="BD296" s="14">
        <v>0.44810416341608628</v>
      </c>
      <c r="BE296" s="431">
        <v>0.45899839074076848</v>
      </c>
      <c r="BF296" s="14">
        <v>289</v>
      </c>
      <c r="BG296" s="43">
        <v>289</v>
      </c>
      <c r="BH296" s="14">
        <v>295</v>
      </c>
      <c r="BI296" s="14">
        <v>294</v>
      </c>
      <c r="BJ296" s="14">
        <v>253</v>
      </c>
      <c r="BK296" s="14">
        <v>274</v>
      </c>
      <c r="BL296" s="14">
        <f t="shared" si="63"/>
        <v>284</v>
      </c>
      <c r="BM296" s="368" t="s">
        <v>297</v>
      </c>
      <c r="BN296" s="14">
        <v>0.41698586607025728</v>
      </c>
      <c r="BO296" s="431">
        <v>0.43483982439426777</v>
      </c>
      <c r="BP296" s="14">
        <v>289</v>
      </c>
      <c r="BQ296" s="43">
        <v>289</v>
      </c>
      <c r="BR296" s="14">
        <v>306</v>
      </c>
      <c r="BS296" s="14">
        <v>326</v>
      </c>
      <c r="BT296" s="14">
        <v>288</v>
      </c>
      <c r="BU296" s="14">
        <v>297</v>
      </c>
      <c r="BV296" s="14">
        <f t="shared" si="64"/>
        <v>305</v>
      </c>
      <c r="BW296" s="14" t="s">
        <v>231</v>
      </c>
      <c r="BX296" s="14">
        <v>0.42985530792402576</v>
      </c>
      <c r="BY296" s="431">
        <v>0.45368319301692417</v>
      </c>
      <c r="BZ296" s="14">
        <v>289</v>
      </c>
      <c r="CA296" s="43">
        <v>289</v>
      </c>
      <c r="CB296" s="14">
        <v>282</v>
      </c>
      <c r="CC296" s="14">
        <v>253</v>
      </c>
      <c r="CD296" s="14">
        <v>242</v>
      </c>
      <c r="CE296" s="14">
        <v>262</v>
      </c>
      <c r="CF296" s="14">
        <f t="shared" si="65"/>
        <v>275</v>
      </c>
      <c r="CG296" s="368" t="s">
        <v>89</v>
      </c>
      <c r="CH296" s="14">
        <v>0.41253130644589442</v>
      </c>
      <c r="CI296" s="431">
        <v>0.435240262720682</v>
      </c>
      <c r="CJ296" s="14">
        <v>289</v>
      </c>
      <c r="CK296" s="43">
        <v>289</v>
      </c>
      <c r="CL296" s="14">
        <v>296</v>
      </c>
      <c r="CM296" s="14">
        <v>342</v>
      </c>
      <c r="CN296" s="14">
        <v>206</v>
      </c>
      <c r="CO296" s="14">
        <v>251</v>
      </c>
      <c r="CP296" s="43">
        <f t="shared" si="66"/>
        <v>259</v>
      </c>
      <c r="CQ296" s="14" t="s">
        <v>295</v>
      </c>
      <c r="CR296" s="14">
        <v>0.42992736454185609</v>
      </c>
      <c r="CS296" s="431">
        <v>0.45078437674096511</v>
      </c>
      <c r="CT296" s="14">
        <v>289</v>
      </c>
      <c r="CU296" s="14">
        <v>289</v>
      </c>
      <c r="CV296" s="14">
        <v>273</v>
      </c>
      <c r="CW296" s="14">
        <v>305</v>
      </c>
      <c r="CX296" s="14">
        <v>295</v>
      </c>
      <c r="CY296" s="14">
        <v>284</v>
      </c>
      <c r="CZ296" s="14">
        <f t="shared" si="67"/>
        <v>295</v>
      </c>
      <c r="DA296" s="368" t="s">
        <v>86</v>
      </c>
      <c r="DB296" s="14">
        <v>0.40531058755703403</v>
      </c>
      <c r="DC296" s="431">
        <v>0.43043691622281149</v>
      </c>
      <c r="DD296" s="14">
        <v>289</v>
      </c>
      <c r="DE296" s="43">
        <v>289</v>
      </c>
      <c r="DF296" s="14">
        <v>282</v>
      </c>
      <c r="DG296" s="14">
        <v>262</v>
      </c>
      <c r="DH296" s="14">
        <v>198</v>
      </c>
      <c r="DI296" s="14">
        <v>240</v>
      </c>
      <c r="DJ296" s="14">
        <f t="shared" si="68"/>
        <v>242</v>
      </c>
      <c r="DK296" s="368" t="s">
        <v>351</v>
      </c>
      <c r="DL296" s="14">
        <v>0.40614140332528592</v>
      </c>
      <c r="DM296" s="431">
        <v>0.4161134822481965</v>
      </c>
      <c r="DN296" s="14">
        <v>289</v>
      </c>
      <c r="DO296" s="43">
        <v>289</v>
      </c>
      <c r="DP296" s="14">
        <v>286</v>
      </c>
      <c r="DQ296" s="14">
        <v>261</v>
      </c>
      <c r="DR296" s="14">
        <v>284</v>
      </c>
      <c r="DS296" s="14">
        <v>285</v>
      </c>
      <c r="DT296" s="14">
        <f t="shared" si="69"/>
        <v>294</v>
      </c>
      <c r="DU296" s="368" t="s">
        <v>293</v>
      </c>
      <c r="DV296" s="14">
        <v>0.40264082421431363</v>
      </c>
      <c r="DW296" s="431">
        <v>0.4160004931575661</v>
      </c>
      <c r="DX296" s="14">
        <v>289</v>
      </c>
      <c r="DY296" s="14">
        <v>289</v>
      </c>
      <c r="DZ296" s="14">
        <v>276</v>
      </c>
      <c r="EA296" s="14">
        <v>232</v>
      </c>
      <c r="EB296" s="14">
        <v>299</v>
      </c>
      <c r="EC296" s="14">
        <v>287.5</v>
      </c>
      <c r="ED296" s="43">
        <f t="shared" si="70"/>
        <v>295</v>
      </c>
    </row>
    <row r="297" spans="6:134" x14ac:dyDescent="0.25">
      <c r="F297" s="406" t="s">
        <v>104</v>
      </c>
      <c r="G297" s="411">
        <f>(VLOOKUP(F297,'RPPF CALCULATION'!$AX$2:$AZ$400,2,FALSE))</f>
        <v>0.43248138149092213</v>
      </c>
      <c r="H297" s="413">
        <f t="shared" si="60"/>
        <v>291</v>
      </c>
      <c r="I297" s="49">
        <f>VLOOKUP(F297,'RPPF CALCULATION'!$U$2:$W$365,3,FALSE)</f>
        <v>321</v>
      </c>
      <c r="J297" s="417">
        <f>VLOOKUP(F297,'RPPF CALCULATION'!$X$2:$AC$365,3,FALSE)</f>
        <v>319</v>
      </c>
      <c r="K297" s="467">
        <f>VLOOKUP(F297,'RPPF CALCULATION'!$X$2:$AC$365,5,FALSE)</f>
        <v>288</v>
      </c>
      <c r="L297" s="525">
        <f t="shared" si="61"/>
        <v>304.5</v>
      </c>
      <c r="M297" s="469">
        <f t="shared" si="62"/>
        <v>314</v>
      </c>
      <c r="O297" s="368" t="s">
        <v>255</v>
      </c>
      <c r="P297" s="14">
        <v>0.45154361085736505</v>
      </c>
      <c r="Q297" s="431">
        <v>0.46106368276730553</v>
      </c>
      <c r="R297" s="14">
        <v>290</v>
      </c>
      <c r="S297" s="43">
        <v>290</v>
      </c>
      <c r="T297" s="14">
        <v>286</v>
      </c>
      <c r="U297" s="14">
        <v>266</v>
      </c>
      <c r="V297" s="14">
        <v>170</v>
      </c>
      <c r="W297" s="14">
        <v>228</v>
      </c>
      <c r="X297" s="14">
        <f t="shared" si="71"/>
        <v>233</v>
      </c>
      <c r="Y297" s="368" t="s">
        <v>192</v>
      </c>
      <c r="Z297" s="14">
        <v>0.44639779707270477</v>
      </c>
      <c r="AA297" s="431">
        <v>0.46307276601011238</v>
      </c>
      <c r="AB297" s="14">
        <v>290</v>
      </c>
      <c r="AC297" s="43">
        <v>290</v>
      </c>
      <c r="AD297" s="14">
        <v>307</v>
      </c>
      <c r="AE297" s="14">
        <v>319</v>
      </c>
      <c r="AF297" s="14">
        <v>271</v>
      </c>
      <c r="AG297" s="14">
        <v>289</v>
      </c>
      <c r="AH297" s="43">
        <f t="shared" si="72"/>
        <v>296</v>
      </c>
      <c r="AI297" s="368" t="s">
        <v>274</v>
      </c>
      <c r="AJ297" s="14">
        <v>0.41473554319997452</v>
      </c>
      <c r="AK297" s="431">
        <v>0.4549017778318542</v>
      </c>
      <c r="AL297" s="14">
        <v>290</v>
      </c>
      <c r="AM297" s="14">
        <v>290</v>
      </c>
      <c r="AN297" s="14">
        <v>299</v>
      </c>
      <c r="AO297" s="14">
        <v>331</v>
      </c>
      <c r="AP297" s="14">
        <v>295</v>
      </c>
      <c r="AQ297" s="14">
        <v>297</v>
      </c>
      <c r="AR297" s="43">
        <f t="shared" si="73"/>
        <v>306</v>
      </c>
      <c r="AS297" s="14" t="s">
        <v>356</v>
      </c>
      <c r="AT297" s="14">
        <v>0.40211847501545039</v>
      </c>
      <c r="AU297" s="431">
        <v>0.43322031047210796</v>
      </c>
      <c r="AV297" s="14">
        <v>290</v>
      </c>
      <c r="AW297" s="43">
        <v>290</v>
      </c>
      <c r="AX297" s="14">
        <v>282</v>
      </c>
      <c r="AY297" s="14">
        <v>306</v>
      </c>
      <c r="AZ297" s="14">
        <v>143</v>
      </c>
      <c r="BA297" s="14">
        <v>212.5</v>
      </c>
      <c r="BB297" s="14">
        <f t="shared" si="74"/>
        <v>215</v>
      </c>
      <c r="BC297" s="368" t="s">
        <v>329</v>
      </c>
      <c r="BD297" s="14">
        <v>0.44789864248239192</v>
      </c>
      <c r="BE297" s="431">
        <v>0.45878787321932862</v>
      </c>
      <c r="BF297" s="14">
        <v>290</v>
      </c>
      <c r="BG297" s="43">
        <v>290</v>
      </c>
      <c r="BH297" s="14">
        <v>286</v>
      </c>
      <c r="BI297" s="14">
        <v>335</v>
      </c>
      <c r="BJ297" s="14">
        <v>228</v>
      </c>
      <c r="BK297" s="14">
        <v>257</v>
      </c>
      <c r="BL297" s="14">
        <f t="shared" si="63"/>
        <v>262</v>
      </c>
      <c r="BM297" s="368" t="s">
        <v>557</v>
      </c>
      <c r="BN297" s="14">
        <v>0.41632768159069405</v>
      </c>
      <c r="BO297" s="431">
        <v>0.43415345862794202</v>
      </c>
      <c r="BP297" s="14">
        <v>290</v>
      </c>
      <c r="BQ297" s="43">
        <v>290</v>
      </c>
      <c r="BR297" s="14">
        <v>289</v>
      </c>
      <c r="BS297" s="14">
        <v>229</v>
      </c>
      <c r="BT297" s="14">
        <v>267</v>
      </c>
      <c r="BU297" s="14">
        <v>278</v>
      </c>
      <c r="BV297" s="14">
        <f t="shared" si="64"/>
        <v>285</v>
      </c>
      <c r="BW297" s="14" t="s">
        <v>45</v>
      </c>
      <c r="BX297" s="14">
        <v>0.4267801203479496</v>
      </c>
      <c r="BY297" s="431">
        <v>0.4504375406010494</v>
      </c>
      <c r="BZ297" s="14">
        <v>290</v>
      </c>
      <c r="CA297" s="43">
        <v>290</v>
      </c>
      <c r="CB297" s="14">
        <v>318</v>
      </c>
      <c r="CC297" s="14">
        <v>337</v>
      </c>
      <c r="CD297" s="14">
        <v>312</v>
      </c>
      <c r="CE297" s="14">
        <v>315</v>
      </c>
      <c r="CF297" s="14">
        <f t="shared" si="65"/>
        <v>317</v>
      </c>
      <c r="CG297" s="368" t="s">
        <v>83</v>
      </c>
      <c r="CH297" s="14">
        <v>0.409326831292257</v>
      </c>
      <c r="CI297" s="431">
        <v>0.43185938813987251</v>
      </c>
      <c r="CJ297" s="14">
        <v>290</v>
      </c>
      <c r="CK297" s="43">
        <v>290</v>
      </c>
      <c r="CL297" s="14">
        <v>297</v>
      </c>
      <c r="CM297" s="14">
        <v>275</v>
      </c>
      <c r="CN297" s="14">
        <v>304</v>
      </c>
      <c r="CO297" s="14">
        <v>300.5</v>
      </c>
      <c r="CP297" s="43">
        <f t="shared" si="66"/>
        <v>309</v>
      </c>
      <c r="CQ297" s="14" t="s">
        <v>289</v>
      </c>
      <c r="CR297" s="14">
        <v>0.42955790246151365</v>
      </c>
      <c r="CS297" s="431">
        <v>0.45039699099315617</v>
      </c>
      <c r="CT297" s="14">
        <v>290</v>
      </c>
      <c r="CU297" s="14">
        <v>290</v>
      </c>
      <c r="CV297" s="14">
        <v>294</v>
      </c>
      <c r="CW297" s="14">
        <v>190</v>
      </c>
      <c r="CX297" s="14">
        <v>297</v>
      </c>
      <c r="CY297" s="14">
        <v>295.5</v>
      </c>
      <c r="CZ297" s="14">
        <f t="shared" si="67"/>
        <v>309</v>
      </c>
      <c r="DA297" s="368" t="s">
        <v>574</v>
      </c>
      <c r="DB297" s="14">
        <v>0.40511463021763983</v>
      </c>
      <c r="DC297" s="431">
        <v>0.4302288109438735</v>
      </c>
      <c r="DD297" s="14">
        <v>290</v>
      </c>
      <c r="DE297" s="43">
        <v>290</v>
      </c>
      <c r="DF297" s="14">
        <v>298</v>
      </c>
      <c r="DG297" s="14">
        <v>330</v>
      </c>
      <c r="DH297" s="14">
        <v>203</v>
      </c>
      <c r="DI297" s="14">
        <v>250.5</v>
      </c>
      <c r="DJ297" s="14">
        <f t="shared" si="68"/>
        <v>261</v>
      </c>
      <c r="DK297" s="368" t="s">
        <v>565</v>
      </c>
      <c r="DL297" s="14">
        <v>0.40608064199548127</v>
      </c>
      <c r="DM297" s="431">
        <v>0.41605122903213915</v>
      </c>
      <c r="DN297" s="14">
        <v>290</v>
      </c>
      <c r="DO297" s="43">
        <v>290</v>
      </c>
      <c r="DP297" s="14">
        <v>290</v>
      </c>
      <c r="DQ297" s="14">
        <v>219</v>
      </c>
      <c r="DR297" s="14">
        <v>300</v>
      </c>
      <c r="DS297" s="14">
        <v>295</v>
      </c>
      <c r="DT297" s="14">
        <f t="shared" si="69"/>
        <v>303</v>
      </c>
      <c r="DU297" s="368" t="s">
        <v>231</v>
      </c>
      <c r="DV297" s="14">
        <v>0.40240152392479206</v>
      </c>
      <c r="DW297" s="431">
        <v>0.41575325285686393</v>
      </c>
      <c r="DX297" s="14">
        <v>290</v>
      </c>
      <c r="DY297" s="14">
        <v>290</v>
      </c>
      <c r="DZ297" s="14">
        <v>297</v>
      </c>
      <c r="EA297" s="14">
        <v>271</v>
      </c>
      <c r="EB297" s="14">
        <v>291</v>
      </c>
      <c r="EC297" s="14">
        <v>294</v>
      </c>
      <c r="ED297" s="43">
        <f t="shared" si="70"/>
        <v>301</v>
      </c>
    </row>
    <row r="298" spans="6:134" x14ac:dyDescent="0.25">
      <c r="F298" s="406" t="s">
        <v>260</v>
      </c>
      <c r="G298" s="411">
        <f>(VLOOKUP(F298,'RPPF CALCULATION'!$AX$2:$AZ$400,2,FALSE))</f>
        <v>0.42777641628675189</v>
      </c>
      <c r="H298" s="413">
        <f t="shared" si="60"/>
        <v>292</v>
      </c>
      <c r="I298" s="49">
        <f>VLOOKUP(F298,'RPPF CALCULATION'!$U$2:$W$365,3,FALSE)</f>
        <v>291</v>
      </c>
      <c r="J298" s="417">
        <f>VLOOKUP(F298,'RPPF CALCULATION'!$X$2:$AC$365,3,FALSE)</f>
        <v>253</v>
      </c>
      <c r="K298" s="467">
        <f>VLOOKUP(F298,'RPPF CALCULATION'!$X$2:$AC$365,5,FALSE)</f>
        <v>330</v>
      </c>
      <c r="L298" s="525">
        <f t="shared" si="61"/>
        <v>310.5</v>
      </c>
      <c r="M298" s="469">
        <f t="shared" si="62"/>
        <v>323</v>
      </c>
      <c r="O298" s="368" t="s">
        <v>57</v>
      </c>
      <c r="P298" s="14">
        <v>0.45010324884203384</v>
      </c>
      <c r="Q298" s="431">
        <v>0.45959295303193004</v>
      </c>
      <c r="R298" s="14">
        <v>291</v>
      </c>
      <c r="S298" s="43">
        <v>291</v>
      </c>
      <c r="T298" s="14">
        <v>315</v>
      </c>
      <c r="U298" s="14">
        <v>306</v>
      </c>
      <c r="V298" s="14">
        <v>343</v>
      </c>
      <c r="W298" s="14">
        <v>329</v>
      </c>
      <c r="X298" s="14">
        <f t="shared" si="71"/>
        <v>337</v>
      </c>
      <c r="Y298" s="368" t="s">
        <v>104</v>
      </c>
      <c r="Z298" s="14">
        <v>0.44528967841455541</v>
      </c>
      <c r="AA298" s="431">
        <v>0.46192325412752333</v>
      </c>
      <c r="AB298" s="14">
        <v>291</v>
      </c>
      <c r="AC298" s="43">
        <v>291</v>
      </c>
      <c r="AD298" s="14">
        <v>292</v>
      </c>
      <c r="AE298" s="14">
        <v>253</v>
      </c>
      <c r="AF298" s="14">
        <v>283</v>
      </c>
      <c r="AG298" s="14">
        <v>287.5</v>
      </c>
      <c r="AH298" s="43">
        <f t="shared" si="72"/>
        <v>294</v>
      </c>
      <c r="AI298" s="368" t="s">
        <v>356</v>
      </c>
      <c r="AJ298" s="14">
        <v>0.4104514527117783</v>
      </c>
      <c r="AK298" s="431">
        <v>0.45020278250476858</v>
      </c>
      <c r="AL298" s="14">
        <v>291</v>
      </c>
      <c r="AM298" s="14">
        <v>291</v>
      </c>
      <c r="AN298" s="14">
        <v>290</v>
      </c>
      <c r="AO298" s="14">
        <v>168</v>
      </c>
      <c r="AP298" s="14">
        <v>263</v>
      </c>
      <c r="AQ298" s="14">
        <v>276.5</v>
      </c>
      <c r="AR298" s="43">
        <f t="shared" si="73"/>
        <v>286</v>
      </c>
      <c r="AS298" s="14" t="s">
        <v>233</v>
      </c>
      <c r="AT298" s="14">
        <v>0.40194499677423295</v>
      </c>
      <c r="AU298" s="431">
        <v>0.43303341456408612</v>
      </c>
      <c r="AV298" s="14">
        <v>291</v>
      </c>
      <c r="AW298" s="43">
        <v>291</v>
      </c>
      <c r="AX298" s="14">
        <v>279</v>
      </c>
      <c r="AY298" s="14">
        <v>285</v>
      </c>
      <c r="AZ298" s="14">
        <v>213</v>
      </c>
      <c r="BA298" s="14">
        <v>246</v>
      </c>
      <c r="BB298" s="14">
        <f t="shared" si="74"/>
        <v>247</v>
      </c>
      <c r="BC298" s="368" t="s">
        <v>222</v>
      </c>
      <c r="BD298" s="14">
        <v>0.44786587673914657</v>
      </c>
      <c r="BE298" s="431">
        <v>0.45875431088126328</v>
      </c>
      <c r="BF298" s="14">
        <v>291</v>
      </c>
      <c r="BG298" s="43">
        <v>291</v>
      </c>
      <c r="BH298" s="14">
        <v>281</v>
      </c>
      <c r="BI298" s="14">
        <v>297</v>
      </c>
      <c r="BJ298" s="14">
        <v>244</v>
      </c>
      <c r="BK298" s="14">
        <v>262.5</v>
      </c>
      <c r="BL298" s="14">
        <f t="shared" si="63"/>
        <v>267</v>
      </c>
      <c r="BM298" s="368" t="s">
        <v>217</v>
      </c>
      <c r="BN298" s="14">
        <v>0.41512442112624337</v>
      </c>
      <c r="BO298" s="431">
        <v>0.43289867852233971</v>
      </c>
      <c r="BP298" s="14">
        <v>291</v>
      </c>
      <c r="BQ298" s="43">
        <v>291</v>
      </c>
      <c r="BR298" s="14">
        <v>278</v>
      </c>
      <c r="BS298" s="14">
        <v>261</v>
      </c>
      <c r="BT298" s="14">
        <v>233</v>
      </c>
      <c r="BU298" s="14">
        <v>255.5</v>
      </c>
      <c r="BV298" s="14">
        <f t="shared" si="64"/>
        <v>259</v>
      </c>
      <c r="BW298" s="14" t="s">
        <v>273</v>
      </c>
      <c r="BX298" s="14">
        <v>0.42632496190567598</v>
      </c>
      <c r="BY298" s="431">
        <v>0.4499571516617652</v>
      </c>
      <c r="BZ298" s="14">
        <v>291</v>
      </c>
      <c r="CA298" s="43">
        <v>291</v>
      </c>
      <c r="CB298" s="14">
        <v>289</v>
      </c>
      <c r="CC298" s="14">
        <v>165</v>
      </c>
      <c r="CD298" s="14">
        <v>241</v>
      </c>
      <c r="CE298" s="14">
        <v>265</v>
      </c>
      <c r="CF298" s="14">
        <f t="shared" si="65"/>
        <v>280</v>
      </c>
      <c r="CG298" s="368" t="s">
        <v>276</v>
      </c>
      <c r="CH298" s="14">
        <v>0.40686087849373415</v>
      </c>
      <c r="CI298" s="431">
        <v>0.42925768997268954</v>
      </c>
      <c r="CJ298" s="14">
        <v>291</v>
      </c>
      <c r="CK298" s="43">
        <v>291</v>
      </c>
      <c r="CL298" s="14">
        <v>276</v>
      </c>
      <c r="CM298" s="14">
        <v>136</v>
      </c>
      <c r="CN298" s="14">
        <v>325</v>
      </c>
      <c r="CO298" s="14">
        <v>300.5</v>
      </c>
      <c r="CP298" s="43">
        <f t="shared" si="66"/>
        <v>309</v>
      </c>
      <c r="CQ298" s="14" t="s">
        <v>119</v>
      </c>
      <c r="CR298" s="14">
        <v>0.42873759397507699</v>
      </c>
      <c r="CS298" s="431">
        <v>0.44953688698422029</v>
      </c>
      <c r="CT298" s="14">
        <v>291</v>
      </c>
      <c r="CU298" s="14">
        <v>291</v>
      </c>
      <c r="CV298" s="14">
        <v>301</v>
      </c>
      <c r="CW298" s="14">
        <v>329</v>
      </c>
      <c r="CX298" s="14">
        <v>281</v>
      </c>
      <c r="CY298" s="14">
        <v>291</v>
      </c>
      <c r="CZ298" s="14">
        <f t="shared" si="67"/>
        <v>303</v>
      </c>
      <c r="DA298" s="368" t="s">
        <v>96</v>
      </c>
      <c r="DB298" s="14">
        <v>0.40432425399068739</v>
      </c>
      <c r="DC298" s="431">
        <v>0.42938943710013605</v>
      </c>
      <c r="DD298" s="14">
        <v>291</v>
      </c>
      <c r="DE298" s="43">
        <v>291</v>
      </c>
      <c r="DF298" s="14">
        <v>291</v>
      </c>
      <c r="DG298" s="14">
        <v>238</v>
      </c>
      <c r="DH298" s="14">
        <v>295</v>
      </c>
      <c r="DI298" s="14">
        <v>293</v>
      </c>
      <c r="DJ298" s="14">
        <f t="shared" si="68"/>
        <v>302</v>
      </c>
      <c r="DK298" s="368" t="s">
        <v>348</v>
      </c>
      <c r="DL298" s="14">
        <v>0.40361444693795218</v>
      </c>
      <c r="DM298" s="431">
        <v>0.41352448094664584</v>
      </c>
      <c r="DN298" s="14">
        <v>291</v>
      </c>
      <c r="DO298" s="43">
        <v>291</v>
      </c>
      <c r="DP298" s="14">
        <v>307</v>
      </c>
      <c r="DQ298" s="14">
        <v>272</v>
      </c>
      <c r="DR298" s="14">
        <v>280</v>
      </c>
      <c r="DS298" s="14">
        <v>293.5</v>
      </c>
      <c r="DT298" s="14">
        <f t="shared" si="69"/>
        <v>302</v>
      </c>
      <c r="DU298" s="368" t="s">
        <v>154</v>
      </c>
      <c r="DV298" s="14">
        <v>0.39733942526104032</v>
      </c>
      <c r="DW298" s="431">
        <v>0.41052319317614933</v>
      </c>
      <c r="DX298" s="14">
        <v>291</v>
      </c>
      <c r="DY298" s="14">
        <v>291</v>
      </c>
      <c r="DZ298" s="14">
        <v>283</v>
      </c>
      <c r="EA298" s="14">
        <v>282</v>
      </c>
      <c r="EB298" s="14">
        <v>297</v>
      </c>
      <c r="EC298" s="14">
        <v>290</v>
      </c>
      <c r="ED298" s="43">
        <f t="shared" si="70"/>
        <v>298</v>
      </c>
    </row>
    <row r="299" spans="6:134" x14ac:dyDescent="0.25">
      <c r="F299" s="406" t="s">
        <v>115</v>
      </c>
      <c r="G299" s="411">
        <f>(VLOOKUP(F299,'RPPF CALCULATION'!$AX$2:$AZ$400,2,FALSE))</f>
        <v>0.42725935982931268</v>
      </c>
      <c r="H299" s="413">
        <f t="shared" si="60"/>
        <v>293</v>
      </c>
      <c r="I299" s="49">
        <f>VLOOKUP(F299,'RPPF CALCULATION'!$U$2:$W$365,3,FALSE)</f>
        <v>295</v>
      </c>
      <c r="J299" s="417">
        <f>VLOOKUP(F299,'RPPF CALCULATION'!$X$2:$AC$365,3,FALSE)</f>
        <v>242</v>
      </c>
      <c r="K299" s="467">
        <f>VLOOKUP(F299,'RPPF CALCULATION'!$X$2:$AC$365,5,FALSE)</f>
        <v>302</v>
      </c>
      <c r="L299" s="525">
        <f t="shared" si="61"/>
        <v>298.5</v>
      </c>
      <c r="M299" s="469">
        <f t="shared" si="62"/>
        <v>304</v>
      </c>
      <c r="O299" s="368" t="s">
        <v>573</v>
      </c>
      <c r="P299" s="14">
        <v>0.44823479726844562</v>
      </c>
      <c r="Q299" s="431">
        <v>0.4576851081574223</v>
      </c>
      <c r="R299" s="14">
        <v>292</v>
      </c>
      <c r="S299" s="43">
        <v>292</v>
      </c>
      <c r="T299" s="14">
        <v>287</v>
      </c>
      <c r="U299" s="14">
        <v>271</v>
      </c>
      <c r="V299" s="14">
        <v>300</v>
      </c>
      <c r="W299" s="14">
        <v>293.5</v>
      </c>
      <c r="X299" s="14">
        <f t="shared" si="71"/>
        <v>307</v>
      </c>
      <c r="Y299" s="368" t="s">
        <v>63</v>
      </c>
      <c r="Z299" s="14">
        <v>0.4437618437243499</v>
      </c>
      <c r="AA299" s="431">
        <v>0.4603383479280771</v>
      </c>
      <c r="AB299" s="14">
        <v>292</v>
      </c>
      <c r="AC299" s="43">
        <v>292</v>
      </c>
      <c r="AD299" s="14">
        <v>275</v>
      </c>
      <c r="AE299" s="14">
        <v>322</v>
      </c>
      <c r="AF299" s="14">
        <v>254</v>
      </c>
      <c r="AG299" s="14">
        <v>264.5</v>
      </c>
      <c r="AH299" s="43">
        <f t="shared" si="72"/>
        <v>269</v>
      </c>
      <c r="AI299" s="368" t="s">
        <v>568</v>
      </c>
      <c r="AJ299" s="14">
        <v>0.41012152601573182</v>
      </c>
      <c r="AK299" s="431">
        <v>0.44984090312633929</v>
      </c>
      <c r="AL299" s="14">
        <v>292</v>
      </c>
      <c r="AM299" s="14">
        <v>292</v>
      </c>
      <c r="AN299" s="14">
        <v>287</v>
      </c>
      <c r="AO299" s="14">
        <v>223</v>
      </c>
      <c r="AP299" s="14">
        <v>332</v>
      </c>
      <c r="AQ299" s="14">
        <v>309.5</v>
      </c>
      <c r="AR299" s="43">
        <f t="shared" si="73"/>
        <v>318</v>
      </c>
      <c r="AS299" s="14" t="s">
        <v>235</v>
      </c>
      <c r="AT299" s="14">
        <v>0.39894550298786402</v>
      </c>
      <c r="AU299" s="431">
        <v>0.42980192506502746</v>
      </c>
      <c r="AV299" s="14">
        <v>292</v>
      </c>
      <c r="AW299" s="43">
        <v>292</v>
      </c>
      <c r="AX299" s="14">
        <v>271</v>
      </c>
      <c r="AY299" s="14">
        <v>244</v>
      </c>
      <c r="AZ299" s="14">
        <v>183</v>
      </c>
      <c r="BA299" s="14">
        <v>227</v>
      </c>
      <c r="BB299" s="14">
        <f t="shared" si="74"/>
        <v>227</v>
      </c>
      <c r="BC299" s="368" t="s">
        <v>214</v>
      </c>
      <c r="BD299" s="14">
        <v>0.44695321610451727</v>
      </c>
      <c r="BE299" s="431">
        <v>0.45781946180645494</v>
      </c>
      <c r="BF299" s="14">
        <v>292</v>
      </c>
      <c r="BG299" s="43">
        <v>292</v>
      </c>
      <c r="BH299" s="14">
        <v>294</v>
      </c>
      <c r="BI299" s="14">
        <v>334</v>
      </c>
      <c r="BJ299" s="14">
        <v>178</v>
      </c>
      <c r="BK299" s="14">
        <v>236</v>
      </c>
      <c r="BL299" s="14">
        <f t="shared" si="63"/>
        <v>241</v>
      </c>
      <c r="BM299" s="368" t="s">
        <v>281</v>
      </c>
      <c r="BN299" s="14">
        <v>0.41316122431744656</v>
      </c>
      <c r="BO299" s="431">
        <v>0.4308514241066595</v>
      </c>
      <c r="BP299" s="14">
        <v>292</v>
      </c>
      <c r="BQ299" s="43">
        <v>292</v>
      </c>
      <c r="BR299" s="14">
        <v>283</v>
      </c>
      <c r="BS299" s="14">
        <v>281</v>
      </c>
      <c r="BT299" s="14">
        <v>309</v>
      </c>
      <c r="BU299" s="14">
        <v>296</v>
      </c>
      <c r="BV299" s="14">
        <f t="shared" si="64"/>
        <v>303</v>
      </c>
      <c r="BW299" s="14" t="s">
        <v>258</v>
      </c>
      <c r="BX299" s="14">
        <v>0.42108717417607044</v>
      </c>
      <c r="BY299" s="431">
        <v>0.4444290211078154</v>
      </c>
      <c r="BZ299" s="14">
        <v>292</v>
      </c>
      <c r="CA299" s="43">
        <v>292</v>
      </c>
      <c r="CB299" s="14">
        <v>267</v>
      </c>
      <c r="CC299" s="14">
        <v>315</v>
      </c>
      <c r="CD299" s="14">
        <v>250</v>
      </c>
      <c r="CE299" s="14">
        <v>258.5</v>
      </c>
      <c r="CF299" s="14">
        <f t="shared" si="65"/>
        <v>270</v>
      </c>
      <c r="CG299" s="368" t="s">
        <v>273</v>
      </c>
      <c r="CH299" s="14">
        <v>0.4062506820274252</v>
      </c>
      <c r="CI299" s="431">
        <v>0.42861390351052836</v>
      </c>
      <c r="CJ299" s="14">
        <v>292</v>
      </c>
      <c r="CK299" s="43">
        <v>292</v>
      </c>
      <c r="CL299" s="14">
        <v>285</v>
      </c>
      <c r="CM299" s="14">
        <v>335</v>
      </c>
      <c r="CN299" s="14">
        <v>128</v>
      </c>
      <c r="CO299" s="14">
        <v>206.5</v>
      </c>
      <c r="CP299" s="43">
        <f t="shared" si="66"/>
        <v>201</v>
      </c>
      <c r="CQ299" s="14" t="s">
        <v>225</v>
      </c>
      <c r="CR299" s="14">
        <v>0.42478174239611277</v>
      </c>
      <c r="CS299" s="431">
        <v>0.4453891256748107</v>
      </c>
      <c r="CT299" s="14">
        <v>292</v>
      </c>
      <c r="CU299" s="14">
        <v>292</v>
      </c>
      <c r="CV299" s="14">
        <v>269</v>
      </c>
      <c r="CW299" s="14">
        <v>292</v>
      </c>
      <c r="CX299" s="14">
        <v>236</v>
      </c>
      <c r="CY299" s="14">
        <v>252.5</v>
      </c>
      <c r="CZ299" s="14">
        <f t="shared" si="67"/>
        <v>253</v>
      </c>
      <c r="DA299" s="368" t="s">
        <v>342</v>
      </c>
      <c r="DB299" s="14">
        <v>0.4040115969288719</v>
      </c>
      <c r="DC299" s="431">
        <v>0.42905739755896766</v>
      </c>
      <c r="DD299" s="14">
        <v>292</v>
      </c>
      <c r="DE299" s="43">
        <v>292</v>
      </c>
      <c r="DF299" s="14">
        <v>271</v>
      </c>
      <c r="DG299" s="14">
        <v>275</v>
      </c>
      <c r="DH299" s="14">
        <v>209</v>
      </c>
      <c r="DI299" s="14">
        <v>240</v>
      </c>
      <c r="DJ299" s="14">
        <f t="shared" si="68"/>
        <v>242</v>
      </c>
      <c r="DK299" s="368" t="s">
        <v>305</v>
      </c>
      <c r="DL299" s="14">
        <v>0.4027432922100232</v>
      </c>
      <c r="DM299" s="431">
        <v>0.41263193656568015</v>
      </c>
      <c r="DN299" s="14">
        <v>292</v>
      </c>
      <c r="DO299" s="43">
        <v>292</v>
      </c>
      <c r="DP299" s="14">
        <v>281</v>
      </c>
      <c r="DQ299" s="14">
        <v>294</v>
      </c>
      <c r="DR299" s="14">
        <v>225</v>
      </c>
      <c r="DS299" s="14">
        <v>253</v>
      </c>
      <c r="DT299" s="14">
        <f t="shared" si="69"/>
        <v>262</v>
      </c>
      <c r="DU299" s="368" t="s">
        <v>52</v>
      </c>
      <c r="DV299" s="14">
        <v>0.39732144461680019</v>
      </c>
      <c r="DW299" s="431">
        <v>0.41050461593206145</v>
      </c>
      <c r="DX299" s="14">
        <v>292</v>
      </c>
      <c r="DY299" s="14">
        <v>292</v>
      </c>
      <c r="DZ299" s="14">
        <v>294</v>
      </c>
      <c r="EA299" s="14">
        <v>291</v>
      </c>
      <c r="EB299" s="14">
        <v>195</v>
      </c>
      <c r="EC299" s="14">
        <v>244.5</v>
      </c>
      <c r="ED299" s="43">
        <f t="shared" si="70"/>
        <v>250</v>
      </c>
    </row>
    <row r="300" spans="6:134" x14ac:dyDescent="0.25">
      <c r="F300" s="406" t="s">
        <v>38</v>
      </c>
      <c r="G300" s="411">
        <f>(VLOOKUP(F300,'RPPF CALCULATION'!$AX$2:$AZ$400,2,FALSE))</f>
        <v>0.426068683746258</v>
      </c>
      <c r="H300" s="413">
        <f t="shared" si="60"/>
        <v>294</v>
      </c>
      <c r="I300" s="49">
        <f>VLOOKUP(F300,'RPPF CALCULATION'!$U$2:$W$365,3,FALSE)</f>
        <v>315</v>
      </c>
      <c r="J300" s="417">
        <f>VLOOKUP(F300,'RPPF CALCULATION'!$X$2:$AC$365,3,FALSE)</f>
        <v>334</v>
      </c>
      <c r="K300" s="467">
        <f>VLOOKUP(F300,'RPPF CALCULATION'!$X$2:$AC$365,5,FALSE)</f>
        <v>337</v>
      </c>
      <c r="L300" s="525">
        <f t="shared" si="61"/>
        <v>326</v>
      </c>
      <c r="M300" s="469">
        <f t="shared" si="62"/>
        <v>334</v>
      </c>
      <c r="O300" s="368" t="s">
        <v>135</v>
      </c>
      <c r="P300" s="14">
        <v>0.44622618218384469</v>
      </c>
      <c r="Q300" s="431">
        <v>0.45563414464935792</v>
      </c>
      <c r="R300" s="14">
        <v>293</v>
      </c>
      <c r="S300" s="43">
        <v>293</v>
      </c>
      <c r="T300" s="14">
        <v>277</v>
      </c>
      <c r="U300" s="14">
        <v>175</v>
      </c>
      <c r="V300" s="14">
        <v>288</v>
      </c>
      <c r="W300" s="14">
        <v>282.5</v>
      </c>
      <c r="X300" s="14">
        <f t="shared" si="71"/>
        <v>286</v>
      </c>
      <c r="Y300" s="368" t="s">
        <v>326</v>
      </c>
      <c r="Z300" s="14">
        <v>0.43720409572318741</v>
      </c>
      <c r="AA300" s="431">
        <v>0.45353563849355671</v>
      </c>
      <c r="AB300" s="14">
        <v>293</v>
      </c>
      <c r="AC300" s="43">
        <v>293</v>
      </c>
      <c r="AD300" s="14">
        <v>284</v>
      </c>
      <c r="AE300" s="14">
        <v>237</v>
      </c>
      <c r="AF300" s="14">
        <v>284</v>
      </c>
      <c r="AG300" s="14">
        <v>284</v>
      </c>
      <c r="AH300" s="43">
        <f t="shared" si="72"/>
        <v>290</v>
      </c>
      <c r="AI300" s="368" t="s">
        <v>359</v>
      </c>
      <c r="AJ300" s="14">
        <v>0.40726898960874147</v>
      </c>
      <c r="AK300" s="431">
        <v>0.44671210477725659</v>
      </c>
      <c r="AL300" s="14">
        <v>293</v>
      </c>
      <c r="AM300" s="14">
        <v>293</v>
      </c>
      <c r="AN300" s="14">
        <v>270</v>
      </c>
      <c r="AO300" s="14">
        <v>247</v>
      </c>
      <c r="AP300" s="14">
        <v>131</v>
      </c>
      <c r="AQ300" s="14">
        <v>200.5</v>
      </c>
      <c r="AR300" s="43">
        <f t="shared" si="73"/>
        <v>201</v>
      </c>
      <c r="AS300" s="14" t="s">
        <v>139</v>
      </c>
      <c r="AT300" s="14">
        <v>0.39849735032049011</v>
      </c>
      <c r="AU300" s="431">
        <v>0.42931911004964879</v>
      </c>
      <c r="AV300" s="14">
        <v>293</v>
      </c>
      <c r="AW300" s="43">
        <v>293</v>
      </c>
      <c r="AX300" s="14">
        <v>313</v>
      </c>
      <c r="AY300" s="14">
        <v>303</v>
      </c>
      <c r="AZ300" s="14">
        <v>210</v>
      </c>
      <c r="BA300" s="14">
        <v>261.5</v>
      </c>
      <c r="BB300" s="14">
        <f t="shared" si="74"/>
        <v>268</v>
      </c>
      <c r="BC300" s="368" t="s">
        <v>139</v>
      </c>
      <c r="BD300" s="14">
        <v>0.44598086545594856</v>
      </c>
      <c r="BE300" s="431">
        <v>0.45682347154489078</v>
      </c>
      <c r="BF300" s="14">
        <v>293</v>
      </c>
      <c r="BG300" s="43">
        <v>293</v>
      </c>
      <c r="BH300" s="14">
        <v>272</v>
      </c>
      <c r="BI300" s="14">
        <v>307</v>
      </c>
      <c r="BJ300" s="14">
        <v>149</v>
      </c>
      <c r="BK300" s="14">
        <v>210.5</v>
      </c>
      <c r="BL300" s="14">
        <f t="shared" si="63"/>
        <v>207</v>
      </c>
      <c r="BM300" s="368" t="s">
        <v>89</v>
      </c>
      <c r="BN300" s="14">
        <v>0.41017575446833465</v>
      </c>
      <c r="BO300" s="431">
        <v>0.42773812629357849</v>
      </c>
      <c r="BP300" s="14">
        <v>293</v>
      </c>
      <c r="BQ300" s="43">
        <v>293</v>
      </c>
      <c r="BR300" s="14">
        <v>310</v>
      </c>
      <c r="BS300" s="14">
        <v>291</v>
      </c>
      <c r="BT300" s="14">
        <v>286</v>
      </c>
      <c r="BU300" s="14">
        <v>298</v>
      </c>
      <c r="BV300" s="14">
        <f t="shared" si="64"/>
        <v>307</v>
      </c>
      <c r="BW300" s="14" t="s">
        <v>102</v>
      </c>
      <c r="BX300" s="14">
        <v>0.41994056762615695</v>
      </c>
      <c r="BY300" s="431">
        <v>0.44321885547507928</v>
      </c>
      <c r="BZ300" s="14">
        <v>293</v>
      </c>
      <c r="CA300" s="43">
        <v>293</v>
      </c>
      <c r="CB300" s="14">
        <v>297</v>
      </c>
      <c r="CC300" s="14">
        <v>318</v>
      </c>
      <c r="CD300" s="14">
        <v>307</v>
      </c>
      <c r="CE300" s="14">
        <v>302</v>
      </c>
      <c r="CF300" s="14">
        <f t="shared" si="65"/>
        <v>308</v>
      </c>
      <c r="CG300" s="368" t="s">
        <v>573</v>
      </c>
      <c r="CH300" s="14">
        <v>0.40521251923274104</v>
      </c>
      <c r="CI300" s="431">
        <v>0.42751859209913989</v>
      </c>
      <c r="CJ300" s="14">
        <v>293</v>
      </c>
      <c r="CK300" s="43">
        <v>293</v>
      </c>
      <c r="CL300" s="14">
        <v>315</v>
      </c>
      <c r="CM300" s="14">
        <v>322</v>
      </c>
      <c r="CN300" s="14">
        <v>290</v>
      </c>
      <c r="CO300" s="14">
        <v>302.5</v>
      </c>
      <c r="CP300" s="43">
        <f t="shared" si="66"/>
        <v>314</v>
      </c>
      <c r="CQ300" s="14" t="s">
        <v>173</v>
      </c>
      <c r="CR300" s="14">
        <v>0.41998606473401157</v>
      </c>
      <c r="CS300" s="431">
        <v>0.44036079590504934</v>
      </c>
      <c r="CT300" s="14">
        <v>293</v>
      </c>
      <c r="CU300" s="14">
        <v>293</v>
      </c>
      <c r="CV300" s="14">
        <v>263</v>
      </c>
      <c r="CW300" s="14">
        <v>210</v>
      </c>
      <c r="CX300" s="14">
        <v>213</v>
      </c>
      <c r="CY300" s="14">
        <v>238</v>
      </c>
      <c r="CZ300" s="14">
        <f t="shared" si="67"/>
        <v>241</v>
      </c>
      <c r="DA300" s="368" t="s">
        <v>337</v>
      </c>
      <c r="DB300" s="14">
        <v>0.39960627765825574</v>
      </c>
      <c r="DC300" s="431">
        <v>0.42437898031541582</v>
      </c>
      <c r="DD300" s="14">
        <v>293</v>
      </c>
      <c r="DE300" s="43">
        <v>293</v>
      </c>
      <c r="DF300" s="14">
        <v>294</v>
      </c>
      <c r="DG300" s="14">
        <v>297</v>
      </c>
      <c r="DH300" s="14">
        <v>325</v>
      </c>
      <c r="DI300" s="14">
        <v>309.5</v>
      </c>
      <c r="DJ300" s="14">
        <f t="shared" si="68"/>
        <v>319</v>
      </c>
      <c r="DK300" s="368" t="s">
        <v>86</v>
      </c>
      <c r="DL300" s="14">
        <v>0.40156697989067591</v>
      </c>
      <c r="DM300" s="431">
        <v>0.41142674199204782</v>
      </c>
      <c r="DN300" s="14">
        <v>293</v>
      </c>
      <c r="DO300" s="43">
        <v>293</v>
      </c>
      <c r="DP300" s="14">
        <v>292</v>
      </c>
      <c r="DQ300" s="14">
        <v>323</v>
      </c>
      <c r="DR300" s="14">
        <v>140</v>
      </c>
      <c r="DS300" s="14">
        <v>216</v>
      </c>
      <c r="DT300" s="14">
        <f t="shared" si="69"/>
        <v>224</v>
      </c>
      <c r="DU300" s="368" t="s">
        <v>330</v>
      </c>
      <c r="DV300" s="14">
        <v>0.39486700988514656</v>
      </c>
      <c r="DW300" s="431">
        <v>0.40796874277318995</v>
      </c>
      <c r="DX300" s="14">
        <v>293</v>
      </c>
      <c r="DY300" s="14">
        <v>293</v>
      </c>
      <c r="DZ300" s="14">
        <v>266</v>
      </c>
      <c r="EA300" s="14">
        <v>310</v>
      </c>
      <c r="EB300" s="14">
        <v>136</v>
      </c>
      <c r="EC300" s="14">
        <v>201</v>
      </c>
      <c r="ED300" s="43">
        <f t="shared" si="70"/>
        <v>200</v>
      </c>
    </row>
    <row r="301" spans="6:134" x14ac:dyDescent="0.25">
      <c r="F301" s="406" t="s">
        <v>222</v>
      </c>
      <c r="G301" s="411">
        <f>(VLOOKUP(F301,'RPPF CALCULATION'!$AX$2:$AZ$400,2,FALSE))</f>
        <v>0.42542824567199344</v>
      </c>
      <c r="H301" s="413">
        <f t="shared" si="60"/>
        <v>295</v>
      </c>
      <c r="I301" s="49">
        <f>VLOOKUP(F301,'RPPF CALCULATION'!$U$2:$W$365,3,FALSE)</f>
        <v>287</v>
      </c>
      <c r="J301" s="417">
        <f>VLOOKUP(F301,'RPPF CALCULATION'!$X$2:$AC$365,3,FALSE)</f>
        <v>284</v>
      </c>
      <c r="K301" s="467">
        <f>VLOOKUP(F301,'RPPF CALCULATION'!$X$2:$AC$365,5,FALSE)</f>
        <v>300</v>
      </c>
      <c r="L301" s="525">
        <f t="shared" si="61"/>
        <v>293.5</v>
      </c>
      <c r="M301" s="469">
        <f t="shared" si="62"/>
        <v>295</v>
      </c>
      <c r="O301" s="368" t="s">
        <v>184</v>
      </c>
      <c r="P301" s="14">
        <v>0.44492293772612684</v>
      </c>
      <c r="Q301" s="431">
        <v>0.45430342337510371</v>
      </c>
      <c r="R301" s="14">
        <v>294</v>
      </c>
      <c r="S301" s="43">
        <v>294</v>
      </c>
      <c r="T301" s="14">
        <v>293</v>
      </c>
      <c r="U301" s="14">
        <v>285</v>
      </c>
      <c r="V301" s="14">
        <v>271</v>
      </c>
      <c r="W301" s="14">
        <v>282</v>
      </c>
      <c r="X301" s="14">
        <f t="shared" si="71"/>
        <v>285</v>
      </c>
      <c r="Y301" s="368" t="s">
        <v>201</v>
      </c>
      <c r="Z301" s="14">
        <v>0.43650124635588244</v>
      </c>
      <c r="AA301" s="431">
        <v>0.45280653453574005</v>
      </c>
      <c r="AB301" s="14">
        <v>294</v>
      </c>
      <c r="AC301" s="43">
        <v>294</v>
      </c>
      <c r="AD301" s="14">
        <v>317</v>
      </c>
      <c r="AE301" s="14">
        <v>361</v>
      </c>
      <c r="AF301" s="14">
        <v>120</v>
      </c>
      <c r="AG301" s="14">
        <v>218.5</v>
      </c>
      <c r="AH301" s="43">
        <f t="shared" si="72"/>
        <v>224</v>
      </c>
      <c r="AI301" s="368" t="s">
        <v>324</v>
      </c>
      <c r="AJ301" s="14">
        <v>0.40598589813910041</v>
      </c>
      <c r="AK301" s="431">
        <v>0.44530474869159997</v>
      </c>
      <c r="AL301" s="14">
        <v>294</v>
      </c>
      <c r="AM301" s="14">
        <v>294</v>
      </c>
      <c r="AN301" s="14">
        <v>303</v>
      </c>
      <c r="AO301" s="14">
        <v>272</v>
      </c>
      <c r="AP301" s="14">
        <v>258</v>
      </c>
      <c r="AQ301" s="14">
        <v>280.5</v>
      </c>
      <c r="AR301" s="43">
        <f t="shared" si="73"/>
        <v>293</v>
      </c>
      <c r="AS301" s="14" t="s">
        <v>123</v>
      </c>
      <c r="AT301" s="14">
        <v>0.39846896377150443</v>
      </c>
      <c r="AU301" s="431">
        <v>0.429288527944302</v>
      </c>
      <c r="AV301" s="14">
        <v>294</v>
      </c>
      <c r="AW301" s="43">
        <v>294</v>
      </c>
      <c r="AX301" s="14">
        <v>272</v>
      </c>
      <c r="AY301" s="14">
        <v>325</v>
      </c>
      <c r="AZ301" s="14">
        <v>123</v>
      </c>
      <c r="BA301" s="14">
        <v>197.5</v>
      </c>
      <c r="BB301" s="14">
        <f t="shared" si="74"/>
        <v>196</v>
      </c>
      <c r="BC301" s="368" t="s">
        <v>229</v>
      </c>
      <c r="BD301" s="14">
        <v>0.44572948119414529</v>
      </c>
      <c r="BE301" s="431">
        <v>0.45656597567440921</v>
      </c>
      <c r="BF301" s="14">
        <v>294</v>
      </c>
      <c r="BG301" s="43">
        <v>294</v>
      </c>
      <c r="BH301" s="14">
        <v>256</v>
      </c>
      <c r="BI301" s="14">
        <v>296</v>
      </c>
      <c r="BJ301" s="14">
        <v>189</v>
      </c>
      <c r="BK301" s="14">
        <v>222.5</v>
      </c>
      <c r="BL301" s="14">
        <f t="shared" si="63"/>
        <v>224</v>
      </c>
      <c r="BM301" s="368" t="s">
        <v>566</v>
      </c>
      <c r="BN301" s="14">
        <v>0.40933486285906823</v>
      </c>
      <c r="BO301" s="431">
        <v>0.42686123048136787</v>
      </c>
      <c r="BP301" s="14">
        <v>294</v>
      </c>
      <c r="BQ301" s="43">
        <v>294</v>
      </c>
      <c r="BR301" s="14">
        <v>291</v>
      </c>
      <c r="BS301" s="14">
        <v>293</v>
      </c>
      <c r="BT301" s="14">
        <v>276</v>
      </c>
      <c r="BU301" s="14">
        <v>283.5</v>
      </c>
      <c r="BV301" s="14">
        <f t="shared" si="64"/>
        <v>290</v>
      </c>
      <c r="BW301" s="14" t="s">
        <v>304</v>
      </c>
      <c r="BX301" s="14">
        <v>0.41850386337852974</v>
      </c>
      <c r="BY301" s="431">
        <v>0.44170251135074501</v>
      </c>
      <c r="BZ301" s="14">
        <v>294</v>
      </c>
      <c r="CA301" s="43">
        <v>294</v>
      </c>
      <c r="CB301" s="14">
        <v>292</v>
      </c>
      <c r="CC301" s="14">
        <v>300</v>
      </c>
      <c r="CD301" s="14">
        <v>243</v>
      </c>
      <c r="CE301" s="14">
        <v>267.5</v>
      </c>
      <c r="CF301" s="14">
        <f t="shared" si="65"/>
        <v>281</v>
      </c>
      <c r="CG301" s="368" t="s">
        <v>240</v>
      </c>
      <c r="CH301" s="14">
        <v>0.40310281286961008</v>
      </c>
      <c r="CI301" s="431">
        <v>0.42529275096319441</v>
      </c>
      <c r="CJ301" s="14">
        <v>294</v>
      </c>
      <c r="CK301" s="43">
        <v>294</v>
      </c>
      <c r="CL301" s="14">
        <v>288</v>
      </c>
      <c r="CM301" s="14">
        <v>229</v>
      </c>
      <c r="CN301" s="14">
        <v>293</v>
      </c>
      <c r="CO301" s="14">
        <v>290.5</v>
      </c>
      <c r="CP301" s="43">
        <f t="shared" si="66"/>
        <v>301</v>
      </c>
      <c r="CQ301" s="14" t="s">
        <v>570</v>
      </c>
      <c r="CR301" s="14">
        <v>0.41881995215550299</v>
      </c>
      <c r="CS301" s="431">
        <v>0.43913811185358648</v>
      </c>
      <c r="CT301" s="14">
        <v>294</v>
      </c>
      <c r="CU301" s="14">
        <v>294</v>
      </c>
      <c r="CV301" s="14">
        <v>290</v>
      </c>
      <c r="CW301" s="14">
        <v>289</v>
      </c>
      <c r="CX301" s="14">
        <v>265</v>
      </c>
      <c r="CY301" s="14">
        <v>277.5</v>
      </c>
      <c r="CZ301" s="14">
        <f t="shared" si="67"/>
        <v>291</v>
      </c>
      <c r="DA301" s="368" t="s">
        <v>325</v>
      </c>
      <c r="DB301" s="14">
        <v>0.39819528268265542</v>
      </c>
      <c r="DC301" s="431">
        <v>0.42288051384365649</v>
      </c>
      <c r="DD301" s="14">
        <v>294</v>
      </c>
      <c r="DE301" s="43">
        <v>294</v>
      </c>
      <c r="DF301" s="14">
        <v>295</v>
      </c>
      <c r="DG301" s="14">
        <v>245</v>
      </c>
      <c r="DH301" s="14">
        <v>318</v>
      </c>
      <c r="DI301" s="14">
        <v>306.5</v>
      </c>
      <c r="DJ301" s="14">
        <f t="shared" si="68"/>
        <v>316</v>
      </c>
      <c r="DK301" s="368" t="s">
        <v>242</v>
      </c>
      <c r="DL301" s="14">
        <v>0.39764491339344832</v>
      </c>
      <c r="DM301" s="431">
        <v>0.40740837613619529</v>
      </c>
      <c r="DN301" s="14">
        <v>294</v>
      </c>
      <c r="DO301" s="43">
        <v>294</v>
      </c>
      <c r="DP301" s="14">
        <v>289</v>
      </c>
      <c r="DQ301" s="14">
        <v>222</v>
      </c>
      <c r="DR301" s="14">
        <v>238</v>
      </c>
      <c r="DS301" s="14">
        <v>263.5</v>
      </c>
      <c r="DT301" s="14">
        <f t="shared" si="69"/>
        <v>269</v>
      </c>
      <c r="DU301" s="368" t="s">
        <v>99</v>
      </c>
      <c r="DV301" s="14">
        <v>0.39266942913465896</v>
      </c>
      <c r="DW301" s="431">
        <v>0.40569824604017657</v>
      </c>
      <c r="DX301" s="14">
        <v>294</v>
      </c>
      <c r="DY301" s="14">
        <v>294</v>
      </c>
      <c r="DZ301" s="14">
        <v>302</v>
      </c>
      <c r="EA301" s="14">
        <v>329</v>
      </c>
      <c r="EB301" s="14">
        <v>270</v>
      </c>
      <c r="EC301" s="14">
        <v>286</v>
      </c>
      <c r="ED301" s="43">
        <f t="shared" si="70"/>
        <v>293</v>
      </c>
    </row>
    <row r="302" spans="6:134" x14ac:dyDescent="0.25">
      <c r="F302" s="406" t="s">
        <v>64</v>
      </c>
      <c r="G302" s="411">
        <f>(VLOOKUP(F302,'RPPF CALCULATION'!$AX$2:$AZ$400,2,FALSE))</f>
        <v>0.42405519578095929</v>
      </c>
      <c r="H302" s="413">
        <f t="shared" si="60"/>
        <v>296</v>
      </c>
      <c r="I302" s="49">
        <f>VLOOKUP(F302,'RPPF CALCULATION'!$U$2:$W$365,3,FALSE)</f>
        <v>302</v>
      </c>
      <c r="J302" s="417">
        <f>VLOOKUP(F302,'RPPF CALCULATION'!$X$2:$AC$365,3,FALSE)</f>
        <v>250</v>
      </c>
      <c r="K302" s="467">
        <f>VLOOKUP(F302,'RPPF CALCULATION'!$X$2:$AC$365,5,FALSE)</f>
        <v>244</v>
      </c>
      <c r="L302" s="525">
        <f t="shared" si="61"/>
        <v>273</v>
      </c>
      <c r="M302" s="469">
        <f t="shared" si="62"/>
        <v>279</v>
      </c>
      <c r="O302" s="368" t="s">
        <v>63</v>
      </c>
      <c r="P302" s="14">
        <v>0.44463701098431863</v>
      </c>
      <c r="Q302" s="431">
        <v>0.45401146832710859</v>
      </c>
      <c r="R302" s="14">
        <v>295</v>
      </c>
      <c r="S302" s="43">
        <v>295</v>
      </c>
      <c r="T302" s="14">
        <v>297</v>
      </c>
      <c r="U302" s="14">
        <v>327</v>
      </c>
      <c r="V302" s="14">
        <v>286</v>
      </c>
      <c r="W302" s="14">
        <v>291.5</v>
      </c>
      <c r="X302" s="14">
        <f t="shared" si="71"/>
        <v>300</v>
      </c>
      <c r="Y302" s="368" t="s">
        <v>241</v>
      </c>
      <c r="Z302" s="14">
        <v>0.43206012713097064</v>
      </c>
      <c r="AA302" s="431">
        <v>0.44819951949859893</v>
      </c>
      <c r="AB302" s="14">
        <v>295</v>
      </c>
      <c r="AC302" s="43">
        <v>295</v>
      </c>
      <c r="AD302" s="14">
        <v>309</v>
      </c>
      <c r="AE302" s="14">
        <v>317</v>
      </c>
      <c r="AF302" s="14">
        <v>286</v>
      </c>
      <c r="AG302" s="14">
        <v>297.5</v>
      </c>
      <c r="AH302" s="43">
        <f t="shared" si="72"/>
        <v>305</v>
      </c>
      <c r="AI302" s="368" t="s">
        <v>189</v>
      </c>
      <c r="AJ302" s="14">
        <v>0.40594145062208381</v>
      </c>
      <c r="AK302" s="431">
        <v>0.4452559965293062</v>
      </c>
      <c r="AL302" s="14">
        <v>295</v>
      </c>
      <c r="AM302" s="14">
        <v>295</v>
      </c>
      <c r="AN302" s="14">
        <v>276</v>
      </c>
      <c r="AO302" s="14">
        <v>318</v>
      </c>
      <c r="AP302" s="14">
        <v>266</v>
      </c>
      <c r="AQ302" s="14">
        <v>271</v>
      </c>
      <c r="AR302" s="43">
        <f t="shared" si="73"/>
        <v>279</v>
      </c>
      <c r="AS302" s="14" t="s">
        <v>282</v>
      </c>
      <c r="AT302" s="14">
        <v>0.39730343191637596</v>
      </c>
      <c r="AU302" s="431">
        <v>0.42803284807999215</v>
      </c>
      <c r="AV302" s="14">
        <v>295</v>
      </c>
      <c r="AW302" s="43">
        <v>295</v>
      </c>
      <c r="AX302" s="14">
        <v>312</v>
      </c>
      <c r="AY302" s="14">
        <v>250</v>
      </c>
      <c r="AZ302" s="14">
        <v>336</v>
      </c>
      <c r="BA302" s="14">
        <v>324</v>
      </c>
      <c r="BB302" s="14">
        <f t="shared" si="74"/>
        <v>334</v>
      </c>
      <c r="BC302" s="368" t="s">
        <v>236</v>
      </c>
      <c r="BD302" s="14">
        <v>0.445508104746968</v>
      </c>
      <c r="BE302" s="431">
        <v>0.45633921716311204</v>
      </c>
      <c r="BF302" s="14">
        <v>295</v>
      </c>
      <c r="BG302" s="43">
        <v>295</v>
      </c>
      <c r="BH302" s="14">
        <v>306</v>
      </c>
      <c r="BI302" s="14">
        <v>311</v>
      </c>
      <c r="BJ302" s="14">
        <v>292</v>
      </c>
      <c r="BK302" s="14">
        <v>299</v>
      </c>
      <c r="BL302" s="14">
        <f t="shared" si="63"/>
        <v>306</v>
      </c>
      <c r="BM302" s="368" t="s">
        <v>316</v>
      </c>
      <c r="BN302" s="14">
        <v>0.40798258879740884</v>
      </c>
      <c r="BO302" s="431">
        <v>0.42545105650821502</v>
      </c>
      <c r="BP302" s="14">
        <v>295</v>
      </c>
      <c r="BQ302" s="43">
        <v>295</v>
      </c>
      <c r="BR302" s="14">
        <v>311</v>
      </c>
      <c r="BS302" s="14">
        <v>248</v>
      </c>
      <c r="BT302" s="14">
        <v>244</v>
      </c>
      <c r="BU302" s="14">
        <v>277.5</v>
      </c>
      <c r="BV302" s="14">
        <f t="shared" si="64"/>
        <v>282</v>
      </c>
      <c r="BW302" s="14" t="s">
        <v>67</v>
      </c>
      <c r="BX302" s="14">
        <v>0.41691441966446885</v>
      </c>
      <c r="BY302" s="431">
        <v>0.44002496105411526</v>
      </c>
      <c r="BZ302" s="14">
        <v>295</v>
      </c>
      <c r="CA302" s="43">
        <v>295</v>
      </c>
      <c r="CB302" s="14">
        <v>283</v>
      </c>
      <c r="CC302" s="14">
        <v>227</v>
      </c>
      <c r="CD302" s="14">
        <v>302</v>
      </c>
      <c r="CE302" s="14">
        <v>292.5</v>
      </c>
      <c r="CF302" s="14">
        <f t="shared" si="65"/>
        <v>300</v>
      </c>
      <c r="CG302" s="368" t="s">
        <v>124</v>
      </c>
      <c r="CH302" s="14">
        <v>0.39471504288862863</v>
      </c>
      <c r="CI302" s="431">
        <v>0.41644325238425001</v>
      </c>
      <c r="CJ302" s="14">
        <v>295</v>
      </c>
      <c r="CK302" s="43">
        <v>295</v>
      </c>
      <c r="CL302" s="14">
        <v>299</v>
      </c>
      <c r="CM302" s="14">
        <v>312</v>
      </c>
      <c r="CN302" s="14">
        <v>253</v>
      </c>
      <c r="CO302" s="14">
        <v>276</v>
      </c>
      <c r="CP302" s="43">
        <f t="shared" si="66"/>
        <v>285</v>
      </c>
      <c r="CQ302" s="14" t="s">
        <v>237</v>
      </c>
      <c r="CR302" s="14">
        <v>0.41865068931979321</v>
      </c>
      <c r="CS302" s="431">
        <v>0.4389606375912023</v>
      </c>
      <c r="CT302" s="14">
        <v>295</v>
      </c>
      <c r="CU302" s="14">
        <v>295</v>
      </c>
      <c r="CV302" s="14">
        <v>310</v>
      </c>
      <c r="CW302" s="14">
        <v>270</v>
      </c>
      <c r="CX302" s="14">
        <v>235</v>
      </c>
      <c r="CY302" s="14">
        <v>272.5</v>
      </c>
      <c r="CZ302" s="14">
        <f t="shared" si="67"/>
        <v>282</v>
      </c>
      <c r="DA302" s="368" t="s">
        <v>189</v>
      </c>
      <c r="DB302" s="14">
        <v>0.3951304421217447</v>
      </c>
      <c r="DC302" s="431">
        <v>0.41962567530685818</v>
      </c>
      <c r="DD302" s="14">
        <v>295</v>
      </c>
      <c r="DE302" s="43">
        <v>295</v>
      </c>
      <c r="DF302" s="14">
        <v>290</v>
      </c>
      <c r="DG302" s="14">
        <v>307</v>
      </c>
      <c r="DH302" s="14">
        <v>281</v>
      </c>
      <c r="DI302" s="14">
        <v>285.5</v>
      </c>
      <c r="DJ302" s="14">
        <f t="shared" si="68"/>
        <v>294</v>
      </c>
      <c r="DK302" s="368" t="s">
        <v>163</v>
      </c>
      <c r="DL302" s="14">
        <v>0.39662350769251453</v>
      </c>
      <c r="DM302" s="431">
        <v>0.40636189163714187</v>
      </c>
      <c r="DN302" s="14">
        <v>295</v>
      </c>
      <c r="DO302" s="43">
        <v>295</v>
      </c>
      <c r="DP302" s="14">
        <v>291</v>
      </c>
      <c r="DQ302" s="14">
        <v>257</v>
      </c>
      <c r="DR302" s="14">
        <v>230</v>
      </c>
      <c r="DS302" s="14">
        <v>260.5</v>
      </c>
      <c r="DT302" s="14">
        <f t="shared" si="69"/>
        <v>265</v>
      </c>
      <c r="DU302" s="368" t="s">
        <v>216</v>
      </c>
      <c r="DV302" s="14">
        <v>0.39104011728927307</v>
      </c>
      <c r="DW302" s="431">
        <v>0.40401487344001713</v>
      </c>
      <c r="DX302" s="14">
        <v>295</v>
      </c>
      <c r="DY302" s="14">
        <v>295</v>
      </c>
      <c r="DZ302" s="14">
        <v>290</v>
      </c>
      <c r="EA302" s="14">
        <v>250</v>
      </c>
      <c r="EB302" s="14">
        <v>281</v>
      </c>
      <c r="EC302" s="14">
        <v>285.5</v>
      </c>
      <c r="ED302" s="43">
        <f t="shared" si="70"/>
        <v>290</v>
      </c>
    </row>
    <row r="303" spans="6:134" x14ac:dyDescent="0.25">
      <c r="F303" s="406" t="s">
        <v>317</v>
      </c>
      <c r="G303" s="411">
        <f>(VLOOKUP(F303,'RPPF CALCULATION'!$AX$2:$AZ$400,2,FALSE))</f>
        <v>0.42372993123089847</v>
      </c>
      <c r="H303" s="413">
        <f t="shared" si="60"/>
        <v>297</v>
      </c>
      <c r="I303" s="49">
        <f>VLOOKUP(F303,'RPPF CALCULATION'!$U$2:$W$365,3,FALSE)</f>
        <v>306</v>
      </c>
      <c r="J303" s="417">
        <f>VLOOKUP(F303,'RPPF CALCULATION'!$X$2:$AC$365,3,FALSE)</f>
        <v>277</v>
      </c>
      <c r="K303" s="467">
        <f>VLOOKUP(F303,'RPPF CALCULATION'!$X$2:$AC$365,5,FALSE)</f>
        <v>341</v>
      </c>
      <c r="L303" s="525">
        <f t="shared" si="61"/>
        <v>323.5</v>
      </c>
      <c r="M303" s="469">
        <f t="shared" si="62"/>
        <v>332</v>
      </c>
      <c r="O303" s="368" t="s">
        <v>86</v>
      </c>
      <c r="P303" s="14">
        <v>0.44233361419071215</v>
      </c>
      <c r="Q303" s="431">
        <v>0.45165950811108846</v>
      </c>
      <c r="R303" s="14">
        <v>296</v>
      </c>
      <c r="S303" s="43">
        <v>296</v>
      </c>
      <c r="T303" s="14">
        <v>303</v>
      </c>
      <c r="U303" s="14">
        <v>315</v>
      </c>
      <c r="V303" s="14">
        <v>296</v>
      </c>
      <c r="W303" s="14">
        <v>299.5</v>
      </c>
      <c r="X303" s="14">
        <f t="shared" si="71"/>
        <v>312</v>
      </c>
      <c r="Y303" s="368" t="s">
        <v>83</v>
      </c>
      <c r="Z303" s="14">
        <v>0.43168673092294296</v>
      </c>
      <c r="AA303" s="431">
        <v>0.4478121752598887</v>
      </c>
      <c r="AB303" s="14">
        <v>296</v>
      </c>
      <c r="AC303" s="43">
        <v>296</v>
      </c>
      <c r="AD303" s="14">
        <v>306</v>
      </c>
      <c r="AE303" s="14">
        <v>199</v>
      </c>
      <c r="AF303" s="14">
        <v>360</v>
      </c>
      <c r="AG303" s="14">
        <v>333</v>
      </c>
      <c r="AH303" s="43">
        <f t="shared" si="72"/>
        <v>340</v>
      </c>
      <c r="AI303" s="368" t="s">
        <v>60</v>
      </c>
      <c r="AJ303" s="14">
        <v>0.40587291339803078</v>
      </c>
      <c r="AK303" s="431">
        <v>0.44518082162428402</v>
      </c>
      <c r="AL303" s="14">
        <v>296</v>
      </c>
      <c r="AM303" s="14">
        <v>296</v>
      </c>
      <c r="AN303" s="14">
        <v>297</v>
      </c>
      <c r="AO303" s="14">
        <v>323</v>
      </c>
      <c r="AP303" s="14">
        <v>259</v>
      </c>
      <c r="AQ303" s="14">
        <v>278</v>
      </c>
      <c r="AR303" s="43">
        <f t="shared" si="73"/>
        <v>290</v>
      </c>
      <c r="AS303" s="14" t="s">
        <v>564</v>
      </c>
      <c r="AT303" s="14">
        <v>0.39677902199497289</v>
      </c>
      <c r="AU303" s="431">
        <v>0.42746787769668371</v>
      </c>
      <c r="AV303" s="14">
        <v>296</v>
      </c>
      <c r="AW303" s="43">
        <v>296</v>
      </c>
      <c r="AX303" s="14">
        <v>278</v>
      </c>
      <c r="AY303" s="14">
        <v>135</v>
      </c>
      <c r="AZ303" s="14">
        <v>289</v>
      </c>
      <c r="BA303" s="14">
        <v>283.5</v>
      </c>
      <c r="BB303" s="14">
        <f t="shared" si="74"/>
        <v>290</v>
      </c>
      <c r="BC303" s="368" t="s">
        <v>150</v>
      </c>
      <c r="BD303" s="14">
        <v>0.44237564552034198</v>
      </c>
      <c r="BE303" s="431">
        <v>0.45313060215466955</v>
      </c>
      <c r="BF303" s="14">
        <v>296</v>
      </c>
      <c r="BG303" s="43">
        <v>296</v>
      </c>
      <c r="BH303" s="14">
        <v>302</v>
      </c>
      <c r="BI303" s="14">
        <v>160</v>
      </c>
      <c r="BJ303" s="14">
        <v>286</v>
      </c>
      <c r="BK303" s="14">
        <v>294</v>
      </c>
      <c r="BL303" s="14">
        <f t="shared" si="63"/>
        <v>303</v>
      </c>
      <c r="BM303" s="368" t="s">
        <v>80</v>
      </c>
      <c r="BN303" s="14">
        <v>0.40532294858229168</v>
      </c>
      <c r="BO303" s="431">
        <v>0.42267753927850005</v>
      </c>
      <c r="BP303" s="14">
        <v>296</v>
      </c>
      <c r="BQ303" s="43">
        <v>296</v>
      </c>
      <c r="BR303" s="14">
        <v>317</v>
      </c>
      <c r="BS303" s="14">
        <v>317</v>
      </c>
      <c r="BT303" s="14">
        <v>325</v>
      </c>
      <c r="BU303" s="14">
        <v>321</v>
      </c>
      <c r="BV303" s="14">
        <f t="shared" si="64"/>
        <v>332</v>
      </c>
      <c r="BW303" s="14" t="s">
        <v>390</v>
      </c>
      <c r="BX303" s="14">
        <v>0.41154796524730575</v>
      </c>
      <c r="BY303" s="431">
        <v>0.43436103151718219</v>
      </c>
      <c r="BZ303" s="14">
        <v>296</v>
      </c>
      <c r="CA303" s="43">
        <v>296</v>
      </c>
      <c r="CB303" s="14">
        <v>278</v>
      </c>
      <c r="CC303" s="14">
        <v>161</v>
      </c>
      <c r="CD303" s="14">
        <v>267</v>
      </c>
      <c r="CE303" s="14">
        <v>272.5</v>
      </c>
      <c r="CF303" s="14">
        <f t="shared" si="65"/>
        <v>285</v>
      </c>
      <c r="CG303" s="368" t="s">
        <v>354</v>
      </c>
      <c r="CH303" s="14">
        <v>0.39406565633231178</v>
      </c>
      <c r="CI303" s="431">
        <v>0.41575811850237893</v>
      </c>
      <c r="CJ303" s="14">
        <v>296</v>
      </c>
      <c r="CK303" s="43">
        <v>296</v>
      </c>
      <c r="CL303" s="14">
        <v>329</v>
      </c>
      <c r="CM303" s="14">
        <v>266</v>
      </c>
      <c r="CN303" s="14">
        <v>348</v>
      </c>
      <c r="CO303" s="14">
        <v>338.5</v>
      </c>
      <c r="CP303" s="43">
        <f t="shared" si="66"/>
        <v>344</v>
      </c>
      <c r="CQ303" s="14" t="s">
        <v>154</v>
      </c>
      <c r="CR303" s="14">
        <v>0.41461094090750822</v>
      </c>
      <c r="CS303" s="431">
        <v>0.43472490937194191</v>
      </c>
      <c r="CT303" s="14">
        <v>296</v>
      </c>
      <c r="CU303" s="14">
        <v>296</v>
      </c>
      <c r="CV303" s="14">
        <v>284</v>
      </c>
      <c r="CW303" s="14">
        <v>234</v>
      </c>
      <c r="CX303" s="14">
        <v>302</v>
      </c>
      <c r="CY303" s="14">
        <v>293</v>
      </c>
      <c r="CZ303" s="14">
        <f t="shared" si="67"/>
        <v>305</v>
      </c>
      <c r="DA303" s="368" t="s">
        <v>561</v>
      </c>
      <c r="DB303" s="14">
        <v>0.39492014214020138</v>
      </c>
      <c r="DC303" s="431">
        <v>0.419402338245562</v>
      </c>
      <c r="DD303" s="14">
        <v>296</v>
      </c>
      <c r="DE303" s="43">
        <v>296</v>
      </c>
      <c r="DF303" s="14">
        <v>317</v>
      </c>
      <c r="DG303" s="14">
        <v>184</v>
      </c>
      <c r="DH303" s="14">
        <v>337</v>
      </c>
      <c r="DI303" s="14">
        <v>327</v>
      </c>
      <c r="DJ303" s="14">
        <f t="shared" si="68"/>
        <v>336</v>
      </c>
      <c r="DK303" s="368" t="s">
        <v>54</v>
      </c>
      <c r="DL303" s="14">
        <v>0.39604232592603844</v>
      </c>
      <c r="DM303" s="431">
        <v>0.40576643998732859</v>
      </c>
      <c r="DN303" s="14">
        <v>296</v>
      </c>
      <c r="DO303" s="43">
        <v>296</v>
      </c>
      <c r="DP303" s="14">
        <v>308</v>
      </c>
      <c r="DQ303" s="14">
        <v>189</v>
      </c>
      <c r="DR303" s="14">
        <v>302</v>
      </c>
      <c r="DS303" s="14">
        <v>305</v>
      </c>
      <c r="DT303" s="14">
        <f t="shared" si="69"/>
        <v>314</v>
      </c>
      <c r="DU303" s="368" t="s">
        <v>113</v>
      </c>
      <c r="DV303" s="14">
        <v>0.38954640333522011</v>
      </c>
      <c r="DW303" s="431">
        <v>0.40247159788484982</v>
      </c>
      <c r="DX303" s="14">
        <v>296</v>
      </c>
      <c r="DY303" s="14">
        <v>296</v>
      </c>
      <c r="DZ303" s="14">
        <v>301</v>
      </c>
      <c r="EA303" s="14">
        <v>290</v>
      </c>
      <c r="EB303" s="14">
        <v>329</v>
      </c>
      <c r="EC303" s="14">
        <v>315</v>
      </c>
      <c r="ED303" s="43">
        <f t="shared" si="70"/>
        <v>322</v>
      </c>
    </row>
    <row r="304" spans="6:134" x14ac:dyDescent="0.25">
      <c r="F304" s="406" t="s">
        <v>183</v>
      </c>
      <c r="G304" s="411">
        <f>(VLOOKUP(F304,'RPPF CALCULATION'!$AX$2:$AZ$400,2,FALSE))</f>
        <v>0.42312607350050002</v>
      </c>
      <c r="H304" s="413">
        <f t="shared" si="60"/>
        <v>298</v>
      </c>
      <c r="I304" s="49">
        <f>VLOOKUP(F304,'RPPF CALCULATION'!$U$2:$W$365,3,FALSE)</f>
        <v>314</v>
      </c>
      <c r="J304" s="417">
        <f>VLOOKUP(F304,'RPPF CALCULATION'!$X$2:$AC$365,3,FALSE)</f>
        <v>313</v>
      </c>
      <c r="K304" s="467">
        <f>VLOOKUP(F304,'RPPF CALCULATION'!$X$2:$AC$365,5,FALSE)</f>
        <v>304</v>
      </c>
      <c r="L304" s="525">
        <f t="shared" si="61"/>
        <v>309</v>
      </c>
      <c r="M304" s="469">
        <f t="shared" si="62"/>
        <v>320</v>
      </c>
      <c r="O304" s="368" t="s">
        <v>206</v>
      </c>
      <c r="P304" s="14">
        <v>0.44058409855287006</v>
      </c>
      <c r="Q304" s="431">
        <v>0.44987310674553516</v>
      </c>
      <c r="R304" s="14">
        <v>297</v>
      </c>
      <c r="S304" s="43">
        <v>297</v>
      </c>
      <c r="T304" s="14">
        <v>285</v>
      </c>
      <c r="U304" s="14">
        <v>320</v>
      </c>
      <c r="V304" s="14">
        <v>227</v>
      </c>
      <c r="W304" s="14">
        <v>256</v>
      </c>
      <c r="X304" s="14">
        <f t="shared" si="71"/>
        <v>259</v>
      </c>
      <c r="Y304" s="368" t="s">
        <v>226</v>
      </c>
      <c r="Z304" s="14">
        <v>0.42976025680899926</v>
      </c>
      <c r="AA304" s="431">
        <v>0.44581373865818319</v>
      </c>
      <c r="AB304" s="14">
        <v>297</v>
      </c>
      <c r="AC304" s="43">
        <v>297</v>
      </c>
      <c r="AD304" s="14">
        <v>290</v>
      </c>
      <c r="AE304" s="14">
        <v>332</v>
      </c>
      <c r="AF304" s="14">
        <v>266</v>
      </c>
      <c r="AG304" s="14">
        <v>278</v>
      </c>
      <c r="AH304" s="43">
        <f t="shared" si="72"/>
        <v>279</v>
      </c>
      <c r="AI304" s="368" t="s">
        <v>233</v>
      </c>
      <c r="AJ304" s="14">
        <v>0.40251193642140864</v>
      </c>
      <c r="AK304" s="431">
        <v>0.44149434134308918</v>
      </c>
      <c r="AL304" s="14">
        <v>297</v>
      </c>
      <c r="AM304" s="14">
        <v>297</v>
      </c>
      <c r="AN304" s="14">
        <v>317</v>
      </c>
      <c r="AO304" s="14">
        <v>342</v>
      </c>
      <c r="AP304" s="14">
        <v>170</v>
      </c>
      <c r="AQ304" s="14">
        <v>243.5</v>
      </c>
      <c r="AR304" s="43">
        <f t="shared" si="73"/>
        <v>245</v>
      </c>
      <c r="AS304" s="14" t="s">
        <v>224</v>
      </c>
      <c r="AT304" s="14">
        <v>0.39354275779867609</v>
      </c>
      <c r="AU304" s="431">
        <v>0.42398130479093599</v>
      </c>
      <c r="AV304" s="14">
        <v>297</v>
      </c>
      <c r="AW304" s="43">
        <v>297</v>
      </c>
      <c r="AX304" s="14">
        <v>300</v>
      </c>
      <c r="AY304" s="14">
        <v>272</v>
      </c>
      <c r="AZ304" s="14">
        <v>216</v>
      </c>
      <c r="BA304" s="14">
        <v>258</v>
      </c>
      <c r="BB304" s="14">
        <f t="shared" si="74"/>
        <v>261</v>
      </c>
      <c r="BC304" s="368" t="s">
        <v>132</v>
      </c>
      <c r="BD304" s="14">
        <v>0.43455579584509268</v>
      </c>
      <c r="BE304" s="431">
        <v>0.44512063770932403</v>
      </c>
      <c r="BF304" s="14">
        <v>297</v>
      </c>
      <c r="BG304" s="43">
        <v>297</v>
      </c>
      <c r="BH304" s="14">
        <v>293</v>
      </c>
      <c r="BI304" s="14">
        <v>324</v>
      </c>
      <c r="BJ304" s="14">
        <v>240</v>
      </c>
      <c r="BK304" s="14">
        <v>266.5</v>
      </c>
      <c r="BL304" s="14">
        <f t="shared" si="63"/>
        <v>273</v>
      </c>
      <c r="BM304" s="368" t="s">
        <v>139</v>
      </c>
      <c r="BN304" s="14">
        <v>0.40490852532730243</v>
      </c>
      <c r="BO304" s="431">
        <v>0.42224537178773414</v>
      </c>
      <c r="BP304" s="14">
        <v>297</v>
      </c>
      <c r="BQ304" s="43">
        <v>297</v>
      </c>
      <c r="BR304" s="14">
        <v>290</v>
      </c>
      <c r="BS304" s="14">
        <v>298</v>
      </c>
      <c r="BT304" s="14">
        <v>128</v>
      </c>
      <c r="BU304" s="14">
        <v>209</v>
      </c>
      <c r="BV304" s="14">
        <f t="shared" si="64"/>
        <v>206</v>
      </c>
      <c r="BW304" s="14" t="s">
        <v>281</v>
      </c>
      <c r="BX304" s="14">
        <v>0.41035191164478263</v>
      </c>
      <c r="BY304" s="431">
        <v>0.43309867786606016</v>
      </c>
      <c r="BZ304" s="14">
        <v>297</v>
      </c>
      <c r="CA304" s="43">
        <v>297</v>
      </c>
      <c r="CB304" s="14">
        <v>299</v>
      </c>
      <c r="CC304" s="14">
        <v>255</v>
      </c>
      <c r="CD304" s="14">
        <v>333</v>
      </c>
      <c r="CE304" s="14">
        <v>316</v>
      </c>
      <c r="CF304" s="14">
        <f t="shared" si="65"/>
        <v>319</v>
      </c>
      <c r="CG304" s="368" t="s">
        <v>59</v>
      </c>
      <c r="CH304" s="14">
        <v>0.39286234486709637</v>
      </c>
      <c r="CI304" s="431">
        <v>0.41448856734329892</v>
      </c>
      <c r="CJ304" s="14">
        <v>297</v>
      </c>
      <c r="CK304" s="43">
        <v>297</v>
      </c>
      <c r="CL304" s="14">
        <v>307</v>
      </c>
      <c r="CM304" s="14">
        <v>293</v>
      </c>
      <c r="CN304" s="14">
        <v>316</v>
      </c>
      <c r="CO304" s="14">
        <v>311.5</v>
      </c>
      <c r="CP304" s="43">
        <f t="shared" si="66"/>
        <v>321</v>
      </c>
      <c r="CQ304" s="14" t="s">
        <v>51</v>
      </c>
      <c r="CR304" s="14">
        <v>0.41186118377743619</v>
      </c>
      <c r="CS304" s="431">
        <v>0.4318417536198314</v>
      </c>
      <c r="CT304" s="14">
        <v>297</v>
      </c>
      <c r="CU304" s="14">
        <v>297</v>
      </c>
      <c r="CV304" s="14">
        <v>297</v>
      </c>
      <c r="CW304" s="14">
        <v>288</v>
      </c>
      <c r="CX304" s="14">
        <v>188</v>
      </c>
      <c r="CY304" s="14">
        <v>242.5</v>
      </c>
      <c r="CZ304" s="14">
        <f t="shared" si="67"/>
        <v>244</v>
      </c>
      <c r="DA304" s="368" t="s">
        <v>282</v>
      </c>
      <c r="DB304" s="14">
        <v>0.39467096197504314</v>
      </c>
      <c r="DC304" s="431">
        <v>0.41913771071011796</v>
      </c>
      <c r="DD304" s="14">
        <v>297</v>
      </c>
      <c r="DE304" s="43">
        <v>297</v>
      </c>
      <c r="DF304" s="14">
        <v>301</v>
      </c>
      <c r="DG304" s="14">
        <v>252</v>
      </c>
      <c r="DH304" s="14">
        <v>292</v>
      </c>
      <c r="DI304" s="14">
        <v>296.5</v>
      </c>
      <c r="DJ304" s="14">
        <f t="shared" si="68"/>
        <v>306</v>
      </c>
      <c r="DK304" s="368" t="s">
        <v>96</v>
      </c>
      <c r="DL304" s="14">
        <v>0.39591569172507529</v>
      </c>
      <c r="DM304" s="431">
        <v>0.40563669650906448</v>
      </c>
      <c r="DN304" s="14">
        <v>297</v>
      </c>
      <c r="DO304" s="43">
        <v>297</v>
      </c>
      <c r="DP304" s="14">
        <v>312</v>
      </c>
      <c r="DQ304" s="14">
        <v>284</v>
      </c>
      <c r="DR304" s="14">
        <v>220</v>
      </c>
      <c r="DS304" s="14">
        <v>266</v>
      </c>
      <c r="DT304" s="14">
        <f t="shared" si="69"/>
        <v>272</v>
      </c>
      <c r="DU304" s="368" t="s">
        <v>219</v>
      </c>
      <c r="DV304" s="14">
        <v>0.38937564857386181</v>
      </c>
      <c r="DW304" s="431">
        <v>0.40229517746083376</v>
      </c>
      <c r="DX304" s="14">
        <v>297</v>
      </c>
      <c r="DY304" s="14">
        <v>297</v>
      </c>
      <c r="DZ304" s="14">
        <v>296</v>
      </c>
      <c r="EA304" s="14">
        <v>317</v>
      </c>
      <c r="EB304" s="14">
        <v>274</v>
      </c>
      <c r="EC304" s="14">
        <v>285</v>
      </c>
      <c r="ED304" s="43">
        <f t="shared" si="70"/>
        <v>289</v>
      </c>
    </row>
    <row r="305" spans="6:134" x14ac:dyDescent="0.25">
      <c r="F305" s="406" t="s">
        <v>309</v>
      </c>
      <c r="G305" s="411">
        <f>(VLOOKUP(F305,'RPPF CALCULATION'!$AX$2:$AZ$400,2,FALSE))</f>
        <v>0.42141344828362359</v>
      </c>
      <c r="H305" s="413">
        <f t="shared" si="60"/>
        <v>299</v>
      </c>
      <c r="I305" s="49">
        <f>VLOOKUP(F305,'RPPF CALCULATION'!$U$2:$W$365,3,FALSE)</f>
        <v>268</v>
      </c>
      <c r="J305" s="417">
        <f>VLOOKUP(F305,'RPPF CALCULATION'!$X$2:$AC$365,3,FALSE)</f>
        <v>272</v>
      </c>
      <c r="K305" s="467">
        <f>VLOOKUP(F305,'RPPF CALCULATION'!$X$2:$AC$365,5,FALSE)</f>
        <v>130</v>
      </c>
      <c r="L305" s="525">
        <f t="shared" si="61"/>
        <v>199</v>
      </c>
      <c r="M305" s="469">
        <f t="shared" si="62"/>
        <v>204</v>
      </c>
      <c r="O305" s="368" t="s">
        <v>282</v>
      </c>
      <c r="P305" s="14">
        <v>0.43609839658564564</v>
      </c>
      <c r="Q305" s="431">
        <v>0.44529283095583216</v>
      </c>
      <c r="R305" s="14">
        <v>298</v>
      </c>
      <c r="S305" s="43">
        <v>298</v>
      </c>
      <c r="T305" s="14">
        <v>288</v>
      </c>
      <c r="U305" s="14">
        <v>227</v>
      </c>
      <c r="V305" s="14">
        <v>263</v>
      </c>
      <c r="W305" s="14">
        <v>275.5</v>
      </c>
      <c r="X305" s="14">
        <f t="shared" si="71"/>
        <v>276</v>
      </c>
      <c r="Y305" s="368" t="s">
        <v>74</v>
      </c>
      <c r="Z305" s="14">
        <v>0.42756461485476577</v>
      </c>
      <c r="AA305" s="431">
        <v>0.44353607958463459</v>
      </c>
      <c r="AB305" s="14">
        <v>298</v>
      </c>
      <c r="AC305" s="43">
        <v>298</v>
      </c>
      <c r="AD305" s="14">
        <v>301</v>
      </c>
      <c r="AE305" s="14">
        <v>354</v>
      </c>
      <c r="AF305" s="14">
        <v>274</v>
      </c>
      <c r="AG305" s="14">
        <v>287.5</v>
      </c>
      <c r="AH305" s="43">
        <f t="shared" si="72"/>
        <v>294</v>
      </c>
      <c r="AI305" s="368" t="s">
        <v>316</v>
      </c>
      <c r="AJ305" s="14">
        <v>0.4022992249869401</v>
      </c>
      <c r="AK305" s="431">
        <v>0.44126102926918709</v>
      </c>
      <c r="AL305" s="14">
        <v>298</v>
      </c>
      <c r="AM305" s="14">
        <v>298</v>
      </c>
      <c r="AN305" s="14">
        <v>310</v>
      </c>
      <c r="AO305" s="14">
        <v>306</v>
      </c>
      <c r="AP305" s="14">
        <v>313</v>
      </c>
      <c r="AQ305" s="14">
        <v>311.5</v>
      </c>
      <c r="AR305" s="43">
        <f t="shared" si="73"/>
        <v>321</v>
      </c>
      <c r="AS305" s="14" t="s">
        <v>206</v>
      </c>
      <c r="AT305" s="14">
        <v>0.39153500182474149</v>
      </c>
      <c r="AU305" s="431">
        <v>0.42181825902103753</v>
      </c>
      <c r="AV305" s="14">
        <v>298</v>
      </c>
      <c r="AW305" s="43">
        <v>298</v>
      </c>
      <c r="AX305" s="14">
        <v>295</v>
      </c>
      <c r="AY305" s="14">
        <v>323</v>
      </c>
      <c r="AZ305" s="14">
        <v>192</v>
      </c>
      <c r="BA305" s="14">
        <v>243.5</v>
      </c>
      <c r="BB305" s="14">
        <f t="shared" si="74"/>
        <v>244</v>
      </c>
      <c r="BC305" s="368" t="s">
        <v>242</v>
      </c>
      <c r="BD305" s="14">
        <v>0.43220251810837773</v>
      </c>
      <c r="BE305" s="431">
        <v>0.44271014751016186</v>
      </c>
      <c r="BF305" s="14">
        <v>298</v>
      </c>
      <c r="BG305" s="43">
        <v>298</v>
      </c>
      <c r="BH305" s="14">
        <v>304</v>
      </c>
      <c r="BI305" s="14">
        <v>232</v>
      </c>
      <c r="BJ305" s="14">
        <v>305</v>
      </c>
      <c r="BK305" s="14">
        <v>304.5</v>
      </c>
      <c r="BL305" s="14">
        <f t="shared" si="63"/>
        <v>311</v>
      </c>
      <c r="BM305" s="368" t="s">
        <v>172</v>
      </c>
      <c r="BN305" s="14">
        <v>0.40456797383486981</v>
      </c>
      <c r="BO305" s="431">
        <v>0.42189023900454847</v>
      </c>
      <c r="BP305" s="14">
        <v>298</v>
      </c>
      <c r="BQ305" s="43">
        <v>298</v>
      </c>
      <c r="BR305" s="14">
        <v>281</v>
      </c>
      <c r="BS305" s="14">
        <v>239</v>
      </c>
      <c r="BT305" s="14">
        <v>316</v>
      </c>
      <c r="BU305" s="14">
        <v>298.5</v>
      </c>
      <c r="BV305" s="14">
        <f t="shared" si="64"/>
        <v>308</v>
      </c>
      <c r="BW305" s="14" t="s">
        <v>356</v>
      </c>
      <c r="BX305" s="14">
        <v>0.40995670847251164</v>
      </c>
      <c r="BY305" s="431">
        <v>0.43268156765762228</v>
      </c>
      <c r="BZ305" s="14">
        <v>298</v>
      </c>
      <c r="CA305" s="43">
        <v>298</v>
      </c>
      <c r="CB305" s="14">
        <v>300</v>
      </c>
      <c r="CC305" s="14">
        <v>173</v>
      </c>
      <c r="CD305" s="14">
        <v>221</v>
      </c>
      <c r="CE305" s="14">
        <v>260.5</v>
      </c>
      <c r="CF305" s="14">
        <f t="shared" si="65"/>
        <v>274</v>
      </c>
      <c r="CG305" s="368" t="s">
        <v>572</v>
      </c>
      <c r="CH305" s="14">
        <v>0.39119448822947928</v>
      </c>
      <c r="CI305" s="431">
        <v>0.41272889880470742</v>
      </c>
      <c r="CJ305" s="14">
        <v>298</v>
      </c>
      <c r="CK305" s="43">
        <v>298</v>
      </c>
      <c r="CL305" s="14">
        <v>281</v>
      </c>
      <c r="CM305" s="14">
        <v>182</v>
      </c>
      <c r="CN305" s="14">
        <v>282</v>
      </c>
      <c r="CO305" s="14">
        <v>281.5</v>
      </c>
      <c r="CP305" s="43">
        <f t="shared" si="66"/>
        <v>290</v>
      </c>
      <c r="CQ305" s="14" t="s">
        <v>77</v>
      </c>
      <c r="CR305" s="14">
        <v>0.41102424531721671</v>
      </c>
      <c r="CS305" s="431">
        <v>0.43096421286928482</v>
      </c>
      <c r="CT305" s="14">
        <v>298</v>
      </c>
      <c r="CU305" s="14">
        <v>298</v>
      </c>
      <c r="CV305" s="14">
        <v>307</v>
      </c>
      <c r="CW305" s="14">
        <v>309</v>
      </c>
      <c r="CX305" s="14">
        <v>314</v>
      </c>
      <c r="CY305" s="14">
        <v>310.5</v>
      </c>
      <c r="CZ305" s="14">
        <f t="shared" si="67"/>
        <v>323</v>
      </c>
      <c r="DA305" s="368" t="s">
        <v>156</v>
      </c>
      <c r="DB305" s="14">
        <v>0.39244060291740257</v>
      </c>
      <c r="DC305" s="431">
        <v>0.41676908550191183</v>
      </c>
      <c r="DD305" s="14">
        <v>298</v>
      </c>
      <c r="DE305" s="43">
        <v>298</v>
      </c>
      <c r="DF305" s="14">
        <v>257</v>
      </c>
      <c r="DG305" s="14">
        <v>166</v>
      </c>
      <c r="DH305" s="14">
        <v>195</v>
      </c>
      <c r="DI305" s="14">
        <v>226</v>
      </c>
      <c r="DJ305" s="14">
        <f t="shared" si="68"/>
        <v>226</v>
      </c>
      <c r="DK305" s="368" t="s">
        <v>326</v>
      </c>
      <c r="DL305" s="14">
        <v>0.39567105307137307</v>
      </c>
      <c r="DM305" s="431">
        <v>0.40538605118886051</v>
      </c>
      <c r="DN305" s="14">
        <v>298</v>
      </c>
      <c r="DO305" s="43">
        <v>298</v>
      </c>
      <c r="DP305" s="14">
        <v>271</v>
      </c>
      <c r="DQ305" s="14">
        <v>268</v>
      </c>
      <c r="DR305" s="14">
        <v>272</v>
      </c>
      <c r="DS305" s="14">
        <v>271.5</v>
      </c>
      <c r="DT305" s="14">
        <f t="shared" si="69"/>
        <v>282</v>
      </c>
      <c r="DU305" s="368" t="s">
        <v>281</v>
      </c>
      <c r="DV305" s="14">
        <v>0.38856503585153029</v>
      </c>
      <c r="DW305" s="431">
        <v>0.40145766851496933</v>
      </c>
      <c r="DX305" s="14">
        <v>298</v>
      </c>
      <c r="DY305" s="14">
        <v>298</v>
      </c>
      <c r="DZ305" s="14">
        <v>292</v>
      </c>
      <c r="EA305" s="14">
        <v>254</v>
      </c>
      <c r="EB305" s="14">
        <v>298</v>
      </c>
      <c r="EC305" s="14">
        <v>295</v>
      </c>
      <c r="ED305" s="43">
        <f t="shared" si="70"/>
        <v>304</v>
      </c>
    </row>
    <row r="306" spans="6:134" x14ac:dyDescent="0.25">
      <c r="F306" s="406" t="s">
        <v>150</v>
      </c>
      <c r="G306" s="411">
        <f>(VLOOKUP(F306,'RPPF CALCULATION'!$AX$2:$AZ$400,2,FALSE))</f>
        <v>0.42026801690974175</v>
      </c>
      <c r="H306" s="413">
        <f t="shared" si="60"/>
        <v>300</v>
      </c>
      <c r="I306" s="49">
        <f>VLOOKUP(F306,'RPPF CALCULATION'!$U$2:$W$365,3,FALSE)</f>
        <v>301</v>
      </c>
      <c r="J306" s="417">
        <f>VLOOKUP(F306,'RPPF CALCULATION'!$X$2:$AC$365,3,FALSE)</f>
        <v>157</v>
      </c>
      <c r="K306" s="467">
        <f>VLOOKUP(F306,'RPPF CALCULATION'!$X$2:$AC$365,5,FALSE)</f>
        <v>336</v>
      </c>
      <c r="L306" s="525">
        <f t="shared" si="61"/>
        <v>318.5</v>
      </c>
      <c r="M306" s="469">
        <f t="shared" si="62"/>
        <v>328</v>
      </c>
      <c r="O306" s="368" t="s">
        <v>172</v>
      </c>
      <c r="P306" s="14">
        <v>0.43445188260615719</v>
      </c>
      <c r="Q306" s="431">
        <v>0.44361160287319057</v>
      </c>
      <c r="R306" s="14">
        <v>299</v>
      </c>
      <c r="S306" s="43">
        <v>299</v>
      </c>
      <c r="T306" s="14">
        <v>321</v>
      </c>
      <c r="U306" s="14">
        <v>357</v>
      </c>
      <c r="V306" s="14">
        <v>259</v>
      </c>
      <c r="W306" s="14">
        <v>290</v>
      </c>
      <c r="X306" s="14">
        <f t="shared" si="71"/>
        <v>295</v>
      </c>
      <c r="Y306" s="368" t="s">
        <v>155</v>
      </c>
      <c r="Z306" s="14">
        <v>0.42668509137565874</v>
      </c>
      <c r="AA306" s="431">
        <v>0.44262370194094613</v>
      </c>
      <c r="AB306" s="14">
        <v>299</v>
      </c>
      <c r="AC306" s="43">
        <v>299</v>
      </c>
      <c r="AD306" s="14">
        <v>286</v>
      </c>
      <c r="AE306" s="14">
        <v>283</v>
      </c>
      <c r="AF306" s="14">
        <v>315</v>
      </c>
      <c r="AG306" s="14">
        <v>300.5</v>
      </c>
      <c r="AH306" s="43">
        <f t="shared" si="72"/>
        <v>307</v>
      </c>
      <c r="AI306" s="368" t="s">
        <v>175</v>
      </c>
      <c r="AJ306" s="14">
        <v>0.40055194999587429</v>
      </c>
      <c r="AK306" s="431">
        <v>0.43934453449841282</v>
      </c>
      <c r="AL306" s="14">
        <v>299</v>
      </c>
      <c r="AM306" s="14">
        <v>299</v>
      </c>
      <c r="AN306" s="14">
        <v>305</v>
      </c>
      <c r="AO306" s="14">
        <v>267</v>
      </c>
      <c r="AP306" s="14">
        <v>310</v>
      </c>
      <c r="AQ306" s="14">
        <v>307.5</v>
      </c>
      <c r="AR306" s="43">
        <f t="shared" si="73"/>
        <v>317</v>
      </c>
      <c r="AS306" s="14" t="s">
        <v>336</v>
      </c>
      <c r="AT306" s="14">
        <v>0.39092549645383412</v>
      </c>
      <c r="AU306" s="431">
        <v>0.42116161148449061</v>
      </c>
      <c r="AV306" s="14">
        <v>299</v>
      </c>
      <c r="AW306" s="43">
        <v>299</v>
      </c>
      <c r="AX306" s="14">
        <v>293</v>
      </c>
      <c r="AY306" s="14">
        <v>313</v>
      </c>
      <c r="AZ306" s="14">
        <v>211</v>
      </c>
      <c r="BA306" s="14">
        <v>252</v>
      </c>
      <c r="BB306" s="14">
        <f t="shared" si="74"/>
        <v>254</v>
      </c>
      <c r="BC306" s="368" t="s">
        <v>79</v>
      </c>
      <c r="BD306" s="14">
        <v>0.432174115935895</v>
      </c>
      <c r="BE306" s="431">
        <v>0.44268105482920184</v>
      </c>
      <c r="BF306" s="14">
        <v>299</v>
      </c>
      <c r="BG306" s="43">
        <v>299</v>
      </c>
      <c r="BH306" s="14">
        <v>291</v>
      </c>
      <c r="BI306" s="14">
        <v>225</v>
      </c>
      <c r="BJ306" s="14">
        <v>256</v>
      </c>
      <c r="BK306" s="14">
        <v>273.5</v>
      </c>
      <c r="BL306" s="14">
        <f t="shared" si="63"/>
        <v>283</v>
      </c>
      <c r="BM306" s="368" t="s">
        <v>60</v>
      </c>
      <c r="BN306" s="14">
        <v>0.40390777013463269</v>
      </c>
      <c r="BO306" s="431">
        <v>0.42120176756118505</v>
      </c>
      <c r="BP306" s="14">
        <v>299</v>
      </c>
      <c r="BQ306" s="43">
        <v>299</v>
      </c>
      <c r="BR306" s="14">
        <v>307</v>
      </c>
      <c r="BS306" s="14">
        <v>322</v>
      </c>
      <c r="BT306" s="14">
        <v>303</v>
      </c>
      <c r="BU306" s="14">
        <v>305</v>
      </c>
      <c r="BV306" s="14">
        <f t="shared" si="64"/>
        <v>318</v>
      </c>
      <c r="BW306" s="14" t="s">
        <v>565</v>
      </c>
      <c r="BX306" s="14">
        <v>0.40891393345326538</v>
      </c>
      <c r="BY306" s="431">
        <v>0.43158098918014648</v>
      </c>
      <c r="BZ306" s="14">
        <v>299</v>
      </c>
      <c r="CA306" s="43">
        <v>299</v>
      </c>
      <c r="CB306" s="14">
        <v>310</v>
      </c>
      <c r="CC306" s="14">
        <v>228</v>
      </c>
      <c r="CD306" s="14">
        <v>308</v>
      </c>
      <c r="CE306" s="14">
        <v>309</v>
      </c>
      <c r="CF306" s="14">
        <f t="shared" si="65"/>
        <v>310</v>
      </c>
      <c r="CG306" s="368" t="s">
        <v>176</v>
      </c>
      <c r="CH306" s="14">
        <v>0.38850845402212902</v>
      </c>
      <c r="CI306" s="431">
        <v>0.40989500422309172</v>
      </c>
      <c r="CJ306" s="14">
        <v>299</v>
      </c>
      <c r="CK306" s="43">
        <v>299</v>
      </c>
      <c r="CL306" s="14">
        <v>298</v>
      </c>
      <c r="CM306" s="14">
        <v>313</v>
      </c>
      <c r="CN306" s="14">
        <v>343</v>
      </c>
      <c r="CO306" s="14">
        <v>320.5</v>
      </c>
      <c r="CP306" s="43">
        <f t="shared" si="66"/>
        <v>328</v>
      </c>
      <c r="CQ306" s="14" t="s">
        <v>266</v>
      </c>
      <c r="CR306" s="14">
        <v>0.41088945955510342</v>
      </c>
      <c r="CS306" s="431">
        <v>0.43082288826243514</v>
      </c>
      <c r="CT306" s="14">
        <v>299</v>
      </c>
      <c r="CU306" s="14">
        <v>299</v>
      </c>
      <c r="CV306" s="14">
        <v>299</v>
      </c>
      <c r="CW306" s="14">
        <v>237</v>
      </c>
      <c r="CX306" s="14">
        <v>177</v>
      </c>
      <c r="CY306" s="14">
        <v>238</v>
      </c>
      <c r="CZ306" s="14">
        <f t="shared" si="67"/>
        <v>241</v>
      </c>
      <c r="DA306" s="368" t="s">
        <v>216</v>
      </c>
      <c r="DB306" s="14">
        <v>0.39078347071878322</v>
      </c>
      <c r="DC306" s="431">
        <v>0.41500922307727961</v>
      </c>
      <c r="DD306" s="14">
        <v>299</v>
      </c>
      <c r="DE306" s="43">
        <v>299</v>
      </c>
      <c r="DF306" s="14">
        <v>300</v>
      </c>
      <c r="DG306" s="14">
        <v>320</v>
      </c>
      <c r="DH306" s="14">
        <v>269</v>
      </c>
      <c r="DI306" s="14">
        <v>284.5</v>
      </c>
      <c r="DJ306" s="14">
        <f t="shared" si="68"/>
        <v>292</v>
      </c>
      <c r="DK306" s="368" t="s">
        <v>178</v>
      </c>
      <c r="DL306" s="14">
        <v>0.39510069137795312</v>
      </c>
      <c r="DM306" s="431">
        <v>0.40480168527972943</v>
      </c>
      <c r="DN306" s="14">
        <v>299</v>
      </c>
      <c r="DO306" s="43">
        <v>299</v>
      </c>
      <c r="DP306" s="14">
        <v>287</v>
      </c>
      <c r="DQ306" s="14">
        <v>188</v>
      </c>
      <c r="DR306" s="14">
        <v>237</v>
      </c>
      <c r="DS306" s="14">
        <v>262</v>
      </c>
      <c r="DT306" s="14">
        <f t="shared" si="69"/>
        <v>268</v>
      </c>
      <c r="DU306" s="368" t="s">
        <v>214</v>
      </c>
      <c r="DV306" s="14">
        <v>0.38027250508832833</v>
      </c>
      <c r="DW306" s="431">
        <v>0.39288999062550589</v>
      </c>
      <c r="DX306" s="14">
        <v>299</v>
      </c>
      <c r="DY306" s="14">
        <v>299</v>
      </c>
      <c r="DZ306" s="14">
        <v>286</v>
      </c>
      <c r="EA306" s="14">
        <v>233</v>
      </c>
      <c r="EB306" s="14">
        <v>209</v>
      </c>
      <c r="EC306" s="14">
        <v>247.5</v>
      </c>
      <c r="ED306" s="43">
        <f t="shared" si="70"/>
        <v>256</v>
      </c>
    </row>
    <row r="307" spans="6:134" x14ac:dyDescent="0.25">
      <c r="F307" s="406" t="s">
        <v>359</v>
      </c>
      <c r="G307" s="411">
        <f>(VLOOKUP(F307,'RPPF CALCULATION'!$AX$2:$AZ$400,2,FALSE))</f>
        <v>0.4184972029334903</v>
      </c>
      <c r="H307" s="413">
        <f t="shared" si="60"/>
        <v>301</v>
      </c>
      <c r="I307" s="49">
        <f>VLOOKUP(F307,'RPPF CALCULATION'!$U$2:$W$365,3,FALSE)</f>
        <v>298</v>
      </c>
      <c r="J307" s="417">
        <f>VLOOKUP(F307,'RPPF CALCULATION'!$X$2:$AC$365,3,FALSE)</f>
        <v>236</v>
      </c>
      <c r="K307" s="467">
        <f>VLOOKUP(F307,'RPPF CALCULATION'!$X$2:$AC$365,5,FALSE)</f>
        <v>311</v>
      </c>
      <c r="L307" s="525">
        <f t="shared" si="61"/>
        <v>304.5</v>
      </c>
      <c r="M307" s="469">
        <f t="shared" si="62"/>
        <v>314</v>
      </c>
      <c r="O307" s="368" t="s">
        <v>121</v>
      </c>
      <c r="P307" s="14">
        <v>0.43362798788794554</v>
      </c>
      <c r="Q307" s="431">
        <v>0.44277033765792173</v>
      </c>
      <c r="R307" s="14">
        <v>300</v>
      </c>
      <c r="S307" s="43">
        <v>300</v>
      </c>
      <c r="T307" s="14">
        <v>281</v>
      </c>
      <c r="U307" s="14">
        <v>218</v>
      </c>
      <c r="V307" s="14">
        <v>205</v>
      </c>
      <c r="W307" s="14">
        <v>243</v>
      </c>
      <c r="X307" s="14">
        <f t="shared" si="71"/>
        <v>245</v>
      </c>
      <c r="Y307" s="368" t="s">
        <v>151</v>
      </c>
      <c r="Z307" s="14">
        <v>0.4262994718613804</v>
      </c>
      <c r="AA307" s="431">
        <v>0.44222367780042543</v>
      </c>
      <c r="AB307" s="14">
        <v>300</v>
      </c>
      <c r="AC307" s="43">
        <v>300</v>
      </c>
      <c r="AD307" s="14">
        <v>302</v>
      </c>
      <c r="AE307" s="14">
        <v>247</v>
      </c>
      <c r="AF307" s="14">
        <v>344</v>
      </c>
      <c r="AG307" s="14">
        <v>323</v>
      </c>
      <c r="AH307" s="43">
        <f t="shared" si="72"/>
        <v>333</v>
      </c>
      <c r="AI307" s="368" t="s">
        <v>557</v>
      </c>
      <c r="AJ307" s="14">
        <v>0.39720038068099295</v>
      </c>
      <c r="AK307" s="431">
        <v>0.4356683729905213</v>
      </c>
      <c r="AL307" s="14">
        <v>300</v>
      </c>
      <c r="AM307" s="14">
        <v>300</v>
      </c>
      <c r="AN307" s="14">
        <v>304</v>
      </c>
      <c r="AO307" s="14">
        <v>213</v>
      </c>
      <c r="AP307" s="14">
        <v>250</v>
      </c>
      <c r="AQ307" s="14">
        <v>277</v>
      </c>
      <c r="AR307" s="43">
        <f t="shared" si="73"/>
        <v>289</v>
      </c>
      <c r="AS307" s="14" t="s">
        <v>573</v>
      </c>
      <c r="AT307" s="14">
        <v>0.39027411430344494</v>
      </c>
      <c r="AU307" s="431">
        <v>0.42045984821082666</v>
      </c>
      <c r="AV307" s="14">
        <v>300</v>
      </c>
      <c r="AW307" s="43">
        <v>300</v>
      </c>
      <c r="AX307" s="14">
        <v>311</v>
      </c>
      <c r="AY307" s="14">
        <v>308</v>
      </c>
      <c r="AZ307" s="14">
        <v>263</v>
      </c>
      <c r="BA307" s="14">
        <v>287</v>
      </c>
      <c r="BB307" s="14">
        <f t="shared" si="74"/>
        <v>298</v>
      </c>
      <c r="BC307" s="368" t="s">
        <v>361</v>
      </c>
      <c r="BD307" s="14">
        <v>0.43082224198762464</v>
      </c>
      <c r="BE307" s="431">
        <v>0.44129631436615846</v>
      </c>
      <c r="BF307" s="14">
        <v>300</v>
      </c>
      <c r="BG307" s="43">
        <v>300</v>
      </c>
      <c r="BH307" s="14">
        <v>297</v>
      </c>
      <c r="BI307" s="14">
        <v>342</v>
      </c>
      <c r="BJ307" s="14">
        <v>113</v>
      </c>
      <c r="BK307" s="14">
        <v>205</v>
      </c>
      <c r="BL307" s="14">
        <f t="shared" si="63"/>
        <v>202</v>
      </c>
      <c r="BM307" s="368" t="s">
        <v>289</v>
      </c>
      <c r="BN307" s="14">
        <v>0.40323737733078119</v>
      </c>
      <c r="BO307" s="431">
        <v>0.42050267075042441</v>
      </c>
      <c r="BP307" s="14">
        <v>300</v>
      </c>
      <c r="BQ307" s="43">
        <v>300</v>
      </c>
      <c r="BR307" s="14">
        <v>293</v>
      </c>
      <c r="BS307" s="14">
        <v>96</v>
      </c>
      <c r="BT307" s="14">
        <v>346</v>
      </c>
      <c r="BU307" s="14">
        <v>319.5</v>
      </c>
      <c r="BV307" s="14">
        <f t="shared" si="64"/>
        <v>330</v>
      </c>
      <c r="BW307" s="14" t="s">
        <v>347</v>
      </c>
      <c r="BX307" s="14">
        <v>0.40784391270625547</v>
      </c>
      <c r="BY307" s="431">
        <v>0.4304516546804929</v>
      </c>
      <c r="BZ307" s="14">
        <v>300</v>
      </c>
      <c r="CA307" s="43">
        <v>300</v>
      </c>
      <c r="CB307" s="14">
        <v>290</v>
      </c>
      <c r="CC307" s="14">
        <v>133</v>
      </c>
      <c r="CD307" s="14">
        <v>310</v>
      </c>
      <c r="CE307" s="14">
        <v>300</v>
      </c>
      <c r="CF307" s="14">
        <f t="shared" si="65"/>
        <v>307</v>
      </c>
      <c r="CG307" s="368" t="s">
        <v>42</v>
      </c>
      <c r="CH307" s="14">
        <v>0.38557860889879714</v>
      </c>
      <c r="CI307" s="431">
        <v>0.40680387746183799</v>
      </c>
      <c r="CJ307" s="14">
        <v>300</v>
      </c>
      <c r="CK307" s="43">
        <v>300</v>
      </c>
      <c r="CL307" s="14">
        <v>286</v>
      </c>
      <c r="CM307" s="14">
        <v>274</v>
      </c>
      <c r="CN307" s="14">
        <v>279</v>
      </c>
      <c r="CO307" s="14">
        <v>282.5</v>
      </c>
      <c r="CP307" s="43">
        <f t="shared" si="66"/>
        <v>294</v>
      </c>
      <c r="CQ307" s="14" t="s">
        <v>306</v>
      </c>
      <c r="CR307" s="14">
        <v>0.41035395619181542</v>
      </c>
      <c r="CS307" s="431">
        <v>0.43026140609179053</v>
      </c>
      <c r="CT307" s="14">
        <v>300</v>
      </c>
      <c r="CU307" s="14">
        <v>300</v>
      </c>
      <c r="CV307" s="14">
        <v>276</v>
      </c>
      <c r="CW307" s="14">
        <v>317</v>
      </c>
      <c r="CX307" s="14">
        <v>130</v>
      </c>
      <c r="CY307" s="14">
        <v>203</v>
      </c>
      <c r="CZ307" s="14">
        <f t="shared" si="67"/>
        <v>198</v>
      </c>
      <c r="DA307" s="368" t="s">
        <v>80</v>
      </c>
      <c r="DB307" s="14">
        <v>0.39038474066361134</v>
      </c>
      <c r="DC307" s="431">
        <v>0.41458577463891533</v>
      </c>
      <c r="DD307" s="14">
        <v>300</v>
      </c>
      <c r="DE307" s="43">
        <v>300</v>
      </c>
      <c r="DF307" s="14">
        <v>299</v>
      </c>
      <c r="DG307" s="14">
        <v>257</v>
      </c>
      <c r="DH307" s="14">
        <v>216</v>
      </c>
      <c r="DI307" s="14">
        <v>257.5</v>
      </c>
      <c r="DJ307" s="14">
        <f t="shared" si="68"/>
        <v>266</v>
      </c>
      <c r="DK307" s="368" t="s">
        <v>297</v>
      </c>
      <c r="DL307" s="14">
        <v>0.39311980120915246</v>
      </c>
      <c r="DM307" s="431">
        <v>0.4027721578803013</v>
      </c>
      <c r="DN307" s="14">
        <v>300</v>
      </c>
      <c r="DO307" s="43">
        <v>300</v>
      </c>
      <c r="DP307" s="14">
        <v>301</v>
      </c>
      <c r="DQ307" s="14">
        <v>297</v>
      </c>
      <c r="DR307" s="14">
        <v>305</v>
      </c>
      <c r="DS307" s="14">
        <v>303</v>
      </c>
      <c r="DT307" s="14">
        <f t="shared" si="69"/>
        <v>310</v>
      </c>
      <c r="DU307" s="368" t="s">
        <v>152</v>
      </c>
      <c r="DV307" s="14">
        <v>0.37749982866912057</v>
      </c>
      <c r="DW307" s="431">
        <v>0.39002531648321664</v>
      </c>
      <c r="DX307" s="14">
        <v>300</v>
      </c>
      <c r="DY307" s="14">
        <v>300</v>
      </c>
      <c r="DZ307" s="14">
        <v>303</v>
      </c>
      <c r="EA307" s="14">
        <v>276</v>
      </c>
      <c r="EB307" s="14">
        <v>305</v>
      </c>
      <c r="EC307" s="14">
        <v>304</v>
      </c>
      <c r="ED307" s="43">
        <f t="shared" si="70"/>
        <v>317</v>
      </c>
    </row>
    <row r="308" spans="6:134" x14ac:dyDescent="0.25">
      <c r="F308" s="406" t="s">
        <v>180</v>
      </c>
      <c r="G308" s="411">
        <f>(VLOOKUP(F308,'RPPF CALCULATION'!$AX$2:$AZ$400,2,FALSE))</f>
        <v>0.41764271681473319</v>
      </c>
      <c r="H308" s="413">
        <f t="shared" si="60"/>
        <v>302</v>
      </c>
      <c r="I308" s="49">
        <f>VLOOKUP(F308,'RPPF CALCULATION'!$U$2:$W$365,3,FALSE)</f>
        <v>308</v>
      </c>
      <c r="J308" s="417">
        <f>VLOOKUP(F308,'RPPF CALCULATION'!$X$2:$AC$365,3,FALSE)</f>
        <v>358</v>
      </c>
      <c r="K308" s="467">
        <f>VLOOKUP(F308,'RPPF CALCULATION'!$X$2:$AC$365,5,FALSE)</f>
        <v>208</v>
      </c>
      <c r="L308" s="525">
        <f t="shared" si="61"/>
        <v>258</v>
      </c>
      <c r="M308" s="469">
        <f t="shared" si="62"/>
        <v>261</v>
      </c>
      <c r="O308" s="368" t="s">
        <v>151</v>
      </c>
      <c r="P308" s="14">
        <v>0.43051029868916452</v>
      </c>
      <c r="Q308" s="431">
        <v>0.43958691698902008</v>
      </c>
      <c r="R308" s="14">
        <v>301</v>
      </c>
      <c r="S308" s="43">
        <v>301</v>
      </c>
      <c r="T308" s="14">
        <v>322</v>
      </c>
      <c r="U308" s="14">
        <v>326</v>
      </c>
      <c r="V308" s="14">
        <v>342</v>
      </c>
      <c r="W308" s="14">
        <v>332</v>
      </c>
      <c r="X308" s="14">
        <f t="shared" si="71"/>
        <v>341</v>
      </c>
      <c r="Y308" s="368" t="s">
        <v>162</v>
      </c>
      <c r="Z308" s="14">
        <v>0.42585911304509805</v>
      </c>
      <c r="AA308" s="431">
        <v>0.44176686959834643</v>
      </c>
      <c r="AB308" s="14">
        <v>301</v>
      </c>
      <c r="AC308" s="43">
        <v>301</v>
      </c>
      <c r="AD308" s="14">
        <v>297</v>
      </c>
      <c r="AE308" s="14">
        <v>266</v>
      </c>
      <c r="AF308" s="14">
        <v>239</v>
      </c>
      <c r="AG308" s="14">
        <v>268</v>
      </c>
      <c r="AH308" s="43">
        <f t="shared" si="72"/>
        <v>271</v>
      </c>
      <c r="AI308" s="368" t="s">
        <v>564</v>
      </c>
      <c r="AJ308" s="14">
        <v>0.39698882317496892</v>
      </c>
      <c r="AK308" s="431">
        <v>0.43543632660052189</v>
      </c>
      <c r="AL308" s="14">
        <v>301</v>
      </c>
      <c r="AM308" s="14">
        <v>301</v>
      </c>
      <c r="AN308" s="14">
        <v>323</v>
      </c>
      <c r="AO308" s="14">
        <v>321</v>
      </c>
      <c r="AP308" s="14">
        <v>298</v>
      </c>
      <c r="AQ308" s="14">
        <v>310.5</v>
      </c>
      <c r="AR308" s="43">
        <f t="shared" si="73"/>
        <v>320</v>
      </c>
      <c r="AS308" s="14" t="s">
        <v>115</v>
      </c>
      <c r="AT308" s="14">
        <v>0.38705824651215975</v>
      </c>
      <c r="AU308" s="431">
        <v>0.41699524926912351</v>
      </c>
      <c r="AV308" s="14">
        <v>301</v>
      </c>
      <c r="AW308" s="43">
        <v>301</v>
      </c>
      <c r="AX308" s="14">
        <v>273</v>
      </c>
      <c r="AY308" s="14">
        <v>247</v>
      </c>
      <c r="AZ308" s="14">
        <v>270</v>
      </c>
      <c r="BA308" s="14">
        <v>271.5</v>
      </c>
      <c r="BB308" s="14">
        <f t="shared" si="74"/>
        <v>280</v>
      </c>
      <c r="BC308" s="368" t="s">
        <v>117</v>
      </c>
      <c r="BD308" s="14">
        <v>0.42794869926300755</v>
      </c>
      <c r="BE308" s="431">
        <v>0.43835291059086395</v>
      </c>
      <c r="BF308" s="14">
        <v>301</v>
      </c>
      <c r="BG308" s="43">
        <v>301</v>
      </c>
      <c r="BH308" s="14">
        <v>308</v>
      </c>
      <c r="BI308" s="14">
        <v>278</v>
      </c>
      <c r="BJ308" s="14">
        <v>314</v>
      </c>
      <c r="BK308" s="14">
        <v>311</v>
      </c>
      <c r="BL308" s="14">
        <f t="shared" si="63"/>
        <v>320</v>
      </c>
      <c r="BM308" s="368" t="s">
        <v>342</v>
      </c>
      <c r="BN308" s="14">
        <v>0.40318665436908624</v>
      </c>
      <c r="BO308" s="431">
        <v>0.42044977599894506</v>
      </c>
      <c r="BP308" s="14">
        <v>301</v>
      </c>
      <c r="BQ308" s="43">
        <v>301</v>
      </c>
      <c r="BR308" s="14">
        <v>266</v>
      </c>
      <c r="BS308" s="14">
        <v>331</v>
      </c>
      <c r="BT308" s="14">
        <v>152</v>
      </c>
      <c r="BU308" s="14">
        <v>209</v>
      </c>
      <c r="BV308" s="14">
        <f t="shared" si="64"/>
        <v>206</v>
      </c>
      <c r="BW308" s="14" t="s">
        <v>54</v>
      </c>
      <c r="BX308" s="14">
        <v>0.40694182356147851</v>
      </c>
      <c r="BY308" s="431">
        <v>0.42949956062455386</v>
      </c>
      <c r="BZ308" s="14">
        <v>301</v>
      </c>
      <c r="CA308" s="43">
        <v>301</v>
      </c>
      <c r="CB308" s="14">
        <v>288</v>
      </c>
      <c r="CC308" s="14">
        <v>109</v>
      </c>
      <c r="CD308" s="14">
        <v>338</v>
      </c>
      <c r="CE308" s="14">
        <v>313</v>
      </c>
      <c r="CF308" s="14">
        <f t="shared" si="65"/>
        <v>315</v>
      </c>
      <c r="CG308" s="368" t="s">
        <v>279</v>
      </c>
      <c r="CH308" s="14">
        <v>0.38471935282524966</v>
      </c>
      <c r="CI308" s="431">
        <v>0.40589732119967903</v>
      </c>
      <c r="CJ308" s="14">
        <v>301</v>
      </c>
      <c r="CK308" s="43">
        <v>301</v>
      </c>
      <c r="CL308" s="14">
        <v>301</v>
      </c>
      <c r="CM308" s="14">
        <v>338</v>
      </c>
      <c r="CN308" s="14">
        <v>172</v>
      </c>
      <c r="CO308" s="14">
        <v>236.5</v>
      </c>
      <c r="CP308" s="43">
        <f t="shared" si="66"/>
        <v>241</v>
      </c>
      <c r="CQ308" s="14" t="s">
        <v>230</v>
      </c>
      <c r="CR308" s="14">
        <v>0.40843116365114712</v>
      </c>
      <c r="CS308" s="431">
        <v>0.42824533335826964</v>
      </c>
      <c r="CT308" s="14">
        <v>301</v>
      </c>
      <c r="CU308" s="14">
        <v>301</v>
      </c>
      <c r="CV308" s="14">
        <v>300</v>
      </c>
      <c r="CW308" s="14">
        <v>250</v>
      </c>
      <c r="CX308" s="14">
        <v>298</v>
      </c>
      <c r="CY308" s="14">
        <v>299</v>
      </c>
      <c r="CZ308" s="14">
        <f t="shared" si="67"/>
        <v>312</v>
      </c>
      <c r="DA308" s="368" t="s">
        <v>113</v>
      </c>
      <c r="DB308" s="14">
        <v>0.38870091293654674</v>
      </c>
      <c r="DC308" s="431">
        <v>0.41279756175590948</v>
      </c>
      <c r="DD308" s="14">
        <v>301</v>
      </c>
      <c r="DE308" s="43">
        <v>301</v>
      </c>
      <c r="DF308" s="14">
        <v>307</v>
      </c>
      <c r="DG308" s="14">
        <v>285</v>
      </c>
      <c r="DH308" s="14">
        <v>302</v>
      </c>
      <c r="DI308" s="14">
        <v>304.5</v>
      </c>
      <c r="DJ308" s="14">
        <f t="shared" si="68"/>
        <v>315</v>
      </c>
      <c r="DK308" s="368" t="s">
        <v>85</v>
      </c>
      <c r="DL308" s="14">
        <v>0.38685467011372981</v>
      </c>
      <c r="DM308" s="431">
        <v>0.39635319764745408</v>
      </c>
      <c r="DN308" s="14">
        <v>301</v>
      </c>
      <c r="DO308" s="43">
        <v>301</v>
      </c>
      <c r="DP308" s="14">
        <v>309</v>
      </c>
      <c r="DQ308" s="14">
        <v>233</v>
      </c>
      <c r="DR308" s="14">
        <v>306</v>
      </c>
      <c r="DS308" s="14">
        <v>307.5</v>
      </c>
      <c r="DT308" s="14">
        <f t="shared" si="69"/>
        <v>316</v>
      </c>
      <c r="DU308" s="368" t="s">
        <v>382</v>
      </c>
      <c r="DV308" s="14">
        <v>0.37433879432425599</v>
      </c>
      <c r="DW308" s="431">
        <v>0.38675939865454723</v>
      </c>
      <c r="DX308" s="14">
        <v>301</v>
      </c>
      <c r="DY308" s="14">
        <v>301</v>
      </c>
      <c r="DZ308" s="14">
        <v>298</v>
      </c>
      <c r="EA308" s="14">
        <v>286</v>
      </c>
      <c r="EB308" s="14">
        <v>333</v>
      </c>
      <c r="EC308" s="14">
        <v>315.5</v>
      </c>
      <c r="ED308" s="43">
        <f t="shared" si="70"/>
        <v>325</v>
      </c>
    </row>
    <row r="309" spans="6:134" x14ac:dyDescent="0.25">
      <c r="F309" s="406" t="s">
        <v>54</v>
      </c>
      <c r="G309" s="411">
        <f>(VLOOKUP(F309,'RPPF CALCULATION'!$AX$2:$AZ$400,2,FALSE))</f>
        <v>0.41357162106758505</v>
      </c>
      <c r="H309" s="413">
        <f t="shared" si="60"/>
        <v>303</v>
      </c>
      <c r="I309" s="49">
        <f>VLOOKUP(F309,'RPPF CALCULATION'!$U$2:$W$365,3,FALSE)</f>
        <v>285</v>
      </c>
      <c r="J309" s="417">
        <f>VLOOKUP(F309,'RPPF CALCULATION'!$X$2:$AC$365,3,FALSE)</f>
        <v>310</v>
      </c>
      <c r="K309" s="467">
        <f>VLOOKUP(F309,'RPPF CALCULATION'!$X$2:$AC$365,5,FALSE)</f>
        <v>256</v>
      </c>
      <c r="L309" s="525">
        <f t="shared" si="61"/>
        <v>270.5</v>
      </c>
      <c r="M309" s="469">
        <f t="shared" si="62"/>
        <v>273</v>
      </c>
      <c r="O309" s="368" t="s">
        <v>162</v>
      </c>
      <c r="P309" s="14">
        <v>0.43009370754161658</v>
      </c>
      <c r="Q309" s="431">
        <v>0.43916154268612156</v>
      </c>
      <c r="R309" s="14">
        <v>302</v>
      </c>
      <c r="S309" s="43">
        <v>302</v>
      </c>
      <c r="T309" s="14">
        <v>309</v>
      </c>
      <c r="U309" s="14">
        <v>258</v>
      </c>
      <c r="V309" s="14">
        <v>275</v>
      </c>
      <c r="W309" s="14">
        <v>292</v>
      </c>
      <c r="X309" s="14">
        <f t="shared" si="71"/>
        <v>302</v>
      </c>
      <c r="Y309" s="368" t="s">
        <v>90</v>
      </c>
      <c r="Z309" s="14">
        <v>0.42579938150047608</v>
      </c>
      <c r="AA309" s="431">
        <v>0.44170490681141616</v>
      </c>
      <c r="AB309" s="14">
        <v>302</v>
      </c>
      <c r="AC309" s="43">
        <v>302</v>
      </c>
      <c r="AD309" s="14">
        <v>294</v>
      </c>
      <c r="AE309" s="14">
        <v>193</v>
      </c>
      <c r="AF309" s="14">
        <v>337</v>
      </c>
      <c r="AG309" s="14">
        <v>315.5</v>
      </c>
      <c r="AH309" s="43">
        <f t="shared" si="72"/>
        <v>324</v>
      </c>
      <c r="AI309" s="368" t="s">
        <v>281</v>
      </c>
      <c r="AJ309" s="14">
        <v>0.39414113217161562</v>
      </c>
      <c r="AK309" s="431">
        <v>0.43231284292187183</v>
      </c>
      <c r="AL309" s="14">
        <v>302</v>
      </c>
      <c r="AM309" s="14">
        <v>302</v>
      </c>
      <c r="AN309" s="14">
        <v>320</v>
      </c>
      <c r="AO309" s="14">
        <v>325</v>
      </c>
      <c r="AP309" s="14">
        <v>319</v>
      </c>
      <c r="AQ309" s="14">
        <v>319.5</v>
      </c>
      <c r="AR309" s="43">
        <f t="shared" si="73"/>
        <v>326</v>
      </c>
      <c r="AS309" s="14" t="s">
        <v>154</v>
      </c>
      <c r="AT309" s="14">
        <v>0.38312648698810964</v>
      </c>
      <c r="AU309" s="431">
        <v>0.4127593879806184</v>
      </c>
      <c r="AV309" s="14">
        <v>302</v>
      </c>
      <c r="AW309" s="43">
        <v>302</v>
      </c>
      <c r="AX309" s="14">
        <v>275</v>
      </c>
      <c r="AY309" s="14">
        <v>298</v>
      </c>
      <c r="AZ309" s="14">
        <v>201</v>
      </c>
      <c r="BA309" s="14">
        <v>238</v>
      </c>
      <c r="BB309" s="14">
        <f t="shared" si="74"/>
        <v>242</v>
      </c>
      <c r="BC309" s="368" t="s">
        <v>265</v>
      </c>
      <c r="BD309" s="14">
        <v>0.42719488228856789</v>
      </c>
      <c r="BE309" s="431">
        <v>0.43758076695456483</v>
      </c>
      <c r="BF309" s="14">
        <v>302</v>
      </c>
      <c r="BG309" s="43">
        <v>302</v>
      </c>
      <c r="BH309" s="14">
        <v>283</v>
      </c>
      <c r="BI309" s="14">
        <v>213</v>
      </c>
      <c r="BJ309" s="14">
        <v>297</v>
      </c>
      <c r="BK309" s="14">
        <v>290</v>
      </c>
      <c r="BL309" s="14">
        <f t="shared" si="63"/>
        <v>297</v>
      </c>
      <c r="BM309" s="368" t="s">
        <v>179</v>
      </c>
      <c r="BN309" s="14">
        <v>0.40185861279761426</v>
      </c>
      <c r="BO309" s="431">
        <v>0.41906487207121851</v>
      </c>
      <c r="BP309" s="14">
        <v>302</v>
      </c>
      <c r="BQ309" s="43">
        <v>302</v>
      </c>
      <c r="BR309" s="14">
        <v>300</v>
      </c>
      <c r="BS309" s="14">
        <v>342</v>
      </c>
      <c r="BT309" s="14">
        <v>243</v>
      </c>
      <c r="BU309" s="14">
        <v>271.5</v>
      </c>
      <c r="BV309" s="14">
        <f t="shared" si="64"/>
        <v>279</v>
      </c>
      <c r="BW309" s="14" t="s">
        <v>192</v>
      </c>
      <c r="BX309" s="14">
        <v>0.40663702970181653</v>
      </c>
      <c r="BY309" s="431">
        <v>0.42917787132837831</v>
      </c>
      <c r="BZ309" s="14">
        <v>302</v>
      </c>
      <c r="CA309" s="43">
        <v>302</v>
      </c>
      <c r="CB309" s="14">
        <v>286</v>
      </c>
      <c r="CC309" s="14">
        <v>267</v>
      </c>
      <c r="CD309" s="14">
        <v>191</v>
      </c>
      <c r="CE309" s="14">
        <v>238.5</v>
      </c>
      <c r="CF309" s="14">
        <f t="shared" si="65"/>
        <v>242</v>
      </c>
      <c r="CG309" s="368" t="s">
        <v>571</v>
      </c>
      <c r="CH309" s="14">
        <v>0.38445990374213163</v>
      </c>
      <c r="CI309" s="431">
        <v>0.40562359000562298</v>
      </c>
      <c r="CJ309" s="14">
        <v>302</v>
      </c>
      <c r="CK309" s="43">
        <v>302</v>
      </c>
      <c r="CL309" s="14">
        <v>303</v>
      </c>
      <c r="CM309" s="14">
        <v>283</v>
      </c>
      <c r="CN309" s="14">
        <v>340</v>
      </c>
      <c r="CO309" s="14">
        <v>321.5</v>
      </c>
      <c r="CP309" s="43">
        <f t="shared" si="66"/>
        <v>330</v>
      </c>
      <c r="CQ309" s="14" t="s">
        <v>46</v>
      </c>
      <c r="CR309" s="14">
        <v>0.40831703827093491</v>
      </c>
      <c r="CS309" s="431">
        <v>0.42812567142783142</v>
      </c>
      <c r="CT309" s="14">
        <v>302</v>
      </c>
      <c r="CU309" s="14">
        <v>302</v>
      </c>
      <c r="CV309" s="14">
        <v>283</v>
      </c>
      <c r="CW309" s="14">
        <v>266</v>
      </c>
      <c r="CX309" s="14">
        <v>220</v>
      </c>
      <c r="CY309" s="14">
        <v>251.5</v>
      </c>
      <c r="CZ309" s="14">
        <f t="shared" si="67"/>
        <v>252</v>
      </c>
      <c r="DA309" s="368" t="s">
        <v>222</v>
      </c>
      <c r="DB309" s="14">
        <v>0.38858131535256141</v>
      </c>
      <c r="DC309" s="431">
        <v>0.41267054998563069</v>
      </c>
      <c r="DD309" s="14">
        <v>302</v>
      </c>
      <c r="DE309" s="43">
        <v>302</v>
      </c>
      <c r="DF309" s="14">
        <v>313</v>
      </c>
      <c r="DG309" s="14">
        <v>347</v>
      </c>
      <c r="DH309" s="14">
        <v>289</v>
      </c>
      <c r="DI309" s="14">
        <v>301</v>
      </c>
      <c r="DJ309" s="14">
        <f t="shared" si="68"/>
        <v>310</v>
      </c>
      <c r="DK309" s="368" t="s">
        <v>276</v>
      </c>
      <c r="DL309" s="14">
        <v>0.38284233520697419</v>
      </c>
      <c r="DM309" s="431">
        <v>0.39224234700202293</v>
      </c>
      <c r="DN309" s="14">
        <v>302</v>
      </c>
      <c r="DO309" s="43">
        <v>302</v>
      </c>
      <c r="DP309" s="14">
        <v>328</v>
      </c>
      <c r="DQ309" s="14">
        <v>300</v>
      </c>
      <c r="DR309" s="14">
        <v>341</v>
      </c>
      <c r="DS309" s="14">
        <v>334.5</v>
      </c>
      <c r="DT309" s="14">
        <f t="shared" si="69"/>
        <v>339</v>
      </c>
      <c r="DU309" s="368" t="s">
        <v>567</v>
      </c>
      <c r="DV309" s="14">
        <v>0.36690811336596701</v>
      </c>
      <c r="DW309" s="431">
        <v>0.37908216684583373</v>
      </c>
      <c r="DX309" s="14">
        <v>302</v>
      </c>
      <c r="DY309" s="14">
        <v>302</v>
      </c>
      <c r="DZ309" s="14">
        <v>299</v>
      </c>
      <c r="EA309" s="14">
        <v>221</v>
      </c>
      <c r="EB309" s="14">
        <v>293</v>
      </c>
      <c r="EC309" s="14">
        <v>296</v>
      </c>
      <c r="ED309" s="43">
        <f t="shared" si="70"/>
        <v>305</v>
      </c>
    </row>
    <row r="310" spans="6:134" x14ac:dyDescent="0.25">
      <c r="F310" s="406" t="s">
        <v>230</v>
      </c>
      <c r="G310" s="411">
        <f>(VLOOKUP(F310,'RPPF CALCULATION'!$AX$2:$AZ$400,2,FALSE))</f>
        <v>0.40824315962395841</v>
      </c>
      <c r="H310" s="413">
        <f t="shared" si="60"/>
        <v>304</v>
      </c>
      <c r="I310" s="49">
        <f>VLOOKUP(F310,'RPPF CALCULATION'!$U$2:$W$365,3,FALSE)</f>
        <v>317</v>
      </c>
      <c r="J310" s="417">
        <f>VLOOKUP(F310,'RPPF CALCULATION'!$X$2:$AC$365,3,FALSE)</f>
        <v>309</v>
      </c>
      <c r="K310" s="467">
        <f>VLOOKUP(F310,'RPPF CALCULATION'!$X$2:$AC$365,5,FALSE)</f>
        <v>352</v>
      </c>
      <c r="L310" s="525">
        <f t="shared" si="61"/>
        <v>334.5</v>
      </c>
      <c r="M310" s="469">
        <f t="shared" si="62"/>
        <v>344</v>
      </c>
      <c r="O310" s="368" t="s">
        <v>44</v>
      </c>
      <c r="P310" s="14">
        <v>0.42959687432945493</v>
      </c>
      <c r="Q310" s="431">
        <v>0.43865423454353619</v>
      </c>
      <c r="R310" s="14">
        <v>303</v>
      </c>
      <c r="S310" s="43">
        <v>303</v>
      </c>
      <c r="T310" s="14">
        <v>294</v>
      </c>
      <c r="U310" s="14">
        <v>177</v>
      </c>
      <c r="V310" s="14">
        <v>353</v>
      </c>
      <c r="W310" s="14">
        <v>323.5</v>
      </c>
      <c r="X310" s="14">
        <f t="shared" si="71"/>
        <v>330</v>
      </c>
      <c r="Y310" s="368" t="s">
        <v>325</v>
      </c>
      <c r="Z310" s="14">
        <v>0.42345057356303956</v>
      </c>
      <c r="AA310" s="431">
        <v>0.43926836031511235</v>
      </c>
      <c r="AB310" s="14">
        <v>303</v>
      </c>
      <c r="AC310" s="43">
        <v>303</v>
      </c>
      <c r="AD310" s="14">
        <v>279</v>
      </c>
      <c r="AE310" s="14">
        <v>195</v>
      </c>
      <c r="AF310" s="14">
        <v>202</v>
      </c>
      <c r="AG310" s="14">
        <v>240.5</v>
      </c>
      <c r="AH310" s="43">
        <f t="shared" si="72"/>
        <v>240</v>
      </c>
      <c r="AI310" s="368" t="s">
        <v>52</v>
      </c>
      <c r="AJ310" s="14">
        <v>0.3933433013938063</v>
      </c>
      <c r="AK310" s="431">
        <v>0.43143774396981643</v>
      </c>
      <c r="AL310" s="14">
        <v>303</v>
      </c>
      <c r="AM310" s="14">
        <v>303</v>
      </c>
      <c r="AN310" s="14">
        <v>296</v>
      </c>
      <c r="AO310" s="14">
        <v>284</v>
      </c>
      <c r="AP310" s="14">
        <v>257</v>
      </c>
      <c r="AQ310" s="14">
        <v>276.5</v>
      </c>
      <c r="AR310" s="43">
        <f t="shared" si="73"/>
        <v>286</v>
      </c>
      <c r="AS310" s="14" t="s">
        <v>335</v>
      </c>
      <c r="AT310" s="14">
        <v>0.38236662377597141</v>
      </c>
      <c r="AU310" s="431">
        <v>0.41194075318233858</v>
      </c>
      <c r="AV310" s="14">
        <v>303</v>
      </c>
      <c r="AW310" s="43">
        <v>303</v>
      </c>
      <c r="AX310" s="14">
        <v>292</v>
      </c>
      <c r="AY310" s="14">
        <v>253</v>
      </c>
      <c r="AZ310" s="14">
        <v>332</v>
      </c>
      <c r="BA310" s="14">
        <v>312</v>
      </c>
      <c r="BB310" s="14">
        <f t="shared" si="74"/>
        <v>325</v>
      </c>
      <c r="BC310" s="368" t="s">
        <v>172</v>
      </c>
      <c r="BD310" s="14">
        <v>0.42481256742542517</v>
      </c>
      <c r="BE310" s="431">
        <v>0.43514053368361222</v>
      </c>
      <c r="BF310" s="14">
        <v>303</v>
      </c>
      <c r="BG310" s="43">
        <v>303</v>
      </c>
      <c r="BH310" s="14">
        <v>296</v>
      </c>
      <c r="BI310" s="14">
        <v>217</v>
      </c>
      <c r="BJ310" s="14">
        <v>312</v>
      </c>
      <c r="BK310" s="14">
        <v>304</v>
      </c>
      <c r="BL310" s="14">
        <f t="shared" si="63"/>
        <v>310</v>
      </c>
      <c r="BM310" s="368" t="s">
        <v>111</v>
      </c>
      <c r="BN310" s="14">
        <v>0.39767752447568927</v>
      </c>
      <c r="BO310" s="431">
        <v>0.41470476334902873</v>
      </c>
      <c r="BP310" s="14">
        <v>303</v>
      </c>
      <c r="BQ310" s="43">
        <v>303</v>
      </c>
      <c r="BR310" s="14">
        <v>312</v>
      </c>
      <c r="BS310" s="14">
        <v>307</v>
      </c>
      <c r="BT310" s="14">
        <v>272</v>
      </c>
      <c r="BU310" s="14">
        <v>292</v>
      </c>
      <c r="BV310" s="14">
        <f t="shared" si="64"/>
        <v>298</v>
      </c>
      <c r="BW310" s="14" t="s">
        <v>193</v>
      </c>
      <c r="BX310" s="14">
        <v>0.40429707378909197</v>
      </c>
      <c r="BY310" s="431">
        <v>0.42670820618656424</v>
      </c>
      <c r="BZ310" s="14">
        <v>303</v>
      </c>
      <c r="CA310" s="43">
        <v>303</v>
      </c>
      <c r="CB310" s="14">
        <v>317</v>
      </c>
      <c r="CC310" s="14">
        <v>244</v>
      </c>
      <c r="CD310" s="14">
        <v>337</v>
      </c>
      <c r="CE310" s="14">
        <v>327</v>
      </c>
      <c r="CF310" s="14">
        <f t="shared" si="65"/>
        <v>332</v>
      </c>
      <c r="CG310" s="368" t="s">
        <v>564</v>
      </c>
      <c r="CH310" s="14">
        <v>0.38103566647108594</v>
      </c>
      <c r="CI310" s="431">
        <v>0.40201085587810204</v>
      </c>
      <c r="CJ310" s="14">
        <v>303</v>
      </c>
      <c r="CK310" s="43">
        <v>303</v>
      </c>
      <c r="CL310" s="14">
        <v>287</v>
      </c>
      <c r="CM310" s="14">
        <v>337</v>
      </c>
      <c r="CN310" s="14">
        <v>231</v>
      </c>
      <c r="CO310" s="14">
        <v>259</v>
      </c>
      <c r="CP310" s="43">
        <f t="shared" si="66"/>
        <v>263</v>
      </c>
      <c r="CQ310" s="14" t="s">
        <v>305</v>
      </c>
      <c r="CR310" s="14">
        <v>0.40454916230511651</v>
      </c>
      <c r="CS310" s="431">
        <v>0.42417500496886185</v>
      </c>
      <c r="CT310" s="14">
        <v>303</v>
      </c>
      <c r="CU310" s="14">
        <v>303</v>
      </c>
      <c r="CV310" s="14">
        <v>302</v>
      </c>
      <c r="CW310" s="14">
        <v>280</v>
      </c>
      <c r="CX310" s="14">
        <v>187</v>
      </c>
      <c r="CY310" s="14">
        <v>244.5</v>
      </c>
      <c r="CZ310" s="14">
        <f t="shared" si="67"/>
        <v>248</v>
      </c>
      <c r="DA310" s="368" t="s">
        <v>123</v>
      </c>
      <c r="DB310" s="14">
        <v>0.38546667243912341</v>
      </c>
      <c r="DC310" s="431">
        <v>0.40936282171019595</v>
      </c>
      <c r="DD310" s="14">
        <v>303</v>
      </c>
      <c r="DE310" s="43">
        <v>303</v>
      </c>
      <c r="DF310" s="14">
        <v>296</v>
      </c>
      <c r="DG310" s="14">
        <v>292</v>
      </c>
      <c r="DH310" s="14">
        <v>136</v>
      </c>
      <c r="DI310" s="14">
        <v>216</v>
      </c>
      <c r="DJ310" s="14">
        <f t="shared" si="68"/>
        <v>218</v>
      </c>
      <c r="DK310" s="368" t="s">
        <v>77</v>
      </c>
      <c r="DL310" s="14">
        <v>0.38263353993237703</v>
      </c>
      <c r="DM310" s="431">
        <v>0.3920284251312699</v>
      </c>
      <c r="DN310" s="14">
        <v>303</v>
      </c>
      <c r="DO310" s="43">
        <v>303</v>
      </c>
      <c r="DP310" s="14">
        <v>300</v>
      </c>
      <c r="DQ310" s="14">
        <v>240</v>
      </c>
      <c r="DR310" s="14">
        <v>304</v>
      </c>
      <c r="DS310" s="14">
        <v>302</v>
      </c>
      <c r="DT310" s="14">
        <f t="shared" si="69"/>
        <v>308</v>
      </c>
      <c r="DU310" s="368" t="s">
        <v>287</v>
      </c>
      <c r="DV310" s="14">
        <v>0.35166772290636461</v>
      </c>
      <c r="DW310" s="431">
        <v>0.36333609847464976</v>
      </c>
      <c r="DX310" s="14">
        <v>303</v>
      </c>
      <c r="DY310" s="14">
        <v>303</v>
      </c>
      <c r="DZ310" s="14">
        <v>321</v>
      </c>
      <c r="EA310" s="14">
        <v>330</v>
      </c>
      <c r="EB310" s="14">
        <v>268</v>
      </c>
      <c r="EC310" s="14">
        <v>294.5</v>
      </c>
      <c r="ED310" s="43">
        <f t="shared" si="70"/>
        <v>302</v>
      </c>
    </row>
    <row r="311" spans="6:134" x14ac:dyDescent="0.25">
      <c r="F311" s="406" t="s">
        <v>320</v>
      </c>
      <c r="G311" s="411">
        <f>(VLOOKUP(F311,'RPPF CALCULATION'!$AX$2:$AZ$400,2,FALSE))</f>
        <v>0.40803675052456673</v>
      </c>
      <c r="H311" s="413">
        <f t="shared" si="60"/>
        <v>305</v>
      </c>
      <c r="I311" s="49">
        <f>VLOOKUP(F311,'RPPF CALCULATION'!$U$2:$W$365,3,FALSE)</f>
        <v>290</v>
      </c>
      <c r="J311" s="417">
        <f>VLOOKUP(F311,'RPPF CALCULATION'!$X$2:$AC$365,3,FALSE)</f>
        <v>353</v>
      </c>
      <c r="K311" s="467">
        <f>VLOOKUP(F311,'RPPF CALCULATION'!$X$2:$AC$365,5,FALSE)</f>
        <v>137</v>
      </c>
      <c r="L311" s="525">
        <f t="shared" si="61"/>
        <v>213.5</v>
      </c>
      <c r="M311" s="469">
        <f t="shared" si="62"/>
        <v>225</v>
      </c>
      <c r="O311" s="368" t="s">
        <v>117</v>
      </c>
      <c r="P311" s="14">
        <v>0.42917631900996861</v>
      </c>
      <c r="Q311" s="431">
        <v>0.43822481249049999</v>
      </c>
      <c r="R311" s="14">
        <v>304</v>
      </c>
      <c r="S311" s="43">
        <v>304</v>
      </c>
      <c r="T311" s="14">
        <v>317</v>
      </c>
      <c r="U311" s="14">
        <v>262</v>
      </c>
      <c r="V311" s="14">
        <v>349</v>
      </c>
      <c r="W311" s="14">
        <v>333</v>
      </c>
      <c r="X311" s="14">
        <f t="shared" si="71"/>
        <v>344</v>
      </c>
      <c r="Y311" s="368" t="s">
        <v>120</v>
      </c>
      <c r="Z311" s="14">
        <v>0.42342174259043175</v>
      </c>
      <c r="AA311" s="431">
        <v>0.43923845237578152</v>
      </c>
      <c r="AB311" s="14">
        <v>304</v>
      </c>
      <c r="AC311" s="43">
        <v>304</v>
      </c>
      <c r="AD311" s="14">
        <v>310</v>
      </c>
      <c r="AE311" s="14">
        <v>136</v>
      </c>
      <c r="AF311" s="14">
        <v>357</v>
      </c>
      <c r="AG311" s="14">
        <v>333.5</v>
      </c>
      <c r="AH311" s="43">
        <f t="shared" si="72"/>
        <v>342</v>
      </c>
      <c r="AI311" s="368" t="s">
        <v>244</v>
      </c>
      <c r="AJ311" s="14">
        <v>0.39207954448155796</v>
      </c>
      <c r="AK311" s="431">
        <v>0.43005159495135176</v>
      </c>
      <c r="AL311" s="14">
        <v>304</v>
      </c>
      <c r="AM311" s="14">
        <v>304</v>
      </c>
      <c r="AN311" s="14">
        <v>293</v>
      </c>
      <c r="AO311" s="14">
        <v>329</v>
      </c>
      <c r="AP311" s="14">
        <v>184</v>
      </c>
      <c r="AQ311" s="14">
        <v>238.5</v>
      </c>
      <c r="AR311" s="43">
        <f t="shared" si="73"/>
        <v>238</v>
      </c>
      <c r="AS311" s="14" t="s">
        <v>571</v>
      </c>
      <c r="AT311" s="14">
        <v>0.38215150448515778</v>
      </c>
      <c r="AU311" s="431">
        <v>0.41170899549960283</v>
      </c>
      <c r="AV311" s="14">
        <v>304</v>
      </c>
      <c r="AW311" s="43">
        <v>304</v>
      </c>
      <c r="AX311" s="14">
        <v>290</v>
      </c>
      <c r="AY311" s="14">
        <v>276</v>
      </c>
      <c r="AZ311" s="14">
        <v>259</v>
      </c>
      <c r="BA311" s="14">
        <v>274.5</v>
      </c>
      <c r="BB311" s="14">
        <f t="shared" si="74"/>
        <v>282</v>
      </c>
      <c r="BC311" s="368" t="s">
        <v>325</v>
      </c>
      <c r="BD311" s="14">
        <v>0.42182330677061619</v>
      </c>
      <c r="BE311" s="431">
        <v>0.43207859866474924</v>
      </c>
      <c r="BF311" s="14">
        <v>304</v>
      </c>
      <c r="BG311" s="43">
        <v>304</v>
      </c>
      <c r="BH311" s="14">
        <v>290</v>
      </c>
      <c r="BI311" s="14">
        <v>240</v>
      </c>
      <c r="BJ311" s="14">
        <v>210</v>
      </c>
      <c r="BK311" s="14">
        <v>250</v>
      </c>
      <c r="BL311" s="14">
        <f t="shared" si="63"/>
        <v>254</v>
      </c>
      <c r="BM311" s="368" t="s">
        <v>573</v>
      </c>
      <c r="BN311" s="14">
        <v>0.3970369971206052</v>
      </c>
      <c r="BO311" s="431">
        <v>0.41403681072696658</v>
      </c>
      <c r="BP311" s="14">
        <v>304</v>
      </c>
      <c r="BQ311" s="43">
        <v>304</v>
      </c>
      <c r="BR311" s="14">
        <v>318</v>
      </c>
      <c r="BS311" s="14">
        <v>253</v>
      </c>
      <c r="BT311" s="14">
        <v>305</v>
      </c>
      <c r="BU311" s="14">
        <v>311.5</v>
      </c>
      <c r="BV311" s="14">
        <f t="shared" si="64"/>
        <v>326</v>
      </c>
      <c r="BW311" s="14" t="s">
        <v>99</v>
      </c>
      <c r="BX311" s="14">
        <v>0.39934062948474813</v>
      </c>
      <c r="BY311" s="431">
        <v>0.42147701458196346</v>
      </c>
      <c r="BZ311" s="14">
        <v>304</v>
      </c>
      <c r="CA311" s="43">
        <v>304</v>
      </c>
      <c r="CB311" s="14">
        <v>308</v>
      </c>
      <c r="CC311" s="14">
        <v>274</v>
      </c>
      <c r="CD311" s="14">
        <v>327</v>
      </c>
      <c r="CE311" s="14">
        <v>317.5</v>
      </c>
      <c r="CF311" s="14">
        <f t="shared" si="65"/>
        <v>322</v>
      </c>
      <c r="CG311" s="368" t="s">
        <v>182</v>
      </c>
      <c r="CH311" s="14">
        <v>0.38028909794252969</v>
      </c>
      <c r="CI311" s="431">
        <v>0.40122319036658666</v>
      </c>
      <c r="CJ311" s="14">
        <v>304</v>
      </c>
      <c r="CK311" s="43">
        <v>304</v>
      </c>
      <c r="CL311" s="14">
        <v>289</v>
      </c>
      <c r="CM311" s="14">
        <v>241</v>
      </c>
      <c r="CN311" s="14">
        <v>305</v>
      </c>
      <c r="CO311" s="14">
        <v>297</v>
      </c>
      <c r="CP311" s="43">
        <f t="shared" si="66"/>
        <v>306</v>
      </c>
      <c r="CQ311" s="14" t="s">
        <v>178</v>
      </c>
      <c r="CR311" s="14">
        <v>0.40183259985476832</v>
      </c>
      <c r="CS311" s="431">
        <v>0.42132665426580046</v>
      </c>
      <c r="CT311" s="14">
        <v>304</v>
      </c>
      <c r="CU311" s="14">
        <v>304</v>
      </c>
      <c r="CV311" s="14">
        <v>293</v>
      </c>
      <c r="CW311" s="14">
        <v>186</v>
      </c>
      <c r="CX311" s="14">
        <v>245</v>
      </c>
      <c r="CY311" s="14">
        <v>269</v>
      </c>
      <c r="CZ311" s="14">
        <f t="shared" si="67"/>
        <v>275</v>
      </c>
      <c r="DA311" s="368" t="s">
        <v>246</v>
      </c>
      <c r="DB311" s="14">
        <v>0.38411480566609835</v>
      </c>
      <c r="DC311" s="431">
        <v>0.40792714896245874</v>
      </c>
      <c r="DD311" s="14">
        <v>304</v>
      </c>
      <c r="DE311" s="43">
        <v>304</v>
      </c>
      <c r="DF311" s="14">
        <v>315</v>
      </c>
      <c r="DG311" s="14">
        <v>249</v>
      </c>
      <c r="DH311" s="14">
        <v>346</v>
      </c>
      <c r="DI311" s="14">
        <v>330.5</v>
      </c>
      <c r="DJ311" s="14">
        <f t="shared" si="68"/>
        <v>338</v>
      </c>
      <c r="DK311" s="368" t="s">
        <v>207</v>
      </c>
      <c r="DL311" s="14">
        <v>0.3790157821690206</v>
      </c>
      <c r="DM311" s="431">
        <v>0.38832183976835138</v>
      </c>
      <c r="DN311" s="14">
        <v>304</v>
      </c>
      <c r="DO311" s="43">
        <v>304</v>
      </c>
      <c r="DP311" s="14">
        <v>303</v>
      </c>
      <c r="DQ311" s="14">
        <v>285</v>
      </c>
      <c r="DR311" s="14">
        <v>291</v>
      </c>
      <c r="DS311" s="14">
        <v>297</v>
      </c>
      <c r="DT311" s="14">
        <f t="shared" si="69"/>
        <v>304</v>
      </c>
      <c r="DU311" s="368" t="s">
        <v>573</v>
      </c>
      <c r="DV311" s="14">
        <v>0.35129417668670304</v>
      </c>
      <c r="DW311" s="431">
        <v>0.36295015794837648</v>
      </c>
      <c r="DX311" s="14">
        <v>304</v>
      </c>
      <c r="DY311" s="14">
        <v>304</v>
      </c>
      <c r="DZ311" s="14">
        <v>304</v>
      </c>
      <c r="EA311" s="14">
        <v>278</v>
      </c>
      <c r="EB311" s="14">
        <v>285</v>
      </c>
      <c r="EC311" s="14">
        <v>294.5</v>
      </c>
      <c r="ED311" s="43">
        <f t="shared" si="70"/>
        <v>302</v>
      </c>
    </row>
    <row r="312" spans="6:134" x14ac:dyDescent="0.25">
      <c r="F312" s="406" t="s">
        <v>236</v>
      </c>
      <c r="G312" s="411">
        <f>(VLOOKUP(F312,'RPPF CALCULATION'!$AX$2:$AZ$400,2,FALSE))</f>
        <v>0.4067466787945172</v>
      </c>
      <c r="H312" s="413">
        <f t="shared" si="60"/>
        <v>306</v>
      </c>
      <c r="I312" s="49">
        <f>VLOOKUP(F312,'RPPF CALCULATION'!$U$2:$W$365,3,FALSE)</f>
        <v>312</v>
      </c>
      <c r="J312" s="417">
        <f>VLOOKUP(F312,'RPPF CALCULATION'!$X$2:$AC$365,3,FALSE)</f>
        <v>219</v>
      </c>
      <c r="K312" s="467">
        <f>VLOOKUP(F312,'RPPF CALCULATION'!$X$2:$AC$365,5,FALSE)</f>
        <v>331</v>
      </c>
      <c r="L312" s="525">
        <f t="shared" si="61"/>
        <v>321.5</v>
      </c>
      <c r="M312" s="469">
        <f t="shared" si="62"/>
        <v>330</v>
      </c>
      <c r="O312" s="368" t="s">
        <v>371</v>
      </c>
      <c r="P312" s="14">
        <v>0.42720731557388247</v>
      </c>
      <c r="Q312" s="431">
        <v>0.43621429577894777</v>
      </c>
      <c r="R312" s="14">
        <v>305</v>
      </c>
      <c r="S312" s="43">
        <v>305</v>
      </c>
      <c r="T312" s="14">
        <v>300</v>
      </c>
      <c r="U312" s="14">
        <v>354</v>
      </c>
      <c r="V312" s="14">
        <v>299</v>
      </c>
      <c r="W312" s="14">
        <v>299.5</v>
      </c>
      <c r="X312" s="14">
        <f t="shared" si="71"/>
        <v>312</v>
      </c>
      <c r="Y312" s="368" t="s">
        <v>60</v>
      </c>
      <c r="Z312" s="14">
        <v>0.4215732303051708</v>
      </c>
      <c r="AA312" s="431">
        <v>0.43732088982831213</v>
      </c>
      <c r="AB312" s="14">
        <v>305</v>
      </c>
      <c r="AC312" s="43">
        <v>305</v>
      </c>
      <c r="AD312" s="14">
        <v>311</v>
      </c>
      <c r="AE312" s="14">
        <v>311</v>
      </c>
      <c r="AF312" s="14">
        <v>311</v>
      </c>
      <c r="AG312" s="14">
        <v>311</v>
      </c>
      <c r="AH312" s="43">
        <f t="shared" si="72"/>
        <v>316</v>
      </c>
      <c r="AI312" s="368" t="s">
        <v>115</v>
      </c>
      <c r="AJ312" s="14">
        <v>0.39185122218591617</v>
      </c>
      <c r="AK312" s="431">
        <v>0.42980116013835085</v>
      </c>
      <c r="AL312" s="14">
        <v>305</v>
      </c>
      <c r="AM312" s="14">
        <v>305</v>
      </c>
      <c r="AN312" s="14">
        <v>311</v>
      </c>
      <c r="AO312" s="14">
        <v>305</v>
      </c>
      <c r="AP312" s="14">
        <v>221</v>
      </c>
      <c r="AQ312" s="14">
        <v>266</v>
      </c>
      <c r="AR312" s="43">
        <f t="shared" si="73"/>
        <v>271</v>
      </c>
      <c r="AS312" s="14" t="s">
        <v>113</v>
      </c>
      <c r="AT312" s="14">
        <v>0.38196877312790212</v>
      </c>
      <c r="AU312" s="431">
        <v>0.41151213079369681</v>
      </c>
      <c r="AV312" s="14">
        <v>305</v>
      </c>
      <c r="AW312" s="43">
        <v>305</v>
      </c>
      <c r="AX312" s="14">
        <v>298</v>
      </c>
      <c r="AY312" s="14">
        <v>268</v>
      </c>
      <c r="AZ312" s="14">
        <v>278</v>
      </c>
      <c r="BA312" s="14">
        <v>288</v>
      </c>
      <c r="BB312" s="14">
        <f t="shared" si="74"/>
        <v>299</v>
      </c>
      <c r="BC312" s="368" t="s">
        <v>235</v>
      </c>
      <c r="BD312" s="14">
        <v>0.42107552318657537</v>
      </c>
      <c r="BE312" s="431">
        <v>0.43131263510154444</v>
      </c>
      <c r="BF312" s="14">
        <v>305</v>
      </c>
      <c r="BG312" s="43">
        <v>305</v>
      </c>
      <c r="BH312" s="14">
        <v>305</v>
      </c>
      <c r="BI312" s="14">
        <v>312</v>
      </c>
      <c r="BJ312" s="14">
        <v>274</v>
      </c>
      <c r="BK312" s="14">
        <v>289.5</v>
      </c>
      <c r="BL312" s="14">
        <f t="shared" si="63"/>
        <v>295</v>
      </c>
      <c r="BM312" s="368" t="s">
        <v>189</v>
      </c>
      <c r="BN312" s="14">
        <v>0.39495751039567367</v>
      </c>
      <c r="BO312" s="431">
        <v>0.41186828724481317</v>
      </c>
      <c r="BP312" s="14">
        <v>305</v>
      </c>
      <c r="BQ312" s="43">
        <v>305</v>
      </c>
      <c r="BR312" s="14">
        <v>324</v>
      </c>
      <c r="BS312" s="14">
        <v>311</v>
      </c>
      <c r="BT312" s="14">
        <v>291</v>
      </c>
      <c r="BU312" s="14">
        <v>307.5</v>
      </c>
      <c r="BV312" s="14">
        <f t="shared" si="64"/>
        <v>321</v>
      </c>
      <c r="BW312" s="14" t="s">
        <v>274</v>
      </c>
      <c r="BX312" s="14">
        <v>0.39728130001615913</v>
      </c>
      <c r="BY312" s="431">
        <v>0.41930353166443152</v>
      </c>
      <c r="BZ312" s="14">
        <v>305</v>
      </c>
      <c r="CA312" s="43">
        <v>305</v>
      </c>
      <c r="CB312" s="14">
        <v>305</v>
      </c>
      <c r="CC312" s="14">
        <v>328</v>
      </c>
      <c r="CD312" s="14">
        <v>309</v>
      </c>
      <c r="CE312" s="14">
        <v>307</v>
      </c>
      <c r="CF312" s="14">
        <f t="shared" si="65"/>
        <v>309</v>
      </c>
      <c r="CG312" s="368" t="s">
        <v>41</v>
      </c>
      <c r="CH312" s="14">
        <v>0.38024065975947113</v>
      </c>
      <c r="CI312" s="431">
        <v>0.4011720857663037</v>
      </c>
      <c r="CJ312" s="14">
        <v>305</v>
      </c>
      <c r="CK312" s="43">
        <v>305</v>
      </c>
      <c r="CL312" s="14">
        <v>308</v>
      </c>
      <c r="CM312" s="14">
        <v>291</v>
      </c>
      <c r="CN312" s="14">
        <v>347</v>
      </c>
      <c r="CO312" s="14">
        <v>327.5</v>
      </c>
      <c r="CP312" s="43">
        <f t="shared" si="66"/>
        <v>335</v>
      </c>
      <c r="CQ312" s="14" t="s">
        <v>129</v>
      </c>
      <c r="CR312" s="14">
        <v>0.40084911997668721</v>
      </c>
      <c r="CS312" s="431">
        <v>0.42029546295200609</v>
      </c>
      <c r="CT312" s="14">
        <v>305</v>
      </c>
      <c r="CU312" s="14">
        <v>305</v>
      </c>
      <c r="CV312" s="14">
        <v>312</v>
      </c>
      <c r="CW312" s="14">
        <v>294</v>
      </c>
      <c r="CX312" s="14">
        <v>329</v>
      </c>
      <c r="CY312" s="14">
        <v>320.5</v>
      </c>
      <c r="CZ312" s="14">
        <f t="shared" si="67"/>
        <v>329</v>
      </c>
      <c r="DA312" s="368" t="s">
        <v>573</v>
      </c>
      <c r="DB312" s="14">
        <v>0.38105126959936153</v>
      </c>
      <c r="DC312" s="431">
        <v>0.40467369578905005</v>
      </c>
      <c r="DD312" s="14">
        <v>305</v>
      </c>
      <c r="DE312" s="43">
        <v>305</v>
      </c>
      <c r="DF312" s="14">
        <v>287</v>
      </c>
      <c r="DG312" s="14">
        <v>222</v>
      </c>
      <c r="DH312" s="14">
        <v>282</v>
      </c>
      <c r="DI312" s="14">
        <v>284.5</v>
      </c>
      <c r="DJ312" s="14">
        <f t="shared" si="68"/>
        <v>292</v>
      </c>
      <c r="DK312" s="368" t="s">
        <v>162</v>
      </c>
      <c r="DL312" s="14">
        <v>0.37705674618120305</v>
      </c>
      <c r="DM312" s="431">
        <v>0.38631470314040361</v>
      </c>
      <c r="DN312" s="14">
        <v>305</v>
      </c>
      <c r="DO312" s="43">
        <v>305</v>
      </c>
      <c r="DP312" s="14">
        <v>314</v>
      </c>
      <c r="DQ312" s="14">
        <v>275</v>
      </c>
      <c r="DR312" s="14">
        <v>235</v>
      </c>
      <c r="DS312" s="14">
        <v>274.5</v>
      </c>
      <c r="DT312" s="14">
        <f t="shared" si="69"/>
        <v>287</v>
      </c>
      <c r="DU312" s="368" t="s">
        <v>357</v>
      </c>
      <c r="DV312" s="14">
        <v>0.34630466129616627</v>
      </c>
      <c r="DW312" s="431">
        <v>0.35779508986224584</v>
      </c>
      <c r="DX312" s="14">
        <v>305</v>
      </c>
      <c r="DY312" s="14">
        <v>305</v>
      </c>
      <c r="DZ312" s="14">
        <v>308</v>
      </c>
      <c r="EA312" s="14">
        <v>322</v>
      </c>
      <c r="EB312" s="14">
        <v>300</v>
      </c>
      <c r="EC312" s="14">
        <v>304</v>
      </c>
      <c r="ED312" s="43">
        <f t="shared" si="70"/>
        <v>317</v>
      </c>
    </row>
    <row r="313" spans="6:134" x14ac:dyDescent="0.25">
      <c r="F313" s="406" t="s">
        <v>330</v>
      </c>
      <c r="G313" s="411">
        <f>(VLOOKUP(F313,'RPPF CALCULATION'!$AX$2:$AZ$400,2,FALSE))</f>
        <v>0.40647073283670282</v>
      </c>
      <c r="H313" s="413">
        <f t="shared" si="60"/>
        <v>307</v>
      </c>
      <c r="I313" s="49">
        <f>VLOOKUP(F313,'RPPF CALCULATION'!$U$2:$W$365,3,FALSE)</f>
        <v>286</v>
      </c>
      <c r="J313" s="417">
        <f>VLOOKUP(F313,'RPPF CALCULATION'!$X$2:$AC$365,3,FALSE)</f>
        <v>311</v>
      </c>
      <c r="K313" s="467">
        <f>VLOOKUP(F313,'RPPF CALCULATION'!$X$2:$AC$365,5,FALSE)</f>
        <v>112</v>
      </c>
      <c r="L313" s="525">
        <f t="shared" si="61"/>
        <v>199</v>
      </c>
      <c r="M313" s="469">
        <f t="shared" si="62"/>
        <v>204</v>
      </c>
      <c r="O313" s="368" t="s">
        <v>163</v>
      </c>
      <c r="P313" s="14">
        <v>0.42604655665284552</v>
      </c>
      <c r="Q313" s="431">
        <v>0.43502906412010067</v>
      </c>
      <c r="R313" s="14">
        <v>306</v>
      </c>
      <c r="S313" s="43">
        <v>306</v>
      </c>
      <c r="T313" s="14">
        <v>274</v>
      </c>
      <c r="U313" s="14">
        <v>269</v>
      </c>
      <c r="V313" s="14">
        <v>252</v>
      </c>
      <c r="W313" s="14">
        <v>263</v>
      </c>
      <c r="X313" s="14">
        <f t="shared" si="71"/>
        <v>265</v>
      </c>
      <c r="Y313" s="368" t="s">
        <v>363</v>
      </c>
      <c r="Z313" s="14">
        <v>0.4182854674907418</v>
      </c>
      <c r="AA313" s="431">
        <v>0.43391031425995902</v>
      </c>
      <c r="AB313" s="14">
        <v>306</v>
      </c>
      <c r="AC313" s="43">
        <v>306</v>
      </c>
      <c r="AD313" s="14">
        <v>288</v>
      </c>
      <c r="AE313" s="14">
        <v>288</v>
      </c>
      <c r="AF313" s="14">
        <v>229</v>
      </c>
      <c r="AG313" s="14">
        <v>258.5</v>
      </c>
      <c r="AH313" s="43">
        <f t="shared" si="72"/>
        <v>257</v>
      </c>
      <c r="AI313" s="368" t="s">
        <v>377</v>
      </c>
      <c r="AJ313" s="14">
        <v>0.39089333028523487</v>
      </c>
      <c r="AK313" s="431">
        <v>0.42875049849206764</v>
      </c>
      <c r="AL313" s="14">
        <v>306</v>
      </c>
      <c r="AM313" s="14">
        <v>306</v>
      </c>
      <c r="AN313" s="14">
        <v>300</v>
      </c>
      <c r="AO313" s="14">
        <v>237</v>
      </c>
      <c r="AP313" s="14">
        <v>300</v>
      </c>
      <c r="AQ313" s="14">
        <v>300</v>
      </c>
      <c r="AR313" s="43">
        <f t="shared" si="73"/>
        <v>310</v>
      </c>
      <c r="AS313" s="14" t="s">
        <v>173</v>
      </c>
      <c r="AT313" s="14">
        <v>0.38092606233749526</v>
      </c>
      <c r="AU313" s="431">
        <v>0.41038877158386367</v>
      </c>
      <c r="AV313" s="14">
        <v>306</v>
      </c>
      <c r="AW313" s="43">
        <v>306</v>
      </c>
      <c r="AX313" s="14">
        <v>302</v>
      </c>
      <c r="AY313" s="14">
        <v>305</v>
      </c>
      <c r="AZ313" s="14">
        <v>232</v>
      </c>
      <c r="BA313" s="14">
        <v>267</v>
      </c>
      <c r="BB313" s="14">
        <f t="shared" si="74"/>
        <v>272</v>
      </c>
      <c r="BC313" s="368" t="s">
        <v>233</v>
      </c>
      <c r="BD313" s="14">
        <v>0.41778592956132082</v>
      </c>
      <c r="BE313" s="431">
        <v>0.42794306547141159</v>
      </c>
      <c r="BF313" s="14">
        <v>306</v>
      </c>
      <c r="BG313" s="43">
        <v>306</v>
      </c>
      <c r="BH313" s="14">
        <v>280</v>
      </c>
      <c r="BI313" s="14">
        <v>303</v>
      </c>
      <c r="BJ313" s="14">
        <v>169</v>
      </c>
      <c r="BK313" s="14">
        <v>224.5</v>
      </c>
      <c r="BL313" s="14">
        <f t="shared" si="63"/>
        <v>227</v>
      </c>
      <c r="BM313" s="368" t="s">
        <v>377</v>
      </c>
      <c r="BN313" s="14">
        <v>0.39365192944520144</v>
      </c>
      <c r="BO313" s="431">
        <v>0.41050680562773556</v>
      </c>
      <c r="BP313" s="14">
        <v>306</v>
      </c>
      <c r="BQ313" s="43">
        <v>306</v>
      </c>
      <c r="BR313" s="14">
        <v>296</v>
      </c>
      <c r="BS313" s="14">
        <v>299</v>
      </c>
      <c r="BT313" s="14">
        <v>208</v>
      </c>
      <c r="BU313" s="14">
        <v>252</v>
      </c>
      <c r="BV313" s="14">
        <f t="shared" si="64"/>
        <v>252</v>
      </c>
      <c r="BW313" s="14" t="s">
        <v>232</v>
      </c>
      <c r="BX313" s="14">
        <v>0.39711536766961686</v>
      </c>
      <c r="BY313" s="431">
        <v>0.41912840129982659</v>
      </c>
      <c r="BZ313" s="14">
        <v>306</v>
      </c>
      <c r="CA313" s="43">
        <v>306</v>
      </c>
      <c r="CB313" s="14">
        <v>295</v>
      </c>
      <c r="CC313" s="14">
        <v>323</v>
      </c>
      <c r="CD313" s="14">
        <v>177</v>
      </c>
      <c r="CE313" s="14">
        <v>236</v>
      </c>
      <c r="CF313" s="14">
        <f t="shared" si="65"/>
        <v>240</v>
      </c>
      <c r="CG313" s="368" t="s">
        <v>236</v>
      </c>
      <c r="CH313" s="14">
        <v>0.37939210522814132</v>
      </c>
      <c r="CI313" s="431">
        <v>0.40027682014311822</v>
      </c>
      <c r="CJ313" s="14">
        <v>306</v>
      </c>
      <c r="CK313" s="43">
        <v>306</v>
      </c>
      <c r="CL313" s="14">
        <v>305</v>
      </c>
      <c r="CM313" s="14">
        <v>303</v>
      </c>
      <c r="CN313" s="14">
        <v>322</v>
      </c>
      <c r="CO313" s="14">
        <v>313.5</v>
      </c>
      <c r="CP313" s="43">
        <f t="shared" si="66"/>
        <v>325</v>
      </c>
      <c r="CQ313" s="14" t="s">
        <v>193</v>
      </c>
      <c r="CR313" s="14">
        <v>0.39751802601185382</v>
      </c>
      <c r="CS313" s="431">
        <v>0.4168027680443368</v>
      </c>
      <c r="CT313" s="14">
        <v>306</v>
      </c>
      <c r="CU313" s="14">
        <v>306</v>
      </c>
      <c r="CV313" s="14">
        <v>306</v>
      </c>
      <c r="CW313" s="14">
        <v>311</v>
      </c>
      <c r="CX313" s="14">
        <v>204</v>
      </c>
      <c r="CY313" s="14">
        <v>255</v>
      </c>
      <c r="CZ313" s="14">
        <f t="shared" si="67"/>
        <v>254</v>
      </c>
      <c r="DA313" s="368" t="s">
        <v>565</v>
      </c>
      <c r="DB313" s="14">
        <v>0.37975749122679681</v>
      </c>
      <c r="DC313" s="431">
        <v>0.40329971250299995</v>
      </c>
      <c r="DD313" s="14">
        <v>306</v>
      </c>
      <c r="DE313" s="43">
        <v>306</v>
      </c>
      <c r="DF313" s="14">
        <v>305</v>
      </c>
      <c r="DG313" s="14">
        <v>291</v>
      </c>
      <c r="DH313" s="14">
        <v>296</v>
      </c>
      <c r="DI313" s="14">
        <v>300.5</v>
      </c>
      <c r="DJ313" s="14">
        <f t="shared" si="68"/>
        <v>309</v>
      </c>
      <c r="DK313" s="368" t="s">
        <v>79</v>
      </c>
      <c r="DL313" s="14">
        <v>0.37695496436072762</v>
      </c>
      <c r="DM313" s="431">
        <v>0.38621042224857421</v>
      </c>
      <c r="DN313" s="14">
        <v>306</v>
      </c>
      <c r="DO313" s="43">
        <v>306</v>
      </c>
      <c r="DP313" s="14">
        <v>283</v>
      </c>
      <c r="DQ313" s="14">
        <v>124</v>
      </c>
      <c r="DR313" s="14">
        <v>259</v>
      </c>
      <c r="DS313" s="14">
        <v>271</v>
      </c>
      <c r="DT313" s="14">
        <f t="shared" si="69"/>
        <v>280</v>
      </c>
      <c r="DU313" s="368" t="s">
        <v>568</v>
      </c>
      <c r="DV313" s="14">
        <v>0.34543835571268011</v>
      </c>
      <c r="DW313" s="431">
        <v>0.35690004015967625</v>
      </c>
      <c r="DX313" s="14">
        <v>306</v>
      </c>
      <c r="DY313" s="14">
        <v>306</v>
      </c>
      <c r="DZ313" s="14">
        <v>307</v>
      </c>
      <c r="EA313" s="14">
        <v>321</v>
      </c>
      <c r="EB313" s="14">
        <v>264</v>
      </c>
      <c r="EC313" s="14">
        <v>285.5</v>
      </c>
      <c r="ED313" s="43">
        <f t="shared" si="70"/>
        <v>290</v>
      </c>
    </row>
    <row r="314" spans="6:134" x14ac:dyDescent="0.25">
      <c r="F314" s="406" t="s">
        <v>60</v>
      </c>
      <c r="G314" s="411">
        <f>(VLOOKUP(F314,'RPPF CALCULATION'!$AX$2:$AZ$400,2,FALSE))</f>
        <v>0.40627120840980374</v>
      </c>
      <c r="H314" s="413">
        <f t="shared" si="60"/>
        <v>308</v>
      </c>
      <c r="I314" s="49">
        <f>VLOOKUP(F314,'RPPF CALCULATION'!$U$2:$W$365,3,FALSE)</f>
        <v>311</v>
      </c>
      <c r="J314" s="417">
        <f>VLOOKUP(F314,'RPPF CALCULATION'!$X$2:$AC$365,3,FALSE)</f>
        <v>315</v>
      </c>
      <c r="K314" s="467">
        <f>VLOOKUP(F314,'RPPF CALCULATION'!$X$2:$AC$365,5,FALSE)</f>
        <v>307</v>
      </c>
      <c r="L314" s="525">
        <f t="shared" si="61"/>
        <v>309</v>
      </c>
      <c r="M314" s="469">
        <f t="shared" si="62"/>
        <v>320</v>
      </c>
      <c r="O314" s="368" t="s">
        <v>305</v>
      </c>
      <c r="P314" s="14">
        <v>0.42563889385971099</v>
      </c>
      <c r="Q314" s="431">
        <v>0.43461280641163053</v>
      </c>
      <c r="R314" s="14">
        <v>307</v>
      </c>
      <c r="S314" s="43">
        <v>307</v>
      </c>
      <c r="T314" s="14">
        <v>306</v>
      </c>
      <c r="U314" s="14">
        <v>314</v>
      </c>
      <c r="V314" s="14">
        <v>304</v>
      </c>
      <c r="W314" s="14">
        <v>305</v>
      </c>
      <c r="X314" s="14">
        <f t="shared" si="71"/>
        <v>316</v>
      </c>
      <c r="Y314" s="368" t="s">
        <v>378</v>
      </c>
      <c r="Z314" s="14">
        <v>0.41753221270815705</v>
      </c>
      <c r="AA314" s="431">
        <v>0.43312892201750341</v>
      </c>
      <c r="AB314" s="14">
        <v>307</v>
      </c>
      <c r="AC314" s="43">
        <v>307</v>
      </c>
      <c r="AD314" s="14">
        <v>263</v>
      </c>
      <c r="AE314" s="14">
        <v>215</v>
      </c>
      <c r="AF314" s="14">
        <v>302</v>
      </c>
      <c r="AG314" s="14">
        <v>282.5</v>
      </c>
      <c r="AH314" s="43">
        <f t="shared" si="72"/>
        <v>285</v>
      </c>
      <c r="AI314" s="368" t="s">
        <v>73</v>
      </c>
      <c r="AJ314" s="14">
        <v>0.38861450205467707</v>
      </c>
      <c r="AK314" s="431">
        <v>0.42625097070755286</v>
      </c>
      <c r="AL314" s="14">
        <v>307</v>
      </c>
      <c r="AM314" s="14">
        <v>307</v>
      </c>
      <c r="AN314" s="14">
        <v>312</v>
      </c>
      <c r="AO314" s="14">
        <v>343</v>
      </c>
      <c r="AP314" s="14">
        <v>286</v>
      </c>
      <c r="AQ314" s="14">
        <v>299</v>
      </c>
      <c r="AR314" s="43">
        <f t="shared" si="73"/>
        <v>308</v>
      </c>
      <c r="AS314" s="14" t="s">
        <v>175</v>
      </c>
      <c r="AT314" s="14">
        <v>0.37932341481713805</v>
      </c>
      <c r="AU314" s="431">
        <v>0.40866216736275734</v>
      </c>
      <c r="AV314" s="14">
        <v>307</v>
      </c>
      <c r="AW314" s="43">
        <v>307</v>
      </c>
      <c r="AX314" s="14">
        <v>322</v>
      </c>
      <c r="AY314" s="14">
        <v>304</v>
      </c>
      <c r="AZ314" s="14">
        <v>255</v>
      </c>
      <c r="BA314" s="14">
        <v>288.5</v>
      </c>
      <c r="BB314" s="14">
        <f t="shared" si="74"/>
        <v>301</v>
      </c>
      <c r="BC314" s="368" t="s">
        <v>370</v>
      </c>
      <c r="BD314" s="14">
        <v>0.41700349652368118</v>
      </c>
      <c r="BE314" s="431">
        <v>0.42714161006336276</v>
      </c>
      <c r="BF314" s="14">
        <v>307</v>
      </c>
      <c r="BG314" s="43">
        <v>307</v>
      </c>
      <c r="BH314" s="14">
        <v>276</v>
      </c>
      <c r="BI314" s="14">
        <v>156</v>
      </c>
      <c r="BJ314" s="14">
        <v>255</v>
      </c>
      <c r="BK314" s="14">
        <v>265.5</v>
      </c>
      <c r="BL314" s="14">
        <f t="shared" si="63"/>
        <v>272</v>
      </c>
      <c r="BM314" s="368" t="s">
        <v>85</v>
      </c>
      <c r="BN314" s="14">
        <v>0.39043365899502619</v>
      </c>
      <c r="BO314" s="431">
        <v>0.40715073946032332</v>
      </c>
      <c r="BP314" s="14">
        <v>307</v>
      </c>
      <c r="BQ314" s="43">
        <v>307</v>
      </c>
      <c r="BR314" s="14">
        <v>314</v>
      </c>
      <c r="BS314" s="14">
        <v>286</v>
      </c>
      <c r="BT314" s="14">
        <v>329</v>
      </c>
      <c r="BU314" s="14">
        <v>321.5</v>
      </c>
      <c r="BV314" s="14">
        <f t="shared" si="64"/>
        <v>333</v>
      </c>
      <c r="BW314" s="14" t="s">
        <v>342</v>
      </c>
      <c r="BX314" s="14">
        <v>0.39710891400424841</v>
      </c>
      <c r="BY314" s="431">
        <v>0.41912158989269249</v>
      </c>
      <c r="BZ314" s="14">
        <v>307</v>
      </c>
      <c r="CA314" s="43">
        <v>307</v>
      </c>
      <c r="CB314" s="14">
        <v>316</v>
      </c>
      <c r="CC314" s="14">
        <v>338</v>
      </c>
      <c r="CD314" s="14">
        <v>211</v>
      </c>
      <c r="CE314" s="14">
        <v>263.5</v>
      </c>
      <c r="CF314" s="14">
        <f t="shared" si="65"/>
        <v>277</v>
      </c>
      <c r="CG314" s="368" t="s">
        <v>347</v>
      </c>
      <c r="CH314" s="14">
        <v>0.37919469280217055</v>
      </c>
      <c r="CI314" s="431">
        <v>0.40006854059002417</v>
      </c>
      <c r="CJ314" s="14">
        <v>307</v>
      </c>
      <c r="CK314" s="43">
        <v>307</v>
      </c>
      <c r="CL314" s="14">
        <v>311</v>
      </c>
      <c r="CM314" s="14">
        <v>181</v>
      </c>
      <c r="CN314" s="14">
        <v>285</v>
      </c>
      <c r="CO314" s="14">
        <v>298</v>
      </c>
      <c r="CP314" s="43">
        <f t="shared" si="66"/>
        <v>307</v>
      </c>
      <c r="CQ314" s="14" t="s">
        <v>189</v>
      </c>
      <c r="CR314" s="14">
        <v>0.39178909966505832</v>
      </c>
      <c r="CS314" s="431">
        <v>0.41079591501373919</v>
      </c>
      <c r="CT314" s="14">
        <v>307</v>
      </c>
      <c r="CU314" s="14">
        <v>307</v>
      </c>
      <c r="CV314" s="14">
        <v>313</v>
      </c>
      <c r="CW314" s="14">
        <v>339</v>
      </c>
      <c r="CX314" s="14">
        <v>273</v>
      </c>
      <c r="CY314" s="14">
        <v>293</v>
      </c>
      <c r="CZ314" s="14">
        <f t="shared" si="67"/>
        <v>305</v>
      </c>
      <c r="DA314" s="368" t="s">
        <v>340</v>
      </c>
      <c r="DB314" s="14">
        <v>0.3733443401439554</v>
      </c>
      <c r="DC314" s="431">
        <v>0.39648899237844659</v>
      </c>
      <c r="DD314" s="14">
        <v>307</v>
      </c>
      <c r="DE314" s="43">
        <v>307</v>
      </c>
      <c r="DF314" s="14">
        <v>314</v>
      </c>
      <c r="DG314" s="14">
        <v>241</v>
      </c>
      <c r="DH314" s="14">
        <v>334</v>
      </c>
      <c r="DI314" s="14">
        <v>324</v>
      </c>
      <c r="DJ314" s="14">
        <f t="shared" si="68"/>
        <v>333</v>
      </c>
      <c r="DK314" s="368" t="s">
        <v>360</v>
      </c>
      <c r="DL314" s="14">
        <v>0.37663247688179219</v>
      </c>
      <c r="DM314" s="431">
        <v>0.38588001666386268</v>
      </c>
      <c r="DN314" s="14">
        <v>307</v>
      </c>
      <c r="DO314" s="43">
        <v>307</v>
      </c>
      <c r="DP314" s="14">
        <v>299</v>
      </c>
      <c r="DQ314" s="14">
        <v>260</v>
      </c>
      <c r="DR314" s="14">
        <v>328</v>
      </c>
      <c r="DS314" s="14">
        <v>313.5</v>
      </c>
      <c r="DT314" s="14">
        <f t="shared" si="69"/>
        <v>323</v>
      </c>
      <c r="DU314" s="368" t="s">
        <v>274</v>
      </c>
      <c r="DV314" s="14">
        <v>0.34510470416685257</v>
      </c>
      <c r="DW314" s="431">
        <v>0.35655531801711188</v>
      </c>
      <c r="DX314" s="14">
        <v>307</v>
      </c>
      <c r="DY314" s="14">
        <v>307</v>
      </c>
      <c r="DZ314" s="14">
        <v>317</v>
      </c>
      <c r="EA314" s="14">
        <v>323</v>
      </c>
      <c r="EB314" s="14">
        <v>260</v>
      </c>
      <c r="EC314" s="14">
        <v>288.5</v>
      </c>
      <c r="ED314" s="43">
        <f t="shared" si="70"/>
        <v>296</v>
      </c>
    </row>
    <row r="315" spans="6:134" x14ac:dyDescent="0.25">
      <c r="F315" s="406" t="s">
        <v>103</v>
      </c>
      <c r="G315" s="411">
        <f>(VLOOKUP(F315,'RPPF CALCULATION'!$AX$2:$AZ$400,2,FALSE))</f>
        <v>0.40618317896011297</v>
      </c>
      <c r="H315" s="413">
        <f t="shared" si="60"/>
        <v>309</v>
      </c>
      <c r="I315" s="49">
        <f>VLOOKUP(F315,'RPPF CALCULATION'!$U$2:$W$365,3,FALSE)</f>
        <v>288</v>
      </c>
      <c r="J315" s="417">
        <f>VLOOKUP(F315,'RPPF CALCULATION'!$X$2:$AC$365,3,FALSE)</f>
        <v>241</v>
      </c>
      <c r="K315" s="467">
        <f>VLOOKUP(F315,'RPPF CALCULATION'!$X$2:$AC$365,5,FALSE)</f>
        <v>191</v>
      </c>
      <c r="L315" s="525">
        <f t="shared" si="61"/>
        <v>239.5</v>
      </c>
      <c r="M315" s="469">
        <f t="shared" si="62"/>
        <v>246</v>
      </c>
      <c r="O315" s="368" t="s">
        <v>103</v>
      </c>
      <c r="P315" s="14">
        <v>0.42537199680934984</v>
      </c>
      <c r="Q315" s="431">
        <v>0.4343402822655672</v>
      </c>
      <c r="R315" s="14">
        <v>308</v>
      </c>
      <c r="S315" s="43">
        <v>308</v>
      </c>
      <c r="T315" s="14">
        <v>290</v>
      </c>
      <c r="U315" s="14">
        <v>324</v>
      </c>
      <c r="V315" s="14">
        <v>148</v>
      </c>
      <c r="W315" s="14">
        <v>219</v>
      </c>
      <c r="X315" s="14">
        <f t="shared" si="71"/>
        <v>218</v>
      </c>
      <c r="Y315" s="368" t="s">
        <v>145</v>
      </c>
      <c r="Z315" s="14">
        <v>0.41496332968882693</v>
      </c>
      <c r="AA315" s="431">
        <v>0.43046407964346312</v>
      </c>
      <c r="AB315" s="14">
        <v>308</v>
      </c>
      <c r="AC315" s="43">
        <v>308</v>
      </c>
      <c r="AD315" s="14">
        <v>296</v>
      </c>
      <c r="AE315" s="14">
        <v>221</v>
      </c>
      <c r="AF315" s="14">
        <v>225</v>
      </c>
      <c r="AG315" s="14">
        <v>260.5</v>
      </c>
      <c r="AH315" s="43">
        <f t="shared" si="72"/>
        <v>258</v>
      </c>
      <c r="AI315" s="368" t="s">
        <v>104</v>
      </c>
      <c r="AJ315" s="14">
        <v>0.38813137696842903</v>
      </c>
      <c r="AK315" s="431">
        <v>0.42572105600828763</v>
      </c>
      <c r="AL315" s="14">
        <v>308</v>
      </c>
      <c r="AM315" s="14">
        <v>308</v>
      </c>
      <c r="AN315" s="14">
        <v>289</v>
      </c>
      <c r="AO315" s="14">
        <v>232</v>
      </c>
      <c r="AP315" s="14">
        <v>321</v>
      </c>
      <c r="AQ315" s="14">
        <v>305</v>
      </c>
      <c r="AR315" s="43">
        <f t="shared" si="73"/>
        <v>315</v>
      </c>
      <c r="AS315" s="14" t="s">
        <v>279</v>
      </c>
      <c r="AT315" s="14">
        <v>0.37831769619482619</v>
      </c>
      <c r="AU315" s="431">
        <v>0.40757866147860522</v>
      </c>
      <c r="AV315" s="14">
        <v>308</v>
      </c>
      <c r="AW315" s="43">
        <v>308</v>
      </c>
      <c r="AX315" s="14">
        <v>288</v>
      </c>
      <c r="AY315" s="14">
        <v>248</v>
      </c>
      <c r="AZ315" s="14">
        <v>322</v>
      </c>
      <c r="BA315" s="14">
        <v>305</v>
      </c>
      <c r="BB315" s="14">
        <f t="shared" si="74"/>
        <v>315</v>
      </c>
      <c r="BC315" s="368" t="s">
        <v>59</v>
      </c>
      <c r="BD315" s="14">
        <v>0.41649222581171247</v>
      </c>
      <c r="BE315" s="431">
        <v>0.42661790943037264</v>
      </c>
      <c r="BF315" s="14">
        <v>308</v>
      </c>
      <c r="BG315" s="43">
        <v>308</v>
      </c>
      <c r="BH315" s="14">
        <v>299</v>
      </c>
      <c r="BI315" s="14">
        <v>299</v>
      </c>
      <c r="BJ315" s="14">
        <v>126</v>
      </c>
      <c r="BK315" s="14">
        <v>212.5</v>
      </c>
      <c r="BL315" s="14">
        <f t="shared" si="63"/>
        <v>209</v>
      </c>
      <c r="BM315" s="368" t="s">
        <v>390</v>
      </c>
      <c r="BN315" s="14">
        <v>0.39005233644998066</v>
      </c>
      <c r="BO315" s="431">
        <v>0.40675308994263626</v>
      </c>
      <c r="BP315" s="14">
        <v>308</v>
      </c>
      <c r="BQ315" s="43">
        <v>308</v>
      </c>
      <c r="BR315" s="14">
        <v>322</v>
      </c>
      <c r="BS315" s="14">
        <v>198</v>
      </c>
      <c r="BT315" s="14">
        <v>311</v>
      </c>
      <c r="BU315" s="14">
        <v>316.5</v>
      </c>
      <c r="BV315" s="14">
        <f t="shared" si="64"/>
        <v>329</v>
      </c>
      <c r="BW315" s="14" t="s">
        <v>83</v>
      </c>
      <c r="BX315" s="14">
        <v>0.39692568903613762</v>
      </c>
      <c r="BY315" s="431">
        <v>0.41892820833606037</v>
      </c>
      <c r="BZ315" s="14">
        <v>308</v>
      </c>
      <c r="CA315" s="43">
        <v>308</v>
      </c>
      <c r="CB315" s="14">
        <v>311</v>
      </c>
      <c r="CC315" s="14">
        <v>207</v>
      </c>
      <c r="CD315" s="14">
        <v>346</v>
      </c>
      <c r="CE315" s="14">
        <v>328.5</v>
      </c>
      <c r="CF315" s="14">
        <f t="shared" si="65"/>
        <v>334</v>
      </c>
      <c r="CG315" s="368" t="s">
        <v>282</v>
      </c>
      <c r="CH315" s="14">
        <v>0.37687078516347455</v>
      </c>
      <c r="CI315" s="431">
        <v>0.397616706861528</v>
      </c>
      <c r="CJ315" s="14">
        <v>308</v>
      </c>
      <c r="CK315" s="43">
        <v>308</v>
      </c>
      <c r="CL315" s="14">
        <v>295</v>
      </c>
      <c r="CM315" s="14">
        <v>228</v>
      </c>
      <c r="CN315" s="14">
        <v>269</v>
      </c>
      <c r="CO315" s="14">
        <v>282</v>
      </c>
      <c r="CP315" s="43">
        <f t="shared" si="66"/>
        <v>292</v>
      </c>
      <c r="CQ315" s="14" t="s">
        <v>310</v>
      </c>
      <c r="CR315" s="14">
        <v>0.3899366382761778</v>
      </c>
      <c r="CS315" s="431">
        <v>0.40885358539833294</v>
      </c>
      <c r="CT315" s="14">
        <v>308</v>
      </c>
      <c r="CU315" s="14">
        <v>308</v>
      </c>
      <c r="CV315" s="14">
        <v>308</v>
      </c>
      <c r="CW315" s="14">
        <v>239</v>
      </c>
      <c r="CX315" s="14">
        <v>270</v>
      </c>
      <c r="CY315" s="14">
        <v>289</v>
      </c>
      <c r="CZ315" s="14">
        <f t="shared" si="67"/>
        <v>300</v>
      </c>
      <c r="DA315" s="368" t="s">
        <v>350</v>
      </c>
      <c r="DB315" s="14">
        <v>0.3719944902671371</v>
      </c>
      <c r="DC315" s="431">
        <v>0.39505546155991189</v>
      </c>
      <c r="DD315" s="14">
        <v>308</v>
      </c>
      <c r="DE315" s="43">
        <v>308</v>
      </c>
      <c r="DF315" s="14">
        <v>312</v>
      </c>
      <c r="DG315" s="14">
        <v>308</v>
      </c>
      <c r="DH315" s="14">
        <v>174</v>
      </c>
      <c r="DI315" s="14">
        <v>243</v>
      </c>
      <c r="DJ315" s="14">
        <f t="shared" si="68"/>
        <v>245</v>
      </c>
      <c r="DK315" s="368" t="s">
        <v>146</v>
      </c>
      <c r="DL315" s="14">
        <v>0.37447800694315753</v>
      </c>
      <c r="DM315" s="431">
        <v>0.38367264755245423</v>
      </c>
      <c r="DN315" s="14">
        <v>308</v>
      </c>
      <c r="DO315" s="43">
        <v>308</v>
      </c>
      <c r="DP315" s="14">
        <v>310</v>
      </c>
      <c r="DQ315" s="14">
        <v>336</v>
      </c>
      <c r="DR315" s="14">
        <v>213</v>
      </c>
      <c r="DS315" s="14">
        <v>261.5</v>
      </c>
      <c r="DT315" s="14">
        <f t="shared" si="69"/>
        <v>267</v>
      </c>
      <c r="DU315" s="368" t="s">
        <v>305</v>
      </c>
      <c r="DV315" s="14">
        <v>0.34425588275757812</v>
      </c>
      <c r="DW315" s="431">
        <v>0.355678332615669</v>
      </c>
      <c r="DX315" s="14">
        <v>308</v>
      </c>
      <c r="DY315" s="14">
        <v>308</v>
      </c>
      <c r="DZ315" s="14">
        <v>300</v>
      </c>
      <c r="EA315" s="14">
        <v>343</v>
      </c>
      <c r="EB315" s="14">
        <v>132</v>
      </c>
      <c r="EC315" s="14">
        <v>216</v>
      </c>
      <c r="ED315" s="43">
        <f t="shared" si="70"/>
        <v>218</v>
      </c>
    </row>
    <row r="316" spans="6:134" x14ac:dyDescent="0.25">
      <c r="F316" s="406" t="s">
        <v>217</v>
      </c>
      <c r="G316" s="411">
        <f>(VLOOKUP(F316,'RPPF CALCULATION'!$AX$2:$AZ$400,2,FALSE))</f>
        <v>0.4059780407199845</v>
      </c>
      <c r="H316" s="413">
        <f t="shared" si="60"/>
        <v>310</v>
      </c>
      <c r="I316" s="49">
        <f>VLOOKUP(F316,'RPPF CALCULATION'!$U$2:$W$365,3,FALSE)</f>
        <v>328</v>
      </c>
      <c r="J316" s="417">
        <f>VLOOKUP(F316,'RPPF CALCULATION'!$X$2:$AC$365,3,FALSE)</f>
        <v>337</v>
      </c>
      <c r="K316" s="467">
        <f>VLOOKUP(F316,'RPPF CALCULATION'!$X$2:$AC$365,5,FALSE)</f>
        <v>329</v>
      </c>
      <c r="L316" s="525">
        <f t="shared" si="61"/>
        <v>328.5</v>
      </c>
      <c r="M316" s="469">
        <f t="shared" si="62"/>
        <v>336</v>
      </c>
      <c r="O316" s="368" t="s">
        <v>42</v>
      </c>
      <c r="P316" s="14">
        <v>0.42085524508513578</v>
      </c>
      <c r="Q316" s="431">
        <v>0.42972830208461071</v>
      </c>
      <c r="R316" s="14">
        <v>309</v>
      </c>
      <c r="S316" s="43">
        <v>309</v>
      </c>
      <c r="T316" s="14">
        <v>312</v>
      </c>
      <c r="U316" s="14">
        <v>347</v>
      </c>
      <c r="V316" s="14">
        <v>155</v>
      </c>
      <c r="W316" s="14">
        <v>233.5</v>
      </c>
      <c r="X316" s="14">
        <f t="shared" si="71"/>
        <v>238</v>
      </c>
      <c r="Y316" s="368" t="s">
        <v>218</v>
      </c>
      <c r="Z316" s="14">
        <v>0.41377638540390715</v>
      </c>
      <c r="AA316" s="431">
        <v>0.42923279764179995</v>
      </c>
      <c r="AB316" s="14">
        <v>309</v>
      </c>
      <c r="AC316" s="43">
        <v>309</v>
      </c>
      <c r="AD316" s="14">
        <v>305</v>
      </c>
      <c r="AE316" s="14">
        <v>308</v>
      </c>
      <c r="AF316" s="14">
        <v>116</v>
      </c>
      <c r="AG316" s="14">
        <v>210.5</v>
      </c>
      <c r="AH316" s="43">
        <f t="shared" si="72"/>
        <v>220</v>
      </c>
      <c r="AI316" s="368" t="s">
        <v>79</v>
      </c>
      <c r="AJ316" s="14">
        <v>0.38776819854662764</v>
      </c>
      <c r="AK316" s="431">
        <v>0.4253227045468409</v>
      </c>
      <c r="AL316" s="14">
        <v>309</v>
      </c>
      <c r="AM316" s="14">
        <v>309</v>
      </c>
      <c r="AN316" s="14">
        <v>316</v>
      </c>
      <c r="AO316" s="14">
        <v>191</v>
      </c>
      <c r="AP316" s="14">
        <v>282</v>
      </c>
      <c r="AQ316" s="14">
        <v>299</v>
      </c>
      <c r="AR316" s="43">
        <f t="shared" si="73"/>
        <v>308</v>
      </c>
      <c r="AS316" s="14" t="s">
        <v>248</v>
      </c>
      <c r="AT316" s="14">
        <v>0.37786962775250549</v>
      </c>
      <c r="AU316" s="431">
        <v>0.40709593720266274</v>
      </c>
      <c r="AV316" s="14">
        <v>309</v>
      </c>
      <c r="AW316" s="43">
        <v>309</v>
      </c>
      <c r="AX316" s="14">
        <v>307</v>
      </c>
      <c r="AY316" s="14">
        <v>220</v>
      </c>
      <c r="AZ316" s="14">
        <v>262</v>
      </c>
      <c r="BA316" s="14">
        <v>284.5</v>
      </c>
      <c r="BB316" s="14">
        <f t="shared" si="74"/>
        <v>293</v>
      </c>
      <c r="BC316" s="368" t="s">
        <v>565</v>
      </c>
      <c r="BD316" s="14">
        <v>0.41272600651626712</v>
      </c>
      <c r="BE316" s="431">
        <v>0.42276012649301331</v>
      </c>
      <c r="BF316" s="14">
        <v>309</v>
      </c>
      <c r="BG316" s="43">
        <v>309</v>
      </c>
      <c r="BH316" s="14">
        <v>310</v>
      </c>
      <c r="BI316" s="14">
        <v>265</v>
      </c>
      <c r="BJ316" s="14">
        <v>291</v>
      </c>
      <c r="BK316" s="14">
        <v>300.5</v>
      </c>
      <c r="BL316" s="14">
        <f t="shared" si="63"/>
        <v>307</v>
      </c>
      <c r="BM316" s="368" t="s">
        <v>99</v>
      </c>
      <c r="BN316" s="14">
        <v>0.38872928645327137</v>
      </c>
      <c r="BO316" s="431">
        <v>0.40537339131242661</v>
      </c>
      <c r="BP316" s="14">
        <v>309</v>
      </c>
      <c r="BQ316" s="43">
        <v>309</v>
      </c>
      <c r="BR316" s="14">
        <v>303</v>
      </c>
      <c r="BS316" s="14">
        <v>290</v>
      </c>
      <c r="BT316" s="14">
        <v>307</v>
      </c>
      <c r="BU316" s="14">
        <v>305</v>
      </c>
      <c r="BV316" s="14">
        <f t="shared" si="64"/>
        <v>318</v>
      </c>
      <c r="BW316" s="14" t="s">
        <v>262</v>
      </c>
      <c r="BX316" s="14">
        <v>0.39125720891676274</v>
      </c>
      <c r="BY316" s="431">
        <v>0.41294551110584382</v>
      </c>
      <c r="BZ316" s="14">
        <v>309</v>
      </c>
      <c r="CA316" s="43">
        <v>309</v>
      </c>
      <c r="CB316" s="14">
        <v>302</v>
      </c>
      <c r="CC316" s="14">
        <v>223</v>
      </c>
      <c r="CD316" s="14">
        <v>330</v>
      </c>
      <c r="CE316" s="14">
        <v>316</v>
      </c>
      <c r="CF316" s="14">
        <f t="shared" si="65"/>
        <v>319</v>
      </c>
      <c r="CG316" s="368" t="s">
        <v>218</v>
      </c>
      <c r="CH316" s="14">
        <v>0.3730220854721934</v>
      </c>
      <c r="CI316" s="431">
        <v>0.39355614457548505</v>
      </c>
      <c r="CJ316" s="14">
        <v>309</v>
      </c>
      <c r="CK316" s="43">
        <v>309</v>
      </c>
      <c r="CL316" s="14">
        <v>302</v>
      </c>
      <c r="CM316" s="14">
        <v>316</v>
      </c>
      <c r="CN316" s="14">
        <v>248</v>
      </c>
      <c r="CO316" s="14">
        <v>275</v>
      </c>
      <c r="CP316" s="43">
        <f t="shared" si="66"/>
        <v>283</v>
      </c>
      <c r="CQ316" s="14" t="s">
        <v>152</v>
      </c>
      <c r="CR316" s="14">
        <v>0.3784132292962481</v>
      </c>
      <c r="CS316" s="431">
        <v>0.39677114272691949</v>
      </c>
      <c r="CT316" s="14">
        <v>309</v>
      </c>
      <c r="CU316" s="14">
        <v>309</v>
      </c>
      <c r="CV316" s="14">
        <v>318</v>
      </c>
      <c r="CW316" s="14">
        <v>296</v>
      </c>
      <c r="CX316" s="14">
        <v>321</v>
      </c>
      <c r="CY316" s="14">
        <v>319.5</v>
      </c>
      <c r="CZ316" s="14">
        <f t="shared" si="67"/>
        <v>327</v>
      </c>
      <c r="DA316" s="368" t="s">
        <v>305</v>
      </c>
      <c r="DB316" s="14">
        <v>0.37172547540076678</v>
      </c>
      <c r="DC316" s="431">
        <v>0.39476976971505662</v>
      </c>
      <c r="DD316" s="14">
        <v>309</v>
      </c>
      <c r="DE316" s="43">
        <v>309</v>
      </c>
      <c r="DF316" s="14">
        <v>310</v>
      </c>
      <c r="DG316" s="14">
        <v>288</v>
      </c>
      <c r="DH316" s="14">
        <v>312</v>
      </c>
      <c r="DI316" s="14">
        <v>311</v>
      </c>
      <c r="DJ316" s="14">
        <f t="shared" si="68"/>
        <v>320</v>
      </c>
      <c r="DK316" s="368" t="s">
        <v>216</v>
      </c>
      <c r="DL316" s="14">
        <v>0.36506408887828445</v>
      </c>
      <c r="DM316" s="431">
        <v>0.37402758749331977</v>
      </c>
      <c r="DN316" s="14">
        <v>309</v>
      </c>
      <c r="DO316" s="43">
        <v>309</v>
      </c>
      <c r="DP316" s="14">
        <v>305</v>
      </c>
      <c r="DQ316" s="14">
        <v>202</v>
      </c>
      <c r="DR316" s="14">
        <v>329</v>
      </c>
      <c r="DS316" s="14">
        <v>317</v>
      </c>
      <c r="DT316" s="14">
        <f t="shared" si="69"/>
        <v>324</v>
      </c>
      <c r="DU316" s="368" t="s">
        <v>78</v>
      </c>
      <c r="DV316" s="14">
        <v>0.33996861303721676</v>
      </c>
      <c r="DW316" s="431">
        <v>0.35124881079196907</v>
      </c>
      <c r="DX316" s="14">
        <v>309</v>
      </c>
      <c r="DY316" s="14">
        <v>309</v>
      </c>
      <c r="DZ316" s="14">
        <v>326</v>
      </c>
      <c r="EA316" s="14">
        <v>288</v>
      </c>
      <c r="EB316" s="14">
        <v>314</v>
      </c>
      <c r="EC316" s="14">
        <v>320</v>
      </c>
      <c r="ED316" s="43">
        <f t="shared" si="70"/>
        <v>328</v>
      </c>
    </row>
    <row r="317" spans="6:134" x14ac:dyDescent="0.25">
      <c r="F317" s="406" t="s">
        <v>120</v>
      </c>
      <c r="G317" s="411">
        <f>(VLOOKUP(F317,'RPPF CALCULATION'!$AX$2:$AZ$400,2,FALSE))</f>
        <v>0.40419760579398767</v>
      </c>
      <c r="H317" s="413">
        <f t="shared" si="60"/>
        <v>311</v>
      </c>
      <c r="I317" s="49">
        <f>VLOOKUP(F317,'RPPF CALCULATION'!$U$2:$W$365,3,FALSE)</f>
        <v>307</v>
      </c>
      <c r="J317" s="417">
        <f>VLOOKUP(F317,'RPPF CALCULATION'!$X$2:$AC$365,3,FALSE)</f>
        <v>293</v>
      </c>
      <c r="K317" s="467">
        <f>VLOOKUP(F317,'RPPF CALCULATION'!$X$2:$AC$365,5,FALSE)</f>
        <v>255</v>
      </c>
      <c r="L317" s="525">
        <f t="shared" si="61"/>
        <v>281</v>
      </c>
      <c r="M317" s="469">
        <f t="shared" si="62"/>
        <v>283</v>
      </c>
      <c r="O317" s="368" t="s">
        <v>281</v>
      </c>
      <c r="P317" s="14">
        <v>0.41756364697837528</v>
      </c>
      <c r="Q317" s="431">
        <v>0.42636730591768168</v>
      </c>
      <c r="R317" s="14">
        <v>310</v>
      </c>
      <c r="S317" s="43">
        <v>310</v>
      </c>
      <c r="T317" s="14">
        <v>316</v>
      </c>
      <c r="U317" s="14">
        <v>334</v>
      </c>
      <c r="V317" s="14">
        <v>339</v>
      </c>
      <c r="W317" s="14">
        <v>327.5</v>
      </c>
      <c r="X317" s="14">
        <f t="shared" si="71"/>
        <v>335</v>
      </c>
      <c r="Y317" s="368" t="s">
        <v>371</v>
      </c>
      <c r="Z317" s="14">
        <v>0.41355626908487308</v>
      </c>
      <c r="AA317" s="431">
        <v>0.42900445898652995</v>
      </c>
      <c r="AB317" s="14">
        <v>310</v>
      </c>
      <c r="AC317" s="43">
        <v>310</v>
      </c>
      <c r="AD317" s="14">
        <v>323</v>
      </c>
      <c r="AE317" s="14">
        <v>357</v>
      </c>
      <c r="AF317" s="14">
        <v>304</v>
      </c>
      <c r="AG317" s="14">
        <v>313.5</v>
      </c>
      <c r="AH317" s="43">
        <f t="shared" si="72"/>
        <v>323</v>
      </c>
      <c r="AI317" s="368" t="s">
        <v>123</v>
      </c>
      <c r="AJ317" s="14">
        <v>0.38583655185924981</v>
      </c>
      <c r="AK317" s="431">
        <v>0.42320398208227633</v>
      </c>
      <c r="AL317" s="14">
        <v>310</v>
      </c>
      <c r="AM317" s="14">
        <v>310</v>
      </c>
      <c r="AN317" s="14">
        <v>314</v>
      </c>
      <c r="AO317" s="14">
        <v>324</v>
      </c>
      <c r="AP317" s="14">
        <v>289</v>
      </c>
      <c r="AQ317" s="14">
        <v>301.5</v>
      </c>
      <c r="AR317" s="43">
        <f t="shared" si="73"/>
        <v>312</v>
      </c>
      <c r="AS317" s="14" t="s">
        <v>38</v>
      </c>
      <c r="AT317" s="14">
        <v>0.37696556490569177</v>
      </c>
      <c r="AU317" s="431">
        <v>0.40612194965541587</v>
      </c>
      <c r="AV317" s="14">
        <v>310</v>
      </c>
      <c r="AW317" s="43">
        <v>310</v>
      </c>
      <c r="AX317" s="14">
        <v>325</v>
      </c>
      <c r="AY317" s="14">
        <v>327</v>
      </c>
      <c r="AZ317" s="14">
        <v>343</v>
      </c>
      <c r="BA317" s="14">
        <v>334</v>
      </c>
      <c r="BB317" s="14">
        <f t="shared" si="74"/>
        <v>339</v>
      </c>
      <c r="BC317" s="368" t="s">
        <v>371</v>
      </c>
      <c r="BD317" s="14">
        <v>0.40766713938752186</v>
      </c>
      <c r="BE317" s="431">
        <v>0.41757826910216966</v>
      </c>
      <c r="BF317" s="14">
        <v>310</v>
      </c>
      <c r="BG317" s="43">
        <v>310</v>
      </c>
      <c r="BH317" s="14">
        <v>316</v>
      </c>
      <c r="BI317" s="14">
        <v>337</v>
      </c>
      <c r="BJ317" s="14">
        <v>293</v>
      </c>
      <c r="BK317" s="14">
        <v>304.5</v>
      </c>
      <c r="BL317" s="14">
        <f t="shared" si="63"/>
        <v>311</v>
      </c>
      <c r="BM317" s="368" t="s">
        <v>293</v>
      </c>
      <c r="BN317" s="14">
        <v>0.38801436387691579</v>
      </c>
      <c r="BO317" s="431">
        <v>0.40462785811129509</v>
      </c>
      <c r="BP317" s="14">
        <v>310</v>
      </c>
      <c r="BQ317" s="43">
        <v>310</v>
      </c>
      <c r="BR317" s="14">
        <v>299</v>
      </c>
      <c r="BS317" s="14">
        <v>325</v>
      </c>
      <c r="BT317" s="14">
        <v>231</v>
      </c>
      <c r="BU317" s="14">
        <v>265</v>
      </c>
      <c r="BV317" s="14">
        <f t="shared" si="64"/>
        <v>270</v>
      </c>
      <c r="BW317" s="14" t="s">
        <v>156</v>
      </c>
      <c r="BX317" s="14">
        <v>0.38645121131234461</v>
      </c>
      <c r="BY317" s="431">
        <v>0.40787310581362052</v>
      </c>
      <c r="BZ317" s="14">
        <v>310</v>
      </c>
      <c r="CA317" s="43">
        <v>310</v>
      </c>
      <c r="CB317" s="14">
        <v>303</v>
      </c>
      <c r="CC317" s="14">
        <v>182</v>
      </c>
      <c r="CD317" s="14">
        <v>290</v>
      </c>
      <c r="CE317" s="14">
        <v>296.5</v>
      </c>
      <c r="CF317" s="14">
        <f t="shared" si="65"/>
        <v>303</v>
      </c>
      <c r="CG317" s="368" t="s">
        <v>230</v>
      </c>
      <c r="CH317" s="14">
        <v>0.3707805044161267</v>
      </c>
      <c r="CI317" s="431">
        <v>0.39119116932995146</v>
      </c>
      <c r="CJ317" s="14">
        <v>310</v>
      </c>
      <c r="CK317" s="43">
        <v>310</v>
      </c>
      <c r="CL317" s="14">
        <v>310</v>
      </c>
      <c r="CM317" s="14">
        <v>330</v>
      </c>
      <c r="CN317" s="14">
        <v>272</v>
      </c>
      <c r="CO317" s="14">
        <v>291</v>
      </c>
      <c r="CP317" s="43">
        <f t="shared" si="66"/>
        <v>303</v>
      </c>
      <c r="CQ317" s="14" t="s">
        <v>182</v>
      </c>
      <c r="CR317" s="14">
        <v>0.37762116375459409</v>
      </c>
      <c r="CS317" s="431">
        <v>0.39594065180919669</v>
      </c>
      <c r="CT317" s="14">
        <v>310</v>
      </c>
      <c r="CU317" s="14">
        <v>310</v>
      </c>
      <c r="CV317" s="14">
        <v>314</v>
      </c>
      <c r="CW317" s="14">
        <v>274</v>
      </c>
      <c r="CX317" s="14">
        <v>269</v>
      </c>
      <c r="CY317" s="14">
        <v>291.5</v>
      </c>
      <c r="CZ317" s="14">
        <f t="shared" si="67"/>
        <v>304</v>
      </c>
      <c r="DA317" s="368" t="s">
        <v>164</v>
      </c>
      <c r="DB317" s="14">
        <v>0.37118230328335766</v>
      </c>
      <c r="DC317" s="431">
        <v>0.39419292484997426</v>
      </c>
      <c r="DD317" s="14">
        <v>310</v>
      </c>
      <c r="DE317" s="43">
        <v>310</v>
      </c>
      <c r="DF317" s="14">
        <v>318</v>
      </c>
      <c r="DG317" s="14">
        <v>314</v>
      </c>
      <c r="DH317" s="14">
        <v>330</v>
      </c>
      <c r="DI317" s="14">
        <v>324</v>
      </c>
      <c r="DJ317" s="14">
        <f t="shared" si="68"/>
        <v>333</v>
      </c>
      <c r="DK317" s="368" t="s">
        <v>103</v>
      </c>
      <c r="DL317" s="14">
        <v>0.3649305929768239</v>
      </c>
      <c r="DM317" s="431">
        <v>0.37389081383772149</v>
      </c>
      <c r="DN317" s="14">
        <v>310</v>
      </c>
      <c r="DO317" s="43">
        <v>310</v>
      </c>
      <c r="DP317" s="14">
        <v>295</v>
      </c>
      <c r="DQ317" s="14">
        <v>303</v>
      </c>
      <c r="DR317" s="14">
        <v>326</v>
      </c>
      <c r="DS317" s="14">
        <v>310.5</v>
      </c>
      <c r="DT317" s="14">
        <f t="shared" si="69"/>
        <v>319</v>
      </c>
      <c r="DU317" s="368" t="s">
        <v>168</v>
      </c>
      <c r="DV317" s="14">
        <v>0.33994631817868776</v>
      </c>
      <c r="DW317" s="431">
        <v>0.35122577618746509</v>
      </c>
      <c r="DX317" s="14">
        <v>310</v>
      </c>
      <c r="DY317" s="14">
        <v>310</v>
      </c>
      <c r="DZ317" s="14">
        <v>323</v>
      </c>
      <c r="EA317" s="14">
        <v>289</v>
      </c>
      <c r="EB317" s="14">
        <v>345</v>
      </c>
      <c r="EC317" s="14">
        <v>334</v>
      </c>
      <c r="ED317" s="43">
        <f t="shared" si="70"/>
        <v>336</v>
      </c>
    </row>
    <row r="318" spans="6:134" x14ac:dyDescent="0.25">
      <c r="F318" s="406" t="s">
        <v>181</v>
      </c>
      <c r="G318" s="411">
        <f>(VLOOKUP(F318,'RPPF CALCULATION'!$AX$2:$AZ$400,2,FALSE))</f>
        <v>0.40261606036775621</v>
      </c>
      <c r="H318" s="413">
        <f t="shared" si="60"/>
        <v>312</v>
      </c>
      <c r="I318" s="49">
        <f>VLOOKUP(F318,'RPPF CALCULATION'!$U$2:$W$365,3,FALSE)</f>
        <v>313</v>
      </c>
      <c r="J318" s="417">
        <f>VLOOKUP(F318,'RPPF CALCULATION'!$X$2:$AC$365,3,FALSE)</f>
        <v>275</v>
      </c>
      <c r="K318" s="467">
        <f>VLOOKUP(F318,'RPPF CALCULATION'!$X$2:$AC$365,5,FALSE)</f>
        <v>346</v>
      </c>
      <c r="L318" s="525">
        <f t="shared" si="61"/>
        <v>329.5</v>
      </c>
      <c r="M318" s="469">
        <f t="shared" si="62"/>
        <v>337</v>
      </c>
      <c r="O318" s="368" t="s">
        <v>301</v>
      </c>
      <c r="P318" s="14">
        <v>0.41581445538375789</v>
      </c>
      <c r="Q318" s="431">
        <v>0.4245812354272841</v>
      </c>
      <c r="R318" s="14">
        <v>311</v>
      </c>
      <c r="S318" s="43">
        <v>311</v>
      </c>
      <c r="T318" s="14">
        <v>295</v>
      </c>
      <c r="U318" s="14">
        <v>278</v>
      </c>
      <c r="V318" s="14">
        <v>222</v>
      </c>
      <c r="W318" s="14">
        <v>258.5</v>
      </c>
      <c r="X318" s="14">
        <f t="shared" si="71"/>
        <v>262</v>
      </c>
      <c r="Y318" s="368" t="s">
        <v>115</v>
      </c>
      <c r="Z318" s="14">
        <v>0.40986984901537238</v>
      </c>
      <c r="AA318" s="431">
        <v>0.4251803345185034</v>
      </c>
      <c r="AB318" s="14">
        <v>311</v>
      </c>
      <c r="AC318" s="43">
        <v>311</v>
      </c>
      <c r="AD318" s="14">
        <v>312</v>
      </c>
      <c r="AE318" s="14">
        <v>206</v>
      </c>
      <c r="AF318" s="14">
        <v>310</v>
      </c>
      <c r="AG318" s="14">
        <v>311</v>
      </c>
      <c r="AH318" s="43">
        <f t="shared" si="72"/>
        <v>316</v>
      </c>
      <c r="AI318" s="368" t="s">
        <v>42</v>
      </c>
      <c r="AJ318" s="14">
        <v>0.38527773234908952</v>
      </c>
      <c r="AK318" s="431">
        <v>0.42259104211890197</v>
      </c>
      <c r="AL318" s="14">
        <v>311</v>
      </c>
      <c r="AM318" s="14">
        <v>311</v>
      </c>
      <c r="AN318" s="14">
        <v>309</v>
      </c>
      <c r="AO318" s="14">
        <v>243</v>
      </c>
      <c r="AP318" s="14">
        <v>267</v>
      </c>
      <c r="AQ318" s="14">
        <v>288</v>
      </c>
      <c r="AR318" s="43">
        <f t="shared" si="73"/>
        <v>297</v>
      </c>
      <c r="AS318" s="14" t="s">
        <v>125</v>
      </c>
      <c r="AT318" s="14">
        <v>0.37607047284326739</v>
      </c>
      <c r="AU318" s="431">
        <v>0.40515762673747557</v>
      </c>
      <c r="AV318" s="14">
        <v>311</v>
      </c>
      <c r="AW318" s="43">
        <v>311</v>
      </c>
      <c r="AX318" s="14">
        <v>280</v>
      </c>
      <c r="AY318" s="14">
        <v>290</v>
      </c>
      <c r="AZ318" s="14">
        <v>176</v>
      </c>
      <c r="BA318" s="14">
        <v>228</v>
      </c>
      <c r="BB318" s="14">
        <f t="shared" si="74"/>
        <v>229</v>
      </c>
      <c r="BC318" s="368" t="s">
        <v>230</v>
      </c>
      <c r="BD318" s="14">
        <v>0.40723686213538834</v>
      </c>
      <c r="BE318" s="431">
        <v>0.41713753102735235</v>
      </c>
      <c r="BF318" s="14">
        <v>311</v>
      </c>
      <c r="BG318" s="43">
        <v>311</v>
      </c>
      <c r="BH318" s="14">
        <v>313</v>
      </c>
      <c r="BI318" s="14">
        <v>207</v>
      </c>
      <c r="BJ318" s="14">
        <v>334</v>
      </c>
      <c r="BK318" s="14">
        <v>323.5</v>
      </c>
      <c r="BL318" s="14">
        <f t="shared" si="63"/>
        <v>335</v>
      </c>
      <c r="BM318" s="368" t="s">
        <v>564</v>
      </c>
      <c r="BN318" s="14">
        <v>0.38709443414893102</v>
      </c>
      <c r="BO318" s="431">
        <v>0.40366854002902569</v>
      </c>
      <c r="BP318" s="14">
        <v>311</v>
      </c>
      <c r="BQ318" s="43">
        <v>311</v>
      </c>
      <c r="BR318" s="14">
        <v>309</v>
      </c>
      <c r="BS318" s="14">
        <v>267</v>
      </c>
      <c r="BT318" s="14">
        <v>290</v>
      </c>
      <c r="BU318" s="14">
        <v>299.5</v>
      </c>
      <c r="BV318" s="14">
        <f t="shared" si="64"/>
        <v>310</v>
      </c>
      <c r="BW318" s="14" t="s">
        <v>573</v>
      </c>
      <c r="BX318" s="14">
        <v>0.38225425633739724</v>
      </c>
      <c r="BY318" s="431">
        <v>0.40344350380828964</v>
      </c>
      <c r="BZ318" s="14">
        <v>311</v>
      </c>
      <c r="CA318" s="43">
        <v>311</v>
      </c>
      <c r="CB318" s="14">
        <v>315</v>
      </c>
      <c r="CC318" s="14">
        <v>306</v>
      </c>
      <c r="CD318" s="14">
        <v>236</v>
      </c>
      <c r="CE318" s="14">
        <v>275.5</v>
      </c>
      <c r="CF318" s="14">
        <f t="shared" si="65"/>
        <v>288</v>
      </c>
      <c r="CG318" s="368" t="s">
        <v>193</v>
      </c>
      <c r="CH318" s="14">
        <v>0.37062231833440124</v>
      </c>
      <c r="CI318" s="431">
        <v>0.39102427544652207</v>
      </c>
      <c r="CJ318" s="14">
        <v>311</v>
      </c>
      <c r="CK318" s="43">
        <v>311</v>
      </c>
      <c r="CL318" s="14">
        <v>304</v>
      </c>
      <c r="CM318" s="14">
        <v>218</v>
      </c>
      <c r="CN318" s="14">
        <v>342</v>
      </c>
      <c r="CO318" s="14">
        <v>323</v>
      </c>
      <c r="CP318" s="43">
        <f t="shared" si="66"/>
        <v>331</v>
      </c>
      <c r="CQ318" s="14" t="s">
        <v>216</v>
      </c>
      <c r="CR318" s="14">
        <v>0.37352704791786423</v>
      </c>
      <c r="CS318" s="431">
        <v>0.39164791864546272</v>
      </c>
      <c r="CT318" s="14">
        <v>311</v>
      </c>
      <c r="CU318" s="14">
        <v>311</v>
      </c>
      <c r="CV318" s="14">
        <v>320</v>
      </c>
      <c r="CW318" s="14">
        <v>297</v>
      </c>
      <c r="CX318" s="14">
        <v>283</v>
      </c>
      <c r="CY318" s="14">
        <v>301.5</v>
      </c>
      <c r="CZ318" s="14">
        <f t="shared" si="67"/>
        <v>317</v>
      </c>
      <c r="DA318" s="368" t="s">
        <v>324</v>
      </c>
      <c r="DB318" s="14">
        <v>0.36824254452284433</v>
      </c>
      <c r="DC318" s="431">
        <v>0.39107092228166906</v>
      </c>
      <c r="DD318" s="14">
        <v>311</v>
      </c>
      <c r="DE318" s="43">
        <v>311</v>
      </c>
      <c r="DF318" s="14">
        <v>316</v>
      </c>
      <c r="DG318" s="14">
        <v>163</v>
      </c>
      <c r="DH318" s="14">
        <v>321</v>
      </c>
      <c r="DI318" s="14">
        <v>318.5</v>
      </c>
      <c r="DJ318" s="14">
        <f t="shared" si="68"/>
        <v>328</v>
      </c>
      <c r="DK318" s="368" t="s">
        <v>222</v>
      </c>
      <c r="DL318" s="14">
        <v>0.36485744455149166</v>
      </c>
      <c r="DM318" s="431">
        <v>0.37381586938306416</v>
      </c>
      <c r="DN318" s="14">
        <v>311</v>
      </c>
      <c r="DO318" s="43">
        <v>311</v>
      </c>
      <c r="DP318" s="14">
        <v>321</v>
      </c>
      <c r="DQ318" s="14">
        <v>342</v>
      </c>
      <c r="DR318" s="14">
        <v>321</v>
      </c>
      <c r="DS318" s="14">
        <v>321</v>
      </c>
      <c r="DT318" s="14">
        <f t="shared" si="69"/>
        <v>328</v>
      </c>
      <c r="DU318" s="368" t="s">
        <v>150</v>
      </c>
      <c r="DV318" s="14">
        <v>0.33829051492954637</v>
      </c>
      <c r="DW318" s="431">
        <v>0.34951503319572097</v>
      </c>
      <c r="DX318" s="14">
        <v>311</v>
      </c>
      <c r="DY318" s="14">
        <v>311</v>
      </c>
      <c r="DZ318" s="14">
        <v>306</v>
      </c>
      <c r="EA318" s="14">
        <v>318</v>
      </c>
      <c r="EB318" s="14">
        <v>212</v>
      </c>
      <c r="EC318" s="14">
        <v>259</v>
      </c>
      <c r="ED318" s="43">
        <f t="shared" si="70"/>
        <v>270</v>
      </c>
    </row>
    <row r="319" spans="6:134" x14ac:dyDescent="0.25">
      <c r="F319" s="406" t="s">
        <v>256</v>
      </c>
      <c r="G319" s="411">
        <f>(VLOOKUP(F319,'RPPF CALCULATION'!$AX$2:$AZ$400,2,FALSE))</f>
        <v>0.40175539648168473</v>
      </c>
      <c r="H319" s="413">
        <f t="shared" si="60"/>
        <v>313</v>
      </c>
      <c r="I319" s="49">
        <f>VLOOKUP(F319,'RPPF CALCULATION'!$U$2:$W$365,3,FALSE)</f>
        <v>326</v>
      </c>
      <c r="J319" s="417">
        <f>VLOOKUP(F319,'RPPF CALCULATION'!$X$2:$AC$365,3,FALSE)</f>
        <v>215</v>
      </c>
      <c r="K319" s="467">
        <f>VLOOKUP(F319,'RPPF CALCULATION'!$X$2:$AC$365,5,FALSE)</f>
        <v>348</v>
      </c>
      <c r="L319" s="525">
        <f t="shared" si="61"/>
        <v>337</v>
      </c>
      <c r="M319" s="469">
        <f t="shared" si="62"/>
        <v>347</v>
      </c>
      <c r="O319" s="368" t="s">
        <v>90</v>
      </c>
      <c r="P319" s="14">
        <v>0.41546586228276539</v>
      </c>
      <c r="Q319" s="431">
        <v>0.42422529280055599</v>
      </c>
      <c r="R319" s="14">
        <v>312</v>
      </c>
      <c r="S319" s="43">
        <v>312</v>
      </c>
      <c r="T319" s="14">
        <v>311</v>
      </c>
      <c r="U319" s="14">
        <v>259</v>
      </c>
      <c r="V319" s="14">
        <v>242</v>
      </c>
      <c r="W319" s="14">
        <v>276.5</v>
      </c>
      <c r="X319" s="14">
        <f t="shared" si="71"/>
        <v>278</v>
      </c>
      <c r="Y319" s="368" t="s">
        <v>41</v>
      </c>
      <c r="Z319" s="14">
        <v>0.40586504822987418</v>
      </c>
      <c r="AA319" s="431">
        <v>0.4210259363802929</v>
      </c>
      <c r="AB319" s="14">
        <v>312</v>
      </c>
      <c r="AC319" s="43">
        <v>312</v>
      </c>
      <c r="AD319" s="14">
        <v>303</v>
      </c>
      <c r="AE319" s="14">
        <v>301</v>
      </c>
      <c r="AF319" s="14">
        <v>188</v>
      </c>
      <c r="AG319" s="14">
        <v>245.5</v>
      </c>
      <c r="AH319" s="43">
        <f t="shared" si="72"/>
        <v>244</v>
      </c>
      <c r="AI319" s="368" t="s">
        <v>380</v>
      </c>
      <c r="AJ319" s="14">
        <v>0.38390313386324154</v>
      </c>
      <c r="AK319" s="431">
        <v>0.42108331676169591</v>
      </c>
      <c r="AL319" s="14">
        <v>312</v>
      </c>
      <c r="AM319" s="14">
        <v>312</v>
      </c>
      <c r="AN319" s="14">
        <v>329</v>
      </c>
      <c r="AO319" s="14">
        <v>304</v>
      </c>
      <c r="AP319" s="14">
        <v>344</v>
      </c>
      <c r="AQ319" s="14">
        <v>336.5</v>
      </c>
      <c r="AR319" s="43">
        <f t="shared" si="73"/>
        <v>338</v>
      </c>
      <c r="AS319" s="14" t="s">
        <v>306</v>
      </c>
      <c r="AT319" s="14">
        <v>0.37176500819299552</v>
      </c>
      <c r="AU319" s="431">
        <v>0.40051915611648309</v>
      </c>
      <c r="AV319" s="14">
        <v>312</v>
      </c>
      <c r="AW319" s="43">
        <v>312</v>
      </c>
      <c r="AX319" s="14">
        <v>297</v>
      </c>
      <c r="AY319" s="14">
        <v>302</v>
      </c>
      <c r="AZ319" s="14">
        <v>161</v>
      </c>
      <c r="BA319" s="14">
        <v>229</v>
      </c>
      <c r="BB319" s="14">
        <f t="shared" si="74"/>
        <v>232</v>
      </c>
      <c r="BC319" s="368" t="s">
        <v>569</v>
      </c>
      <c r="BD319" s="14">
        <v>0.40396999115681492</v>
      </c>
      <c r="BE319" s="431">
        <v>0.41379123647277449</v>
      </c>
      <c r="BF319" s="14">
        <v>312</v>
      </c>
      <c r="BG319" s="43">
        <v>312</v>
      </c>
      <c r="BH319" s="14">
        <v>309</v>
      </c>
      <c r="BI319" s="14">
        <v>285</v>
      </c>
      <c r="BJ319" s="14">
        <v>262</v>
      </c>
      <c r="BK319" s="14">
        <v>285.5</v>
      </c>
      <c r="BL319" s="14">
        <f t="shared" si="63"/>
        <v>292</v>
      </c>
      <c r="BM319" s="368" t="s">
        <v>59</v>
      </c>
      <c r="BN319" s="14">
        <v>0.38647849920097876</v>
      </c>
      <c r="BO319" s="431">
        <v>0.40302623277978977</v>
      </c>
      <c r="BP319" s="14">
        <v>312</v>
      </c>
      <c r="BQ319" s="43">
        <v>312</v>
      </c>
      <c r="BR319" s="14">
        <v>277</v>
      </c>
      <c r="BS319" s="14">
        <v>172</v>
      </c>
      <c r="BT319" s="14">
        <v>143</v>
      </c>
      <c r="BU319" s="14">
        <v>210</v>
      </c>
      <c r="BV319" s="14">
        <f t="shared" si="64"/>
        <v>210</v>
      </c>
      <c r="BW319" s="14" t="s">
        <v>44</v>
      </c>
      <c r="BX319" s="14">
        <v>0.38089613174683246</v>
      </c>
      <c r="BY319" s="431">
        <v>0.4020100951951962</v>
      </c>
      <c r="BZ319" s="14">
        <v>312</v>
      </c>
      <c r="CA319" s="43">
        <v>312</v>
      </c>
      <c r="CB319" s="14">
        <v>287</v>
      </c>
      <c r="CC319" s="14">
        <v>319</v>
      </c>
      <c r="CD319" s="14">
        <v>214</v>
      </c>
      <c r="CE319" s="14">
        <v>250.5</v>
      </c>
      <c r="CF319" s="14">
        <f t="shared" si="65"/>
        <v>258</v>
      </c>
      <c r="CG319" s="368" t="s">
        <v>333</v>
      </c>
      <c r="CH319" s="14">
        <v>0.36063747188585787</v>
      </c>
      <c r="CI319" s="431">
        <v>0.38048978479433287</v>
      </c>
      <c r="CJ319" s="14">
        <v>312</v>
      </c>
      <c r="CK319" s="43">
        <v>312</v>
      </c>
      <c r="CL319" s="14">
        <v>291</v>
      </c>
      <c r="CM319" s="14">
        <v>72</v>
      </c>
      <c r="CN319" s="14">
        <v>207</v>
      </c>
      <c r="CO319" s="14">
        <v>249</v>
      </c>
      <c r="CP319" s="43">
        <f t="shared" si="66"/>
        <v>256</v>
      </c>
      <c r="CQ319" s="14" t="s">
        <v>229</v>
      </c>
      <c r="CR319" s="14">
        <v>0.36621887995211988</v>
      </c>
      <c r="CS319" s="431">
        <v>0.38398521044574863</v>
      </c>
      <c r="CT319" s="14">
        <v>312</v>
      </c>
      <c r="CU319" s="14">
        <v>312</v>
      </c>
      <c r="CV319" s="14">
        <v>304</v>
      </c>
      <c r="CW319" s="14">
        <v>254</v>
      </c>
      <c r="CX319" s="14">
        <v>214</v>
      </c>
      <c r="CY319" s="14">
        <v>259</v>
      </c>
      <c r="CZ319" s="14">
        <f t="shared" si="67"/>
        <v>263</v>
      </c>
      <c r="DA319" s="368" t="s">
        <v>231</v>
      </c>
      <c r="DB319" s="14">
        <v>0.36684674324202421</v>
      </c>
      <c r="DC319" s="431">
        <v>0.38958859140401458</v>
      </c>
      <c r="DD319" s="14">
        <v>312</v>
      </c>
      <c r="DE319" s="43">
        <v>312</v>
      </c>
      <c r="DF319" s="14">
        <v>303</v>
      </c>
      <c r="DG319" s="14">
        <v>294</v>
      </c>
      <c r="DH319" s="14">
        <v>247</v>
      </c>
      <c r="DI319" s="14">
        <v>275</v>
      </c>
      <c r="DJ319" s="14">
        <f t="shared" si="68"/>
        <v>284</v>
      </c>
      <c r="DK319" s="368" t="s">
        <v>570</v>
      </c>
      <c r="DL319" s="14">
        <v>0.36307921588516717</v>
      </c>
      <c r="DM319" s="431">
        <v>0.37199397947841628</v>
      </c>
      <c r="DN319" s="14">
        <v>312</v>
      </c>
      <c r="DO319" s="43">
        <v>312</v>
      </c>
      <c r="DP319" s="14">
        <v>317</v>
      </c>
      <c r="DQ319" s="14">
        <v>308</v>
      </c>
      <c r="DR319" s="14">
        <v>308</v>
      </c>
      <c r="DS319" s="14">
        <v>312.5</v>
      </c>
      <c r="DT319" s="14">
        <f t="shared" si="69"/>
        <v>321</v>
      </c>
      <c r="DU319" s="368" t="s">
        <v>184</v>
      </c>
      <c r="DV319" s="14">
        <v>0.33500257483231644</v>
      </c>
      <c r="DW319" s="431">
        <v>0.34611799886719952</v>
      </c>
      <c r="DX319" s="14">
        <v>312</v>
      </c>
      <c r="DY319" s="14">
        <v>312</v>
      </c>
      <c r="DZ319" s="14">
        <v>312</v>
      </c>
      <c r="EA319" s="14">
        <v>287</v>
      </c>
      <c r="EB319" s="14">
        <v>335</v>
      </c>
      <c r="EC319" s="14">
        <v>323.5</v>
      </c>
      <c r="ED319" s="43">
        <f t="shared" si="70"/>
        <v>329</v>
      </c>
    </row>
    <row r="320" spans="6:134" x14ac:dyDescent="0.25">
      <c r="F320" s="406" t="s">
        <v>44</v>
      </c>
      <c r="G320" s="411">
        <f>(VLOOKUP(F320,'RPPF CALCULATION'!$AX$2:$AZ$400,2,FALSE))</f>
        <v>0.40154608070754616</v>
      </c>
      <c r="H320" s="413">
        <f t="shared" si="60"/>
        <v>314</v>
      </c>
      <c r="I320" s="49">
        <f>VLOOKUP(F320,'RPPF CALCULATION'!$U$2:$W$365,3,FALSE)</f>
        <v>310</v>
      </c>
      <c r="J320" s="417">
        <f>VLOOKUP(F320,'RPPF CALCULATION'!$X$2:$AC$365,3,FALSE)</f>
        <v>326</v>
      </c>
      <c r="K320" s="467">
        <f>VLOOKUP(F320,'RPPF CALCULATION'!$X$2:$AC$365,5,FALSE)</f>
        <v>295</v>
      </c>
      <c r="L320" s="525">
        <f t="shared" si="61"/>
        <v>302.5</v>
      </c>
      <c r="M320" s="469">
        <f t="shared" si="62"/>
        <v>311</v>
      </c>
      <c r="O320" s="368" t="s">
        <v>279</v>
      </c>
      <c r="P320" s="14">
        <v>0.41512591802227228</v>
      </c>
      <c r="Q320" s="431">
        <v>0.42387818136124017</v>
      </c>
      <c r="R320" s="14">
        <v>313</v>
      </c>
      <c r="S320" s="43">
        <v>313</v>
      </c>
      <c r="T320" s="14">
        <v>307</v>
      </c>
      <c r="U320" s="14">
        <v>255</v>
      </c>
      <c r="V320" s="14">
        <v>320</v>
      </c>
      <c r="W320" s="14">
        <v>313.5</v>
      </c>
      <c r="X320" s="14">
        <f t="shared" si="71"/>
        <v>327</v>
      </c>
      <c r="Y320" s="368" t="s">
        <v>575</v>
      </c>
      <c r="Z320" s="14">
        <v>0.405790608338088</v>
      </c>
      <c r="AA320" s="431">
        <v>0.42094871582316429</v>
      </c>
      <c r="AB320" s="14">
        <v>313</v>
      </c>
      <c r="AC320" s="43">
        <v>313</v>
      </c>
      <c r="AD320" s="14">
        <v>304</v>
      </c>
      <c r="AE320" s="14">
        <v>260</v>
      </c>
      <c r="AF320" s="14">
        <v>332</v>
      </c>
      <c r="AG320" s="14">
        <v>318</v>
      </c>
      <c r="AH320" s="43">
        <f t="shared" si="72"/>
        <v>325</v>
      </c>
      <c r="AI320" s="368" t="s">
        <v>172</v>
      </c>
      <c r="AJ320" s="14">
        <v>0.37964081098483249</v>
      </c>
      <c r="AK320" s="431">
        <v>0.41640819719002525</v>
      </c>
      <c r="AL320" s="14">
        <v>313</v>
      </c>
      <c r="AM320" s="14">
        <v>313</v>
      </c>
      <c r="AN320" s="14">
        <v>327</v>
      </c>
      <c r="AO320" s="14">
        <v>307</v>
      </c>
      <c r="AP320" s="14">
        <v>348</v>
      </c>
      <c r="AQ320" s="14">
        <v>337.5</v>
      </c>
      <c r="AR320" s="43">
        <f t="shared" si="73"/>
        <v>342</v>
      </c>
      <c r="AS320" s="14" t="s">
        <v>242</v>
      </c>
      <c r="AT320" s="14">
        <v>0.36915672727741322</v>
      </c>
      <c r="AU320" s="431">
        <v>0.39770913783019662</v>
      </c>
      <c r="AV320" s="14">
        <v>313</v>
      </c>
      <c r="AW320" s="43">
        <v>313</v>
      </c>
      <c r="AX320" s="14">
        <v>323</v>
      </c>
      <c r="AY320" s="14">
        <v>284</v>
      </c>
      <c r="AZ320" s="14">
        <v>346</v>
      </c>
      <c r="BA320" s="14">
        <v>334.5</v>
      </c>
      <c r="BB320" s="14">
        <f t="shared" si="74"/>
        <v>340</v>
      </c>
      <c r="BC320" s="368" t="s">
        <v>219</v>
      </c>
      <c r="BD320" s="14">
        <v>0.40059497448576559</v>
      </c>
      <c r="BE320" s="431">
        <v>0.41033416700721703</v>
      </c>
      <c r="BF320" s="14">
        <v>313</v>
      </c>
      <c r="BG320" s="43">
        <v>313</v>
      </c>
      <c r="BH320" s="14">
        <v>321</v>
      </c>
      <c r="BI320" s="14">
        <v>316</v>
      </c>
      <c r="BJ320" s="14">
        <v>276</v>
      </c>
      <c r="BK320" s="14">
        <v>298.5</v>
      </c>
      <c r="BL320" s="14">
        <f t="shared" si="63"/>
        <v>304</v>
      </c>
      <c r="BM320" s="368" t="s">
        <v>193</v>
      </c>
      <c r="BN320" s="14">
        <v>0.38602131940400497</v>
      </c>
      <c r="BO320" s="431">
        <v>0.40254947805304997</v>
      </c>
      <c r="BP320" s="14">
        <v>313</v>
      </c>
      <c r="BQ320" s="43">
        <v>313</v>
      </c>
      <c r="BR320" s="14">
        <v>320</v>
      </c>
      <c r="BS320" s="14">
        <v>256</v>
      </c>
      <c r="BT320" s="14">
        <v>289</v>
      </c>
      <c r="BU320" s="14">
        <v>304.5</v>
      </c>
      <c r="BV320" s="14">
        <f t="shared" si="64"/>
        <v>316</v>
      </c>
      <c r="BW320" s="14" t="s">
        <v>79</v>
      </c>
      <c r="BX320" s="14">
        <v>0.37988051230012726</v>
      </c>
      <c r="BY320" s="431">
        <v>0.40093817758716066</v>
      </c>
      <c r="BZ320" s="14">
        <v>313</v>
      </c>
      <c r="CA320" s="43">
        <v>313</v>
      </c>
      <c r="CB320" s="14">
        <v>306</v>
      </c>
      <c r="CC320" s="14">
        <v>149</v>
      </c>
      <c r="CD320" s="14">
        <v>335</v>
      </c>
      <c r="CE320" s="14">
        <v>320.5</v>
      </c>
      <c r="CF320" s="14">
        <f t="shared" si="65"/>
        <v>326</v>
      </c>
      <c r="CG320" s="368" t="s">
        <v>197</v>
      </c>
      <c r="CH320" s="14">
        <v>0.35915233524680895</v>
      </c>
      <c r="CI320" s="431">
        <v>0.37892289459507827</v>
      </c>
      <c r="CJ320" s="14">
        <v>313</v>
      </c>
      <c r="CK320" s="43">
        <v>313</v>
      </c>
      <c r="CL320" s="14">
        <v>321</v>
      </c>
      <c r="CM320" s="14">
        <v>292</v>
      </c>
      <c r="CN320" s="14">
        <v>334</v>
      </c>
      <c r="CO320" s="14">
        <v>327.5</v>
      </c>
      <c r="CP320" s="43">
        <f t="shared" si="66"/>
        <v>335</v>
      </c>
      <c r="CQ320" s="14" t="s">
        <v>347</v>
      </c>
      <c r="CR320" s="14">
        <v>0.36570225084765251</v>
      </c>
      <c r="CS320" s="431">
        <v>0.3834435181784705</v>
      </c>
      <c r="CT320" s="14">
        <v>313</v>
      </c>
      <c r="CU320" s="14">
        <v>313</v>
      </c>
      <c r="CV320" s="14">
        <v>305</v>
      </c>
      <c r="CW320" s="14">
        <v>325</v>
      </c>
      <c r="CX320" s="14">
        <v>229</v>
      </c>
      <c r="CY320" s="14">
        <v>267</v>
      </c>
      <c r="CZ320" s="14">
        <f t="shared" si="67"/>
        <v>274</v>
      </c>
      <c r="DA320" s="368" t="s">
        <v>362</v>
      </c>
      <c r="DB320" s="14">
        <v>0.36662626150073285</v>
      </c>
      <c r="DC320" s="431">
        <v>0.38935444138741399</v>
      </c>
      <c r="DD320" s="14">
        <v>313</v>
      </c>
      <c r="DE320" s="43">
        <v>313</v>
      </c>
      <c r="DF320" s="14">
        <v>311</v>
      </c>
      <c r="DG320" s="14">
        <v>220</v>
      </c>
      <c r="DH320" s="14">
        <v>316</v>
      </c>
      <c r="DI320" s="14">
        <v>313.5</v>
      </c>
      <c r="DJ320" s="14">
        <f t="shared" si="68"/>
        <v>323</v>
      </c>
      <c r="DK320" s="368" t="s">
        <v>310</v>
      </c>
      <c r="DL320" s="14">
        <v>0.3617384380301425</v>
      </c>
      <c r="DM320" s="431">
        <v>0.3706202812107498</v>
      </c>
      <c r="DN320" s="14">
        <v>313</v>
      </c>
      <c r="DO320" s="43">
        <v>313</v>
      </c>
      <c r="DP320" s="14">
        <v>302</v>
      </c>
      <c r="DQ320" s="14">
        <v>295</v>
      </c>
      <c r="DR320" s="14">
        <v>164</v>
      </c>
      <c r="DS320" s="14">
        <v>233</v>
      </c>
      <c r="DT320" s="14">
        <f t="shared" si="69"/>
        <v>241</v>
      </c>
      <c r="DU320" s="368" t="s">
        <v>66</v>
      </c>
      <c r="DV320" s="14">
        <v>0.33462915221264788</v>
      </c>
      <c r="DW320" s="431">
        <v>0.3457321860419813</v>
      </c>
      <c r="DX320" s="14">
        <v>313</v>
      </c>
      <c r="DY320" s="14">
        <v>313</v>
      </c>
      <c r="DZ320" s="14">
        <v>311</v>
      </c>
      <c r="EA320" s="14">
        <v>298</v>
      </c>
      <c r="EB320" s="14">
        <v>319</v>
      </c>
      <c r="EC320" s="14">
        <v>315</v>
      </c>
      <c r="ED320" s="43">
        <f t="shared" si="70"/>
        <v>322</v>
      </c>
    </row>
    <row r="321" spans="6:134" x14ac:dyDescent="0.25">
      <c r="F321" s="406" t="s">
        <v>189</v>
      </c>
      <c r="G321" s="411">
        <f>(VLOOKUP(F321,'RPPF CALCULATION'!$AX$2:$AZ$400,2,FALSE))</f>
        <v>0.40110485826290421</v>
      </c>
      <c r="H321" s="413">
        <f t="shared" si="60"/>
        <v>315</v>
      </c>
      <c r="I321" s="49">
        <f>VLOOKUP(F321,'RPPF CALCULATION'!$U$2:$W$365,3,FALSE)</f>
        <v>319</v>
      </c>
      <c r="J321" s="417">
        <f>VLOOKUP(F321,'RPPF CALCULATION'!$X$2:$AC$365,3,FALSE)</f>
        <v>318</v>
      </c>
      <c r="K321" s="467">
        <f>VLOOKUP(F321,'RPPF CALCULATION'!$X$2:$AC$365,5,FALSE)</f>
        <v>317</v>
      </c>
      <c r="L321" s="525">
        <f t="shared" si="61"/>
        <v>318</v>
      </c>
      <c r="M321" s="469">
        <f t="shared" si="62"/>
        <v>326</v>
      </c>
      <c r="O321" s="368" t="s">
        <v>83</v>
      </c>
      <c r="P321" s="14">
        <v>0.40236783043599073</v>
      </c>
      <c r="Q321" s="431">
        <v>0.41085110998616331</v>
      </c>
      <c r="R321" s="14">
        <v>314</v>
      </c>
      <c r="S321" s="43">
        <v>314</v>
      </c>
      <c r="T321" s="14">
        <v>314</v>
      </c>
      <c r="U321" s="14">
        <v>342</v>
      </c>
      <c r="V321" s="14">
        <v>238</v>
      </c>
      <c r="W321" s="14">
        <v>276</v>
      </c>
      <c r="X321" s="14">
        <f t="shared" si="71"/>
        <v>277</v>
      </c>
      <c r="Y321" s="368" t="s">
        <v>224</v>
      </c>
      <c r="Z321" s="14">
        <v>0.40546578045710358</v>
      </c>
      <c r="AA321" s="431">
        <v>0.42061175415733387</v>
      </c>
      <c r="AB321" s="14">
        <v>314</v>
      </c>
      <c r="AC321" s="43">
        <v>314</v>
      </c>
      <c r="AD321" s="14">
        <v>316</v>
      </c>
      <c r="AE321" s="14">
        <v>267</v>
      </c>
      <c r="AF321" s="14">
        <v>324</v>
      </c>
      <c r="AG321" s="14">
        <v>320</v>
      </c>
      <c r="AH321" s="43">
        <f t="shared" si="72"/>
        <v>327</v>
      </c>
      <c r="AI321" s="368" t="s">
        <v>236</v>
      </c>
      <c r="AJ321" s="14">
        <v>0.37785901024657681</v>
      </c>
      <c r="AK321" s="431">
        <v>0.41445383292859567</v>
      </c>
      <c r="AL321" s="14">
        <v>314</v>
      </c>
      <c r="AM321" s="14">
        <v>314</v>
      </c>
      <c r="AN321" s="14">
        <v>283</v>
      </c>
      <c r="AO321" s="14">
        <v>265</v>
      </c>
      <c r="AP321" s="14">
        <v>215</v>
      </c>
      <c r="AQ321" s="14">
        <v>249</v>
      </c>
      <c r="AR321" s="43">
        <f t="shared" si="73"/>
        <v>254</v>
      </c>
      <c r="AS321" s="14" t="s">
        <v>576</v>
      </c>
      <c r="AT321" s="14">
        <v>0.36521538373912221</v>
      </c>
      <c r="AU321" s="431">
        <v>0.39346295125229802</v>
      </c>
      <c r="AV321" s="14">
        <v>314</v>
      </c>
      <c r="AW321" s="43">
        <v>314</v>
      </c>
      <c r="AX321" s="14">
        <v>316</v>
      </c>
      <c r="AY321" s="14">
        <v>296</v>
      </c>
      <c r="AZ321" s="14">
        <v>185</v>
      </c>
      <c r="BA321" s="14">
        <v>250.5</v>
      </c>
      <c r="BB321" s="14">
        <f t="shared" si="74"/>
        <v>253</v>
      </c>
      <c r="BC321" s="368" t="s">
        <v>80</v>
      </c>
      <c r="BD321" s="14">
        <v>0.39923626577613969</v>
      </c>
      <c r="BE321" s="431">
        <v>0.40894242561733696</v>
      </c>
      <c r="BF321" s="14">
        <v>314</v>
      </c>
      <c r="BG321" s="43">
        <v>314</v>
      </c>
      <c r="BH321" s="14">
        <v>320</v>
      </c>
      <c r="BI321" s="14">
        <v>291</v>
      </c>
      <c r="BJ321" s="14">
        <v>300</v>
      </c>
      <c r="BK321" s="14">
        <v>310</v>
      </c>
      <c r="BL321" s="14">
        <f t="shared" si="63"/>
        <v>316</v>
      </c>
      <c r="BM321" s="368" t="s">
        <v>333</v>
      </c>
      <c r="BN321" s="14">
        <v>0.37879553133984339</v>
      </c>
      <c r="BO321" s="431">
        <v>0.39501430559614753</v>
      </c>
      <c r="BP321" s="14">
        <v>314</v>
      </c>
      <c r="BQ321" s="43">
        <v>314</v>
      </c>
      <c r="BR321" s="14">
        <v>295</v>
      </c>
      <c r="BS321" s="14">
        <v>117</v>
      </c>
      <c r="BT321" s="14">
        <v>204</v>
      </c>
      <c r="BU321" s="14">
        <v>249.5</v>
      </c>
      <c r="BV321" s="14">
        <f t="shared" si="64"/>
        <v>251</v>
      </c>
      <c r="BW321" s="14" t="s">
        <v>563</v>
      </c>
      <c r="BX321" s="14">
        <v>0.37462209541230629</v>
      </c>
      <c r="BY321" s="431">
        <v>0.39538827435250667</v>
      </c>
      <c r="BZ321" s="14">
        <v>314</v>
      </c>
      <c r="CA321" s="43">
        <v>314</v>
      </c>
      <c r="CB321" s="14">
        <v>296</v>
      </c>
      <c r="CC321" s="14">
        <v>77</v>
      </c>
      <c r="CD321" s="14">
        <v>127</v>
      </c>
      <c r="CE321" s="14">
        <v>211.5</v>
      </c>
      <c r="CF321" s="14">
        <f t="shared" si="65"/>
        <v>213</v>
      </c>
      <c r="CG321" s="368" t="s">
        <v>348</v>
      </c>
      <c r="CH321" s="14">
        <v>0.35695535373398524</v>
      </c>
      <c r="CI321" s="431">
        <v>0.37660497400119169</v>
      </c>
      <c r="CJ321" s="14">
        <v>314</v>
      </c>
      <c r="CK321" s="43">
        <v>314</v>
      </c>
      <c r="CL321" s="14">
        <v>336</v>
      </c>
      <c r="CM321" s="14">
        <v>248</v>
      </c>
      <c r="CN321" s="14">
        <v>344</v>
      </c>
      <c r="CO321" s="14">
        <v>340</v>
      </c>
      <c r="CP321" s="43">
        <f t="shared" si="66"/>
        <v>346</v>
      </c>
      <c r="CQ321" s="14" t="s">
        <v>54</v>
      </c>
      <c r="CR321" s="14">
        <v>0.36501537341217422</v>
      </c>
      <c r="CS321" s="431">
        <v>0.38272331834429746</v>
      </c>
      <c r="CT321" s="14">
        <v>314</v>
      </c>
      <c r="CU321" s="14">
        <v>314</v>
      </c>
      <c r="CV321" s="14">
        <v>316</v>
      </c>
      <c r="CW321" s="14">
        <v>295</v>
      </c>
      <c r="CX321" s="14">
        <v>202</v>
      </c>
      <c r="CY321" s="14">
        <v>259</v>
      </c>
      <c r="CZ321" s="14">
        <f t="shared" si="67"/>
        <v>263</v>
      </c>
      <c r="DA321" s="368" t="s">
        <v>566</v>
      </c>
      <c r="DB321" s="14">
        <v>0.36286574710936392</v>
      </c>
      <c r="DC321" s="431">
        <v>0.38536080226787189</v>
      </c>
      <c r="DD321" s="14">
        <v>314</v>
      </c>
      <c r="DE321" s="43">
        <v>314</v>
      </c>
      <c r="DF321" s="14">
        <v>328</v>
      </c>
      <c r="DG321" s="14">
        <v>311</v>
      </c>
      <c r="DH321" s="14">
        <v>326</v>
      </c>
      <c r="DI321" s="14">
        <v>327</v>
      </c>
      <c r="DJ321" s="14">
        <f t="shared" si="68"/>
        <v>336</v>
      </c>
      <c r="DK321" s="368" t="s">
        <v>329</v>
      </c>
      <c r="DL321" s="14">
        <v>0.36122361715330348</v>
      </c>
      <c r="DM321" s="431">
        <v>0.37009281982404657</v>
      </c>
      <c r="DN321" s="14">
        <v>314</v>
      </c>
      <c r="DO321" s="43">
        <v>314</v>
      </c>
      <c r="DP321" s="14">
        <v>318</v>
      </c>
      <c r="DQ321" s="14">
        <v>298</v>
      </c>
      <c r="DR321" s="14">
        <v>333</v>
      </c>
      <c r="DS321" s="14">
        <v>325.5</v>
      </c>
      <c r="DT321" s="14">
        <f t="shared" si="69"/>
        <v>332</v>
      </c>
      <c r="DU321" s="368" t="s">
        <v>91</v>
      </c>
      <c r="DV321" s="14">
        <v>0.33079525528554471</v>
      </c>
      <c r="DW321" s="431">
        <v>0.3417710799730615</v>
      </c>
      <c r="DX321" s="14">
        <v>314</v>
      </c>
      <c r="DY321" s="14">
        <v>314</v>
      </c>
      <c r="DZ321" s="14">
        <v>327</v>
      </c>
      <c r="EA321" s="14">
        <v>269</v>
      </c>
      <c r="EB321" s="14">
        <v>344</v>
      </c>
      <c r="EC321" s="14">
        <v>335.5</v>
      </c>
      <c r="ED321" s="43">
        <f t="shared" si="70"/>
        <v>338</v>
      </c>
    </row>
    <row r="322" spans="6:134" x14ac:dyDescent="0.25">
      <c r="F322" s="406" t="s">
        <v>172</v>
      </c>
      <c r="G322" s="411">
        <f>(VLOOKUP(F322,'RPPF CALCULATION'!$AX$2:$AZ$400,2,FALSE))</f>
        <v>0.3980653352698485</v>
      </c>
      <c r="H322" s="413">
        <f t="shared" si="60"/>
        <v>316</v>
      </c>
      <c r="I322" s="49">
        <f>VLOOKUP(F322,'RPPF CALCULATION'!$U$2:$W$365,3,FALSE)</f>
        <v>305</v>
      </c>
      <c r="J322" s="417">
        <f>VLOOKUP(F322,'RPPF CALCULATION'!$X$2:$AC$365,3,FALSE)</f>
        <v>342</v>
      </c>
      <c r="K322" s="467">
        <f>VLOOKUP(F322,'RPPF CALCULATION'!$X$2:$AC$365,5,FALSE)</f>
        <v>259</v>
      </c>
      <c r="L322" s="525">
        <f t="shared" si="61"/>
        <v>282</v>
      </c>
      <c r="M322" s="469">
        <f t="shared" si="62"/>
        <v>286</v>
      </c>
      <c r="O322" s="368" t="s">
        <v>174</v>
      </c>
      <c r="P322" s="14">
        <v>0.39798449147751608</v>
      </c>
      <c r="Q322" s="431">
        <v>0.40637535536486691</v>
      </c>
      <c r="R322" s="14">
        <v>315</v>
      </c>
      <c r="S322" s="43">
        <v>315</v>
      </c>
      <c r="T322" s="14">
        <v>299</v>
      </c>
      <c r="U322" s="14">
        <v>284</v>
      </c>
      <c r="V322" s="14">
        <v>280</v>
      </c>
      <c r="W322" s="14">
        <v>289.5</v>
      </c>
      <c r="X322" s="14">
        <f t="shared" si="71"/>
        <v>294</v>
      </c>
      <c r="Y322" s="368" t="s">
        <v>136</v>
      </c>
      <c r="Z322" s="14">
        <v>0.40448175954280929</v>
      </c>
      <c r="AA322" s="431">
        <v>0.41959097562844738</v>
      </c>
      <c r="AB322" s="14">
        <v>315</v>
      </c>
      <c r="AC322" s="43">
        <v>315</v>
      </c>
      <c r="AD322" s="14">
        <v>276</v>
      </c>
      <c r="AE322" s="14">
        <v>303</v>
      </c>
      <c r="AF322" s="14">
        <v>224</v>
      </c>
      <c r="AG322" s="14">
        <v>250</v>
      </c>
      <c r="AH322" s="43">
        <f t="shared" si="72"/>
        <v>249</v>
      </c>
      <c r="AI322" s="368" t="s">
        <v>231</v>
      </c>
      <c r="AJ322" s="14">
        <v>0.37241901791442777</v>
      </c>
      <c r="AK322" s="431">
        <v>0.40848698917994442</v>
      </c>
      <c r="AL322" s="14">
        <v>315</v>
      </c>
      <c r="AM322" s="14">
        <v>315</v>
      </c>
      <c r="AN322" s="14">
        <v>343</v>
      </c>
      <c r="AO322" s="14">
        <v>354</v>
      </c>
      <c r="AP322" s="14">
        <v>297</v>
      </c>
      <c r="AQ322" s="14">
        <v>320</v>
      </c>
      <c r="AR322" s="43">
        <f t="shared" si="73"/>
        <v>327</v>
      </c>
      <c r="AS322" s="14" t="s">
        <v>326</v>
      </c>
      <c r="AT322" s="14">
        <v>0.3600228260180019</v>
      </c>
      <c r="AU322" s="431">
        <v>0.38786877538658665</v>
      </c>
      <c r="AV322" s="14">
        <v>315</v>
      </c>
      <c r="AW322" s="43">
        <v>315</v>
      </c>
      <c r="AX322" s="14">
        <v>304</v>
      </c>
      <c r="AY322" s="14">
        <v>264</v>
      </c>
      <c r="AZ322" s="14">
        <v>295</v>
      </c>
      <c r="BA322" s="14">
        <v>299.5</v>
      </c>
      <c r="BB322" s="14">
        <f t="shared" si="74"/>
        <v>312</v>
      </c>
      <c r="BC322" s="368" t="s">
        <v>104</v>
      </c>
      <c r="BD322" s="14">
        <v>0.39497332985239375</v>
      </c>
      <c r="BE322" s="431">
        <v>0.40457584996690382</v>
      </c>
      <c r="BF322" s="14">
        <v>315</v>
      </c>
      <c r="BG322" s="43">
        <v>315</v>
      </c>
      <c r="BH322" s="14">
        <v>312</v>
      </c>
      <c r="BI322" s="14">
        <v>261</v>
      </c>
      <c r="BJ322" s="14">
        <v>329</v>
      </c>
      <c r="BK322" s="14">
        <v>320.5</v>
      </c>
      <c r="BL322" s="14">
        <f t="shared" si="63"/>
        <v>333</v>
      </c>
      <c r="BM322" s="368" t="s">
        <v>558</v>
      </c>
      <c r="BN322" s="14">
        <v>0.37562424071594908</v>
      </c>
      <c r="BO322" s="431">
        <v>0.3917072307760982</v>
      </c>
      <c r="BP322" s="14">
        <v>315</v>
      </c>
      <c r="BQ322" s="43">
        <v>315</v>
      </c>
      <c r="BR322" s="14">
        <v>319</v>
      </c>
      <c r="BS322" s="14">
        <v>154</v>
      </c>
      <c r="BT322" s="14">
        <v>302</v>
      </c>
      <c r="BU322" s="14">
        <v>310.5</v>
      </c>
      <c r="BV322" s="14">
        <f t="shared" si="64"/>
        <v>323</v>
      </c>
      <c r="BW322" s="14" t="s">
        <v>266</v>
      </c>
      <c r="BX322" s="14">
        <v>0.36791047737071386</v>
      </c>
      <c r="BY322" s="431">
        <v>0.38830461562528257</v>
      </c>
      <c r="BZ322" s="14">
        <v>315</v>
      </c>
      <c r="CA322" s="43">
        <v>315</v>
      </c>
      <c r="CB322" s="14">
        <v>313</v>
      </c>
      <c r="CC322" s="14">
        <v>290</v>
      </c>
      <c r="CD322" s="14">
        <v>313</v>
      </c>
      <c r="CE322" s="14">
        <v>313</v>
      </c>
      <c r="CF322" s="14">
        <f t="shared" si="65"/>
        <v>315</v>
      </c>
      <c r="CG322" s="368" t="s">
        <v>60</v>
      </c>
      <c r="CH322" s="14">
        <v>0.35447114556280274</v>
      </c>
      <c r="CI322" s="431">
        <v>0.37398401554256344</v>
      </c>
      <c r="CJ322" s="14">
        <v>315</v>
      </c>
      <c r="CK322" s="43">
        <v>315</v>
      </c>
      <c r="CL322" s="14">
        <v>331</v>
      </c>
      <c r="CM322" s="14">
        <v>347</v>
      </c>
      <c r="CN322" s="14">
        <v>191</v>
      </c>
      <c r="CO322" s="14">
        <v>261</v>
      </c>
      <c r="CP322" s="43">
        <f t="shared" si="66"/>
        <v>266</v>
      </c>
      <c r="CQ322" s="14" t="s">
        <v>120</v>
      </c>
      <c r="CR322" s="14">
        <v>0.36307277206165062</v>
      </c>
      <c r="CS322" s="431">
        <v>0.38068647581861847</v>
      </c>
      <c r="CT322" s="14">
        <v>315</v>
      </c>
      <c r="CU322" s="14">
        <v>315</v>
      </c>
      <c r="CV322" s="14">
        <v>319</v>
      </c>
      <c r="CW322" s="14">
        <v>268</v>
      </c>
      <c r="CX322" s="14">
        <v>289</v>
      </c>
      <c r="CY322" s="14">
        <v>304</v>
      </c>
      <c r="CZ322" s="14">
        <f t="shared" si="67"/>
        <v>319</v>
      </c>
      <c r="DA322" s="368" t="s">
        <v>229</v>
      </c>
      <c r="DB322" s="14">
        <v>0.35798308022545411</v>
      </c>
      <c r="DC322" s="431">
        <v>0.38017544530712477</v>
      </c>
      <c r="DD322" s="14">
        <v>315</v>
      </c>
      <c r="DE322" s="43">
        <v>315</v>
      </c>
      <c r="DF322" s="14">
        <v>309</v>
      </c>
      <c r="DG322" s="14">
        <v>260</v>
      </c>
      <c r="DH322" s="14">
        <v>182</v>
      </c>
      <c r="DI322" s="14">
        <v>245.5</v>
      </c>
      <c r="DJ322" s="14">
        <f t="shared" si="68"/>
        <v>250</v>
      </c>
      <c r="DK322" s="368" t="s">
        <v>557</v>
      </c>
      <c r="DL322" s="14">
        <v>0.35566840002743366</v>
      </c>
      <c r="DM322" s="431">
        <v>0.36440120423409622</v>
      </c>
      <c r="DN322" s="14">
        <v>315</v>
      </c>
      <c r="DO322" s="43">
        <v>315</v>
      </c>
      <c r="DP322" s="14">
        <v>293</v>
      </c>
      <c r="DQ322" s="14">
        <v>280</v>
      </c>
      <c r="DR322" s="14">
        <v>281</v>
      </c>
      <c r="DS322" s="14">
        <v>287</v>
      </c>
      <c r="DT322" s="14">
        <f t="shared" si="69"/>
        <v>300</v>
      </c>
      <c r="DU322" s="368" t="s">
        <v>571</v>
      </c>
      <c r="DV322" s="14">
        <v>0.32420359729630643</v>
      </c>
      <c r="DW322" s="431">
        <v>0.33496071001219141</v>
      </c>
      <c r="DX322" s="14">
        <v>315</v>
      </c>
      <c r="DY322" s="14">
        <v>315</v>
      </c>
      <c r="DZ322" s="14">
        <v>313</v>
      </c>
      <c r="EA322" s="14">
        <v>303</v>
      </c>
      <c r="EB322" s="14">
        <v>322</v>
      </c>
      <c r="EC322" s="14">
        <v>317.5</v>
      </c>
      <c r="ED322" s="43">
        <f t="shared" si="70"/>
        <v>327</v>
      </c>
    </row>
    <row r="323" spans="6:134" x14ac:dyDescent="0.25">
      <c r="F323" s="406" t="s">
        <v>255</v>
      </c>
      <c r="G323" s="411">
        <f>(VLOOKUP(F323,'RPPF CALCULATION'!$AX$2:$AZ$400,2,FALSE))</f>
        <v>0.39772777399613357</v>
      </c>
      <c r="H323" s="413">
        <f t="shared" si="60"/>
        <v>317</v>
      </c>
      <c r="I323" s="49">
        <f>VLOOKUP(F323,'RPPF CALCULATION'!$U$2:$W$365,3,FALSE)</f>
        <v>303</v>
      </c>
      <c r="J323" s="417">
        <f>VLOOKUP(F323,'RPPF CALCULATION'!$X$2:$AC$365,3,FALSE)</f>
        <v>288</v>
      </c>
      <c r="K323" s="467">
        <f>VLOOKUP(F323,'RPPF CALCULATION'!$X$2:$AC$365,5,FALSE)</f>
        <v>316</v>
      </c>
      <c r="L323" s="525">
        <f t="shared" si="61"/>
        <v>309.5</v>
      </c>
      <c r="M323" s="469">
        <f t="shared" si="62"/>
        <v>322</v>
      </c>
      <c r="O323" s="368" t="s">
        <v>77</v>
      </c>
      <c r="P323" s="14">
        <v>0.39655068860021958</v>
      </c>
      <c r="Q323" s="431">
        <v>0.40491132305641842</v>
      </c>
      <c r="R323" s="14">
        <v>316</v>
      </c>
      <c r="S323" s="43">
        <v>316</v>
      </c>
      <c r="T323" s="14">
        <v>313</v>
      </c>
      <c r="U323" s="14">
        <v>300</v>
      </c>
      <c r="V323" s="14">
        <v>340</v>
      </c>
      <c r="W323" s="14">
        <v>326.5</v>
      </c>
      <c r="X323" s="14">
        <f t="shared" si="71"/>
        <v>334</v>
      </c>
      <c r="Y323" s="368" t="s">
        <v>302</v>
      </c>
      <c r="Z323" s="14">
        <v>0.4029298391343038</v>
      </c>
      <c r="AA323" s="431">
        <v>0.41798108400060596</v>
      </c>
      <c r="AB323" s="14">
        <v>316</v>
      </c>
      <c r="AC323" s="43">
        <v>316</v>
      </c>
      <c r="AD323" s="14">
        <v>293</v>
      </c>
      <c r="AE323" s="14">
        <v>229</v>
      </c>
      <c r="AF323" s="14">
        <v>343</v>
      </c>
      <c r="AG323" s="14">
        <v>318</v>
      </c>
      <c r="AH323" s="43">
        <f t="shared" si="72"/>
        <v>325</v>
      </c>
      <c r="AI323" s="368" t="s">
        <v>279</v>
      </c>
      <c r="AJ323" s="14">
        <v>0.37220766755041024</v>
      </c>
      <c r="AK323" s="431">
        <v>0.40825516999320394</v>
      </c>
      <c r="AL323" s="14">
        <v>316</v>
      </c>
      <c r="AM323" s="14">
        <v>316</v>
      </c>
      <c r="AN323" s="14">
        <v>330</v>
      </c>
      <c r="AO323" s="14">
        <v>269</v>
      </c>
      <c r="AP323" s="14">
        <v>347</v>
      </c>
      <c r="AQ323" s="14">
        <v>338.5</v>
      </c>
      <c r="AR323" s="43">
        <f t="shared" si="73"/>
        <v>346</v>
      </c>
      <c r="AS323" s="14" t="s">
        <v>156</v>
      </c>
      <c r="AT323" s="14">
        <v>0.35932205978412657</v>
      </c>
      <c r="AU323" s="431">
        <v>0.3871138084197091</v>
      </c>
      <c r="AV323" s="14">
        <v>316</v>
      </c>
      <c r="AW323" s="43">
        <v>316</v>
      </c>
      <c r="AX323" s="14">
        <v>336</v>
      </c>
      <c r="AY323" s="14">
        <v>319</v>
      </c>
      <c r="AZ323" s="14">
        <v>337</v>
      </c>
      <c r="BA323" s="14">
        <v>336.5</v>
      </c>
      <c r="BB323" s="14">
        <f t="shared" si="74"/>
        <v>342</v>
      </c>
      <c r="BC323" s="368" t="s">
        <v>264</v>
      </c>
      <c r="BD323" s="14">
        <v>0.39182112700758615</v>
      </c>
      <c r="BE323" s="431">
        <v>0.40134701133700762</v>
      </c>
      <c r="BF323" s="14">
        <v>316</v>
      </c>
      <c r="BG323" s="43">
        <v>316</v>
      </c>
      <c r="BH323" s="14">
        <v>325</v>
      </c>
      <c r="BI323" s="14">
        <v>326</v>
      </c>
      <c r="BJ323" s="14">
        <v>303</v>
      </c>
      <c r="BK323" s="14">
        <v>314</v>
      </c>
      <c r="BL323" s="14">
        <f t="shared" si="63"/>
        <v>323</v>
      </c>
      <c r="BM323" s="368" t="s">
        <v>563</v>
      </c>
      <c r="BN323" s="14">
        <v>0.37513469468707489</v>
      </c>
      <c r="BO323" s="431">
        <v>0.39119672400224825</v>
      </c>
      <c r="BP323" s="14">
        <v>316</v>
      </c>
      <c r="BQ323" s="43">
        <v>316</v>
      </c>
      <c r="BR323" s="14">
        <v>288</v>
      </c>
      <c r="BS323" s="14">
        <v>77</v>
      </c>
      <c r="BT323" s="14">
        <v>119</v>
      </c>
      <c r="BU323" s="14">
        <v>203.5</v>
      </c>
      <c r="BV323" s="14">
        <f t="shared" si="64"/>
        <v>199</v>
      </c>
      <c r="BW323" s="14" t="s">
        <v>344</v>
      </c>
      <c r="BX323" s="14">
        <v>0.3675993491181957</v>
      </c>
      <c r="BY323" s="431">
        <v>0.38797624080603949</v>
      </c>
      <c r="BZ323" s="14">
        <v>316</v>
      </c>
      <c r="CA323" s="43">
        <v>316</v>
      </c>
      <c r="CB323" s="14">
        <v>334</v>
      </c>
      <c r="CC323" s="14">
        <v>347</v>
      </c>
      <c r="CD323" s="14">
        <v>315</v>
      </c>
      <c r="CE323" s="14">
        <v>324.5</v>
      </c>
      <c r="CF323" s="14">
        <f t="shared" si="65"/>
        <v>328</v>
      </c>
      <c r="CG323" s="368" t="s">
        <v>243</v>
      </c>
      <c r="CH323" s="14">
        <v>0.35379651763450942</v>
      </c>
      <c r="CI323" s="431">
        <v>0.37327225080577586</v>
      </c>
      <c r="CJ323" s="14">
        <v>316</v>
      </c>
      <c r="CK323" s="43">
        <v>316</v>
      </c>
      <c r="CL323" s="14">
        <v>313</v>
      </c>
      <c r="CM323" s="14">
        <v>178</v>
      </c>
      <c r="CN323" s="14">
        <v>346</v>
      </c>
      <c r="CO323" s="14">
        <v>329.5</v>
      </c>
      <c r="CP323" s="43">
        <f t="shared" si="66"/>
        <v>339</v>
      </c>
      <c r="CQ323" s="14" t="s">
        <v>371</v>
      </c>
      <c r="CR323" s="14">
        <v>0.3616106510020855</v>
      </c>
      <c r="CS323" s="431">
        <v>0.3791534230638624</v>
      </c>
      <c r="CT323" s="14">
        <v>316</v>
      </c>
      <c r="CU323" s="14">
        <v>316</v>
      </c>
      <c r="CV323" s="14">
        <v>303</v>
      </c>
      <c r="CW323" s="14">
        <v>231</v>
      </c>
      <c r="CX323" s="14">
        <v>255</v>
      </c>
      <c r="CY323" s="14">
        <v>279</v>
      </c>
      <c r="CZ323" s="14">
        <f t="shared" si="67"/>
        <v>293</v>
      </c>
      <c r="DA323" s="368" t="s">
        <v>77</v>
      </c>
      <c r="DB323" s="14">
        <v>0.35665403012612518</v>
      </c>
      <c r="DC323" s="431">
        <v>0.3787640037020365</v>
      </c>
      <c r="DD323" s="14">
        <v>316</v>
      </c>
      <c r="DE323" s="43">
        <v>316</v>
      </c>
      <c r="DF323" s="14">
        <v>331</v>
      </c>
      <c r="DG323" s="14">
        <v>309</v>
      </c>
      <c r="DH323" s="14">
        <v>345</v>
      </c>
      <c r="DI323" s="14">
        <v>338</v>
      </c>
      <c r="DJ323" s="14">
        <f t="shared" si="68"/>
        <v>340</v>
      </c>
      <c r="DK323" s="368" t="s">
        <v>44</v>
      </c>
      <c r="DL323" s="14">
        <v>0.34232071449423995</v>
      </c>
      <c r="DM323" s="431">
        <v>0.3507257900515075</v>
      </c>
      <c r="DN323" s="14">
        <v>316</v>
      </c>
      <c r="DO323" s="43">
        <v>316</v>
      </c>
      <c r="DP323" s="14">
        <v>320</v>
      </c>
      <c r="DQ323" s="14">
        <v>340</v>
      </c>
      <c r="DR323" s="14">
        <v>107</v>
      </c>
      <c r="DS323" s="14">
        <v>213.5</v>
      </c>
      <c r="DT323" s="14">
        <f t="shared" si="69"/>
        <v>216</v>
      </c>
      <c r="DU323" s="368" t="s">
        <v>574</v>
      </c>
      <c r="DV323" s="14">
        <v>0.31794469541139941</v>
      </c>
      <c r="DW323" s="431">
        <v>0.3284941370415374</v>
      </c>
      <c r="DX323" s="14">
        <v>316</v>
      </c>
      <c r="DY323" s="14">
        <v>316</v>
      </c>
      <c r="DZ323" s="14">
        <v>314</v>
      </c>
      <c r="EA323" s="14">
        <v>308</v>
      </c>
      <c r="EB323" s="14">
        <v>288</v>
      </c>
      <c r="EC323" s="14">
        <v>301</v>
      </c>
      <c r="ED323" s="43">
        <f t="shared" si="70"/>
        <v>315</v>
      </c>
    </row>
    <row r="324" spans="6:134" x14ac:dyDescent="0.25">
      <c r="F324" s="406" t="s">
        <v>235</v>
      </c>
      <c r="G324" s="411">
        <f>(VLOOKUP(F324,'RPPF CALCULATION'!$AX$2:$AZ$400,2,FALSE))</f>
        <v>0.39288666399707517</v>
      </c>
      <c r="H324" s="413">
        <f t="shared" si="60"/>
        <v>318</v>
      </c>
      <c r="I324" s="49">
        <f>VLOOKUP(F324,'RPPF CALCULATION'!$U$2:$W$365,3,FALSE)</f>
        <v>325</v>
      </c>
      <c r="J324" s="417">
        <f>VLOOKUP(F324,'RPPF CALCULATION'!$X$2:$AC$365,3,FALSE)</f>
        <v>282</v>
      </c>
      <c r="K324" s="467">
        <f>VLOOKUP(F324,'RPPF CALCULATION'!$X$2:$AC$365,5,FALSE)</f>
        <v>262</v>
      </c>
      <c r="L324" s="525">
        <f t="shared" si="61"/>
        <v>293.5</v>
      </c>
      <c r="M324" s="469">
        <f t="shared" si="62"/>
        <v>295</v>
      </c>
      <c r="O324" s="368" t="s">
        <v>59</v>
      </c>
      <c r="P324" s="14">
        <v>0.3934475163564829</v>
      </c>
      <c r="Q324" s="431">
        <v>0.40174272540924566</v>
      </c>
      <c r="R324" s="14">
        <v>317</v>
      </c>
      <c r="S324" s="43">
        <v>317</v>
      </c>
      <c r="T324" s="14">
        <v>305</v>
      </c>
      <c r="U324" s="14">
        <v>304</v>
      </c>
      <c r="V324" s="14">
        <v>192</v>
      </c>
      <c r="W324" s="14">
        <v>248.5</v>
      </c>
      <c r="X324" s="14">
        <f t="shared" si="71"/>
        <v>250</v>
      </c>
      <c r="Y324" s="368" t="s">
        <v>287</v>
      </c>
      <c r="Z324" s="14">
        <v>0.3990897606636542</v>
      </c>
      <c r="AA324" s="431">
        <v>0.41399756129784954</v>
      </c>
      <c r="AB324" s="14">
        <v>317</v>
      </c>
      <c r="AC324" s="43">
        <v>317</v>
      </c>
      <c r="AD324" s="14">
        <v>318</v>
      </c>
      <c r="AE324" s="14">
        <v>347</v>
      </c>
      <c r="AF324" s="14">
        <v>335</v>
      </c>
      <c r="AG324" s="14">
        <v>326.5</v>
      </c>
      <c r="AH324" s="43">
        <f t="shared" si="72"/>
        <v>336</v>
      </c>
      <c r="AI324" s="368" t="s">
        <v>301</v>
      </c>
      <c r="AJ324" s="14">
        <v>0.37202165519148223</v>
      </c>
      <c r="AK324" s="431">
        <v>0.40805114274219434</v>
      </c>
      <c r="AL324" s="14">
        <v>317</v>
      </c>
      <c r="AM324" s="14">
        <v>317</v>
      </c>
      <c r="AN324" s="14">
        <v>301</v>
      </c>
      <c r="AO324" s="14">
        <v>290</v>
      </c>
      <c r="AP324" s="14">
        <v>143</v>
      </c>
      <c r="AQ324" s="14">
        <v>222</v>
      </c>
      <c r="AR324" s="43">
        <f t="shared" si="73"/>
        <v>219</v>
      </c>
      <c r="AS324" s="14" t="s">
        <v>163</v>
      </c>
      <c r="AT324" s="14">
        <v>0.35698912227428325</v>
      </c>
      <c r="AU324" s="431">
        <v>0.38460042996255789</v>
      </c>
      <c r="AV324" s="14">
        <v>317</v>
      </c>
      <c r="AW324" s="43">
        <v>317</v>
      </c>
      <c r="AX324" s="14">
        <v>294</v>
      </c>
      <c r="AY324" s="14">
        <v>310</v>
      </c>
      <c r="AZ324" s="14">
        <v>248</v>
      </c>
      <c r="BA324" s="14">
        <v>271</v>
      </c>
      <c r="BB324" s="14">
        <f t="shared" si="74"/>
        <v>279</v>
      </c>
      <c r="BC324" s="368" t="s">
        <v>287</v>
      </c>
      <c r="BD324" s="14">
        <v>0.39025840978810844</v>
      </c>
      <c r="BE324" s="431">
        <v>0.39974630161930497</v>
      </c>
      <c r="BF324" s="14">
        <v>317</v>
      </c>
      <c r="BG324" s="43">
        <v>317</v>
      </c>
      <c r="BH324" s="14">
        <v>319</v>
      </c>
      <c r="BI324" s="14">
        <v>339</v>
      </c>
      <c r="BJ324" s="14">
        <v>327</v>
      </c>
      <c r="BK324" s="14">
        <v>323</v>
      </c>
      <c r="BL324" s="14">
        <f t="shared" si="63"/>
        <v>334</v>
      </c>
      <c r="BM324" s="368" t="s">
        <v>329</v>
      </c>
      <c r="BN324" s="14">
        <v>0.3747424604568057</v>
      </c>
      <c r="BO324" s="431">
        <v>0.39078769559699544</v>
      </c>
      <c r="BP324" s="14">
        <v>317</v>
      </c>
      <c r="BQ324" s="43">
        <v>317</v>
      </c>
      <c r="BR324" s="14">
        <v>313</v>
      </c>
      <c r="BS324" s="14">
        <v>329</v>
      </c>
      <c r="BT324" s="14">
        <v>216</v>
      </c>
      <c r="BU324" s="14">
        <v>264.5</v>
      </c>
      <c r="BV324" s="14">
        <f t="shared" si="64"/>
        <v>268</v>
      </c>
      <c r="BW324" s="14" t="s">
        <v>197</v>
      </c>
      <c r="BX324" s="14">
        <v>0.36038462801896692</v>
      </c>
      <c r="BY324" s="431">
        <v>0.38036159084200277</v>
      </c>
      <c r="BZ324" s="14">
        <v>317</v>
      </c>
      <c r="CA324" s="43">
        <v>317</v>
      </c>
      <c r="CB324" s="14">
        <v>321</v>
      </c>
      <c r="CC324" s="14">
        <v>281</v>
      </c>
      <c r="CD324" s="14">
        <v>317</v>
      </c>
      <c r="CE324" s="14">
        <v>319</v>
      </c>
      <c r="CF324" s="14">
        <f t="shared" si="65"/>
        <v>325</v>
      </c>
      <c r="CG324" s="368" t="s">
        <v>44</v>
      </c>
      <c r="CH324" s="14">
        <v>0.3498361755740832</v>
      </c>
      <c r="CI324" s="431">
        <v>0.36909390047960555</v>
      </c>
      <c r="CJ324" s="14">
        <v>317</v>
      </c>
      <c r="CK324" s="43">
        <v>317</v>
      </c>
      <c r="CL324" s="14">
        <v>318</v>
      </c>
      <c r="CM324" s="14">
        <v>310</v>
      </c>
      <c r="CN324" s="14">
        <v>337</v>
      </c>
      <c r="CO324" s="14">
        <v>327.5</v>
      </c>
      <c r="CP324" s="43">
        <f t="shared" si="66"/>
        <v>335</v>
      </c>
      <c r="CQ324" s="14" t="s">
        <v>162</v>
      </c>
      <c r="CR324" s="14">
        <v>0.35472434607151021</v>
      </c>
      <c r="CS324" s="431">
        <v>0.37193304368771923</v>
      </c>
      <c r="CT324" s="14">
        <v>317</v>
      </c>
      <c r="CU324" s="14">
        <v>317</v>
      </c>
      <c r="CV324" s="14">
        <v>311</v>
      </c>
      <c r="CW324" s="14">
        <v>340</v>
      </c>
      <c r="CX324" s="14">
        <v>176</v>
      </c>
      <c r="CY324" s="14">
        <v>243.5</v>
      </c>
      <c r="CZ324" s="14">
        <f t="shared" si="67"/>
        <v>247</v>
      </c>
      <c r="DA324" s="368" t="s">
        <v>163</v>
      </c>
      <c r="DB324" s="14">
        <v>0.35623457040321699</v>
      </c>
      <c r="DC324" s="431">
        <v>0.37831854050627711</v>
      </c>
      <c r="DD324" s="14">
        <v>317</v>
      </c>
      <c r="DE324" s="43">
        <v>317</v>
      </c>
      <c r="DF324" s="14">
        <v>302</v>
      </c>
      <c r="DG324" s="14">
        <v>167</v>
      </c>
      <c r="DH324" s="14">
        <v>313</v>
      </c>
      <c r="DI324" s="14">
        <v>307.5</v>
      </c>
      <c r="DJ324" s="14">
        <f t="shared" si="68"/>
        <v>317</v>
      </c>
      <c r="DK324" s="368" t="s">
        <v>573</v>
      </c>
      <c r="DL324" s="14">
        <v>0.34066545174236695</v>
      </c>
      <c r="DM324" s="431">
        <v>0.3490298852703691</v>
      </c>
      <c r="DN324" s="14">
        <v>317</v>
      </c>
      <c r="DO324" s="43">
        <v>317</v>
      </c>
      <c r="DP324" s="14">
        <v>306</v>
      </c>
      <c r="DQ324" s="14">
        <v>309</v>
      </c>
      <c r="DR324" s="14">
        <v>265</v>
      </c>
      <c r="DS324" s="14">
        <v>285.5</v>
      </c>
      <c r="DT324" s="14">
        <f t="shared" si="69"/>
        <v>295</v>
      </c>
      <c r="DU324" s="368" t="s">
        <v>123</v>
      </c>
      <c r="DV324" s="14">
        <v>0.31290461999078134</v>
      </c>
      <c r="DW324" s="431">
        <v>0.32328683133770131</v>
      </c>
      <c r="DX324" s="14">
        <v>317</v>
      </c>
      <c r="DY324" s="14">
        <v>317</v>
      </c>
      <c r="DZ324" s="14">
        <v>315</v>
      </c>
      <c r="EA324" s="14">
        <v>292</v>
      </c>
      <c r="EB324" s="14">
        <v>277</v>
      </c>
      <c r="EC324" s="14">
        <v>296</v>
      </c>
      <c r="ED324" s="43">
        <f t="shared" si="70"/>
        <v>305</v>
      </c>
    </row>
    <row r="325" spans="6:134" x14ac:dyDescent="0.25">
      <c r="F325" s="406" t="s">
        <v>278</v>
      </c>
      <c r="G325" s="411">
        <f>(VLOOKUP(F325,'RPPF CALCULATION'!$AX$2:$AZ$400,2,FALSE))</f>
        <v>0.39272551230812708</v>
      </c>
      <c r="H325" s="413">
        <f t="shared" si="60"/>
        <v>319</v>
      </c>
      <c r="I325" s="49">
        <f>VLOOKUP(F325,'RPPF CALCULATION'!$U$2:$W$365,3,FALSE)</f>
        <v>318</v>
      </c>
      <c r="J325" s="417">
        <f>VLOOKUP(F325,'RPPF CALCULATION'!$X$2:$AC$365,3,FALSE)</f>
        <v>314</v>
      </c>
      <c r="K325" s="467">
        <f>VLOOKUP(F325,'RPPF CALCULATION'!$X$2:$AC$365,5,FALSE)</f>
        <v>344</v>
      </c>
      <c r="L325" s="525">
        <f t="shared" si="61"/>
        <v>331</v>
      </c>
      <c r="M325" s="469">
        <f t="shared" si="62"/>
        <v>342</v>
      </c>
      <c r="O325" s="368" t="s">
        <v>113</v>
      </c>
      <c r="P325" s="14">
        <v>0.39244950426731573</v>
      </c>
      <c r="Q325" s="431">
        <v>0.40072367183786639</v>
      </c>
      <c r="R325" s="14">
        <v>318</v>
      </c>
      <c r="S325" s="43">
        <v>318</v>
      </c>
      <c r="T325" s="14">
        <v>319</v>
      </c>
      <c r="U325" s="14">
        <v>336</v>
      </c>
      <c r="V325" s="14">
        <v>270</v>
      </c>
      <c r="W325" s="14">
        <v>294.5</v>
      </c>
      <c r="X325" s="14">
        <f t="shared" si="71"/>
        <v>309</v>
      </c>
      <c r="Y325" s="368" t="s">
        <v>50</v>
      </c>
      <c r="Z325" s="14">
        <v>0.39884349211515058</v>
      </c>
      <c r="AA325" s="431">
        <v>0.41374209350951208</v>
      </c>
      <c r="AB325" s="14">
        <v>318</v>
      </c>
      <c r="AC325" s="43">
        <v>318</v>
      </c>
      <c r="AD325" s="14">
        <v>320</v>
      </c>
      <c r="AE325" s="14">
        <v>325</v>
      </c>
      <c r="AF325" s="14">
        <v>178</v>
      </c>
      <c r="AG325" s="14">
        <v>249</v>
      </c>
      <c r="AH325" s="43">
        <f t="shared" si="72"/>
        <v>247</v>
      </c>
      <c r="AI325" s="368" t="s">
        <v>96</v>
      </c>
      <c r="AJ325" s="14">
        <v>0.37193462804482663</v>
      </c>
      <c r="AK325" s="431">
        <v>0.40795568720581132</v>
      </c>
      <c r="AL325" s="14">
        <v>318</v>
      </c>
      <c r="AM325" s="14">
        <v>318</v>
      </c>
      <c r="AN325" s="14">
        <v>291</v>
      </c>
      <c r="AO325" s="14">
        <v>299</v>
      </c>
      <c r="AP325" s="14">
        <v>81</v>
      </c>
      <c r="AQ325" s="14">
        <v>186</v>
      </c>
      <c r="AR325" s="43">
        <f t="shared" si="73"/>
        <v>183</v>
      </c>
      <c r="AS325" s="14" t="s">
        <v>354</v>
      </c>
      <c r="AT325" s="14">
        <v>0.34718710893989174</v>
      </c>
      <c r="AU325" s="431">
        <v>0.37404028034542408</v>
      </c>
      <c r="AV325" s="14">
        <v>318</v>
      </c>
      <c r="AW325" s="43">
        <v>318</v>
      </c>
      <c r="AX325" s="14">
        <v>310</v>
      </c>
      <c r="AY325" s="14">
        <v>291</v>
      </c>
      <c r="AZ325" s="14">
        <v>314</v>
      </c>
      <c r="BA325" s="14">
        <v>312</v>
      </c>
      <c r="BB325" s="14">
        <f t="shared" si="74"/>
        <v>325</v>
      </c>
      <c r="BC325" s="368" t="s">
        <v>315</v>
      </c>
      <c r="BD325" s="14">
        <v>0.38924865357821736</v>
      </c>
      <c r="BE325" s="431">
        <v>0.39871199639918109</v>
      </c>
      <c r="BF325" s="14">
        <v>318</v>
      </c>
      <c r="BG325" s="43">
        <v>318</v>
      </c>
      <c r="BH325" s="14">
        <v>311</v>
      </c>
      <c r="BI325" s="14">
        <v>310</v>
      </c>
      <c r="BJ325" s="14">
        <v>246</v>
      </c>
      <c r="BK325" s="14">
        <v>278.5</v>
      </c>
      <c r="BL325" s="14">
        <f t="shared" si="63"/>
        <v>289</v>
      </c>
      <c r="BM325" s="368" t="s">
        <v>567</v>
      </c>
      <c r="BN325" s="14">
        <v>0.37139662525606082</v>
      </c>
      <c r="BO325" s="431">
        <v>0.38729860277748263</v>
      </c>
      <c r="BP325" s="14">
        <v>318</v>
      </c>
      <c r="BQ325" s="43">
        <v>318</v>
      </c>
      <c r="BR325" s="14">
        <v>330</v>
      </c>
      <c r="BS325" s="14">
        <v>328</v>
      </c>
      <c r="BT325" s="14">
        <v>340</v>
      </c>
      <c r="BU325" s="14">
        <v>335</v>
      </c>
      <c r="BV325" s="14">
        <f t="shared" si="64"/>
        <v>339</v>
      </c>
      <c r="BW325" s="14" t="s">
        <v>60</v>
      </c>
      <c r="BX325" s="14">
        <v>0.35937955743884381</v>
      </c>
      <c r="BY325" s="431">
        <v>0.37930080684889639</v>
      </c>
      <c r="BZ325" s="14">
        <v>318</v>
      </c>
      <c r="CA325" s="43">
        <v>318</v>
      </c>
      <c r="CB325" s="14">
        <v>320</v>
      </c>
      <c r="CC325" s="14">
        <v>324</v>
      </c>
      <c r="CD325" s="14">
        <v>314</v>
      </c>
      <c r="CE325" s="14">
        <v>317</v>
      </c>
      <c r="CF325" s="14">
        <f t="shared" si="65"/>
        <v>321</v>
      </c>
      <c r="CG325" s="368" t="s">
        <v>229</v>
      </c>
      <c r="CH325" s="14">
        <v>0.34889230129598503</v>
      </c>
      <c r="CI325" s="431">
        <v>0.36809806796373168</v>
      </c>
      <c r="CJ325" s="14">
        <v>318</v>
      </c>
      <c r="CK325" s="43">
        <v>318</v>
      </c>
      <c r="CL325" s="14">
        <v>309</v>
      </c>
      <c r="CM325" s="14">
        <v>270</v>
      </c>
      <c r="CN325" s="14">
        <v>219</v>
      </c>
      <c r="CO325" s="14">
        <v>264</v>
      </c>
      <c r="CP325" s="43">
        <f t="shared" si="66"/>
        <v>272</v>
      </c>
      <c r="CQ325" s="14" t="s">
        <v>164</v>
      </c>
      <c r="CR325" s="14">
        <v>0.35138043173427724</v>
      </c>
      <c r="CS325" s="431">
        <v>0.36842690645453552</v>
      </c>
      <c r="CT325" s="14">
        <v>318</v>
      </c>
      <c r="CU325" s="14">
        <v>318</v>
      </c>
      <c r="CV325" s="14">
        <v>315</v>
      </c>
      <c r="CW325" s="14">
        <v>322</v>
      </c>
      <c r="CX325" s="14">
        <v>279</v>
      </c>
      <c r="CY325" s="14">
        <v>297</v>
      </c>
      <c r="CZ325" s="14">
        <f t="shared" si="67"/>
        <v>311</v>
      </c>
      <c r="DA325" s="368" t="s">
        <v>41</v>
      </c>
      <c r="DB325" s="14">
        <v>0.35297334152387794</v>
      </c>
      <c r="DC325" s="431">
        <v>0.37485513899391976</v>
      </c>
      <c r="DD325" s="14">
        <v>318</v>
      </c>
      <c r="DE325" s="43">
        <v>318</v>
      </c>
      <c r="DF325" s="14">
        <v>304</v>
      </c>
      <c r="DG325" s="14">
        <v>341</v>
      </c>
      <c r="DH325" s="14">
        <v>183</v>
      </c>
      <c r="DI325" s="14">
        <v>243.5</v>
      </c>
      <c r="DJ325" s="14">
        <f t="shared" si="68"/>
        <v>246</v>
      </c>
      <c r="DK325" s="368" t="s">
        <v>112</v>
      </c>
      <c r="DL325" s="14">
        <v>0.33461666367611193</v>
      </c>
      <c r="DM325" s="431">
        <v>0.34283257998451816</v>
      </c>
      <c r="DN325" s="14">
        <v>318</v>
      </c>
      <c r="DO325" s="43">
        <v>318</v>
      </c>
      <c r="DP325" s="14">
        <v>319</v>
      </c>
      <c r="DQ325" s="14">
        <v>290</v>
      </c>
      <c r="DR325" s="14">
        <v>319</v>
      </c>
      <c r="DS325" s="14">
        <v>319</v>
      </c>
      <c r="DT325" s="14">
        <f t="shared" si="69"/>
        <v>325</v>
      </c>
      <c r="DU325" s="368" t="s">
        <v>306</v>
      </c>
      <c r="DV325" s="14">
        <v>0.3111477347283354</v>
      </c>
      <c r="DW325" s="431">
        <v>0.32147165241980363</v>
      </c>
      <c r="DX325" s="14">
        <v>318</v>
      </c>
      <c r="DY325" s="14">
        <v>318</v>
      </c>
      <c r="DZ325" s="14">
        <v>316</v>
      </c>
      <c r="EA325" s="14">
        <v>328</v>
      </c>
      <c r="EB325" s="14">
        <v>271</v>
      </c>
      <c r="EC325" s="14">
        <v>293.5</v>
      </c>
      <c r="ED325" s="43">
        <f t="shared" si="70"/>
        <v>300</v>
      </c>
    </row>
    <row r="326" spans="6:134" x14ac:dyDescent="0.25">
      <c r="F326" s="406" t="s">
        <v>283</v>
      </c>
      <c r="G326" s="411">
        <f>(VLOOKUP(F326,'RPPF CALCULATION'!$AX$2:$AZ$400,2,FALSE))</f>
        <v>0.39088678196124271</v>
      </c>
      <c r="H326" s="413">
        <f t="shared" si="60"/>
        <v>320</v>
      </c>
      <c r="I326" s="49">
        <f>VLOOKUP(F326,'RPPF CALCULATION'!$U$2:$W$365,3,FALSE)</f>
        <v>327</v>
      </c>
      <c r="J326" s="417">
        <f>VLOOKUP(F326,'RPPF CALCULATION'!$X$2:$AC$365,3,FALSE)</f>
        <v>297</v>
      </c>
      <c r="K326" s="467">
        <f>VLOOKUP(F326,'RPPF CALCULATION'!$X$2:$AC$365,5,FALSE)</f>
        <v>334</v>
      </c>
      <c r="L326" s="525">
        <f t="shared" si="61"/>
        <v>330.5</v>
      </c>
      <c r="M326" s="469">
        <f t="shared" si="62"/>
        <v>341</v>
      </c>
      <c r="O326" s="368" t="s">
        <v>382</v>
      </c>
      <c r="P326" s="14">
        <v>0.39189565947566146</v>
      </c>
      <c r="Q326" s="431">
        <v>0.4001581501181885</v>
      </c>
      <c r="R326" s="14">
        <v>319</v>
      </c>
      <c r="S326" s="43">
        <v>319</v>
      </c>
      <c r="T326" s="14">
        <v>320</v>
      </c>
      <c r="U326" s="14">
        <v>302</v>
      </c>
      <c r="V326" s="14">
        <v>352</v>
      </c>
      <c r="W326" s="14">
        <v>336</v>
      </c>
      <c r="X326" s="14">
        <f t="shared" si="71"/>
        <v>347</v>
      </c>
      <c r="Y326" s="368" t="s">
        <v>557</v>
      </c>
      <c r="Z326" s="14">
        <v>0.39847087452719077</v>
      </c>
      <c r="AA326" s="431">
        <v>0.41335555697583726</v>
      </c>
      <c r="AB326" s="14">
        <v>319</v>
      </c>
      <c r="AC326" s="43">
        <v>319</v>
      </c>
      <c r="AD326" s="14">
        <v>335</v>
      </c>
      <c r="AE326" s="14">
        <v>290</v>
      </c>
      <c r="AF326" s="14">
        <v>342</v>
      </c>
      <c r="AG326" s="14">
        <v>338.5</v>
      </c>
      <c r="AH326" s="43">
        <f t="shared" si="72"/>
        <v>349</v>
      </c>
      <c r="AI326" s="368" t="s">
        <v>197</v>
      </c>
      <c r="AJ326" s="14">
        <v>0.36952696986452066</v>
      </c>
      <c r="AK326" s="431">
        <v>0.40531485257133076</v>
      </c>
      <c r="AL326" s="14">
        <v>319</v>
      </c>
      <c r="AM326" s="14">
        <v>319</v>
      </c>
      <c r="AN326" s="14">
        <v>308</v>
      </c>
      <c r="AO326" s="14">
        <v>338</v>
      </c>
      <c r="AP326" s="14">
        <v>159</v>
      </c>
      <c r="AQ326" s="14">
        <v>233.5</v>
      </c>
      <c r="AR326" s="43">
        <f t="shared" si="73"/>
        <v>231</v>
      </c>
      <c r="AS326" s="14" t="s">
        <v>79</v>
      </c>
      <c r="AT326" s="14">
        <v>0.34604882184663099</v>
      </c>
      <c r="AU326" s="431">
        <v>0.37281395248786947</v>
      </c>
      <c r="AV326" s="14">
        <v>319</v>
      </c>
      <c r="AW326" s="43">
        <v>319</v>
      </c>
      <c r="AX326" s="14">
        <v>317</v>
      </c>
      <c r="AY326" s="14">
        <v>205</v>
      </c>
      <c r="AZ326" s="14">
        <v>305</v>
      </c>
      <c r="BA326" s="14">
        <v>311</v>
      </c>
      <c r="BB326" s="14">
        <f t="shared" si="74"/>
        <v>323</v>
      </c>
      <c r="BC326" s="368" t="s">
        <v>84</v>
      </c>
      <c r="BD326" s="14">
        <v>0.38803221466501986</v>
      </c>
      <c r="BE326" s="431">
        <v>0.39746598364327268</v>
      </c>
      <c r="BF326" s="14">
        <v>319</v>
      </c>
      <c r="BG326" s="43">
        <v>319</v>
      </c>
      <c r="BH326" s="14">
        <v>303</v>
      </c>
      <c r="BI326" s="14">
        <v>330</v>
      </c>
      <c r="BJ326" s="14">
        <v>284</v>
      </c>
      <c r="BK326" s="14">
        <v>293.5</v>
      </c>
      <c r="BL326" s="14">
        <f t="shared" si="63"/>
        <v>302</v>
      </c>
      <c r="BM326" s="368" t="s">
        <v>235</v>
      </c>
      <c r="BN326" s="14">
        <v>0.36879223192763722</v>
      </c>
      <c r="BO326" s="431">
        <v>0.38458269792378069</v>
      </c>
      <c r="BP326" s="14">
        <v>319</v>
      </c>
      <c r="BQ326" s="43">
        <v>319</v>
      </c>
      <c r="BR326" s="14">
        <v>301</v>
      </c>
      <c r="BS326" s="14">
        <v>268</v>
      </c>
      <c r="BT326" s="14">
        <v>269</v>
      </c>
      <c r="BU326" s="14">
        <v>285</v>
      </c>
      <c r="BV326" s="14">
        <f t="shared" si="64"/>
        <v>292</v>
      </c>
      <c r="BW326" s="14" t="s">
        <v>240</v>
      </c>
      <c r="BX326" s="14">
        <v>0.3576281603141358</v>
      </c>
      <c r="BY326" s="431">
        <v>0.37745232568527975</v>
      </c>
      <c r="BZ326" s="14">
        <v>319</v>
      </c>
      <c r="CA326" s="43">
        <v>319</v>
      </c>
      <c r="CB326" s="14">
        <v>319</v>
      </c>
      <c r="CC326" s="14">
        <v>289</v>
      </c>
      <c r="CD326" s="14">
        <v>272</v>
      </c>
      <c r="CE326" s="14">
        <v>295.5</v>
      </c>
      <c r="CF326" s="14">
        <f t="shared" si="65"/>
        <v>302</v>
      </c>
      <c r="CG326" s="368" t="s">
        <v>172</v>
      </c>
      <c r="CH326" s="14">
        <v>0.34696574058987095</v>
      </c>
      <c r="CI326" s="431">
        <v>0.36606545425714887</v>
      </c>
      <c r="CJ326" s="14">
        <v>319</v>
      </c>
      <c r="CK326" s="43">
        <v>319</v>
      </c>
      <c r="CL326" s="14">
        <v>328</v>
      </c>
      <c r="CM326" s="14">
        <v>262</v>
      </c>
      <c r="CN326" s="14">
        <v>335</v>
      </c>
      <c r="CO326" s="14">
        <v>331.5</v>
      </c>
      <c r="CP326" s="43">
        <f t="shared" si="66"/>
        <v>341</v>
      </c>
      <c r="CQ326" s="14" t="s">
        <v>333</v>
      </c>
      <c r="CR326" s="14">
        <v>0.35130183038261342</v>
      </c>
      <c r="CS326" s="431">
        <v>0.36834449192537772</v>
      </c>
      <c r="CT326" s="14">
        <v>319</v>
      </c>
      <c r="CU326" s="14">
        <v>319</v>
      </c>
      <c r="CV326" s="14">
        <v>341</v>
      </c>
      <c r="CW326" s="14">
        <v>272</v>
      </c>
      <c r="CX326" s="14">
        <v>351</v>
      </c>
      <c r="CY326" s="14">
        <v>346</v>
      </c>
      <c r="CZ326" s="14">
        <f t="shared" si="67"/>
        <v>350</v>
      </c>
      <c r="DA326" s="368" t="s">
        <v>571</v>
      </c>
      <c r="DB326" s="14">
        <v>0.35034864260165832</v>
      </c>
      <c r="DC326" s="431">
        <v>0.37206772769804641</v>
      </c>
      <c r="DD326" s="14">
        <v>319</v>
      </c>
      <c r="DE326" s="43">
        <v>319</v>
      </c>
      <c r="DF326" s="14">
        <v>320</v>
      </c>
      <c r="DG326" s="14">
        <v>324</v>
      </c>
      <c r="DH326" s="14">
        <v>324</v>
      </c>
      <c r="DI326" s="14">
        <v>322</v>
      </c>
      <c r="DJ326" s="14">
        <f t="shared" si="68"/>
        <v>331</v>
      </c>
      <c r="DK326" s="368" t="s">
        <v>342</v>
      </c>
      <c r="DL326" s="14">
        <v>0.33423535788614628</v>
      </c>
      <c r="DM326" s="431">
        <v>0.34244191190988965</v>
      </c>
      <c r="DN326" s="14">
        <v>319</v>
      </c>
      <c r="DO326" s="43">
        <v>319</v>
      </c>
      <c r="DP326" s="14">
        <v>313</v>
      </c>
      <c r="DQ326" s="14">
        <v>337</v>
      </c>
      <c r="DR326" s="14">
        <v>242</v>
      </c>
      <c r="DS326" s="14">
        <v>277.5</v>
      </c>
      <c r="DT326" s="14">
        <f t="shared" si="69"/>
        <v>290</v>
      </c>
      <c r="DU326" s="368" t="s">
        <v>572</v>
      </c>
      <c r="DV326" s="14">
        <v>0.30460148542838872</v>
      </c>
      <c r="DW326" s="431">
        <v>0.31470819781376824</v>
      </c>
      <c r="DX326" s="14">
        <v>319</v>
      </c>
      <c r="DY326" s="14">
        <v>319</v>
      </c>
      <c r="DZ326" s="14">
        <v>309</v>
      </c>
      <c r="EA326" s="14">
        <v>258</v>
      </c>
      <c r="EB326" s="14">
        <v>190</v>
      </c>
      <c r="EC326" s="14">
        <v>249.5</v>
      </c>
      <c r="ED326" s="43">
        <f t="shared" si="70"/>
        <v>261</v>
      </c>
    </row>
    <row r="327" spans="6:134" x14ac:dyDescent="0.25">
      <c r="F327" s="406" t="s">
        <v>147</v>
      </c>
      <c r="G327" s="411">
        <f>(VLOOKUP(F327,'RPPF CALCULATION'!$AX$2:$AZ$400,2,FALSE))</f>
        <v>0.39065670894265558</v>
      </c>
      <c r="H327" s="413">
        <f t="shared" ref="H327:H370" si="75">RANK(G327,G:G,0)</f>
        <v>321</v>
      </c>
      <c r="I327" s="49">
        <f>VLOOKUP(F327,'RPPF CALCULATION'!$U$2:$W$365,3,FALSE)</f>
        <v>320</v>
      </c>
      <c r="J327" s="417">
        <f>VLOOKUP(F327,'RPPF CALCULATION'!$X$2:$AC$365,3,FALSE)</f>
        <v>300</v>
      </c>
      <c r="K327" s="467">
        <f>VLOOKUP(F327,'RPPF CALCULATION'!$X$2:$AC$365,5,FALSE)</f>
        <v>349</v>
      </c>
      <c r="L327" s="525">
        <f t="shared" ref="L327:L370" si="76">AVERAGE(K327,I327)</f>
        <v>334.5</v>
      </c>
      <c r="M327" s="469">
        <f t="shared" ref="M327:M370" si="77">RANK(L327,L:L,1)</f>
        <v>344</v>
      </c>
      <c r="O327" s="368" t="s">
        <v>380</v>
      </c>
      <c r="P327" s="14">
        <v>0.39101661803281668</v>
      </c>
      <c r="Q327" s="431">
        <v>0.39926057549815669</v>
      </c>
      <c r="R327" s="14">
        <v>320</v>
      </c>
      <c r="S327" s="43">
        <v>320</v>
      </c>
      <c r="T327" s="14">
        <v>302</v>
      </c>
      <c r="U327" s="14">
        <v>286</v>
      </c>
      <c r="V327" s="14">
        <v>281</v>
      </c>
      <c r="W327" s="14">
        <v>291.5</v>
      </c>
      <c r="X327" s="14">
        <f t="shared" si="71"/>
        <v>300</v>
      </c>
      <c r="Y327" s="368" t="s">
        <v>235</v>
      </c>
      <c r="Z327" s="14">
        <v>0.39827519867410122</v>
      </c>
      <c r="AA327" s="431">
        <v>0.41315257174802977</v>
      </c>
      <c r="AB327" s="14">
        <v>320</v>
      </c>
      <c r="AC327" s="43">
        <v>320</v>
      </c>
      <c r="AD327" s="14">
        <v>319</v>
      </c>
      <c r="AE327" s="14">
        <v>279</v>
      </c>
      <c r="AF327" s="14">
        <v>265</v>
      </c>
      <c r="AG327" s="14">
        <v>292</v>
      </c>
      <c r="AH327" s="43">
        <f t="shared" si="72"/>
        <v>298</v>
      </c>
      <c r="AI327" s="368" t="s">
        <v>362</v>
      </c>
      <c r="AJ327" s="14">
        <v>0.36885811573022537</v>
      </c>
      <c r="AK327" s="431">
        <v>0.40458122136997893</v>
      </c>
      <c r="AL327" s="14">
        <v>320</v>
      </c>
      <c r="AM327" s="14">
        <v>320</v>
      </c>
      <c r="AN327" s="14">
        <v>313</v>
      </c>
      <c r="AO327" s="14">
        <v>313</v>
      </c>
      <c r="AP327" s="14">
        <v>260</v>
      </c>
      <c r="AQ327" s="14">
        <v>286.5</v>
      </c>
      <c r="AR327" s="43">
        <f t="shared" si="73"/>
        <v>296</v>
      </c>
      <c r="AS327" s="14" t="s">
        <v>73</v>
      </c>
      <c r="AT327" s="14">
        <v>0.34516560970999993</v>
      </c>
      <c r="AU327" s="431">
        <v>0.37186242834805139</v>
      </c>
      <c r="AV327" s="14">
        <v>320</v>
      </c>
      <c r="AW327" s="43">
        <v>320</v>
      </c>
      <c r="AX327" s="14">
        <v>324</v>
      </c>
      <c r="AY327" s="14">
        <v>338</v>
      </c>
      <c r="AZ327" s="14">
        <v>277</v>
      </c>
      <c r="BA327" s="14">
        <v>300.5</v>
      </c>
      <c r="BB327" s="14">
        <f t="shared" si="74"/>
        <v>313</v>
      </c>
      <c r="BC327" s="368" t="s">
        <v>123</v>
      </c>
      <c r="BD327" s="14">
        <v>0.38468723433867841</v>
      </c>
      <c r="BE327" s="431">
        <v>0.39403968076059981</v>
      </c>
      <c r="BF327" s="14">
        <v>320</v>
      </c>
      <c r="BG327" s="43">
        <v>320</v>
      </c>
      <c r="BH327" s="14">
        <v>318</v>
      </c>
      <c r="BI327" s="14">
        <v>347</v>
      </c>
      <c r="BJ327" s="14">
        <v>190</v>
      </c>
      <c r="BK327" s="14">
        <v>254</v>
      </c>
      <c r="BL327" s="14">
        <f t="shared" si="63"/>
        <v>257</v>
      </c>
      <c r="BM327" s="368" t="s">
        <v>45</v>
      </c>
      <c r="BN327" s="14">
        <v>0.36329072830066611</v>
      </c>
      <c r="BO327" s="431">
        <v>0.37884563807184446</v>
      </c>
      <c r="BP327" s="14">
        <v>320</v>
      </c>
      <c r="BQ327" s="43">
        <v>320</v>
      </c>
      <c r="BR327" s="14">
        <v>329</v>
      </c>
      <c r="BS327" s="14">
        <v>334</v>
      </c>
      <c r="BT327" s="14">
        <v>327</v>
      </c>
      <c r="BU327" s="14">
        <v>328</v>
      </c>
      <c r="BV327" s="14">
        <f t="shared" si="64"/>
        <v>334</v>
      </c>
      <c r="BW327" s="14" t="s">
        <v>557</v>
      </c>
      <c r="BX327" s="14">
        <v>0.35657822003790707</v>
      </c>
      <c r="BY327" s="431">
        <v>0.37634418476386833</v>
      </c>
      <c r="BZ327" s="14">
        <v>320</v>
      </c>
      <c r="CA327" s="43">
        <v>320</v>
      </c>
      <c r="CB327" s="14">
        <v>312</v>
      </c>
      <c r="CC327" s="14">
        <v>280</v>
      </c>
      <c r="CD327" s="14">
        <v>238</v>
      </c>
      <c r="CE327" s="14">
        <v>275</v>
      </c>
      <c r="CF327" s="14">
        <f t="shared" si="65"/>
        <v>287</v>
      </c>
      <c r="CG327" s="368" t="s">
        <v>150</v>
      </c>
      <c r="CH327" s="14">
        <v>0.34630847303844847</v>
      </c>
      <c r="CI327" s="431">
        <v>0.36537200554843513</v>
      </c>
      <c r="CJ327" s="14">
        <v>320</v>
      </c>
      <c r="CK327" s="43">
        <v>320</v>
      </c>
      <c r="CL327" s="14">
        <v>322</v>
      </c>
      <c r="CM327" s="14">
        <v>315</v>
      </c>
      <c r="CN327" s="14">
        <v>233</v>
      </c>
      <c r="CO327" s="14">
        <v>277.5</v>
      </c>
      <c r="CP327" s="43">
        <f t="shared" si="66"/>
        <v>287</v>
      </c>
      <c r="CQ327" s="14" t="s">
        <v>360</v>
      </c>
      <c r="CR327" s="14">
        <v>0.34879497452957531</v>
      </c>
      <c r="CS327" s="431">
        <v>0.36571602128942404</v>
      </c>
      <c r="CT327" s="14">
        <v>320</v>
      </c>
      <c r="CU327" s="14">
        <v>320</v>
      </c>
      <c r="CV327" s="14">
        <v>326</v>
      </c>
      <c r="CW327" s="14">
        <v>342</v>
      </c>
      <c r="CX327" s="14">
        <v>320</v>
      </c>
      <c r="CY327" s="14">
        <v>323</v>
      </c>
      <c r="CZ327" s="14">
        <f t="shared" si="67"/>
        <v>332</v>
      </c>
      <c r="DA327" s="368" t="s">
        <v>42</v>
      </c>
      <c r="DB327" s="14">
        <v>0.34972907835377126</v>
      </c>
      <c r="DC327" s="431">
        <v>0.37140975494221534</v>
      </c>
      <c r="DD327" s="14">
        <v>320</v>
      </c>
      <c r="DE327" s="43">
        <v>320</v>
      </c>
      <c r="DF327" s="14">
        <v>292</v>
      </c>
      <c r="DG327" s="14">
        <v>282</v>
      </c>
      <c r="DH327" s="14">
        <v>274</v>
      </c>
      <c r="DI327" s="14">
        <v>283</v>
      </c>
      <c r="DJ327" s="14">
        <f t="shared" si="68"/>
        <v>291</v>
      </c>
      <c r="DK327" s="368" t="s">
        <v>574</v>
      </c>
      <c r="DL327" s="14">
        <v>0.33199249388001095</v>
      </c>
      <c r="DM327" s="431">
        <v>0.34014397837206067</v>
      </c>
      <c r="DN327" s="14">
        <v>320</v>
      </c>
      <c r="DO327" s="43">
        <v>320</v>
      </c>
      <c r="DP327" s="14">
        <v>315</v>
      </c>
      <c r="DQ327" s="14">
        <v>299</v>
      </c>
      <c r="DR327" s="14">
        <v>294</v>
      </c>
      <c r="DS327" s="14">
        <v>304.5</v>
      </c>
      <c r="DT327" s="14">
        <f t="shared" si="69"/>
        <v>313</v>
      </c>
      <c r="DU327" s="368" t="s">
        <v>329</v>
      </c>
      <c r="DV327" s="14">
        <v>0.30351968758301817</v>
      </c>
      <c r="DW327" s="431">
        <v>0.31359050579123404</v>
      </c>
      <c r="DX327" s="14">
        <v>320</v>
      </c>
      <c r="DY327" s="14">
        <v>320</v>
      </c>
      <c r="DZ327" s="14">
        <v>305</v>
      </c>
      <c r="EA327" s="14">
        <v>325</v>
      </c>
      <c r="EB327" s="14">
        <v>213</v>
      </c>
      <c r="EC327" s="14">
        <v>259</v>
      </c>
      <c r="ED327" s="43">
        <f t="shared" si="70"/>
        <v>270</v>
      </c>
    </row>
    <row r="328" spans="6:134" x14ac:dyDescent="0.25">
      <c r="F328" s="406" t="s">
        <v>175</v>
      </c>
      <c r="G328" s="411">
        <f>(VLOOKUP(F328,'RPPF CALCULATION'!$AX$2:$AZ$400,2,FALSE))</f>
        <v>0.39000190090779552</v>
      </c>
      <c r="H328" s="413">
        <f t="shared" si="75"/>
        <v>322</v>
      </c>
      <c r="I328" s="49">
        <f>VLOOKUP(F328,'RPPF CALCULATION'!$U$2:$W$365,3,FALSE)</f>
        <v>284</v>
      </c>
      <c r="J328" s="417">
        <f>VLOOKUP(F328,'RPPF CALCULATION'!$X$2:$AC$365,3,FALSE)</f>
        <v>312</v>
      </c>
      <c r="K328" s="467">
        <f>VLOOKUP(F328,'RPPF CALCULATION'!$X$2:$AC$365,5,FALSE)</f>
        <v>268</v>
      </c>
      <c r="L328" s="525">
        <f t="shared" si="76"/>
        <v>276</v>
      </c>
      <c r="M328" s="469">
        <f t="shared" si="77"/>
        <v>280</v>
      </c>
      <c r="O328" s="368" t="s">
        <v>302</v>
      </c>
      <c r="P328" s="14">
        <v>0.3908502995503112</v>
      </c>
      <c r="Q328" s="431">
        <v>0.39909075045753512</v>
      </c>
      <c r="R328" s="14">
        <v>321</v>
      </c>
      <c r="S328" s="43">
        <v>321</v>
      </c>
      <c r="T328" s="14">
        <v>318</v>
      </c>
      <c r="U328" s="14">
        <v>211</v>
      </c>
      <c r="V328" s="14">
        <v>346</v>
      </c>
      <c r="W328" s="14">
        <v>332</v>
      </c>
      <c r="X328" s="14">
        <f t="shared" si="71"/>
        <v>341</v>
      </c>
      <c r="Y328" s="368" t="s">
        <v>282</v>
      </c>
      <c r="Z328" s="14">
        <v>0.39691028114599763</v>
      </c>
      <c r="AA328" s="431">
        <v>0.41173666840070283</v>
      </c>
      <c r="AB328" s="14">
        <v>321</v>
      </c>
      <c r="AC328" s="43">
        <v>321</v>
      </c>
      <c r="AD328" s="14">
        <v>329</v>
      </c>
      <c r="AE328" s="14">
        <v>307</v>
      </c>
      <c r="AF328" s="14">
        <v>258</v>
      </c>
      <c r="AG328" s="14">
        <v>293.5</v>
      </c>
      <c r="AH328" s="43">
        <f t="shared" si="72"/>
        <v>302</v>
      </c>
      <c r="AI328" s="368" t="s">
        <v>218</v>
      </c>
      <c r="AJ328" s="14">
        <v>0.36773005382544138</v>
      </c>
      <c r="AK328" s="431">
        <v>0.40334390912509327</v>
      </c>
      <c r="AL328" s="14">
        <v>321</v>
      </c>
      <c r="AM328" s="14">
        <v>321</v>
      </c>
      <c r="AN328" s="14">
        <v>282</v>
      </c>
      <c r="AO328" s="14">
        <v>246</v>
      </c>
      <c r="AP328" s="14">
        <v>125</v>
      </c>
      <c r="AQ328" s="14">
        <v>203.5</v>
      </c>
      <c r="AR328" s="43">
        <f t="shared" si="73"/>
        <v>206</v>
      </c>
      <c r="AS328" s="14" t="s">
        <v>83</v>
      </c>
      <c r="AT328" s="14">
        <v>0.34271099275905192</v>
      </c>
      <c r="AU328" s="431">
        <v>0.36921795915886796</v>
      </c>
      <c r="AV328" s="14">
        <v>321</v>
      </c>
      <c r="AW328" s="43">
        <v>321</v>
      </c>
      <c r="AX328" s="14">
        <v>329</v>
      </c>
      <c r="AY328" s="14">
        <v>328</v>
      </c>
      <c r="AZ328" s="14">
        <v>267</v>
      </c>
      <c r="BA328" s="14">
        <v>298</v>
      </c>
      <c r="BB328" s="14">
        <f t="shared" si="74"/>
        <v>310</v>
      </c>
      <c r="BC328" s="368" t="s">
        <v>342</v>
      </c>
      <c r="BD328" s="14">
        <v>0.38110778523895739</v>
      </c>
      <c r="BE328" s="431">
        <v>0.3903732087421623</v>
      </c>
      <c r="BF328" s="14">
        <v>321</v>
      </c>
      <c r="BG328" s="43">
        <v>321</v>
      </c>
      <c r="BH328" s="14">
        <v>327</v>
      </c>
      <c r="BI328" s="14">
        <v>319</v>
      </c>
      <c r="BJ328" s="14">
        <v>348</v>
      </c>
      <c r="BK328" s="14">
        <v>337.5</v>
      </c>
      <c r="BL328" s="14">
        <f t="shared" ref="BL328:BL360" si="78">RANK(BK328,BK:BK,1)</f>
        <v>342</v>
      </c>
      <c r="BM328" s="368" t="s">
        <v>236</v>
      </c>
      <c r="BN328" s="14">
        <v>0.36281541996730365</v>
      </c>
      <c r="BO328" s="431">
        <v>0.37834997860462971</v>
      </c>
      <c r="BP328" s="14">
        <v>321</v>
      </c>
      <c r="BQ328" s="43">
        <v>321</v>
      </c>
      <c r="BR328" s="14">
        <v>315</v>
      </c>
      <c r="BS328" s="14">
        <v>300</v>
      </c>
      <c r="BT328" s="14">
        <v>306</v>
      </c>
      <c r="BU328" s="14">
        <v>310.5</v>
      </c>
      <c r="BV328" s="14">
        <f t="shared" ref="BV328:BV358" si="79">RANK(BU328,BU:BU,1)</f>
        <v>323</v>
      </c>
      <c r="BW328" s="14" t="s">
        <v>370</v>
      </c>
      <c r="BX328" s="14">
        <v>0.3529240719829172</v>
      </c>
      <c r="BY328" s="431">
        <v>0.37248747873562171</v>
      </c>
      <c r="BZ328" s="14">
        <v>321</v>
      </c>
      <c r="CA328" s="43">
        <v>321</v>
      </c>
      <c r="CB328" s="14">
        <v>326</v>
      </c>
      <c r="CC328" s="14">
        <v>275</v>
      </c>
      <c r="CD328" s="14">
        <v>325</v>
      </c>
      <c r="CE328" s="14">
        <v>325.5</v>
      </c>
      <c r="CF328" s="14">
        <f t="shared" ref="CF328:CF358" si="80">RANK(CE328,CE:CE,1)</f>
        <v>329</v>
      </c>
      <c r="CG328" s="368" t="s">
        <v>67</v>
      </c>
      <c r="CH328" s="14">
        <v>0.34474438238122268</v>
      </c>
      <c r="CI328" s="431">
        <v>0.36372181508304996</v>
      </c>
      <c r="CJ328" s="14">
        <v>321</v>
      </c>
      <c r="CK328" s="43">
        <v>321</v>
      </c>
      <c r="CL328" s="14">
        <v>346</v>
      </c>
      <c r="CM328" s="14">
        <v>334</v>
      </c>
      <c r="CN328" s="14">
        <v>338</v>
      </c>
      <c r="CO328" s="14">
        <v>342</v>
      </c>
      <c r="CP328" s="43">
        <f t="shared" ref="CP328:CP358" si="81">RANK(CO328,CO:CO,1)</f>
        <v>347</v>
      </c>
      <c r="CQ328" s="14" t="s">
        <v>572</v>
      </c>
      <c r="CR328" s="14">
        <v>0.33936216917745021</v>
      </c>
      <c r="CS328" s="431">
        <v>0.35582560343684611</v>
      </c>
      <c r="CT328" s="14">
        <v>321</v>
      </c>
      <c r="CU328" s="14">
        <v>321</v>
      </c>
      <c r="CV328" s="14">
        <v>309</v>
      </c>
      <c r="CW328" s="14">
        <v>187</v>
      </c>
      <c r="CX328" s="14">
        <v>315</v>
      </c>
      <c r="CY328" s="14">
        <v>312</v>
      </c>
      <c r="CZ328" s="14">
        <f t="shared" ref="CZ328:CZ358" si="82">RANK(CY328,CY:CY,1)</f>
        <v>325</v>
      </c>
      <c r="DA328" s="368" t="s">
        <v>103</v>
      </c>
      <c r="DB328" s="14">
        <v>0.34955222027008614</v>
      </c>
      <c r="DC328" s="431">
        <v>0.37122193293487682</v>
      </c>
      <c r="DD328" s="14">
        <v>321</v>
      </c>
      <c r="DE328" s="43">
        <v>321</v>
      </c>
      <c r="DF328" s="14">
        <v>327</v>
      </c>
      <c r="DG328" s="14">
        <v>337</v>
      </c>
      <c r="DH328" s="14">
        <v>347</v>
      </c>
      <c r="DI328" s="14">
        <v>337</v>
      </c>
      <c r="DJ328" s="14">
        <f t="shared" ref="DJ328:DJ358" si="83">RANK(DI328,DI:DI,1)</f>
        <v>339</v>
      </c>
      <c r="DK328" s="368" t="s">
        <v>266</v>
      </c>
      <c r="DL328" s="14">
        <v>0.33079034810394653</v>
      </c>
      <c r="DM328" s="431">
        <v>0.33891231604718441</v>
      </c>
      <c r="DN328" s="14">
        <v>321</v>
      </c>
      <c r="DO328" s="43">
        <v>321</v>
      </c>
      <c r="DP328" s="14">
        <v>323</v>
      </c>
      <c r="DQ328" s="14">
        <v>333</v>
      </c>
      <c r="DR328" s="14">
        <v>180</v>
      </c>
      <c r="DS328" s="14">
        <v>251.5</v>
      </c>
      <c r="DT328" s="14">
        <f t="shared" ref="DT328:DT354" si="84">RANK(DS328,DS:DS,1)</f>
        <v>261</v>
      </c>
      <c r="DU328" s="368" t="s">
        <v>224</v>
      </c>
      <c r="DV328" s="14">
        <v>0.30178480898966586</v>
      </c>
      <c r="DW328" s="431">
        <v>0.3117980637262463</v>
      </c>
      <c r="DX328" s="14">
        <v>321</v>
      </c>
      <c r="DY328" s="14">
        <v>321</v>
      </c>
      <c r="DZ328" s="14">
        <v>328</v>
      </c>
      <c r="EA328" s="14">
        <v>193</v>
      </c>
      <c r="EB328" s="14">
        <v>306</v>
      </c>
      <c r="EC328" s="14">
        <v>317</v>
      </c>
      <c r="ED328" s="43">
        <f t="shared" ref="ED328:ED352" si="85">RANK(EC328,EC:EC,1)</f>
        <v>326</v>
      </c>
    </row>
    <row r="329" spans="6:134" x14ac:dyDescent="0.25">
      <c r="F329" s="406" t="s">
        <v>370</v>
      </c>
      <c r="G329" s="411">
        <f>(VLOOKUP(F329,'RPPF CALCULATION'!$AX$2:$AZ$400,2,FALSE))</f>
        <v>0.38809498917794766</v>
      </c>
      <c r="H329" s="413">
        <f t="shared" si="75"/>
        <v>323</v>
      </c>
      <c r="I329" s="49">
        <f>VLOOKUP(F329,'RPPF CALCULATION'!$U$2:$W$365,3,FALSE)</f>
        <v>294</v>
      </c>
      <c r="J329" s="417">
        <f>VLOOKUP(F329,'RPPF CALCULATION'!$X$2:$AC$365,3,FALSE)</f>
        <v>295</v>
      </c>
      <c r="K329" s="467">
        <f>VLOOKUP(F329,'RPPF CALCULATION'!$X$2:$AC$365,5,FALSE)</f>
        <v>241</v>
      </c>
      <c r="L329" s="525">
        <f t="shared" si="76"/>
        <v>267.5</v>
      </c>
      <c r="M329" s="469">
        <f t="shared" si="77"/>
        <v>269</v>
      </c>
      <c r="O329" s="368" t="s">
        <v>248</v>
      </c>
      <c r="P329" s="14">
        <v>0.38966486470115402</v>
      </c>
      <c r="Q329" s="431">
        <v>0.39788032261824996</v>
      </c>
      <c r="R329" s="14">
        <v>322</v>
      </c>
      <c r="S329" s="43">
        <v>322</v>
      </c>
      <c r="T329" s="14">
        <v>324</v>
      </c>
      <c r="U329" s="14">
        <v>311</v>
      </c>
      <c r="V329" s="14">
        <v>298</v>
      </c>
      <c r="W329" s="14">
        <v>311</v>
      </c>
      <c r="X329" s="14">
        <f t="shared" ref="X329:X369" si="86">RANK(W329,W$8:W$400,1)</f>
        <v>323</v>
      </c>
      <c r="Y329" s="368" t="s">
        <v>570</v>
      </c>
      <c r="Z329" s="14">
        <v>0.39639158012950182</v>
      </c>
      <c r="AA329" s="431">
        <v>0.41119859156426664</v>
      </c>
      <c r="AB329" s="14">
        <v>322</v>
      </c>
      <c r="AC329" s="43">
        <v>322</v>
      </c>
      <c r="AD329" s="14">
        <v>314</v>
      </c>
      <c r="AE329" s="14">
        <v>343</v>
      </c>
      <c r="AF329" s="14">
        <v>299</v>
      </c>
      <c r="AG329" s="14">
        <v>306.5</v>
      </c>
      <c r="AH329" s="43">
        <f t="shared" ref="AH329:AH370" si="87">RANK(AG329,AG$8:AG$400,1)</f>
        <v>312</v>
      </c>
      <c r="AI329" s="368" t="s">
        <v>142</v>
      </c>
      <c r="AJ329" s="14">
        <v>0.36480743276102945</v>
      </c>
      <c r="AK329" s="431">
        <v>0.40013823857206632</v>
      </c>
      <c r="AL329" s="14">
        <v>322</v>
      </c>
      <c r="AM329" s="14">
        <v>322</v>
      </c>
      <c r="AN329" s="14">
        <v>328</v>
      </c>
      <c r="AO329" s="14">
        <v>344</v>
      </c>
      <c r="AP329" s="14">
        <v>223</v>
      </c>
      <c r="AQ329" s="14">
        <v>275.5</v>
      </c>
      <c r="AR329" s="43">
        <f t="shared" ref="AR329:AR365" si="88">RANK(AQ329,AQ$8:AQ$400,1)</f>
        <v>285</v>
      </c>
      <c r="AS329" s="14" t="s">
        <v>293</v>
      </c>
      <c r="AT329" s="14">
        <v>0.34100078497184866</v>
      </c>
      <c r="AU329" s="431">
        <v>0.36737547542688931</v>
      </c>
      <c r="AV329" s="14">
        <v>322</v>
      </c>
      <c r="AW329" s="43">
        <v>322</v>
      </c>
      <c r="AX329" s="14">
        <v>319</v>
      </c>
      <c r="AY329" s="14">
        <v>255</v>
      </c>
      <c r="AZ329" s="14">
        <v>312</v>
      </c>
      <c r="BA329" s="14">
        <v>315.5</v>
      </c>
      <c r="BB329" s="14">
        <f t="shared" ref="BB329:BB353" si="89">RANK(BA329,BA:BA,1)</f>
        <v>328</v>
      </c>
      <c r="BC329" s="368" t="s">
        <v>60</v>
      </c>
      <c r="BD329" s="14">
        <v>0.37976844765114098</v>
      </c>
      <c r="BE329" s="431">
        <v>0.3890013094212994</v>
      </c>
      <c r="BF329" s="14">
        <v>322</v>
      </c>
      <c r="BG329" s="43">
        <v>322</v>
      </c>
      <c r="BH329" s="14">
        <v>333</v>
      </c>
      <c r="BI329" s="14">
        <v>323</v>
      </c>
      <c r="BJ329" s="14">
        <v>339</v>
      </c>
      <c r="BK329" s="14">
        <v>336</v>
      </c>
      <c r="BL329" s="14">
        <f t="shared" si="78"/>
        <v>340</v>
      </c>
      <c r="BM329" s="368" t="s">
        <v>168</v>
      </c>
      <c r="BN329" s="14">
        <v>0.36179308369382029</v>
      </c>
      <c r="BO329" s="431">
        <v>0.37728386926662522</v>
      </c>
      <c r="BP329" s="14">
        <v>322</v>
      </c>
      <c r="BQ329" s="43">
        <v>322</v>
      </c>
      <c r="BR329" s="14">
        <v>305</v>
      </c>
      <c r="BS329" s="14">
        <v>254</v>
      </c>
      <c r="BT329" s="14">
        <v>268</v>
      </c>
      <c r="BU329" s="14">
        <v>286.5</v>
      </c>
      <c r="BV329" s="14">
        <f t="shared" si="79"/>
        <v>294</v>
      </c>
      <c r="BW329" s="14" t="s">
        <v>316</v>
      </c>
      <c r="BX329" s="14">
        <v>0.34714406697209887</v>
      </c>
      <c r="BY329" s="431">
        <v>0.36638707452838704</v>
      </c>
      <c r="BZ329" s="14">
        <v>322</v>
      </c>
      <c r="CA329" s="43">
        <v>322</v>
      </c>
      <c r="CB329" s="14">
        <v>309</v>
      </c>
      <c r="CC329" s="14">
        <v>178</v>
      </c>
      <c r="CD329" s="14">
        <v>285</v>
      </c>
      <c r="CE329" s="14">
        <v>297</v>
      </c>
      <c r="CF329" s="14">
        <f t="shared" si="80"/>
        <v>305</v>
      </c>
      <c r="CG329" s="368" t="s">
        <v>305</v>
      </c>
      <c r="CH329" s="14">
        <v>0.34114571409315425</v>
      </c>
      <c r="CI329" s="431">
        <v>0.35992504788824575</v>
      </c>
      <c r="CJ329" s="14">
        <v>322</v>
      </c>
      <c r="CK329" s="43">
        <v>322</v>
      </c>
      <c r="CL329" s="14">
        <v>312</v>
      </c>
      <c r="CM329" s="14">
        <v>285</v>
      </c>
      <c r="CN329" s="14">
        <v>296</v>
      </c>
      <c r="CO329" s="14">
        <v>304</v>
      </c>
      <c r="CP329" s="43">
        <f t="shared" si="81"/>
        <v>315</v>
      </c>
      <c r="CQ329" s="14" t="s">
        <v>96</v>
      </c>
      <c r="CR329" s="14">
        <v>0.33505789522655199</v>
      </c>
      <c r="CS329" s="431">
        <v>0.35131251678476555</v>
      </c>
      <c r="CT329" s="14">
        <v>322</v>
      </c>
      <c r="CU329" s="14">
        <v>322</v>
      </c>
      <c r="CV329" s="14">
        <v>321</v>
      </c>
      <c r="CW329" s="14">
        <v>145</v>
      </c>
      <c r="CX329" s="14">
        <v>233</v>
      </c>
      <c r="CY329" s="14">
        <v>277</v>
      </c>
      <c r="CZ329" s="14">
        <f t="shared" si="82"/>
        <v>289</v>
      </c>
      <c r="DA329" s="368" t="s">
        <v>226</v>
      </c>
      <c r="DB329" s="14">
        <v>0.34809033900003722</v>
      </c>
      <c r="DC329" s="431">
        <v>0.36966942558599047</v>
      </c>
      <c r="DD329" s="14">
        <v>322</v>
      </c>
      <c r="DE329" s="43">
        <v>322</v>
      </c>
      <c r="DF329" s="14">
        <v>330</v>
      </c>
      <c r="DG329" s="14">
        <v>351</v>
      </c>
      <c r="DH329" s="14">
        <v>278</v>
      </c>
      <c r="DI329" s="14">
        <v>304</v>
      </c>
      <c r="DJ329" s="14">
        <f t="shared" si="83"/>
        <v>314</v>
      </c>
      <c r="DK329" s="368" t="s">
        <v>244</v>
      </c>
      <c r="DL329" s="14">
        <v>0.32812333783180991</v>
      </c>
      <c r="DM329" s="431">
        <v>0.3361798220870903</v>
      </c>
      <c r="DN329" s="14">
        <v>322</v>
      </c>
      <c r="DO329" s="43">
        <v>322</v>
      </c>
      <c r="DP329" s="14">
        <v>324</v>
      </c>
      <c r="DQ329" s="14">
        <v>345</v>
      </c>
      <c r="DR329" s="14">
        <v>239</v>
      </c>
      <c r="DS329" s="14">
        <v>281.5</v>
      </c>
      <c r="DT329" s="14">
        <f t="shared" si="84"/>
        <v>292</v>
      </c>
      <c r="DU329" s="368" t="s">
        <v>67</v>
      </c>
      <c r="DV329" s="14">
        <v>0.29663895177713567</v>
      </c>
      <c r="DW329" s="431">
        <v>0.30648146637845336</v>
      </c>
      <c r="DX329" s="14">
        <v>322</v>
      </c>
      <c r="DY329" s="14">
        <v>322</v>
      </c>
      <c r="DZ329" s="14">
        <v>340</v>
      </c>
      <c r="EA329" s="14">
        <v>302</v>
      </c>
      <c r="EB329" s="14">
        <v>342</v>
      </c>
      <c r="EC329" s="14">
        <v>341</v>
      </c>
      <c r="ED329" s="43">
        <f t="shared" si="85"/>
        <v>345</v>
      </c>
    </row>
    <row r="330" spans="6:134" x14ac:dyDescent="0.25">
      <c r="F330" s="406" t="s">
        <v>395</v>
      </c>
      <c r="G330" s="411">
        <f>(VLOOKUP(F330,'RPPF CALCULATION'!$AX$2:$AZ$400,2,FALSE))</f>
        <v>0.38611668185967374</v>
      </c>
      <c r="H330" s="413">
        <f t="shared" si="75"/>
        <v>324</v>
      </c>
      <c r="I330" s="49">
        <f>VLOOKUP(F330,'RPPF CALCULATION'!$U$2:$W$365,3,FALSE)</f>
        <v>322</v>
      </c>
      <c r="J330" s="417">
        <f>VLOOKUP(F330,'RPPF CALCULATION'!$X$2:$AC$365,3,FALSE)</f>
        <v>183</v>
      </c>
      <c r="K330" s="467">
        <f>VLOOKUP(F330,'RPPF CALCULATION'!$X$2:$AC$365,5,FALSE)</f>
        <v>363</v>
      </c>
      <c r="L330" s="525">
        <f t="shared" si="76"/>
        <v>342.5</v>
      </c>
      <c r="M330" s="469">
        <f t="shared" si="77"/>
        <v>348</v>
      </c>
      <c r="O330" s="368" t="s">
        <v>242</v>
      </c>
      <c r="P330" s="14">
        <v>0.38794666976737735</v>
      </c>
      <c r="Q330" s="431">
        <v>0.39612590230350997</v>
      </c>
      <c r="R330" s="14">
        <v>323</v>
      </c>
      <c r="S330" s="43">
        <v>323</v>
      </c>
      <c r="T330" s="14">
        <v>310</v>
      </c>
      <c r="U330" s="14">
        <v>291</v>
      </c>
      <c r="V330" s="14">
        <v>266</v>
      </c>
      <c r="W330" s="14">
        <v>288</v>
      </c>
      <c r="X330" s="14">
        <f t="shared" si="86"/>
        <v>292</v>
      </c>
      <c r="Y330" s="368" t="s">
        <v>117</v>
      </c>
      <c r="Z330" s="14">
        <v>0.3948190060825979</v>
      </c>
      <c r="AA330" s="431">
        <v>0.40956727479157895</v>
      </c>
      <c r="AB330" s="14">
        <v>323</v>
      </c>
      <c r="AC330" s="43">
        <v>323</v>
      </c>
      <c r="AD330" s="14">
        <v>340</v>
      </c>
      <c r="AE330" s="14">
        <v>331</v>
      </c>
      <c r="AF330" s="14">
        <v>339</v>
      </c>
      <c r="AG330" s="14">
        <v>339.5</v>
      </c>
      <c r="AH330" s="43">
        <f t="shared" si="87"/>
        <v>350</v>
      </c>
      <c r="AI330" s="368" t="s">
        <v>179</v>
      </c>
      <c r="AJ330" s="14">
        <v>0.36453440953912836</v>
      </c>
      <c r="AK330" s="431">
        <v>0.39983877364539544</v>
      </c>
      <c r="AL330" s="14">
        <v>323</v>
      </c>
      <c r="AM330" s="14">
        <v>323</v>
      </c>
      <c r="AN330" s="14">
        <v>326</v>
      </c>
      <c r="AO330" s="14">
        <v>297</v>
      </c>
      <c r="AP330" s="14">
        <v>338</v>
      </c>
      <c r="AQ330" s="14">
        <v>332</v>
      </c>
      <c r="AR330" s="43">
        <f t="shared" si="88"/>
        <v>331</v>
      </c>
      <c r="AS330" s="14" t="s">
        <v>150</v>
      </c>
      <c r="AT330" s="14">
        <v>0.33911176663229042</v>
      </c>
      <c r="AU330" s="431">
        <v>0.36534035104838503</v>
      </c>
      <c r="AV330" s="14">
        <v>323</v>
      </c>
      <c r="AW330" s="43">
        <v>323</v>
      </c>
      <c r="AX330" s="14">
        <v>301</v>
      </c>
      <c r="AY330" s="14">
        <v>186</v>
      </c>
      <c r="AZ330" s="14">
        <v>282</v>
      </c>
      <c r="BA330" s="14">
        <v>291.5</v>
      </c>
      <c r="BB330" s="14">
        <f t="shared" si="89"/>
        <v>305</v>
      </c>
      <c r="BC330" s="368" t="s">
        <v>387</v>
      </c>
      <c r="BD330" s="14">
        <v>0.37525466399992985</v>
      </c>
      <c r="BE330" s="431">
        <v>0.38437778747884849</v>
      </c>
      <c r="BF330" s="14">
        <v>323</v>
      </c>
      <c r="BG330" s="43">
        <v>323</v>
      </c>
      <c r="BH330" s="14">
        <v>314</v>
      </c>
      <c r="BI330" s="14">
        <v>305</v>
      </c>
      <c r="BJ330" s="14">
        <v>241</v>
      </c>
      <c r="BK330" s="14">
        <v>277.5</v>
      </c>
      <c r="BL330" s="14">
        <f t="shared" si="78"/>
        <v>287</v>
      </c>
      <c r="BM330" s="368" t="s">
        <v>232</v>
      </c>
      <c r="BN330" s="14">
        <v>0.3586963856109896</v>
      </c>
      <c r="BO330" s="431">
        <v>0.37405458079401954</v>
      </c>
      <c r="BP330" s="14">
        <v>323</v>
      </c>
      <c r="BQ330" s="43">
        <v>323</v>
      </c>
      <c r="BR330" s="14">
        <v>308</v>
      </c>
      <c r="BS330" s="14">
        <v>296</v>
      </c>
      <c r="BT330" s="14">
        <v>196</v>
      </c>
      <c r="BU330" s="14">
        <v>252</v>
      </c>
      <c r="BV330" s="14">
        <f t="shared" si="79"/>
        <v>252</v>
      </c>
      <c r="BW330" s="14" t="s">
        <v>142</v>
      </c>
      <c r="BX330" s="14">
        <v>0.34601603678837256</v>
      </c>
      <c r="BY330" s="431">
        <v>0.3651965149932635</v>
      </c>
      <c r="BZ330" s="14">
        <v>323</v>
      </c>
      <c r="CA330" s="43">
        <v>323</v>
      </c>
      <c r="CB330" s="14">
        <v>307</v>
      </c>
      <c r="CC330" s="14">
        <v>326</v>
      </c>
      <c r="CD330" s="14">
        <v>198</v>
      </c>
      <c r="CE330" s="14">
        <v>252.5</v>
      </c>
      <c r="CF330" s="14">
        <f t="shared" si="80"/>
        <v>261</v>
      </c>
      <c r="CG330" s="368" t="s">
        <v>37</v>
      </c>
      <c r="CH330" s="14">
        <v>0.33981328996117705</v>
      </c>
      <c r="CI330" s="431">
        <v>0.35851927668931932</v>
      </c>
      <c r="CJ330" s="14">
        <v>323</v>
      </c>
      <c r="CK330" s="43">
        <v>323</v>
      </c>
      <c r="CL330" s="14">
        <v>319</v>
      </c>
      <c r="CM330" s="14">
        <v>296</v>
      </c>
      <c r="CN330" s="14">
        <v>306</v>
      </c>
      <c r="CO330" s="14">
        <v>312.5</v>
      </c>
      <c r="CP330" s="43">
        <f t="shared" si="81"/>
        <v>323</v>
      </c>
      <c r="CQ330" s="14" t="s">
        <v>218</v>
      </c>
      <c r="CR330" s="14">
        <v>0.32671580414237589</v>
      </c>
      <c r="CS330" s="431">
        <v>0.3425657268843274</v>
      </c>
      <c r="CT330" s="14">
        <v>323</v>
      </c>
      <c r="CU330" s="14">
        <v>323</v>
      </c>
      <c r="CV330" s="14">
        <v>328</v>
      </c>
      <c r="CW330" s="14">
        <v>319</v>
      </c>
      <c r="CX330" s="14">
        <v>317</v>
      </c>
      <c r="CY330" s="14">
        <v>322.5</v>
      </c>
      <c r="CZ330" s="14">
        <f t="shared" si="82"/>
        <v>331</v>
      </c>
      <c r="DA330" s="368" t="s">
        <v>50</v>
      </c>
      <c r="DB330" s="14">
        <v>0.34704129625067431</v>
      </c>
      <c r="DC330" s="431">
        <v>0.36855534976393184</v>
      </c>
      <c r="DD330" s="14">
        <v>323</v>
      </c>
      <c r="DE330" s="43">
        <v>323</v>
      </c>
      <c r="DF330" s="14">
        <v>324</v>
      </c>
      <c r="DG330" s="14">
        <v>338</v>
      </c>
      <c r="DH330" s="14">
        <v>228</v>
      </c>
      <c r="DI330" s="14">
        <v>276</v>
      </c>
      <c r="DJ330" s="14">
        <f t="shared" si="83"/>
        <v>286</v>
      </c>
      <c r="DK330" s="368" t="s">
        <v>184</v>
      </c>
      <c r="DL330" s="14">
        <v>0.32802469346138236</v>
      </c>
      <c r="DM330" s="431">
        <v>0.33607875567980772</v>
      </c>
      <c r="DN330" s="14">
        <v>323</v>
      </c>
      <c r="DO330" s="43">
        <v>323</v>
      </c>
      <c r="DP330" s="14">
        <v>326</v>
      </c>
      <c r="DQ330" s="14">
        <v>307</v>
      </c>
      <c r="DR330" s="14">
        <v>299</v>
      </c>
      <c r="DS330" s="14">
        <v>312.5</v>
      </c>
      <c r="DT330" s="14">
        <f t="shared" si="84"/>
        <v>321</v>
      </c>
      <c r="DU330" s="368" t="s">
        <v>244</v>
      </c>
      <c r="DV330" s="14">
        <v>0.29654608811234434</v>
      </c>
      <c r="DW330" s="431">
        <v>0.30638552148656367</v>
      </c>
      <c r="DX330" s="14">
        <v>323</v>
      </c>
      <c r="DY330" s="14">
        <v>323</v>
      </c>
      <c r="DZ330" s="14">
        <v>332</v>
      </c>
      <c r="EA330" s="14">
        <v>335</v>
      </c>
      <c r="EB330" s="14">
        <v>328</v>
      </c>
      <c r="EC330" s="14">
        <v>330</v>
      </c>
      <c r="ED330" s="43">
        <f t="shared" si="85"/>
        <v>334</v>
      </c>
    </row>
    <row r="331" spans="6:134" x14ac:dyDescent="0.25">
      <c r="F331" s="406" t="s">
        <v>139</v>
      </c>
      <c r="G331" s="411">
        <f>(VLOOKUP(F331,'RPPF CALCULATION'!$AX$2:$AZ$400,2,FALSE))</f>
        <v>0.37615718209815091</v>
      </c>
      <c r="H331" s="413">
        <f t="shared" si="75"/>
        <v>325</v>
      </c>
      <c r="I331" s="49">
        <f>VLOOKUP(F331,'RPPF CALCULATION'!$U$2:$W$365,3,FALSE)</f>
        <v>323</v>
      </c>
      <c r="J331" s="417">
        <f>VLOOKUP(F331,'RPPF CALCULATION'!$X$2:$AC$365,3,FALSE)</f>
        <v>350</v>
      </c>
      <c r="K331" s="467">
        <f>VLOOKUP(F331,'RPPF CALCULATION'!$X$2:$AC$365,5,FALSE)</f>
        <v>247</v>
      </c>
      <c r="L331" s="525">
        <f t="shared" si="76"/>
        <v>285</v>
      </c>
      <c r="M331" s="469">
        <f t="shared" si="77"/>
        <v>290</v>
      </c>
      <c r="O331" s="368" t="s">
        <v>50</v>
      </c>
      <c r="P331" s="14">
        <v>0.37835427660862725</v>
      </c>
      <c r="Q331" s="431">
        <v>0.3863312689392428</v>
      </c>
      <c r="R331" s="14">
        <v>324</v>
      </c>
      <c r="S331" s="43">
        <v>324</v>
      </c>
      <c r="T331" s="14">
        <v>331</v>
      </c>
      <c r="U331" s="14">
        <v>191</v>
      </c>
      <c r="V331" s="14">
        <v>332</v>
      </c>
      <c r="W331" s="14">
        <v>331.5</v>
      </c>
      <c r="X331" s="14">
        <f t="shared" si="86"/>
        <v>340</v>
      </c>
      <c r="Y331" s="368" t="s">
        <v>380</v>
      </c>
      <c r="Z331" s="14">
        <v>0.39317360326137635</v>
      </c>
      <c r="AA331" s="431">
        <v>0.40786040876172758</v>
      </c>
      <c r="AB331" s="14">
        <v>324</v>
      </c>
      <c r="AC331" s="43">
        <v>324</v>
      </c>
      <c r="AD331" s="14">
        <v>321</v>
      </c>
      <c r="AE331" s="14">
        <v>243</v>
      </c>
      <c r="AF331" s="14">
        <v>358</v>
      </c>
      <c r="AG331" s="14">
        <v>339.5</v>
      </c>
      <c r="AH331" s="43">
        <f t="shared" si="87"/>
        <v>350</v>
      </c>
      <c r="AI331" s="368" t="s">
        <v>242</v>
      </c>
      <c r="AJ331" s="14">
        <v>0.36347477724122595</v>
      </c>
      <c r="AK331" s="431">
        <v>0.39867651826587169</v>
      </c>
      <c r="AL331" s="14">
        <v>324</v>
      </c>
      <c r="AM331" s="14">
        <v>324</v>
      </c>
      <c r="AN331" s="14">
        <v>333</v>
      </c>
      <c r="AO331" s="14">
        <v>312</v>
      </c>
      <c r="AP331" s="14">
        <v>340</v>
      </c>
      <c r="AQ331" s="14">
        <v>336.5</v>
      </c>
      <c r="AR331" s="43">
        <f t="shared" si="88"/>
        <v>338</v>
      </c>
      <c r="AS331" s="14" t="s">
        <v>168</v>
      </c>
      <c r="AT331" s="14">
        <v>0.33325405459863477</v>
      </c>
      <c r="AU331" s="431">
        <v>0.35902957453959866</v>
      </c>
      <c r="AV331" s="14">
        <v>324</v>
      </c>
      <c r="AW331" s="43">
        <v>324</v>
      </c>
      <c r="AX331" s="14">
        <v>330</v>
      </c>
      <c r="AY331" s="14">
        <v>341</v>
      </c>
      <c r="AZ331" s="14">
        <v>230</v>
      </c>
      <c r="BA331" s="14">
        <v>280</v>
      </c>
      <c r="BB331" s="14">
        <f t="shared" si="89"/>
        <v>288</v>
      </c>
      <c r="BC331" s="368" t="s">
        <v>162</v>
      </c>
      <c r="BD331" s="14">
        <v>0.37471879183628726</v>
      </c>
      <c r="BE331" s="431">
        <v>0.38382888728814363</v>
      </c>
      <c r="BF331" s="14">
        <v>324</v>
      </c>
      <c r="BG331" s="43">
        <v>324</v>
      </c>
      <c r="BH331" s="14">
        <v>322</v>
      </c>
      <c r="BI331" s="14">
        <v>346</v>
      </c>
      <c r="BJ331" s="14">
        <v>219</v>
      </c>
      <c r="BK331" s="14">
        <v>270.5</v>
      </c>
      <c r="BL331" s="14">
        <f t="shared" si="78"/>
        <v>278</v>
      </c>
      <c r="BM331" s="368" t="s">
        <v>84</v>
      </c>
      <c r="BN331" s="14">
        <v>0.35547473405176144</v>
      </c>
      <c r="BO331" s="431">
        <v>0.37069498874962575</v>
      </c>
      <c r="BP331" s="14">
        <v>324</v>
      </c>
      <c r="BQ331" s="43">
        <v>324</v>
      </c>
      <c r="BR331" s="14">
        <v>316</v>
      </c>
      <c r="BS331" s="14">
        <v>250</v>
      </c>
      <c r="BT331" s="14">
        <v>273</v>
      </c>
      <c r="BU331" s="14">
        <v>294.5</v>
      </c>
      <c r="BV331" s="14">
        <f t="shared" si="79"/>
        <v>301</v>
      </c>
      <c r="BW331" s="14" t="s">
        <v>152</v>
      </c>
      <c r="BX331" s="14">
        <v>0.34530993903060225</v>
      </c>
      <c r="BY331" s="431">
        <v>0.36445127658531079</v>
      </c>
      <c r="BZ331" s="14">
        <v>324</v>
      </c>
      <c r="CA331" s="43">
        <v>324</v>
      </c>
      <c r="CB331" s="14">
        <v>332</v>
      </c>
      <c r="CC331" s="14">
        <v>266</v>
      </c>
      <c r="CD331" s="14">
        <v>336</v>
      </c>
      <c r="CE331" s="14">
        <v>334</v>
      </c>
      <c r="CF331" s="14">
        <f t="shared" si="80"/>
        <v>338</v>
      </c>
      <c r="CG331" s="368" t="s">
        <v>248</v>
      </c>
      <c r="CH331" s="14">
        <v>0.33516393886750701</v>
      </c>
      <c r="CI331" s="431">
        <v>0.35361398887268414</v>
      </c>
      <c r="CJ331" s="14">
        <v>324</v>
      </c>
      <c r="CK331" s="43">
        <v>324</v>
      </c>
      <c r="CL331" s="14">
        <v>320</v>
      </c>
      <c r="CM331" s="14">
        <v>154</v>
      </c>
      <c r="CN331" s="14">
        <v>309</v>
      </c>
      <c r="CO331" s="14">
        <v>314.5</v>
      </c>
      <c r="CP331" s="43">
        <f t="shared" si="81"/>
        <v>326</v>
      </c>
      <c r="CQ331" s="14" t="s">
        <v>309</v>
      </c>
      <c r="CR331" s="14">
        <v>0.32030488600009727</v>
      </c>
      <c r="CS331" s="431">
        <v>0.3358437966759909</v>
      </c>
      <c r="CT331" s="14">
        <v>324</v>
      </c>
      <c r="CU331" s="14">
        <v>324</v>
      </c>
      <c r="CV331" s="14">
        <v>317</v>
      </c>
      <c r="CW331" s="14">
        <v>314</v>
      </c>
      <c r="CX331" s="14">
        <v>330</v>
      </c>
      <c r="CY331" s="14">
        <v>323.5</v>
      </c>
      <c r="CZ331" s="14">
        <f t="shared" si="82"/>
        <v>334</v>
      </c>
      <c r="DA331" s="368" t="s">
        <v>557</v>
      </c>
      <c r="DB331" s="14">
        <v>0.34512898396375896</v>
      </c>
      <c r="DC331" s="431">
        <v>0.36652448792882369</v>
      </c>
      <c r="DD331" s="14">
        <v>324</v>
      </c>
      <c r="DE331" s="43">
        <v>324</v>
      </c>
      <c r="DF331" s="14">
        <v>306</v>
      </c>
      <c r="DG331" s="14">
        <v>274</v>
      </c>
      <c r="DH331" s="14">
        <v>277</v>
      </c>
      <c r="DI331" s="14">
        <v>291.5</v>
      </c>
      <c r="DJ331" s="14">
        <f t="shared" si="83"/>
        <v>301</v>
      </c>
      <c r="DK331" s="368" t="s">
        <v>265</v>
      </c>
      <c r="DL331" s="14">
        <v>0.32487490248059286</v>
      </c>
      <c r="DM331" s="431">
        <v>0.3328516271904709</v>
      </c>
      <c r="DN331" s="14">
        <v>324</v>
      </c>
      <c r="DO331" s="43">
        <v>324</v>
      </c>
      <c r="DP331" s="14">
        <v>311</v>
      </c>
      <c r="DQ331" s="14">
        <v>172</v>
      </c>
      <c r="DR331" s="14">
        <v>344</v>
      </c>
      <c r="DS331" s="14">
        <v>327.5</v>
      </c>
      <c r="DT331" s="14">
        <f t="shared" si="84"/>
        <v>336</v>
      </c>
      <c r="DU331" s="368" t="s">
        <v>79</v>
      </c>
      <c r="DV331" s="14">
        <v>0.29193768456041336</v>
      </c>
      <c r="DW331" s="431">
        <v>0.30162421057375882</v>
      </c>
      <c r="DX331" s="14">
        <v>324</v>
      </c>
      <c r="DY331" s="14">
        <v>324</v>
      </c>
      <c r="DZ331" s="14">
        <v>310</v>
      </c>
      <c r="EA331" s="14">
        <v>256</v>
      </c>
      <c r="EB331" s="14">
        <v>198</v>
      </c>
      <c r="EC331" s="14">
        <v>254</v>
      </c>
      <c r="ED331" s="43">
        <f t="shared" si="85"/>
        <v>265</v>
      </c>
    </row>
    <row r="332" spans="6:134" x14ac:dyDescent="0.25">
      <c r="F332" s="406" t="s">
        <v>90</v>
      </c>
      <c r="G332" s="411">
        <f>(VLOOKUP(F332,'RPPF CALCULATION'!$AX$2:$AZ$400,2,FALSE))</f>
        <v>0.37596101736503923</v>
      </c>
      <c r="H332" s="413">
        <f t="shared" si="75"/>
        <v>326</v>
      </c>
      <c r="I332" s="49">
        <f>VLOOKUP(F332,'RPPF CALCULATION'!$U$2:$W$365,3,FALSE)</f>
        <v>337</v>
      </c>
      <c r="J332" s="417">
        <f>VLOOKUP(F332,'RPPF CALCULATION'!$X$2:$AC$365,3,FALSE)</f>
        <v>336</v>
      </c>
      <c r="K332" s="467">
        <f>VLOOKUP(F332,'RPPF CALCULATION'!$X$2:$AC$365,5,FALSE)</f>
        <v>356</v>
      </c>
      <c r="L332" s="525">
        <f t="shared" si="76"/>
        <v>346.5</v>
      </c>
      <c r="M332" s="469">
        <f t="shared" si="77"/>
        <v>350</v>
      </c>
      <c r="O332" s="368" t="s">
        <v>308</v>
      </c>
      <c r="P332" s="14">
        <v>0.37814967585006432</v>
      </c>
      <c r="Q332" s="431">
        <v>0.38612235450224991</v>
      </c>
      <c r="R332" s="14">
        <v>325</v>
      </c>
      <c r="S332" s="43">
        <v>325</v>
      </c>
      <c r="T332" s="14">
        <v>328</v>
      </c>
      <c r="U332" s="14">
        <v>319</v>
      </c>
      <c r="V332" s="14">
        <v>265</v>
      </c>
      <c r="W332" s="14">
        <v>296.5</v>
      </c>
      <c r="X332" s="14">
        <f t="shared" si="86"/>
        <v>310</v>
      </c>
      <c r="Y332" s="368" t="s">
        <v>382</v>
      </c>
      <c r="Z332" s="14">
        <v>0.39212281713632824</v>
      </c>
      <c r="AA332" s="431">
        <v>0.40677037104065916</v>
      </c>
      <c r="AB332" s="14">
        <v>325</v>
      </c>
      <c r="AC332" s="43">
        <v>325</v>
      </c>
      <c r="AD332" s="14">
        <v>322</v>
      </c>
      <c r="AE332" s="14">
        <v>312</v>
      </c>
      <c r="AF332" s="14">
        <v>351</v>
      </c>
      <c r="AG332" s="14">
        <v>336.5</v>
      </c>
      <c r="AH332" s="43">
        <f t="shared" si="87"/>
        <v>348</v>
      </c>
      <c r="AI332" s="368" t="s">
        <v>81</v>
      </c>
      <c r="AJ332" s="14">
        <v>0.36313196441224577</v>
      </c>
      <c r="AK332" s="431">
        <v>0.39830050476058249</v>
      </c>
      <c r="AL332" s="14">
        <v>325</v>
      </c>
      <c r="AM332" s="14">
        <v>325</v>
      </c>
      <c r="AN332" s="14">
        <v>315</v>
      </c>
      <c r="AO332" s="14">
        <v>288</v>
      </c>
      <c r="AP332" s="14">
        <v>293</v>
      </c>
      <c r="AQ332" s="14">
        <v>304</v>
      </c>
      <c r="AR332" s="43">
        <f t="shared" si="88"/>
        <v>314</v>
      </c>
      <c r="AS332" s="14" t="s">
        <v>325</v>
      </c>
      <c r="AT332" s="14">
        <v>0.33170365186268858</v>
      </c>
      <c r="AU332" s="431">
        <v>0.35735925597341583</v>
      </c>
      <c r="AV332" s="14">
        <v>325</v>
      </c>
      <c r="AW332" s="43">
        <v>325</v>
      </c>
      <c r="AX332" s="14">
        <v>306</v>
      </c>
      <c r="AY332" s="14">
        <v>314</v>
      </c>
      <c r="AZ332" s="14">
        <v>167</v>
      </c>
      <c r="BA332" s="14">
        <v>236.5</v>
      </c>
      <c r="BB332" s="14">
        <f t="shared" si="89"/>
        <v>241</v>
      </c>
      <c r="BC332" s="368" t="s">
        <v>557</v>
      </c>
      <c r="BD332" s="14">
        <v>0.35938882981134485</v>
      </c>
      <c r="BE332" s="431">
        <v>0.36812622600081252</v>
      </c>
      <c r="BF332" s="14">
        <v>325</v>
      </c>
      <c r="BG332" s="43">
        <v>325</v>
      </c>
      <c r="BH332" s="14">
        <v>332</v>
      </c>
      <c r="BI332" s="14">
        <v>295</v>
      </c>
      <c r="BJ332" s="14">
        <v>342</v>
      </c>
      <c r="BK332" s="14">
        <v>337</v>
      </c>
      <c r="BL332" s="14">
        <f t="shared" si="78"/>
        <v>341</v>
      </c>
      <c r="BM332" s="368" t="s">
        <v>572</v>
      </c>
      <c r="BN332" s="14">
        <v>0.35394730099875121</v>
      </c>
      <c r="BO332" s="431">
        <v>0.36910215605530833</v>
      </c>
      <c r="BP332" s="14">
        <v>325</v>
      </c>
      <c r="BQ332" s="43">
        <v>325</v>
      </c>
      <c r="BR332" s="14">
        <v>328</v>
      </c>
      <c r="BS332" s="14">
        <v>217</v>
      </c>
      <c r="BT332" s="14">
        <v>293</v>
      </c>
      <c r="BU332" s="14">
        <v>310.5</v>
      </c>
      <c r="BV332" s="14">
        <f t="shared" si="79"/>
        <v>323</v>
      </c>
      <c r="BW332" s="14" t="s">
        <v>172</v>
      </c>
      <c r="BX332" s="14">
        <v>0.34426489531136312</v>
      </c>
      <c r="BY332" s="431">
        <v>0.3633483036484953</v>
      </c>
      <c r="BZ332" s="14">
        <v>325</v>
      </c>
      <c r="CA332" s="43">
        <v>325</v>
      </c>
      <c r="CB332" s="14">
        <v>330</v>
      </c>
      <c r="CC332" s="14">
        <v>301</v>
      </c>
      <c r="CD332" s="14">
        <v>324</v>
      </c>
      <c r="CE332" s="14">
        <v>327</v>
      </c>
      <c r="CF332" s="14">
        <f t="shared" si="80"/>
        <v>332</v>
      </c>
      <c r="CG332" s="368" t="s">
        <v>173</v>
      </c>
      <c r="CH332" s="14">
        <v>0.33503226681894804</v>
      </c>
      <c r="CI332" s="431">
        <v>0.35347506856260752</v>
      </c>
      <c r="CJ332" s="14">
        <v>325</v>
      </c>
      <c r="CK332" s="43">
        <v>325</v>
      </c>
      <c r="CL332" s="14">
        <v>314</v>
      </c>
      <c r="CM332" s="14">
        <v>260</v>
      </c>
      <c r="CN332" s="14">
        <v>257</v>
      </c>
      <c r="CO332" s="14">
        <v>285.5</v>
      </c>
      <c r="CP332" s="43">
        <f t="shared" si="81"/>
        <v>298</v>
      </c>
      <c r="CQ332" s="14" t="s">
        <v>267</v>
      </c>
      <c r="CR332" s="14">
        <v>0.32024003857745514</v>
      </c>
      <c r="CS332" s="431">
        <v>0.33577580331848472</v>
      </c>
      <c r="CT332" s="14">
        <v>325</v>
      </c>
      <c r="CU332" s="14">
        <v>325</v>
      </c>
      <c r="CV332" s="14">
        <v>334</v>
      </c>
      <c r="CW332" s="14">
        <v>323</v>
      </c>
      <c r="CX332" s="14">
        <v>347</v>
      </c>
      <c r="CY332" s="14">
        <v>340.5</v>
      </c>
      <c r="CZ332" s="14">
        <f t="shared" si="82"/>
        <v>345</v>
      </c>
      <c r="DA332" s="368" t="s">
        <v>97</v>
      </c>
      <c r="DB332" s="14">
        <v>0.34172325869423814</v>
      </c>
      <c r="DC332" s="431">
        <v>0.36290763229386364</v>
      </c>
      <c r="DD332" s="14">
        <v>325</v>
      </c>
      <c r="DE332" s="43">
        <v>325</v>
      </c>
      <c r="DF332" s="14">
        <v>341</v>
      </c>
      <c r="DG332" s="14">
        <v>276</v>
      </c>
      <c r="DH332" s="14">
        <v>351</v>
      </c>
      <c r="DI332" s="14">
        <v>346</v>
      </c>
      <c r="DJ332" s="14">
        <f t="shared" si="83"/>
        <v>348</v>
      </c>
      <c r="DK332" s="368" t="s">
        <v>571</v>
      </c>
      <c r="DL332" s="14">
        <v>0.32122783010500217</v>
      </c>
      <c r="DM332" s="431">
        <v>0.32911500744721667</v>
      </c>
      <c r="DN332" s="14">
        <v>325</v>
      </c>
      <c r="DO332" s="43">
        <v>325</v>
      </c>
      <c r="DP332" s="14">
        <v>331</v>
      </c>
      <c r="DQ332" s="14">
        <v>316</v>
      </c>
      <c r="DR332" s="14">
        <v>332</v>
      </c>
      <c r="DS332" s="14">
        <v>331.5</v>
      </c>
      <c r="DT332" s="14">
        <f t="shared" si="84"/>
        <v>337</v>
      </c>
      <c r="DU332" s="368" t="s">
        <v>266</v>
      </c>
      <c r="DV332" s="14">
        <v>0.29104255622418468</v>
      </c>
      <c r="DW332" s="431">
        <v>0.30069938177618949</v>
      </c>
      <c r="DX332" s="14">
        <v>325</v>
      </c>
      <c r="DY332" s="14">
        <v>325</v>
      </c>
      <c r="DZ332" s="14">
        <v>318</v>
      </c>
      <c r="EA332" s="14">
        <v>332</v>
      </c>
      <c r="EB332" s="14">
        <v>97</v>
      </c>
      <c r="EC332" s="14">
        <v>207.5</v>
      </c>
      <c r="ED332" s="43">
        <f t="shared" si="85"/>
        <v>209</v>
      </c>
    </row>
    <row r="333" spans="6:134" x14ac:dyDescent="0.25">
      <c r="F333" s="406" t="s">
        <v>141</v>
      </c>
      <c r="G333" s="411">
        <f>(VLOOKUP(F333,'RPPF CALCULATION'!$AX$2:$AZ$400,2,FALSE))</f>
        <v>0.37563952747459695</v>
      </c>
      <c r="H333" s="413">
        <f t="shared" si="75"/>
        <v>327</v>
      </c>
      <c r="I333" s="49">
        <f>VLOOKUP(F333,'RPPF CALCULATION'!$U$2:$W$365,3,FALSE)</f>
        <v>334</v>
      </c>
      <c r="J333" s="417">
        <f>VLOOKUP(F333,'RPPF CALCULATION'!$X$2:$AC$365,3,FALSE)</f>
        <v>299</v>
      </c>
      <c r="K333" s="467">
        <f>VLOOKUP(F333,'RPPF CALCULATION'!$X$2:$AC$365,5,FALSE)</f>
        <v>322</v>
      </c>
      <c r="L333" s="525">
        <f t="shared" si="76"/>
        <v>328</v>
      </c>
      <c r="M333" s="469">
        <f t="shared" si="77"/>
        <v>335</v>
      </c>
      <c r="O333" s="368" t="s">
        <v>229</v>
      </c>
      <c r="P333" s="14">
        <v>0.37747415797500911</v>
      </c>
      <c r="Q333" s="431">
        <v>0.38543259441759997</v>
      </c>
      <c r="R333" s="14">
        <v>326</v>
      </c>
      <c r="S333" s="43">
        <v>326</v>
      </c>
      <c r="T333" s="14">
        <v>336</v>
      </c>
      <c r="U333" s="14">
        <v>268</v>
      </c>
      <c r="V333" s="14">
        <v>303</v>
      </c>
      <c r="W333" s="14">
        <v>319.5</v>
      </c>
      <c r="X333" s="14">
        <f t="shared" si="86"/>
        <v>329</v>
      </c>
      <c r="Y333" s="368" t="s">
        <v>317</v>
      </c>
      <c r="Z333" s="14">
        <v>0.38928182987663196</v>
      </c>
      <c r="AA333" s="431">
        <v>0.40382326010692671</v>
      </c>
      <c r="AB333" s="14">
        <v>326</v>
      </c>
      <c r="AC333" s="43">
        <v>326</v>
      </c>
      <c r="AD333" s="14">
        <v>336</v>
      </c>
      <c r="AE333" s="14">
        <v>342</v>
      </c>
      <c r="AF333" s="14">
        <v>285</v>
      </c>
      <c r="AG333" s="14">
        <v>310.5</v>
      </c>
      <c r="AH333" s="43">
        <f t="shared" si="87"/>
        <v>315</v>
      </c>
      <c r="AI333" s="368" t="s">
        <v>571</v>
      </c>
      <c r="AJ333" s="14">
        <v>0.3580302722809689</v>
      </c>
      <c r="AK333" s="431">
        <v>0.39270472485090252</v>
      </c>
      <c r="AL333" s="14">
        <v>326</v>
      </c>
      <c r="AM333" s="14">
        <v>326</v>
      </c>
      <c r="AN333" s="14">
        <v>324</v>
      </c>
      <c r="AO333" s="14">
        <v>311</v>
      </c>
      <c r="AP333" s="14">
        <v>301</v>
      </c>
      <c r="AQ333" s="14">
        <v>312.5</v>
      </c>
      <c r="AR333" s="43">
        <f t="shared" si="88"/>
        <v>322</v>
      </c>
      <c r="AS333" s="14" t="s">
        <v>244</v>
      </c>
      <c r="AT333" s="14">
        <v>0.31967950932975531</v>
      </c>
      <c r="AU333" s="431">
        <v>0.34440510667431168</v>
      </c>
      <c r="AV333" s="14">
        <v>326</v>
      </c>
      <c r="AW333" s="43">
        <v>326</v>
      </c>
      <c r="AX333" s="14">
        <v>326</v>
      </c>
      <c r="AY333" s="14">
        <v>312</v>
      </c>
      <c r="AZ333" s="14">
        <v>329</v>
      </c>
      <c r="BA333" s="14">
        <v>327.5</v>
      </c>
      <c r="BB333" s="14">
        <f t="shared" si="89"/>
        <v>335</v>
      </c>
      <c r="BC333" s="368" t="s">
        <v>573</v>
      </c>
      <c r="BD333" s="14">
        <v>0.35340801197846988</v>
      </c>
      <c r="BE333" s="431">
        <v>0.36200000360717177</v>
      </c>
      <c r="BF333" s="14">
        <v>326</v>
      </c>
      <c r="BG333" s="43">
        <v>326</v>
      </c>
      <c r="BH333" s="14">
        <v>326</v>
      </c>
      <c r="BI333" s="14">
        <v>284</v>
      </c>
      <c r="BJ333" s="14">
        <v>295</v>
      </c>
      <c r="BK333" s="14">
        <v>310.5</v>
      </c>
      <c r="BL333" s="14">
        <f t="shared" si="78"/>
        <v>318</v>
      </c>
      <c r="BM333" s="368" t="s">
        <v>163</v>
      </c>
      <c r="BN333" s="14">
        <v>0.35350139285020193</v>
      </c>
      <c r="BO333" s="431">
        <v>0.36863715559177113</v>
      </c>
      <c r="BP333" s="14">
        <v>326</v>
      </c>
      <c r="BQ333" s="43">
        <v>326</v>
      </c>
      <c r="BR333" s="14">
        <v>321</v>
      </c>
      <c r="BS333" s="14">
        <v>324</v>
      </c>
      <c r="BT333" s="14">
        <v>202</v>
      </c>
      <c r="BU333" s="14">
        <v>261.5</v>
      </c>
      <c r="BV333" s="14">
        <f t="shared" si="79"/>
        <v>266</v>
      </c>
      <c r="BW333" s="14" t="s">
        <v>242</v>
      </c>
      <c r="BX333" s="14">
        <v>0.34235475520067843</v>
      </c>
      <c r="BY333" s="431">
        <v>0.36133228000391043</v>
      </c>
      <c r="BZ333" s="14">
        <v>326</v>
      </c>
      <c r="CA333" s="43">
        <v>326</v>
      </c>
      <c r="CB333" s="14">
        <v>324</v>
      </c>
      <c r="CC333" s="14">
        <v>308</v>
      </c>
      <c r="CD333" s="14">
        <v>275</v>
      </c>
      <c r="CE333" s="14">
        <v>299.5</v>
      </c>
      <c r="CF333" s="14">
        <f t="shared" si="80"/>
        <v>306</v>
      </c>
      <c r="CG333" s="368" t="s">
        <v>267</v>
      </c>
      <c r="CH333" s="14">
        <v>0.33319827218921522</v>
      </c>
      <c r="CI333" s="431">
        <v>0.35154011649472627</v>
      </c>
      <c r="CJ333" s="14">
        <v>326</v>
      </c>
      <c r="CK333" s="43">
        <v>326</v>
      </c>
      <c r="CL333" s="14">
        <v>327</v>
      </c>
      <c r="CM333" s="14">
        <v>328</v>
      </c>
      <c r="CN333" s="14">
        <v>283</v>
      </c>
      <c r="CO333" s="14">
        <v>305</v>
      </c>
      <c r="CP333" s="43">
        <f t="shared" si="81"/>
        <v>316</v>
      </c>
      <c r="CQ333" s="14" t="s">
        <v>565</v>
      </c>
      <c r="CR333" s="14">
        <v>0.31623226787919723</v>
      </c>
      <c r="CS333" s="431">
        <v>0.33157360414407272</v>
      </c>
      <c r="CT333" s="14">
        <v>326</v>
      </c>
      <c r="CU333" s="14">
        <v>326</v>
      </c>
      <c r="CV333" s="14">
        <v>325</v>
      </c>
      <c r="CW333" s="14">
        <v>333</v>
      </c>
      <c r="CX333" s="14">
        <v>174</v>
      </c>
      <c r="CY333" s="14">
        <v>249.5</v>
      </c>
      <c r="CZ333" s="14">
        <f t="shared" si="82"/>
        <v>251</v>
      </c>
      <c r="DA333" s="368" t="s">
        <v>289</v>
      </c>
      <c r="DB333" s="14">
        <v>0.3356211417435736</v>
      </c>
      <c r="DC333" s="431">
        <v>0.3564272281709257</v>
      </c>
      <c r="DD333" s="14">
        <v>326</v>
      </c>
      <c r="DE333" s="43">
        <v>326</v>
      </c>
      <c r="DF333" s="14">
        <v>319</v>
      </c>
      <c r="DG333" s="14">
        <v>230</v>
      </c>
      <c r="DH333" s="14">
        <v>327</v>
      </c>
      <c r="DI333" s="14">
        <v>323</v>
      </c>
      <c r="DJ333" s="14">
        <f t="shared" si="83"/>
        <v>332</v>
      </c>
      <c r="DK333" s="368" t="s">
        <v>566</v>
      </c>
      <c r="DL333" s="14">
        <v>0.31704681543584673</v>
      </c>
      <c r="DM333" s="431">
        <v>0.3248313354081962</v>
      </c>
      <c r="DN333" s="14">
        <v>326</v>
      </c>
      <c r="DO333" s="43">
        <v>326</v>
      </c>
      <c r="DP333" s="14">
        <v>335</v>
      </c>
      <c r="DQ333" s="14">
        <v>253</v>
      </c>
      <c r="DR333" s="14">
        <v>343</v>
      </c>
      <c r="DS333" s="14">
        <v>339</v>
      </c>
      <c r="DT333" s="14">
        <f t="shared" si="84"/>
        <v>343</v>
      </c>
      <c r="DU333" s="368" t="s">
        <v>333</v>
      </c>
      <c r="DV333" s="14">
        <v>0.2909939937901565</v>
      </c>
      <c r="DW333" s="431">
        <v>0.30064920803500444</v>
      </c>
      <c r="DX333" s="14">
        <v>326</v>
      </c>
      <c r="DY333" s="14">
        <v>326</v>
      </c>
      <c r="DZ333" s="14">
        <v>324</v>
      </c>
      <c r="EA333" s="14">
        <v>314</v>
      </c>
      <c r="EB333" s="14">
        <v>304</v>
      </c>
      <c r="EC333" s="14">
        <v>314</v>
      </c>
      <c r="ED333" s="43">
        <f t="shared" si="85"/>
        <v>321</v>
      </c>
    </row>
    <row r="334" spans="6:134" x14ac:dyDescent="0.25">
      <c r="F334" s="406" t="s">
        <v>229</v>
      </c>
      <c r="G334" s="411">
        <f>(VLOOKUP(F334,'RPPF CALCULATION'!$AX$2:$AZ$400,2,FALSE))</f>
        <v>0.37098358898871975</v>
      </c>
      <c r="H334" s="413">
        <f t="shared" si="75"/>
        <v>328</v>
      </c>
      <c r="I334" s="49">
        <f>VLOOKUP(F334,'RPPF CALCULATION'!$U$2:$W$365,3,FALSE)</f>
        <v>339</v>
      </c>
      <c r="J334" s="417">
        <f>VLOOKUP(F334,'RPPF CALCULATION'!$X$2:$AC$365,3,FALSE)</f>
        <v>289</v>
      </c>
      <c r="K334" s="467">
        <f>VLOOKUP(F334,'RPPF CALCULATION'!$X$2:$AC$365,5,FALSE)</f>
        <v>320</v>
      </c>
      <c r="L334" s="525">
        <f t="shared" si="76"/>
        <v>329.5</v>
      </c>
      <c r="M334" s="469">
        <f t="shared" si="77"/>
        <v>337</v>
      </c>
      <c r="O334" s="368" t="s">
        <v>115</v>
      </c>
      <c r="P334" s="14">
        <v>0.37636176863336379</v>
      </c>
      <c r="Q334" s="431">
        <v>0.3842967521330502</v>
      </c>
      <c r="R334" s="14">
        <v>327</v>
      </c>
      <c r="S334" s="43">
        <v>327</v>
      </c>
      <c r="T334" s="14">
        <v>329</v>
      </c>
      <c r="U334" s="14">
        <v>337</v>
      </c>
      <c r="V334" s="14">
        <v>327</v>
      </c>
      <c r="W334" s="14">
        <v>328</v>
      </c>
      <c r="X334" s="14">
        <f t="shared" si="86"/>
        <v>336</v>
      </c>
      <c r="Y334" s="368" t="s">
        <v>231</v>
      </c>
      <c r="Z334" s="14">
        <v>0.37784753029486373</v>
      </c>
      <c r="AA334" s="431">
        <v>0.39196183791927353</v>
      </c>
      <c r="AB334" s="14">
        <v>327</v>
      </c>
      <c r="AC334" s="43">
        <v>327</v>
      </c>
      <c r="AD334" s="14">
        <v>334</v>
      </c>
      <c r="AE334" s="14">
        <v>329</v>
      </c>
      <c r="AF334" s="14">
        <v>334</v>
      </c>
      <c r="AG334" s="14">
        <v>334</v>
      </c>
      <c r="AH334" s="43">
        <f t="shared" si="87"/>
        <v>344</v>
      </c>
      <c r="AI334" s="368" t="s">
        <v>139</v>
      </c>
      <c r="AJ334" s="14">
        <v>0.35567503555978786</v>
      </c>
      <c r="AK334" s="431">
        <v>0.39012138857976086</v>
      </c>
      <c r="AL334" s="14">
        <v>327</v>
      </c>
      <c r="AM334" s="14">
        <v>327</v>
      </c>
      <c r="AN334" s="14">
        <v>302</v>
      </c>
      <c r="AO334" s="14">
        <v>310</v>
      </c>
      <c r="AP334" s="14">
        <v>190</v>
      </c>
      <c r="AQ334" s="14">
        <v>246</v>
      </c>
      <c r="AR334" s="43">
        <f t="shared" si="88"/>
        <v>250</v>
      </c>
      <c r="AS334" s="14" t="s">
        <v>267</v>
      </c>
      <c r="AT334" s="14">
        <v>0.31466264379249576</v>
      </c>
      <c r="AU334" s="431">
        <v>0.33900021189656021</v>
      </c>
      <c r="AV334" s="14">
        <v>327</v>
      </c>
      <c r="AW334" s="43">
        <v>327</v>
      </c>
      <c r="AX334" s="14">
        <v>320</v>
      </c>
      <c r="AY334" s="14">
        <v>336</v>
      </c>
      <c r="AZ334" s="14">
        <v>293</v>
      </c>
      <c r="BA334" s="14">
        <v>306.5</v>
      </c>
      <c r="BB334" s="14">
        <f t="shared" si="89"/>
        <v>317</v>
      </c>
      <c r="BC334" s="368" t="s">
        <v>73</v>
      </c>
      <c r="BD334" s="14">
        <v>0.34842269399881437</v>
      </c>
      <c r="BE334" s="431">
        <v>0.35689348347901989</v>
      </c>
      <c r="BF334" s="14">
        <v>327</v>
      </c>
      <c r="BG334" s="43">
        <v>327</v>
      </c>
      <c r="BH334" s="14">
        <v>336</v>
      </c>
      <c r="BI334" s="14">
        <v>314</v>
      </c>
      <c r="BJ334" s="14">
        <v>345</v>
      </c>
      <c r="BK334" s="14">
        <v>340.5</v>
      </c>
      <c r="BL334" s="14">
        <f t="shared" si="78"/>
        <v>345</v>
      </c>
      <c r="BM334" s="368" t="s">
        <v>218</v>
      </c>
      <c r="BN334" s="14">
        <v>0.35042730470155475</v>
      </c>
      <c r="BO334" s="431">
        <v>0.36543144513609582</v>
      </c>
      <c r="BP334" s="14">
        <v>327</v>
      </c>
      <c r="BQ334" s="43">
        <v>327</v>
      </c>
      <c r="BR334" s="14">
        <v>323</v>
      </c>
      <c r="BS334" s="14">
        <v>292</v>
      </c>
      <c r="BT334" s="14">
        <v>265</v>
      </c>
      <c r="BU334" s="14">
        <v>294</v>
      </c>
      <c r="BV334" s="14">
        <f t="shared" si="79"/>
        <v>300</v>
      </c>
      <c r="BW334" s="14" t="s">
        <v>218</v>
      </c>
      <c r="BX334" s="14">
        <v>0.34058099227785932</v>
      </c>
      <c r="BY334" s="431">
        <v>0.35946019325368278</v>
      </c>
      <c r="BZ334" s="14">
        <v>327</v>
      </c>
      <c r="CA334" s="43">
        <v>327</v>
      </c>
      <c r="CB334" s="14">
        <v>323</v>
      </c>
      <c r="CC334" s="14">
        <v>340</v>
      </c>
      <c r="CD334" s="14">
        <v>202</v>
      </c>
      <c r="CE334" s="14">
        <v>262.5</v>
      </c>
      <c r="CF334" s="14">
        <f t="shared" si="80"/>
        <v>276</v>
      </c>
      <c r="CG334" s="368" t="s">
        <v>370</v>
      </c>
      <c r="CH334" s="14">
        <v>0.33307710555165526</v>
      </c>
      <c r="CI334" s="431">
        <v>0.35141227989580504</v>
      </c>
      <c r="CJ334" s="14">
        <v>327</v>
      </c>
      <c r="CK334" s="43">
        <v>327</v>
      </c>
      <c r="CL334" s="14">
        <v>306</v>
      </c>
      <c r="CM334" s="14">
        <v>297</v>
      </c>
      <c r="CN334" s="14">
        <v>287</v>
      </c>
      <c r="CO334" s="14">
        <v>296.5</v>
      </c>
      <c r="CP334" s="43">
        <f t="shared" si="81"/>
        <v>305</v>
      </c>
      <c r="CQ334" s="14" t="s">
        <v>50</v>
      </c>
      <c r="CR334" s="14">
        <v>0.30640494529421569</v>
      </c>
      <c r="CS334" s="431">
        <v>0.32126952989370705</v>
      </c>
      <c r="CT334" s="14">
        <v>327</v>
      </c>
      <c r="CU334" s="14">
        <v>327</v>
      </c>
      <c r="CV334" s="14">
        <v>324</v>
      </c>
      <c r="CW334" s="14">
        <v>334</v>
      </c>
      <c r="CX334" s="14">
        <v>285</v>
      </c>
      <c r="CY334" s="14">
        <v>304.5</v>
      </c>
      <c r="CZ334" s="14">
        <f t="shared" si="82"/>
        <v>321</v>
      </c>
      <c r="DA334" s="368" t="s">
        <v>572</v>
      </c>
      <c r="DB334" s="14">
        <v>0.33174865111058544</v>
      </c>
      <c r="DC334" s="431">
        <v>0.35231467109164488</v>
      </c>
      <c r="DD334" s="14">
        <v>327</v>
      </c>
      <c r="DE334" s="43">
        <v>327</v>
      </c>
      <c r="DF334" s="14">
        <v>336</v>
      </c>
      <c r="DG334" s="14">
        <v>326</v>
      </c>
      <c r="DH334" s="14">
        <v>261</v>
      </c>
      <c r="DI334" s="14">
        <v>298.5</v>
      </c>
      <c r="DJ334" s="14">
        <f t="shared" si="83"/>
        <v>308</v>
      </c>
      <c r="DK334" s="368" t="s">
        <v>152</v>
      </c>
      <c r="DL334" s="14">
        <v>0.31649573397607611</v>
      </c>
      <c r="DM334" s="431">
        <v>0.32426672312451843</v>
      </c>
      <c r="DN334" s="14">
        <v>327</v>
      </c>
      <c r="DO334" s="43">
        <v>327</v>
      </c>
      <c r="DP334" s="14">
        <v>327</v>
      </c>
      <c r="DQ334" s="14">
        <v>338</v>
      </c>
      <c r="DR334" s="14">
        <v>336</v>
      </c>
      <c r="DS334" s="14">
        <v>331.5</v>
      </c>
      <c r="DT334" s="14">
        <f t="shared" si="84"/>
        <v>337</v>
      </c>
      <c r="DU334" s="368" t="s">
        <v>324</v>
      </c>
      <c r="DV334" s="14">
        <v>0.28690273781742226</v>
      </c>
      <c r="DW334" s="431">
        <v>0.29642220371766437</v>
      </c>
      <c r="DX334" s="14">
        <v>327</v>
      </c>
      <c r="DY334" s="14">
        <v>327</v>
      </c>
      <c r="DZ334" s="14">
        <v>336</v>
      </c>
      <c r="EA334" s="14">
        <v>301</v>
      </c>
      <c r="EB334" s="14">
        <v>337</v>
      </c>
      <c r="EC334" s="14">
        <v>336.5</v>
      </c>
      <c r="ED334" s="43">
        <f t="shared" si="85"/>
        <v>339</v>
      </c>
    </row>
    <row r="335" spans="6:134" x14ac:dyDescent="0.25">
      <c r="F335" s="406" t="s">
        <v>113</v>
      </c>
      <c r="G335" s="411">
        <f>(VLOOKUP(F335,'RPPF CALCULATION'!$AX$2:$AZ$400,2,FALSE))</f>
        <v>0.36801316461628347</v>
      </c>
      <c r="H335" s="413">
        <f t="shared" si="75"/>
        <v>329</v>
      </c>
      <c r="I335" s="49">
        <f>VLOOKUP(F335,'RPPF CALCULATION'!$U$2:$W$365,3,FALSE)</f>
        <v>343</v>
      </c>
      <c r="J335" s="417">
        <f>VLOOKUP(F335,'RPPF CALCULATION'!$X$2:$AC$365,3,FALSE)</f>
        <v>361</v>
      </c>
      <c r="K335" s="467">
        <f>VLOOKUP(F335,'RPPF CALCULATION'!$X$2:$AC$365,5,FALSE)</f>
        <v>248</v>
      </c>
      <c r="L335" s="525">
        <f t="shared" si="76"/>
        <v>295.5</v>
      </c>
      <c r="M335" s="469">
        <f t="shared" si="77"/>
        <v>298</v>
      </c>
      <c r="O335" s="368" t="s">
        <v>79</v>
      </c>
      <c r="P335" s="14">
        <v>0.36775130029207193</v>
      </c>
      <c r="Q335" s="431">
        <v>0.37550474589416366</v>
      </c>
      <c r="R335" s="14">
        <v>328</v>
      </c>
      <c r="S335" s="43">
        <v>328</v>
      </c>
      <c r="T335" s="14">
        <v>338</v>
      </c>
      <c r="U335" s="14">
        <v>309</v>
      </c>
      <c r="V335" s="14">
        <v>321</v>
      </c>
      <c r="W335" s="14">
        <v>329.5</v>
      </c>
      <c r="X335" s="14">
        <f t="shared" si="86"/>
        <v>338</v>
      </c>
      <c r="Y335" s="368" t="s">
        <v>79</v>
      </c>
      <c r="Z335" s="14">
        <v>0.37590743125465625</v>
      </c>
      <c r="AA335" s="431">
        <v>0.38994926743892211</v>
      </c>
      <c r="AB335" s="14">
        <v>328</v>
      </c>
      <c r="AC335" s="43">
        <v>328</v>
      </c>
      <c r="AD335" s="14">
        <v>326</v>
      </c>
      <c r="AE335" s="14">
        <v>242</v>
      </c>
      <c r="AF335" s="14">
        <v>261</v>
      </c>
      <c r="AG335" s="14">
        <v>293.5</v>
      </c>
      <c r="AH335" s="43">
        <f t="shared" si="87"/>
        <v>302</v>
      </c>
      <c r="AI335" s="368" t="s">
        <v>141</v>
      </c>
      <c r="AJ335" s="14">
        <v>0.35432275612274022</v>
      </c>
      <c r="AK335" s="431">
        <v>0.38863814382265111</v>
      </c>
      <c r="AL335" s="14">
        <v>328</v>
      </c>
      <c r="AM335" s="14">
        <v>328</v>
      </c>
      <c r="AN335" s="14">
        <v>346</v>
      </c>
      <c r="AO335" s="14">
        <v>352</v>
      </c>
      <c r="AP335" s="14">
        <v>343</v>
      </c>
      <c r="AQ335" s="14">
        <v>344.5</v>
      </c>
      <c r="AR335" s="43">
        <f t="shared" si="88"/>
        <v>351</v>
      </c>
      <c r="AS335" s="14" t="s">
        <v>80</v>
      </c>
      <c r="AT335" s="14">
        <v>0.31428807823628341</v>
      </c>
      <c r="AU335" s="431">
        <v>0.33859667558416312</v>
      </c>
      <c r="AV335" s="14">
        <v>328</v>
      </c>
      <c r="AW335" s="43">
        <v>328</v>
      </c>
      <c r="AX335" s="14">
        <v>328</v>
      </c>
      <c r="AY335" s="14">
        <v>288</v>
      </c>
      <c r="AZ335" s="14">
        <v>292</v>
      </c>
      <c r="BA335" s="14">
        <v>310</v>
      </c>
      <c r="BB335" s="14">
        <f t="shared" si="89"/>
        <v>321</v>
      </c>
      <c r="BC335" s="368" t="s">
        <v>67</v>
      </c>
      <c r="BD335" s="14">
        <v>0.34801764145327857</v>
      </c>
      <c r="BE335" s="431">
        <v>0.35647858336930199</v>
      </c>
      <c r="BF335" s="14">
        <v>328</v>
      </c>
      <c r="BG335" s="43">
        <v>328</v>
      </c>
      <c r="BH335" s="14">
        <v>324</v>
      </c>
      <c r="BI335" s="14">
        <v>263</v>
      </c>
      <c r="BJ335" s="14">
        <v>337</v>
      </c>
      <c r="BK335" s="14">
        <v>330.5</v>
      </c>
      <c r="BL335" s="14">
        <f t="shared" si="78"/>
        <v>338</v>
      </c>
      <c r="BM335" s="368" t="s">
        <v>306</v>
      </c>
      <c r="BN335" s="14">
        <v>0.34232306018548037</v>
      </c>
      <c r="BO335" s="431">
        <v>0.35698020362177496</v>
      </c>
      <c r="BP335" s="14">
        <v>328</v>
      </c>
      <c r="BQ335" s="43">
        <v>328</v>
      </c>
      <c r="BR335" s="14">
        <v>327</v>
      </c>
      <c r="BS335" s="14">
        <v>336</v>
      </c>
      <c r="BT335" s="14">
        <v>271</v>
      </c>
      <c r="BU335" s="14">
        <v>299</v>
      </c>
      <c r="BV335" s="14">
        <f t="shared" si="79"/>
        <v>309</v>
      </c>
      <c r="BW335" s="14" t="s">
        <v>377</v>
      </c>
      <c r="BX335" s="14">
        <v>0.33475324935278505</v>
      </c>
      <c r="BY335" s="431">
        <v>0.35330940490795232</v>
      </c>
      <c r="BZ335" s="14">
        <v>328</v>
      </c>
      <c r="CA335" s="43">
        <v>328</v>
      </c>
      <c r="CB335" s="14">
        <v>322</v>
      </c>
      <c r="CC335" s="14">
        <v>345</v>
      </c>
      <c r="CD335" s="14">
        <v>189</v>
      </c>
      <c r="CE335" s="14">
        <v>255.5</v>
      </c>
      <c r="CF335" s="14">
        <f t="shared" si="80"/>
        <v>266</v>
      </c>
      <c r="CG335" s="368" t="s">
        <v>45</v>
      </c>
      <c r="CH335" s="14">
        <v>0.33292831495429853</v>
      </c>
      <c r="CI335" s="431">
        <v>0.35125529869784011</v>
      </c>
      <c r="CJ335" s="14">
        <v>328</v>
      </c>
      <c r="CK335" s="43">
        <v>328</v>
      </c>
      <c r="CL335" s="14">
        <v>335</v>
      </c>
      <c r="CM335" s="14">
        <v>344</v>
      </c>
      <c r="CN335" s="14">
        <v>332</v>
      </c>
      <c r="CO335" s="14">
        <v>333.5</v>
      </c>
      <c r="CP335" s="43">
        <f t="shared" si="81"/>
        <v>342</v>
      </c>
      <c r="CQ335" s="14" t="s">
        <v>325</v>
      </c>
      <c r="CR335" s="14">
        <v>0.30319108476844242</v>
      </c>
      <c r="CS335" s="431">
        <v>0.31789975575619217</v>
      </c>
      <c r="CT335" s="14">
        <v>328</v>
      </c>
      <c r="CU335" s="14">
        <v>328</v>
      </c>
      <c r="CV335" s="14">
        <v>337</v>
      </c>
      <c r="CW335" s="14">
        <v>345</v>
      </c>
      <c r="CX335" s="14">
        <v>286</v>
      </c>
      <c r="CY335" s="14">
        <v>311.5</v>
      </c>
      <c r="CZ335" s="14">
        <f t="shared" si="82"/>
        <v>324</v>
      </c>
      <c r="DA335" s="368" t="s">
        <v>348</v>
      </c>
      <c r="DB335" s="14">
        <v>0.32989585325217152</v>
      </c>
      <c r="DC335" s="431">
        <v>0.35034701314970257</v>
      </c>
      <c r="DD335" s="14">
        <v>328</v>
      </c>
      <c r="DE335" s="43">
        <v>328</v>
      </c>
      <c r="DF335" s="14">
        <v>321</v>
      </c>
      <c r="DG335" s="14">
        <v>328</v>
      </c>
      <c r="DH335" s="14">
        <v>215</v>
      </c>
      <c r="DI335" s="14">
        <v>268</v>
      </c>
      <c r="DJ335" s="14">
        <f t="shared" si="83"/>
        <v>278</v>
      </c>
      <c r="DK335" s="368" t="s">
        <v>168</v>
      </c>
      <c r="DL335" s="14">
        <v>0.31648615700758392</v>
      </c>
      <c r="DM335" s="431">
        <v>0.3242569110106191</v>
      </c>
      <c r="DN335" s="14">
        <v>328</v>
      </c>
      <c r="DO335" s="43">
        <v>328</v>
      </c>
      <c r="DP335" s="14">
        <v>339</v>
      </c>
      <c r="DQ335" s="14">
        <v>329</v>
      </c>
      <c r="DR335" s="14">
        <v>335</v>
      </c>
      <c r="DS335" s="14">
        <v>337</v>
      </c>
      <c r="DT335" s="14">
        <f t="shared" si="84"/>
        <v>341</v>
      </c>
      <c r="DU335" s="368" t="s">
        <v>340</v>
      </c>
      <c r="DV335" s="14">
        <v>0.28559003808799766</v>
      </c>
      <c r="DW335" s="431">
        <v>0.2950659484599566</v>
      </c>
      <c r="DX335" s="14">
        <v>328</v>
      </c>
      <c r="DY335" s="14">
        <v>328</v>
      </c>
      <c r="DZ335" s="14">
        <v>329</v>
      </c>
      <c r="EA335" s="14">
        <v>296</v>
      </c>
      <c r="EB335" s="14">
        <v>330</v>
      </c>
      <c r="EC335" s="14">
        <v>329.5</v>
      </c>
      <c r="ED335" s="43">
        <f t="shared" si="85"/>
        <v>332</v>
      </c>
    </row>
    <row r="336" spans="6:134" x14ac:dyDescent="0.25">
      <c r="F336" s="406" t="s">
        <v>123</v>
      </c>
      <c r="G336" s="411">
        <f>(VLOOKUP(F336,'RPPF CALCULATION'!$AX$2:$AZ$400,2,FALSE))</f>
        <v>0.36512872964105436</v>
      </c>
      <c r="H336" s="413">
        <f t="shared" si="75"/>
        <v>330</v>
      </c>
      <c r="I336" s="49">
        <f>VLOOKUP(F336,'RPPF CALCULATION'!$U$2:$W$365,3,FALSE)</f>
        <v>309</v>
      </c>
      <c r="J336" s="417">
        <f>VLOOKUP(F336,'RPPF CALCULATION'!$X$2:$AC$365,3,FALSE)</f>
        <v>271</v>
      </c>
      <c r="K336" s="467">
        <f>VLOOKUP(F336,'RPPF CALCULATION'!$X$2:$AC$365,5,FALSE)</f>
        <v>294</v>
      </c>
      <c r="L336" s="525">
        <f t="shared" si="76"/>
        <v>301.5</v>
      </c>
      <c r="M336" s="469">
        <f t="shared" si="77"/>
        <v>310</v>
      </c>
      <c r="O336" s="368" t="s">
        <v>52</v>
      </c>
      <c r="P336" s="14">
        <v>0.36484443920427756</v>
      </c>
      <c r="Q336" s="431">
        <v>0.37253659830840408</v>
      </c>
      <c r="R336" s="14">
        <v>329</v>
      </c>
      <c r="S336" s="43">
        <v>329</v>
      </c>
      <c r="T336" s="14">
        <v>349</v>
      </c>
      <c r="U336" s="14">
        <v>360</v>
      </c>
      <c r="V336" s="14">
        <v>344</v>
      </c>
      <c r="W336" s="14">
        <v>346.5</v>
      </c>
      <c r="X336" s="14">
        <f t="shared" si="86"/>
        <v>353</v>
      </c>
      <c r="Y336" s="368" t="s">
        <v>571</v>
      </c>
      <c r="Z336" s="14">
        <v>0.37586455811071701</v>
      </c>
      <c r="AA336" s="431">
        <v>0.38990479278989454</v>
      </c>
      <c r="AB336" s="14">
        <v>329</v>
      </c>
      <c r="AC336" s="43">
        <v>329</v>
      </c>
      <c r="AD336" s="14">
        <v>344</v>
      </c>
      <c r="AE336" s="14">
        <v>270</v>
      </c>
      <c r="AF336" s="14">
        <v>345</v>
      </c>
      <c r="AG336" s="14">
        <v>344.5</v>
      </c>
      <c r="AH336" s="43">
        <f t="shared" si="87"/>
        <v>354</v>
      </c>
      <c r="AI336" s="368" t="s">
        <v>118</v>
      </c>
      <c r="AJ336" s="14">
        <v>0.35174145360074455</v>
      </c>
      <c r="AK336" s="431">
        <v>0.38580684776994822</v>
      </c>
      <c r="AL336" s="14">
        <v>329</v>
      </c>
      <c r="AM336" s="14">
        <v>329</v>
      </c>
      <c r="AN336" s="14">
        <v>325</v>
      </c>
      <c r="AO336" s="14">
        <v>350</v>
      </c>
      <c r="AP336" s="14">
        <v>315</v>
      </c>
      <c r="AQ336" s="14">
        <v>320</v>
      </c>
      <c r="AR336" s="43">
        <f t="shared" si="88"/>
        <v>327</v>
      </c>
      <c r="AS336" s="14" t="s">
        <v>236</v>
      </c>
      <c r="AT336" s="14">
        <v>0.31388196606764102</v>
      </c>
      <c r="AU336" s="431">
        <v>0.33815915268800922</v>
      </c>
      <c r="AV336" s="14">
        <v>329</v>
      </c>
      <c r="AW336" s="43">
        <v>329</v>
      </c>
      <c r="AX336" s="14">
        <v>321</v>
      </c>
      <c r="AY336" s="14">
        <v>307</v>
      </c>
      <c r="AZ336" s="14">
        <v>313</v>
      </c>
      <c r="BA336" s="14">
        <v>317</v>
      </c>
      <c r="BB336" s="14">
        <f t="shared" si="89"/>
        <v>329</v>
      </c>
      <c r="BC336" s="368" t="s">
        <v>192</v>
      </c>
      <c r="BD336" s="14">
        <v>0.34678904594441851</v>
      </c>
      <c r="BE336" s="431">
        <v>0.35522011846877732</v>
      </c>
      <c r="BF336" s="14">
        <v>329</v>
      </c>
      <c r="BG336" s="43">
        <v>329</v>
      </c>
      <c r="BH336" s="14">
        <v>330</v>
      </c>
      <c r="BI336" s="14">
        <v>351</v>
      </c>
      <c r="BJ336" s="14">
        <v>302</v>
      </c>
      <c r="BK336" s="14">
        <v>316</v>
      </c>
      <c r="BL336" s="14">
        <f t="shared" si="78"/>
        <v>326</v>
      </c>
      <c r="BM336" s="368" t="s">
        <v>191</v>
      </c>
      <c r="BN336" s="14">
        <v>0.34113474933937027</v>
      </c>
      <c r="BO336" s="431">
        <v>0.35574101322782226</v>
      </c>
      <c r="BP336" s="14">
        <v>329</v>
      </c>
      <c r="BQ336" s="43">
        <v>329</v>
      </c>
      <c r="BR336" s="14">
        <v>332</v>
      </c>
      <c r="BS336" s="14">
        <v>341</v>
      </c>
      <c r="BT336" s="14">
        <v>205</v>
      </c>
      <c r="BU336" s="14">
        <v>268.5</v>
      </c>
      <c r="BV336" s="14">
        <f t="shared" si="79"/>
        <v>274</v>
      </c>
      <c r="BW336" s="14" t="s">
        <v>310</v>
      </c>
      <c r="BX336" s="14">
        <v>0.33106211509433758</v>
      </c>
      <c r="BY336" s="431">
        <v>0.34941366244448463</v>
      </c>
      <c r="BZ336" s="14">
        <v>329</v>
      </c>
      <c r="CA336" s="43">
        <v>329</v>
      </c>
      <c r="CB336" s="14">
        <v>331</v>
      </c>
      <c r="CC336" s="14">
        <v>193</v>
      </c>
      <c r="CD336" s="14">
        <v>345</v>
      </c>
      <c r="CE336" s="14">
        <v>338</v>
      </c>
      <c r="CF336" s="14">
        <f t="shared" si="80"/>
        <v>341</v>
      </c>
      <c r="CG336" s="368" t="s">
        <v>557</v>
      </c>
      <c r="CH336" s="14">
        <v>0.3315792484386566</v>
      </c>
      <c r="CI336" s="431">
        <v>0.34983196898801922</v>
      </c>
      <c r="CJ336" s="14">
        <v>329</v>
      </c>
      <c r="CK336" s="43">
        <v>329</v>
      </c>
      <c r="CL336" s="14">
        <v>324</v>
      </c>
      <c r="CM336" s="14">
        <v>279</v>
      </c>
      <c r="CN336" s="14">
        <v>317</v>
      </c>
      <c r="CO336" s="14">
        <v>320.5</v>
      </c>
      <c r="CP336" s="43">
        <f t="shared" si="81"/>
        <v>328</v>
      </c>
      <c r="CQ336" s="14" t="s">
        <v>301</v>
      </c>
      <c r="CR336" s="14">
        <v>0.29956113734751211</v>
      </c>
      <c r="CS336" s="431">
        <v>0.31409370915227275</v>
      </c>
      <c r="CT336" s="14">
        <v>329</v>
      </c>
      <c r="CU336" s="14">
        <v>329</v>
      </c>
      <c r="CV336" s="14">
        <v>327</v>
      </c>
      <c r="CW336" s="14">
        <v>343</v>
      </c>
      <c r="CX336" s="14">
        <v>274</v>
      </c>
      <c r="CY336" s="14">
        <v>300.5</v>
      </c>
      <c r="CZ336" s="14">
        <f t="shared" si="82"/>
        <v>314</v>
      </c>
      <c r="DA336" s="368" t="s">
        <v>44</v>
      </c>
      <c r="DB336" s="14">
        <v>0.32695164988961872</v>
      </c>
      <c r="DC336" s="431">
        <v>0.347220290446137</v>
      </c>
      <c r="DD336" s="14">
        <v>329</v>
      </c>
      <c r="DE336" s="43">
        <v>329</v>
      </c>
      <c r="DF336" s="14">
        <v>326</v>
      </c>
      <c r="DG336" s="14">
        <v>344</v>
      </c>
      <c r="DH336" s="14">
        <v>306</v>
      </c>
      <c r="DI336" s="14">
        <v>316</v>
      </c>
      <c r="DJ336" s="14">
        <f t="shared" si="83"/>
        <v>326</v>
      </c>
      <c r="DK336" s="368" t="s">
        <v>224</v>
      </c>
      <c r="DL336" s="14">
        <v>0.31319377058347381</v>
      </c>
      <c r="DM336" s="431">
        <v>0.32088368590077754</v>
      </c>
      <c r="DN336" s="14">
        <v>329</v>
      </c>
      <c r="DO336" s="43">
        <v>329</v>
      </c>
      <c r="DP336" s="14">
        <v>316</v>
      </c>
      <c r="DQ336" s="14">
        <v>115</v>
      </c>
      <c r="DR336" s="14">
        <v>324</v>
      </c>
      <c r="DS336" s="14">
        <v>320</v>
      </c>
      <c r="DT336" s="14">
        <f t="shared" si="84"/>
        <v>326</v>
      </c>
      <c r="DU336" s="368" t="s">
        <v>42</v>
      </c>
      <c r="DV336" s="14">
        <v>0.28461600525716313</v>
      </c>
      <c r="DW336" s="431">
        <v>0.29405959710755836</v>
      </c>
      <c r="DX336" s="14">
        <v>329</v>
      </c>
      <c r="DY336" s="14">
        <v>329</v>
      </c>
      <c r="DZ336" s="14">
        <v>319</v>
      </c>
      <c r="EA336" s="14">
        <v>339</v>
      </c>
      <c r="EB336" s="14">
        <v>246</v>
      </c>
      <c r="EC336" s="14">
        <v>282.5</v>
      </c>
      <c r="ED336" s="43">
        <f t="shared" si="85"/>
        <v>285</v>
      </c>
    </row>
    <row r="337" spans="6:134" x14ac:dyDescent="0.25">
      <c r="F337" s="406" t="s">
        <v>318</v>
      </c>
      <c r="G337" s="411">
        <f>(VLOOKUP(F337,'RPPF CALCULATION'!$AX$2:$AZ$400,2,FALSE))</f>
        <v>0.36300125208872308</v>
      </c>
      <c r="H337" s="413">
        <f t="shared" si="75"/>
        <v>331</v>
      </c>
      <c r="I337" s="49">
        <f>VLOOKUP(F337,'RPPF CALCULATION'!$U$2:$W$365,3,FALSE)</f>
        <v>335</v>
      </c>
      <c r="J337" s="417">
        <f>VLOOKUP(F337,'RPPF CALCULATION'!$X$2:$AC$365,3,FALSE)</f>
        <v>301</v>
      </c>
      <c r="K337" s="467">
        <f>VLOOKUP(F337,'RPPF CALCULATION'!$X$2:$AC$365,5,FALSE)</f>
        <v>359</v>
      </c>
      <c r="L337" s="525">
        <f t="shared" si="76"/>
        <v>347</v>
      </c>
      <c r="M337" s="469">
        <f t="shared" si="77"/>
        <v>351</v>
      </c>
      <c r="O337" s="368" t="s">
        <v>189</v>
      </c>
      <c r="P337" s="14">
        <v>0.36295806823940441</v>
      </c>
      <c r="Q337" s="431">
        <v>0.37061045624102251</v>
      </c>
      <c r="R337" s="14">
        <v>330</v>
      </c>
      <c r="S337" s="43">
        <v>330</v>
      </c>
      <c r="T337" s="14">
        <v>354</v>
      </c>
      <c r="U337" s="14">
        <v>355</v>
      </c>
      <c r="V337" s="14">
        <v>351</v>
      </c>
      <c r="W337" s="14">
        <v>352.5</v>
      </c>
      <c r="X337" s="14">
        <f t="shared" si="86"/>
        <v>356</v>
      </c>
      <c r="Y337" s="368" t="s">
        <v>229</v>
      </c>
      <c r="Z337" s="14">
        <v>0.37248058487646335</v>
      </c>
      <c r="AA337" s="431">
        <v>0.3863944129090664</v>
      </c>
      <c r="AB337" s="14">
        <v>330</v>
      </c>
      <c r="AC337" s="43">
        <v>330</v>
      </c>
      <c r="AD337" s="14">
        <v>324</v>
      </c>
      <c r="AE337" s="14">
        <v>256</v>
      </c>
      <c r="AF337" s="14">
        <v>245</v>
      </c>
      <c r="AG337" s="14">
        <v>284.5</v>
      </c>
      <c r="AH337" s="43">
        <f t="shared" si="87"/>
        <v>292</v>
      </c>
      <c r="AI337" s="368" t="s">
        <v>68</v>
      </c>
      <c r="AJ337" s="14">
        <v>0.34449848740281869</v>
      </c>
      <c r="AK337" s="431">
        <v>0.37786241606103194</v>
      </c>
      <c r="AL337" s="14">
        <v>330</v>
      </c>
      <c r="AM337" s="14">
        <v>330</v>
      </c>
      <c r="AN337" s="14">
        <v>337</v>
      </c>
      <c r="AO337" s="14">
        <v>231</v>
      </c>
      <c r="AP337" s="14">
        <v>355</v>
      </c>
      <c r="AQ337" s="14">
        <v>346</v>
      </c>
      <c r="AR337" s="43">
        <f t="shared" si="88"/>
        <v>353</v>
      </c>
      <c r="AS337" s="14" t="s">
        <v>127</v>
      </c>
      <c r="AT337" s="14">
        <v>0.31350985675210874</v>
      </c>
      <c r="AU337" s="431">
        <v>0.33775826259411768</v>
      </c>
      <c r="AV337" s="14">
        <v>330</v>
      </c>
      <c r="AW337" s="43">
        <v>330</v>
      </c>
      <c r="AX337" s="14">
        <v>303</v>
      </c>
      <c r="AY337" s="14">
        <v>344</v>
      </c>
      <c r="AZ337" s="14">
        <v>197</v>
      </c>
      <c r="BA337" s="14">
        <v>250</v>
      </c>
      <c r="BB337" s="14">
        <f t="shared" si="89"/>
        <v>250</v>
      </c>
      <c r="BC337" s="368" t="s">
        <v>316</v>
      </c>
      <c r="BD337" s="14">
        <v>0.34601361040250234</v>
      </c>
      <c r="BE337" s="431">
        <v>0.35442583067830163</v>
      </c>
      <c r="BF337" s="14">
        <v>330</v>
      </c>
      <c r="BG337" s="43">
        <v>330</v>
      </c>
      <c r="BH337" s="14">
        <v>323</v>
      </c>
      <c r="BI337" s="14">
        <v>270</v>
      </c>
      <c r="BJ337" s="14">
        <v>306</v>
      </c>
      <c r="BK337" s="14">
        <v>314.5</v>
      </c>
      <c r="BL337" s="14">
        <f t="shared" si="78"/>
        <v>325</v>
      </c>
      <c r="BM337" s="368" t="s">
        <v>354</v>
      </c>
      <c r="BN337" s="14">
        <v>0.33726759646404081</v>
      </c>
      <c r="BO337" s="431">
        <v>0.35170828163175727</v>
      </c>
      <c r="BP337" s="14">
        <v>330</v>
      </c>
      <c r="BQ337" s="43">
        <v>330</v>
      </c>
      <c r="BR337" s="14">
        <v>336</v>
      </c>
      <c r="BS337" s="14">
        <v>145</v>
      </c>
      <c r="BT337" s="14">
        <v>351</v>
      </c>
      <c r="BU337" s="14">
        <v>343.5</v>
      </c>
      <c r="BV337" s="14">
        <f t="shared" si="79"/>
        <v>347</v>
      </c>
      <c r="BW337" s="14" t="s">
        <v>306</v>
      </c>
      <c r="BX337" s="14">
        <v>0.32643018999583501</v>
      </c>
      <c r="BY337" s="431">
        <v>0.34452497890431233</v>
      </c>
      <c r="BZ337" s="14">
        <v>330</v>
      </c>
      <c r="CA337" s="43">
        <v>330</v>
      </c>
      <c r="CB337" s="14">
        <v>325</v>
      </c>
      <c r="CC337" s="14">
        <v>277</v>
      </c>
      <c r="CD337" s="14">
        <v>328</v>
      </c>
      <c r="CE337" s="14">
        <v>326.5</v>
      </c>
      <c r="CF337" s="14">
        <f t="shared" si="80"/>
        <v>330</v>
      </c>
      <c r="CG337" s="368" t="s">
        <v>96</v>
      </c>
      <c r="CH337" s="14">
        <v>0.33023204858070282</v>
      </c>
      <c r="CI337" s="431">
        <v>0.34841060869135537</v>
      </c>
      <c r="CJ337" s="14">
        <v>330</v>
      </c>
      <c r="CK337" s="43">
        <v>330</v>
      </c>
      <c r="CL337" s="14">
        <v>330</v>
      </c>
      <c r="CM337" s="14">
        <v>290</v>
      </c>
      <c r="CN337" s="14">
        <v>284</v>
      </c>
      <c r="CO337" s="14">
        <v>307</v>
      </c>
      <c r="CP337" s="43">
        <f t="shared" si="81"/>
        <v>319</v>
      </c>
      <c r="CQ337" s="14" t="s">
        <v>60</v>
      </c>
      <c r="CR337" s="14">
        <v>0.29892661210618066</v>
      </c>
      <c r="CS337" s="431">
        <v>0.31342840126766108</v>
      </c>
      <c r="CT337" s="14">
        <v>330</v>
      </c>
      <c r="CU337" s="14">
        <v>330</v>
      </c>
      <c r="CV337" s="14">
        <v>323</v>
      </c>
      <c r="CW337" s="14">
        <v>332</v>
      </c>
      <c r="CX337" s="14">
        <v>313</v>
      </c>
      <c r="CY337" s="14">
        <v>318</v>
      </c>
      <c r="CZ337" s="14">
        <f t="shared" si="82"/>
        <v>326</v>
      </c>
      <c r="DA337" s="368" t="s">
        <v>235</v>
      </c>
      <c r="DB337" s="14">
        <v>0.32625499927097101</v>
      </c>
      <c r="DC337" s="431">
        <v>0.34648045252139187</v>
      </c>
      <c r="DD337" s="14">
        <v>330</v>
      </c>
      <c r="DE337" s="43">
        <v>330</v>
      </c>
      <c r="DF337" s="14">
        <v>334</v>
      </c>
      <c r="DG337" s="14">
        <v>322</v>
      </c>
      <c r="DH337" s="14">
        <v>309</v>
      </c>
      <c r="DI337" s="14">
        <v>321.5</v>
      </c>
      <c r="DJ337" s="14">
        <f t="shared" si="83"/>
        <v>330</v>
      </c>
      <c r="DK337" s="368" t="s">
        <v>123</v>
      </c>
      <c r="DL337" s="14">
        <v>0.30660801183509584</v>
      </c>
      <c r="DM337" s="431">
        <v>0.31413622557391391</v>
      </c>
      <c r="DN337" s="14">
        <v>330</v>
      </c>
      <c r="DO337" s="43">
        <v>330</v>
      </c>
      <c r="DP337" s="14">
        <v>325</v>
      </c>
      <c r="DQ337" s="14">
        <v>320</v>
      </c>
      <c r="DR337" s="14">
        <v>214</v>
      </c>
      <c r="DS337" s="14">
        <v>269.5</v>
      </c>
      <c r="DT337" s="14">
        <f t="shared" si="84"/>
        <v>278</v>
      </c>
      <c r="DU337" s="368" t="s">
        <v>222</v>
      </c>
      <c r="DV337" s="14">
        <v>0.28305910792578609</v>
      </c>
      <c r="DW337" s="431">
        <v>0.29245104174332681</v>
      </c>
      <c r="DX337" s="14">
        <v>330</v>
      </c>
      <c r="DY337" s="14">
        <v>330</v>
      </c>
      <c r="DZ337" s="14">
        <v>334</v>
      </c>
      <c r="EA337" s="14">
        <v>337</v>
      </c>
      <c r="EB337" s="14">
        <v>339</v>
      </c>
      <c r="EC337" s="14">
        <v>336.5</v>
      </c>
      <c r="ED337" s="43">
        <f t="shared" si="85"/>
        <v>339</v>
      </c>
    </row>
    <row r="338" spans="6:134" x14ac:dyDescent="0.25">
      <c r="F338" s="406" t="s">
        <v>69</v>
      </c>
      <c r="G338" s="411">
        <f>(VLOOKUP(F338,'RPPF CALCULATION'!$AX$2:$AZ$400,2,FALSE))</f>
        <v>0.36289253432826896</v>
      </c>
      <c r="H338" s="413">
        <f t="shared" si="75"/>
        <v>332</v>
      </c>
      <c r="I338" s="49">
        <f>VLOOKUP(F338,'RPPF CALCULATION'!$U$2:$W$365,3,FALSE)</f>
        <v>344</v>
      </c>
      <c r="J338" s="417">
        <f>VLOOKUP(F338,'RPPF CALCULATION'!$X$2:$AC$365,3,FALSE)</f>
        <v>321</v>
      </c>
      <c r="K338" s="467">
        <f>VLOOKUP(F338,'RPPF CALCULATION'!$X$2:$AC$365,5,FALSE)</f>
        <v>221</v>
      </c>
      <c r="L338" s="525">
        <f t="shared" si="76"/>
        <v>282.5</v>
      </c>
      <c r="M338" s="469">
        <f t="shared" si="77"/>
        <v>287</v>
      </c>
      <c r="O338" s="368" t="s">
        <v>192</v>
      </c>
      <c r="P338" s="14">
        <v>0.35610654898376193</v>
      </c>
      <c r="Q338" s="431">
        <v>0.36361448370459459</v>
      </c>
      <c r="R338" s="14">
        <v>331</v>
      </c>
      <c r="S338" s="43">
        <v>331</v>
      </c>
      <c r="T338" s="14">
        <v>337</v>
      </c>
      <c r="U338" s="14">
        <v>333</v>
      </c>
      <c r="V338" s="14">
        <v>295</v>
      </c>
      <c r="W338" s="14">
        <v>316</v>
      </c>
      <c r="X338" s="14">
        <f t="shared" si="86"/>
        <v>328</v>
      </c>
      <c r="Y338" s="368" t="s">
        <v>156</v>
      </c>
      <c r="Z338" s="14">
        <v>0.3717606059046189</v>
      </c>
      <c r="AA338" s="431">
        <v>0.38564753947880431</v>
      </c>
      <c r="AB338" s="14">
        <v>331</v>
      </c>
      <c r="AC338" s="43">
        <v>331</v>
      </c>
      <c r="AD338" s="14">
        <v>337</v>
      </c>
      <c r="AE338" s="14">
        <v>318</v>
      </c>
      <c r="AF338" s="14">
        <v>306</v>
      </c>
      <c r="AG338" s="14">
        <v>321.5</v>
      </c>
      <c r="AH338" s="43">
        <f t="shared" si="87"/>
        <v>331</v>
      </c>
      <c r="AI338" s="368" t="s">
        <v>309</v>
      </c>
      <c r="AJ338" s="14">
        <v>0.34298346663703971</v>
      </c>
      <c r="AK338" s="431">
        <v>0.37620066883173131</v>
      </c>
      <c r="AL338" s="14">
        <v>331</v>
      </c>
      <c r="AM338" s="14">
        <v>331</v>
      </c>
      <c r="AN338" s="14">
        <v>341</v>
      </c>
      <c r="AO338" s="14">
        <v>327</v>
      </c>
      <c r="AP338" s="14">
        <v>333</v>
      </c>
      <c r="AQ338" s="14">
        <v>337</v>
      </c>
      <c r="AR338" s="43">
        <f t="shared" si="88"/>
        <v>340</v>
      </c>
      <c r="AS338" s="14" t="s">
        <v>44</v>
      </c>
      <c r="AT338" s="14">
        <v>0.29748015756751162</v>
      </c>
      <c r="AU338" s="431">
        <v>0.32048874704336155</v>
      </c>
      <c r="AV338" s="14">
        <v>331</v>
      </c>
      <c r="AW338" s="43">
        <v>331</v>
      </c>
      <c r="AX338" s="14">
        <v>334</v>
      </c>
      <c r="AY338" s="14">
        <v>320</v>
      </c>
      <c r="AZ338" s="14">
        <v>287</v>
      </c>
      <c r="BA338" s="14">
        <v>310.5</v>
      </c>
      <c r="BB338" s="14">
        <f t="shared" si="89"/>
        <v>322</v>
      </c>
      <c r="BC338" s="368" t="s">
        <v>50</v>
      </c>
      <c r="BD338" s="14">
        <v>0.33799961200738809</v>
      </c>
      <c r="BE338" s="431">
        <v>0.3462169974045502</v>
      </c>
      <c r="BF338" s="14">
        <v>331</v>
      </c>
      <c r="BG338" s="43">
        <v>331</v>
      </c>
      <c r="BH338" s="14">
        <v>315</v>
      </c>
      <c r="BI338" s="14">
        <v>318</v>
      </c>
      <c r="BJ338" s="14">
        <v>319</v>
      </c>
      <c r="BK338" s="14">
        <v>317</v>
      </c>
      <c r="BL338" s="14">
        <f t="shared" si="78"/>
        <v>327</v>
      </c>
      <c r="BM338" s="368" t="s">
        <v>73</v>
      </c>
      <c r="BN338" s="14">
        <v>0.32902380678699872</v>
      </c>
      <c r="BO338" s="431">
        <v>0.34311152009331153</v>
      </c>
      <c r="BP338" s="14">
        <v>331</v>
      </c>
      <c r="BQ338" s="43">
        <v>331</v>
      </c>
      <c r="BR338" s="14">
        <v>325</v>
      </c>
      <c r="BS338" s="14">
        <v>303</v>
      </c>
      <c r="BT338" s="14">
        <v>339</v>
      </c>
      <c r="BU338" s="14">
        <v>332</v>
      </c>
      <c r="BV338" s="14">
        <f t="shared" si="79"/>
        <v>336</v>
      </c>
      <c r="BW338" s="14" t="s">
        <v>162</v>
      </c>
      <c r="BX338" s="14">
        <v>0.31996123508058444</v>
      </c>
      <c r="BY338" s="431">
        <v>0.33769743468808006</v>
      </c>
      <c r="BZ338" s="14">
        <v>331</v>
      </c>
      <c r="CA338" s="43">
        <v>331</v>
      </c>
      <c r="CB338" s="14">
        <v>329</v>
      </c>
      <c r="CC338" s="14">
        <v>344</v>
      </c>
      <c r="CD338" s="14">
        <v>319</v>
      </c>
      <c r="CE338" s="14">
        <v>324</v>
      </c>
      <c r="CF338" s="14">
        <f t="shared" si="80"/>
        <v>327</v>
      </c>
      <c r="CG338" s="368" t="s">
        <v>65</v>
      </c>
      <c r="CH338" s="14">
        <v>0.32965193242772245</v>
      </c>
      <c r="CI338" s="431">
        <v>0.34779855839871943</v>
      </c>
      <c r="CJ338" s="14">
        <v>331</v>
      </c>
      <c r="CK338" s="43">
        <v>331</v>
      </c>
      <c r="CL338" s="14">
        <v>332</v>
      </c>
      <c r="CM338" s="14">
        <v>350</v>
      </c>
      <c r="CN338" s="14">
        <v>163</v>
      </c>
      <c r="CO338" s="14">
        <v>247.5</v>
      </c>
      <c r="CP338" s="43">
        <f t="shared" si="81"/>
        <v>253</v>
      </c>
      <c r="CQ338" s="14" t="s">
        <v>378</v>
      </c>
      <c r="CR338" s="14">
        <v>0.29714834575278776</v>
      </c>
      <c r="CS338" s="431">
        <v>0.31156386610217363</v>
      </c>
      <c r="CT338" s="14">
        <v>331</v>
      </c>
      <c r="CU338" s="14">
        <v>331</v>
      </c>
      <c r="CV338" s="14">
        <v>322</v>
      </c>
      <c r="CW338" s="14">
        <v>330</v>
      </c>
      <c r="CX338" s="14">
        <v>208</v>
      </c>
      <c r="CY338" s="14">
        <v>265</v>
      </c>
      <c r="CZ338" s="14">
        <f t="shared" si="82"/>
        <v>271</v>
      </c>
      <c r="DA338" s="368" t="s">
        <v>316</v>
      </c>
      <c r="DB338" s="14">
        <v>0.32295888969797742</v>
      </c>
      <c r="DC338" s="431">
        <v>0.34298000796433425</v>
      </c>
      <c r="DD338" s="14">
        <v>331</v>
      </c>
      <c r="DE338" s="43">
        <v>331</v>
      </c>
      <c r="DF338" s="14">
        <v>343</v>
      </c>
      <c r="DG338" s="14">
        <v>340</v>
      </c>
      <c r="DH338" s="14">
        <v>339</v>
      </c>
      <c r="DI338" s="14">
        <v>341</v>
      </c>
      <c r="DJ338" s="14">
        <f t="shared" si="83"/>
        <v>342</v>
      </c>
      <c r="DK338" s="368" t="s">
        <v>120</v>
      </c>
      <c r="DL338" s="14">
        <v>0.30424280257959835</v>
      </c>
      <c r="DM338" s="431">
        <v>0.3117129428169908</v>
      </c>
      <c r="DN338" s="14">
        <v>331</v>
      </c>
      <c r="DO338" s="43">
        <v>331</v>
      </c>
      <c r="DP338" s="14">
        <v>332</v>
      </c>
      <c r="DQ338" s="14">
        <v>281</v>
      </c>
      <c r="DR338" s="14">
        <v>322</v>
      </c>
      <c r="DS338" s="14">
        <v>327</v>
      </c>
      <c r="DT338" s="14">
        <f t="shared" si="84"/>
        <v>335</v>
      </c>
      <c r="DU338" s="368" t="s">
        <v>50</v>
      </c>
      <c r="DV338" s="14">
        <v>0.27761460803465282</v>
      </c>
      <c r="DW338" s="431">
        <v>0.2868258927184425</v>
      </c>
      <c r="DX338" s="14">
        <v>331</v>
      </c>
      <c r="DY338" s="14">
        <v>331</v>
      </c>
      <c r="DZ338" s="14">
        <v>322</v>
      </c>
      <c r="EA338" s="14">
        <v>304</v>
      </c>
      <c r="EB338" s="14">
        <v>303</v>
      </c>
      <c r="EC338" s="14">
        <v>312.5</v>
      </c>
      <c r="ED338" s="43">
        <f t="shared" si="85"/>
        <v>319</v>
      </c>
    </row>
    <row r="339" spans="6:134" x14ac:dyDescent="0.25">
      <c r="F339" s="406" t="s">
        <v>377</v>
      </c>
      <c r="G339" s="411">
        <f>(VLOOKUP(F339,'RPPF CALCULATION'!$AX$2:$AZ$400,2,FALSE))</f>
        <v>0.36191035811593097</v>
      </c>
      <c r="H339" s="413">
        <f t="shared" si="75"/>
        <v>333</v>
      </c>
      <c r="I339" s="49">
        <f>VLOOKUP(F339,'RPPF CALCULATION'!$U$2:$W$365,3,FALSE)</f>
        <v>331</v>
      </c>
      <c r="J339" s="417">
        <f>VLOOKUP(F339,'RPPF CALCULATION'!$X$2:$AC$365,3,FALSE)</f>
        <v>323</v>
      </c>
      <c r="K339" s="467">
        <f>VLOOKUP(F339,'RPPF CALCULATION'!$X$2:$AC$365,5,FALSE)</f>
        <v>228</v>
      </c>
      <c r="L339" s="525">
        <f t="shared" si="76"/>
        <v>279.5</v>
      </c>
      <c r="M339" s="469">
        <f t="shared" si="77"/>
        <v>282</v>
      </c>
      <c r="O339" s="368" t="s">
        <v>231</v>
      </c>
      <c r="P339" s="14">
        <v>0.35495978150833646</v>
      </c>
      <c r="Q339" s="431">
        <v>0.36244353847852107</v>
      </c>
      <c r="R339" s="14">
        <v>332</v>
      </c>
      <c r="S339" s="43">
        <v>332</v>
      </c>
      <c r="T339" s="14">
        <v>334</v>
      </c>
      <c r="U339" s="14">
        <v>316</v>
      </c>
      <c r="V339" s="14">
        <v>337</v>
      </c>
      <c r="W339" s="14">
        <v>335.5</v>
      </c>
      <c r="X339" s="14">
        <f t="shared" si="86"/>
        <v>345</v>
      </c>
      <c r="Y339" s="368" t="s">
        <v>54</v>
      </c>
      <c r="Z339" s="14">
        <v>0.37155713228070142</v>
      </c>
      <c r="AA339" s="431">
        <v>0.38543646519829611</v>
      </c>
      <c r="AB339" s="14">
        <v>332</v>
      </c>
      <c r="AC339" s="43">
        <v>332</v>
      </c>
      <c r="AD339" s="14">
        <v>327</v>
      </c>
      <c r="AE339" s="14">
        <v>333</v>
      </c>
      <c r="AF339" s="14">
        <v>327</v>
      </c>
      <c r="AG339" s="14">
        <v>327</v>
      </c>
      <c r="AH339" s="43">
        <f t="shared" si="87"/>
        <v>337</v>
      </c>
      <c r="AI339" s="368" t="s">
        <v>282</v>
      </c>
      <c r="AJ339" s="14">
        <v>0.34180000025551976</v>
      </c>
      <c r="AK339" s="431">
        <v>0.37490258630713308</v>
      </c>
      <c r="AL339" s="14">
        <v>332</v>
      </c>
      <c r="AM339" s="14">
        <v>332</v>
      </c>
      <c r="AN339" s="14">
        <v>321</v>
      </c>
      <c r="AO339" s="14">
        <v>202</v>
      </c>
      <c r="AP339" s="14">
        <v>349</v>
      </c>
      <c r="AQ339" s="14">
        <v>335</v>
      </c>
      <c r="AR339" s="43">
        <f t="shared" si="88"/>
        <v>336</v>
      </c>
      <c r="AS339" s="14" t="s">
        <v>557</v>
      </c>
      <c r="AT339" s="14">
        <v>0.29228782744905207</v>
      </c>
      <c r="AU339" s="431">
        <v>0.31489481638422856</v>
      </c>
      <c r="AV339" s="14">
        <v>332</v>
      </c>
      <c r="AW339" s="43">
        <v>332</v>
      </c>
      <c r="AX339" s="14">
        <v>332</v>
      </c>
      <c r="AY339" s="14">
        <v>261</v>
      </c>
      <c r="AZ339" s="14">
        <v>328</v>
      </c>
      <c r="BA339" s="14">
        <v>330</v>
      </c>
      <c r="BB339" s="14">
        <f t="shared" si="89"/>
        <v>338</v>
      </c>
      <c r="BC339" s="368" t="s">
        <v>326</v>
      </c>
      <c r="BD339" s="14">
        <v>0.33747320571927347</v>
      </c>
      <c r="BE339" s="431">
        <v>0.34567779322202602</v>
      </c>
      <c r="BF339" s="14">
        <v>332</v>
      </c>
      <c r="BG339" s="43">
        <v>332</v>
      </c>
      <c r="BH339" s="14">
        <v>317</v>
      </c>
      <c r="BI339" s="14">
        <v>338</v>
      </c>
      <c r="BJ339" s="14">
        <v>136</v>
      </c>
      <c r="BK339" s="14">
        <v>226.5</v>
      </c>
      <c r="BL339" s="14">
        <f t="shared" si="78"/>
        <v>231</v>
      </c>
      <c r="BM339" s="368" t="s">
        <v>242</v>
      </c>
      <c r="BN339" s="14">
        <v>0.32681905654660443</v>
      </c>
      <c r="BO339" s="431">
        <v>0.34081236972545537</v>
      </c>
      <c r="BP339" s="14">
        <v>332</v>
      </c>
      <c r="BQ339" s="43">
        <v>332</v>
      </c>
      <c r="BR339" s="14">
        <v>326</v>
      </c>
      <c r="BS339" s="14">
        <v>332</v>
      </c>
      <c r="BT339" s="14">
        <v>235</v>
      </c>
      <c r="BU339" s="14">
        <v>280.5</v>
      </c>
      <c r="BV339" s="14">
        <f t="shared" si="79"/>
        <v>287</v>
      </c>
      <c r="BW339" s="14" t="s">
        <v>191</v>
      </c>
      <c r="BX339" s="14">
        <v>0.31704470923045491</v>
      </c>
      <c r="BY339" s="431">
        <v>0.33461923898870993</v>
      </c>
      <c r="BZ339" s="14">
        <v>332</v>
      </c>
      <c r="CA339" s="43">
        <v>332</v>
      </c>
      <c r="CB339" s="14">
        <v>337</v>
      </c>
      <c r="CC339" s="14">
        <v>342</v>
      </c>
      <c r="CD339" s="14">
        <v>294</v>
      </c>
      <c r="CE339" s="14">
        <v>315.5</v>
      </c>
      <c r="CF339" s="14">
        <f t="shared" si="80"/>
        <v>318</v>
      </c>
      <c r="CG339" s="368" t="s">
        <v>309</v>
      </c>
      <c r="CH339" s="14">
        <v>0.32930848217787551</v>
      </c>
      <c r="CI339" s="431">
        <v>0.34743620195536795</v>
      </c>
      <c r="CJ339" s="14">
        <v>332</v>
      </c>
      <c r="CK339" s="43">
        <v>332</v>
      </c>
      <c r="CL339" s="14">
        <v>317</v>
      </c>
      <c r="CM339" s="14">
        <v>329</v>
      </c>
      <c r="CN339" s="14">
        <v>333</v>
      </c>
      <c r="CO339" s="14">
        <v>325</v>
      </c>
      <c r="CP339" s="43">
        <f t="shared" si="81"/>
        <v>333</v>
      </c>
      <c r="CQ339" s="14" t="s">
        <v>574</v>
      </c>
      <c r="CR339" s="14">
        <v>0.29629994524502978</v>
      </c>
      <c r="CS339" s="431">
        <v>0.31067430724721695</v>
      </c>
      <c r="CT339" s="14">
        <v>332</v>
      </c>
      <c r="CU339" s="14">
        <v>332</v>
      </c>
      <c r="CV339" s="14">
        <v>333</v>
      </c>
      <c r="CW339" s="14">
        <v>331</v>
      </c>
      <c r="CX339" s="14">
        <v>327</v>
      </c>
      <c r="CY339" s="14">
        <v>330</v>
      </c>
      <c r="CZ339" s="14">
        <f t="shared" si="82"/>
        <v>337</v>
      </c>
      <c r="DA339" s="368" t="s">
        <v>266</v>
      </c>
      <c r="DB339" s="14">
        <v>0.32170933779306299</v>
      </c>
      <c r="DC339" s="431">
        <v>0.34165299286745865</v>
      </c>
      <c r="DD339" s="14">
        <v>332</v>
      </c>
      <c r="DE339" s="43">
        <v>332</v>
      </c>
      <c r="DF339" s="14">
        <v>322</v>
      </c>
      <c r="DG339" s="14">
        <v>302</v>
      </c>
      <c r="DH339" s="14">
        <v>294</v>
      </c>
      <c r="DI339" s="14">
        <v>308</v>
      </c>
      <c r="DJ339" s="14">
        <f t="shared" si="83"/>
        <v>318</v>
      </c>
      <c r="DK339" s="368" t="s">
        <v>572</v>
      </c>
      <c r="DL339" s="14">
        <v>0.30386156663460123</v>
      </c>
      <c r="DM339" s="431">
        <v>0.31132234630224964</v>
      </c>
      <c r="DN339" s="14">
        <v>332</v>
      </c>
      <c r="DO339" s="43">
        <v>332</v>
      </c>
      <c r="DP339" s="14">
        <v>322</v>
      </c>
      <c r="DQ339" s="14">
        <v>332</v>
      </c>
      <c r="DR339" s="14">
        <v>157</v>
      </c>
      <c r="DS339" s="14">
        <v>239.5</v>
      </c>
      <c r="DT339" s="14">
        <f t="shared" si="84"/>
        <v>254</v>
      </c>
      <c r="DU339" s="368" t="s">
        <v>565</v>
      </c>
      <c r="DV339" s="14">
        <v>0.27421694411488984</v>
      </c>
      <c r="DW339" s="431">
        <v>0.28331549391831301</v>
      </c>
      <c r="DX339" s="14">
        <v>332</v>
      </c>
      <c r="DY339" s="14">
        <v>332</v>
      </c>
      <c r="DZ339" s="14">
        <v>320</v>
      </c>
      <c r="EA339" s="14">
        <v>170</v>
      </c>
      <c r="EB339" s="14">
        <v>343</v>
      </c>
      <c r="EC339" s="14">
        <v>331.5</v>
      </c>
      <c r="ED339" s="43">
        <f t="shared" si="85"/>
        <v>335</v>
      </c>
    </row>
    <row r="340" spans="6:134" x14ac:dyDescent="0.25">
      <c r="F340" s="406" t="s">
        <v>308</v>
      </c>
      <c r="G340" s="411">
        <f>(VLOOKUP(F340,'RPPF CALCULATION'!$AX$2:$AZ$400,2,FALSE))</f>
        <v>0.36075483889751647</v>
      </c>
      <c r="H340" s="413">
        <f t="shared" si="75"/>
        <v>334</v>
      </c>
      <c r="I340" s="49">
        <f>VLOOKUP(F340,'RPPF CALCULATION'!$U$2:$W$365,3,FALSE)</f>
        <v>338</v>
      </c>
      <c r="J340" s="417">
        <f>VLOOKUP(F340,'RPPF CALCULATION'!$X$2:$AC$365,3,FALSE)</f>
        <v>307</v>
      </c>
      <c r="K340" s="467">
        <f>VLOOKUP(F340,'RPPF CALCULATION'!$X$2:$AC$365,5,FALSE)</f>
        <v>335</v>
      </c>
      <c r="L340" s="525">
        <f t="shared" si="76"/>
        <v>336.5</v>
      </c>
      <c r="M340" s="469">
        <f t="shared" si="77"/>
        <v>346</v>
      </c>
      <c r="O340" s="368" t="s">
        <v>222</v>
      </c>
      <c r="P340" s="14">
        <v>0.34907699508033557</v>
      </c>
      <c r="Q340" s="431">
        <v>0.35643672294573658</v>
      </c>
      <c r="R340" s="14">
        <v>333</v>
      </c>
      <c r="S340" s="43">
        <v>333</v>
      </c>
      <c r="T340" s="14">
        <v>326</v>
      </c>
      <c r="U340" s="14">
        <v>343</v>
      </c>
      <c r="V340" s="14">
        <v>325</v>
      </c>
      <c r="W340" s="14">
        <v>325.5</v>
      </c>
      <c r="X340" s="14">
        <f t="shared" si="86"/>
        <v>332</v>
      </c>
      <c r="Y340" s="368" t="s">
        <v>333</v>
      </c>
      <c r="Z340" s="14">
        <v>0.36980529628400932</v>
      </c>
      <c r="AA340" s="431">
        <v>0.38361919023434243</v>
      </c>
      <c r="AB340" s="14">
        <v>333</v>
      </c>
      <c r="AC340" s="43">
        <v>333</v>
      </c>
      <c r="AD340" s="14">
        <v>325</v>
      </c>
      <c r="AE340" s="14">
        <v>305</v>
      </c>
      <c r="AF340" s="14">
        <v>319</v>
      </c>
      <c r="AG340" s="14">
        <v>322</v>
      </c>
      <c r="AH340" s="43">
        <f t="shared" si="87"/>
        <v>332</v>
      </c>
      <c r="AI340" s="368" t="s">
        <v>567</v>
      </c>
      <c r="AJ340" s="14">
        <v>0.33709806976170886</v>
      </c>
      <c r="AK340" s="431">
        <v>0.36974528407937329</v>
      </c>
      <c r="AL340" s="14">
        <v>333</v>
      </c>
      <c r="AM340" s="14">
        <v>333</v>
      </c>
      <c r="AN340" s="14">
        <v>332</v>
      </c>
      <c r="AO340" s="14">
        <v>337</v>
      </c>
      <c r="AP340" s="14">
        <v>337</v>
      </c>
      <c r="AQ340" s="14">
        <v>334.5</v>
      </c>
      <c r="AR340" s="43">
        <f t="shared" si="88"/>
        <v>333</v>
      </c>
      <c r="AS340" s="14" t="s">
        <v>151</v>
      </c>
      <c r="AT340" s="14">
        <v>0.29006372745406306</v>
      </c>
      <c r="AU340" s="431">
        <v>0.31249869347464793</v>
      </c>
      <c r="AV340" s="14">
        <v>333</v>
      </c>
      <c r="AW340" s="43">
        <v>333</v>
      </c>
      <c r="AX340" s="14">
        <v>343</v>
      </c>
      <c r="AY340" s="14">
        <v>337</v>
      </c>
      <c r="AZ340" s="14">
        <v>342</v>
      </c>
      <c r="BA340" s="14">
        <v>342.5</v>
      </c>
      <c r="BB340" s="14">
        <f t="shared" si="89"/>
        <v>344</v>
      </c>
      <c r="BC340" s="368" t="s">
        <v>306</v>
      </c>
      <c r="BD340" s="14">
        <v>0.33642198199626322</v>
      </c>
      <c r="BE340" s="431">
        <v>0.34460101233810869</v>
      </c>
      <c r="BF340" s="14">
        <v>333</v>
      </c>
      <c r="BG340" s="43">
        <v>333</v>
      </c>
      <c r="BH340" s="14">
        <v>337</v>
      </c>
      <c r="BI340" s="14">
        <v>332</v>
      </c>
      <c r="BJ340" s="14">
        <v>328</v>
      </c>
      <c r="BK340" s="14">
        <v>332.5</v>
      </c>
      <c r="BL340" s="14">
        <f t="shared" si="78"/>
        <v>339</v>
      </c>
      <c r="BM340" s="368" t="s">
        <v>267</v>
      </c>
      <c r="BN340" s="14">
        <v>0.32401329982600308</v>
      </c>
      <c r="BO340" s="431">
        <v>0.33788647976381869</v>
      </c>
      <c r="BP340" s="14">
        <v>333</v>
      </c>
      <c r="BQ340" s="43">
        <v>333</v>
      </c>
      <c r="BR340" s="14">
        <v>335</v>
      </c>
      <c r="BS340" s="14">
        <v>333</v>
      </c>
      <c r="BT340" s="14">
        <v>350</v>
      </c>
      <c r="BU340" s="14">
        <v>342.5</v>
      </c>
      <c r="BV340" s="14">
        <f t="shared" si="79"/>
        <v>345</v>
      </c>
      <c r="BW340" s="14" t="s">
        <v>568</v>
      </c>
      <c r="BX340" s="14">
        <v>0.31064767676000687</v>
      </c>
      <c r="BY340" s="431">
        <v>0.32786760404661275</v>
      </c>
      <c r="BZ340" s="14">
        <v>333</v>
      </c>
      <c r="CA340" s="43">
        <v>333</v>
      </c>
      <c r="CB340" s="14">
        <v>333</v>
      </c>
      <c r="CC340" s="14">
        <v>331</v>
      </c>
      <c r="CD340" s="14">
        <v>286</v>
      </c>
      <c r="CE340" s="14">
        <v>309.5</v>
      </c>
      <c r="CF340" s="14">
        <f t="shared" si="80"/>
        <v>312</v>
      </c>
      <c r="CG340" s="368" t="s">
        <v>79</v>
      </c>
      <c r="CH340" s="14">
        <v>0.32897127723356778</v>
      </c>
      <c r="CI340" s="431">
        <v>0.34708043460811949</v>
      </c>
      <c r="CJ340" s="14">
        <v>333</v>
      </c>
      <c r="CK340" s="43">
        <v>333</v>
      </c>
      <c r="CL340" s="14">
        <v>316</v>
      </c>
      <c r="CM340" s="14">
        <v>176</v>
      </c>
      <c r="CN340" s="14">
        <v>308</v>
      </c>
      <c r="CO340" s="14">
        <v>312</v>
      </c>
      <c r="CP340" s="43">
        <f t="shared" si="81"/>
        <v>322</v>
      </c>
      <c r="CQ340" s="14" t="s">
        <v>191</v>
      </c>
      <c r="CR340" s="14">
        <v>0.2899627065339801</v>
      </c>
      <c r="CS340" s="431">
        <v>0.30402963087109591</v>
      </c>
      <c r="CT340" s="14">
        <v>333</v>
      </c>
      <c r="CU340" s="14">
        <v>333</v>
      </c>
      <c r="CV340" s="14">
        <v>345</v>
      </c>
      <c r="CW340" s="14">
        <v>320</v>
      </c>
      <c r="CX340" s="14">
        <v>333</v>
      </c>
      <c r="CY340" s="14">
        <v>339</v>
      </c>
      <c r="CZ340" s="14">
        <f t="shared" si="82"/>
        <v>343</v>
      </c>
      <c r="DA340" s="368" t="s">
        <v>150</v>
      </c>
      <c r="DB340" s="14">
        <v>0.32031600711654873</v>
      </c>
      <c r="DC340" s="431">
        <v>0.34017328575373057</v>
      </c>
      <c r="DD340" s="14">
        <v>333</v>
      </c>
      <c r="DE340" s="43">
        <v>333</v>
      </c>
      <c r="DF340" s="14">
        <v>332</v>
      </c>
      <c r="DG340" s="14">
        <v>349</v>
      </c>
      <c r="DH340" s="14">
        <v>186</v>
      </c>
      <c r="DI340" s="14">
        <v>259</v>
      </c>
      <c r="DJ340" s="14">
        <f t="shared" si="83"/>
        <v>267</v>
      </c>
      <c r="DK340" s="368" t="s">
        <v>42</v>
      </c>
      <c r="DL340" s="14">
        <v>0.29778928285689221</v>
      </c>
      <c r="DM340" s="431">
        <v>0.30510096840958995</v>
      </c>
      <c r="DN340" s="14">
        <v>333</v>
      </c>
      <c r="DO340" s="43">
        <v>333</v>
      </c>
      <c r="DP340" s="14">
        <v>330</v>
      </c>
      <c r="DQ340" s="14">
        <v>306</v>
      </c>
      <c r="DR340" s="14">
        <v>317</v>
      </c>
      <c r="DS340" s="14">
        <v>323.5</v>
      </c>
      <c r="DT340" s="14">
        <f t="shared" si="84"/>
        <v>331</v>
      </c>
      <c r="DU340" s="368" t="s">
        <v>120</v>
      </c>
      <c r="DV340" s="14">
        <v>0.27227437819789668</v>
      </c>
      <c r="DW340" s="431">
        <v>0.28130847344035448</v>
      </c>
      <c r="DX340" s="14">
        <v>333</v>
      </c>
      <c r="DY340" s="14">
        <v>333</v>
      </c>
      <c r="DZ340" s="14">
        <v>333</v>
      </c>
      <c r="EA340" s="14">
        <v>331</v>
      </c>
      <c r="EB340" s="14">
        <v>265</v>
      </c>
      <c r="EC340" s="14">
        <v>299</v>
      </c>
      <c r="ED340" s="43">
        <f t="shared" si="85"/>
        <v>311</v>
      </c>
    </row>
    <row r="341" spans="6:134" x14ac:dyDescent="0.25">
      <c r="F341" s="406" t="s">
        <v>354</v>
      </c>
      <c r="G341" s="411">
        <f>(VLOOKUP(F341,'RPPF CALCULATION'!$AX$2:$AZ$400,2,FALSE))</f>
        <v>0.35872282062791205</v>
      </c>
      <c r="H341" s="413">
        <f t="shared" si="75"/>
        <v>335</v>
      </c>
      <c r="I341" s="49">
        <f>VLOOKUP(F341,'RPPF CALCULATION'!$U$2:$W$365,3,FALSE)</f>
        <v>332</v>
      </c>
      <c r="J341" s="417">
        <f>VLOOKUP(F341,'RPPF CALCULATION'!$X$2:$AC$365,3,FALSE)</f>
        <v>234</v>
      </c>
      <c r="K341" s="467">
        <f>VLOOKUP(F341,'RPPF CALCULATION'!$X$2:$AC$365,5,FALSE)</f>
        <v>266</v>
      </c>
      <c r="L341" s="525">
        <f t="shared" si="76"/>
        <v>299</v>
      </c>
      <c r="M341" s="469">
        <f t="shared" si="77"/>
        <v>305</v>
      </c>
      <c r="O341" s="368" t="s">
        <v>142</v>
      </c>
      <c r="P341" s="14">
        <v>0.34019974937728492</v>
      </c>
      <c r="Q341" s="431">
        <v>0.34737231477283104</v>
      </c>
      <c r="R341" s="14">
        <v>334</v>
      </c>
      <c r="S341" s="43">
        <v>334</v>
      </c>
      <c r="T341" s="14">
        <v>340</v>
      </c>
      <c r="U341" s="14">
        <v>335</v>
      </c>
      <c r="V341" s="14">
        <v>277</v>
      </c>
      <c r="W341" s="14">
        <v>308.5</v>
      </c>
      <c r="X341" s="14">
        <f t="shared" si="86"/>
        <v>317</v>
      </c>
      <c r="Y341" s="368" t="s">
        <v>567</v>
      </c>
      <c r="Z341" s="14">
        <v>0.36966792542369992</v>
      </c>
      <c r="AA341" s="431">
        <v>0.38347668795348483</v>
      </c>
      <c r="AB341" s="14">
        <v>334</v>
      </c>
      <c r="AC341" s="43">
        <v>334</v>
      </c>
      <c r="AD341" s="14">
        <v>330</v>
      </c>
      <c r="AE341" s="14">
        <v>345</v>
      </c>
      <c r="AF341" s="14">
        <v>320</v>
      </c>
      <c r="AG341" s="14">
        <v>325</v>
      </c>
      <c r="AH341" s="43">
        <f t="shared" si="87"/>
        <v>335</v>
      </c>
      <c r="AI341" s="368" t="s">
        <v>207</v>
      </c>
      <c r="AJ341" s="14">
        <v>0.32686525182863507</v>
      </c>
      <c r="AK341" s="431">
        <v>0.35852144000256975</v>
      </c>
      <c r="AL341" s="14">
        <v>334</v>
      </c>
      <c r="AM341" s="14">
        <v>334</v>
      </c>
      <c r="AN341" s="14">
        <v>336</v>
      </c>
      <c r="AO341" s="14">
        <v>341</v>
      </c>
      <c r="AP341" s="14">
        <v>294</v>
      </c>
      <c r="AQ341" s="14">
        <v>315</v>
      </c>
      <c r="AR341" s="43">
        <f t="shared" si="88"/>
        <v>323</v>
      </c>
      <c r="AS341" s="14" t="s">
        <v>305</v>
      </c>
      <c r="AT341" s="14">
        <v>0.28599374201220784</v>
      </c>
      <c r="AU341" s="431">
        <v>0.30811391519091019</v>
      </c>
      <c r="AV341" s="14">
        <v>334</v>
      </c>
      <c r="AW341" s="43">
        <v>334</v>
      </c>
      <c r="AX341" s="14">
        <v>327</v>
      </c>
      <c r="AY341" s="14">
        <v>295</v>
      </c>
      <c r="AZ341" s="14">
        <v>291</v>
      </c>
      <c r="BA341" s="14">
        <v>309</v>
      </c>
      <c r="BB341" s="14">
        <f t="shared" si="89"/>
        <v>319</v>
      </c>
      <c r="BC341" s="368" t="s">
        <v>191</v>
      </c>
      <c r="BD341" s="14">
        <v>0.33447327310855501</v>
      </c>
      <c r="BE341" s="431">
        <v>0.34260492679259286</v>
      </c>
      <c r="BF341" s="14">
        <v>334</v>
      </c>
      <c r="BG341" s="43">
        <v>334</v>
      </c>
      <c r="BH341" s="14">
        <v>342</v>
      </c>
      <c r="BI341" s="14">
        <v>344</v>
      </c>
      <c r="BJ341" s="14">
        <v>343</v>
      </c>
      <c r="BK341" s="14">
        <v>342.5</v>
      </c>
      <c r="BL341" s="14">
        <f t="shared" si="78"/>
        <v>347</v>
      </c>
      <c r="BM341" s="368" t="s">
        <v>50</v>
      </c>
      <c r="BN341" s="14">
        <v>0.31571934309843691</v>
      </c>
      <c r="BO341" s="431">
        <v>0.32923740318734579</v>
      </c>
      <c r="BP341" s="14">
        <v>334</v>
      </c>
      <c r="BQ341" s="43">
        <v>334</v>
      </c>
      <c r="BR341" s="14">
        <v>331</v>
      </c>
      <c r="BS341" s="14">
        <v>338</v>
      </c>
      <c r="BT341" s="14">
        <v>292</v>
      </c>
      <c r="BU341" s="14">
        <v>311.5</v>
      </c>
      <c r="BV341" s="14">
        <f t="shared" si="79"/>
        <v>326</v>
      </c>
      <c r="BW341" s="14" t="s">
        <v>309</v>
      </c>
      <c r="BX341" s="14">
        <v>0.30549514783476517</v>
      </c>
      <c r="BY341" s="431">
        <v>0.32242945839196169</v>
      </c>
      <c r="BZ341" s="14">
        <v>334</v>
      </c>
      <c r="CA341" s="43">
        <v>334</v>
      </c>
      <c r="CB341" s="14">
        <v>327</v>
      </c>
      <c r="CC341" s="14">
        <v>339</v>
      </c>
      <c r="CD341" s="14">
        <v>291</v>
      </c>
      <c r="CE341" s="14">
        <v>309</v>
      </c>
      <c r="CF341" s="14">
        <f t="shared" si="80"/>
        <v>310</v>
      </c>
      <c r="CG341" s="368" t="s">
        <v>565</v>
      </c>
      <c r="CH341" s="14">
        <v>0.32643377077811919</v>
      </c>
      <c r="CI341" s="431">
        <v>0.34440324390993976</v>
      </c>
      <c r="CJ341" s="14">
        <v>334</v>
      </c>
      <c r="CK341" s="43">
        <v>334</v>
      </c>
      <c r="CL341" s="14">
        <v>325</v>
      </c>
      <c r="CM341" s="14">
        <v>326</v>
      </c>
      <c r="CN341" s="14">
        <v>217</v>
      </c>
      <c r="CO341" s="14">
        <v>271</v>
      </c>
      <c r="CP341" s="43">
        <f t="shared" si="81"/>
        <v>279</v>
      </c>
      <c r="CQ341" s="14" t="s">
        <v>235</v>
      </c>
      <c r="CR341" s="14">
        <v>0.28708435913270863</v>
      </c>
      <c r="CS341" s="431">
        <v>0.3010116465641216</v>
      </c>
      <c r="CT341" s="14">
        <v>334</v>
      </c>
      <c r="CU341" s="14">
        <v>334</v>
      </c>
      <c r="CV341" s="14">
        <v>340</v>
      </c>
      <c r="CW341" s="14">
        <v>338</v>
      </c>
      <c r="CX341" s="14">
        <v>343</v>
      </c>
      <c r="CY341" s="14">
        <v>341.5</v>
      </c>
      <c r="CZ341" s="14">
        <f t="shared" si="82"/>
        <v>347</v>
      </c>
      <c r="DA341" s="368" t="s">
        <v>173</v>
      </c>
      <c r="DB341" s="14">
        <v>0.31390903135269849</v>
      </c>
      <c r="DC341" s="431">
        <v>0.33336912377333838</v>
      </c>
      <c r="DD341" s="14">
        <v>334</v>
      </c>
      <c r="DE341" s="43">
        <v>334</v>
      </c>
      <c r="DF341" s="14">
        <v>337</v>
      </c>
      <c r="DG341" s="14">
        <v>317</v>
      </c>
      <c r="DH341" s="14">
        <v>290</v>
      </c>
      <c r="DI341" s="14">
        <v>313.5</v>
      </c>
      <c r="DJ341" s="14">
        <f t="shared" si="83"/>
        <v>323</v>
      </c>
      <c r="DK341" s="368" t="s">
        <v>182</v>
      </c>
      <c r="DL341" s="14">
        <v>0.28314188727325568</v>
      </c>
      <c r="DM341" s="431">
        <v>0.29009393211072659</v>
      </c>
      <c r="DN341" s="14">
        <v>334</v>
      </c>
      <c r="DO341" s="43">
        <v>334</v>
      </c>
      <c r="DP341" s="14">
        <v>334</v>
      </c>
      <c r="DQ341" s="14">
        <v>238</v>
      </c>
      <c r="DR341" s="14">
        <v>310</v>
      </c>
      <c r="DS341" s="14">
        <v>322</v>
      </c>
      <c r="DT341" s="14">
        <f t="shared" si="84"/>
        <v>330</v>
      </c>
      <c r="DU341" s="368" t="s">
        <v>182</v>
      </c>
      <c r="DV341" s="14">
        <v>0.27024455546492476</v>
      </c>
      <c r="DW341" s="431">
        <v>0.27921130095520852</v>
      </c>
      <c r="DX341" s="14">
        <v>334</v>
      </c>
      <c r="DY341" s="14">
        <v>334</v>
      </c>
      <c r="DZ341" s="14">
        <v>337</v>
      </c>
      <c r="EA341" s="14">
        <v>155</v>
      </c>
      <c r="EB341" s="14">
        <v>341</v>
      </c>
      <c r="EC341" s="14">
        <v>339</v>
      </c>
      <c r="ED341" s="43">
        <f t="shared" si="85"/>
        <v>342</v>
      </c>
    </row>
    <row r="342" spans="6:134" x14ac:dyDescent="0.25">
      <c r="F342" s="406" t="s">
        <v>401</v>
      </c>
      <c r="G342" s="411">
        <f>(VLOOKUP(F342,'RPPF CALCULATION'!$AX$2:$AZ$400,2,FALSE))</f>
        <v>0.3563443227875136</v>
      </c>
      <c r="H342" s="413">
        <f t="shared" si="75"/>
        <v>336</v>
      </c>
      <c r="I342" s="49">
        <f>VLOOKUP(F342,'RPPF CALCULATION'!$U$2:$W$365,3,FALSE)</f>
        <v>329</v>
      </c>
      <c r="J342" s="417">
        <f>VLOOKUP(F342,'RPPF CALCULATION'!$X$2:$AC$365,3,FALSE)</f>
        <v>338</v>
      </c>
      <c r="K342" s="467">
        <f>VLOOKUP(F342,'RPPF CALCULATION'!$X$2:$AC$365,5,FALSE)</f>
        <v>269</v>
      </c>
      <c r="L342" s="525">
        <f t="shared" si="76"/>
        <v>299</v>
      </c>
      <c r="M342" s="469">
        <f t="shared" si="77"/>
        <v>305</v>
      </c>
      <c r="O342" s="368" t="s">
        <v>575</v>
      </c>
      <c r="P342" s="14">
        <v>0.33849891245961511</v>
      </c>
      <c r="Q342" s="431">
        <v>0.34563561844009266</v>
      </c>
      <c r="R342" s="14">
        <v>335</v>
      </c>
      <c r="S342" s="43">
        <v>335</v>
      </c>
      <c r="T342" s="14">
        <v>333</v>
      </c>
      <c r="U342" s="14">
        <v>344</v>
      </c>
      <c r="V342" s="14">
        <v>291</v>
      </c>
      <c r="W342" s="14">
        <v>312</v>
      </c>
      <c r="X342" s="14">
        <f t="shared" si="86"/>
        <v>324</v>
      </c>
      <c r="Y342" s="368" t="s">
        <v>81</v>
      </c>
      <c r="Z342" s="14">
        <v>0.36931082179156188</v>
      </c>
      <c r="AA342" s="431">
        <v>0.38310624489177886</v>
      </c>
      <c r="AB342" s="14">
        <v>335</v>
      </c>
      <c r="AC342" s="43">
        <v>335</v>
      </c>
      <c r="AD342" s="14">
        <v>333</v>
      </c>
      <c r="AE342" s="14">
        <v>346</v>
      </c>
      <c r="AF342" s="14">
        <v>223</v>
      </c>
      <c r="AG342" s="14">
        <v>278</v>
      </c>
      <c r="AH342" s="43">
        <f t="shared" si="87"/>
        <v>279</v>
      </c>
      <c r="AI342" s="368" t="s">
        <v>41</v>
      </c>
      <c r="AJ342" s="14">
        <v>0.31356402753620422</v>
      </c>
      <c r="AK342" s="431">
        <v>0.34393202108929966</v>
      </c>
      <c r="AL342" s="14">
        <v>335</v>
      </c>
      <c r="AM342" s="14">
        <v>335</v>
      </c>
      <c r="AN342" s="14">
        <v>318</v>
      </c>
      <c r="AO342" s="14">
        <v>356</v>
      </c>
      <c r="AP342" s="14">
        <v>134</v>
      </c>
      <c r="AQ342" s="14">
        <v>226</v>
      </c>
      <c r="AR342" s="43">
        <f t="shared" si="88"/>
        <v>225</v>
      </c>
      <c r="AS342" s="14" t="s">
        <v>572</v>
      </c>
      <c r="AT342" s="14">
        <v>0.28201140821841936</v>
      </c>
      <c r="AU342" s="431">
        <v>0.30382356796803683</v>
      </c>
      <c r="AV342" s="14">
        <v>335</v>
      </c>
      <c r="AW342" s="43">
        <v>335</v>
      </c>
      <c r="AX342" s="14">
        <v>331</v>
      </c>
      <c r="AY342" s="14">
        <v>277</v>
      </c>
      <c r="AZ342" s="14">
        <v>257</v>
      </c>
      <c r="BA342" s="14">
        <v>294</v>
      </c>
      <c r="BB342" s="14">
        <f t="shared" si="89"/>
        <v>307</v>
      </c>
      <c r="BC342" s="368" t="s">
        <v>42</v>
      </c>
      <c r="BD342" s="14">
        <v>0.33401281140056943</v>
      </c>
      <c r="BE342" s="431">
        <v>0.34213327042289543</v>
      </c>
      <c r="BF342" s="14">
        <v>335</v>
      </c>
      <c r="BG342" s="43">
        <v>335</v>
      </c>
      <c r="BH342" s="14">
        <v>329</v>
      </c>
      <c r="BI342" s="14">
        <v>322</v>
      </c>
      <c r="BJ342" s="14">
        <v>310</v>
      </c>
      <c r="BK342" s="14">
        <v>319.5</v>
      </c>
      <c r="BL342" s="14">
        <f t="shared" si="78"/>
        <v>332</v>
      </c>
      <c r="BM342" s="368" t="s">
        <v>156</v>
      </c>
      <c r="BN342" s="14">
        <v>0.30663127258120643</v>
      </c>
      <c r="BO342" s="431">
        <v>0.31976021149008721</v>
      </c>
      <c r="BP342" s="14">
        <v>335</v>
      </c>
      <c r="BQ342" s="43">
        <v>335</v>
      </c>
      <c r="BR342" s="14">
        <v>341</v>
      </c>
      <c r="BS342" s="14">
        <v>330</v>
      </c>
      <c r="BT342" s="14">
        <v>319</v>
      </c>
      <c r="BU342" s="14">
        <v>330</v>
      </c>
      <c r="BV342" s="14">
        <f t="shared" si="79"/>
        <v>335</v>
      </c>
      <c r="BW342" s="14" t="s">
        <v>86</v>
      </c>
      <c r="BX342" s="14">
        <v>0.30093120439052423</v>
      </c>
      <c r="BY342" s="431">
        <v>0.31761252488814684</v>
      </c>
      <c r="BZ342" s="14">
        <v>335</v>
      </c>
      <c r="CA342" s="43">
        <v>335</v>
      </c>
      <c r="CB342" s="14">
        <v>336</v>
      </c>
      <c r="CC342" s="14">
        <v>335</v>
      </c>
      <c r="CD342" s="14">
        <v>299</v>
      </c>
      <c r="CE342" s="14">
        <v>317.5</v>
      </c>
      <c r="CF342" s="14">
        <f t="shared" si="80"/>
        <v>322</v>
      </c>
      <c r="CG342" s="368" t="s">
        <v>310</v>
      </c>
      <c r="CH342" s="14">
        <v>0.31131362981655181</v>
      </c>
      <c r="CI342" s="431">
        <v>0.32845077188743294</v>
      </c>
      <c r="CJ342" s="14">
        <v>335</v>
      </c>
      <c r="CK342" s="43">
        <v>335</v>
      </c>
      <c r="CL342" s="14">
        <v>343</v>
      </c>
      <c r="CM342" s="14">
        <v>286</v>
      </c>
      <c r="CN342" s="14">
        <v>350</v>
      </c>
      <c r="CO342" s="14">
        <v>346.5</v>
      </c>
      <c r="CP342" s="43">
        <f t="shared" si="81"/>
        <v>349</v>
      </c>
      <c r="CQ342" s="14" t="s">
        <v>176</v>
      </c>
      <c r="CR342" s="14">
        <v>0.28599646594490491</v>
      </c>
      <c r="CS342" s="431">
        <v>0.29987097655083361</v>
      </c>
      <c r="CT342" s="14">
        <v>335</v>
      </c>
      <c r="CU342" s="14">
        <v>335</v>
      </c>
      <c r="CV342" s="14">
        <v>329</v>
      </c>
      <c r="CW342" s="14">
        <v>337</v>
      </c>
      <c r="CX342" s="14">
        <v>248</v>
      </c>
      <c r="CY342" s="14">
        <v>288.5</v>
      </c>
      <c r="CZ342" s="14">
        <f t="shared" si="82"/>
        <v>298</v>
      </c>
      <c r="DA342" s="368" t="s">
        <v>79</v>
      </c>
      <c r="DB342" s="14">
        <v>0.31252301964814333</v>
      </c>
      <c r="DC342" s="431">
        <v>0.33189718935496226</v>
      </c>
      <c r="DD342" s="14">
        <v>335</v>
      </c>
      <c r="DE342" s="43">
        <v>335</v>
      </c>
      <c r="DF342" s="14">
        <v>323</v>
      </c>
      <c r="DG342" s="14">
        <v>267</v>
      </c>
      <c r="DH342" s="14">
        <v>200</v>
      </c>
      <c r="DI342" s="14">
        <v>261.5</v>
      </c>
      <c r="DJ342" s="14">
        <f t="shared" si="83"/>
        <v>272</v>
      </c>
      <c r="DK342" s="368" t="s">
        <v>324</v>
      </c>
      <c r="DL342" s="14">
        <v>0.27725073333370498</v>
      </c>
      <c r="DM342" s="431">
        <v>0.28405813137685448</v>
      </c>
      <c r="DN342" s="14">
        <v>335</v>
      </c>
      <c r="DO342" s="43">
        <v>335</v>
      </c>
      <c r="DP342" s="14">
        <v>329</v>
      </c>
      <c r="DQ342" s="14">
        <v>278</v>
      </c>
      <c r="DR342" s="14">
        <v>314</v>
      </c>
      <c r="DS342" s="14">
        <v>321.5</v>
      </c>
      <c r="DT342" s="14">
        <f t="shared" si="84"/>
        <v>329</v>
      </c>
      <c r="DU342" s="368" t="s">
        <v>86</v>
      </c>
      <c r="DV342" s="14">
        <v>0.26781482411063479</v>
      </c>
      <c r="DW342" s="431">
        <v>0.27670095083460816</v>
      </c>
      <c r="DX342" s="14">
        <v>335</v>
      </c>
      <c r="DY342" s="14">
        <v>335</v>
      </c>
      <c r="DZ342" s="14">
        <v>330</v>
      </c>
      <c r="EA342" s="14">
        <v>315</v>
      </c>
      <c r="EB342" s="14">
        <v>203</v>
      </c>
      <c r="EC342" s="14">
        <v>266.5</v>
      </c>
      <c r="ED342" s="43">
        <f t="shared" si="85"/>
        <v>277</v>
      </c>
    </row>
    <row r="343" spans="6:134" x14ac:dyDescent="0.25">
      <c r="F343" s="406" t="s">
        <v>63</v>
      </c>
      <c r="G343" s="411">
        <f>(VLOOKUP(F343,'RPPF CALCULATION'!$AX$2:$AZ$400,2,FALSE))</f>
        <v>0.35103788111982726</v>
      </c>
      <c r="H343" s="413">
        <f t="shared" si="75"/>
        <v>337</v>
      </c>
      <c r="I343" s="49">
        <f>VLOOKUP(F343,'RPPF CALCULATION'!$U$2:$W$365,3,FALSE)</f>
        <v>316</v>
      </c>
      <c r="J343" s="417">
        <f>VLOOKUP(F343,'RPPF CALCULATION'!$X$2:$AC$365,3,FALSE)</f>
        <v>341</v>
      </c>
      <c r="K343" s="467">
        <f>VLOOKUP(F343,'RPPF CALCULATION'!$X$2:$AC$365,5,FALSE)</f>
        <v>343</v>
      </c>
      <c r="L343" s="525">
        <f t="shared" si="76"/>
        <v>329.5</v>
      </c>
      <c r="M343" s="469">
        <f t="shared" si="77"/>
        <v>337</v>
      </c>
      <c r="O343" s="368" t="s">
        <v>120</v>
      </c>
      <c r="P343" s="14">
        <v>0.33667003750895291</v>
      </c>
      <c r="Q343" s="431">
        <v>0.34376818459805003</v>
      </c>
      <c r="R343" s="14">
        <v>336</v>
      </c>
      <c r="S343" s="43">
        <v>336</v>
      </c>
      <c r="T343" s="14">
        <v>323</v>
      </c>
      <c r="U343" s="14">
        <v>263</v>
      </c>
      <c r="V343" s="14">
        <v>231</v>
      </c>
      <c r="W343" s="14">
        <v>277</v>
      </c>
      <c r="X343" s="14">
        <f t="shared" si="86"/>
        <v>279</v>
      </c>
      <c r="Y343" s="368" t="s">
        <v>189</v>
      </c>
      <c r="Z343" s="14">
        <v>0.36856787681923631</v>
      </c>
      <c r="AA343" s="431">
        <v>0.38233554757744581</v>
      </c>
      <c r="AB343" s="14">
        <v>336</v>
      </c>
      <c r="AC343" s="43">
        <v>336</v>
      </c>
      <c r="AD343" s="14">
        <v>328</v>
      </c>
      <c r="AE343" s="14">
        <v>309</v>
      </c>
      <c r="AF343" s="14">
        <v>341</v>
      </c>
      <c r="AG343" s="14">
        <v>334.5</v>
      </c>
      <c r="AH343" s="43">
        <f t="shared" si="87"/>
        <v>346</v>
      </c>
      <c r="AI343" s="368" t="s">
        <v>152</v>
      </c>
      <c r="AJ343" s="14">
        <v>0.31250074437420777</v>
      </c>
      <c r="AK343" s="431">
        <v>0.34276576126744102</v>
      </c>
      <c r="AL343" s="14">
        <v>336</v>
      </c>
      <c r="AM343" s="14">
        <v>336</v>
      </c>
      <c r="AN343" s="14">
        <v>342</v>
      </c>
      <c r="AO343" s="14">
        <v>336</v>
      </c>
      <c r="AP343" s="14">
        <v>345</v>
      </c>
      <c r="AQ343" s="14">
        <v>343.5</v>
      </c>
      <c r="AR343" s="43">
        <f t="shared" si="88"/>
        <v>350</v>
      </c>
      <c r="AS343" s="14" t="s">
        <v>41</v>
      </c>
      <c r="AT343" s="14">
        <v>0.27641254852460739</v>
      </c>
      <c r="AU343" s="431">
        <v>0.29779166472173663</v>
      </c>
      <c r="AV343" s="14">
        <v>336</v>
      </c>
      <c r="AW343" s="43">
        <v>336</v>
      </c>
      <c r="AX343" s="14">
        <v>339</v>
      </c>
      <c r="AY343" s="14">
        <v>343</v>
      </c>
      <c r="AZ343" s="14">
        <v>231</v>
      </c>
      <c r="BA343" s="14">
        <v>285</v>
      </c>
      <c r="BB343" s="14">
        <f t="shared" si="89"/>
        <v>295</v>
      </c>
      <c r="BC343" s="368" t="s">
        <v>168</v>
      </c>
      <c r="BD343" s="14">
        <v>0.32111242431930631</v>
      </c>
      <c r="BE343" s="431">
        <v>0.3289192514655786</v>
      </c>
      <c r="BF343" s="14">
        <v>336</v>
      </c>
      <c r="BG343" s="43">
        <v>336</v>
      </c>
      <c r="BH343" s="14">
        <v>338</v>
      </c>
      <c r="BI343" s="14">
        <v>333</v>
      </c>
      <c r="BJ343" s="14">
        <v>273</v>
      </c>
      <c r="BK343" s="14">
        <v>305.5</v>
      </c>
      <c r="BL343" s="14">
        <f t="shared" si="78"/>
        <v>313</v>
      </c>
      <c r="BM343" s="368" t="s">
        <v>150</v>
      </c>
      <c r="BN343" s="14">
        <v>0.30030784125546051</v>
      </c>
      <c r="BO343" s="431">
        <v>0.31316603170847973</v>
      </c>
      <c r="BP343" s="14">
        <v>336</v>
      </c>
      <c r="BQ343" s="43">
        <v>336</v>
      </c>
      <c r="BR343" s="14">
        <v>334</v>
      </c>
      <c r="BS343" s="14">
        <v>249</v>
      </c>
      <c r="BT343" s="14">
        <v>343</v>
      </c>
      <c r="BU343" s="14">
        <v>338.5</v>
      </c>
      <c r="BV343" s="14">
        <f t="shared" si="79"/>
        <v>343</v>
      </c>
      <c r="BW343" s="14" t="s">
        <v>301</v>
      </c>
      <c r="BX343" s="14">
        <v>0.29818267789629782</v>
      </c>
      <c r="BY343" s="431">
        <v>0.31471164114190581</v>
      </c>
      <c r="BZ343" s="14">
        <v>336</v>
      </c>
      <c r="CA343" s="43">
        <v>336</v>
      </c>
      <c r="CB343" s="14">
        <v>335</v>
      </c>
      <c r="CC343" s="14">
        <v>260</v>
      </c>
      <c r="CD343" s="14">
        <v>348</v>
      </c>
      <c r="CE343" s="14">
        <v>341.5</v>
      </c>
      <c r="CF343" s="14">
        <f t="shared" si="80"/>
        <v>345</v>
      </c>
      <c r="CG343" s="368" t="s">
        <v>563</v>
      </c>
      <c r="CH343" s="14">
        <v>0.30849835331229597</v>
      </c>
      <c r="CI343" s="431">
        <v>0.3254805204999679</v>
      </c>
      <c r="CJ343" s="14">
        <v>336</v>
      </c>
      <c r="CK343" s="43">
        <v>336</v>
      </c>
      <c r="CL343" s="14">
        <v>333</v>
      </c>
      <c r="CM343" s="14">
        <v>349</v>
      </c>
      <c r="CN343" s="14">
        <v>185</v>
      </c>
      <c r="CO343" s="14">
        <v>259</v>
      </c>
      <c r="CP343" s="43">
        <f t="shared" si="81"/>
        <v>263</v>
      </c>
      <c r="CQ343" s="14" t="s">
        <v>59</v>
      </c>
      <c r="CR343" s="14">
        <v>0.28567728048607982</v>
      </c>
      <c r="CS343" s="431">
        <v>0.29953630648796248</v>
      </c>
      <c r="CT343" s="14">
        <v>336</v>
      </c>
      <c r="CU343" s="14">
        <v>336</v>
      </c>
      <c r="CV343" s="14">
        <v>339</v>
      </c>
      <c r="CW343" s="14">
        <v>346</v>
      </c>
      <c r="CX343" s="14">
        <v>338</v>
      </c>
      <c r="CY343" s="14">
        <v>338.5</v>
      </c>
      <c r="CZ343" s="14">
        <f t="shared" si="82"/>
        <v>342</v>
      </c>
      <c r="DA343" s="368" t="s">
        <v>129</v>
      </c>
      <c r="DB343" s="14">
        <v>0.30940771009405449</v>
      </c>
      <c r="DC343" s="431">
        <v>0.32858875311197178</v>
      </c>
      <c r="DD343" s="14">
        <v>336</v>
      </c>
      <c r="DE343" s="43">
        <v>336</v>
      </c>
      <c r="DF343" s="14">
        <v>344</v>
      </c>
      <c r="DG343" s="14">
        <v>332</v>
      </c>
      <c r="DH343" s="14">
        <v>340</v>
      </c>
      <c r="DI343" s="14">
        <v>342</v>
      </c>
      <c r="DJ343" s="14">
        <f t="shared" si="83"/>
        <v>344</v>
      </c>
      <c r="DK343" s="368" t="s">
        <v>301</v>
      </c>
      <c r="DL343" s="14">
        <v>0.27092147643974851</v>
      </c>
      <c r="DM343" s="431">
        <v>0.27757347085068235</v>
      </c>
      <c r="DN343" s="14">
        <v>336</v>
      </c>
      <c r="DO343" s="43">
        <v>336</v>
      </c>
      <c r="DP343" s="14">
        <v>340</v>
      </c>
      <c r="DQ343" s="14">
        <v>324</v>
      </c>
      <c r="DR343" s="14">
        <v>334</v>
      </c>
      <c r="DS343" s="14">
        <v>337</v>
      </c>
      <c r="DT343" s="14">
        <f t="shared" si="84"/>
        <v>341</v>
      </c>
      <c r="DU343" s="368" t="s">
        <v>348</v>
      </c>
      <c r="DV343" s="14">
        <v>0.26699592917930648</v>
      </c>
      <c r="DW343" s="431">
        <v>0.27585488487509807</v>
      </c>
      <c r="DX343" s="14">
        <v>336</v>
      </c>
      <c r="DY343" s="14">
        <v>336</v>
      </c>
      <c r="DZ343" s="14">
        <v>341</v>
      </c>
      <c r="EA343" s="14">
        <v>309</v>
      </c>
      <c r="EB343" s="14">
        <v>313</v>
      </c>
      <c r="EC343" s="14">
        <v>327</v>
      </c>
      <c r="ED343" s="43">
        <f t="shared" si="85"/>
        <v>331</v>
      </c>
    </row>
    <row r="344" spans="6:134" x14ac:dyDescent="0.25">
      <c r="F344" s="406" t="s">
        <v>75</v>
      </c>
      <c r="G344" s="411">
        <f>(VLOOKUP(F344,'RPPF CALCULATION'!$AX$2:$AZ$400,2,FALSE))</f>
        <v>0.34941567871377271</v>
      </c>
      <c r="H344" s="413">
        <f t="shared" si="75"/>
        <v>338</v>
      </c>
      <c r="I344" s="49">
        <f>VLOOKUP(F344,'RPPF CALCULATION'!$U$2:$W$365,3,FALSE)</f>
        <v>336</v>
      </c>
      <c r="J344" s="417">
        <f>VLOOKUP(F344,'RPPF CALCULATION'!$X$2:$AC$365,3,FALSE)</f>
        <v>335</v>
      </c>
      <c r="K344" s="467">
        <f>VLOOKUP(F344,'RPPF CALCULATION'!$X$2:$AC$365,5,FALSE)</f>
        <v>281</v>
      </c>
      <c r="L344" s="525">
        <f t="shared" si="76"/>
        <v>308.5</v>
      </c>
      <c r="M344" s="469">
        <f t="shared" si="77"/>
        <v>317</v>
      </c>
      <c r="O344" s="368" t="s">
        <v>69</v>
      </c>
      <c r="P344" s="14">
        <v>0.33621832741406449</v>
      </c>
      <c r="Q344" s="431">
        <v>0.34330695092120322</v>
      </c>
      <c r="R344" s="14">
        <v>337</v>
      </c>
      <c r="S344" s="43">
        <v>337</v>
      </c>
      <c r="T344" s="14">
        <v>345</v>
      </c>
      <c r="U344" s="14">
        <v>323</v>
      </c>
      <c r="V344" s="14">
        <v>319</v>
      </c>
      <c r="W344" s="14">
        <v>332</v>
      </c>
      <c r="X344" s="14">
        <f t="shared" si="86"/>
        <v>341</v>
      </c>
      <c r="Y344" s="368" t="s">
        <v>179</v>
      </c>
      <c r="Z344" s="14">
        <v>0.36296861068558184</v>
      </c>
      <c r="AA344" s="431">
        <v>0.37652712362656371</v>
      </c>
      <c r="AB344" s="14">
        <v>337</v>
      </c>
      <c r="AC344" s="43">
        <v>337</v>
      </c>
      <c r="AD344" s="14">
        <v>315</v>
      </c>
      <c r="AE344" s="14">
        <v>166</v>
      </c>
      <c r="AF344" s="14">
        <v>289</v>
      </c>
      <c r="AG344" s="14">
        <v>302</v>
      </c>
      <c r="AH344" s="43">
        <f t="shared" si="87"/>
        <v>310</v>
      </c>
      <c r="AI344" s="368" t="s">
        <v>151</v>
      </c>
      <c r="AJ344" s="14">
        <v>0.31095275561644803</v>
      </c>
      <c r="AK344" s="431">
        <v>0.34106785316789551</v>
      </c>
      <c r="AL344" s="14">
        <v>337</v>
      </c>
      <c r="AM344" s="14">
        <v>337</v>
      </c>
      <c r="AN344" s="14">
        <v>319</v>
      </c>
      <c r="AO344" s="14">
        <v>205</v>
      </c>
      <c r="AP344" s="14">
        <v>324</v>
      </c>
      <c r="AQ344" s="14">
        <v>321.5</v>
      </c>
      <c r="AR344" s="43">
        <f t="shared" si="88"/>
        <v>329</v>
      </c>
      <c r="AS344" s="14" t="s">
        <v>329</v>
      </c>
      <c r="AT344" s="14">
        <v>0.2757047981966444</v>
      </c>
      <c r="AU344" s="431">
        <v>0.29702917347632668</v>
      </c>
      <c r="AV344" s="14">
        <v>337</v>
      </c>
      <c r="AW344" s="43">
        <v>337</v>
      </c>
      <c r="AX344" s="14">
        <v>335</v>
      </c>
      <c r="AY344" s="14">
        <v>331</v>
      </c>
      <c r="AZ344" s="14">
        <v>271</v>
      </c>
      <c r="BA344" s="14">
        <v>303</v>
      </c>
      <c r="BB344" s="14">
        <f t="shared" si="89"/>
        <v>314</v>
      </c>
      <c r="BC344" s="368" t="s">
        <v>354</v>
      </c>
      <c r="BD344" s="14">
        <v>0.31699324169247028</v>
      </c>
      <c r="BE344" s="431">
        <v>0.32469992401619391</v>
      </c>
      <c r="BF344" s="14">
        <v>337</v>
      </c>
      <c r="BG344" s="43">
        <v>337</v>
      </c>
      <c r="BH344" s="14">
        <v>335</v>
      </c>
      <c r="BI344" s="14">
        <v>329</v>
      </c>
      <c r="BJ344" s="14">
        <v>299</v>
      </c>
      <c r="BK344" s="14">
        <v>317</v>
      </c>
      <c r="BL344" s="14">
        <f t="shared" si="78"/>
        <v>327</v>
      </c>
      <c r="BM344" s="368" t="s">
        <v>67</v>
      </c>
      <c r="BN344" s="14">
        <v>0.2989716115125598</v>
      </c>
      <c r="BO344" s="431">
        <v>0.31177258901885285</v>
      </c>
      <c r="BP344" s="14">
        <v>337</v>
      </c>
      <c r="BQ344" s="43">
        <v>337</v>
      </c>
      <c r="BR344" s="14">
        <v>344</v>
      </c>
      <c r="BS344" s="14">
        <v>257</v>
      </c>
      <c r="BT344" s="14">
        <v>347</v>
      </c>
      <c r="BU344" s="14">
        <v>345.5</v>
      </c>
      <c r="BV344" s="14">
        <f t="shared" si="79"/>
        <v>348</v>
      </c>
      <c r="BW344" s="14" t="s">
        <v>59</v>
      </c>
      <c r="BX344" s="14">
        <v>0.29689288268855002</v>
      </c>
      <c r="BY344" s="431">
        <v>0.31335034956913227</v>
      </c>
      <c r="BZ344" s="14">
        <v>337</v>
      </c>
      <c r="CA344" s="43">
        <v>337</v>
      </c>
      <c r="CB344" s="14">
        <v>339</v>
      </c>
      <c r="CC344" s="14">
        <v>316</v>
      </c>
      <c r="CD344" s="14">
        <v>339</v>
      </c>
      <c r="CE344" s="14">
        <v>339</v>
      </c>
      <c r="CF344" s="14">
        <f t="shared" si="80"/>
        <v>343</v>
      </c>
      <c r="CG344" s="368" t="s">
        <v>191</v>
      </c>
      <c r="CH344" s="14">
        <v>0.30600125288916669</v>
      </c>
      <c r="CI344" s="431">
        <v>0.32284596009880412</v>
      </c>
      <c r="CJ344" s="14">
        <v>337</v>
      </c>
      <c r="CK344" s="43">
        <v>337</v>
      </c>
      <c r="CL344" s="14">
        <v>326</v>
      </c>
      <c r="CM344" s="14">
        <v>226</v>
      </c>
      <c r="CN344" s="14">
        <v>204</v>
      </c>
      <c r="CO344" s="14">
        <v>265</v>
      </c>
      <c r="CP344" s="43">
        <f t="shared" si="81"/>
        <v>275</v>
      </c>
      <c r="CQ344" s="14" t="s">
        <v>86</v>
      </c>
      <c r="CR344" s="14">
        <v>0.28410773901026054</v>
      </c>
      <c r="CS344" s="431">
        <v>0.29789062204380001</v>
      </c>
      <c r="CT344" s="14">
        <v>337</v>
      </c>
      <c r="CU344" s="14">
        <v>337</v>
      </c>
      <c r="CV344" s="14">
        <v>331</v>
      </c>
      <c r="CW344" s="14">
        <v>347</v>
      </c>
      <c r="CX344" s="14">
        <v>277</v>
      </c>
      <c r="CY344" s="14">
        <v>304</v>
      </c>
      <c r="CZ344" s="14">
        <f t="shared" si="82"/>
        <v>319</v>
      </c>
      <c r="DA344" s="368" t="s">
        <v>301</v>
      </c>
      <c r="DB344" s="14">
        <v>0.30904869845801292</v>
      </c>
      <c r="DC344" s="431">
        <v>0.32820748534781774</v>
      </c>
      <c r="DD344" s="14">
        <v>337</v>
      </c>
      <c r="DE344" s="43">
        <v>337</v>
      </c>
      <c r="DF344" s="14">
        <v>342</v>
      </c>
      <c r="DG344" s="14">
        <v>343</v>
      </c>
      <c r="DH344" s="14">
        <v>308</v>
      </c>
      <c r="DI344" s="14">
        <v>325</v>
      </c>
      <c r="DJ344" s="14">
        <f t="shared" si="83"/>
        <v>335</v>
      </c>
      <c r="DK344" s="368" t="s">
        <v>333</v>
      </c>
      <c r="DL344" s="14">
        <v>0.26524958776247209</v>
      </c>
      <c r="DM344" s="431">
        <v>0.27176231904714332</v>
      </c>
      <c r="DN344" s="14">
        <v>337</v>
      </c>
      <c r="DO344" s="43">
        <v>337</v>
      </c>
      <c r="DP344" s="14">
        <v>338</v>
      </c>
      <c r="DQ344" s="14">
        <v>259</v>
      </c>
      <c r="DR344" s="14">
        <v>345</v>
      </c>
      <c r="DS344" s="14">
        <v>341.5</v>
      </c>
      <c r="DT344" s="14">
        <f t="shared" si="84"/>
        <v>344</v>
      </c>
      <c r="DU344" s="368" t="s">
        <v>197</v>
      </c>
      <c r="DV344" s="14">
        <v>0.25851362425204361</v>
      </c>
      <c r="DW344" s="431">
        <v>0.26709113609294277</v>
      </c>
      <c r="DX344" s="14">
        <v>337</v>
      </c>
      <c r="DY344" s="14">
        <v>337</v>
      </c>
      <c r="DZ344" s="14">
        <v>325</v>
      </c>
      <c r="EA344" s="14">
        <v>336</v>
      </c>
      <c r="EB344" s="14">
        <v>204</v>
      </c>
      <c r="EC344" s="14">
        <v>264.5</v>
      </c>
      <c r="ED344" s="43">
        <f t="shared" si="85"/>
        <v>274</v>
      </c>
    </row>
    <row r="345" spans="6:134" x14ac:dyDescent="0.25">
      <c r="F345" s="406" t="s">
        <v>177</v>
      </c>
      <c r="G345" s="411">
        <f>(VLOOKUP(F345,'RPPF CALCULATION'!$AX$2:$AZ$400,2,FALSE))</f>
        <v>0.34874697714189912</v>
      </c>
      <c r="H345" s="413">
        <f t="shared" si="75"/>
        <v>339</v>
      </c>
      <c r="I345" s="49">
        <f>VLOOKUP(F345,'RPPF CALCULATION'!$U$2:$W$365,3,FALSE)</f>
        <v>330</v>
      </c>
      <c r="J345" s="417">
        <f>VLOOKUP(F345,'RPPF CALCULATION'!$X$2:$AC$365,3,FALSE)</f>
        <v>351</v>
      </c>
      <c r="K345" s="467">
        <f>VLOOKUP(F345,'RPPF CALCULATION'!$X$2:$AC$365,5,FALSE)</f>
        <v>185</v>
      </c>
      <c r="L345" s="525">
        <f t="shared" si="76"/>
        <v>257.5</v>
      </c>
      <c r="M345" s="469">
        <f t="shared" si="77"/>
        <v>259</v>
      </c>
      <c r="O345" s="368" t="s">
        <v>356</v>
      </c>
      <c r="P345" s="14">
        <v>0.33284780728407731</v>
      </c>
      <c r="Q345" s="431">
        <v>0.33986536878692708</v>
      </c>
      <c r="R345" s="14">
        <v>338</v>
      </c>
      <c r="S345" s="43">
        <v>338</v>
      </c>
      <c r="T345" s="14">
        <v>327</v>
      </c>
      <c r="U345" s="14">
        <v>310</v>
      </c>
      <c r="V345" s="14">
        <v>200</v>
      </c>
      <c r="W345" s="14">
        <v>263.5</v>
      </c>
      <c r="X345" s="14">
        <f t="shared" si="86"/>
        <v>266</v>
      </c>
      <c r="Y345" s="368" t="s">
        <v>318</v>
      </c>
      <c r="Z345" s="14">
        <v>0.3568912956517038</v>
      </c>
      <c r="AA345" s="431">
        <v>0.37022279349521586</v>
      </c>
      <c r="AB345" s="14">
        <v>338</v>
      </c>
      <c r="AC345" s="43">
        <v>338</v>
      </c>
      <c r="AD345" s="14">
        <v>332</v>
      </c>
      <c r="AE345" s="14">
        <v>344</v>
      </c>
      <c r="AF345" s="14">
        <v>329</v>
      </c>
      <c r="AG345" s="14">
        <v>330.5</v>
      </c>
      <c r="AH345" s="43">
        <f t="shared" si="87"/>
        <v>339</v>
      </c>
      <c r="AI345" s="368" t="s">
        <v>248</v>
      </c>
      <c r="AJ345" s="14">
        <v>0.31087810887330547</v>
      </c>
      <c r="AK345" s="431">
        <v>0.34098597705015815</v>
      </c>
      <c r="AL345" s="14">
        <v>338</v>
      </c>
      <c r="AM345" s="14">
        <v>338</v>
      </c>
      <c r="AN345" s="14">
        <v>322</v>
      </c>
      <c r="AO345" s="14">
        <v>190</v>
      </c>
      <c r="AP345" s="14">
        <v>283</v>
      </c>
      <c r="AQ345" s="14">
        <v>302.5</v>
      </c>
      <c r="AR345" s="43">
        <f t="shared" si="88"/>
        <v>313</v>
      </c>
      <c r="AS345" s="14" t="s">
        <v>104</v>
      </c>
      <c r="AT345" s="14">
        <v>0.27241006868214901</v>
      </c>
      <c r="AU345" s="431">
        <v>0.29347961325496041</v>
      </c>
      <c r="AV345" s="14">
        <v>338</v>
      </c>
      <c r="AW345" s="43">
        <v>338</v>
      </c>
      <c r="AX345" s="14">
        <v>333</v>
      </c>
      <c r="AY345" s="14">
        <v>286</v>
      </c>
      <c r="AZ345" s="14">
        <v>323</v>
      </c>
      <c r="BA345" s="14">
        <v>328</v>
      </c>
      <c r="BB345" s="14">
        <f t="shared" si="89"/>
        <v>336</v>
      </c>
      <c r="BC345" s="368" t="s">
        <v>218</v>
      </c>
      <c r="BD345" s="14">
        <v>0.31541818969959612</v>
      </c>
      <c r="BE345" s="431">
        <v>0.32308657964431625</v>
      </c>
      <c r="BF345" s="14">
        <v>338</v>
      </c>
      <c r="BG345" s="43">
        <v>338</v>
      </c>
      <c r="BH345" s="14">
        <v>331</v>
      </c>
      <c r="BI345" s="14">
        <v>309</v>
      </c>
      <c r="BJ345" s="14">
        <v>213</v>
      </c>
      <c r="BK345" s="14">
        <v>272</v>
      </c>
      <c r="BL345" s="14">
        <f t="shared" si="78"/>
        <v>281</v>
      </c>
      <c r="BM345" s="368" t="s">
        <v>370</v>
      </c>
      <c r="BN345" s="14">
        <v>0.29874940680503637</v>
      </c>
      <c r="BO345" s="431">
        <v>0.31154087023924609</v>
      </c>
      <c r="BP345" s="14">
        <v>338</v>
      </c>
      <c r="BQ345" s="43">
        <v>338</v>
      </c>
      <c r="BR345" s="14">
        <v>333</v>
      </c>
      <c r="BS345" s="14">
        <v>344</v>
      </c>
      <c r="BT345" s="14">
        <v>210</v>
      </c>
      <c r="BU345" s="14">
        <v>271.5</v>
      </c>
      <c r="BV345" s="14">
        <f t="shared" si="79"/>
        <v>279</v>
      </c>
      <c r="BW345" s="14" t="s">
        <v>103</v>
      </c>
      <c r="BX345" s="14">
        <v>0.29640251165275061</v>
      </c>
      <c r="BY345" s="431">
        <v>0.31283279611990555</v>
      </c>
      <c r="BZ345" s="14">
        <v>338</v>
      </c>
      <c r="CA345" s="43">
        <v>338</v>
      </c>
      <c r="CB345" s="14">
        <v>340</v>
      </c>
      <c r="CC345" s="14">
        <v>329</v>
      </c>
      <c r="CD345" s="14">
        <v>342</v>
      </c>
      <c r="CE345" s="14">
        <v>341</v>
      </c>
      <c r="CF345" s="14">
        <f t="shared" si="80"/>
        <v>344</v>
      </c>
      <c r="CG345" s="368" t="s">
        <v>86</v>
      </c>
      <c r="CH345" s="14">
        <v>0.30415572734407798</v>
      </c>
      <c r="CI345" s="431">
        <v>0.32089884236361355</v>
      </c>
      <c r="CJ345" s="14">
        <v>338</v>
      </c>
      <c r="CK345" s="43">
        <v>338</v>
      </c>
      <c r="CL345" s="14">
        <v>344</v>
      </c>
      <c r="CM345" s="14">
        <v>333</v>
      </c>
      <c r="CN345" s="14">
        <v>315</v>
      </c>
      <c r="CO345" s="14">
        <v>329.5</v>
      </c>
      <c r="CP345" s="43">
        <f t="shared" si="81"/>
        <v>339</v>
      </c>
      <c r="CQ345" s="14" t="s">
        <v>316</v>
      </c>
      <c r="CR345" s="14">
        <v>0.28317276742282643</v>
      </c>
      <c r="CS345" s="431">
        <v>0.29691029229725985</v>
      </c>
      <c r="CT345" s="14">
        <v>338</v>
      </c>
      <c r="CU345" s="14">
        <v>338</v>
      </c>
      <c r="CV345" s="14">
        <v>330</v>
      </c>
      <c r="CW345" s="14">
        <v>285</v>
      </c>
      <c r="CX345" s="14">
        <v>336</v>
      </c>
      <c r="CY345" s="14">
        <v>333</v>
      </c>
      <c r="CZ345" s="14">
        <f t="shared" si="82"/>
        <v>339</v>
      </c>
      <c r="DA345" s="368" t="s">
        <v>60</v>
      </c>
      <c r="DB345" s="14">
        <v>0.30636580406971931</v>
      </c>
      <c r="DC345" s="431">
        <v>0.32535827088734898</v>
      </c>
      <c r="DD345" s="14">
        <v>338</v>
      </c>
      <c r="DE345" s="43">
        <v>338</v>
      </c>
      <c r="DF345" s="14">
        <v>335</v>
      </c>
      <c r="DG345" s="14">
        <v>346</v>
      </c>
      <c r="DH345" s="14">
        <v>301</v>
      </c>
      <c r="DI345" s="14">
        <v>318</v>
      </c>
      <c r="DJ345" s="14">
        <f t="shared" si="83"/>
        <v>327</v>
      </c>
      <c r="DK345" s="368" t="s">
        <v>150</v>
      </c>
      <c r="DL345" s="14">
        <v>0.26383085626035563</v>
      </c>
      <c r="DM345" s="431">
        <v>0.27030875311939656</v>
      </c>
      <c r="DN345" s="14">
        <v>338</v>
      </c>
      <c r="DO345" s="43">
        <v>338</v>
      </c>
      <c r="DP345" s="14">
        <v>333</v>
      </c>
      <c r="DQ345" s="14">
        <v>346</v>
      </c>
      <c r="DR345" s="14">
        <v>266</v>
      </c>
      <c r="DS345" s="14">
        <v>299.5</v>
      </c>
      <c r="DT345" s="14">
        <f t="shared" si="84"/>
        <v>307</v>
      </c>
      <c r="DU345" s="368" t="s">
        <v>335</v>
      </c>
      <c r="DV345" s="14">
        <v>0.25619494477361321</v>
      </c>
      <c r="DW345" s="431">
        <v>0.26469552256223938</v>
      </c>
      <c r="DX345" s="14">
        <v>338</v>
      </c>
      <c r="DY345" s="14">
        <v>338</v>
      </c>
      <c r="DZ345" s="14">
        <v>343</v>
      </c>
      <c r="EA345" s="14">
        <v>345</v>
      </c>
      <c r="EB345" s="14">
        <v>327</v>
      </c>
      <c r="EC345" s="14">
        <v>335</v>
      </c>
      <c r="ED345" s="43">
        <f t="shared" si="85"/>
        <v>337</v>
      </c>
    </row>
    <row r="346" spans="6:134" x14ac:dyDescent="0.25">
      <c r="F346" s="406" t="s">
        <v>391</v>
      </c>
      <c r="G346" s="411">
        <f>(VLOOKUP(F346,'RPPF CALCULATION'!$AX$2:$AZ$400,2,FALSE))</f>
        <v>0.3385078405616701</v>
      </c>
      <c r="H346" s="413">
        <f t="shared" si="75"/>
        <v>340</v>
      </c>
      <c r="I346" s="49">
        <f>VLOOKUP(F346,'RPPF CALCULATION'!$U$2:$W$365,3,FALSE)</f>
        <v>340</v>
      </c>
      <c r="J346" s="417">
        <f>VLOOKUP(F346,'RPPF CALCULATION'!$X$2:$AC$365,3,FALSE)</f>
        <v>316</v>
      </c>
      <c r="K346" s="467">
        <f>VLOOKUP(F346,'RPPF CALCULATION'!$X$2:$AC$365,5,FALSE)</f>
        <v>309</v>
      </c>
      <c r="L346" s="525">
        <f t="shared" si="76"/>
        <v>324.5</v>
      </c>
      <c r="M346" s="469">
        <f t="shared" si="77"/>
        <v>333</v>
      </c>
      <c r="O346" s="368" t="s">
        <v>99</v>
      </c>
      <c r="P346" s="14">
        <v>0.33281523963735782</v>
      </c>
      <c r="Q346" s="431">
        <v>0.33983211450367629</v>
      </c>
      <c r="R346" s="14">
        <v>339</v>
      </c>
      <c r="S346" s="43">
        <v>339</v>
      </c>
      <c r="T346" s="14">
        <v>339</v>
      </c>
      <c r="U346" s="14">
        <v>356</v>
      </c>
      <c r="V346" s="14">
        <v>312</v>
      </c>
      <c r="W346" s="14">
        <v>325.5</v>
      </c>
      <c r="X346" s="14">
        <f t="shared" si="86"/>
        <v>332</v>
      </c>
      <c r="Y346" s="368" t="s">
        <v>96</v>
      </c>
      <c r="Z346" s="14">
        <v>0.35128388869059463</v>
      </c>
      <c r="AA346" s="431">
        <v>0.36440592462029564</v>
      </c>
      <c r="AB346" s="14">
        <v>339</v>
      </c>
      <c r="AC346" s="43">
        <v>339</v>
      </c>
      <c r="AD346" s="14">
        <v>331</v>
      </c>
      <c r="AE346" s="14">
        <v>219</v>
      </c>
      <c r="AF346" s="14">
        <v>280</v>
      </c>
      <c r="AG346" s="14">
        <v>305.5</v>
      </c>
      <c r="AH346" s="43">
        <f t="shared" si="87"/>
        <v>311</v>
      </c>
      <c r="AI346" s="368" t="s">
        <v>382</v>
      </c>
      <c r="AJ346" s="14">
        <v>0.31036188112180119</v>
      </c>
      <c r="AK346" s="431">
        <v>0.34041975376455902</v>
      </c>
      <c r="AL346" s="14">
        <v>339</v>
      </c>
      <c r="AM346" s="14">
        <v>339</v>
      </c>
      <c r="AN346" s="14">
        <v>339</v>
      </c>
      <c r="AO346" s="14">
        <v>347</v>
      </c>
      <c r="AP346" s="14">
        <v>256</v>
      </c>
      <c r="AQ346" s="14">
        <v>297.5</v>
      </c>
      <c r="AR346" s="43">
        <f t="shared" si="88"/>
        <v>307</v>
      </c>
      <c r="AS346" s="14" t="s">
        <v>191</v>
      </c>
      <c r="AT346" s="14">
        <v>0.26863977722083499</v>
      </c>
      <c r="AU346" s="431">
        <v>0.28941770876927858</v>
      </c>
      <c r="AV346" s="14">
        <v>339</v>
      </c>
      <c r="AW346" s="43">
        <v>339</v>
      </c>
      <c r="AX346" s="14">
        <v>337</v>
      </c>
      <c r="AY346" s="14">
        <v>345</v>
      </c>
      <c r="AZ346" s="14">
        <v>307</v>
      </c>
      <c r="BA346" s="14">
        <v>322</v>
      </c>
      <c r="BB346" s="14">
        <f t="shared" si="89"/>
        <v>333</v>
      </c>
      <c r="BC346" s="368" t="s">
        <v>156</v>
      </c>
      <c r="BD346" s="14">
        <v>0.31474202889819725</v>
      </c>
      <c r="BE346" s="431">
        <v>0.32239398014388293</v>
      </c>
      <c r="BF346" s="14">
        <v>339</v>
      </c>
      <c r="BG346" s="43">
        <v>339</v>
      </c>
      <c r="BH346" s="14">
        <v>345</v>
      </c>
      <c r="BI346" s="14">
        <v>308</v>
      </c>
      <c r="BJ346" s="14">
        <v>353</v>
      </c>
      <c r="BK346" s="14">
        <v>349</v>
      </c>
      <c r="BL346" s="14">
        <f t="shared" si="78"/>
        <v>350</v>
      </c>
      <c r="BM346" s="368" t="s">
        <v>162</v>
      </c>
      <c r="BN346" s="14">
        <v>0.29783365455977212</v>
      </c>
      <c r="BO346" s="431">
        <v>0.31058590850571755</v>
      </c>
      <c r="BP346" s="14">
        <v>339</v>
      </c>
      <c r="BQ346" s="43">
        <v>339</v>
      </c>
      <c r="BR346" s="14">
        <v>343</v>
      </c>
      <c r="BS346" s="14">
        <v>349</v>
      </c>
      <c r="BT346" s="14">
        <v>323</v>
      </c>
      <c r="BU346" s="14">
        <v>333</v>
      </c>
      <c r="BV346" s="14">
        <f t="shared" si="79"/>
        <v>337</v>
      </c>
      <c r="BW346" s="14" t="s">
        <v>139</v>
      </c>
      <c r="BX346" s="14">
        <v>0.29537164973247115</v>
      </c>
      <c r="BY346" s="431">
        <v>0.31174479111233544</v>
      </c>
      <c r="BZ346" s="14">
        <v>339</v>
      </c>
      <c r="CA346" s="43">
        <v>339</v>
      </c>
      <c r="CB346" s="14">
        <v>328</v>
      </c>
      <c r="CC346" s="14">
        <v>311</v>
      </c>
      <c r="CD346" s="14">
        <v>329</v>
      </c>
      <c r="CE346" s="14">
        <v>328.5</v>
      </c>
      <c r="CF346" s="14">
        <f t="shared" si="80"/>
        <v>334</v>
      </c>
      <c r="CG346" s="368" t="s">
        <v>569</v>
      </c>
      <c r="CH346" s="14">
        <v>0.30159949827757188</v>
      </c>
      <c r="CI346" s="431">
        <v>0.31820189841512736</v>
      </c>
      <c r="CJ346" s="14">
        <v>339</v>
      </c>
      <c r="CK346" s="43">
        <v>339</v>
      </c>
      <c r="CL346" s="14">
        <v>339</v>
      </c>
      <c r="CM346" s="14">
        <v>332</v>
      </c>
      <c r="CN346" s="14">
        <v>242</v>
      </c>
      <c r="CO346" s="14">
        <v>290.5</v>
      </c>
      <c r="CP346" s="43">
        <f t="shared" si="81"/>
        <v>301</v>
      </c>
      <c r="CQ346" s="14" t="s">
        <v>37</v>
      </c>
      <c r="CR346" s="14">
        <v>0.28291638306055111</v>
      </c>
      <c r="CS346" s="431">
        <v>0.29664146999264202</v>
      </c>
      <c r="CT346" s="14">
        <v>339</v>
      </c>
      <c r="CU346" s="14">
        <v>339</v>
      </c>
      <c r="CV346" s="14">
        <v>342</v>
      </c>
      <c r="CW346" s="14">
        <v>327</v>
      </c>
      <c r="CX346" s="14">
        <v>331</v>
      </c>
      <c r="CY346" s="14">
        <v>336.5</v>
      </c>
      <c r="CZ346" s="14">
        <f t="shared" si="82"/>
        <v>341</v>
      </c>
      <c r="DA346" s="368" t="s">
        <v>46</v>
      </c>
      <c r="DB346" s="14">
        <v>0.30227350611578357</v>
      </c>
      <c r="DC346" s="431">
        <v>0.32101228002100096</v>
      </c>
      <c r="DD346" s="14">
        <v>339</v>
      </c>
      <c r="DE346" s="43">
        <v>339</v>
      </c>
      <c r="DF346" s="14">
        <v>333</v>
      </c>
      <c r="DG346" s="14">
        <v>342</v>
      </c>
      <c r="DH346" s="14">
        <v>291</v>
      </c>
      <c r="DI346" s="14">
        <v>312</v>
      </c>
      <c r="DJ346" s="14">
        <f t="shared" si="83"/>
        <v>322</v>
      </c>
      <c r="DK346" s="368" t="s">
        <v>41</v>
      </c>
      <c r="DL346" s="14">
        <v>0.25247423839107647</v>
      </c>
      <c r="DM346" s="431">
        <v>0.25867329372161879</v>
      </c>
      <c r="DN346" s="14">
        <v>339</v>
      </c>
      <c r="DO346" s="43">
        <v>339</v>
      </c>
      <c r="DP346" s="14">
        <v>337</v>
      </c>
      <c r="DQ346" s="14">
        <v>326</v>
      </c>
      <c r="DR346" s="14">
        <v>316</v>
      </c>
      <c r="DS346" s="14">
        <v>326.5</v>
      </c>
      <c r="DT346" s="14">
        <f t="shared" si="84"/>
        <v>333</v>
      </c>
      <c r="DU346" s="368" t="s">
        <v>44</v>
      </c>
      <c r="DV346" s="14">
        <v>0.25611542279252691</v>
      </c>
      <c r="DW346" s="431">
        <v>0.2646133620326574</v>
      </c>
      <c r="DX346" s="14">
        <v>339</v>
      </c>
      <c r="DY346" s="14">
        <v>339</v>
      </c>
      <c r="DZ346" s="14">
        <v>331</v>
      </c>
      <c r="EA346" s="14">
        <v>326</v>
      </c>
      <c r="EB346" s="14">
        <v>248</v>
      </c>
      <c r="EC346" s="14">
        <v>289.5</v>
      </c>
      <c r="ED346" s="43">
        <f t="shared" si="85"/>
        <v>297</v>
      </c>
    </row>
    <row r="347" spans="6:134" x14ac:dyDescent="0.25">
      <c r="F347" s="406" t="s">
        <v>378</v>
      </c>
      <c r="G347" s="411">
        <f>(VLOOKUP(F347,'RPPF CALCULATION'!$AX$2:$AZ$400,2,FALSE))</f>
        <v>0.33446485643417756</v>
      </c>
      <c r="H347" s="413">
        <f t="shared" si="75"/>
        <v>341</v>
      </c>
      <c r="I347" s="49">
        <f>VLOOKUP(F347,'RPPF CALCULATION'!$U$2:$W$365,3,FALSE)</f>
        <v>355</v>
      </c>
      <c r="J347" s="417">
        <f>VLOOKUP(F347,'RPPF CALCULATION'!$X$2:$AC$365,3,FALSE)</f>
        <v>344</v>
      </c>
      <c r="K347" s="467">
        <f>VLOOKUP(F347,'RPPF CALCULATION'!$X$2:$AC$365,5,FALSE)</f>
        <v>360</v>
      </c>
      <c r="L347" s="525">
        <f t="shared" si="76"/>
        <v>357.5</v>
      </c>
      <c r="M347" s="469">
        <f t="shared" si="77"/>
        <v>361</v>
      </c>
      <c r="O347" s="368" t="s">
        <v>156</v>
      </c>
      <c r="P347" s="14">
        <v>0.32377449954029347</v>
      </c>
      <c r="Q347" s="431">
        <v>0.33060076492001172</v>
      </c>
      <c r="R347" s="14">
        <v>340</v>
      </c>
      <c r="S347" s="43">
        <v>340</v>
      </c>
      <c r="T347" s="14">
        <v>342</v>
      </c>
      <c r="U347" s="14">
        <v>307</v>
      </c>
      <c r="V347" s="14">
        <v>307</v>
      </c>
      <c r="W347" s="14">
        <v>324.5</v>
      </c>
      <c r="X347" s="14">
        <f t="shared" si="86"/>
        <v>331</v>
      </c>
      <c r="Y347" s="368" t="s">
        <v>94</v>
      </c>
      <c r="Z347" s="14">
        <v>0.34902985650997642</v>
      </c>
      <c r="AA347" s="431">
        <v>0.36206769418233342</v>
      </c>
      <c r="AB347" s="14">
        <v>340</v>
      </c>
      <c r="AC347" s="43">
        <v>340</v>
      </c>
      <c r="AD347" s="14">
        <v>339</v>
      </c>
      <c r="AE347" s="14">
        <v>326</v>
      </c>
      <c r="AF347" s="14">
        <v>244</v>
      </c>
      <c r="AG347" s="14">
        <v>291.5</v>
      </c>
      <c r="AH347" s="43">
        <f t="shared" si="87"/>
        <v>297</v>
      </c>
      <c r="AI347" s="368" t="s">
        <v>59</v>
      </c>
      <c r="AJ347" s="14">
        <v>0.30893944449982313</v>
      </c>
      <c r="AK347" s="431">
        <v>0.33885955725186478</v>
      </c>
      <c r="AL347" s="14">
        <v>340</v>
      </c>
      <c r="AM347" s="14">
        <v>340</v>
      </c>
      <c r="AN347" s="14">
        <v>335</v>
      </c>
      <c r="AO347" s="14">
        <v>335</v>
      </c>
      <c r="AP347" s="14">
        <v>318</v>
      </c>
      <c r="AQ347" s="14">
        <v>326.5</v>
      </c>
      <c r="AR347" s="43">
        <f t="shared" si="88"/>
        <v>330</v>
      </c>
      <c r="AS347" s="14" t="s">
        <v>324</v>
      </c>
      <c r="AT347" s="14">
        <v>0.26217665800412487</v>
      </c>
      <c r="AU347" s="431">
        <v>0.28245469988595429</v>
      </c>
      <c r="AV347" s="14">
        <v>340</v>
      </c>
      <c r="AW347" s="43">
        <v>340</v>
      </c>
      <c r="AX347" s="14">
        <v>338</v>
      </c>
      <c r="AY347" s="14">
        <v>321</v>
      </c>
      <c r="AZ347" s="14">
        <v>333</v>
      </c>
      <c r="BA347" s="14">
        <v>335.5</v>
      </c>
      <c r="BB347" s="14">
        <f t="shared" si="89"/>
        <v>341</v>
      </c>
      <c r="BC347" s="368" t="s">
        <v>301</v>
      </c>
      <c r="BD347" s="14">
        <v>0.31320094694368678</v>
      </c>
      <c r="BE347" s="431">
        <v>0.32081543168379389</v>
      </c>
      <c r="BF347" s="14">
        <v>340</v>
      </c>
      <c r="BG347" s="43">
        <v>340</v>
      </c>
      <c r="BH347" s="14">
        <v>339</v>
      </c>
      <c r="BI347" s="14">
        <v>289</v>
      </c>
      <c r="BJ347" s="14">
        <v>344</v>
      </c>
      <c r="BK347" s="14">
        <v>341.5</v>
      </c>
      <c r="BL347" s="14">
        <f t="shared" si="78"/>
        <v>346</v>
      </c>
      <c r="BM347" s="368" t="s">
        <v>182</v>
      </c>
      <c r="BN347" s="14">
        <v>0.28078543497598979</v>
      </c>
      <c r="BO347" s="431">
        <v>0.29280774043515329</v>
      </c>
      <c r="BP347" s="14">
        <v>340</v>
      </c>
      <c r="BQ347" s="43">
        <v>340</v>
      </c>
      <c r="BR347" s="14">
        <v>339</v>
      </c>
      <c r="BS347" s="14">
        <v>346</v>
      </c>
      <c r="BT347" s="14">
        <v>277</v>
      </c>
      <c r="BU347" s="14">
        <v>308</v>
      </c>
      <c r="BV347" s="14">
        <f t="shared" si="79"/>
        <v>322</v>
      </c>
      <c r="BW347" s="14" t="s">
        <v>150</v>
      </c>
      <c r="BX347" s="14">
        <v>0.2739347135728939</v>
      </c>
      <c r="BY347" s="431">
        <v>0.2891195554432765</v>
      </c>
      <c r="BZ347" s="14">
        <v>340</v>
      </c>
      <c r="CA347" s="43">
        <v>340</v>
      </c>
      <c r="CB347" s="14">
        <v>338</v>
      </c>
      <c r="CC347" s="14">
        <v>346</v>
      </c>
      <c r="CD347" s="14">
        <v>297</v>
      </c>
      <c r="CE347" s="14">
        <v>317.5</v>
      </c>
      <c r="CF347" s="14">
        <f t="shared" si="80"/>
        <v>322</v>
      </c>
      <c r="CG347" s="368" t="s">
        <v>362</v>
      </c>
      <c r="CH347" s="14">
        <v>0.299940066970941</v>
      </c>
      <c r="CI347" s="431">
        <v>0.3164511190037721</v>
      </c>
      <c r="CJ347" s="14">
        <v>340</v>
      </c>
      <c r="CK347" s="43">
        <v>340</v>
      </c>
      <c r="CL347" s="14">
        <v>337</v>
      </c>
      <c r="CM347" s="14">
        <v>253</v>
      </c>
      <c r="CN347" s="14">
        <v>319</v>
      </c>
      <c r="CO347" s="14">
        <v>328</v>
      </c>
      <c r="CP347" s="43">
        <f t="shared" si="81"/>
        <v>338</v>
      </c>
      <c r="CQ347" s="14" t="s">
        <v>163</v>
      </c>
      <c r="CR347" s="14">
        <v>0.2818456500928696</v>
      </c>
      <c r="CS347" s="431">
        <v>0.29551879269107817</v>
      </c>
      <c r="CT347" s="14">
        <v>340</v>
      </c>
      <c r="CU347" s="14">
        <v>340</v>
      </c>
      <c r="CV347" s="14">
        <v>335</v>
      </c>
      <c r="CW347" s="14">
        <v>303</v>
      </c>
      <c r="CX347" s="14">
        <v>346</v>
      </c>
      <c r="CY347" s="14">
        <v>340.5</v>
      </c>
      <c r="CZ347" s="14">
        <f t="shared" si="82"/>
        <v>345</v>
      </c>
      <c r="DA347" s="368" t="s">
        <v>168</v>
      </c>
      <c r="DB347" s="14">
        <v>0.30196748034514753</v>
      </c>
      <c r="DC347" s="431">
        <v>0.32068728286316395</v>
      </c>
      <c r="DD347" s="14">
        <v>340</v>
      </c>
      <c r="DE347" s="43">
        <v>340</v>
      </c>
      <c r="DF347" s="14">
        <v>338</v>
      </c>
      <c r="DG347" s="14">
        <v>334</v>
      </c>
      <c r="DH347" s="14">
        <v>284</v>
      </c>
      <c r="DI347" s="14">
        <v>311</v>
      </c>
      <c r="DJ347" s="14">
        <f t="shared" si="83"/>
        <v>320</v>
      </c>
      <c r="DK347" s="368" t="s">
        <v>129</v>
      </c>
      <c r="DL347" s="14">
        <v>0.25021677469858417</v>
      </c>
      <c r="DM347" s="431">
        <v>0.25636040202813271</v>
      </c>
      <c r="DN347" s="14">
        <v>340</v>
      </c>
      <c r="DO347" s="43">
        <v>340</v>
      </c>
      <c r="DP347" s="14">
        <v>343</v>
      </c>
      <c r="DQ347" s="14">
        <v>328</v>
      </c>
      <c r="DR347" s="14">
        <v>342</v>
      </c>
      <c r="DS347" s="14">
        <v>342.5</v>
      </c>
      <c r="DT347" s="14">
        <f t="shared" si="84"/>
        <v>345</v>
      </c>
      <c r="DU347" s="368" t="s">
        <v>162</v>
      </c>
      <c r="DV347" s="14">
        <v>0.24534562294737985</v>
      </c>
      <c r="DW347" s="431">
        <v>0.25348621898765722</v>
      </c>
      <c r="DX347" s="14">
        <v>340</v>
      </c>
      <c r="DY347" s="14">
        <v>340</v>
      </c>
      <c r="DZ347" s="14">
        <v>338</v>
      </c>
      <c r="EA347" s="14">
        <v>340</v>
      </c>
      <c r="EB347" s="14">
        <v>315</v>
      </c>
      <c r="EC347" s="14">
        <v>326.5</v>
      </c>
      <c r="ED347" s="43">
        <f t="shared" si="85"/>
        <v>330</v>
      </c>
    </row>
    <row r="348" spans="6:134" x14ac:dyDescent="0.25">
      <c r="F348" s="406" t="s">
        <v>392</v>
      </c>
      <c r="G348" s="411">
        <f>(VLOOKUP(F348,'RPPF CALCULATION'!$AX$2:$AZ$400,2,FALSE))</f>
        <v>0.33191120153253889</v>
      </c>
      <c r="H348" s="413">
        <f t="shared" si="75"/>
        <v>342</v>
      </c>
      <c r="I348" s="49">
        <f>VLOOKUP(F348,'RPPF CALCULATION'!$U$2:$W$365,3,FALSE)</f>
        <v>353</v>
      </c>
      <c r="J348" s="417">
        <f>VLOOKUP(F348,'RPPF CALCULATION'!$X$2:$AC$365,3,FALSE)</f>
        <v>348</v>
      </c>
      <c r="K348" s="467">
        <f>VLOOKUP(F348,'RPPF CALCULATION'!$X$2:$AC$365,5,FALSE)</f>
        <v>358</v>
      </c>
      <c r="L348" s="525">
        <f t="shared" si="76"/>
        <v>355.5</v>
      </c>
      <c r="M348" s="469">
        <f t="shared" si="77"/>
        <v>359</v>
      </c>
      <c r="O348" s="368" t="s">
        <v>218</v>
      </c>
      <c r="P348" s="14">
        <v>0.32273891109386821</v>
      </c>
      <c r="Q348" s="431">
        <v>0.32954334275422464</v>
      </c>
      <c r="R348" s="14">
        <v>341</v>
      </c>
      <c r="S348" s="43">
        <v>341</v>
      </c>
      <c r="T348" s="14">
        <v>332</v>
      </c>
      <c r="U348" s="14">
        <v>298</v>
      </c>
      <c r="V348" s="14">
        <v>287</v>
      </c>
      <c r="W348" s="14">
        <v>309.5</v>
      </c>
      <c r="X348" s="14">
        <f t="shared" si="86"/>
        <v>318</v>
      </c>
      <c r="Y348" s="368" t="s">
        <v>301</v>
      </c>
      <c r="Z348" s="14">
        <v>0.34737630328796631</v>
      </c>
      <c r="AA348" s="431">
        <v>0.36035237329750286</v>
      </c>
      <c r="AB348" s="14">
        <v>341</v>
      </c>
      <c r="AC348" s="43">
        <v>341</v>
      </c>
      <c r="AD348" s="14">
        <v>338</v>
      </c>
      <c r="AE348" s="14">
        <v>225</v>
      </c>
      <c r="AF348" s="14">
        <v>277</v>
      </c>
      <c r="AG348" s="14">
        <v>307.5</v>
      </c>
      <c r="AH348" s="43">
        <f t="shared" si="87"/>
        <v>313</v>
      </c>
      <c r="AI348" s="368" t="s">
        <v>237</v>
      </c>
      <c r="AJ348" s="14">
        <v>0.30668685392361322</v>
      </c>
      <c r="AK348" s="431">
        <v>0.33638880818141176</v>
      </c>
      <c r="AL348" s="14">
        <v>341</v>
      </c>
      <c r="AM348" s="14">
        <v>341</v>
      </c>
      <c r="AN348" s="14">
        <v>344</v>
      </c>
      <c r="AO348" s="14">
        <v>280</v>
      </c>
      <c r="AP348" s="14">
        <v>351</v>
      </c>
      <c r="AQ348" s="14">
        <v>347.5</v>
      </c>
      <c r="AR348" s="43">
        <f t="shared" si="88"/>
        <v>354</v>
      </c>
      <c r="AS348" s="14" t="s">
        <v>50</v>
      </c>
      <c r="AT348" s="14">
        <v>0.24555294508345871</v>
      </c>
      <c r="AU348" s="431">
        <v>0.26454522663329294</v>
      </c>
      <c r="AV348" s="14">
        <v>341</v>
      </c>
      <c r="AW348" s="43">
        <v>341</v>
      </c>
      <c r="AX348" s="14">
        <v>342</v>
      </c>
      <c r="AY348" s="14">
        <v>326</v>
      </c>
      <c r="AZ348" s="14">
        <v>338</v>
      </c>
      <c r="BA348" s="14">
        <v>340</v>
      </c>
      <c r="BB348" s="14">
        <f t="shared" si="89"/>
        <v>343</v>
      </c>
      <c r="BC348" s="368" t="s">
        <v>293</v>
      </c>
      <c r="BD348" s="14">
        <v>0.29893094539960186</v>
      </c>
      <c r="BE348" s="431">
        <v>0.30619850044470304</v>
      </c>
      <c r="BF348" s="14">
        <v>341</v>
      </c>
      <c r="BG348" s="43">
        <v>341</v>
      </c>
      <c r="BH348" s="14">
        <v>343</v>
      </c>
      <c r="BI348" s="14">
        <v>328</v>
      </c>
      <c r="BJ348" s="14">
        <v>307</v>
      </c>
      <c r="BK348" s="14">
        <v>325</v>
      </c>
      <c r="BL348" s="14">
        <f t="shared" si="78"/>
        <v>336</v>
      </c>
      <c r="BM348" s="368" t="s">
        <v>44</v>
      </c>
      <c r="BN348" s="14">
        <v>0.27793132784501279</v>
      </c>
      <c r="BO348" s="431">
        <v>0.28983142985817234</v>
      </c>
      <c r="BP348" s="14">
        <v>341</v>
      </c>
      <c r="BQ348" s="43">
        <v>341</v>
      </c>
      <c r="BR348" s="14">
        <v>337</v>
      </c>
      <c r="BS348" s="14">
        <v>327</v>
      </c>
      <c r="BT348" s="14">
        <v>331</v>
      </c>
      <c r="BU348" s="14">
        <v>334</v>
      </c>
      <c r="BV348" s="14">
        <f t="shared" si="79"/>
        <v>338</v>
      </c>
      <c r="BW348" s="14" t="s">
        <v>80</v>
      </c>
      <c r="BX348" s="14">
        <v>0.27380026362808474</v>
      </c>
      <c r="BY348" s="431">
        <v>0.28897765262356595</v>
      </c>
      <c r="BZ348" s="14">
        <v>341</v>
      </c>
      <c r="CA348" s="43">
        <v>341</v>
      </c>
      <c r="CB348" s="14">
        <v>345</v>
      </c>
      <c r="CC348" s="14">
        <v>343</v>
      </c>
      <c r="CD348" s="14">
        <v>347</v>
      </c>
      <c r="CE348" s="14">
        <v>346</v>
      </c>
      <c r="CF348" s="14">
        <f t="shared" si="80"/>
        <v>348</v>
      </c>
      <c r="CG348" s="368" t="s">
        <v>235</v>
      </c>
      <c r="CH348" s="14">
        <v>0.29897258135533872</v>
      </c>
      <c r="CI348" s="431">
        <v>0.31543037539732671</v>
      </c>
      <c r="CJ348" s="14">
        <v>341</v>
      </c>
      <c r="CK348" s="43">
        <v>341</v>
      </c>
      <c r="CL348" s="14">
        <v>341</v>
      </c>
      <c r="CM348" s="14">
        <v>314</v>
      </c>
      <c r="CN348" s="14">
        <v>336</v>
      </c>
      <c r="CO348" s="14">
        <v>338.5</v>
      </c>
      <c r="CP348" s="43">
        <f t="shared" si="81"/>
        <v>344</v>
      </c>
      <c r="CQ348" s="14" t="s">
        <v>41</v>
      </c>
      <c r="CR348" s="14">
        <v>0.27711179220202109</v>
      </c>
      <c r="CS348" s="431">
        <v>0.29055528174736223</v>
      </c>
      <c r="CT348" s="14">
        <v>341</v>
      </c>
      <c r="CU348" s="14">
        <v>341</v>
      </c>
      <c r="CV348" s="14">
        <v>332</v>
      </c>
      <c r="CW348" s="14">
        <v>321</v>
      </c>
      <c r="CX348" s="14">
        <v>337</v>
      </c>
      <c r="CY348" s="14">
        <v>334.5</v>
      </c>
      <c r="CZ348" s="14">
        <f t="shared" si="82"/>
        <v>340</v>
      </c>
      <c r="DA348" s="368" t="s">
        <v>191</v>
      </c>
      <c r="DB348" s="14">
        <v>0.29741806055168135</v>
      </c>
      <c r="DC348" s="431">
        <v>0.31585583190525612</v>
      </c>
      <c r="DD348" s="14">
        <v>341</v>
      </c>
      <c r="DE348" s="43">
        <v>341</v>
      </c>
      <c r="DF348" s="14">
        <v>329</v>
      </c>
      <c r="DG348" s="14">
        <v>253</v>
      </c>
      <c r="DH348" s="14">
        <v>252</v>
      </c>
      <c r="DI348" s="14">
        <v>290.5</v>
      </c>
      <c r="DJ348" s="14">
        <f t="shared" si="83"/>
        <v>300</v>
      </c>
      <c r="DK348" s="368" t="s">
        <v>211</v>
      </c>
      <c r="DL348" s="14">
        <v>0.25013252594496438</v>
      </c>
      <c r="DM348" s="431">
        <v>0.25627408469639362</v>
      </c>
      <c r="DN348" s="14">
        <v>341</v>
      </c>
      <c r="DO348" s="43">
        <v>341</v>
      </c>
      <c r="DP348" s="14">
        <v>336</v>
      </c>
      <c r="DQ348" s="14">
        <v>305</v>
      </c>
      <c r="DR348" s="14">
        <v>271</v>
      </c>
      <c r="DS348" s="14">
        <v>303.5</v>
      </c>
      <c r="DT348" s="14">
        <f t="shared" si="84"/>
        <v>312</v>
      </c>
      <c r="DU348" s="368" t="s">
        <v>41</v>
      </c>
      <c r="DV348" s="14">
        <v>0.23908852301748187</v>
      </c>
      <c r="DW348" s="431">
        <v>0.24702150776108706</v>
      </c>
      <c r="DX348" s="14">
        <v>341</v>
      </c>
      <c r="DY348" s="14">
        <v>341</v>
      </c>
      <c r="DZ348" s="14">
        <v>335</v>
      </c>
      <c r="EA348" s="14">
        <v>320</v>
      </c>
      <c r="EB348" s="14">
        <v>295</v>
      </c>
      <c r="EC348" s="14">
        <v>315</v>
      </c>
      <c r="ED348" s="43">
        <f t="shared" si="85"/>
        <v>322</v>
      </c>
    </row>
    <row r="349" spans="6:134" x14ac:dyDescent="0.25">
      <c r="F349" s="406" t="s">
        <v>119</v>
      </c>
      <c r="G349" s="411">
        <f>(VLOOKUP(F349,'RPPF CALCULATION'!$AX$2:$AZ$400,2,FALSE))</f>
        <v>0.3283246499177494</v>
      </c>
      <c r="H349" s="413">
        <f t="shared" si="75"/>
        <v>343</v>
      </c>
      <c r="I349" s="49">
        <f>VLOOKUP(F349,'RPPF CALCULATION'!$U$2:$W$365,3,FALSE)</f>
        <v>348</v>
      </c>
      <c r="J349" s="417">
        <f>VLOOKUP(F349,'RPPF CALCULATION'!$X$2:$AC$365,3,FALSE)</f>
        <v>327</v>
      </c>
      <c r="K349" s="467">
        <f>VLOOKUP(F349,'RPPF CALCULATION'!$X$2:$AC$365,5,FALSE)</f>
        <v>357</v>
      </c>
      <c r="L349" s="525">
        <f t="shared" si="76"/>
        <v>352.5</v>
      </c>
      <c r="M349" s="469">
        <f t="shared" si="77"/>
        <v>356</v>
      </c>
      <c r="O349" s="368" t="s">
        <v>266</v>
      </c>
      <c r="P349" s="14">
        <v>0.32212094167661565</v>
      </c>
      <c r="Q349" s="431">
        <v>0.3289123444441942</v>
      </c>
      <c r="R349" s="14">
        <v>342</v>
      </c>
      <c r="S349" s="43">
        <v>342</v>
      </c>
      <c r="T349" s="14">
        <v>330</v>
      </c>
      <c r="U349" s="14">
        <v>318</v>
      </c>
      <c r="V349" s="14">
        <v>206</v>
      </c>
      <c r="W349" s="14">
        <v>268</v>
      </c>
      <c r="X349" s="14">
        <f t="shared" si="86"/>
        <v>270</v>
      </c>
      <c r="Y349" s="368" t="s">
        <v>147</v>
      </c>
      <c r="Z349" s="14">
        <v>0.34355772851958549</v>
      </c>
      <c r="AA349" s="431">
        <v>0.35639115755717848</v>
      </c>
      <c r="AB349" s="14">
        <v>342</v>
      </c>
      <c r="AC349" s="43">
        <v>342</v>
      </c>
      <c r="AD349" s="14">
        <v>343</v>
      </c>
      <c r="AE349" s="14">
        <v>340</v>
      </c>
      <c r="AF349" s="14">
        <v>279</v>
      </c>
      <c r="AG349" s="14">
        <v>311</v>
      </c>
      <c r="AH349" s="43">
        <f t="shared" si="87"/>
        <v>316</v>
      </c>
      <c r="AI349" s="368" t="s">
        <v>572</v>
      </c>
      <c r="AJ349" s="14">
        <v>0.30573820193796497</v>
      </c>
      <c r="AK349" s="431">
        <v>0.33534828131582062</v>
      </c>
      <c r="AL349" s="14">
        <v>342</v>
      </c>
      <c r="AM349" s="14">
        <v>342</v>
      </c>
      <c r="AN349" s="14">
        <v>331</v>
      </c>
      <c r="AO349" s="14">
        <v>287</v>
      </c>
      <c r="AP349" s="14">
        <v>302</v>
      </c>
      <c r="AQ349" s="14">
        <v>316.5</v>
      </c>
      <c r="AR349" s="43">
        <f t="shared" si="88"/>
        <v>324</v>
      </c>
      <c r="AS349" s="14" t="s">
        <v>103</v>
      </c>
      <c r="AT349" s="14">
        <v>0.22278283519435704</v>
      </c>
      <c r="AU349" s="431">
        <v>0.24001396361370242</v>
      </c>
      <c r="AV349" s="14">
        <v>342</v>
      </c>
      <c r="AW349" s="43">
        <v>342</v>
      </c>
      <c r="AX349" s="14">
        <v>340</v>
      </c>
      <c r="AY349" s="14">
        <v>269</v>
      </c>
      <c r="AZ349" s="14">
        <v>273</v>
      </c>
      <c r="BA349" s="14">
        <v>306.5</v>
      </c>
      <c r="BB349" s="14">
        <f t="shared" si="89"/>
        <v>317</v>
      </c>
      <c r="BC349" s="368" t="s">
        <v>248</v>
      </c>
      <c r="BD349" s="14">
        <v>0.28877298067278856</v>
      </c>
      <c r="BE349" s="431">
        <v>0.29579357711780363</v>
      </c>
      <c r="BF349" s="14">
        <v>342</v>
      </c>
      <c r="BG349" s="43">
        <v>342</v>
      </c>
      <c r="BH349" s="14">
        <v>340</v>
      </c>
      <c r="BI349" s="14">
        <v>340</v>
      </c>
      <c r="BJ349" s="14">
        <v>267</v>
      </c>
      <c r="BK349" s="14">
        <v>303.5</v>
      </c>
      <c r="BL349" s="14">
        <f t="shared" si="78"/>
        <v>309</v>
      </c>
      <c r="BM349" s="368" t="s">
        <v>42</v>
      </c>
      <c r="BN349" s="14">
        <v>0.2729515673164854</v>
      </c>
      <c r="BO349" s="431">
        <v>0.28463845242189273</v>
      </c>
      <c r="BP349" s="14">
        <v>342</v>
      </c>
      <c r="BQ349" s="43">
        <v>342</v>
      </c>
      <c r="BR349" s="14">
        <v>338</v>
      </c>
      <c r="BS349" s="14">
        <v>306</v>
      </c>
      <c r="BT349" s="14">
        <v>333</v>
      </c>
      <c r="BU349" s="14">
        <v>335.5</v>
      </c>
      <c r="BV349" s="14">
        <f t="shared" si="79"/>
        <v>340</v>
      </c>
      <c r="BW349" s="14" t="s">
        <v>182</v>
      </c>
      <c r="BX349" s="14">
        <v>0.24504284286024899</v>
      </c>
      <c r="BY349" s="431">
        <v>0.25862614076276824</v>
      </c>
      <c r="BZ349" s="14">
        <v>342</v>
      </c>
      <c r="CA349" s="43">
        <v>342</v>
      </c>
      <c r="CB349" s="14">
        <v>347</v>
      </c>
      <c r="CC349" s="14">
        <v>330</v>
      </c>
      <c r="CD349" s="14">
        <v>343</v>
      </c>
      <c r="CE349" s="14">
        <v>345</v>
      </c>
      <c r="CF349" s="14">
        <f t="shared" si="80"/>
        <v>347</v>
      </c>
      <c r="CG349" s="368" t="s">
        <v>154</v>
      </c>
      <c r="CH349" s="14">
        <v>0.28827789766939221</v>
      </c>
      <c r="CI349" s="431">
        <v>0.30414697250291767</v>
      </c>
      <c r="CJ349" s="14">
        <v>342</v>
      </c>
      <c r="CK349" s="43">
        <v>342</v>
      </c>
      <c r="CL349" s="14">
        <v>334</v>
      </c>
      <c r="CM349" s="14">
        <v>341</v>
      </c>
      <c r="CN349" s="14">
        <v>165</v>
      </c>
      <c r="CO349" s="14">
        <v>249.5</v>
      </c>
      <c r="CP349" s="43">
        <f t="shared" si="81"/>
        <v>257</v>
      </c>
      <c r="CQ349" s="14" t="s">
        <v>168</v>
      </c>
      <c r="CR349" s="14">
        <v>0.27536040747554502</v>
      </c>
      <c r="CS349" s="431">
        <v>0.28871893231377949</v>
      </c>
      <c r="CT349" s="14">
        <v>342</v>
      </c>
      <c r="CU349" s="14">
        <v>342</v>
      </c>
      <c r="CV349" s="14">
        <v>338</v>
      </c>
      <c r="CW349" s="14">
        <v>315</v>
      </c>
      <c r="CX349" s="14">
        <v>316</v>
      </c>
      <c r="CY349" s="14">
        <v>327</v>
      </c>
      <c r="CZ349" s="14">
        <f t="shared" si="82"/>
        <v>335</v>
      </c>
      <c r="DA349" s="368" t="s">
        <v>347</v>
      </c>
      <c r="DB349" s="14">
        <v>0.29625760038001159</v>
      </c>
      <c r="DC349" s="431">
        <v>0.31462343158553185</v>
      </c>
      <c r="DD349" s="14">
        <v>342</v>
      </c>
      <c r="DE349" s="43">
        <v>342</v>
      </c>
      <c r="DF349" s="14">
        <v>325</v>
      </c>
      <c r="DG349" s="14">
        <v>323</v>
      </c>
      <c r="DH349" s="14">
        <v>314</v>
      </c>
      <c r="DI349" s="14">
        <v>319.5</v>
      </c>
      <c r="DJ349" s="14">
        <f t="shared" si="83"/>
        <v>329</v>
      </c>
      <c r="DK349" s="368" t="s">
        <v>267</v>
      </c>
      <c r="DL349" s="14">
        <v>0.24130549043541025</v>
      </c>
      <c r="DM349" s="431">
        <v>0.24723031704863363</v>
      </c>
      <c r="DN349" s="14">
        <v>342</v>
      </c>
      <c r="DO349" s="43">
        <v>342</v>
      </c>
      <c r="DP349" s="14">
        <v>345</v>
      </c>
      <c r="DQ349" s="14">
        <v>317</v>
      </c>
      <c r="DR349" s="14">
        <v>346</v>
      </c>
      <c r="DS349" s="14">
        <v>345.5</v>
      </c>
      <c r="DT349" s="14">
        <f t="shared" si="84"/>
        <v>346</v>
      </c>
      <c r="DU349" s="368" t="s">
        <v>242</v>
      </c>
      <c r="DV349" s="14">
        <v>0.2381294804970587</v>
      </c>
      <c r="DW349" s="431">
        <v>0.2460306440993269</v>
      </c>
      <c r="DX349" s="14">
        <v>342</v>
      </c>
      <c r="DY349" s="14">
        <v>342</v>
      </c>
      <c r="DZ349" s="14">
        <v>339</v>
      </c>
      <c r="EA349" s="14">
        <v>324</v>
      </c>
      <c r="EB349" s="14">
        <v>320</v>
      </c>
      <c r="EC349" s="14">
        <v>329.5</v>
      </c>
      <c r="ED349" s="43">
        <f t="shared" si="85"/>
        <v>332</v>
      </c>
    </row>
    <row r="350" spans="6:134" x14ac:dyDescent="0.25">
      <c r="F350" s="406" t="s">
        <v>106</v>
      </c>
      <c r="G350" s="411">
        <f>(VLOOKUP(F350,'RPPF CALCULATION'!$AX$2:$AZ$400,2,FALSE))</f>
        <v>0.32817322426820278</v>
      </c>
      <c r="H350" s="413">
        <f t="shared" si="75"/>
        <v>344</v>
      </c>
      <c r="I350" s="49">
        <f>VLOOKUP(F350,'RPPF CALCULATION'!$U$2:$W$365,3,FALSE)</f>
        <v>333</v>
      </c>
      <c r="J350" s="417">
        <f>VLOOKUP(F350,'RPPF CALCULATION'!$X$2:$AC$365,3,FALSE)</f>
        <v>352</v>
      </c>
      <c r="K350" s="467">
        <f>VLOOKUP(F350,'RPPF CALCULATION'!$X$2:$AC$365,5,FALSE)</f>
        <v>278</v>
      </c>
      <c r="L350" s="525">
        <f t="shared" si="76"/>
        <v>305.5</v>
      </c>
      <c r="M350" s="469">
        <f t="shared" si="77"/>
        <v>316</v>
      </c>
      <c r="O350" s="368" t="s">
        <v>41</v>
      </c>
      <c r="P350" s="14">
        <v>0.31865297731090875</v>
      </c>
      <c r="Q350" s="431">
        <v>0.32537126361897201</v>
      </c>
      <c r="R350" s="14">
        <v>343</v>
      </c>
      <c r="S350" s="43">
        <v>343</v>
      </c>
      <c r="T350" s="14">
        <v>325</v>
      </c>
      <c r="U350" s="14">
        <v>330</v>
      </c>
      <c r="V350" s="14">
        <v>165</v>
      </c>
      <c r="W350" s="14">
        <v>245</v>
      </c>
      <c r="X350" s="14">
        <f t="shared" si="86"/>
        <v>246</v>
      </c>
      <c r="Y350" s="368" t="s">
        <v>267</v>
      </c>
      <c r="Z350" s="14">
        <v>0.34142467659830028</v>
      </c>
      <c r="AA350" s="431">
        <v>0.35417842653630416</v>
      </c>
      <c r="AB350" s="14">
        <v>343</v>
      </c>
      <c r="AC350" s="43">
        <v>343</v>
      </c>
      <c r="AD350" s="14">
        <v>353</v>
      </c>
      <c r="AE350" s="14">
        <v>356</v>
      </c>
      <c r="AF350" s="14">
        <v>340</v>
      </c>
      <c r="AG350" s="14">
        <v>346.5</v>
      </c>
      <c r="AH350" s="43">
        <f t="shared" si="87"/>
        <v>355</v>
      </c>
      <c r="AI350" s="368" t="s">
        <v>45</v>
      </c>
      <c r="AJ350" s="14">
        <v>0.2969917958013702</v>
      </c>
      <c r="AK350" s="431">
        <v>0.32575480478261215</v>
      </c>
      <c r="AL350" s="14">
        <v>343</v>
      </c>
      <c r="AM350" s="14">
        <v>343</v>
      </c>
      <c r="AN350" s="14">
        <v>334</v>
      </c>
      <c r="AO350" s="14">
        <v>333</v>
      </c>
      <c r="AP350" s="14">
        <v>341</v>
      </c>
      <c r="AQ350" s="14">
        <v>337.5</v>
      </c>
      <c r="AR350" s="43">
        <f t="shared" si="88"/>
        <v>342</v>
      </c>
      <c r="AS350" s="14" t="s">
        <v>301</v>
      </c>
      <c r="AT350" s="14">
        <v>0.19192225659140488</v>
      </c>
      <c r="AU350" s="431">
        <v>0.2067664749396092</v>
      </c>
      <c r="AV350" s="14">
        <v>343</v>
      </c>
      <c r="AW350" s="43">
        <v>343</v>
      </c>
      <c r="AX350" s="14">
        <v>341</v>
      </c>
      <c r="AY350" s="14">
        <v>335</v>
      </c>
      <c r="AZ350" s="14">
        <v>300</v>
      </c>
      <c r="BA350" s="14">
        <v>320.5</v>
      </c>
      <c r="BB350" s="14">
        <f t="shared" si="89"/>
        <v>331</v>
      </c>
      <c r="BC350" s="368" t="s">
        <v>151</v>
      </c>
      <c r="BD350" s="14">
        <v>0.2779402619529418</v>
      </c>
      <c r="BE350" s="431">
        <v>0.28469749530090666</v>
      </c>
      <c r="BF350" s="14">
        <v>343</v>
      </c>
      <c r="BG350" s="43">
        <v>343</v>
      </c>
      <c r="BH350" s="14">
        <v>348</v>
      </c>
      <c r="BI350" s="14">
        <v>327</v>
      </c>
      <c r="BJ350" s="14">
        <v>351</v>
      </c>
      <c r="BK350" s="14">
        <v>349.5</v>
      </c>
      <c r="BL350" s="14">
        <f t="shared" si="78"/>
        <v>351</v>
      </c>
      <c r="BM350" s="368" t="s">
        <v>301</v>
      </c>
      <c r="BN350" s="14">
        <v>0.26008458365699927</v>
      </c>
      <c r="BO350" s="431">
        <v>0.27122054699573578</v>
      </c>
      <c r="BP350" s="14">
        <v>343</v>
      </c>
      <c r="BQ350" s="43">
        <v>343</v>
      </c>
      <c r="BR350" s="14">
        <v>340</v>
      </c>
      <c r="BS350" s="14">
        <v>266</v>
      </c>
      <c r="BT350" s="14">
        <v>336</v>
      </c>
      <c r="BU350" s="14">
        <v>338</v>
      </c>
      <c r="BV350" s="14">
        <f t="shared" si="79"/>
        <v>341</v>
      </c>
      <c r="BW350" s="14" t="s">
        <v>123</v>
      </c>
      <c r="BX350" s="14">
        <v>0.24417251883855889</v>
      </c>
      <c r="BY350" s="431">
        <v>0.25770757264498317</v>
      </c>
      <c r="BZ350" s="14">
        <v>343</v>
      </c>
      <c r="CA350" s="43">
        <v>343</v>
      </c>
      <c r="CB350" s="14">
        <v>344</v>
      </c>
      <c r="CC350" s="14">
        <v>321</v>
      </c>
      <c r="CD350" s="14">
        <v>332</v>
      </c>
      <c r="CE350" s="14">
        <v>338</v>
      </c>
      <c r="CF350" s="14">
        <f t="shared" si="80"/>
        <v>341</v>
      </c>
      <c r="CG350" s="368" t="s">
        <v>266</v>
      </c>
      <c r="CH350" s="14">
        <v>0.28072611025634592</v>
      </c>
      <c r="CI350" s="431">
        <v>0.29617947552436752</v>
      </c>
      <c r="CJ350" s="14">
        <v>343</v>
      </c>
      <c r="CK350" s="43">
        <v>343</v>
      </c>
      <c r="CL350" s="14">
        <v>338</v>
      </c>
      <c r="CM350" s="14">
        <v>343</v>
      </c>
      <c r="CN350" s="14">
        <v>235</v>
      </c>
      <c r="CO350" s="14">
        <v>286.5</v>
      </c>
      <c r="CP350" s="43">
        <f t="shared" si="81"/>
        <v>300</v>
      </c>
      <c r="CQ350" s="14" t="s">
        <v>563</v>
      </c>
      <c r="CR350" s="14">
        <v>0.27469629320041106</v>
      </c>
      <c r="CS350" s="431">
        <v>0.28802259994628748</v>
      </c>
      <c r="CT350" s="14">
        <v>343</v>
      </c>
      <c r="CU350" s="14">
        <v>343</v>
      </c>
      <c r="CV350" s="14">
        <v>336</v>
      </c>
      <c r="CW350" s="14">
        <v>348</v>
      </c>
      <c r="CX350" s="14">
        <v>216</v>
      </c>
      <c r="CY350" s="14">
        <v>276</v>
      </c>
      <c r="CZ350" s="14">
        <f t="shared" si="82"/>
        <v>287</v>
      </c>
      <c r="DA350" s="368" t="s">
        <v>182</v>
      </c>
      <c r="DB350" s="14">
        <v>0.28957983225018835</v>
      </c>
      <c r="DC350" s="431">
        <v>0.30753169006854614</v>
      </c>
      <c r="DD350" s="14">
        <v>343</v>
      </c>
      <c r="DE350" s="43">
        <v>343</v>
      </c>
      <c r="DF350" s="14">
        <v>346</v>
      </c>
      <c r="DG350" s="14">
        <v>304</v>
      </c>
      <c r="DH350" s="14">
        <v>331</v>
      </c>
      <c r="DI350" s="14">
        <v>338.5</v>
      </c>
      <c r="DJ350" s="14">
        <f t="shared" si="83"/>
        <v>341</v>
      </c>
      <c r="DK350" s="368" t="s">
        <v>60</v>
      </c>
      <c r="DL350" s="14">
        <v>0.23343919107612043</v>
      </c>
      <c r="DM350" s="431">
        <v>0.23917087471647816</v>
      </c>
      <c r="DN350" s="14">
        <v>343</v>
      </c>
      <c r="DO350" s="43">
        <v>343</v>
      </c>
      <c r="DP350" s="14">
        <v>344</v>
      </c>
      <c r="DQ350" s="14">
        <v>341</v>
      </c>
      <c r="DR350" s="14">
        <v>309</v>
      </c>
      <c r="DS350" s="14">
        <v>326.5</v>
      </c>
      <c r="DT350" s="14">
        <f t="shared" si="84"/>
        <v>333</v>
      </c>
      <c r="DU350" s="368" t="s">
        <v>301</v>
      </c>
      <c r="DV350" s="14">
        <v>0.23566358795024811</v>
      </c>
      <c r="DW350" s="431">
        <v>0.24348293295367129</v>
      </c>
      <c r="DX350" s="14">
        <v>343</v>
      </c>
      <c r="DY350" s="14">
        <v>343</v>
      </c>
      <c r="DZ350" s="14">
        <v>342</v>
      </c>
      <c r="EA350" s="14">
        <v>297</v>
      </c>
      <c r="EB350" s="14">
        <v>331</v>
      </c>
      <c r="EC350" s="14">
        <v>336.5</v>
      </c>
      <c r="ED350" s="43">
        <f t="shared" si="85"/>
        <v>339</v>
      </c>
    </row>
    <row r="351" spans="6:134" x14ac:dyDescent="0.25">
      <c r="F351" s="406" t="s">
        <v>371</v>
      </c>
      <c r="G351" s="411">
        <f>(VLOOKUP(F351,'RPPF CALCULATION'!$AX$2:$AZ$400,2,FALSE))</f>
        <v>0.32714404133534597</v>
      </c>
      <c r="H351" s="413">
        <f t="shared" si="75"/>
        <v>345</v>
      </c>
      <c r="I351" s="49">
        <f>VLOOKUP(F351,'RPPF CALCULATION'!$U$2:$W$365,3,FALSE)</f>
        <v>356</v>
      </c>
      <c r="J351" s="417">
        <f>VLOOKUP(F351,'RPPF CALCULATION'!$X$2:$AC$365,3,FALSE)</f>
        <v>362</v>
      </c>
      <c r="K351" s="467">
        <f>VLOOKUP(F351,'RPPF CALCULATION'!$X$2:$AC$365,5,FALSE)</f>
        <v>355</v>
      </c>
      <c r="L351" s="525">
        <f t="shared" si="76"/>
        <v>355.5</v>
      </c>
      <c r="M351" s="469">
        <f t="shared" si="77"/>
        <v>359</v>
      </c>
      <c r="O351" s="368" t="s">
        <v>73</v>
      </c>
      <c r="P351" s="14">
        <v>0.31293609463284561</v>
      </c>
      <c r="Q351" s="431">
        <v>0.31953384965027115</v>
      </c>
      <c r="R351" s="14">
        <v>344</v>
      </c>
      <c r="S351" s="43">
        <v>344</v>
      </c>
      <c r="T351" s="14">
        <v>344</v>
      </c>
      <c r="U351" s="14">
        <v>346</v>
      </c>
      <c r="V351" s="14">
        <v>335</v>
      </c>
      <c r="W351" s="14">
        <v>339.5</v>
      </c>
      <c r="X351" s="14">
        <f t="shared" si="86"/>
        <v>349</v>
      </c>
      <c r="Y351" s="368" t="s">
        <v>80</v>
      </c>
      <c r="Z351" s="14">
        <v>0.33300124926813562</v>
      </c>
      <c r="AA351" s="431">
        <v>0.34544034624414444</v>
      </c>
      <c r="AB351" s="14">
        <v>344</v>
      </c>
      <c r="AC351" s="43">
        <v>344</v>
      </c>
      <c r="AD351" s="14">
        <v>347</v>
      </c>
      <c r="AE351" s="14">
        <v>335</v>
      </c>
      <c r="AF351" s="14">
        <v>355</v>
      </c>
      <c r="AG351" s="14">
        <v>351</v>
      </c>
      <c r="AH351" s="43">
        <f t="shared" si="87"/>
        <v>358</v>
      </c>
      <c r="AI351" s="368" t="s">
        <v>86</v>
      </c>
      <c r="AJ351" s="14">
        <v>0.29230279941234272</v>
      </c>
      <c r="AK351" s="431">
        <v>0.32061168929953132</v>
      </c>
      <c r="AL351" s="14">
        <v>344</v>
      </c>
      <c r="AM351" s="14">
        <v>344</v>
      </c>
      <c r="AN351" s="14">
        <v>340</v>
      </c>
      <c r="AO351" s="14">
        <v>319</v>
      </c>
      <c r="AP351" s="14">
        <v>346</v>
      </c>
      <c r="AQ351" s="14">
        <v>343</v>
      </c>
      <c r="AR351" s="43">
        <f t="shared" si="88"/>
        <v>349</v>
      </c>
      <c r="AS351" s="14" t="s">
        <v>42</v>
      </c>
      <c r="AT351" s="14">
        <v>0.19129143340833291</v>
      </c>
      <c r="AU351" s="431">
        <v>0.20608686076566968</v>
      </c>
      <c r="AV351" s="14">
        <v>344</v>
      </c>
      <c r="AW351" s="43">
        <v>344</v>
      </c>
      <c r="AX351" s="14">
        <v>344</v>
      </c>
      <c r="AY351" s="14">
        <v>342</v>
      </c>
      <c r="AZ351" s="14">
        <v>275</v>
      </c>
      <c r="BA351" s="14">
        <v>309.5</v>
      </c>
      <c r="BB351" s="14">
        <f t="shared" si="89"/>
        <v>320</v>
      </c>
      <c r="BC351" s="368" t="s">
        <v>96</v>
      </c>
      <c r="BD351" s="14">
        <v>0.26910269668857895</v>
      </c>
      <c r="BE351" s="431">
        <v>0.27564507274922756</v>
      </c>
      <c r="BF351" s="14">
        <v>344</v>
      </c>
      <c r="BG351" s="43">
        <v>344</v>
      </c>
      <c r="BH351" s="14">
        <v>341</v>
      </c>
      <c r="BI351" s="14">
        <v>341</v>
      </c>
      <c r="BJ351" s="14">
        <v>221</v>
      </c>
      <c r="BK351" s="14">
        <v>281</v>
      </c>
      <c r="BL351" s="14">
        <f t="shared" si="78"/>
        <v>291</v>
      </c>
      <c r="BM351" s="368" t="s">
        <v>123</v>
      </c>
      <c r="BN351" s="14">
        <v>0.25720188149958484</v>
      </c>
      <c r="BO351" s="431">
        <v>0.2682144170476769</v>
      </c>
      <c r="BP351" s="14">
        <v>344</v>
      </c>
      <c r="BQ351" s="43">
        <v>344</v>
      </c>
      <c r="BR351" s="14">
        <v>342</v>
      </c>
      <c r="BS351" s="14">
        <v>320</v>
      </c>
      <c r="BT351" s="14">
        <v>344</v>
      </c>
      <c r="BU351" s="14">
        <v>343</v>
      </c>
      <c r="BV351" s="14">
        <f t="shared" si="79"/>
        <v>346</v>
      </c>
      <c r="BW351" s="14" t="s">
        <v>564</v>
      </c>
      <c r="BX351" s="14">
        <v>0.24325610866976399</v>
      </c>
      <c r="BY351" s="431">
        <v>0.25674036371716985</v>
      </c>
      <c r="BZ351" s="14">
        <v>344</v>
      </c>
      <c r="CA351" s="43">
        <v>344</v>
      </c>
      <c r="CB351" s="14">
        <v>346</v>
      </c>
      <c r="CC351" s="14">
        <v>349</v>
      </c>
      <c r="CD351" s="14">
        <v>322</v>
      </c>
      <c r="CE351" s="14">
        <v>334</v>
      </c>
      <c r="CF351" s="14">
        <f t="shared" si="80"/>
        <v>338</v>
      </c>
      <c r="CG351" s="368" t="s">
        <v>211</v>
      </c>
      <c r="CH351" s="14">
        <v>0.27949261611525306</v>
      </c>
      <c r="CI351" s="431">
        <v>0.29487808019837641</v>
      </c>
      <c r="CJ351" s="14">
        <v>344</v>
      </c>
      <c r="CK351" s="43">
        <v>344</v>
      </c>
      <c r="CL351" s="14">
        <v>340</v>
      </c>
      <c r="CM351" s="14">
        <v>331</v>
      </c>
      <c r="CN351" s="14">
        <v>251</v>
      </c>
      <c r="CO351" s="14">
        <v>295.5</v>
      </c>
      <c r="CP351" s="43">
        <f t="shared" si="81"/>
        <v>304</v>
      </c>
      <c r="CQ351" s="14" t="s">
        <v>80</v>
      </c>
      <c r="CR351" s="14">
        <v>0.27396261051458548</v>
      </c>
      <c r="CS351" s="431">
        <v>0.28725332420453986</v>
      </c>
      <c r="CT351" s="14">
        <v>344</v>
      </c>
      <c r="CU351" s="14">
        <v>344</v>
      </c>
      <c r="CV351" s="14">
        <v>344</v>
      </c>
      <c r="CW351" s="14">
        <v>335</v>
      </c>
      <c r="CX351" s="14">
        <v>339</v>
      </c>
      <c r="CY351" s="14">
        <v>341.5</v>
      </c>
      <c r="CZ351" s="14">
        <f t="shared" si="82"/>
        <v>347</v>
      </c>
      <c r="DA351" s="368" t="s">
        <v>333</v>
      </c>
      <c r="DB351" s="14">
        <v>0.28310348181822381</v>
      </c>
      <c r="DC351" s="431">
        <v>0.30065385269174477</v>
      </c>
      <c r="DD351" s="14">
        <v>344</v>
      </c>
      <c r="DE351" s="43">
        <v>344</v>
      </c>
      <c r="DF351" s="14">
        <v>347</v>
      </c>
      <c r="DG351" s="14">
        <v>315</v>
      </c>
      <c r="DH351" s="14">
        <v>348</v>
      </c>
      <c r="DI351" s="14">
        <v>347.5</v>
      </c>
      <c r="DJ351" s="14">
        <f t="shared" si="83"/>
        <v>349</v>
      </c>
      <c r="DK351" s="368" t="s">
        <v>229</v>
      </c>
      <c r="DL351" s="14">
        <v>0.21840300863109657</v>
      </c>
      <c r="DM351" s="431">
        <v>0.22376550558717781</v>
      </c>
      <c r="DN351" s="14">
        <v>344</v>
      </c>
      <c r="DO351" s="43">
        <v>344</v>
      </c>
      <c r="DP351" s="14">
        <v>341</v>
      </c>
      <c r="DQ351" s="14">
        <v>322</v>
      </c>
      <c r="DR351" s="14">
        <v>276</v>
      </c>
      <c r="DS351" s="14">
        <v>308.5</v>
      </c>
      <c r="DT351" s="14">
        <f t="shared" si="84"/>
        <v>317</v>
      </c>
      <c r="DU351" s="368" t="s">
        <v>60</v>
      </c>
      <c r="DV351" s="14">
        <v>0.19777701390688124</v>
      </c>
      <c r="DW351" s="431">
        <v>0.20433927801792079</v>
      </c>
      <c r="DX351" s="14">
        <v>344</v>
      </c>
      <c r="DY351" s="14">
        <v>344</v>
      </c>
      <c r="DZ351" s="14">
        <v>344</v>
      </c>
      <c r="EA351" s="14">
        <v>342</v>
      </c>
      <c r="EB351" s="14">
        <v>334</v>
      </c>
      <c r="EC351" s="14">
        <v>339</v>
      </c>
      <c r="ED351" s="43">
        <f t="shared" si="85"/>
        <v>342</v>
      </c>
    </row>
    <row r="352" spans="6:134" ht="15.75" thickBot="1" x14ac:dyDescent="0.3">
      <c r="F352" s="406" t="s">
        <v>174</v>
      </c>
      <c r="G352" s="411">
        <f>(VLOOKUP(F352,'RPPF CALCULATION'!$AX$2:$AZ$400,2,FALSE))</f>
        <v>0.32499039808556729</v>
      </c>
      <c r="H352" s="413">
        <f t="shared" si="75"/>
        <v>346</v>
      </c>
      <c r="I352" s="49">
        <f>VLOOKUP(F352,'RPPF CALCULATION'!$U$2:$W$365,3,FALSE)</f>
        <v>351</v>
      </c>
      <c r="J352" s="417">
        <f>VLOOKUP(F352,'RPPF CALCULATION'!$X$2:$AC$365,3,FALSE)</f>
        <v>279</v>
      </c>
      <c r="K352" s="467">
        <f>VLOOKUP(F352,'RPPF CALCULATION'!$X$2:$AC$365,5,FALSE)</f>
        <v>353</v>
      </c>
      <c r="L352" s="525">
        <f t="shared" si="76"/>
        <v>352</v>
      </c>
      <c r="M352" s="469">
        <f t="shared" si="77"/>
        <v>355</v>
      </c>
      <c r="O352" s="368" t="s">
        <v>235</v>
      </c>
      <c r="P352" s="14">
        <v>0.31248410922530878</v>
      </c>
      <c r="Q352" s="431">
        <v>0.31907233485625086</v>
      </c>
      <c r="R352" s="14">
        <v>345</v>
      </c>
      <c r="S352" s="43">
        <v>345</v>
      </c>
      <c r="T352" s="14">
        <v>346</v>
      </c>
      <c r="U352" s="14">
        <v>332</v>
      </c>
      <c r="V352" s="14">
        <v>348</v>
      </c>
      <c r="W352" s="14">
        <v>347</v>
      </c>
      <c r="X352" s="14">
        <f t="shared" si="86"/>
        <v>354</v>
      </c>
      <c r="Y352" s="368" t="s">
        <v>177</v>
      </c>
      <c r="Z352" s="14">
        <v>0.32533460198357061</v>
      </c>
      <c r="AA352" s="431">
        <v>0.3374873151419116</v>
      </c>
      <c r="AB352" s="14">
        <v>345</v>
      </c>
      <c r="AC352" s="43">
        <v>345</v>
      </c>
      <c r="AD352" s="14">
        <v>341</v>
      </c>
      <c r="AE352" s="14">
        <v>324</v>
      </c>
      <c r="AF352" s="14">
        <v>300</v>
      </c>
      <c r="AG352" s="14">
        <v>320.5</v>
      </c>
      <c r="AH352" s="43">
        <f t="shared" si="87"/>
        <v>330</v>
      </c>
      <c r="AI352" s="368" t="s">
        <v>120</v>
      </c>
      <c r="AJ352" s="14">
        <v>0.28118059555192071</v>
      </c>
      <c r="AK352" s="431">
        <v>0.30841232420418252</v>
      </c>
      <c r="AL352" s="14">
        <v>345</v>
      </c>
      <c r="AM352" s="14">
        <v>345</v>
      </c>
      <c r="AN352" s="14">
        <v>345</v>
      </c>
      <c r="AO352" s="14">
        <v>295</v>
      </c>
      <c r="AP352" s="14">
        <v>331</v>
      </c>
      <c r="AQ352" s="14">
        <v>338</v>
      </c>
      <c r="AR352" s="43">
        <f t="shared" si="88"/>
        <v>344</v>
      </c>
      <c r="AS352" s="14" t="s">
        <v>86</v>
      </c>
      <c r="AT352" s="14">
        <v>0.12496109179414745</v>
      </c>
      <c r="AU352" s="431">
        <v>0.13462620184738866</v>
      </c>
      <c r="AV352" s="14">
        <v>345</v>
      </c>
      <c r="AW352" s="43">
        <v>345</v>
      </c>
      <c r="AX352" s="14">
        <v>345</v>
      </c>
      <c r="AY352" s="14">
        <v>334</v>
      </c>
      <c r="AZ352" s="14">
        <v>341</v>
      </c>
      <c r="BA352" s="14">
        <v>343</v>
      </c>
      <c r="BB352" s="14">
        <f t="shared" si="89"/>
        <v>345</v>
      </c>
      <c r="BC352" s="368" t="s">
        <v>563</v>
      </c>
      <c r="BD352" s="14">
        <v>0.26572307255341709</v>
      </c>
      <c r="BE352" s="431">
        <v>0.27218328380372397</v>
      </c>
      <c r="BF352" s="14">
        <v>345</v>
      </c>
      <c r="BG352" s="43">
        <v>345</v>
      </c>
      <c r="BH352" s="14">
        <v>334</v>
      </c>
      <c r="BI352" s="14">
        <v>220</v>
      </c>
      <c r="BJ352" s="14">
        <v>245</v>
      </c>
      <c r="BK352" s="14">
        <v>289.5</v>
      </c>
      <c r="BL352" s="14">
        <f t="shared" si="78"/>
        <v>295</v>
      </c>
      <c r="BM352" s="368" t="s">
        <v>86</v>
      </c>
      <c r="BN352" s="14">
        <v>0.25668333254173747</v>
      </c>
      <c r="BO352" s="431">
        <v>0.26767366553517313</v>
      </c>
      <c r="BP352" s="14">
        <v>345</v>
      </c>
      <c r="BQ352" s="43">
        <v>345</v>
      </c>
      <c r="BR352" s="14">
        <v>345</v>
      </c>
      <c r="BS352" s="14">
        <v>272</v>
      </c>
      <c r="BT352" s="14">
        <v>338</v>
      </c>
      <c r="BU352" s="14">
        <v>341.5</v>
      </c>
      <c r="BV352" s="14">
        <f t="shared" si="79"/>
        <v>344</v>
      </c>
      <c r="BW352" s="14" t="s">
        <v>211</v>
      </c>
      <c r="BX352" s="14">
        <v>0.24151099203563994</v>
      </c>
      <c r="BY352" s="431">
        <v>0.25489851118641949</v>
      </c>
      <c r="BZ352" s="14">
        <v>345</v>
      </c>
      <c r="CA352" s="43">
        <v>345</v>
      </c>
      <c r="CB352" s="14">
        <v>343</v>
      </c>
      <c r="CC352" s="14">
        <v>284</v>
      </c>
      <c r="CD352" s="14">
        <v>340</v>
      </c>
      <c r="CE352" s="14">
        <v>341.5</v>
      </c>
      <c r="CF352" s="14">
        <f t="shared" si="80"/>
        <v>345</v>
      </c>
      <c r="CG352" s="368" t="s">
        <v>242</v>
      </c>
      <c r="CH352" s="14">
        <v>0.27513153740716206</v>
      </c>
      <c r="CI352" s="431">
        <v>0.29027693353872519</v>
      </c>
      <c r="CJ352" s="14">
        <v>345</v>
      </c>
      <c r="CK352" s="43">
        <v>345</v>
      </c>
      <c r="CL352" s="14">
        <v>342</v>
      </c>
      <c r="CM352" s="14">
        <v>324</v>
      </c>
      <c r="CN352" s="14">
        <v>292</v>
      </c>
      <c r="CO352" s="14">
        <v>317</v>
      </c>
      <c r="CP352" s="43">
        <f t="shared" si="81"/>
        <v>327</v>
      </c>
      <c r="CQ352" s="14" t="s">
        <v>348</v>
      </c>
      <c r="CR352" s="14">
        <v>0.26787062999171363</v>
      </c>
      <c r="CS352" s="431">
        <v>0.28086580419625362</v>
      </c>
      <c r="CT352" s="14">
        <v>345</v>
      </c>
      <c r="CU352" s="14">
        <v>345</v>
      </c>
      <c r="CV352" s="14">
        <v>343</v>
      </c>
      <c r="CW352" s="14">
        <v>344</v>
      </c>
      <c r="CX352" s="14">
        <v>296</v>
      </c>
      <c r="CY352" s="14">
        <v>319.5</v>
      </c>
      <c r="CZ352" s="14">
        <f t="shared" si="82"/>
        <v>327</v>
      </c>
      <c r="DA352" s="368" t="s">
        <v>197</v>
      </c>
      <c r="DB352" s="14">
        <v>0.27957337676543875</v>
      </c>
      <c r="DC352" s="431">
        <v>0.29690490662541597</v>
      </c>
      <c r="DD352" s="14">
        <v>345</v>
      </c>
      <c r="DE352" s="43">
        <v>345</v>
      </c>
      <c r="DF352" s="14">
        <v>339</v>
      </c>
      <c r="DG352" s="14">
        <v>278</v>
      </c>
      <c r="DH352" s="14">
        <v>344</v>
      </c>
      <c r="DI352" s="14">
        <v>341.5</v>
      </c>
      <c r="DJ352" s="14">
        <f t="shared" si="83"/>
        <v>343</v>
      </c>
      <c r="DK352" s="368" t="s">
        <v>197</v>
      </c>
      <c r="DL352" s="14">
        <v>0.214977256926219</v>
      </c>
      <c r="DM352" s="431">
        <v>0.22025564064958958</v>
      </c>
      <c r="DN352" s="14">
        <v>345</v>
      </c>
      <c r="DO352" s="43">
        <v>345</v>
      </c>
      <c r="DP352" s="14">
        <v>346</v>
      </c>
      <c r="DQ352" s="14">
        <v>344</v>
      </c>
      <c r="DR352" s="14">
        <v>325</v>
      </c>
      <c r="DS352" s="14">
        <v>335.5</v>
      </c>
      <c r="DT352" s="14">
        <f t="shared" si="84"/>
        <v>340</v>
      </c>
      <c r="DU352" s="330" t="s">
        <v>139</v>
      </c>
      <c r="DV352" s="337">
        <v>0.13646996320303617</v>
      </c>
      <c r="DW352" s="442">
        <v>0.14099805230738388</v>
      </c>
      <c r="DX352" s="337">
        <v>345</v>
      </c>
      <c r="DY352" s="337">
        <v>345</v>
      </c>
      <c r="DZ352" s="337">
        <v>345</v>
      </c>
      <c r="EA352" s="337">
        <v>344</v>
      </c>
      <c r="EB352" s="337">
        <v>336</v>
      </c>
      <c r="EC352" s="337">
        <v>340.5</v>
      </c>
      <c r="ED352" s="365">
        <f t="shared" si="85"/>
        <v>344</v>
      </c>
    </row>
    <row r="353" spans="6:134" ht="15.75" thickBot="1" x14ac:dyDescent="0.3">
      <c r="F353" s="406" t="s">
        <v>266</v>
      </c>
      <c r="G353" s="411">
        <f>(VLOOKUP(F353,'RPPF CALCULATION'!$AX$2:$AZ$400,2,FALSE))</f>
        <v>0.32326779149014412</v>
      </c>
      <c r="H353" s="413">
        <f t="shared" si="75"/>
        <v>347</v>
      </c>
      <c r="I353" s="49">
        <f>VLOOKUP(F353,'RPPF CALCULATION'!$U$2:$W$365,3,FALSE)</f>
        <v>346</v>
      </c>
      <c r="J353" s="417">
        <f>VLOOKUP(F353,'RPPF CALCULATION'!$X$2:$AC$365,3,FALSE)</f>
        <v>278</v>
      </c>
      <c r="K353" s="467">
        <f>VLOOKUP(F353,'RPPF CALCULATION'!$X$2:$AC$365,5,FALSE)</f>
        <v>290</v>
      </c>
      <c r="L353" s="525">
        <f t="shared" si="76"/>
        <v>318</v>
      </c>
      <c r="M353" s="469">
        <f t="shared" si="77"/>
        <v>326</v>
      </c>
      <c r="O353" s="368" t="s">
        <v>123</v>
      </c>
      <c r="P353" s="14">
        <v>0.30820613505038907</v>
      </c>
      <c r="Q353" s="431">
        <v>0.31470416646576743</v>
      </c>
      <c r="R353" s="14">
        <v>346</v>
      </c>
      <c r="S353" s="43">
        <v>346</v>
      </c>
      <c r="T353" s="14">
        <v>341</v>
      </c>
      <c r="U353" s="14">
        <v>345</v>
      </c>
      <c r="V353" s="14">
        <v>255</v>
      </c>
      <c r="W353" s="14">
        <v>298</v>
      </c>
      <c r="X353" s="14">
        <f t="shared" si="86"/>
        <v>311</v>
      </c>
      <c r="Y353" s="368" t="s">
        <v>214</v>
      </c>
      <c r="Z353" s="14">
        <v>0.32432108821769806</v>
      </c>
      <c r="AA353" s="431">
        <v>0.33643594207056227</v>
      </c>
      <c r="AB353" s="14">
        <v>346</v>
      </c>
      <c r="AC353" s="43">
        <v>346</v>
      </c>
      <c r="AD353" s="14">
        <v>349</v>
      </c>
      <c r="AE353" s="14">
        <v>349</v>
      </c>
      <c r="AF353" s="14">
        <v>273</v>
      </c>
      <c r="AG353" s="14">
        <v>311</v>
      </c>
      <c r="AH353" s="43">
        <f t="shared" si="87"/>
        <v>316</v>
      </c>
      <c r="AI353" s="368" t="s">
        <v>83</v>
      </c>
      <c r="AJ353" s="14">
        <v>0.27795167166600432</v>
      </c>
      <c r="AK353" s="431">
        <v>0.30487068606809714</v>
      </c>
      <c r="AL353" s="14">
        <v>346</v>
      </c>
      <c r="AM353" s="14">
        <v>346</v>
      </c>
      <c r="AN353" s="14">
        <v>347</v>
      </c>
      <c r="AO353" s="14">
        <v>330</v>
      </c>
      <c r="AP353" s="14">
        <v>322</v>
      </c>
      <c r="AQ353" s="14">
        <v>334.5</v>
      </c>
      <c r="AR353" s="43">
        <f t="shared" si="88"/>
        <v>333</v>
      </c>
      <c r="AS353" s="337" t="s">
        <v>211</v>
      </c>
      <c r="AT353" s="337">
        <v>9.6874354545453845E-2</v>
      </c>
      <c r="AU353" s="442">
        <v>0.1043670971629793</v>
      </c>
      <c r="AV353" s="337">
        <v>346</v>
      </c>
      <c r="AW353" s="365">
        <v>346</v>
      </c>
      <c r="AX353" s="14">
        <v>346</v>
      </c>
      <c r="AY353" s="14">
        <v>346</v>
      </c>
      <c r="AZ353" s="14">
        <v>344</v>
      </c>
      <c r="BA353" s="14">
        <v>345</v>
      </c>
      <c r="BB353" s="14">
        <f t="shared" si="89"/>
        <v>346</v>
      </c>
      <c r="BC353" s="368" t="s">
        <v>41</v>
      </c>
      <c r="BD353" s="14">
        <v>0.25884633759209213</v>
      </c>
      <c r="BE353" s="431">
        <v>0.26513936290654622</v>
      </c>
      <c r="BF353" s="14">
        <v>346</v>
      </c>
      <c r="BG353" s="43">
        <v>346</v>
      </c>
      <c r="BH353" s="14">
        <v>344</v>
      </c>
      <c r="BI353" s="14">
        <v>350</v>
      </c>
      <c r="BJ353" s="14">
        <v>294</v>
      </c>
      <c r="BK353" s="14">
        <v>319</v>
      </c>
      <c r="BL353" s="14">
        <f t="shared" si="78"/>
        <v>330</v>
      </c>
      <c r="BM353" s="368" t="s">
        <v>248</v>
      </c>
      <c r="BN353" s="14">
        <v>0.25653009305873176</v>
      </c>
      <c r="BO353" s="431">
        <v>0.26751386484334527</v>
      </c>
      <c r="BP353" s="14">
        <v>346</v>
      </c>
      <c r="BQ353" s="43">
        <v>346</v>
      </c>
      <c r="BR353" s="14">
        <v>346</v>
      </c>
      <c r="BS353" s="14">
        <v>345</v>
      </c>
      <c r="BT353" s="14">
        <v>249</v>
      </c>
      <c r="BU353" s="14">
        <v>297.5</v>
      </c>
      <c r="BV353" s="14">
        <f t="shared" si="79"/>
        <v>306</v>
      </c>
      <c r="BW353" s="14" t="s">
        <v>42</v>
      </c>
      <c r="BX353" s="14">
        <v>0.23906007727022704</v>
      </c>
      <c r="BY353" s="431">
        <v>0.25231173648319449</v>
      </c>
      <c r="BZ353" s="14">
        <v>346</v>
      </c>
      <c r="CA353" s="43">
        <v>346</v>
      </c>
      <c r="CB353" s="14">
        <v>342</v>
      </c>
      <c r="CC353" s="14">
        <v>341</v>
      </c>
      <c r="CD353" s="14">
        <v>316</v>
      </c>
      <c r="CE353" s="14">
        <v>329</v>
      </c>
      <c r="CF353" s="14">
        <f t="shared" si="80"/>
        <v>336</v>
      </c>
      <c r="CG353" s="368" t="s">
        <v>356</v>
      </c>
      <c r="CH353" s="14">
        <v>0.26477059475054143</v>
      </c>
      <c r="CI353" s="431">
        <v>0.27934564339555412</v>
      </c>
      <c r="CJ353" s="14">
        <v>346</v>
      </c>
      <c r="CK353" s="43">
        <v>346</v>
      </c>
      <c r="CL353" s="14">
        <v>348</v>
      </c>
      <c r="CM353" s="14">
        <v>319</v>
      </c>
      <c r="CN353" s="14">
        <v>349</v>
      </c>
      <c r="CO353" s="14">
        <v>348.5</v>
      </c>
      <c r="CP353" s="43">
        <f t="shared" si="81"/>
        <v>350</v>
      </c>
      <c r="CQ353" s="14" t="s">
        <v>293</v>
      </c>
      <c r="CR353" s="14">
        <v>0.23266844151519417</v>
      </c>
      <c r="CS353" s="431">
        <v>0.24395585637468178</v>
      </c>
      <c r="CT353" s="14">
        <v>346</v>
      </c>
      <c r="CU353" s="14">
        <v>346</v>
      </c>
      <c r="CV353" s="14">
        <v>348</v>
      </c>
      <c r="CW353" s="14">
        <v>350</v>
      </c>
      <c r="CX353" s="14">
        <v>312</v>
      </c>
      <c r="CY353" s="14">
        <v>330</v>
      </c>
      <c r="CZ353" s="14">
        <f t="shared" si="82"/>
        <v>337</v>
      </c>
      <c r="DA353" s="368" t="s">
        <v>37</v>
      </c>
      <c r="DB353" s="14">
        <v>0.27916930645136928</v>
      </c>
      <c r="DC353" s="431">
        <v>0.29647578687067783</v>
      </c>
      <c r="DD353" s="14">
        <v>346</v>
      </c>
      <c r="DE353" s="43">
        <v>346</v>
      </c>
      <c r="DF353" s="14">
        <v>348</v>
      </c>
      <c r="DG353" s="14">
        <v>327</v>
      </c>
      <c r="DH353" s="14">
        <v>341</v>
      </c>
      <c r="DI353" s="14">
        <v>344.5</v>
      </c>
      <c r="DJ353" s="14">
        <f t="shared" si="83"/>
        <v>346</v>
      </c>
      <c r="DK353" s="368" t="s">
        <v>173</v>
      </c>
      <c r="DL353" s="14">
        <v>0.19783502992262231</v>
      </c>
      <c r="DM353" s="431">
        <v>0.20269251678791658</v>
      </c>
      <c r="DN353" s="14">
        <v>346</v>
      </c>
      <c r="DO353" s="43">
        <v>346</v>
      </c>
      <c r="DP353" s="14">
        <v>342</v>
      </c>
      <c r="DQ353" s="14">
        <v>335</v>
      </c>
      <c r="DR353" s="14">
        <v>262</v>
      </c>
      <c r="DS353" s="14">
        <v>302</v>
      </c>
      <c r="DT353" s="14">
        <f t="shared" si="84"/>
        <v>308</v>
      </c>
      <c r="DU353" s="443"/>
      <c r="DV353" s="444"/>
      <c r="DW353" s="445"/>
      <c r="DX353" s="444"/>
      <c r="DY353" s="444"/>
      <c r="DZ353" s="461"/>
      <c r="EA353" s="461"/>
      <c r="EB353" s="461"/>
      <c r="EC353" s="461"/>
      <c r="ED353" s="446"/>
    </row>
    <row r="354" spans="6:134" ht="15.75" thickBot="1" x14ac:dyDescent="0.3">
      <c r="F354" s="406" t="s">
        <v>281</v>
      </c>
      <c r="G354" s="411">
        <f>(VLOOKUP(F354,'RPPF CALCULATION'!$AX$2:$AZ$400,2,FALSE))</f>
        <v>0.32179636324256877</v>
      </c>
      <c r="H354" s="413">
        <f t="shared" si="75"/>
        <v>348</v>
      </c>
      <c r="I354" s="49">
        <f>VLOOKUP(F354,'RPPF CALCULATION'!$U$2:$W$365,3,FALSE)</f>
        <v>345</v>
      </c>
      <c r="J354" s="417">
        <f>VLOOKUP(F354,'RPPF CALCULATION'!$X$2:$AC$365,3,FALSE)</f>
        <v>355</v>
      </c>
      <c r="K354" s="467">
        <f>VLOOKUP(F354,'RPPF CALCULATION'!$X$2:$AC$365,5,FALSE)</f>
        <v>314</v>
      </c>
      <c r="L354" s="525">
        <f t="shared" si="76"/>
        <v>329.5</v>
      </c>
      <c r="M354" s="469">
        <f t="shared" si="77"/>
        <v>337</v>
      </c>
      <c r="O354" s="368" t="s">
        <v>180</v>
      </c>
      <c r="P354" s="14">
        <v>0.30156998961827225</v>
      </c>
      <c r="Q354" s="431">
        <v>0.3079281085640696</v>
      </c>
      <c r="R354" s="14">
        <v>347</v>
      </c>
      <c r="S354" s="43">
        <v>347</v>
      </c>
      <c r="T354" s="14">
        <v>343</v>
      </c>
      <c r="U354" s="14">
        <v>338</v>
      </c>
      <c r="V354" s="14">
        <v>237</v>
      </c>
      <c r="W354" s="14">
        <v>290</v>
      </c>
      <c r="X354" s="14">
        <f t="shared" si="86"/>
        <v>295</v>
      </c>
      <c r="Y354" s="368" t="s">
        <v>43</v>
      </c>
      <c r="Z354" s="14">
        <v>0.31865085956982481</v>
      </c>
      <c r="AA354" s="431">
        <v>0.33055390483583819</v>
      </c>
      <c r="AB354" s="14">
        <v>347</v>
      </c>
      <c r="AC354" s="43">
        <v>347</v>
      </c>
      <c r="AD354" s="14">
        <v>346</v>
      </c>
      <c r="AE354" s="14">
        <v>294</v>
      </c>
      <c r="AF354" s="14">
        <v>354</v>
      </c>
      <c r="AG354" s="14">
        <v>350</v>
      </c>
      <c r="AH354" s="43">
        <f t="shared" si="87"/>
        <v>356</v>
      </c>
      <c r="AI354" s="368" t="s">
        <v>173</v>
      </c>
      <c r="AJ354" s="14">
        <v>0.27461273042017464</v>
      </c>
      <c r="AK354" s="431">
        <v>0.30120837563025832</v>
      </c>
      <c r="AL354" s="14">
        <v>347</v>
      </c>
      <c r="AM354" s="14">
        <v>347</v>
      </c>
      <c r="AN354" s="14">
        <v>348</v>
      </c>
      <c r="AO354" s="14">
        <v>340</v>
      </c>
      <c r="AP354" s="14">
        <v>335</v>
      </c>
      <c r="AQ354" s="14">
        <v>341.5</v>
      </c>
      <c r="AR354" s="43">
        <f t="shared" si="88"/>
        <v>347</v>
      </c>
      <c r="AS354" s="444"/>
      <c r="AT354" s="444"/>
      <c r="AU354" s="445"/>
      <c r="AV354" s="444"/>
      <c r="AW354" s="446"/>
      <c r="AX354" s="457"/>
      <c r="AY354" s="458"/>
      <c r="AZ354" s="458"/>
      <c r="BA354" s="458"/>
      <c r="BB354" s="386"/>
      <c r="BC354" s="14" t="s">
        <v>349</v>
      </c>
      <c r="BD354" s="14">
        <v>0.25463331156758229</v>
      </c>
      <c r="BE354" s="431">
        <v>0.26082391055578685</v>
      </c>
      <c r="BF354" s="14">
        <v>347</v>
      </c>
      <c r="BG354" s="43">
        <v>347</v>
      </c>
      <c r="BH354" s="14">
        <v>350</v>
      </c>
      <c r="BI354" s="14">
        <v>345</v>
      </c>
      <c r="BJ354" s="14">
        <v>352</v>
      </c>
      <c r="BK354" s="14">
        <v>351</v>
      </c>
      <c r="BL354" s="14">
        <f t="shared" si="78"/>
        <v>352</v>
      </c>
      <c r="BM354" s="368" t="s">
        <v>96</v>
      </c>
      <c r="BN354" s="14">
        <v>0.22584305185281103</v>
      </c>
      <c r="BO354" s="431">
        <v>0.23551290583023107</v>
      </c>
      <c r="BP354" s="14">
        <v>347</v>
      </c>
      <c r="BQ354" s="43">
        <v>347</v>
      </c>
      <c r="BR354" s="14">
        <v>347</v>
      </c>
      <c r="BS354" s="14">
        <v>350</v>
      </c>
      <c r="BT354" s="14">
        <v>285</v>
      </c>
      <c r="BU354" s="14">
        <v>316</v>
      </c>
      <c r="BV354" s="14">
        <f t="shared" si="79"/>
        <v>328</v>
      </c>
      <c r="BW354" s="14" t="s">
        <v>235</v>
      </c>
      <c r="BX354" s="14">
        <v>0.2238613257269523</v>
      </c>
      <c r="BY354" s="431">
        <v>0.2362704825940079</v>
      </c>
      <c r="BZ354" s="14">
        <v>347</v>
      </c>
      <c r="CA354" s="43">
        <v>347</v>
      </c>
      <c r="CB354" s="14">
        <v>349</v>
      </c>
      <c r="CC354" s="14">
        <v>334</v>
      </c>
      <c r="CD354" s="14">
        <v>351</v>
      </c>
      <c r="CE354" s="14">
        <v>350</v>
      </c>
      <c r="CF354" s="14">
        <f t="shared" si="80"/>
        <v>350</v>
      </c>
      <c r="CG354" s="368" t="s">
        <v>50</v>
      </c>
      <c r="CH354" s="14">
        <v>0.25111784991461833</v>
      </c>
      <c r="CI354" s="431">
        <v>0.26494134448200013</v>
      </c>
      <c r="CJ354" s="14">
        <v>347</v>
      </c>
      <c r="CK354" s="43">
        <v>347</v>
      </c>
      <c r="CL354" s="14">
        <v>345</v>
      </c>
      <c r="CM354" s="14">
        <v>348</v>
      </c>
      <c r="CN354" s="14">
        <v>323</v>
      </c>
      <c r="CO354" s="14">
        <v>334</v>
      </c>
      <c r="CP354" s="43">
        <f t="shared" si="81"/>
        <v>343</v>
      </c>
      <c r="CQ354" s="14" t="s">
        <v>44</v>
      </c>
      <c r="CR354" s="14">
        <v>0.21683496864788723</v>
      </c>
      <c r="CS354" s="431">
        <v>0.22735425622824806</v>
      </c>
      <c r="CT354" s="14">
        <v>347</v>
      </c>
      <c r="CU354" s="14">
        <v>347</v>
      </c>
      <c r="CV354" s="14">
        <v>346</v>
      </c>
      <c r="CW354" s="14">
        <v>318</v>
      </c>
      <c r="CX354" s="14">
        <v>334</v>
      </c>
      <c r="CY354" s="14">
        <v>340</v>
      </c>
      <c r="CZ354" s="14">
        <f t="shared" si="82"/>
        <v>344</v>
      </c>
      <c r="DA354" s="368" t="s">
        <v>211</v>
      </c>
      <c r="DB354" s="14">
        <v>0.27904813081870466</v>
      </c>
      <c r="DC354" s="431">
        <v>0.29634709922410069</v>
      </c>
      <c r="DD354" s="14">
        <v>347</v>
      </c>
      <c r="DE354" s="43">
        <v>347</v>
      </c>
      <c r="DF354" s="14">
        <v>340</v>
      </c>
      <c r="DG354" s="14">
        <v>299</v>
      </c>
      <c r="DH354" s="14">
        <v>262</v>
      </c>
      <c r="DI354" s="14">
        <v>301</v>
      </c>
      <c r="DJ354" s="14">
        <f t="shared" si="83"/>
        <v>310</v>
      </c>
      <c r="DK354" s="330" t="s">
        <v>139</v>
      </c>
      <c r="DL354" s="337">
        <v>7.822147741431508E-2</v>
      </c>
      <c r="DM354" s="442">
        <v>8.0142066499435949E-2</v>
      </c>
      <c r="DN354" s="337">
        <v>347</v>
      </c>
      <c r="DO354" s="365">
        <v>347</v>
      </c>
      <c r="DP354" s="14">
        <v>347</v>
      </c>
      <c r="DQ354" s="14">
        <v>347</v>
      </c>
      <c r="DR354" s="14">
        <v>347</v>
      </c>
      <c r="DS354" s="14">
        <v>347</v>
      </c>
      <c r="DT354" s="14">
        <f t="shared" si="84"/>
        <v>347</v>
      </c>
      <c r="DU354" s="443"/>
      <c r="DV354" s="444"/>
      <c r="DW354" s="445"/>
      <c r="DX354" s="444"/>
      <c r="DY354" s="444"/>
      <c r="DZ354" s="461"/>
      <c r="EA354" s="461"/>
      <c r="EB354" s="461"/>
      <c r="EC354" s="461"/>
      <c r="ED354" s="446"/>
    </row>
    <row r="355" spans="6:134" x14ac:dyDescent="0.25">
      <c r="F355" s="406" t="s">
        <v>218</v>
      </c>
      <c r="G355" s="411">
        <f>(VLOOKUP(F355,'RPPF CALCULATION'!$AX$2:$AZ$400,2,FALSE))</f>
        <v>0.31945782127385536</v>
      </c>
      <c r="H355" s="413">
        <f t="shared" si="75"/>
        <v>349</v>
      </c>
      <c r="I355" s="49">
        <f>VLOOKUP(F355,'RPPF CALCULATION'!$U$2:$W$365,3,FALSE)</f>
        <v>324</v>
      </c>
      <c r="J355" s="417">
        <f>VLOOKUP(F355,'RPPF CALCULATION'!$X$2:$AC$365,3,FALSE)</f>
        <v>172</v>
      </c>
      <c r="K355" s="467">
        <f>VLOOKUP(F355,'RPPF CALCULATION'!$X$2:$AC$365,5,FALSE)</f>
        <v>321</v>
      </c>
      <c r="L355" s="525">
        <f t="shared" si="76"/>
        <v>322.5</v>
      </c>
      <c r="M355" s="469">
        <f t="shared" si="77"/>
        <v>331</v>
      </c>
      <c r="O355" s="368" t="s">
        <v>106</v>
      </c>
      <c r="P355" s="14">
        <v>0.30112431300897863</v>
      </c>
      <c r="Q355" s="431">
        <v>0.30747303557917233</v>
      </c>
      <c r="R355" s="14">
        <v>348</v>
      </c>
      <c r="S355" s="43">
        <v>348</v>
      </c>
      <c r="T355" s="14">
        <v>353</v>
      </c>
      <c r="U355" s="14">
        <v>325</v>
      </c>
      <c r="V355" s="14">
        <v>357</v>
      </c>
      <c r="W355" s="14">
        <v>355</v>
      </c>
      <c r="X355" s="14">
        <f t="shared" si="86"/>
        <v>357</v>
      </c>
      <c r="Y355" s="368" t="s">
        <v>118</v>
      </c>
      <c r="Z355" s="14">
        <v>0.3138941321608032</v>
      </c>
      <c r="AA355" s="431">
        <v>0.3256194922269583</v>
      </c>
      <c r="AB355" s="14">
        <v>348</v>
      </c>
      <c r="AC355" s="43">
        <v>348</v>
      </c>
      <c r="AD355" s="14">
        <v>352</v>
      </c>
      <c r="AE355" s="14">
        <v>352</v>
      </c>
      <c r="AF355" s="14">
        <v>233</v>
      </c>
      <c r="AG355" s="14">
        <v>292.5</v>
      </c>
      <c r="AH355" s="43">
        <f t="shared" si="87"/>
        <v>299</v>
      </c>
      <c r="AI355" s="368" t="s">
        <v>147</v>
      </c>
      <c r="AJ355" s="14">
        <v>0.26757860053811783</v>
      </c>
      <c r="AK355" s="431">
        <v>0.29349300557984298</v>
      </c>
      <c r="AL355" s="14">
        <v>348</v>
      </c>
      <c r="AM355" s="14">
        <v>348</v>
      </c>
      <c r="AN355" s="14">
        <v>351</v>
      </c>
      <c r="AO355" s="14">
        <v>349</v>
      </c>
      <c r="AP355" s="14">
        <v>334</v>
      </c>
      <c r="AQ355" s="14">
        <v>342.5</v>
      </c>
      <c r="AR355" s="43">
        <f t="shared" si="88"/>
        <v>348</v>
      </c>
      <c r="AS355" s="444"/>
      <c r="AT355" s="444"/>
      <c r="AU355" s="445"/>
      <c r="AV355" s="444"/>
      <c r="AW355" s="446"/>
      <c r="AX355" s="460"/>
      <c r="AY355" s="461"/>
      <c r="AZ355" s="461"/>
      <c r="BA355" s="461"/>
      <c r="BB355" s="446"/>
      <c r="BC355" s="14" t="s">
        <v>226</v>
      </c>
      <c r="BD355" s="14">
        <v>0.25081030226271478</v>
      </c>
      <c r="BE355" s="431">
        <v>0.25690795694057394</v>
      </c>
      <c r="BF355" s="14">
        <v>348</v>
      </c>
      <c r="BG355" s="43">
        <v>348</v>
      </c>
      <c r="BH355" s="14">
        <v>346</v>
      </c>
      <c r="BI355" s="14">
        <v>353</v>
      </c>
      <c r="BJ355" s="14">
        <v>289</v>
      </c>
      <c r="BK355" s="14">
        <v>317.5</v>
      </c>
      <c r="BL355" s="14">
        <f t="shared" si="78"/>
        <v>329</v>
      </c>
      <c r="BM355" s="368" t="s">
        <v>211</v>
      </c>
      <c r="BN355" s="14">
        <v>0.21974171507681894</v>
      </c>
      <c r="BO355" s="431">
        <v>0.22915032995386872</v>
      </c>
      <c r="BP355" s="14">
        <v>348</v>
      </c>
      <c r="BQ355" s="43">
        <v>348</v>
      </c>
      <c r="BR355" s="14">
        <v>348</v>
      </c>
      <c r="BS355" s="14">
        <v>343</v>
      </c>
      <c r="BT355" s="14">
        <v>328</v>
      </c>
      <c r="BU355" s="14">
        <v>338</v>
      </c>
      <c r="BV355" s="14">
        <f t="shared" si="79"/>
        <v>341</v>
      </c>
      <c r="BW355" s="14" t="s">
        <v>96</v>
      </c>
      <c r="BX355" s="14">
        <v>0.22374778907096252</v>
      </c>
      <c r="BY355" s="431">
        <v>0.2361506523356294</v>
      </c>
      <c r="BZ355" s="14">
        <v>348</v>
      </c>
      <c r="CA355" s="43">
        <v>348</v>
      </c>
      <c r="CB355" s="14">
        <v>341</v>
      </c>
      <c r="CC355" s="14">
        <v>325</v>
      </c>
      <c r="CD355" s="14">
        <v>334</v>
      </c>
      <c r="CE355" s="14">
        <v>337.5</v>
      </c>
      <c r="CF355" s="14">
        <f t="shared" si="80"/>
        <v>340</v>
      </c>
      <c r="CG355" s="368" t="s">
        <v>103</v>
      </c>
      <c r="CH355" s="14">
        <v>0.22502473624024577</v>
      </c>
      <c r="CI355" s="431">
        <v>0.23741186132912812</v>
      </c>
      <c r="CJ355" s="14">
        <v>348</v>
      </c>
      <c r="CK355" s="43">
        <v>348</v>
      </c>
      <c r="CL355" s="14">
        <v>350</v>
      </c>
      <c r="CM355" s="14">
        <v>346</v>
      </c>
      <c r="CN355" s="14">
        <v>339</v>
      </c>
      <c r="CO355" s="14">
        <v>344.5</v>
      </c>
      <c r="CP355" s="43">
        <f t="shared" si="81"/>
        <v>348</v>
      </c>
      <c r="CQ355" s="14" t="s">
        <v>211</v>
      </c>
      <c r="CR355" s="14">
        <v>0.20614075530717288</v>
      </c>
      <c r="CS355" s="431">
        <v>0.21614123585987488</v>
      </c>
      <c r="CT355" s="14">
        <v>348</v>
      </c>
      <c r="CU355" s="14">
        <v>348</v>
      </c>
      <c r="CV355" s="14">
        <v>347</v>
      </c>
      <c r="CW355" s="14">
        <v>308</v>
      </c>
      <c r="CX355" s="14">
        <v>299</v>
      </c>
      <c r="CY355" s="14">
        <v>323</v>
      </c>
      <c r="CZ355" s="14">
        <f t="shared" si="82"/>
        <v>332</v>
      </c>
      <c r="DA355" s="368" t="s">
        <v>59</v>
      </c>
      <c r="DB355" s="14">
        <v>0.26816004961838275</v>
      </c>
      <c r="DC355" s="431">
        <v>0.28478403563945981</v>
      </c>
      <c r="DD355" s="14">
        <v>348</v>
      </c>
      <c r="DE355" s="43">
        <v>348</v>
      </c>
      <c r="DF355" s="14">
        <v>345</v>
      </c>
      <c r="DG355" s="14">
        <v>329</v>
      </c>
      <c r="DH355" s="14">
        <v>350</v>
      </c>
      <c r="DI355" s="14">
        <v>347.5</v>
      </c>
      <c r="DJ355" s="14">
        <f t="shared" si="83"/>
        <v>349</v>
      </c>
      <c r="DK355" s="443"/>
      <c r="DL355" s="444"/>
      <c r="DM355" s="445"/>
      <c r="DN355" s="444"/>
      <c r="DO355" s="446"/>
      <c r="DP355" s="457"/>
      <c r="DQ355" s="458"/>
      <c r="DR355" s="458"/>
      <c r="DS355" s="458"/>
      <c r="DT355" s="386"/>
      <c r="DU355" s="444"/>
      <c r="DV355" s="444"/>
      <c r="DW355" s="445"/>
      <c r="DX355" s="444"/>
      <c r="DY355" s="444"/>
      <c r="DZ355" s="461"/>
      <c r="EA355" s="461"/>
      <c r="EB355" s="461"/>
      <c r="EC355" s="461"/>
      <c r="ED355" s="446"/>
    </row>
    <row r="356" spans="6:134" x14ac:dyDescent="0.25">
      <c r="F356" s="406" t="s">
        <v>57</v>
      </c>
      <c r="G356" s="411">
        <f>(VLOOKUP(F356,'RPPF CALCULATION'!$AX$2:$AZ$400,2,FALSE))</f>
        <v>0.31565880239079691</v>
      </c>
      <c r="H356" s="413">
        <f t="shared" si="75"/>
        <v>350</v>
      </c>
      <c r="I356" s="49">
        <f>VLOOKUP(F356,'RPPF CALCULATION'!$U$2:$W$365,3,FALSE)</f>
        <v>347</v>
      </c>
      <c r="J356" s="417">
        <f>VLOOKUP(F356,'RPPF CALCULATION'!$X$2:$AC$365,3,FALSE)</f>
        <v>228</v>
      </c>
      <c r="K356" s="467">
        <f>VLOOKUP(F356,'RPPF CALCULATION'!$X$2:$AC$365,5,FALSE)</f>
        <v>361</v>
      </c>
      <c r="L356" s="525">
        <f t="shared" si="76"/>
        <v>354</v>
      </c>
      <c r="M356" s="469">
        <f t="shared" si="77"/>
        <v>357</v>
      </c>
      <c r="O356" s="368" t="s">
        <v>326</v>
      </c>
      <c r="P356" s="14">
        <v>0.29926584406709772</v>
      </c>
      <c r="Q356" s="431">
        <v>0.30557538380413052</v>
      </c>
      <c r="R356" s="14">
        <v>349</v>
      </c>
      <c r="S356" s="43">
        <v>349</v>
      </c>
      <c r="T356" s="14">
        <v>335</v>
      </c>
      <c r="U356" s="14">
        <v>339</v>
      </c>
      <c r="V356" s="14">
        <v>338</v>
      </c>
      <c r="W356" s="14">
        <v>336.5</v>
      </c>
      <c r="X356" s="14">
        <f t="shared" si="86"/>
        <v>348</v>
      </c>
      <c r="Y356" s="368" t="s">
        <v>149</v>
      </c>
      <c r="Z356" s="14">
        <v>0.3105882221858427</v>
      </c>
      <c r="AA356" s="431">
        <v>0.32219009161986695</v>
      </c>
      <c r="AB356" s="14">
        <v>349</v>
      </c>
      <c r="AC356" s="43">
        <v>349</v>
      </c>
      <c r="AD356" s="14">
        <v>350</v>
      </c>
      <c r="AE356" s="14">
        <v>176</v>
      </c>
      <c r="AF356" s="14">
        <v>350</v>
      </c>
      <c r="AG356" s="14">
        <v>350</v>
      </c>
      <c r="AH356" s="43">
        <f t="shared" si="87"/>
        <v>356</v>
      </c>
      <c r="AI356" s="368" t="s">
        <v>94</v>
      </c>
      <c r="AJ356" s="14">
        <v>0.26332153387432483</v>
      </c>
      <c r="AK356" s="431">
        <v>0.28882365127573312</v>
      </c>
      <c r="AL356" s="14">
        <v>349</v>
      </c>
      <c r="AM356" s="14">
        <v>349</v>
      </c>
      <c r="AN356" s="14">
        <v>349</v>
      </c>
      <c r="AO356" s="14">
        <v>315</v>
      </c>
      <c r="AP356" s="14">
        <v>327</v>
      </c>
      <c r="AQ356" s="14">
        <v>338</v>
      </c>
      <c r="AR356" s="43">
        <f t="shared" si="88"/>
        <v>344</v>
      </c>
      <c r="AS356" s="444"/>
      <c r="AT356" s="444"/>
      <c r="AU356" s="445"/>
      <c r="AV356" s="444"/>
      <c r="AW356" s="446"/>
      <c r="AX356" s="460"/>
      <c r="AY356" s="461"/>
      <c r="AZ356" s="461"/>
      <c r="BA356" s="461"/>
      <c r="BB356" s="446"/>
      <c r="BC356" s="14" t="s">
        <v>44</v>
      </c>
      <c r="BD356" s="14">
        <v>0.24927519693656833</v>
      </c>
      <c r="BE356" s="431">
        <v>0.2553355304115561</v>
      </c>
      <c r="BF356" s="14">
        <v>349</v>
      </c>
      <c r="BG356" s="43">
        <v>349</v>
      </c>
      <c r="BH356" s="14">
        <v>349</v>
      </c>
      <c r="BI356" s="14">
        <v>348</v>
      </c>
      <c r="BJ356" s="14">
        <v>338</v>
      </c>
      <c r="BK356" s="14">
        <v>343.5</v>
      </c>
      <c r="BL356" s="14">
        <f t="shared" si="78"/>
        <v>348</v>
      </c>
      <c r="BM356" s="368" t="s">
        <v>197</v>
      </c>
      <c r="BN356" s="14">
        <v>0.21459413085445414</v>
      </c>
      <c r="BO356" s="431">
        <v>0.22378234316716389</v>
      </c>
      <c r="BP356" s="14">
        <v>349</v>
      </c>
      <c r="BQ356" s="43">
        <v>349</v>
      </c>
      <c r="BR356" s="14">
        <v>349</v>
      </c>
      <c r="BS356" s="14">
        <v>347</v>
      </c>
      <c r="BT356" s="14">
        <v>348</v>
      </c>
      <c r="BU356" s="14">
        <v>348.5</v>
      </c>
      <c r="BV356" s="14">
        <f t="shared" si="79"/>
        <v>350</v>
      </c>
      <c r="BW356" s="14" t="s">
        <v>50</v>
      </c>
      <c r="BX356" s="14">
        <v>0.19761266215449769</v>
      </c>
      <c r="BY356" s="431">
        <v>0.20856679420758231</v>
      </c>
      <c r="BZ356" s="14">
        <v>349</v>
      </c>
      <c r="CA356" s="43">
        <v>349</v>
      </c>
      <c r="CB356" s="14">
        <v>348</v>
      </c>
      <c r="CC356" s="14">
        <v>351</v>
      </c>
      <c r="CD356" s="14">
        <v>305</v>
      </c>
      <c r="CE356" s="14">
        <v>326.5</v>
      </c>
      <c r="CF356" s="14">
        <f t="shared" si="80"/>
        <v>330</v>
      </c>
      <c r="CG356" s="368" t="s">
        <v>139</v>
      </c>
      <c r="CH356" s="14">
        <v>0.21985951852861454</v>
      </c>
      <c r="CI356" s="431">
        <v>0.2319623095528322</v>
      </c>
      <c r="CJ356" s="14">
        <v>349</v>
      </c>
      <c r="CK356" s="43">
        <v>349</v>
      </c>
      <c r="CL356" s="14">
        <v>347</v>
      </c>
      <c r="CM356" s="14">
        <v>345</v>
      </c>
      <c r="CN356" s="14">
        <v>299</v>
      </c>
      <c r="CO356" s="14">
        <v>323</v>
      </c>
      <c r="CP356" s="43">
        <f t="shared" si="81"/>
        <v>331</v>
      </c>
      <c r="CQ356" s="14" t="s">
        <v>79</v>
      </c>
      <c r="CR356" s="14">
        <v>0.2013379348735885</v>
      </c>
      <c r="CS356" s="431">
        <v>0.21110541680225514</v>
      </c>
      <c r="CT356" s="14">
        <v>349</v>
      </c>
      <c r="CU356" s="14">
        <v>349</v>
      </c>
      <c r="CV356" s="14">
        <v>349</v>
      </c>
      <c r="CW356" s="14">
        <v>313</v>
      </c>
      <c r="CX356" s="14">
        <v>308</v>
      </c>
      <c r="CY356" s="14">
        <v>328.5</v>
      </c>
      <c r="CZ356" s="14">
        <f t="shared" si="82"/>
        <v>336</v>
      </c>
      <c r="DA356" s="368" t="s">
        <v>267</v>
      </c>
      <c r="DB356" s="14">
        <v>0.24462426833056244</v>
      </c>
      <c r="DC356" s="431">
        <v>0.25978920592261123</v>
      </c>
      <c r="DD356" s="14">
        <v>349</v>
      </c>
      <c r="DE356" s="43">
        <v>349</v>
      </c>
      <c r="DF356" s="14">
        <v>350</v>
      </c>
      <c r="DG356" s="14">
        <v>325</v>
      </c>
      <c r="DH356" s="14">
        <v>349</v>
      </c>
      <c r="DI356" s="14">
        <v>349.5</v>
      </c>
      <c r="DJ356" s="14">
        <f t="shared" si="83"/>
        <v>351</v>
      </c>
      <c r="DK356" s="443"/>
      <c r="DL356" s="444"/>
      <c r="DM356" s="445"/>
      <c r="DN356" s="444"/>
      <c r="DO356" s="446"/>
      <c r="DP356" s="460"/>
      <c r="DQ356" s="461"/>
      <c r="DR356" s="461"/>
      <c r="DS356" s="461"/>
      <c r="DT356" s="446"/>
      <c r="DU356" s="444"/>
      <c r="DV356" s="444"/>
      <c r="DW356" s="445"/>
      <c r="DX356" s="444"/>
      <c r="DY356" s="444"/>
      <c r="DZ356" s="461"/>
      <c r="EA356" s="461"/>
      <c r="EB356" s="461"/>
      <c r="EC356" s="461"/>
      <c r="ED356" s="446"/>
    </row>
    <row r="357" spans="6:134" x14ac:dyDescent="0.25">
      <c r="F357" s="406" t="s">
        <v>184</v>
      </c>
      <c r="G357" s="411">
        <f>(VLOOKUP(F357,'RPPF CALCULATION'!$AX$2:$AZ$400,2,FALSE))</f>
        <v>0.31477797939697849</v>
      </c>
      <c r="H357" s="413">
        <f t="shared" si="75"/>
        <v>351</v>
      </c>
      <c r="I357" s="49">
        <f>VLOOKUP(F357,'RPPF CALCULATION'!$U$2:$W$365,3,FALSE)</f>
        <v>342</v>
      </c>
      <c r="J357" s="417">
        <f>VLOOKUP(F357,'RPPF CALCULATION'!$X$2:$AC$365,3,FALSE)</f>
        <v>346</v>
      </c>
      <c r="K357" s="467">
        <f>VLOOKUP(F357,'RPPF CALCULATION'!$X$2:$AC$365,5,FALSE)</f>
        <v>292</v>
      </c>
      <c r="L357" s="525">
        <f t="shared" si="76"/>
        <v>317</v>
      </c>
      <c r="M357" s="469">
        <f t="shared" si="77"/>
        <v>325</v>
      </c>
      <c r="O357" s="368" t="s">
        <v>149</v>
      </c>
      <c r="P357" s="14">
        <v>0.29205738626229771</v>
      </c>
      <c r="Q357" s="431">
        <v>0.29821494724243663</v>
      </c>
      <c r="R357" s="14">
        <v>350</v>
      </c>
      <c r="S357" s="43">
        <v>350</v>
      </c>
      <c r="T357" s="14">
        <v>352</v>
      </c>
      <c r="U357" s="14">
        <v>290</v>
      </c>
      <c r="V357" s="14">
        <v>331</v>
      </c>
      <c r="W357" s="14">
        <v>341.5</v>
      </c>
      <c r="X357" s="14">
        <f t="shared" si="86"/>
        <v>351</v>
      </c>
      <c r="Y357" s="368" t="s">
        <v>142</v>
      </c>
      <c r="Z357" s="14">
        <v>0.30956940060477317</v>
      </c>
      <c r="AA357" s="431">
        <v>0.32113321246250898</v>
      </c>
      <c r="AB357" s="14">
        <v>350</v>
      </c>
      <c r="AC357" s="43">
        <v>350</v>
      </c>
      <c r="AD357" s="14">
        <v>351</v>
      </c>
      <c r="AE357" s="14">
        <v>292</v>
      </c>
      <c r="AF357" s="14">
        <v>336</v>
      </c>
      <c r="AG357" s="14">
        <v>343.5</v>
      </c>
      <c r="AH357" s="43">
        <f t="shared" si="87"/>
        <v>353</v>
      </c>
      <c r="AI357" s="368" t="s">
        <v>50</v>
      </c>
      <c r="AJ357" s="14">
        <v>0.2614831093256223</v>
      </c>
      <c r="AK357" s="431">
        <v>0.28680717931106414</v>
      </c>
      <c r="AL357" s="14">
        <v>350</v>
      </c>
      <c r="AM357" s="14">
        <v>350</v>
      </c>
      <c r="AN357" s="14">
        <v>353</v>
      </c>
      <c r="AO357" s="14">
        <v>261</v>
      </c>
      <c r="AP357" s="14">
        <v>357</v>
      </c>
      <c r="AQ357" s="14">
        <v>355</v>
      </c>
      <c r="AR357" s="43">
        <f t="shared" si="88"/>
        <v>356</v>
      </c>
      <c r="AS357" s="444"/>
      <c r="AT357" s="444"/>
      <c r="AU357" s="445"/>
      <c r="AV357" s="444"/>
      <c r="AW357" s="446"/>
      <c r="AX357" s="460"/>
      <c r="AY357" s="461"/>
      <c r="AZ357" s="461"/>
      <c r="BA357" s="461"/>
      <c r="BB357" s="446"/>
      <c r="BC357" s="14" t="s">
        <v>211</v>
      </c>
      <c r="BD357" s="14">
        <v>0.24697415315538285</v>
      </c>
      <c r="BE357" s="431">
        <v>0.2529785440703971</v>
      </c>
      <c r="BF357" s="14">
        <v>350</v>
      </c>
      <c r="BG357" s="43">
        <v>350</v>
      </c>
      <c r="BH357" s="14">
        <v>347</v>
      </c>
      <c r="BI357" s="14">
        <v>343</v>
      </c>
      <c r="BJ357" s="14">
        <v>331</v>
      </c>
      <c r="BK357" s="14">
        <v>339</v>
      </c>
      <c r="BL357" s="14">
        <f t="shared" si="78"/>
        <v>344</v>
      </c>
      <c r="BM357" s="368" t="s">
        <v>41</v>
      </c>
      <c r="BN357" s="14">
        <v>0.19678188613568656</v>
      </c>
      <c r="BO357" s="431">
        <v>0.2052074369273644</v>
      </c>
      <c r="BP357" s="14">
        <v>350</v>
      </c>
      <c r="BQ357" s="43">
        <v>350</v>
      </c>
      <c r="BR357" s="14">
        <v>351</v>
      </c>
      <c r="BS357" s="14">
        <v>351</v>
      </c>
      <c r="BT357" s="14">
        <v>342</v>
      </c>
      <c r="BU357" s="14">
        <v>346.5</v>
      </c>
      <c r="BV357" s="14">
        <f t="shared" si="79"/>
        <v>349</v>
      </c>
      <c r="BW357" s="14" t="s">
        <v>267</v>
      </c>
      <c r="BX357" s="14">
        <v>0.17128907504070084</v>
      </c>
      <c r="BY357" s="431">
        <v>0.18078402909268163</v>
      </c>
      <c r="BZ357" s="14">
        <v>350</v>
      </c>
      <c r="CA357" s="43">
        <v>350</v>
      </c>
      <c r="CB357" s="14">
        <v>350</v>
      </c>
      <c r="CC357" s="14">
        <v>350</v>
      </c>
      <c r="CD357" s="14">
        <v>349</v>
      </c>
      <c r="CE357" s="14">
        <v>349.5</v>
      </c>
      <c r="CF357" s="14">
        <f t="shared" si="80"/>
        <v>349</v>
      </c>
      <c r="CG357" s="368" t="s">
        <v>80</v>
      </c>
      <c r="CH357" s="14">
        <v>0.21930901681115753</v>
      </c>
      <c r="CI357" s="431">
        <v>0.23138150390635068</v>
      </c>
      <c r="CJ357" s="14">
        <v>350</v>
      </c>
      <c r="CK357" s="43">
        <v>350</v>
      </c>
      <c r="CL357" s="14">
        <v>351</v>
      </c>
      <c r="CM357" s="14">
        <v>336</v>
      </c>
      <c r="CN357" s="14">
        <v>351</v>
      </c>
      <c r="CO357" s="14">
        <v>351</v>
      </c>
      <c r="CP357" s="43">
        <f t="shared" si="81"/>
        <v>351</v>
      </c>
      <c r="CQ357" s="14" t="s">
        <v>123</v>
      </c>
      <c r="CR357" s="14">
        <v>0.1501622242455074</v>
      </c>
      <c r="CS357" s="431">
        <v>0.15744702535667041</v>
      </c>
      <c r="CT357" s="14">
        <v>350</v>
      </c>
      <c r="CU357" s="14">
        <v>350</v>
      </c>
      <c r="CV357" s="14">
        <v>350</v>
      </c>
      <c r="CW357" s="14">
        <v>349</v>
      </c>
      <c r="CX357" s="14">
        <v>344</v>
      </c>
      <c r="CY357" s="14">
        <v>347</v>
      </c>
      <c r="CZ357" s="14">
        <f t="shared" si="82"/>
        <v>351</v>
      </c>
      <c r="DA357" s="368" t="s">
        <v>310</v>
      </c>
      <c r="DB357" s="14">
        <v>0.2070286315710681</v>
      </c>
      <c r="DC357" s="431">
        <v>0.21986291125627078</v>
      </c>
      <c r="DD357" s="14">
        <v>350</v>
      </c>
      <c r="DE357" s="43">
        <v>350</v>
      </c>
      <c r="DF357" s="14">
        <v>351</v>
      </c>
      <c r="DG357" s="14">
        <v>350</v>
      </c>
      <c r="DH357" s="14">
        <v>336</v>
      </c>
      <c r="DI357" s="14">
        <v>343.5</v>
      </c>
      <c r="DJ357" s="14">
        <f t="shared" si="83"/>
        <v>345</v>
      </c>
      <c r="DK357" s="443"/>
      <c r="DL357" s="444"/>
      <c r="DM357" s="445"/>
      <c r="DN357" s="444"/>
      <c r="DO357" s="446"/>
      <c r="DP357" s="460"/>
      <c r="DQ357" s="461"/>
      <c r="DR357" s="461"/>
      <c r="DS357" s="461"/>
      <c r="DT357" s="446"/>
      <c r="DU357" s="444"/>
      <c r="DV357" s="444"/>
      <c r="DW357" s="445"/>
      <c r="DX357" s="444"/>
      <c r="DY357" s="444"/>
      <c r="DZ357" s="461"/>
      <c r="EA357" s="461"/>
      <c r="EB357" s="461"/>
      <c r="EC357" s="461"/>
      <c r="ED357" s="446"/>
    </row>
    <row r="358" spans="6:134" ht="15.75" thickBot="1" x14ac:dyDescent="0.3">
      <c r="F358" s="406" t="s">
        <v>316</v>
      </c>
      <c r="G358" s="411">
        <f>(VLOOKUP(F358,'RPPF CALCULATION'!$AX$2:$AZ$400,2,FALSE))</f>
        <v>0.30489312185432754</v>
      </c>
      <c r="H358" s="413">
        <f t="shared" si="75"/>
        <v>352</v>
      </c>
      <c r="I358" s="49">
        <f>VLOOKUP(F358,'RPPF CALCULATION'!$U$2:$W$365,3,FALSE)</f>
        <v>350</v>
      </c>
      <c r="J358" s="417">
        <f>VLOOKUP(F358,'RPPF CALCULATION'!$X$2:$AC$365,3,FALSE)</f>
        <v>298</v>
      </c>
      <c r="K358" s="467">
        <f>VLOOKUP(F358,'RPPF CALCULATION'!$X$2:$AC$365,5,FALSE)</f>
        <v>347</v>
      </c>
      <c r="L358" s="525">
        <f t="shared" si="76"/>
        <v>348.5</v>
      </c>
      <c r="M358" s="469">
        <f t="shared" si="77"/>
        <v>353</v>
      </c>
      <c r="O358" s="368" t="s">
        <v>177</v>
      </c>
      <c r="P358" s="14">
        <v>0.28820161158252222</v>
      </c>
      <c r="Q358" s="431">
        <v>0.29427787974545067</v>
      </c>
      <c r="R358" s="14">
        <v>351</v>
      </c>
      <c r="S358" s="43">
        <v>351</v>
      </c>
      <c r="T358" s="14">
        <v>355</v>
      </c>
      <c r="U358" s="14">
        <v>353</v>
      </c>
      <c r="V358" s="14">
        <v>334</v>
      </c>
      <c r="W358" s="14">
        <v>344.5</v>
      </c>
      <c r="X358" s="14">
        <f t="shared" si="86"/>
        <v>352</v>
      </c>
      <c r="Y358" s="368" t="s">
        <v>113</v>
      </c>
      <c r="Z358" s="14">
        <v>0.30936151009289642</v>
      </c>
      <c r="AA358" s="431">
        <v>0.32091755630337621</v>
      </c>
      <c r="AB358" s="14">
        <v>351</v>
      </c>
      <c r="AC358" s="43">
        <v>351</v>
      </c>
      <c r="AD358" s="14">
        <v>342</v>
      </c>
      <c r="AE358" s="14">
        <v>336</v>
      </c>
      <c r="AF358" s="14">
        <v>259</v>
      </c>
      <c r="AG358" s="14">
        <v>300.5</v>
      </c>
      <c r="AH358" s="43">
        <f t="shared" si="87"/>
        <v>307</v>
      </c>
      <c r="AI358" s="368" t="s">
        <v>224</v>
      </c>
      <c r="AJ358" s="14">
        <v>0.26107136656132346</v>
      </c>
      <c r="AK358" s="431">
        <v>0.2863555601562558</v>
      </c>
      <c r="AL358" s="14">
        <v>351</v>
      </c>
      <c r="AM358" s="14">
        <v>351</v>
      </c>
      <c r="AN358" s="14">
        <v>338</v>
      </c>
      <c r="AO358" s="14">
        <v>224</v>
      </c>
      <c r="AP358" s="14">
        <v>336</v>
      </c>
      <c r="AQ358" s="14">
        <v>337</v>
      </c>
      <c r="AR358" s="43">
        <f t="shared" si="88"/>
        <v>340</v>
      </c>
      <c r="AS358" s="444"/>
      <c r="AT358" s="444"/>
      <c r="AU358" s="445"/>
      <c r="AV358" s="444"/>
      <c r="AW358" s="446"/>
      <c r="AX358" s="460"/>
      <c r="AY358" s="461"/>
      <c r="AZ358" s="461"/>
      <c r="BA358" s="461"/>
      <c r="BB358" s="446"/>
      <c r="BC358" s="14" t="s">
        <v>86</v>
      </c>
      <c r="BD358" s="14">
        <v>0.20039954782880523</v>
      </c>
      <c r="BE358" s="431">
        <v>0.20527162536802535</v>
      </c>
      <c r="BF358" s="14">
        <v>351</v>
      </c>
      <c r="BG358" s="43">
        <v>351</v>
      </c>
      <c r="BH358" s="14">
        <v>351</v>
      </c>
      <c r="BI358" s="14">
        <v>336</v>
      </c>
      <c r="BJ358" s="14">
        <v>341</v>
      </c>
      <c r="BK358" s="14">
        <v>346</v>
      </c>
      <c r="BL358" s="14">
        <f t="shared" si="78"/>
        <v>349</v>
      </c>
      <c r="BM358" s="330" t="s">
        <v>103</v>
      </c>
      <c r="BN358" s="337">
        <v>0.18213833326082388</v>
      </c>
      <c r="BO358" s="442">
        <v>0.18993689545644413</v>
      </c>
      <c r="BP358" s="337">
        <v>351</v>
      </c>
      <c r="BQ358" s="365">
        <v>351</v>
      </c>
      <c r="BR358" s="14">
        <v>350</v>
      </c>
      <c r="BS358" s="14">
        <v>348</v>
      </c>
      <c r="BT358" s="14">
        <v>349</v>
      </c>
      <c r="BU358" s="14">
        <v>349.5</v>
      </c>
      <c r="BV358" s="14">
        <f t="shared" si="79"/>
        <v>351</v>
      </c>
      <c r="BW358" s="337" t="s">
        <v>41</v>
      </c>
      <c r="BX358" s="337">
        <v>0.1573365927611754</v>
      </c>
      <c r="BY358" s="442">
        <v>0.16605812808739279</v>
      </c>
      <c r="BZ358" s="337">
        <v>351</v>
      </c>
      <c r="CA358" s="365">
        <v>351</v>
      </c>
      <c r="CB358" s="14">
        <v>351</v>
      </c>
      <c r="CC358" s="14">
        <v>348</v>
      </c>
      <c r="CD358" s="14">
        <v>350</v>
      </c>
      <c r="CE358" s="14">
        <v>350.5</v>
      </c>
      <c r="CF358" s="14">
        <f t="shared" si="80"/>
        <v>351</v>
      </c>
      <c r="CG358" s="330" t="s">
        <v>123</v>
      </c>
      <c r="CH358" s="337">
        <v>0.21136750607523599</v>
      </c>
      <c r="CI358" s="442">
        <v>0.22300283017882125</v>
      </c>
      <c r="CJ358" s="337">
        <v>351</v>
      </c>
      <c r="CK358" s="365">
        <v>351</v>
      </c>
      <c r="CL358" s="337">
        <v>349</v>
      </c>
      <c r="CM358" s="337">
        <v>351</v>
      </c>
      <c r="CN358" s="337">
        <v>221</v>
      </c>
      <c r="CO358" s="337">
        <v>285</v>
      </c>
      <c r="CP358" s="365">
        <f t="shared" si="81"/>
        <v>296</v>
      </c>
      <c r="CQ358" s="337" t="s">
        <v>139</v>
      </c>
      <c r="CR358" s="337">
        <v>9.8194933754264219E-2</v>
      </c>
      <c r="CS358" s="442">
        <v>0.10295865223351446</v>
      </c>
      <c r="CT358" s="337">
        <v>351</v>
      </c>
      <c r="CU358" s="337">
        <v>351</v>
      </c>
      <c r="CV358" s="14">
        <v>351</v>
      </c>
      <c r="CW358" s="14">
        <v>351</v>
      </c>
      <c r="CX358" s="14">
        <v>340</v>
      </c>
      <c r="CY358" s="14">
        <v>345.5</v>
      </c>
      <c r="CZ358" s="14">
        <f t="shared" si="82"/>
        <v>349</v>
      </c>
      <c r="DA358" s="330" t="s">
        <v>139</v>
      </c>
      <c r="DB358" s="337">
        <v>0.19891999019315004</v>
      </c>
      <c r="DC358" s="442">
        <v>0.21125159268572741</v>
      </c>
      <c r="DD358" s="337">
        <v>351</v>
      </c>
      <c r="DE358" s="365">
        <v>351</v>
      </c>
      <c r="DF358" s="14">
        <v>349</v>
      </c>
      <c r="DG358" s="14">
        <v>300</v>
      </c>
      <c r="DH358" s="14">
        <v>342</v>
      </c>
      <c r="DI358" s="14">
        <v>345.5</v>
      </c>
      <c r="DJ358" s="14">
        <f t="shared" si="83"/>
        <v>347</v>
      </c>
      <c r="DK358" s="443"/>
      <c r="DL358" s="444"/>
      <c r="DM358" s="445"/>
      <c r="DN358" s="444"/>
      <c r="DO358" s="446"/>
      <c r="DP358" s="460"/>
      <c r="DQ358" s="461"/>
      <c r="DR358" s="461"/>
      <c r="DS358" s="461"/>
      <c r="DT358" s="446"/>
      <c r="DU358" s="444"/>
      <c r="DV358" s="444"/>
      <c r="DW358" s="445"/>
      <c r="DX358" s="444"/>
      <c r="DY358" s="444"/>
      <c r="DZ358" s="461"/>
      <c r="EA358" s="461"/>
      <c r="EB358" s="461"/>
      <c r="EC358" s="461"/>
      <c r="ED358" s="446"/>
    </row>
    <row r="359" spans="6:134" x14ac:dyDescent="0.25">
      <c r="F359" s="406" t="s">
        <v>231</v>
      </c>
      <c r="G359" s="411">
        <f>(VLOOKUP(F359,'RPPF CALCULATION'!$AX$2:$AZ$400,2,FALSE))</f>
        <v>0.29442359230650483</v>
      </c>
      <c r="H359" s="413">
        <f t="shared" si="75"/>
        <v>353</v>
      </c>
      <c r="I359" s="49">
        <f>VLOOKUP(F359,'RPPF CALCULATION'!$U$2:$W$365,3,FALSE)</f>
        <v>352</v>
      </c>
      <c r="J359" s="417">
        <f>VLOOKUP(F359,'RPPF CALCULATION'!$X$2:$AC$365,3,FALSE)</f>
        <v>360</v>
      </c>
      <c r="K359" s="467">
        <f>VLOOKUP(F359,'RPPF CALCULATION'!$X$2:$AC$365,5,FALSE)</f>
        <v>315</v>
      </c>
      <c r="L359" s="525">
        <f t="shared" si="76"/>
        <v>333.5</v>
      </c>
      <c r="M359" s="469">
        <f t="shared" si="77"/>
        <v>343</v>
      </c>
      <c r="O359" s="368" t="s">
        <v>147</v>
      </c>
      <c r="P359" s="14">
        <v>0.28764626936210619</v>
      </c>
      <c r="Q359" s="431">
        <v>0.29371082902613027</v>
      </c>
      <c r="R359" s="14">
        <v>352</v>
      </c>
      <c r="S359" s="43">
        <v>352</v>
      </c>
      <c r="T359" s="14">
        <v>350</v>
      </c>
      <c r="U359" s="14">
        <v>308</v>
      </c>
      <c r="V359" s="14">
        <v>362</v>
      </c>
      <c r="W359" s="14">
        <v>356</v>
      </c>
      <c r="X359" s="14">
        <f t="shared" si="86"/>
        <v>358</v>
      </c>
      <c r="Y359" s="368" t="s">
        <v>42</v>
      </c>
      <c r="Z359" s="14">
        <v>0.30907514239562495</v>
      </c>
      <c r="AA359" s="431">
        <v>0.32062049148240029</v>
      </c>
      <c r="AB359" s="14">
        <v>352</v>
      </c>
      <c r="AC359" s="43">
        <v>352</v>
      </c>
      <c r="AD359" s="14">
        <v>348</v>
      </c>
      <c r="AE359" s="14">
        <v>348</v>
      </c>
      <c r="AF359" s="14">
        <v>292</v>
      </c>
      <c r="AG359" s="14">
        <v>320</v>
      </c>
      <c r="AH359" s="43">
        <f t="shared" si="87"/>
        <v>327</v>
      </c>
      <c r="AI359" s="368" t="s">
        <v>191</v>
      </c>
      <c r="AJ359" s="14">
        <v>0.25662968733662306</v>
      </c>
      <c r="AK359" s="431">
        <v>0.28148371396654842</v>
      </c>
      <c r="AL359" s="14">
        <v>352</v>
      </c>
      <c r="AM359" s="14">
        <v>352</v>
      </c>
      <c r="AN359" s="14">
        <v>355</v>
      </c>
      <c r="AO359" s="14">
        <v>346</v>
      </c>
      <c r="AP359" s="14">
        <v>354</v>
      </c>
      <c r="AQ359" s="14">
        <v>354.5</v>
      </c>
      <c r="AR359" s="43">
        <f t="shared" si="88"/>
        <v>355</v>
      </c>
      <c r="AS359" s="444"/>
      <c r="AT359" s="444"/>
      <c r="AU359" s="445"/>
      <c r="AV359" s="444"/>
      <c r="AW359" s="446"/>
      <c r="AX359" s="460"/>
      <c r="AY359" s="461"/>
      <c r="AZ359" s="461"/>
      <c r="BA359" s="461"/>
      <c r="BB359" s="446"/>
      <c r="BC359" s="14" t="s">
        <v>103</v>
      </c>
      <c r="BD359" s="14">
        <v>0.19719556574758665</v>
      </c>
      <c r="BE359" s="431">
        <v>0.20198974865429339</v>
      </c>
      <c r="BF359" s="14">
        <v>352</v>
      </c>
      <c r="BG359" s="43">
        <v>352</v>
      </c>
      <c r="BH359" s="14">
        <v>352</v>
      </c>
      <c r="BI359" s="14">
        <v>349</v>
      </c>
      <c r="BJ359" s="14">
        <v>301</v>
      </c>
      <c r="BK359" s="14">
        <v>326.5</v>
      </c>
      <c r="BL359" s="14">
        <f t="shared" si="78"/>
        <v>337</v>
      </c>
      <c r="BM359" s="443"/>
      <c r="BN359" s="444"/>
      <c r="BO359" s="445"/>
      <c r="BP359" s="444"/>
      <c r="BQ359" s="446"/>
      <c r="BR359" s="457"/>
      <c r="BS359" s="458"/>
      <c r="BT359" s="458"/>
      <c r="BU359" s="459"/>
      <c r="BV359" s="444"/>
      <c r="BW359" s="443"/>
      <c r="BX359" s="444"/>
      <c r="BY359" s="445"/>
      <c r="BZ359" s="444"/>
      <c r="CA359" s="446"/>
      <c r="CB359" s="378"/>
      <c r="CC359" s="534"/>
      <c r="CD359" s="534"/>
      <c r="CE359" s="534"/>
      <c r="CF359" s="444"/>
      <c r="CG359" s="378"/>
      <c r="CH359" s="534"/>
      <c r="CI359" s="552"/>
      <c r="CJ359" s="534"/>
      <c r="CK359" s="386"/>
      <c r="CL359" s="378"/>
      <c r="CM359" s="534"/>
      <c r="CN359" s="534"/>
      <c r="CO359" s="534"/>
      <c r="CP359" s="386"/>
      <c r="CQ359" s="444"/>
      <c r="CR359" s="444"/>
      <c r="CS359" s="445"/>
      <c r="CT359" s="444"/>
      <c r="CU359" s="444"/>
      <c r="CV359" s="378"/>
      <c r="CW359" s="534"/>
      <c r="CX359" s="534"/>
      <c r="CY359" s="534"/>
      <c r="CZ359" s="386"/>
      <c r="DA359" s="444"/>
      <c r="DB359" s="444"/>
      <c r="DC359" s="445"/>
      <c r="DD359" s="444"/>
      <c r="DE359" s="446"/>
      <c r="DF359" s="378"/>
      <c r="DG359" s="534"/>
      <c r="DH359" s="534"/>
      <c r="DI359" s="534"/>
      <c r="DJ359" s="386"/>
      <c r="DK359" s="444"/>
      <c r="DL359" s="444"/>
      <c r="DM359" s="445"/>
      <c r="DN359" s="444"/>
      <c r="DO359" s="446"/>
      <c r="DP359" s="443"/>
      <c r="DQ359" s="444"/>
      <c r="DR359" s="444"/>
      <c r="DS359" s="444"/>
      <c r="DT359" s="446"/>
      <c r="DU359" s="444"/>
      <c r="DV359" s="444"/>
      <c r="DW359" s="445"/>
      <c r="DX359" s="444"/>
      <c r="DY359" s="444"/>
      <c r="DZ359" s="461"/>
      <c r="EA359" s="461"/>
      <c r="EB359" s="461"/>
      <c r="EC359" s="461"/>
      <c r="ED359" s="446"/>
    </row>
    <row r="360" spans="6:134" ht="15.75" thickBot="1" x14ac:dyDescent="0.3">
      <c r="F360" s="406" t="s">
        <v>244</v>
      </c>
      <c r="G360" s="411">
        <f>(VLOOKUP(F360,'RPPF CALCULATION'!$AX$2:$AZ$400,2,FALSE))</f>
        <v>0.28930498489312545</v>
      </c>
      <c r="H360" s="413">
        <f t="shared" si="75"/>
        <v>354</v>
      </c>
      <c r="I360" s="49">
        <f>VLOOKUP(F360,'RPPF CALCULATION'!$U$2:$W$365,3,FALSE)</f>
        <v>341</v>
      </c>
      <c r="J360" s="417">
        <f>VLOOKUP(F360,'RPPF CALCULATION'!$X$2:$AC$365,3,FALSE)</f>
        <v>340</v>
      </c>
      <c r="K360" s="467">
        <f>VLOOKUP(F360,'RPPF CALCULATION'!$X$2:$AC$365,5,FALSE)</f>
        <v>222</v>
      </c>
      <c r="L360" s="525">
        <f t="shared" si="76"/>
        <v>281.5</v>
      </c>
      <c r="M360" s="469">
        <f t="shared" si="77"/>
        <v>285</v>
      </c>
      <c r="O360" s="368" t="s">
        <v>297</v>
      </c>
      <c r="P360" s="14">
        <v>0.28049912179567366</v>
      </c>
      <c r="Q360" s="431">
        <v>0.28641299533072295</v>
      </c>
      <c r="R360" s="14">
        <v>353</v>
      </c>
      <c r="S360" s="43">
        <v>353</v>
      </c>
      <c r="T360" s="14">
        <v>359</v>
      </c>
      <c r="U360" s="14">
        <v>358</v>
      </c>
      <c r="V360" s="14">
        <v>336</v>
      </c>
      <c r="W360" s="14">
        <v>347.5</v>
      </c>
      <c r="X360" s="14">
        <f t="shared" si="86"/>
        <v>355</v>
      </c>
      <c r="Y360" s="368" t="s">
        <v>370</v>
      </c>
      <c r="Z360" s="14">
        <v>0.30763336044081313</v>
      </c>
      <c r="AA360" s="431">
        <v>0.31912485247571981</v>
      </c>
      <c r="AB360" s="14">
        <v>353</v>
      </c>
      <c r="AC360" s="43">
        <v>353</v>
      </c>
      <c r="AD360" s="14">
        <v>355</v>
      </c>
      <c r="AE360" s="14">
        <v>313</v>
      </c>
      <c r="AF360" s="14">
        <v>362</v>
      </c>
      <c r="AG360" s="14">
        <v>358.5</v>
      </c>
      <c r="AH360" s="43">
        <f t="shared" si="87"/>
        <v>360</v>
      </c>
      <c r="AI360" s="368" t="s">
        <v>80</v>
      </c>
      <c r="AJ360" s="14">
        <v>0.24976522459646364</v>
      </c>
      <c r="AK360" s="431">
        <v>0.27395444295142013</v>
      </c>
      <c r="AL360" s="14">
        <v>353</v>
      </c>
      <c r="AM360" s="14">
        <v>353</v>
      </c>
      <c r="AN360" s="14">
        <v>350</v>
      </c>
      <c r="AO360" s="14">
        <v>351</v>
      </c>
      <c r="AP360" s="14">
        <v>339</v>
      </c>
      <c r="AQ360" s="14">
        <v>344.5</v>
      </c>
      <c r="AR360" s="43">
        <f t="shared" si="88"/>
        <v>351</v>
      </c>
      <c r="AS360" s="444"/>
      <c r="AT360" s="444"/>
      <c r="AU360" s="445"/>
      <c r="AV360" s="444"/>
      <c r="AW360" s="446"/>
      <c r="AX360" s="460"/>
      <c r="AY360" s="461"/>
      <c r="AZ360" s="461"/>
      <c r="BA360" s="461"/>
      <c r="BB360" s="446"/>
      <c r="BC360" s="337" t="s">
        <v>197</v>
      </c>
      <c r="BD360" s="337">
        <v>0.18223925443263297</v>
      </c>
      <c r="BE360" s="442">
        <v>0.18666982220539033</v>
      </c>
      <c r="BF360" s="337">
        <v>353</v>
      </c>
      <c r="BG360" s="365">
        <v>353</v>
      </c>
      <c r="BH360" s="14">
        <v>353</v>
      </c>
      <c r="BI360" s="14">
        <v>352</v>
      </c>
      <c r="BJ360" s="14">
        <v>350</v>
      </c>
      <c r="BK360" s="14">
        <v>351.5</v>
      </c>
      <c r="BL360" s="14">
        <f t="shared" si="78"/>
        <v>353</v>
      </c>
      <c r="BM360" s="443"/>
      <c r="BN360" s="444"/>
      <c r="BO360" s="445"/>
      <c r="BP360" s="444"/>
      <c r="BQ360" s="446"/>
      <c r="BR360" s="460"/>
      <c r="BS360" s="461"/>
      <c r="BT360" s="461"/>
      <c r="BU360" s="462"/>
      <c r="BV360" s="444"/>
      <c r="BW360" s="443"/>
      <c r="BX360" s="444"/>
      <c r="BY360" s="445"/>
      <c r="BZ360" s="444"/>
      <c r="CA360" s="446"/>
      <c r="CB360" s="443"/>
      <c r="CC360" s="444"/>
      <c r="CD360" s="444"/>
      <c r="CE360" s="444"/>
      <c r="CF360" s="444"/>
      <c r="CG360" s="443"/>
      <c r="CH360" s="444"/>
      <c r="CI360" s="445"/>
      <c r="CJ360" s="444"/>
      <c r="CK360" s="446"/>
      <c r="CL360" s="443"/>
      <c r="CM360" s="444"/>
      <c r="CN360" s="444"/>
      <c r="CO360" s="444"/>
      <c r="CP360" s="446"/>
      <c r="CQ360" s="444"/>
      <c r="CR360" s="444"/>
      <c r="CS360" s="445"/>
      <c r="CT360" s="444"/>
      <c r="CU360" s="444"/>
      <c r="CV360" s="443"/>
      <c r="CW360" s="444"/>
      <c r="CX360" s="444"/>
      <c r="CY360" s="444"/>
      <c r="CZ360" s="446"/>
      <c r="DA360" s="444"/>
      <c r="DB360" s="444"/>
      <c r="DC360" s="445"/>
      <c r="DD360" s="444"/>
      <c r="DE360" s="446"/>
      <c r="DF360" s="443"/>
      <c r="DG360" s="444"/>
      <c r="DH360" s="444"/>
      <c r="DI360" s="444"/>
      <c r="DJ360" s="446"/>
      <c r="DK360" s="444"/>
      <c r="DL360" s="444"/>
      <c r="DM360" s="445"/>
      <c r="DN360" s="444"/>
      <c r="DO360" s="446"/>
      <c r="DP360" s="443"/>
      <c r="DQ360" s="444"/>
      <c r="DR360" s="444"/>
      <c r="DS360" s="444"/>
      <c r="DT360" s="446"/>
      <c r="DU360" s="444"/>
      <c r="DV360" s="444"/>
      <c r="DW360" s="445"/>
      <c r="DX360" s="444"/>
      <c r="DY360" s="444"/>
      <c r="DZ360" s="461"/>
      <c r="EA360" s="461"/>
      <c r="EB360" s="461"/>
      <c r="EC360" s="461"/>
      <c r="ED360" s="446"/>
    </row>
    <row r="361" spans="6:134" x14ac:dyDescent="0.25">
      <c r="F361" s="406" t="s">
        <v>79</v>
      </c>
      <c r="G361" s="411">
        <f>(VLOOKUP(F361,'RPPF CALCULATION'!$AX$2:$AZ$400,2,FALSE))</f>
        <v>0.28782444045607064</v>
      </c>
      <c r="H361" s="413">
        <f t="shared" si="75"/>
        <v>355</v>
      </c>
      <c r="I361" s="49">
        <f>VLOOKUP(F361,'RPPF CALCULATION'!$U$2:$W$365,3,FALSE)</f>
        <v>349</v>
      </c>
      <c r="J361" s="417">
        <f>VLOOKUP(F361,'RPPF CALCULATION'!$X$2:$AC$365,3,FALSE)</f>
        <v>339</v>
      </c>
      <c r="K361" s="467">
        <f>VLOOKUP(F361,'RPPF CALCULATION'!$X$2:$AC$365,5,FALSE)</f>
        <v>342</v>
      </c>
      <c r="L361" s="525">
        <f t="shared" si="76"/>
        <v>345.5</v>
      </c>
      <c r="M361" s="469">
        <f t="shared" si="77"/>
        <v>349</v>
      </c>
      <c r="O361" s="368" t="s">
        <v>197</v>
      </c>
      <c r="P361" s="14">
        <v>0.26809770519857334</v>
      </c>
      <c r="Q361" s="431">
        <v>0.27375011477986333</v>
      </c>
      <c r="R361" s="14">
        <v>354</v>
      </c>
      <c r="S361" s="43">
        <v>354</v>
      </c>
      <c r="T361" s="14">
        <v>347</v>
      </c>
      <c r="U361" s="14">
        <v>359</v>
      </c>
      <c r="V361" s="14">
        <v>261</v>
      </c>
      <c r="W361" s="14">
        <v>304</v>
      </c>
      <c r="X361" s="14">
        <f t="shared" si="86"/>
        <v>315</v>
      </c>
      <c r="Y361" s="368" t="s">
        <v>59</v>
      </c>
      <c r="Z361" s="14">
        <v>0.30457796168450146</v>
      </c>
      <c r="AA361" s="431">
        <v>0.31595532080995609</v>
      </c>
      <c r="AB361" s="14">
        <v>354</v>
      </c>
      <c r="AC361" s="43">
        <v>354</v>
      </c>
      <c r="AD361" s="14">
        <v>345</v>
      </c>
      <c r="AE361" s="14">
        <v>297</v>
      </c>
      <c r="AF361" s="14">
        <v>321</v>
      </c>
      <c r="AG361" s="14">
        <v>333</v>
      </c>
      <c r="AH361" s="43">
        <f t="shared" si="87"/>
        <v>340</v>
      </c>
      <c r="AI361" s="368" t="s">
        <v>211</v>
      </c>
      <c r="AJ361" s="14">
        <v>0.24312326684476565</v>
      </c>
      <c r="AK361" s="431">
        <v>0.26666922604857413</v>
      </c>
      <c r="AL361" s="14">
        <v>354</v>
      </c>
      <c r="AM361" s="14">
        <v>354</v>
      </c>
      <c r="AN361" s="14">
        <v>352</v>
      </c>
      <c r="AO361" s="14">
        <v>303</v>
      </c>
      <c r="AP361" s="14">
        <v>317</v>
      </c>
      <c r="AQ361" s="14">
        <v>334.5</v>
      </c>
      <c r="AR361" s="43">
        <f t="shared" si="88"/>
        <v>333</v>
      </c>
      <c r="AS361" s="444"/>
      <c r="AT361" s="444"/>
      <c r="AU361" s="445"/>
      <c r="AV361" s="444"/>
      <c r="AW361" s="446"/>
      <c r="AX361" s="460"/>
      <c r="AY361" s="461"/>
      <c r="AZ361" s="461"/>
      <c r="BA361" s="461"/>
      <c r="BB361" s="446"/>
      <c r="BC361" s="444"/>
      <c r="BD361" s="444"/>
      <c r="BE361" s="445"/>
      <c r="BF361" s="444"/>
      <c r="BG361" s="444"/>
      <c r="BH361" s="457"/>
      <c r="BI361" s="458"/>
      <c r="BJ361" s="458"/>
      <c r="BK361" s="458"/>
      <c r="BL361" s="386"/>
      <c r="BM361" s="444"/>
      <c r="BN361" s="444"/>
      <c r="BO361" s="445"/>
      <c r="BP361" s="444"/>
      <c r="BQ361" s="446"/>
      <c r="BR361" s="460"/>
      <c r="BS361" s="461"/>
      <c r="BT361" s="461"/>
      <c r="BU361" s="462"/>
      <c r="BV361" s="444"/>
      <c r="BW361" s="443"/>
      <c r="BX361" s="444"/>
      <c r="BY361" s="445"/>
      <c r="BZ361" s="444"/>
      <c r="CA361" s="446"/>
      <c r="CB361" s="443"/>
      <c r="CC361" s="444"/>
      <c r="CD361" s="444"/>
      <c r="CE361" s="444"/>
      <c r="CF361" s="444"/>
      <c r="CG361" s="443"/>
      <c r="CH361" s="444"/>
      <c r="CI361" s="445"/>
      <c r="CJ361" s="444"/>
      <c r="CK361" s="446"/>
      <c r="CL361" s="443"/>
      <c r="CM361" s="444"/>
      <c r="CN361" s="444"/>
      <c r="CO361" s="444"/>
      <c r="CP361" s="446"/>
      <c r="CQ361" s="444"/>
      <c r="CR361" s="444"/>
      <c r="CS361" s="445"/>
      <c r="CT361" s="444"/>
      <c r="CU361" s="444"/>
      <c r="CV361" s="443"/>
      <c r="CW361" s="444"/>
      <c r="CX361" s="444"/>
      <c r="CY361" s="444"/>
      <c r="CZ361" s="446"/>
      <c r="DA361" s="444"/>
      <c r="DB361" s="444"/>
      <c r="DC361" s="445"/>
      <c r="DD361" s="444"/>
      <c r="DE361" s="446"/>
      <c r="DF361" s="443"/>
      <c r="DG361" s="444"/>
      <c r="DH361" s="444"/>
      <c r="DI361" s="444"/>
      <c r="DJ361" s="446"/>
      <c r="DK361" s="444"/>
      <c r="DL361" s="444"/>
      <c r="DM361" s="445"/>
      <c r="DN361" s="444"/>
      <c r="DO361" s="446"/>
      <c r="DP361" s="443"/>
      <c r="DQ361" s="444"/>
      <c r="DR361" s="444"/>
      <c r="DS361" s="444"/>
      <c r="DT361" s="446"/>
      <c r="DU361" s="444"/>
      <c r="DV361" s="444"/>
      <c r="DW361" s="445"/>
      <c r="DX361" s="444"/>
      <c r="DY361" s="444"/>
      <c r="DZ361" s="461"/>
      <c r="EA361" s="461"/>
      <c r="EB361" s="461"/>
      <c r="EC361" s="461"/>
      <c r="ED361" s="446"/>
    </row>
    <row r="362" spans="6:134" x14ac:dyDescent="0.25">
      <c r="F362" s="406" t="s">
        <v>41</v>
      </c>
      <c r="G362" s="411">
        <f>(VLOOKUP(F362,'RPPF CALCULATION'!$AX$2:$AZ$400,2,FALSE))</f>
        <v>0.28691110239678774</v>
      </c>
      <c r="H362" s="413">
        <f t="shared" si="75"/>
        <v>356</v>
      </c>
      <c r="I362" s="49">
        <f>VLOOKUP(F362,'RPPF CALCULATION'!$U$2:$W$365,3,FALSE)</f>
        <v>354</v>
      </c>
      <c r="J362" s="417">
        <f>VLOOKUP(F362,'RPPF CALCULATION'!$X$2:$AC$365,3,FALSE)</f>
        <v>331</v>
      </c>
      <c r="K362" s="467">
        <f>VLOOKUP(F362,'RPPF CALCULATION'!$X$2:$AC$365,5,FALSE)</f>
        <v>246</v>
      </c>
      <c r="L362" s="525">
        <f t="shared" si="76"/>
        <v>300</v>
      </c>
      <c r="M362" s="469">
        <f t="shared" si="77"/>
        <v>307</v>
      </c>
      <c r="O362" s="368" t="s">
        <v>569</v>
      </c>
      <c r="P362" s="14">
        <v>0.26308432373890822</v>
      </c>
      <c r="Q362" s="431">
        <v>0.26863103422301166</v>
      </c>
      <c r="R362" s="14">
        <v>355</v>
      </c>
      <c r="S362" s="43">
        <v>355</v>
      </c>
      <c r="T362" s="14">
        <v>351</v>
      </c>
      <c r="U362" s="14">
        <v>350</v>
      </c>
      <c r="V362" s="14">
        <v>268</v>
      </c>
      <c r="W362" s="14">
        <v>309.5</v>
      </c>
      <c r="X362" s="14">
        <f t="shared" si="86"/>
        <v>318</v>
      </c>
      <c r="Y362" s="368" t="s">
        <v>173</v>
      </c>
      <c r="Z362" s="14">
        <v>0.29360635499428894</v>
      </c>
      <c r="AA362" s="431">
        <v>0.30457387517799145</v>
      </c>
      <c r="AB362" s="14">
        <v>355</v>
      </c>
      <c r="AC362" s="43">
        <v>355</v>
      </c>
      <c r="AD362" s="14">
        <v>357</v>
      </c>
      <c r="AE362" s="14">
        <v>341</v>
      </c>
      <c r="AF362" s="14">
        <v>346</v>
      </c>
      <c r="AG362" s="14">
        <v>351.5</v>
      </c>
      <c r="AH362" s="43">
        <f t="shared" si="87"/>
        <v>359</v>
      </c>
      <c r="AI362" s="368" t="s">
        <v>156</v>
      </c>
      <c r="AJ362" s="14">
        <v>0.23796347285363348</v>
      </c>
      <c r="AK362" s="431">
        <v>0.2610097172403783</v>
      </c>
      <c r="AL362" s="14">
        <v>355</v>
      </c>
      <c r="AM362" s="14">
        <v>355</v>
      </c>
      <c r="AN362" s="14">
        <v>354</v>
      </c>
      <c r="AO362" s="14">
        <v>320</v>
      </c>
      <c r="AP362" s="14">
        <v>356</v>
      </c>
      <c r="AQ362" s="14">
        <v>355</v>
      </c>
      <c r="AR362" s="43">
        <f t="shared" si="88"/>
        <v>356</v>
      </c>
      <c r="AS362" s="444"/>
      <c r="AT362" s="444"/>
      <c r="AU362" s="445"/>
      <c r="AV362" s="444"/>
      <c r="AW362" s="446"/>
      <c r="AX362" s="460"/>
      <c r="AY362" s="461"/>
      <c r="AZ362" s="461"/>
      <c r="BA362" s="461"/>
      <c r="BB362" s="446"/>
      <c r="BC362" s="444"/>
      <c r="BD362" s="444"/>
      <c r="BE362" s="445"/>
      <c r="BF362" s="444"/>
      <c r="BG362" s="444"/>
      <c r="BH362" s="460"/>
      <c r="BI362" s="461"/>
      <c r="BJ362" s="461"/>
      <c r="BK362" s="461"/>
      <c r="BL362" s="446"/>
      <c r="BM362" s="444"/>
      <c r="BN362" s="444"/>
      <c r="BO362" s="445"/>
      <c r="BP362" s="444"/>
      <c r="BQ362" s="446"/>
      <c r="BR362" s="460"/>
      <c r="BS362" s="461"/>
      <c r="BT362" s="461"/>
      <c r="BU362" s="462"/>
      <c r="BV362" s="444"/>
      <c r="BW362" s="443"/>
      <c r="BX362" s="444"/>
      <c r="BY362" s="445"/>
      <c r="BZ362" s="444"/>
      <c r="CA362" s="446"/>
      <c r="CB362" s="443"/>
      <c r="CC362" s="444"/>
      <c r="CD362" s="444"/>
      <c r="CE362" s="444"/>
      <c r="CF362" s="444"/>
      <c r="CG362" s="443"/>
      <c r="CH362" s="444"/>
      <c r="CI362" s="445"/>
      <c r="CJ362" s="444"/>
      <c r="CK362" s="446"/>
      <c r="CL362" s="443"/>
      <c r="CM362" s="444"/>
      <c r="CN362" s="444"/>
      <c r="CO362" s="444"/>
      <c r="CP362" s="446"/>
      <c r="CQ362" s="444"/>
      <c r="CR362" s="444"/>
      <c r="CS362" s="445"/>
      <c r="CT362" s="444"/>
      <c r="CU362" s="444"/>
      <c r="CV362" s="443"/>
      <c r="CW362" s="444"/>
      <c r="CX362" s="444"/>
      <c r="CY362" s="444"/>
      <c r="CZ362" s="446"/>
      <c r="DA362" s="444"/>
      <c r="DB362" s="444"/>
      <c r="DC362" s="445"/>
      <c r="DD362" s="444"/>
      <c r="DE362" s="446"/>
      <c r="DF362" s="443"/>
      <c r="DG362" s="444"/>
      <c r="DH362" s="444"/>
      <c r="DI362" s="444"/>
      <c r="DJ362" s="446"/>
      <c r="DK362" s="444"/>
      <c r="DL362" s="444"/>
      <c r="DM362" s="445"/>
      <c r="DN362" s="444"/>
      <c r="DO362" s="446"/>
      <c r="DP362" s="443"/>
      <c r="DQ362" s="444"/>
      <c r="DR362" s="444"/>
      <c r="DS362" s="444"/>
      <c r="DT362" s="446"/>
      <c r="DU362" s="444"/>
      <c r="DV362" s="444"/>
      <c r="DW362" s="445"/>
      <c r="DX362" s="444"/>
      <c r="DY362" s="444"/>
      <c r="DZ362" s="461"/>
      <c r="EA362" s="461"/>
      <c r="EB362" s="461"/>
      <c r="EC362" s="461"/>
      <c r="ED362" s="446"/>
    </row>
    <row r="363" spans="6:134" x14ac:dyDescent="0.25">
      <c r="F363" s="406" t="s">
        <v>78</v>
      </c>
      <c r="G363" s="411">
        <f>(VLOOKUP(F363,'RPPF CALCULATION'!$AX$2:$AZ$400,2,FALSE))</f>
        <v>0.27766436517550708</v>
      </c>
      <c r="H363" s="413">
        <f t="shared" si="75"/>
        <v>357</v>
      </c>
      <c r="I363" s="49">
        <f>VLOOKUP(F363,'RPPF CALCULATION'!$U$2:$W$365,3,FALSE)</f>
        <v>360</v>
      </c>
      <c r="J363" s="417">
        <f>VLOOKUP(F363,'RPPF CALCULATION'!$X$2:$AC$365,3,FALSE)</f>
        <v>330</v>
      </c>
      <c r="K363" s="467">
        <f>VLOOKUP(F363,'RPPF CALCULATION'!$X$2:$AC$365,5,FALSE)</f>
        <v>362</v>
      </c>
      <c r="L363" s="525">
        <f t="shared" si="76"/>
        <v>361</v>
      </c>
      <c r="M363" s="469">
        <f t="shared" si="77"/>
        <v>363</v>
      </c>
      <c r="O363" s="368" t="s">
        <v>259</v>
      </c>
      <c r="P363" s="14">
        <v>0.25814873979699277</v>
      </c>
      <c r="Q363" s="431">
        <v>0.26359139141963794</v>
      </c>
      <c r="R363" s="14">
        <v>356</v>
      </c>
      <c r="S363" s="43">
        <v>356</v>
      </c>
      <c r="T363" s="14">
        <v>357</v>
      </c>
      <c r="U363" s="14">
        <v>331</v>
      </c>
      <c r="V363" s="14">
        <v>355</v>
      </c>
      <c r="W363" s="14">
        <v>356</v>
      </c>
      <c r="X363" s="14">
        <f t="shared" si="86"/>
        <v>358</v>
      </c>
      <c r="Y363" s="368" t="s">
        <v>564</v>
      </c>
      <c r="Z363" s="14">
        <v>0.28991158451247251</v>
      </c>
      <c r="AA363" s="431">
        <v>0.30074108837212693</v>
      </c>
      <c r="AB363" s="14">
        <v>356</v>
      </c>
      <c r="AC363" s="43">
        <v>356</v>
      </c>
      <c r="AD363" s="14">
        <v>359</v>
      </c>
      <c r="AE363" s="14">
        <v>360</v>
      </c>
      <c r="AF363" s="14">
        <v>325</v>
      </c>
      <c r="AG363" s="14">
        <v>342</v>
      </c>
      <c r="AH363" s="43">
        <f t="shared" si="87"/>
        <v>352</v>
      </c>
      <c r="AI363" s="368" t="s">
        <v>113</v>
      </c>
      <c r="AJ363" s="14">
        <v>0.2021823166176524</v>
      </c>
      <c r="AK363" s="431">
        <v>0.22176323390538516</v>
      </c>
      <c r="AL363" s="14">
        <v>356</v>
      </c>
      <c r="AM363" s="14">
        <v>356</v>
      </c>
      <c r="AN363" s="14">
        <v>357</v>
      </c>
      <c r="AO363" s="14">
        <v>357</v>
      </c>
      <c r="AP363" s="14">
        <v>314</v>
      </c>
      <c r="AQ363" s="14">
        <v>335.5</v>
      </c>
      <c r="AR363" s="43">
        <f t="shared" si="88"/>
        <v>337</v>
      </c>
      <c r="AS363" s="444"/>
      <c r="AT363" s="444"/>
      <c r="AU363" s="445"/>
      <c r="AV363" s="444"/>
      <c r="AW363" s="446"/>
      <c r="AX363" s="460"/>
      <c r="AY363" s="461"/>
      <c r="AZ363" s="461"/>
      <c r="BA363" s="461"/>
      <c r="BB363" s="446"/>
      <c r="BC363" s="444"/>
      <c r="BD363" s="444"/>
      <c r="BE363" s="445"/>
      <c r="BF363" s="444"/>
      <c r="BG363" s="444"/>
      <c r="BH363" s="460"/>
      <c r="BI363" s="461"/>
      <c r="BJ363" s="461"/>
      <c r="BK363" s="461"/>
      <c r="BL363" s="446"/>
      <c r="BM363" s="444"/>
      <c r="BN363" s="444"/>
      <c r="BO363" s="445"/>
      <c r="BP363" s="444"/>
      <c r="BQ363" s="446"/>
      <c r="BR363" s="460"/>
      <c r="BS363" s="461"/>
      <c r="BT363" s="461"/>
      <c r="BU363" s="462"/>
      <c r="BV363" s="444"/>
      <c r="BW363" s="443"/>
      <c r="BX363" s="444"/>
      <c r="BY363" s="445"/>
      <c r="BZ363" s="444"/>
      <c r="CA363" s="446"/>
      <c r="CB363" s="443"/>
      <c r="CC363" s="444"/>
      <c r="CD363" s="444"/>
      <c r="CE363" s="444"/>
      <c r="CF363" s="444"/>
      <c r="CG363" s="443"/>
      <c r="CH363" s="444"/>
      <c r="CI363" s="445"/>
      <c r="CJ363" s="444"/>
      <c r="CK363" s="446"/>
      <c r="CL363" s="443"/>
      <c r="CM363" s="444"/>
      <c r="CN363" s="444"/>
      <c r="CO363" s="444"/>
      <c r="CP363" s="446"/>
      <c r="CQ363" s="444"/>
      <c r="CR363" s="444"/>
      <c r="CS363" s="445"/>
      <c r="CT363" s="444"/>
      <c r="CU363" s="444"/>
      <c r="CV363" s="443"/>
      <c r="CW363" s="444"/>
      <c r="CX363" s="444"/>
      <c r="CY363" s="444"/>
      <c r="CZ363" s="446"/>
      <c r="DA363" s="444"/>
      <c r="DB363" s="444"/>
      <c r="DC363" s="445"/>
      <c r="DD363" s="444"/>
      <c r="DE363" s="446"/>
      <c r="DF363" s="443"/>
      <c r="DG363" s="444"/>
      <c r="DH363" s="444"/>
      <c r="DI363" s="444"/>
      <c r="DJ363" s="446"/>
      <c r="DK363" s="444"/>
      <c r="DL363" s="444"/>
      <c r="DM363" s="445"/>
      <c r="DN363" s="444"/>
      <c r="DO363" s="446"/>
      <c r="DP363" s="443"/>
      <c r="DQ363" s="444"/>
      <c r="DR363" s="444"/>
      <c r="DS363" s="444"/>
      <c r="DT363" s="446"/>
      <c r="DU363" s="444"/>
      <c r="DV363" s="444"/>
      <c r="DW363" s="445"/>
      <c r="DX363" s="444"/>
      <c r="DY363" s="444"/>
      <c r="DZ363" s="461"/>
      <c r="EA363" s="461"/>
      <c r="EB363" s="461"/>
      <c r="EC363" s="461"/>
      <c r="ED363" s="446"/>
    </row>
    <row r="364" spans="6:134" x14ac:dyDescent="0.25">
      <c r="F364" s="406" t="s">
        <v>86</v>
      </c>
      <c r="G364" s="411">
        <f>(VLOOKUP(F364,'RPPF CALCULATION'!$AX$2:$AZ$400,2,FALSE))</f>
        <v>0.26453187263501016</v>
      </c>
      <c r="H364" s="413">
        <f t="shared" si="75"/>
        <v>358</v>
      </c>
      <c r="I364" s="49">
        <f>VLOOKUP(F364,'RPPF CALCULATION'!$U$2:$W$365,3,FALSE)</f>
        <v>359</v>
      </c>
      <c r="J364" s="417">
        <f>VLOOKUP(F364,'RPPF CALCULATION'!$X$2:$AC$365,3,FALSE)</f>
        <v>359</v>
      </c>
      <c r="K364" s="467">
        <f>VLOOKUP(F364,'RPPF CALCULATION'!$X$2:$AC$365,5,FALSE)</f>
        <v>258</v>
      </c>
      <c r="L364" s="525">
        <f t="shared" si="76"/>
        <v>308.5</v>
      </c>
      <c r="M364" s="469">
        <f t="shared" si="77"/>
        <v>317</v>
      </c>
      <c r="O364" s="368" t="s">
        <v>370</v>
      </c>
      <c r="P364" s="14">
        <v>0.24822277271484303</v>
      </c>
      <c r="Q364" s="431">
        <v>0.25345615126147603</v>
      </c>
      <c r="R364" s="14">
        <v>357</v>
      </c>
      <c r="S364" s="43">
        <v>357</v>
      </c>
      <c r="T364" s="14">
        <v>348</v>
      </c>
      <c r="U364" s="14">
        <v>348</v>
      </c>
      <c r="V364" s="14">
        <v>160</v>
      </c>
      <c r="W364" s="14">
        <v>254</v>
      </c>
      <c r="X364" s="14">
        <f t="shared" si="86"/>
        <v>257</v>
      </c>
      <c r="Y364" s="368" t="s">
        <v>123</v>
      </c>
      <c r="Z364" s="14">
        <v>0.28240183115973372</v>
      </c>
      <c r="AA364" s="431">
        <v>0.2929508118969496</v>
      </c>
      <c r="AB364" s="14">
        <v>357</v>
      </c>
      <c r="AC364" s="43">
        <v>357</v>
      </c>
      <c r="AD364" s="14">
        <v>358</v>
      </c>
      <c r="AE364" s="14">
        <v>362</v>
      </c>
      <c r="AF364" s="14">
        <v>309</v>
      </c>
      <c r="AG364" s="14">
        <v>333.5</v>
      </c>
      <c r="AH364" s="43">
        <f t="shared" si="87"/>
        <v>342</v>
      </c>
      <c r="AI364" s="368" t="s">
        <v>103</v>
      </c>
      <c r="AJ364" s="14">
        <v>0.2012027082332937</v>
      </c>
      <c r="AK364" s="431">
        <v>0.22068875258124918</v>
      </c>
      <c r="AL364" s="14">
        <v>357</v>
      </c>
      <c r="AM364" s="14">
        <v>357</v>
      </c>
      <c r="AN364" s="14">
        <v>356</v>
      </c>
      <c r="AO364" s="14">
        <v>355</v>
      </c>
      <c r="AP364" s="14">
        <v>279</v>
      </c>
      <c r="AQ364" s="14">
        <v>317.5</v>
      </c>
      <c r="AR364" s="43">
        <f t="shared" si="88"/>
        <v>325</v>
      </c>
      <c r="AS364" s="444"/>
      <c r="AT364" s="444"/>
      <c r="AU364" s="445"/>
      <c r="AV364" s="444"/>
      <c r="AW364" s="446"/>
      <c r="AX364" s="460"/>
      <c r="AY364" s="461"/>
      <c r="AZ364" s="461"/>
      <c r="BA364" s="461"/>
      <c r="BB364" s="446"/>
      <c r="BC364" s="444"/>
      <c r="BD364" s="444"/>
      <c r="BE364" s="445"/>
      <c r="BF364" s="444"/>
      <c r="BG364" s="444"/>
      <c r="BH364" s="460"/>
      <c r="BI364" s="461"/>
      <c r="BJ364" s="461"/>
      <c r="BK364" s="461"/>
      <c r="BL364" s="446"/>
      <c r="BM364" s="444"/>
      <c r="BN364" s="444"/>
      <c r="BO364" s="445"/>
      <c r="BP364" s="444"/>
      <c r="BQ364" s="446"/>
      <c r="BR364" s="460"/>
      <c r="BS364" s="461"/>
      <c r="BT364" s="461"/>
      <c r="BU364" s="462"/>
      <c r="BV364" s="444"/>
      <c r="BW364" s="443"/>
      <c r="BX364" s="444"/>
      <c r="BY364" s="445"/>
      <c r="BZ364" s="444"/>
      <c r="CA364" s="446"/>
      <c r="CB364" s="443"/>
      <c r="CC364" s="444"/>
      <c r="CD364" s="444"/>
      <c r="CE364" s="444"/>
      <c r="CF364" s="444"/>
      <c r="CG364" s="443"/>
      <c r="CH364" s="444"/>
      <c r="CI364" s="445"/>
      <c r="CJ364" s="444"/>
      <c r="CK364" s="446"/>
      <c r="CL364" s="443"/>
      <c r="CM364" s="444"/>
      <c r="CN364" s="444"/>
      <c r="CO364" s="444"/>
      <c r="CP364" s="446"/>
      <c r="CQ364" s="444"/>
      <c r="CR364" s="444"/>
      <c r="CS364" s="445"/>
      <c r="CT364" s="444"/>
      <c r="CU364" s="444"/>
      <c r="CV364" s="443"/>
      <c r="CW364" s="444"/>
      <c r="CX364" s="444"/>
      <c r="CY364" s="444"/>
      <c r="CZ364" s="446"/>
      <c r="DA364" s="444"/>
      <c r="DB364" s="444"/>
      <c r="DC364" s="445"/>
      <c r="DD364" s="444"/>
      <c r="DE364" s="446"/>
      <c r="DF364" s="443"/>
      <c r="DG364" s="444"/>
      <c r="DH364" s="444"/>
      <c r="DI364" s="444"/>
      <c r="DJ364" s="446"/>
      <c r="DK364" s="444"/>
      <c r="DL364" s="444"/>
      <c r="DM364" s="445"/>
      <c r="DN364" s="444"/>
      <c r="DO364" s="446"/>
      <c r="DP364" s="443"/>
      <c r="DQ364" s="444"/>
      <c r="DR364" s="444"/>
      <c r="DS364" s="444"/>
      <c r="DT364" s="446"/>
      <c r="DU364" s="444"/>
      <c r="DV364" s="444"/>
      <c r="DW364" s="445"/>
      <c r="DX364" s="444"/>
      <c r="DY364" s="444"/>
      <c r="DZ364" s="461"/>
      <c r="EA364" s="461"/>
      <c r="EB364" s="461"/>
      <c r="EC364" s="461"/>
      <c r="ED364" s="446"/>
    </row>
    <row r="365" spans="6:134" ht="15.75" thickBot="1" x14ac:dyDescent="0.3">
      <c r="F365" s="406" t="s">
        <v>226</v>
      </c>
      <c r="G365" s="411">
        <f>(VLOOKUP(F365,'RPPF CALCULATION'!$AX$2:$AZ$400,2,FALSE))</f>
        <v>0.24775066586527433</v>
      </c>
      <c r="H365" s="413">
        <f t="shared" si="75"/>
        <v>359</v>
      </c>
      <c r="I365" s="49">
        <f>VLOOKUP(F365,'RPPF CALCULATION'!$U$2:$W$365,3,FALSE)</f>
        <v>357</v>
      </c>
      <c r="J365" s="417">
        <f>VLOOKUP(F365,'RPPF CALCULATION'!$X$2:$AC$365,3,FALSE)</f>
        <v>349</v>
      </c>
      <c r="K365" s="467">
        <f>VLOOKUP(F365,'RPPF CALCULATION'!$X$2:$AC$365,5,FALSE)</f>
        <v>340</v>
      </c>
      <c r="L365" s="525">
        <f t="shared" si="76"/>
        <v>348.5</v>
      </c>
      <c r="M365" s="469">
        <f t="shared" si="77"/>
        <v>353</v>
      </c>
      <c r="O365" s="368" t="s">
        <v>317</v>
      </c>
      <c r="P365" s="14">
        <v>0.24123206439607742</v>
      </c>
      <c r="Q365" s="431">
        <v>0.24631805508404994</v>
      </c>
      <c r="R365" s="14">
        <v>358</v>
      </c>
      <c r="S365" s="43">
        <v>358</v>
      </c>
      <c r="T365" s="14">
        <v>356</v>
      </c>
      <c r="U365" s="14">
        <v>351</v>
      </c>
      <c r="V365" s="14">
        <v>324</v>
      </c>
      <c r="W365" s="14">
        <v>340</v>
      </c>
      <c r="X365" s="14">
        <f t="shared" si="86"/>
        <v>350</v>
      </c>
      <c r="Y365" s="368" t="s">
        <v>103</v>
      </c>
      <c r="Z365" s="14">
        <v>0.28196810953150775</v>
      </c>
      <c r="AA365" s="431">
        <v>0.29250088881180436</v>
      </c>
      <c r="AB365" s="14">
        <v>358</v>
      </c>
      <c r="AC365" s="43">
        <v>358</v>
      </c>
      <c r="AD365" s="14">
        <v>356</v>
      </c>
      <c r="AE365" s="14">
        <v>351</v>
      </c>
      <c r="AF365" s="14">
        <v>303</v>
      </c>
      <c r="AG365" s="14">
        <v>329.5</v>
      </c>
      <c r="AH365" s="43">
        <f t="shared" si="87"/>
        <v>338</v>
      </c>
      <c r="AI365" s="330" t="s">
        <v>566</v>
      </c>
      <c r="AJ365" s="337">
        <v>0.1831056894612188</v>
      </c>
      <c r="AK365" s="442">
        <v>0.20083907693166569</v>
      </c>
      <c r="AL365" s="337">
        <v>358</v>
      </c>
      <c r="AM365" s="337">
        <v>358</v>
      </c>
      <c r="AN365" s="337">
        <v>358</v>
      </c>
      <c r="AO365" s="337">
        <v>358</v>
      </c>
      <c r="AP365" s="337">
        <v>353</v>
      </c>
      <c r="AQ365" s="337">
        <v>355.5</v>
      </c>
      <c r="AR365" s="365">
        <f t="shared" si="88"/>
        <v>358</v>
      </c>
      <c r="AS365" s="444"/>
      <c r="AT365" s="444"/>
      <c r="AU365" s="445"/>
      <c r="AV365" s="444"/>
      <c r="AW365" s="446"/>
      <c r="AX365" s="460"/>
      <c r="AY365" s="461"/>
      <c r="AZ365" s="461"/>
      <c r="BA365" s="461"/>
      <c r="BB365" s="446"/>
      <c r="BC365" s="444"/>
      <c r="BD365" s="444"/>
      <c r="BE365" s="445"/>
      <c r="BF365" s="444"/>
      <c r="BG365" s="444"/>
      <c r="BH365" s="460"/>
      <c r="BI365" s="461"/>
      <c r="BJ365" s="461"/>
      <c r="BK365" s="461"/>
      <c r="BL365" s="446"/>
      <c r="BM365" s="444"/>
      <c r="BN365" s="444"/>
      <c r="BO365" s="445"/>
      <c r="BP365" s="444"/>
      <c r="BQ365" s="446"/>
      <c r="BR365" s="460"/>
      <c r="BS365" s="461"/>
      <c r="BT365" s="461"/>
      <c r="BU365" s="462"/>
      <c r="BV365" s="444"/>
      <c r="BW365" s="443"/>
      <c r="BX365" s="444"/>
      <c r="BY365" s="445"/>
      <c r="BZ365" s="444"/>
      <c r="CA365" s="446"/>
      <c r="CB365" s="443"/>
      <c r="CC365" s="444"/>
      <c r="CD365" s="444"/>
      <c r="CE365" s="444"/>
      <c r="CF365" s="444"/>
      <c r="CG365" s="443"/>
      <c r="CH365" s="444"/>
      <c r="CI365" s="445"/>
      <c r="CJ365" s="444"/>
      <c r="CK365" s="446"/>
      <c r="CL365" s="443"/>
      <c r="CM365" s="444"/>
      <c r="CN365" s="444"/>
      <c r="CO365" s="444"/>
      <c r="CP365" s="446"/>
      <c r="CQ365" s="444"/>
      <c r="CR365" s="444"/>
      <c r="CS365" s="445"/>
      <c r="CT365" s="444"/>
      <c r="CU365" s="444"/>
      <c r="CV365" s="443"/>
      <c r="CW365" s="444"/>
      <c r="CX365" s="444"/>
      <c r="CY365" s="444"/>
      <c r="CZ365" s="446"/>
      <c r="DA365" s="444"/>
      <c r="DB365" s="444"/>
      <c r="DC365" s="445"/>
      <c r="DD365" s="444"/>
      <c r="DE365" s="446"/>
      <c r="DF365" s="443"/>
      <c r="DG365" s="444"/>
      <c r="DH365" s="444"/>
      <c r="DI365" s="444"/>
      <c r="DJ365" s="446"/>
      <c r="DK365" s="444"/>
      <c r="DL365" s="444"/>
      <c r="DM365" s="445"/>
      <c r="DN365" s="444"/>
      <c r="DO365" s="446"/>
      <c r="DP365" s="443"/>
      <c r="DQ365" s="444"/>
      <c r="DR365" s="444"/>
      <c r="DS365" s="444"/>
      <c r="DT365" s="446"/>
      <c r="DU365" s="444"/>
      <c r="DV365" s="444"/>
      <c r="DW365" s="445"/>
      <c r="DX365" s="444"/>
      <c r="DY365" s="444"/>
      <c r="DZ365" s="461"/>
      <c r="EA365" s="461"/>
      <c r="EB365" s="461"/>
      <c r="EC365" s="461"/>
      <c r="ED365" s="446"/>
    </row>
    <row r="366" spans="6:134" x14ac:dyDescent="0.25">
      <c r="F366" s="406" t="s">
        <v>197</v>
      </c>
      <c r="G366" s="411">
        <f>(VLOOKUP(F366,'RPPF CALCULATION'!$AX$2:$AZ$400,2,FALSE))</f>
        <v>0.24614170677609737</v>
      </c>
      <c r="H366" s="413">
        <f t="shared" si="75"/>
        <v>360</v>
      </c>
      <c r="I366" s="49">
        <f>VLOOKUP(F366,'RPPF CALCULATION'!$U$2:$W$365,3,FALSE)</f>
        <v>361</v>
      </c>
      <c r="J366" s="417">
        <f>VLOOKUP(F366,'RPPF CALCULATION'!$X$2:$AC$365,3,FALSE)</f>
        <v>354</v>
      </c>
      <c r="K366" s="467">
        <f>VLOOKUP(F366,'RPPF CALCULATION'!$X$2:$AC$365,5,FALSE)</f>
        <v>354</v>
      </c>
      <c r="L366" s="525">
        <f t="shared" si="76"/>
        <v>357.5</v>
      </c>
      <c r="M366" s="469">
        <f t="shared" si="77"/>
        <v>361</v>
      </c>
      <c r="O366" s="368" t="s">
        <v>566</v>
      </c>
      <c r="P366" s="14">
        <v>0.23858428700840922</v>
      </c>
      <c r="Q366" s="431">
        <v>0.24361445356217631</v>
      </c>
      <c r="R366" s="14">
        <v>359</v>
      </c>
      <c r="S366" s="43">
        <v>359</v>
      </c>
      <c r="T366" s="14">
        <v>360</v>
      </c>
      <c r="U366" s="14">
        <v>352</v>
      </c>
      <c r="V366" s="14">
        <v>356</v>
      </c>
      <c r="W366" s="14">
        <v>358</v>
      </c>
      <c r="X366" s="14">
        <f t="shared" si="86"/>
        <v>360</v>
      </c>
      <c r="Y366" s="368" t="s">
        <v>211</v>
      </c>
      <c r="Z366" s="14">
        <v>0.27929424124478375</v>
      </c>
      <c r="AA366" s="431">
        <v>0.28972713949762857</v>
      </c>
      <c r="AB366" s="14">
        <v>359</v>
      </c>
      <c r="AC366" s="43">
        <v>359</v>
      </c>
      <c r="AD366" s="14">
        <v>354</v>
      </c>
      <c r="AE366" s="14">
        <v>350</v>
      </c>
      <c r="AF366" s="14">
        <v>314</v>
      </c>
      <c r="AG366" s="14">
        <v>334</v>
      </c>
      <c r="AH366" s="43">
        <f t="shared" si="87"/>
        <v>344</v>
      </c>
      <c r="AI366" s="378"/>
      <c r="AJ366" s="534"/>
      <c r="AK366" s="552"/>
      <c r="AL366" s="534"/>
      <c r="AM366" s="534"/>
      <c r="AN366" s="458"/>
      <c r="AO366" s="458"/>
      <c r="AP366" s="458"/>
      <c r="AQ366" s="458"/>
      <c r="AR366" s="386"/>
      <c r="AS366" s="444"/>
      <c r="AT366" s="444"/>
      <c r="AU366" s="445"/>
      <c r="AV366" s="444"/>
      <c r="AW366" s="446"/>
      <c r="AX366" s="460"/>
      <c r="AY366" s="461"/>
      <c r="AZ366" s="461"/>
      <c r="BA366" s="461"/>
      <c r="BB366" s="446"/>
      <c r="BC366" s="444"/>
      <c r="BD366" s="444"/>
      <c r="BE366" s="445"/>
      <c r="BF366" s="444"/>
      <c r="BG366" s="444"/>
      <c r="BH366" s="460"/>
      <c r="BI366" s="461"/>
      <c r="BJ366" s="461"/>
      <c r="BK366" s="461"/>
      <c r="BL366" s="446"/>
      <c r="BM366" s="444"/>
      <c r="BN366" s="444"/>
      <c r="BO366" s="445"/>
      <c r="BP366" s="444"/>
      <c r="BQ366" s="446"/>
      <c r="BR366" s="460"/>
      <c r="BS366" s="461"/>
      <c r="BT366" s="461"/>
      <c r="BU366" s="462"/>
      <c r="BV366" s="444"/>
      <c r="BW366" s="443"/>
      <c r="BX366" s="444"/>
      <c r="BY366" s="445"/>
      <c r="BZ366" s="444"/>
      <c r="CA366" s="446"/>
      <c r="CB366" s="443"/>
      <c r="CC366" s="444"/>
      <c r="CD366" s="444"/>
      <c r="CE366" s="444"/>
      <c r="CF366" s="444"/>
      <c r="CG366" s="443"/>
      <c r="CH366" s="444"/>
      <c r="CI366" s="445"/>
      <c r="CJ366" s="444"/>
      <c r="CK366" s="446"/>
      <c r="CL366" s="443"/>
      <c r="CM366" s="444"/>
      <c r="CN366" s="444"/>
      <c r="CO366" s="444"/>
      <c r="CP366" s="446"/>
      <c r="CQ366" s="444"/>
      <c r="CR366" s="444"/>
      <c r="CS366" s="445"/>
      <c r="CT366" s="444"/>
      <c r="CU366" s="444"/>
      <c r="CV366" s="443"/>
      <c r="CW366" s="444"/>
      <c r="CX366" s="444"/>
      <c r="CY366" s="444"/>
      <c r="CZ366" s="446"/>
      <c r="DA366" s="444"/>
      <c r="DB366" s="444"/>
      <c r="DC366" s="445"/>
      <c r="DD366" s="444"/>
      <c r="DE366" s="446"/>
      <c r="DF366" s="443"/>
      <c r="DG366" s="444"/>
      <c r="DH366" s="444"/>
      <c r="DI366" s="444"/>
      <c r="DJ366" s="446"/>
      <c r="DK366" s="444"/>
      <c r="DL366" s="444"/>
      <c r="DM366" s="445"/>
      <c r="DN366" s="444"/>
      <c r="DO366" s="446"/>
      <c r="DP366" s="443"/>
      <c r="DQ366" s="444"/>
      <c r="DR366" s="444"/>
      <c r="DS366" s="444"/>
      <c r="DT366" s="446"/>
      <c r="DU366" s="444"/>
      <c r="DV366" s="444"/>
      <c r="DW366" s="445"/>
      <c r="DX366" s="444"/>
      <c r="DY366" s="444"/>
      <c r="DZ366" s="461"/>
      <c r="EA366" s="461"/>
      <c r="EB366" s="461"/>
      <c r="EC366" s="461"/>
      <c r="ED366" s="446"/>
    </row>
    <row r="367" spans="6:134" x14ac:dyDescent="0.25">
      <c r="F367" s="406" t="s">
        <v>333</v>
      </c>
      <c r="G367" s="411">
        <f>(VLOOKUP(F367,'RPPF CALCULATION'!$AX$2:$AZ$400,2,FALSE))</f>
        <v>0.23657294048497479</v>
      </c>
      <c r="H367" s="413">
        <f t="shared" si="75"/>
        <v>361</v>
      </c>
      <c r="I367" s="49">
        <f>VLOOKUP(F367,'RPPF CALCULATION'!$U$2:$W$365,3,FALSE)</f>
        <v>358</v>
      </c>
      <c r="J367" s="417">
        <f>VLOOKUP(F367,'RPPF CALCULATION'!$X$2:$AC$365,3,FALSE)</f>
        <v>356</v>
      </c>
      <c r="K367" s="467">
        <f>VLOOKUP(F367,'RPPF CALCULATION'!$X$2:$AC$365,5,FALSE)</f>
        <v>351</v>
      </c>
      <c r="L367" s="525">
        <f t="shared" si="76"/>
        <v>354.5</v>
      </c>
      <c r="M367" s="469">
        <f t="shared" si="77"/>
        <v>358</v>
      </c>
      <c r="O367" s="368" t="s">
        <v>283</v>
      </c>
      <c r="P367" s="14">
        <v>0.23533851547835763</v>
      </c>
      <c r="Q367" s="431">
        <v>0.24030025015173412</v>
      </c>
      <c r="R367" s="14">
        <v>360</v>
      </c>
      <c r="S367" s="43">
        <v>360</v>
      </c>
      <c r="T367" s="14">
        <v>358</v>
      </c>
      <c r="U367" s="14">
        <v>349</v>
      </c>
      <c r="V367" s="14">
        <v>359</v>
      </c>
      <c r="W367" s="14">
        <v>358.5</v>
      </c>
      <c r="X367" s="14">
        <f t="shared" si="86"/>
        <v>361</v>
      </c>
      <c r="Y367" s="368" t="s">
        <v>566</v>
      </c>
      <c r="Z367" s="14">
        <v>0.25498647587034412</v>
      </c>
      <c r="AA367" s="431">
        <v>0.26451136956937038</v>
      </c>
      <c r="AB367" s="14">
        <v>360</v>
      </c>
      <c r="AC367" s="43">
        <v>360</v>
      </c>
      <c r="AD367" s="14">
        <v>360</v>
      </c>
      <c r="AE367" s="14">
        <v>330</v>
      </c>
      <c r="AF367" s="14">
        <v>359</v>
      </c>
      <c r="AG367" s="14">
        <v>359.5</v>
      </c>
      <c r="AH367" s="43">
        <f t="shared" si="87"/>
        <v>361</v>
      </c>
      <c r="AI367" s="443"/>
      <c r="AJ367" s="444"/>
      <c r="AK367" s="445"/>
      <c r="AL367" s="444"/>
      <c r="AM367" s="444"/>
      <c r="AN367" s="461"/>
      <c r="AO367" s="461"/>
      <c r="AP367" s="461"/>
      <c r="AQ367" s="461"/>
      <c r="AR367" s="446"/>
      <c r="AS367" s="444"/>
      <c r="AT367" s="444"/>
      <c r="AU367" s="445"/>
      <c r="AV367" s="444"/>
      <c r="AW367" s="446"/>
      <c r="AX367" s="460"/>
      <c r="AY367" s="461"/>
      <c r="AZ367" s="461"/>
      <c r="BA367" s="461"/>
      <c r="BB367" s="446"/>
      <c r="BC367" s="444"/>
      <c r="BD367" s="444"/>
      <c r="BE367" s="445"/>
      <c r="BF367" s="444"/>
      <c r="BG367" s="444"/>
      <c r="BH367" s="460"/>
      <c r="BI367" s="461"/>
      <c r="BJ367" s="461"/>
      <c r="BK367" s="461"/>
      <c r="BL367" s="446"/>
      <c r="BM367" s="444"/>
      <c r="BN367" s="444"/>
      <c r="BO367" s="445"/>
      <c r="BP367" s="444"/>
      <c r="BQ367" s="446"/>
      <c r="BR367" s="460"/>
      <c r="BS367" s="461"/>
      <c r="BT367" s="461"/>
      <c r="BU367" s="462"/>
      <c r="BV367" s="444"/>
      <c r="BW367" s="443"/>
      <c r="BX367" s="444"/>
      <c r="BY367" s="445"/>
      <c r="BZ367" s="444"/>
      <c r="CA367" s="446"/>
      <c r="CB367" s="443"/>
      <c r="CC367" s="444"/>
      <c r="CD367" s="444"/>
      <c r="CE367" s="444"/>
      <c r="CF367" s="444"/>
      <c r="CG367" s="443"/>
      <c r="CH367" s="444"/>
      <c r="CI367" s="445"/>
      <c r="CJ367" s="444"/>
      <c r="CK367" s="446"/>
      <c r="CL367" s="443"/>
      <c r="CM367" s="444"/>
      <c r="CN367" s="444"/>
      <c r="CO367" s="444"/>
      <c r="CP367" s="446"/>
      <c r="CQ367" s="444"/>
      <c r="CR367" s="444"/>
      <c r="CS367" s="445"/>
      <c r="CT367" s="444"/>
      <c r="CU367" s="444"/>
      <c r="CV367" s="443"/>
      <c r="CW367" s="444"/>
      <c r="CX367" s="444"/>
      <c r="CY367" s="444"/>
      <c r="CZ367" s="446"/>
      <c r="DA367" s="444"/>
      <c r="DB367" s="444"/>
      <c r="DC367" s="445"/>
      <c r="DD367" s="444"/>
      <c r="DE367" s="446"/>
      <c r="DF367" s="443"/>
      <c r="DG367" s="444"/>
      <c r="DH367" s="444"/>
      <c r="DI367" s="444"/>
      <c r="DJ367" s="446"/>
      <c r="DK367" s="444"/>
      <c r="DL367" s="444"/>
      <c r="DM367" s="445"/>
      <c r="DN367" s="444"/>
      <c r="DO367" s="446"/>
      <c r="DP367" s="443"/>
      <c r="DQ367" s="444"/>
      <c r="DR367" s="444"/>
      <c r="DS367" s="444"/>
      <c r="DT367" s="446"/>
      <c r="DU367" s="444"/>
      <c r="DV367" s="444"/>
      <c r="DW367" s="445"/>
      <c r="DX367" s="444"/>
      <c r="DY367" s="444"/>
      <c r="DZ367" s="461"/>
      <c r="EA367" s="461"/>
      <c r="EB367" s="461"/>
      <c r="EC367" s="461"/>
      <c r="ED367" s="446"/>
    </row>
    <row r="368" spans="6:134" x14ac:dyDescent="0.25">
      <c r="F368" s="406" t="s">
        <v>50</v>
      </c>
      <c r="G368" s="411">
        <f>(VLOOKUP(F368,'RPPF CALCULATION'!$AX$2:$AZ$400,2,FALSE))</f>
        <v>0.22283818444083742</v>
      </c>
      <c r="H368" s="413">
        <f t="shared" si="75"/>
        <v>362</v>
      </c>
      <c r="I368" s="49">
        <f>VLOOKUP(F368,'RPPF CALCULATION'!$U$2:$W$365,3,FALSE)</f>
        <v>362</v>
      </c>
      <c r="J368" s="417">
        <f>VLOOKUP(F368,'RPPF CALCULATION'!$X$2:$AC$365,3,FALSE)</f>
        <v>325</v>
      </c>
      <c r="K368" s="467">
        <f>VLOOKUP(F368,'RPPF CALCULATION'!$X$2:$AC$365,5,FALSE)</f>
        <v>332</v>
      </c>
      <c r="L368" s="525">
        <f t="shared" si="76"/>
        <v>347</v>
      </c>
      <c r="M368" s="469">
        <f t="shared" si="77"/>
        <v>351</v>
      </c>
      <c r="O368" s="368" t="s">
        <v>96</v>
      </c>
      <c r="P368" s="14">
        <v>0.20620409095925238</v>
      </c>
      <c r="Q368" s="431">
        <v>0.21055157307804179</v>
      </c>
      <c r="R368" s="14">
        <v>361</v>
      </c>
      <c r="S368" s="43">
        <v>361</v>
      </c>
      <c r="T368" s="14">
        <v>361</v>
      </c>
      <c r="U368" s="14">
        <v>361</v>
      </c>
      <c r="V368" s="14">
        <v>310</v>
      </c>
      <c r="W368" s="14">
        <v>335.5</v>
      </c>
      <c r="X368" s="14">
        <f t="shared" si="86"/>
        <v>345</v>
      </c>
      <c r="Y368" s="368" t="s">
        <v>141</v>
      </c>
      <c r="Z368" s="14">
        <v>0.25159002039824541</v>
      </c>
      <c r="AA368" s="431">
        <v>0.26098804118287577</v>
      </c>
      <c r="AB368" s="14">
        <v>361</v>
      </c>
      <c r="AC368" s="43">
        <v>361</v>
      </c>
      <c r="AD368" s="14">
        <v>361</v>
      </c>
      <c r="AE368" s="14">
        <v>359</v>
      </c>
      <c r="AF368" s="14">
        <v>361</v>
      </c>
      <c r="AG368" s="14">
        <v>361</v>
      </c>
      <c r="AH368" s="43">
        <f t="shared" si="87"/>
        <v>362</v>
      </c>
      <c r="AI368" s="443"/>
      <c r="AJ368" s="444"/>
      <c r="AK368" s="445"/>
      <c r="AL368" s="444"/>
      <c r="AM368" s="444"/>
      <c r="AN368" s="461"/>
      <c r="AO368" s="461"/>
      <c r="AP368" s="461"/>
      <c r="AQ368" s="461"/>
      <c r="AR368" s="446"/>
      <c r="AS368" s="444"/>
      <c r="AT368" s="444"/>
      <c r="AU368" s="445"/>
      <c r="AV368" s="444"/>
      <c r="AW368" s="446"/>
      <c r="AX368" s="460"/>
      <c r="AY368" s="461"/>
      <c r="AZ368" s="461"/>
      <c r="BA368" s="461"/>
      <c r="BB368" s="446"/>
      <c r="BC368" s="444"/>
      <c r="BD368" s="444"/>
      <c r="BE368" s="445"/>
      <c r="BF368" s="444"/>
      <c r="BG368" s="444"/>
      <c r="BH368" s="460"/>
      <c r="BI368" s="461"/>
      <c r="BJ368" s="461"/>
      <c r="BK368" s="461"/>
      <c r="BL368" s="446"/>
      <c r="BM368" s="444"/>
      <c r="BN368" s="444"/>
      <c r="BO368" s="445"/>
      <c r="BP368" s="444"/>
      <c r="BQ368" s="446"/>
      <c r="BR368" s="460"/>
      <c r="BS368" s="461"/>
      <c r="BT368" s="461"/>
      <c r="BU368" s="462"/>
      <c r="BV368" s="444"/>
      <c r="BW368" s="443"/>
      <c r="BX368" s="444"/>
      <c r="BY368" s="445"/>
      <c r="BZ368" s="444"/>
      <c r="CA368" s="446"/>
      <c r="CB368" s="443"/>
      <c r="CC368" s="444"/>
      <c r="CD368" s="444"/>
      <c r="CE368" s="444"/>
      <c r="CF368" s="444"/>
      <c r="CG368" s="443"/>
      <c r="CH368" s="444"/>
      <c r="CI368" s="445"/>
      <c r="CJ368" s="444"/>
      <c r="CK368" s="446"/>
      <c r="CL368" s="443"/>
      <c r="CM368" s="444"/>
      <c r="CN368" s="444"/>
      <c r="CO368" s="444"/>
      <c r="CP368" s="446"/>
      <c r="CQ368" s="444"/>
      <c r="CR368" s="444"/>
      <c r="CS368" s="445"/>
      <c r="CT368" s="444"/>
      <c r="CU368" s="444"/>
      <c r="CV368" s="443"/>
      <c r="CW368" s="444"/>
      <c r="CX368" s="444"/>
      <c r="CY368" s="444"/>
      <c r="CZ368" s="446"/>
      <c r="DA368" s="444"/>
      <c r="DB368" s="444"/>
      <c r="DC368" s="445"/>
      <c r="DD368" s="444"/>
      <c r="DE368" s="446"/>
      <c r="DF368" s="443"/>
      <c r="DG368" s="444"/>
      <c r="DH368" s="444"/>
      <c r="DI368" s="444"/>
      <c r="DJ368" s="446"/>
      <c r="DK368" s="444"/>
      <c r="DL368" s="444"/>
      <c r="DM368" s="445"/>
      <c r="DN368" s="444"/>
      <c r="DO368" s="446"/>
      <c r="DP368" s="443"/>
      <c r="DQ368" s="444"/>
      <c r="DR368" s="444"/>
      <c r="DS368" s="444"/>
      <c r="DT368" s="446"/>
      <c r="DU368" s="444"/>
      <c r="DV368" s="444"/>
      <c r="DW368" s="445"/>
      <c r="DX368" s="444"/>
      <c r="DY368" s="444"/>
      <c r="DZ368" s="461"/>
      <c r="EA368" s="461"/>
      <c r="EB368" s="461"/>
      <c r="EC368" s="461"/>
      <c r="ED368" s="446"/>
    </row>
    <row r="369" spans="6:134" ht="15.75" thickBot="1" x14ac:dyDescent="0.3">
      <c r="F369" s="406" t="s">
        <v>96</v>
      </c>
      <c r="G369" s="411">
        <f>(VLOOKUP(F369,'RPPF CALCULATION'!$AX$2:$AZ$400,2,FALSE))</f>
        <v>0.20079694240265342</v>
      </c>
      <c r="H369" s="413">
        <f t="shared" si="75"/>
        <v>363</v>
      </c>
      <c r="I369" s="49">
        <f>VLOOKUP(F369,'RPPF CALCULATION'!$U$2:$W$365,3,FALSE)</f>
        <v>363</v>
      </c>
      <c r="J369" s="417">
        <f>VLOOKUP(F369,'RPPF CALCULATION'!$X$2:$AC$365,3,FALSE)</f>
        <v>363</v>
      </c>
      <c r="K369" s="467">
        <f>VLOOKUP(F369,'RPPF CALCULATION'!$X$2:$AC$365,5,FALSE)</f>
        <v>277</v>
      </c>
      <c r="L369" s="525">
        <f t="shared" si="76"/>
        <v>320</v>
      </c>
      <c r="M369" s="469">
        <f t="shared" si="77"/>
        <v>329</v>
      </c>
      <c r="O369" s="330" t="s">
        <v>211</v>
      </c>
      <c r="P369" s="337">
        <v>0.16070138663662534</v>
      </c>
      <c r="Q369" s="442">
        <v>0.1640895173066684</v>
      </c>
      <c r="R369" s="337">
        <v>362</v>
      </c>
      <c r="S369" s="365">
        <v>362</v>
      </c>
      <c r="T369" s="14">
        <v>362</v>
      </c>
      <c r="U369" s="14">
        <v>362</v>
      </c>
      <c r="V369" s="14">
        <v>360</v>
      </c>
      <c r="W369" s="14">
        <v>361</v>
      </c>
      <c r="X369" s="14">
        <f t="shared" si="86"/>
        <v>362</v>
      </c>
      <c r="Y369" s="368" t="s">
        <v>568</v>
      </c>
      <c r="Z369" s="14">
        <v>0.18943536444504278</v>
      </c>
      <c r="AA369" s="431">
        <v>0.19651162879599138</v>
      </c>
      <c r="AB369" s="14">
        <v>362</v>
      </c>
      <c r="AC369" s="43">
        <v>362</v>
      </c>
      <c r="AD369" s="14">
        <v>363</v>
      </c>
      <c r="AE369" s="14">
        <v>363</v>
      </c>
      <c r="AF369" s="14">
        <v>363</v>
      </c>
      <c r="AG369" s="14">
        <v>363</v>
      </c>
      <c r="AH369" s="43">
        <f t="shared" si="87"/>
        <v>363</v>
      </c>
      <c r="AI369" s="443"/>
      <c r="AJ369" s="444"/>
      <c r="AK369" s="445"/>
      <c r="AL369" s="444"/>
      <c r="AM369" s="444"/>
      <c r="AN369" s="461"/>
      <c r="AO369" s="461"/>
      <c r="AP369" s="461"/>
      <c r="AQ369" s="461"/>
      <c r="AR369" s="446"/>
      <c r="AS369" s="444"/>
      <c r="AT369" s="444"/>
      <c r="AU369" s="445"/>
      <c r="AV369" s="444"/>
      <c r="AW369" s="446"/>
      <c r="AX369" s="460"/>
      <c r="AY369" s="461"/>
      <c r="AZ369" s="461"/>
      <c r="BA369" s="461"/>
      <c r="BB369" s="446"/>
      <c r="BC369" s="444"/>
      <c r="BD369" s="444"/>
      <c r="BE369" s="445"/>
      <c r="BF369" s="444"/>
      <c r="BG369" s="444"/>
      <c r="BH369" s="460"/>
      <c r="BI369" s="461"/>
      <c r="BJ369" s="461"/>
      <c r="BK369" s="461"/>
      <c r="BL369" s="446"/>
      <c r="BM369" s="444"/>
      <c r="BN369" s="444"/>
      <c r="BO369" s="445"/>
      <c r="BP369" s="444"/>
      <c r="BQ369" s="446"/>
      <c r="BR369" s="460"/>
      <c r="BS369" s="461"/>
      <c r="BT369" s="461"/>
      <c r="BU369" s="462"/>
      <c r="BV369" s="444"/>
      <c r="BW369" s="443"/>
      <c r="BX369" s="444"/>
      <c r="BY369" s="445"/>
      <c r="BZ369" s="444"/>
      <c r="CA369" s="446"/>
      <c r="CB369" s="443"/>
      <c r="CC369" s="444"/>
      <c r="CD369" s="444"/>
      <c r="CE369" s="444"/>
      <c r="CF369" s="444"/>
      <c r="CG369" s="443"/>
      <c r="CH369" s="444"/>
      <c r="CI369" s="445"/>
      <c r="CJ369" s="444"/>
      <c r="CK369" s="446"/>
      <c r="CL369" s="443"/>
      <c r="CM369" s="444"/>
      <c r="CN369" s="444"/>
      <c r="CO369" s="444"/>
      <c r="CP369" s="446"/>
      <c r="CQ369" s="444"/>
      <c r="CR369" s="444"/>
      <c r="CS369" s="445"/>
      <c r="CT369" s="444"/>
      <c r="CU369" s="444"/>
      <c r="CV369" s="443"/>
      <c r="CW369" s="444"/>
      <c r="CX369" s="444"/>
      <c r="CY369" s="444"/>
      <c r="CZ369" s="446"/>
      <c r="DA369" s="444"/>
      <c r="DB369" s="444"/>
      <c r="DC369" s="445"/>
      <c r="DD369" s="444"/>
      <c r="DE369" s="446"/>
      <c r="DF369" s="443"/>
      <c r="DG369" s="444"/>
      <c r="DH369" s="444"/>
      <c r="DI369" s="444"/>
      <c r="DJ369" s="446"/>
      <c r="DK369" s="444"/>
      <c r="DL369" s="444"/>
      <c r="DM369" s="445"/>
      <c r="DN369" s="444"/>
      <c r="DO369" s="446"/>
      <c r="DP369" s="443"/>
      <c r="DQ369" s="444"/>
      <c r="DR369" s="444"/>
      <c r="DS369" s="444"/>
      <c r="DT369" s="446"/>
      <c r="DU369" s="444"/>
      <c r="DV369" s="444"/>
      <c r="DW369" s="445"/>
      <c r="DX369" s="444"/>
      <c r="DY369" s="444"/>
      <c r="DZ369" s="461"/>
      <c r="EA369" s="461"/>
      <c r="EB369" s="461"/>
      <c r="EC369" s="461"/>
      <c r="ED369" s="446"/>
    </row>
    <row r="370" spans="6:134" ht="15.75" thickBot="1" x14ac:dyDescent="0.3">
      <c r="F370" s="408" t="s">
        <v>211</v>
      </c>
      <c r="G370" s="412">
        <f>(VLOOKUP(F370,'RPPF CALCULATION'!$AX$2:$AZ$400,2,FALSE))</f>
        <v>9.2654626755960659E-2</v>
      </c>
      <c r="H370" s="410">
        <f t="shared" si="75"/>
        <v>364</v>
      </c>
      <c r="I370" s="51">
        <f>VLOOKUP(F370,'RPPF CALCULATION'!$U$2:$W$365,3,FALSE)</f>
        <v>364</v>
      </c>
      <c r="J370" s="418">
        <f>VLOOKUP(F370,'RPPF CALCULATION'!$X$2:$AC$365,3,FALSE)</f>
        <v>364</v>
      </c>
      <c r="K370" s="468">
        <f>VLOOKUP(F370,'RPPF CALCULATION'!$X$2:$AC$365,5,FALSE)</f>
        <v>364</v>
      </c>
      <c r="L370" s="526">
        <f t="shared" si="76"/>
        <v>364</v>
      </c>
      <c r="M370" s="470">
        <f t="shared" si="77"/>
        <v>364</v>
      </c>
      <c r="O370" s="447"/>
      <c r="P370" s="448"/>
      <c r="Q370" s="449"/>
      <c r="R370" s="448"/>
      <c r="S370" s="450"/>
      <c r="T370" s="559"/>
      <c r="U370" s="560"/>
      <c r="V370" s="560"/>
      <c r="W370" s="560"/>
      <c r="X370" s="561"/>
      <c r="Y370" s="330" t="s">
        <v>180</v>
      </c>
      <c r="Z370" s="337">
        <v>0.18107116952956501</v>
      </c>
      <c r="AA370" s="442">
        <v>0.18783499351607494</v>
      </c>
      <c r="AB370" s="337">
        <v>363</v>
      </c>
      <c r="AC370" s="365">
        <v>363</v>
      </c>
      <c r="AD370" s="330">
        <v>362</v>
      </c>
      <c r="AE370" s="337">
        <v>358</v>
      </c>
      <c r="AF370" s="337">
        <v>307</v>
      </c>
      <c r="AG370" s="337">
        <v>334.5</v>
      </c>
      <c r="AH370" s="365">
        <f t="shared" si="87"/>
        <v>346</v>
      </c>
      <c r="AI370" s="447"/>
      <c r="AJ370" s="448"/>
      <c r="AK370" s="449"/>
      <c r="AL370" s="448"/>
      <c r="AM370" s="448"/>
      <c r="AN370" s="464"/>
      <c r="AO370" s="464"/>
      <c r="AP370" s="464"/>
      <c r="AQ370" s="464"/>
      <c r="AR370" s="514"/>
      <c r="AS370" s="448"/>
      <c r="AT370" s="448"/>
      <c r="AU370" s="449"/>
      <c r="AV370" s="448"/>
      <c r="AW370" s="450"/>
      <c r="AX370" s="463"/>
      <c r="AY370" s="464"/>
      <c r="AZ370" s="464"/>
      <c r="BA370" s="464"/>
      <c r="BB370" s="514"/>
      <c r="BC370" s="448"/>
      <c r="BD370" s="448"/>
      <c r="BE370" s="449"/>
      <c r="BF370" s="448"/>
      <c r="BG370" s="448"/>
      <c r="BH370" s="463"/>
      <c r="BI370" s="464"/>
      <c r="BJ370" s="464"/>
      <c r="BK370" s="464"/>
      <c r="BL370" s="514"/>
      <c r="BM370" s="448"/>
      <c r="BN370" s="448"/>
      <c r="BO370" s="449"/>
      <c r="BP370" s="448"/>
      <c r="BQ370" s="450"/>
      <c r="BR370" s="463"/>
      <c r="BS370" s="464"/>
      <c r="BT370" s="464"/>
      <c r="BU370" s="465"/>
      <c r="BV370" s="506"/>
      <c r="BW370" s="447"/>
      <c r="BX370" s="448"/>
      <c r="BY370" s="449"/>
      <c r="BZ370" s="448"/>
      <c r="CA370" s="450"/>
      <c r="CB370" s="447"/>
      <c r="CC370" s="448"/>
      <c r="CD370" s="448"/>
      <c r="CE370" s="448"/>
      <c r="CF370" s="506"/>
      <c r="CG370" s="447"/>
      <c r="CH370" s="448"/>
      <c r="CI370" s="449"/>
      <c r="CJ370" s="448"/>
      <c r="CK370" s="450"/>
      <c r="CL370" s="447"/>
      <c r="CM370" s="448"/>
      <c r="CN370" s="448"/>
      <c r="CO370" s="448"/>
      <c r="CP370" s="514"/>
      <c r="CQ370" s="448"/>
      <c r="CR370" s="448"/>
      <c r="CS370" s="449"/>
      <c r="CT370" s="448"/>
      <c r="CU370" s="448"/>
      <c r="CV370" s="447"/>
      <c r="CW370" s="448"/>
      <c r="CX370" s="448"/>
      <c r="CY370" s="448"/>
      <c r="CZ370" s="514"/>
      <c r="DA370" s="448"/>
      <c r="DB370" s="448"/>
      <c r="DC370" s="449"/>
      <c r="DD370" s="448"/>
      <c r="DE370" s="450"/>
      <c r="DF370" s="447"/>
      <c r="DG370" s="448"/>
      <c r="DH370" s="448"/>
      <c r="DI370" s="448"/>
      <c r="DJ370" s="514"/>
      <c r="DK370" s="448"/>
      <c r="DL370" s="448"/>
      <c r="DM370" s="449"/>
      <c r="DN370" s="448"/>
      <c r="DO370" s="450"/>
      <c r="DP370" s="447"/>
      <c r="DQ370" s="448"/>
      <c r="DR370" s="448"/>
      <c r="DS370" s="448"/>
      <c r="DT370" s="514"/>
      <c r="DU370" s="448"/>
      <c r="DV370" s="448"/>
      <c r="DW370" s="449"/>
      <c r="DX370" s="448"/>
      <c r="DY370" s="448"/>
      <c r="DZ370" s="464"/>
      <c r="EA370" s="464"/>
      <c r="EB370" s="464"/>
      <c r="EC370" s="464"/>
      <c r="ED370" s="450"/>
    </row>
  </sheetData>
  <sortState xmlns:xlrd2="http://schemas.microsoft.com/office/spreadsheetml/2017/richdata2" ref="F7:M370">
    <sortCondition ref="H7:H370"/>
  </sortState>
  <mergeCells count="17">
    <mergeCell ref="DU6:ED6"/>
    <mergeCell ref="BW6:CF6"/>
    <mergeCell ref="CG6:CP6"/>
    <mergeCell ref="CQ6:CZ6"/>
    <mergeCell ref="DA6:DJ6"/>
    <mergeCell ref="DK6:DT6"/>
    <mergeCell ref="AI6:AR6"/>
    <mergeCell ref="AS6:BB6"/>
    <mergeCell ref="BC6:BL6"/>
    <mergeCell ref="BM6:BV6"/>
    <mergeCell ref="B2:D2"/>
    <mergeCell ref="B4:D4"/>
    <mergeCell ref="O6:X6"/>
    <mergeCell ref="Y6:AH6"/>
    <mergeCell ref="F4:H4"/>
    <mergeCell ref="I4:M4"/>
    <mergeCell ref="H3:I3"/>
  </mergeCells>
  <conditionalFormatting sqref="F4">
    <cfRule type="colorScale" priority="9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F370">
    <cfRule type="colorScale" priority="7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I370">
    <cfRule type="expression" dxfId="33" priority="1210">
      <formula>IF(AND(#REF!&lt;2),(#REF!&gt;1))</formula>
    </cfRule>
  </conditionalFormatting>
  <conditionalFormatting sqref="G7:G37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:M370">
    <cfRule type="cellIs" dxfId="32" priority="4" operator="between">
      <formula>1</formula>
      <formula>1</formula>
    </cfRule>
  </conditionalFormatting>
  <conditionalFormatting sqref="AB3:AF3 AH3">
    <cfRule type="colorScale" priority="2">
      <colorScale>
        <cfvo type="min"/>
        <cfvo type="percentile" val="50"/>
        <cfvo type="max"/>
        <color theme="9" tint="0.79998168889431442"/>
        <color theme="7" tint="0.79998168889431442"/>
        <color theme="5" tint="0.79998168889431442"/>
      </colorScale>
    </cfRule>
  </conditionalFormatting>
  <conditionalFormatting sqref="AB4:AF4 AH4">
    <cfRule type="colorScale" priority="1">
      <colorScale>
        <cfvo type="min"/>
        <cfvo type="percentile" val="50"/>
        <cfvo type="max"/>
        <color theme="9" tint="0.79998168889431442"/>
        <color theme="7" tint="0.79998168889431442"/>
        <color theme="5" tint="0.79998168889431442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AD75-EEDF-4F0D-8B57-4E99704F90C4}">
  <dimension ref="B1:T368"/>
  <sheetViews>
    <sheetView workbookViewId="0">
      <selection activeCell="Q3" sqref="Q3"/>
    </sheetView>
  </sheetViews>
  <sheetFormatPr defaultRowHeight="15" x14ac:dyDescent="0.25"/>
  <cols>
    <col min="2" max="2" width="13.7109375" bestFit="1" customWidth="1"/>
    <col min="3" max="3" width="5.28515625" bestFit="1" customWidth="1"/>
    <col min="4" max="4" width="14" bestFit="1" customWidth="1"/>
    <col min="5" max="5" width="5.28515625" bestFit="1" customWidth="1"/>
    <col min="7" max="7" width="0.42578125" customWidth="1"/>
    <col min="8" max="8" width="22" bestFit="1" customWidth="1"/>
    <col min="9" max="9" width="13.7109375" style="60" customWidth="1"/>
    <col min="10" max="10" width="14.5703125" style="57" customWidth="1"/>
    <col min="11" max="11" width="22" customWidth="1"/>
    <col min="12" max="12" width="13.7109375" style="60" customWidth="1"/>
    <col min="13" max="13" width="16" style="57" customWidth="1"/>
    <col min="14" max="14" width="0.42578125" customWidth="1"/>
    <col min="17" max="17" width="23" bestFit="1" customWidth="1"/>
    <col min="18" max="18" width="9.5703125" customWidth="1"/>
    <col min="19" max="19" width="11.140625" bestFit="1" customWidth="1"/>
  </cols>
  <sheetData>
    <row r="1" spans="2:20" ht="15.75" thickBot="1" x14ac:dyDescent="0.3"/>
    <row r="2" spans="2:20" ht="15.75" thickBot="1" x14ac:dyDescent="0.3">
      <c r="B2" s="629" t="s">
        <v>588</v>
      </c>
      <c r="C2" s="663"/>
      <c r="D2" s="663"/>
      <c r="E2" s="630"/>
      <c r="G2" s="75"/>
      <c r="H2" s="399"/>
      <c r="I2" s="400"/>
      <c r="J2" s="402">
        <f ca="1">TODAY()</f>
        <v>45708</v>
      </c>
      <c r="K2" s="400" t="s">
        <v>478</v>
      </c>
      <c r="L2" s="400"/>
      <c r="M2" s="401"/>
    </row>
    <row r="3" spans="2:20" ht="15.75" thickBot="1" x14ac:dyDescent="0.3">
      <c r="B3" s="76" t="s">
        <v>34</v>
      </c>
      <c r="C3" s="77" t="s">
        <v>414</v>
      </c>
      <c r="D3" s="76" t="s">
        <v>34</v>
      </c>
      <c r="E3" s="77" t="s">
        <v>414</v>
      </c>
      <c r="G3" s="24"/>
      <c r="H3" s="25" t="s">
        <v>23</v>
      </c>
      <c r="I3" s="61" t="s">
        <v>411</v>
      </c>
      <c r="J3" s="58" t="s">
        <v>412</v>
      </c>
      <c r="K3" s="25" t="s">
        <v>23</v>
      </c>
      <c r="L3" s="61" t="s">
        <v>411</v>
      </c>
      <c r="M3" s="58" t="s">
        <v>412</v>
      </c>
      <c r="N3" s="75"/>
      <c r="Q3" s="490">
        <f ca="1">TODAY()</f>
        <v>45708</v>
      </c>
      <c r="R3" s="664" t="str">
        <f>"- 11 AM ET - RPPF 2025 Ratings"</f>
        <v>- 11 AM ET - RPPF 2025 Ratings</v>
      </c>
      <c r="S3" s="664"/>
      <c r="T3" s="665"/>
    </row>
    <row r="4" spans="2:20" ht="15.75" thickBot="1" x14ac:dyDescent="0.3">
      <c r="B4" s="74" t="s">
        <v>53</v>
      </c>
      <c r="C4" s="251">
        <v>1</v>
      </c>
      <c r="D4" s="80" t="s">
        <v>170</v>
      </c>
      <c r="E4" s="72" t="s">
        <v>543</v>
      </c>
      <c r="G4" s="22"/>
      <c r="H4" s="63" t="str">
        <f>'NPB CALCULATION'!L3</f>
        <v>Auburn</v>
      </c>
      <c r="I4" s="64">
        <f>'NPB CALCULATION'!M3</f>
        <v>0.99662065696178881</v>
      </c>
      <c r="J4" s="62">
        <f>'NPB CALCULATION'!N3</f>
        <v>1</v>
      </c>
      <c r="K4" s="59" t="str">
        <f>'NPB CALCULATION'!L28</f>
        <v>Texas A&amp;M</v>
      </c>
      <c r="L4" s="59">
        <f>'NPB CALCULATION'!M28</f>
        <v>0.90442677707480401</v>
      </c>
      <c r="M4" s="353">
        <f>'NPB CALCULATION'!N28</f>
        <v>26</v>
      </c>
      <c r="N4" s="24"/>
      <c r="Q4" s="489" t="s">
        <v>34</v>
      </c>
      <c r="R4" s="488" t="s">
        <v>413</v>
      </c>
      <c r="S4" s="489" t="s">
        <v>587</v>
      </c>
      <c r="T4" s="30" t="s">
        <v>414</v>
      </c>
    </row>
    <row r="5" spans="2:20" x14ac:dyDescent="0.25">
      <c r="B5" s="78" t="s">
        <v>109</v>
      </c>
      <c r="C5" s="69">
        <v>2</v>
      </c>
      <c r="D5" s="78" t="s">
        <v>88</v>
      </c>
      <c r="E5" s="70" t="s">
        <v>543</v>
      </c>
      <c r="G5" s="22"/>
      <c r="H5" s="59" t="str">
        <f>'NPB CALCULATION'!L4</f>
        <v>Florida</v>
      </c>
      <c r="I5" s="356">
        <f>'NPB CALCULATION'!M4</f>
        <v>0.97612008123697691</v>
      </c>
      <c r="J5" s="357">
        <f>'NPB CALCULATION'!N4</f>
        <v>2</v>
      </c>
      <c r="K5" s="59" t="str">
        <f>'NPB CALCULATION'!L29</f>
        <v>Utah St.</v>
      </c>
      <c r="L5" s="59">
        <f>'NPB CALCULATION'!M29</f>
        <v>0.89891741807668846</v>
      </c>
      <c r="M5" s="353">
        <f>'NPB CALCULATION'!N29</f>
        <v>27</v>
      </c>
      <c r="N5" s="22"/>
      <c r="Q5" s="405" t="s">
        <v>53</v>
      </c>
      <c r="R5" s="311">
        <f>(VLOOKUP(Q5,'RPPF CALCULATION'!$AX$2:$AZ$400,2,FALSE))</f>
        <v>0.9917652110623224</v>
      </c>
      <c r="S5" s="492">
        <f t="shared" ref="S5:S68" si="0">R5/$R$6</f>
        <v>1.0163630505513843</v>
      </c>
      <c r="T5" s="327">
        <f t="shared" ref="T5:T68" si="1">RANK(R5,R:R,0)</f>
        <v>1</v>
      </c>
    </row>
    <row r="6" spans="2:20" ht="15.75" customHeight="1" x14ac:dyDescent="0.25">
      <c r="B6" s="78" t="s">
        <v>122</v>
      </c>
      <c r="C6" s="69">
        <v>3</v>
      </c>
      <c r="D6" s="78" t="s">
        <v>346</v>
      </c>
      <c r="E6" s="70">
        <v>28</v>
      </c>
      <c r="G6" s="22"/>
      <c r="H6" s="59" t="str">
        <f>'NPB CALCULATION'!L5</f>
        <v>Duke</v>
      </c>
      <c r="I6" s="356">
        <f>'NPB CALCULATION'!M5</f>
        <v>0.97528499975694494</v>
      </c>
      <c r="J6" s="357">
        <f>'NPB CALCULATION'!N5</f>
        <v>3</v>
      </c>
      <c r="K6" s="59" t="str">
        <f>'NPB CALCULATION'!L30</f>
        <v>UC San Diego</v>
      </c>
      <c r="L6" s="59">
        <f>'NPB CALCULATION'!M30</f>
        <v>0.89860562299886815</v>
      </c>
      <c r="M6" s="353">
        <f>'NPB CALCULATION'!N30</f>
        <v>28</v>
      </c>
      <c r="N6" s="22"/>
      <c r="Q6" s="406" t="s">
        <v>109</v>
      </c>
      <c r="R6" s="310">
        <f>(VLOOKUP(Q6,'RPPF CALCULATION'!$AX$2:$AZ$400,2,FALSE))</f>
        <v>0.97579817617758013</v>
      </c>
      <c r="S6" s="493">
        <f t="shared" si="0"/>
        <v>1</v>
      </c>
      <c r="T6" s="328">
        <f t="shared" si="1"/>
        <v>2</v>
      </c>
    </row>
    <row r="7" spans="2:20" x14ac:dyDescent="0.25">
      <c r="B7" s="78" t="s">
        <v>40</v>
      </c>
      <c r="C7" s="69">
        <v>4</v>
      </c>
      <c r="D7" s="78" t="s">
        <v>227</v>
      </c>
      <c r="E7" s="70">
        <v>29</v>
      </c>
      <c r="G7" s="22"/>
      <c r="H7" s="59" t="str">
        <f>'NPB CALCULATION'!L6</f>
        <v>Alabama</v>
      </c>
      <c r="I7" s="356">
        <f>'NPB CALCULATION'!M6</f>
        <v>0.95154903764085208</v>
      </c>
      <c r="J7" s="357">
        <f>'NPB CALCULATION'!N6</f>
        <v>4</v>
      </c>
      <c r="K7" s="59" t="str">
        <f>'NPB CALCULATION'!L31</f>
        <v>New Mexico</v>
      </c>
      <c r="L7" s="59">
        <f>'NPB CALCULATION'!M31</f>
        <v>0.89832642910794758</v>
      </c>
      <c r="M7" s="353">
        <f>'NPB CALCULATION'!N31</f>
        <v>29</v>
      </c>
      <c r="N7" s="22"/>
      <c r="Q7" s="406" t="s">
        <v>122</v>
      </c>
      <c r="R7" s="310">
        <f>(VLOOKUP(Q7,'RPPF CALCULATION'!$AX$2:$AZ$400,2,FALSE))</f>
        <v>0.94609263376116837</v>
      </c>
      <c r="S7" s="493">
        <f t="shared" si="0"/>
        <v>0.96955769836261119</v>
      </c>
      <c r="T7" s="328">
        <f t="shared" si="1"/>
        <v>3</v>
      </c>
    </row>
    <row r="8" spans="2:20" x14ac:dyDescent="0.25">
      <c r="B8" s="78" t="s">
        <v>332</v>
      </c>
      <c r="C8" s="69">
        <v>5</v>
      </c>
      <c r="D8" s="78" t="s">
        <v>252</v>
      </c>
      <c r="E8" s="70">
        <v>30</v>
      </c>
      <c r="G8" s="22"/>
      <c r="H8" s="59" t="str">
        <f>'NPB CALCULATION'!L7</f>
        <v>Texas Tech</v>
      </c>
      <c r="I8" s="356">
        <f>'NPB CALCULATION'!M7</f>
        <v>0.94468647114047544</v>
      </c>
      <c r="J8" s="357">
        <f>'NPB CALCULATION'!N7</f>
        <v>5</v>
      </c>
      <c r="K8" s="59" t="str">
        <f>'NPB CALCULATION'!L32</f>
        <v>West Virginia</v>
      </c>
      <c r="L8" s="59">
        <f>'NPB CALCULATION'!M32</f>
        <v>0.89776188840711713</v>
      </c>
      <c r="M8" s="353">
        <f>'NPB CALCULATION'!N32</f>
        <v>30</v>
      </c>
      <c r="N8" s="22"/>
      <c r="Q8" s="406" t="s">
        <v>148</v>
      </c>
      <c r="R8" s="310">
        <f>(VLOOKUP(Q8,'RPPF CALCULATION'!$AX$2:$AZ$400,2,FALSE))</f>
        <v>0.944278852250795</v>
      </c>
      <c r="S8" s="493">
        <f t="shared" si="0"/>
        <v>0.96769893129924323</v>
      </c>
      <c r="T8" s="328">
        <f t="shared" si="1"/>
        <v>4</v>
      </c>
    </row>
    <row r="9" spans="2:20" x14ac:dyDescent="0.25">
      <c r="B9" s="78" t="s">
        <v>153</v>
      </c>
      <c r="C9" s="69">
        <v>6</v>
      </c>
      <c r="D9" s="78" t="s">
        <v>327</v>
      </c>
      <c r="E9" s="70">
        <v>31</v>
      </c>
      <c r="G9" s="22"/>
      <c r="H9" s="59" t="str">
        <f>'NPB CALCULATION'!L8</f>
        <v>Missouri</v>
      </c>
      <c r="I9" s="356">
        <f>'NPB CALCULATION'!M8</f>
        <v>0.94264125558134593</v>
      </c>
      <c r="J9" s="357">
        <f>'NPB CALCULATION'!N8</f>
        <v>6</v>
      </c>
      <c r="K9" s="59" t="str">
        <f>'NPB CALCULATION'!L33</f>
        <v>Ohio St.</v>
      </c>
      <c r="L9" s="59">
        <f>'NPB CALCULATION'!M33</f>
        <v>0.89686364211293135</v>
      </c>
      <c r="M9" s="353">
        <f>'NPB CALCULATION'!N33</f>
        <v>31</v>
      </c>
      <c r="N9" s="22"/>
      <c r="Q9" s="406" t="s">
        <v>40</v>
      </c>
      <c r="R9" s="310">
        <f>(VLOOKUP(Q9,'RPPF CALCULATION'!$AX$2:$AZ$400,2,FALSE))</f>
        <v>0.93505932717312246</v>
      </c>
      <c r="S9" s="493">
        <f t="shared" si="0"/>
        <v>0.95825074282876721</v>
      </c>
      <c r="T9" s="328">
        <f t="shared" si="1"/>
        <v>5</v>
      </c>
    </row>
    <row r="10" spans="2:20" x14ac:dyDescent="0.25">
      <c r="B10" s="78" t="s">
        <v>148</v>
      </c>
      <c r="C10" s="69">
        <v>7</v>
      </c>
      <c r="D10" s="78" t="s">
        <v>364</v>
      </c>
      <c r="E10" s="70" t="s">
        <v>595</v>
      </c>
      <c r="G10" s="22"/>
      <c r="H10" s="59" t="str">
        <f>'NPB CALCULATION'!L9</f>
        <v>Houston</v>
      </c>
      <c r="I10" s="356">
        <f>'NPB CALCULATION'!M9</f>
        <v>0.94225328752852811</v>
      </c>
      <c r="J10" s="357">
        <f>'NPB CALCULATION'!N9</f>
        <v>7</v>
      </c>
      <c r="K10" s="59" t="str">
        <f>'NPB CALCULATION'!L34</f>
        <v>UCLA</v>
      </c>
      <c r="L10" s="59">
        <f>'NPB CALCULATION'!M34</f>
        <v>0.8957984974249269</v>
      </c>
      <c r="M10" s="353">
        <f>'NPB CALCULATION'!N34</f>
        <v>32</v>
      </c>
      <c r="N10" s="22"/>
      <c r="Q10" s="406" t="s">
        <v>332</v>
      </c>
      <c r="R10" s="310">
        <f>(VLOOKUP(Q10,'RPPF CALCULATION'!$AX$2:$AZ$400,2,FALSE))</f>
        <v>0.91201726213482048</v>
      </c>
      <c r="S10" s="493">
        <f t="shared" si="0"/>
        <v>0.93463718666435336</v>
      </c>
      <c r="T10" s="328">
        <f t="shared" si="1"/>
        <v>6</v>
      </c>
    </row>
    <row r="11" spans="2:20" x14ac:dyDescent="0.25">
      <c r="B11" s="78" t="s">
        <v>323</v>
      </c>
      <c r="C11" s="69" t="s">
        <v>591</v>
      </c>
      <c r="D11" s="78" t="s">
        <v>376</v>
      </c>
      <c r="E11" s="70" t="s">
        <v>595</v>
      </c>
      <c r="G11" s="22"/>
      <c r="H11" s="59" t="str">
        <f>'NPB CALCULATION'!L10</f>
        <v>Wisconsin</v>
      </c>
      <c r="I11" s="356">
        <f>'NPB CALCULATION'!M10</f>
        <v>0.94098287388315605</v>
      </c>
      <c r="J11" s="357">
        <f>'NPB CALCULATION'!N10</f>
        <v>8</v>
      </c>
      <c r="K11" s="59" t="str">
        <f>'NPB CALCULATION'!L35</f>
        <v>SMU</v>
      </c>
      <c r="L11" s="59">
        <f>'NPB CALCULATION'!M35</f>
        <v>0.89538569937610035</v>
      </c>
      <c r="M11" s="353">
        <f>'NPB CALCULATION'!N35</f>
        <v>33</v>
      </c>
      <c r="N11" s="22"/>
      <c r="Q11" s="406" t="s">
        <v>138</v>
      </c>
      <c r="R11" s="310">
        <f>(VLOOKUP(Q11,'RPPF CALCULATION'!$AX$2:$AZ$400,2,FALSE))</f>
        <v>0.91121265564719967</v>
      </c>
      <c r="S11" s="493">
        <f t="shared" si="0"/>
        <v>0.93381262426275846</v>
      </c>
      <c r="T11" s="328">
        <f t="shared" si="1"/>
        <v>7</v>
      </c>
    </row>
    <row r="12" spans="2:20" x14ac:dyDescent="0.25">
      <c r="B12" s="78" t="s">
        <v>196</v>
      </c>
      <c r="C12" s="69" t="s">
        <v>591</v>
      </c>
      <c r="D12" s="78" t="s">
        <v>257</v>
      </c>
      <c r="E12" s="70" t="s">
        <v>595</v>
      </c>
      <c r="G12" s="22"/>
      <c r="H12" s="59" t="str">
        <f>'NPB CALCULATION'!L11</f>
        <v>Maryland</v>
      </c>
      <c r="I12" s="356">
        <f>'NPB CALCULATION'!M11</f>
        <v>0.93858780022945398</v>
      </c>
      <c r="J12" s="357">
        <f>'NPB CALCULATION'!N11</f>
        <v>9</v>
      </c>
      <c r="K12" s="59" t="str">
        <f>'NPB CALCULATION'!L36</f>
        <v>Oregon</v>
      </c>
      <c r="L12" s="59">
        <f>'NPB CALCULATION'!M36</f>
        <v>0.89365736376872029</v>
      </c>
      <c r="M12" s="353">
        <f>'NPB CALCULATION'!N36</f>
        <v>34</v>
      </c>
      <c r="N12" s="22"/>
      <c r="Q12" s="406" t="s">
        <v>323</v>
      </c>
      <c r="R12" s="310">
        <f>(VLOOKUP(Q12,'RPPF CALCULATION'!$AX$2:$AZ$400,2,FALSE))</f>
        <v>0.9075734700167446</v>
      </c>
      <c r="S12" s="493">
        <f t="shared" si="0"/>
        <v>0.93008317926142581</v>
      </c>
      <c r="T12" s="328">
        <f t="shared" si="1"/>
        <v>8</v>
      </c>
    </row>
    <row r="13" spans="2:20" x14ac:dyDescent="0.25">
      <c r="B13" s="78" t="s">
        <v>212</v>
      </c>
      <c r="C13" s="69" t="s">
        <v>592</v>
      </c>
      <c r="D13" s="78" t="s">
        <v>358</v>
      </c>
      <c r="E13" s="70">
        <v>35</v>
      </c>
      <c r="G13" s="22"/>
      <c r="H13" s="59" t="str">
        <f>'NPB CALCULATION'!L12</f>
        <v>Tennessee</v>
      </c>
      <c r="I13" s="356">
        <f>'NPB CALCULATION'!M12</f>
        <v>0.93678844531321592</v>
      </c>
      <c r="J13" s="357">
        <f>'NPB CALCULATION'!N12</f>
        <v>10</v>
      </c>
      <c r="K13" s="59" t="str">
        <f>'NPB CALCULATION'!L37</f>
        <v>Vanderbilt</v>
      </c>
      <c r="L13" s="59">
        <f>'NPB CALCULATION'!M37</f>
        <v>0.89241996866688356</v>
      </c>
      <c r="M13" s="353">
        <f>'NPB CALCULATION'!N37</f>
        <v>35</v>
      </c>
      <c r="N13" s="22"/>
      <c r="Q13" s="406" t="s">
        <v>47</v>
      </c>
      <c r="R13" s="310">
        <f>(VLOOKUP(Q13,'RPPF CALCULATION'!$AX$2:$AZ$400,2,FALSE))</f>
        <v>0.90715823098501902</v>
      </c>
      <c r="S13" s="493">
        <f t="shared" si="0"/>
        <v>0.92965764143827456</v>
      </c>
      <c r="T13" s="328">
        <f t="shared" si="1"/>
        <v>9</v>
      </c>
    </row>
    <row r="14" spans="2:20" x14ac:dyDescent="0.25">
      <c r="B14" s="78" t="s">
        <v>384</v>
      </c>
      <c r="C14" s="69" t="s">
        <v>592</v>
      </c>
      <c r="D14" s="78" t="s">
        <v>95</v>
      </c>
      <c r="E14" s="70">
        <v>36</v>
      </c>
      <c r="G14" s="22"/>
      <c r="H14" s="59" t="str">
        <f>'NPB CALCULATION'!L13</f>
        <v>Illinois</v>
      </c>
      <c r="I14" s="356">
        <f>'NPB CALCULATION'!M13</f>
        <v>0.93599553550750125</v>
      </c>
      <c r="J14" s="357">
        <f>'NPB CALCULATION'!N13</f>
        <v>11</v>
      </c>
      <c r="K14" s="59" t="str">
        <f>'NPB CALCULATION'!L38</f>
        <v>Drake</v>
      </c>
      <c r="L14" s="59">
        <f>'NPB CALCULATION'!M38</f>
        <v>0.88498755486555192</v>
      </c>
      <c r="M14" s="353">
        <f>'NPB CALCULATION'!N38</f>
        <v>36</v>
      </c>
      <c r="N14" s="22"/>
      <c r="Q14" s="406" t="s">
        <v>153</v>
      </c>
      <c r="R14" s="310">
        <f>(VLOOKUP(Q14,'RPPF CALCULATION'!$AX$2:$AZ$400,2,FALSE))</f>
        <v>0.90116090144998462</v>
      </c>
      <c r="S14" s="493">
        <f t="shared" si="0"/>
        <v>0.92351156566005643</v>
      </c>
      <c r="T14" s="328">
        <f t="shared" si="1"/>
        <v>10</v>
      </c>
    </row>
    <row r="15" spans="2:20" x14ac:dyDescent="0.25">
      <c r="B15" s="78" t="s">
        <v>47</v>
      </c>
      <c r="C15" s="69" t="s">
        <v>593</v>
      </c>
      <c r="D15" s="78" t="s">
        <v>298</v>
      </c>
      <c r="E15" s="70">
        <v>37</v>
      </c>
      <c r="G15" s="22"/>
      <c r="H15" s="59" t="str">
        <f>'NPB CALCULATION'!L14</f>
        <v>Gonzaga</v>
      </c>
      <c r="I15" s="356">
        <f>'NPB CALCULATION'!M14</f>
        <v>0.93270615391240475</v>
      </c>
      <c r="J15" s="357">
        <f>'NPB CALCULATION'!N14</f>
        <v>12</v>
      </c>
      <c r="K15" s="59" t="str">
        <f>'NPB CALCULATION'!L39</f>
        <v>Kansas</v>
      </c>
      <c r="L15" s="59">
        <f>'NPB CALCULATION'!M39</f>
        <v>0.88477885788308142</v>
      </c>
      <c r="M15" s="353">
        <f>'NPB CALCULATION'!N39</f>
        <v>37</v>
      </c>
      <c r="N15" s="22"/>
      <c r="Q15" s="406" t="s">
        <v>384</v>
      </c>
      <c r="R15" s="310">
        <f>(VLOOKUP(Q15,'RPPF CALCULATION'!$AX$2:$AZ$400,2,FALSE))</f>
        <v>0.89790527664139819</v>
      </c>
      <c r="S15" s="493">
        <f t="shared" si="0"/>
        <v>0.92017519458654262</v>
      </c>
      <c r="T15" s="328">
        <f t="shared" si="1"/>
        <v>11</v>
      </c>
    </row>
    <row r="16" spans="2:20" x14ac:dyDescent="0.25">
      <c r="B16" s="78" t="s">
        <v>138</v>
      </c>
      <c r="C16" s="69" t="s">
        <v>593</v>
      </c>
      <c r="D16" s="78" t="s">
        <v>71</v>
      </c>
      <c r="E16" s="70" t="s">
        <v>596</v>
      </c>
      <c r="G16" s="22"/>
      <c r="H16" s="59" t="str">
        <f>'NPB CALCULATION'!L15</f>
        <v>Arizona</v>
      </c>
      <c r="I16" s="356">
        <f>'NPB CALCULATION'!M15</f>
        <v>0.93220203428812942</v>
      </c>
      <c r="J16" s="357">
        <f>'NPB CALCULATION'!N15</f>
        <v>13</v>
      </c>
      <c r="K16" s="59" t="str">
        <f>'NPB CALCULATION'!L40</f>
        <v>BYU</v>
      </c>
      <c r="L16" s="59">
        <f>'NPB CALCULATION'!M40</f>
        <v>0.88310456891159228</v>
      </c>
      <c r="M16" s="353">
        <f>'NPB CALCULATION'!N40</f>
        <v>38</v>
      </c>
      <c r="N16" s="22"/>
      <c r="Q16" s="406" t="s">
        <v>161</v>
      </c>
      <c r="R16" s="310">
        <f>(VLOOKUP(Q16,'RPPF CALCULATION'!$AX$2:$AZ$400,2,FALSE))</f>
        <v>0.89584527572587136</v>
      </c>
      <c r="S16" s="493">
        <f t="shared" si="0"/>
        <v>0.91806410136479022</v>
      </c>
      <c r="T16" s="328">
        <f t="shared" si="1"/>
        <v>12</v>
      </c>
    </row>
    <row r="17" spans="2:20" x14ac:dyDescent="0.25">
      <c r="B17" s="78" t="s">
        <v>161</v>
      </c>
      <c r="C17" s="69">
        <v>14</v>
      </c>
      <c r="D17" s="78" t="s">
        <v>98</v>
      </c>
      <c r="E17" s="70" t="s">
        <v>596</v>
      </c>
      <c r="G17" s="22"/>
      <c r="H17" s="59" t="str">
        <f>'NPB CALCULATION'!L16</f>
        <v>Michigan</v>
      </c>
      <c r="I17" s="356">
        <f>'NPB CALCULATION'!M16</f>
        <v>0.93097920872710438</v>
      </c>
      <c r="J17" s="357">
        <f>'NPB CALCULATION'!N16</f>
        <v>14</v>
      </c>
      <c r="K17" s="59" t="str">
        <f>'NPB CALCULATION'!L41</f>
        <v>Texas</v>
      </c>
      <c r="L17" s="59">
        <f>'NPB CALCULATION'!M41</f>
        <v>0.88252021232215572</v>
      </c>
      <c r="M17" s="353">
        <f>'NPB CALCULATION'!N41</f>
        <v>39</v>
      </c>
      <c r="N17" s="22"/>
      <c r="Q17" s="406" t="s">
        <v>196</v>
      </c>
      <c r="R17" s="310">
        <f>(VLOOKUP(Q17,'RPPF CALCULATION'!$AX$2:$AZ$400,2,FALSE))</f>
        <v>0.89361983053511995</v>
      </c>
      <c r="S17" s="493">
        <f t="shared" si="0"/>
        <v>0.91578346050576653</v>
      </c>
      <c r="T17" s="328">
        <f t="shared" si="1"/>
        <v>13</v>
      </c>
    </row>
    <row r="18" spans="2:20" x14ac:dyDescent="0.25">
      <c r="B18" s="78" t="s">
        <v>204</v>
      </c>
      <c r="C18" s="69">
        <v>15</v>
      </c>
      <c r="D18" s="78" t="s">
        <v>343</v>
      </c>
      <c r="E18" s="70" t="s">
        <v>596</v>
      </c>
      <c r="G18" s="22"/>
      <c r="H18" s="59" t="str">
        <f>'NPB CALCULATION'!L17</f>
        <v>Louisville</v>
      </c>
      <c r="I18" s="356">
        <f>'NPB CALCULATION'!M17</f>
        <v>0.92554403441275501</v>
      </c>
      <c r="J18" s="357">
        <f>'NPB CALCULATION'!N17</f>
        <v>15</v>
      </c>
      <c r="K18" s="59" t="str">
        <f>'NPB CALCULATION'!L42</f>
        <v>San Diego St.</v>
      </c>
      <c r="L18" s="59">
        <f>'NPB CALCULATION'!M42</f>
        <v>0.88223951241722898</v>
      </c>
      <c r="M18" s="353">
        <f>'NPB CALCULATION'!N42</f>
        <v>40</v>
      </c>
      <c r="N18" s="22"/>
      <c r="Q18" s="406" t="s">
        <v>212</v>
      </c>
      <c r="R18" s="310">
        <f>(VLOOKUP(Q18,'RPPF CALCULATION'!$AX$2:$AZ$400,2,FALSE))</f>
        <v>0.89216074380484245</v>
      </c>
      <c r="S18" s="493">
        <f t="shared" si="0"/>
        <v>0.91428818539058532</v>
      </c>
      <c r="T18" s="328">
        <f t="shared" si="1"/>
        <v>14</v>
      </c>
    </row>
    <row r="19" spans="2:20" x14ac:dyDescent="0.25">
      <c r="B19" s="78" t="s">
        <v>270</v>
      </c>
      <c r="C19" s="69">
        <v>16</v>
      </c>
      <c r="D19" s="78" t="s">
        <v>253</v>
      </c>
      <c r="E19" s="70">
        <v>41</v>
      </c>
      <c r="G19" s="22"/>
      <c r="H19" s="59" t="str">
        <f>'NPB CALCULATION'!L18</f>
        <v>St. John's</v>
      </c>
      <c r="I19" s="356">
        <f>'NPB CALCULATION'!M18</f>
        <v>0.92114860218775951</v>
      </c>
      <c r="J19" s="357">
        <f>'NPB CALCULATION'!N18</f>
        <v>16</v>
      </c>
      <c r="K19" s="59" t="str">
        <f>'NPB CALCULATION'!L43</f>
        <v>VCU</v>
      </c>
      <c r="L19" s="59">
        <f>'NPB CALCULATION'!M43</f>
        <v>0.88173633932088968</v>
      </c>
      <c r="M19" s="353">
        <f>'NPB CALCULATION'!N43</f>
        <v>41</v>
      </c>
      <c r="N19" s="22"/>
      <c r="Q19" s="406" t="s">
        <v>204</v>
      </c>
      <c r="R19" s="310">
        <f>(VLOOKUP(Q19,'RPPF CALCULATION'!$AX$2:$AZ$400,2,FALSE))</f>
        <v>0.88853376147633956</v>
      </c>
      <c r="S19" s="493">
        <f t="shared" si="0"/>
        <v>0.91057124635846853</v>
      </c>
      <c r="T19" s="328">
        <f t="shared" si="1"/>
        <v>15</v>
      </c>
    </row>
    <row r="20" spans="2:20" x14ac:dyDescent="0.25">
      <c r="B20" s="78" t="s">
        <v>312</v>
      </c>
      <c r="C20" s="69">
        <v>17</v>
      </c>
      <c r="D20" s="78" t="s">
        <v>223</v>
      </c>
      <c r="E20" s="70">
        <v>42</v>
      </c>
      <c r="G20" s="22"/>
      <c r="H20" s="59" t="str">
        <f>'NPB CALCULATION'!L19</f>
        <v>Saint Mary's</v>
      </c>
      <c r="I20" s="356">
        <f>'NPB CALCULATION'!M19</f>
        <v>0.9182073913719343</v>
      </c>
      <c r="J20" s="357">
        <f>'NPB CALCULATION'!N19</f>
        <v>17</v>
      </c>
      <c r="K20" s="59" t="str">
        <f>'NPB CALCULATION'!L44</f>
        <v>Liberty</v>
      </c>
      <c r="L20" s="59">
        <f>'NPB CALCULATION'!M44</f>
        <v>0.88068586930050874</v>
      </c>
      <c r="M20" s="353">
        <f>'NPB CALCULATION'!N44</f>
        <v>42</v>
      </c>
      <c r="N20" s="22"/>
      <c r="Q20" s="406" t="s">
        <v>312</v>
      </c>
      <c r="R20" s="310">
        <f>(VLOOKUP(Q20,'RPPF CALCULATION'!$AX$2:$AZ$400,2,FALSE))</f>
        <v>0.88686193612892095</v>
      </c>
      <c r="S20" s="493">
        <f t="shared" si="0"/>
        <v>0.90885795626607713</v>
      </c>
      <c r="T20" s="328">
        <f t="shared" si="1"/>
        <v>16</v>
      </c>
    </row>
    <row r="21" spans="2:20" x14ac:dyDescent="0.25">
      <c r="B21" s="78" t="s">
        <v>286</v>
      </c>
      <c r="C21" s="69">
        <v>18</v>
      </c>
      <c r="D21" s="78" t="s">
        <v>365</v>
      </c>
      <c r="E21" s="70">
        <v>43</v>
      </c>
      <c r="G21" s="22"/>
      <c r="H21" s="59" t="str">
        <f>'NPB CALCULATION'!L20</f>
        <v>Mississippi</v>
      </c>
      <c r="I21" s="356">
        <f>'NPB CALCULATION'!M20</f>
        <v>0.91718963517112428</v>
      </c>
      <c r="J21" s="357">
        <f>'NPB CALCULATION'!N20</f>
        <v>18</v>
      </c>
      <c r="K21" s="59" t="str">
        <f>'NPB CALCULATION'!L45</f>
        <v>Creighton</v>
      </c>
      <c r="L21" s="59">
        <f>'NPB CALCULATION'!M45</f>
        <v>0.87742022229067718</v>
      </c>
      <c r="M21" s="353">
        <f>'NPB CALCULATION'!N45</f>
        <v>43</v>
      </c>
      <c r="N21" s="22"/>
      <c r="Q21" s="406" t="s">
        <v>270</v>
      </c>
      <c r="R21" s="310">
        <f>(VLOOKUP(Q21,'RPPF CALCULATION'!$AX$2:$AZ$400,2,FALSE))</f>
        <v>0.8802359502936965</v>
      </c>
      <c r="S21" s="493">
        <f t="shared" si="0"/>
        <v>0.90206763220421027</v>
      </c>
      <c r="T21" s="328">
        <f t="shared" si="1"/>
        <v>17</v>
      </c>
    </row>
    <row r="22" spans="2:20" x14ac:dyDescent="0.25">
      <c r="B22" s="78" t="s">
        <v>186</v>
      </c>
      <c r="C22" s="69">
        <v>19</v>
      </c>
      <c r="D22" s="78" t="s">
        <v>56</v>
      </c>
      <c r="E22" s="70" t="s">
        <v>527</v>
      </c>
      <c r="G22" s="22"/>
      <c r="H22" s="59" t="str">
        <f>'NPB CALCULATION'!L21</f>
        <v>Iowa St.</v>
      </c>
      <c r="I22" s="356">
        <f>'NPB CALCULATION'!M21</f>
        <v>0.91708159819783497</v>
      </c>
      <c r="J22" s="357">
        <f>'NPB CALCULATION'!N21</f>
        <v>19</v>
      </c>
      <c r="K22" s="59" t="str">
        <f>'NPB CALCULATION'!L46</f>
        <v>Connecticut</v>
      </c>
      <c r="L22" s="59">
        <f>'NPB CALCULATION'!M46</f>
        <v>0.87613875729435398</v>
      </c>
      <c r="M22" s="353">
        <f>'NPB CALCULATION'!N46</f>
        <v>44</v>
      </c>
      <c r="N22" s="22"/>
      <c r="Q22" s="406" t="s">
        <v>205</v>
      </c>
      <c r="R22" s="310">
        <f>(VLOOKUP(Q22,'RPPF CALCULATION'!$AX$2:$AZ$400,2,FALSE))</f>
        <v>0.87537567428521934</v>
      </c>
      <c r="S22" s="493">
        <f t="shared" si="0"/>
        <v>0.89708681124437206</v>
      </c>
      <c r="T22" s="328">
        <f t="shared" si="1"/>
        <v>18</v>
      </c>
    </row>
    <row r="23" spans="2:20" x14ac:dyDescent="0.25">
      <c r="B23" s="78" t="s">
        <v>328</v>
      </c>
      <c r="C23" s="69">
        <v>20</v>
      </c>
      <c r="D23" s="78" t="s">
        <v>291</v>
      </c>
      <c r="E23" s="70" t="s">
        <v>527</v>
      </c>
      <c r="G23" s="22"/>
      <c r="H23" s="59" t="str">
        <f>'NPB CALCULATION'!L22</f>
        <v>Michigan St.</v>
      </c>
      <c r="I23" s="356">
        <f>'NPB CALCULATION'!M22</f>
        <v>0.91704736438491963</v>
      </c>
      <c r="J23" s="357">
        <f>'NPB CALCULATION'!N22</f>
        <v>20</v>
      </c>
      <c r="K23" s="59" t="str">
        <f>'NPB CALCULATION'!L47</f>
        <v>Arkansas</v>
      </c>
      <c r="L23" s="59">
        <f>'NPB CALCULATION'!M47</f>
        <v>0.87454569204528043</v>
      </c>
      <c r="M23" s="353">
        <f>'NPB CALCULATION'!N47</f>
        <v>45</v>
      </c>
      <c r="N23" s="22"/>
      <c r="Q23" s="406" t="s">
        <v>194</v>
      </c>
      <c r="R23" s="310">
        <f>(VLOOKUP(Q23,'RPPF CALCULATION'!$AX$2:$AZ$400,2,FALSE))</f>
        <v>0.87130229579996354</v>
      </c>
      <c r="S23" s="493">
        <f t="shared" si="0"/>
        <v>0.89291240450258846</v>
      </c>
      <c r="T23" s="328">
        <f t="shared" si="1"/>
        <v>19</v>
      </c>
    </row>
    <row r="24" spans="2:20" x14ac:dyDescent="0.25">
      <c r="B24" s="78" t="s">
        <v>205</v>
      </c>
      <c r="C24" s="69">
        <v>21</v>
      </c>
      <c r="D24" s="78" t="s">
        <v>199</v>
      </c>
      <c r="E24" s="70">
        <v>46</v>
      </c>
      <c r="G24" s="22"/>
      <c r="H24" s="59" t="str">
        <f>'NPB CALCULATION'!L23</f>
        <v>Purdue</v>
      </c>
      <c r="I24" s="356">
        <f>'NPB CALCULATION'!M23</f>
        <v>0.91427253478077275</v>
      </c>
      <c r="J24" s="357">
        <f>'NPB CALCULATION'!N23</f>
        <v>21</v>
      </c>
      <c r="K24" s="59" t="str">
        <f>'NPB CALCULATION'!L48</f>
        <v>Memphis</v>
      </c>
      <c r="L24" s="59">
        <f>'NPB CALCULATION'!M48</f>
        <v>0.87255613977910329</v>
      </c>
      <c r="M24" s="353">
        <f>'NPB CALCULATION'!N48</f>
        <v>46</v>
      </c>
      <c r="N24" s="22"/>
      <c r="Q24" s="406" t="s">
        <v>286</v>
      </c>
      <c r="R24" s="310">
        <f>(VLOOKUP(Q24,'RPPF CALCULATION'!$AX$2:$AZ$400,2,FALSE))</f>
        <v>0.87026851469655531</v>
      </c>
      <c r="S24" s="493">
        <f t="shared" si="0"/>
        <v>0.89185298347819408</v>
      </c>
      <c r="T24" s="328">
        <f t="shared" si="1"/>
        <v>20</v>
      </c>
    </row>
    <row r="25" spans="2:20" x14ac:dyDescent="0.25">
      <c r="B25" s="78" t="s">
        <v>209</v>
      </c>
      <c r="C25" s="69">
        <v>22</v>
      </c>
      <c r="D25" s="78" t="s">
        <v>107</v>
      </c>
      <c r="E25" s="70">
        <v>47</v>
      </c>
      <c r="G25" s="22"/>
      <c r="H25" s="59" t="str">
        <f>'NPB CALCULATION'!L24</f>
        <v>Marquette</v>
      </c>
      <c r="I25" s="356">
        <f>'NPB CALCULATION'!M24</f>
        <v>0.91277051600524239</v>
      </c>
      <c r="J25" s="357">
        <f>'NPB CALCULATION'!N24</f>
        <v>22</v>
      </c>
      <c r="K25" s="59" t="str">
        <f>'NPB CALCULATION'!L49</f>
        <v>Baylor</v>
      </c>
      <c r="L25" s="59">
        <f>'NPB CALCULATION'!M49</f>
        <v>0.87116866081097843</v>
      </c>
      <c r="M25" s="353">
        <f>'NPB CALCULATION'!N49</f>
        <v>47</v>
      </c>
      <c r="N25" s="22"/>
      <c r="Q25" s="406" t="s">
        <v>209</v>
      </c>
      <c r="R25" s="310">
        <f>(VLOOKUP(Q25,'RPPF CALCULATION'!$AX$2:$AZ$400,2,FALSE))</f>
        <v>0.87021981921506086</v>
      </c>
      <c r="S25" s="493">
        <f t="shared" si="0"/>
        <v>0.89180308024750232</v>
      </c>
      <c r="T25" s="328">
        <f t="shared" si="1"/>
        <v>21</v>
      </c>
    </row>
    <row r="26" spans="2:20" x14ac:dyDescent="0.25">
      <c r="B26" s="78" t="s">
        <v>166</v>
      </c>
      <c r="C26" s="69" t="s">
        <v>594</v>
      </c>
      <c r="D26" s="78" t="s">
        <v>176</v>
      </c>
      <c r="E26" s="70">
        <v>48</v>
      </c>
      <c r="G26" s="22"/>
      <c r="H26" s="59" t="str">
        <f>'NPB CALCULATION'!L25</f>
        <v>Clemson</v>
      </c>
      <c r="I26" s="356">
        <f>'NPB CALCULATION'!M25</f>
        <v>0.91057800321631688</v>
      </c>
      <c r="J26" s="357">
        <f>'NPB CALCULATION'!N25</f>
        <v>23</v>
      </c>
      <c r="K26" s="59" t="str">
        <f>'NPB CALCULATION'!L50</f>
        <v>Oklahoma</v>
      </c>
      <c r="L26" s="59">
        <f>'NPB CALCULATION'!M50</f>
        <v>0.87091118972424342</v>
      </c>
      <c r="M26" s="353">
        <f>'NPB CALCULATION'!N50</f>
        <v>48</v>
      </c>
      <c r="N26" s="22"/>
      <c r="Q26" s="406" t="s">
        <v>186</v>
      </c>
      <c r="R26" s="310">
        <f>(VLOOKUP(Q26,'RPPF CALCULATION'!$AX$2:$AZ$400,2,FALSE))</f>
        <v>0.8700372953869141</v>
      </c>
      <c r="S26" s="493">
        <f t="shared" si="0"/>
        <v>0.89161602944888141</v>
      </c>
      <c r="T26" s="328">
        <f t="shared" si="1"/>
        <v>22</v>
      </c>
    </row>
    <row r="27" spans="2:20" x14ac:dyDescent="0.25">
      <c r="B27" s="78" t="s">
        <v>194</v>
      </c>
      <c r="C27" s="69" t="s">
        <v>594</v>
      </c>
      <c r="D27" s="78" t="s">
        <v>49</v>
      </c>
      <c r="E27" s="70">
        <v>49</v>
      </c>
      <c r="G27" s="22"/>
      <c r="H27" s="59" t="str">
        <f>'NPB CALCULATION'!L26</f>
        <v>Kentucky</v>
      </c>
      <c r="I27" s="356">
        <f>'NPB CALCULATION'!M26</f>
        <v>0.90975492642709055</v>
      </c>
      <c r="J27" s="357">
        <f>'NPB CALCULATION'!N26</f>
        <v>24</v>
      </c>
      <c r="K27" s="59" t="str">
        <f>'NPB CALCULATION'!L51</f>
        <v>Yale</v>
      </c>
      <c r="L27" s="59">
        <f>'NPB CALCULATION'!M51</f>
        <v>0.86927321126519863</v>
      </c>
      <c r="M27" s="353">
        <f>'NPB CALCULATION'!N51</f>
        <v>49</v>
      </c>
      <c r="N27" s="22"/>
      <c r="Q27" s="406" t="s">
        <v>328</v>
      </c>
      <c r="R27" s="310">
        <f>(VLOOKUP(Q27,'RPPF CALCULATION'!$AX$2:$AZ$400,2,FALSE))</f>
        <v>0.86975835952227687</v>
      </c>
      <c r="S27" s="493">
        <f t="shared" si="0"/>
        <v>0.89133017539478809</v>
      </c>
      <c r="T27" s="328">
        <f t="shared" si="1"/>
        <v>23</v>
      </c>
    </row>
    <row r="28" spans="2:20" ht="15.75" thickBot="1" x14ac:dyDescent="0.3">
      <c r="B28" s="79" t="s">
        <v>210</v>
      </c>
      <c r="C28" s="71">
        <v>25</v>
      </c>
      <c r="D28" s="79" t="s">
        <v>388</v>
      </c>
      <c r="E28" s="73">
        <v>50</v>
      </c>
      <c r="G28" s="23"/>
      <c r="H28" s="354" t="str">
        <f>'NPB CALCULATION'!L27</f>
        <v>Mississippi St.</v>
      </c>
      <c r="I28" s="358">
        <f>'NPB CALCULATION'!M27</f>
        <v>0.90960597700177948</v>
      </c>
      <c r="J28" s="359">
        <f>'NPB CALCULATION'!N27</f>
        <v>25</v>
      </c>
      <c r="K28" s="354" t="str">
        <f>'NPB CALCULATION'!L52</f>
        <v>Santa Clara</v>
      </c>
      <c r="L28" s="354">
        <f>'NPB CALCULATION'!M52</f>
        <v>0.8685635574820193</v>
      </c>
      <c r="M28" s="355">
        <f>'NPB CALCULATION'!N52</f>
        <v>50</v>
      </c>
      <c r="N28" s="22"/>
      <c r="Q28" s="406" t="s">
        <v>210</v>
      </c>
      <c r="R28" s="310">
        <f>(VLOOKUP(Q28,'RPPF CALCULATION'!$AX$2:$AZ$400,2,FALSE))</f>
        <v>0.86700446215617932</v>
      </c>
      <c r="S28" s="493">
        <f t="shared" si="0"/>
        <v>0.88850797564761785</v>
      </c>
      <c r="T28" s="328">
        <f t="shared" si="1"/>
        <v>24</v>
      </c>
    </row>
    <row r="29" spans="2:20" ht="15.75" thickBot="1" x14ac:dyDescent="0.3">
      <c r="N29" s="23"/>
      <c r="Q29" s="406" t="s">
        <v>170</v>
      </c>
      <c r="R29" s="310">
        <f>(VLOOKUP(Q29,'RPPF CALCULATION'!$AX$2:$AZ$400,2,FALSE))</f>
        <v>0.86688260439762577</v>
      </c>
      <c r="S29" s="493">
        <f t="shared" si="0"/>
        <v>0.88838309556326389</v>
      </c>
      <c r="T29" s="328">
        <f t="shared" si="1"/>
        <v>25</v>
      </c>
    </row>
    <row r="30" spans="2:20" x14ac:dyDescent="0.25">
      <c r="Q30" s="406" t="s">
        <v>88</v>
      </c>
      <c r="R30" s="310">
        <f>(VLOOKUP(Q30,'RPPF CALCULATION'!$AX$2:$AZ$400,2,FALSE))</f>
        <v>0.86066299639720278</v>
      </c>
      <c r="S30" s="493">
        <f t="shared" si="0"/>
        <v>0.88200922835151463</v>
      </c>
      <c r="T30" s="328">
        <f t="shared" si="1"/>
        <v>26</v>
      </c>
    </row>
    <row r="31" spans="2:20" x14ac:dyDescent="0.25">
      <c r="Q31" s="406" t="s">
        <v>166</v>
      </c>
      <c r="R31" s="310">
        <f>(VLOOKUP(Q31,'RPPF CALCULATION'!$AX$2:$AZ$400,2,FALSE))</f>
        <v>0.85968079514240148</v>
      </c>
      <c r="S31" s="493">
        <f t="shared" si="0"/>
        <v>0.88100266646322667</v>
      </c>
      <c r="T31" s="328">
        <f t="shared" si="1"/>
        <v>27</v>
      </c>
    </row>
    <row r="32" spans="2:20" x14ac:dyDescent="0.25">
      <c r="Q32" s="406" t="s">
        <v>346</v>
      </c>
      <c r="R32" s="310">
        <f>(VLOOKUP(Q32,'RPPF CALCULATION'!$AX$2:$AZ$400,2,FALSE))</f>
        <v>0.85016173662736383</v>
      </c>
      <c r="S32" s="493">
        <f t="shared" si="0"/>
        <v>0.8712475155032956</v>
      </c>
      <c r="T32" s="328">
        <f t="shared" si="1"/>
        <v>28</v>
      </c>
    </row>
    <row r="33" spans="17:20" x14ac:dyDescent="0.25">
      <c r="Q33" s="406" t="s">
        <v>252</v>
      </c>
      <c r="R33" s="310">
        <f>(VLOOKUP(Q33,'RPPF CALCULATION'!$AX$2:$AZ$400,2,FALSE))</f>
        <v>0.84677188621589006</v>
      </c>
      <c r="S33" s="493">
        <f t="shared" si="0"/>
        <v>0.86777358975283703</v>
      </c>
      <c r="T33" s="328">
        <f t="shared" si="1"/>
        <v>29</v>
      </c>
    </row>
    <row r="34" spans="17:20" x14ac:dyDescent="0.25">
      <c r="Q34" s="406" t="s">
        <v>327</v>
      </c>
      <c r="R34" s="310">
        <f>(VLOOKUP(Q34,'RPPF CALCULATION'!$AX$2:$AZ$400,2,FALSE))</f>
        <v>0.84190649454126454</v>
      </c>
      <c r="S34" s="493">
        <f t="shared" si="0"/>
        <v>0.86278752624769262</v>
      </c>
      <c r="T34" s="328">
        <f t="shared" si="1"/>
        <v>30</v>
      </c>
    </row>
    <row r="35" spans="17:20" x14ac:dyDescent="0.25">
      <c r="Q35" s="407" t="s">
        <v>257</v>
      </c>
      <c r="R35" s="310">
        <f>(VLOOKUP(Q35,'RPPF CALCULATION'!$AX$2:$AZ$400,2,FALSE))</f>
        <v>0.8399918024640044</v>
      </c>
      <c r="S35" s="493">
        <f t="shared" si="0"/>
        <v>0.86082534582554793</v>
      </c>
      <c r="T35" s="328">
        <f t="shared" si="1"/>
        <v>31</v>
      </c>
    </row>
    <row r="36" spans="17:20" x14ac:dyDescent="0.25">
      <c r="Q36" s="406" t="s">
        <v>227</v>
      </c>
      <c r="R36" s="310">
        <f>(VLOOKUP(Q36,'RPPF CALCULATION'!$AX$2:$AZ$400,2,FALSE))</f>
        <v>0.83893880308856916</v>
      </c>
      <c r="S36" s="493">
        <f t="shared" si="0"/>
        <v>0.85974622987601823</v>
      </c>
      <c r="T36" s="328">
        <f t="shared" si="1"/>
        <v>32</v>
      </c>
    </row>
    <row r="37" spans="17:20" x14ac:dyDescent="0.25">
      <c r="Q37" s="406" t="s">
        <v>95</v>
      </c>
      <c r="R37" s="310">
        <f>(VLOOKUP(Q37,'RPPF CALCULATION'!$AX$2:$AZ$400,2,FALSE))</f>
        <v>0.83779045533268359</v>
      </c>
      <c r="S37" s="493">
        <f t="shared" si="0"/>
        <v>0.85856940070793775</v>
      </c>
      <c r="T37" s="328">
        <f t="shared" si="1"/>
        <v>33</v>
      </c>
    </row>
    <row r="38" spans="17:20" x14ac:dyDescent="0.25">
      <c r="Q38" s="406" t="s">
        <v>98</v>
      </c>
      <c r="R38" s="310">
        <f>(VLOOKUP(Q38,'RPPF CALCULATION'!$AX$2:$AZ$400,2,FALSE))</f>
        <v>0.83764475606710798</v>
      </c>
      <c r="S38" s="493">
        <f t="shared" si="0"/>
        <v>0.85842008779761192</v>
      </c>
      <c r="T38" s="328">
        <f t="shared" si="1"/>
        <v>34</v>
      </c>
    </row>
    <row r="39" spans="17:20" x14ac:dyDescent="0.25">
      <c r="Q39" s="406" t="s">
        <v>298</v>
      </c>
      <c r="R39" s="310">
        <f>(VLOOKUP(Q39,'RPPF CALCULATION'!$AX$2:$AZ$400,2,FALSE))</f>
        <v>0.83555425272468253</v>
      </c>
      <c r="S39" s="493">
        <f t="shared" si="0"/>
        <v>0.85627773562534781</v>
      </c>
      <c r="T39" s="328">
        <f t="shared" si="1"/>
        <v>35</v>
      </c>
    </row>
    <row r="40" spans="17:20" x14ac:dyDescent="0.25">
      <c r="Q40" s="406" t="s">
        <v>71</v>
      </c>
      <c r="R40" s="310">
        <f>(VLOOKUP(Q40,'RPPF CALCULATION'!$AX$2:$AZ$400,2,FALSE))</f>
        <v>0.83441688348771281</v>
      </c>
      <c r="S40" s="493">
        <f t="shared" si="0"/>
        <v>0.85511215726628076</v>
      </c>
      <c r="T40" s="328">
        <f t="shared" si="1"/>
        <v>36</v>
      </c>
    </row>
    <row r="41" spans="17:20" x14ac:dyDescent="0.25">
      <c r="Q41" s="406" t="s">
        <v>358</v>
      </c>
      <c r="R41" s="310">
        <f>(VLOOKUP(Q41,'RPPF CALCULATION'!$AX$2:$AZ$400,2,FALSE))</f>
        <v>0.83281808305949889</v>
      </c>
      <c r="S41" s="493">
        <f t="shared" si="0"/>
        <v>0.8534737032629367</v>
      </c>
      <c r="T41" s="328">
        <f t="shared" si="1"/>
        <v>37</v>
      </c>
    </row>
    <row r="42" spans="17:20" x14ac:dyDescent="0.25">
      <c r="Q42" s="406" t="s">
        <v>56</v>
      </c>
      <c r="R42" s="310">
        <f>(VLOOKUP(Q42,'RPPF CALCULATION'!$AX$2:$AZ$400,2,FALSE))</f>
        <v>0.82943229682227815</v>
      </c>
      <c r="S42" s="493">
        <f t="shared" si="0"/>
        <v>0.85000394248670363</v>
      </c>
      <c r="T42" s="328">
        <f t="shared" si="1"/>
        <v>38</v>
      </c>
    </row>
    <row r="43" spans="17:20" x14ac:dyDescent="0.25">
      <c r="Q43" s="406" t="s">
        <v>376</v>
      </c>
      <c r="R43" s="310">
        <f>(VLOOKUP(Q43,'RPPF CALCULATION'!$AX$2:$AZ$400,2,FALSE))</f>
        <v>0.82895207817470706</v>
      </c>
      <c r="S43" s="493">
        <f t="shared" si="0"/>
        <v>0.84951181341811677</v>
      </c>
      <c r="T43" s="328">
        <f t="shared" si="1"/>
        <v>39</v>
      </c>
    </row>
    <row r="44" spans="17:20" x14ac:dyDescent="0.25">
      <c r="Q44" s="406" t="s">
        <v>364</v>
      </c>
      <c r="R44" s="310">
        <f>(VLOOKUP(Q44,'RPPF CALCULATION'!$AX$2:$AZ$400,2,FALSE))</f>
        <v>0.82548540377894264</v>
      </c>
      <c r="S44" s="493">
        <f t="shared" si="0"/>
        <v>0.84595915828881108</v>
      </c>
      <c r="T44" s="328">
        <f t="shared" si="1"/>
        <v>40</v>
      </c>
    </row>
    <row r="45" spans="17:20" x14ac:dyDescent="0.25">
      <c r="Q45" s="406" t="s">
        <v>365</v>
      </c>
      <c r="R45" s="310">
        <f>(VLOOKUP(Q45,'RPPF CALCULATION'!$AX$2:$AZ$400,2,FALSE))</f>
        <v>0.8216136051179701</v>
      </c>
      <c r="S45" s="493">
        <f t="shared" si="0"/>
        <v>0.84199133097011358</v>
      </c>
      <c r="T45" s="328">
        <f t="shared" si="1"/>
        <v>41</v>
      </c>
    </row>
    <row r="46" spans="17:20" x14ac:dyDescent="0.25">
      <c r="Q46" s="406" t="s">
        <v>49</v>
      </c>
      <c r="R46" s="310">
        <f>(VLOOKUP(Q46,'RPPF CALCULATION'!$AX$2:$AZ$400,2,FALSE))</f>
        <v>0.82016570507673381</v>
      </c>
      <c r="S46" s="493">
        <f t="shared" si="0"/>
        <v>0.84050751999712325</v>
      </c>
      <c r="T46" s="328">
        <f t="shared" si="1"/>
        <v>42</v>
      </c>
    </row>
    <row r="47" spans="17:20" x14ac:dyDescent="0.25">
      <c r="Q47" s="406" t="s">
        <v>199</v>
      </c>
      <c r="R47" s="310">
        <f>(VLOOKUP(Q47,'RPPF CALCULATION'!$AX$2:$AZ$400,2,FALSE))</f>
        <v>0.81708536355906425</v>
      </c>
      <c r="S47" s="493">
        <f t="shared" si="0"/>
        <v>0.83735077960462123</v>
      </c>
      <c r="T47" s="328">
        <f t="shared" si="1"/>
        <v>43</v>
      </c>
    </row>
    <row r="48" spans="17:20" x14ac:dyDescent="0.25">
      <c r="Q48" s="406" t="s">
        <v>291</v>
      </c>
      <c r="R48" s="310">
        <f>(VLOOKUP(Q48,'RPPF CALCULATION'!$AX$2:$AZ$400,2,FALSE))</f>
        <v>0.81303573269186491</v>
      </c>
      <c r="S48" s="493">
        <f t="shared" si="0"/>
        <v>0.83320070947120217</v>
      </c>
      <c r="T48" s="328">
        <f t="shared" si="1"/>
        <v>44</v>
      </c>
    </row>
    <row r="49" spans="17:20" x14ac:dyDescent="0.25">
      <c r="Q49" s="406" t="s">
        <v>388</v>
      </c>
      <c r="R49" s="310">
        <f>(VLOOKUP(Q49,'RPPF CALCULATION'!$AX$2:$AZ$400,2,FALSE))</f>
        <v>0.80946828336174559</v>
      </c>
      <c r="S49" s="493">
        <f t="shared" si="0"/>
        <v>0.82954477997962039</v>
      </c>
      <c r="T49" s="328">
        <f t="shared" si="1"/>
        <v>45</v>
      </c>
    </row>
    <row r="50" spans="17:20" x14ac:dyDescent="0.25">
      <c r="Q50" s="406" t="s">
        <v>253</v>
      </c>
      <c r="R50" s="310">
        <f>(VLOOKUP(Q50,'RPPF CALCULATION'!$AX$2:$AZ$400,2,FALSE))</f>
        <v>0.80813404638120212</v>
      </c>
      <c r="S50" s="493">
        <f t="shared" si="0"/>
        <v>0.82817745114757646</v>
      </c>
      <c r="T50" s="328">
        <f t="shared" si="1"/>
        <v>46</v>
      </c>
    </row>
    <row r="51" spans="17:20" x14ac:dyDescent="0.25">
      <c r="Q51" s="406" t="s">
        <v>234</v>
      </c>
      <c r="R51" s="310">
        <f>(VLOOKUP(Q51,'RPPF CALCULATION'!$AX$2:$AZ$400,2,FALSE))</f>
        <v>0.8080554224775266</v>
      </c>
      <c r="S51" s="493">
        <f t="shared" si="0"/>
        <v>0.82809687720760106</v>
      </c>
      <c r="T51" s="328">
        <f t="shared" si="1"/>
        <v>47</v>
      </c>
    </row>
    <row r="52" spans="17:20" x14ac:dyDescent="0.25">
      <c r="Q52" s="406" t="s">
        <v>87</v>
      </c>
      <c r="R52" s="310">
        <f>(VLOOKUP(Q52,'RPPF CALCULATION'!$AX$2:$AZ$400,2,FALSE))</f>
        <v>0.80395698328917298</v>
      </c>
      <c r="S52" s="493">
        <f t="shared" si="0"/>
        <v>0.82389678820517209</v>
      </c>
      <c r="T52" s="328">
        <f t="shared" si="1"/>
        <v>48</v>
      </c>
    </row>
    <row r="53" spans="17:20" x14ac:dyDescent="0.25">
      <c r="Q53" s="406" t="s">
        <v>343</v>
      </c>
      <c r="R53" s="310">
        <f>(VLOOKUP(Q53,'RPPF CALCULATION'!$AX$2:$AZ$400,2,FALSE))</f>
        <v>0.80364985431198932</v>
      </c>
      <c r="S53" s="493">
        <f t="shared" si="0"/>
        <v>0.82358204179071715</v>
      </c>
      <c r="T53" s="328">
        <f t="shared" si="1"/>
        <v>49</v>
      </c>
    </row>
    <row r="54" spans="17:20" x14ac:dyDescent="0.25">
      <c r="Q54" s="406" t="s">
        <v>134</v>
      </c>
      <c r="R54" s="310">
        <f>(VLOOKUP(Q54,'RPPF CALCULATION'!$AX$2:$AZ$400,2,FALSE))</f>
        <v>0.80285072771258448</v>
      </c>
      <c r="S54" s="493">
        <f t="shared" si="0"/>
        <v>0.82276309518996082</v>
      </c>
      <c r="T54" s="328">
        <f t="shared" si="1"/>
        <v>50</v>
      </c>
    </row>
    <row r="55" spans="17:20" x14ac:dyDescent="0.25">
      <c r="Q55" s="406" t="s">
        <v>223</v>
      </c>
      <c r="R55" s="310">
        <f>(VLOOKUP(Q55,'RPPF CALCULATION'!$AX$2:$AZ$400,2,FALSE))</f>
        <v>0.79958642040022687</v>
      </c>
      <c r="S55" s="493">
        <f t="shared" si="0"/>
        <v>0.81941782626852799</v>
      </c>
      <c r="T55" s="328">
        <f t="shared" si="1"/>
        <v>51</v>
      </c>
    </row>
    <row r="56" spans="17:20" x14ac:dyDescent="0.25">
      <c r="Q56" s="406" t="s">
        <v>107</v>
      </c>
      <c r="R56" s="310">
        <f>(VLOOKUP(Q56,'RPPF CALCULATION'!$AX$2:$AZ$400,2,FALSE))</f>
        <v>0.79672210515382502</v>
      </c>
      <c r="S56" s="493">
        <f t="shared" si="0"/>
        <v>0.81648247004802144</v>
      </c>
      <c r="T56" s="328">
        <f t="shared" si="1"/>
        <v>52</v>
      </c>
    </row>
    <row r="57" spans="17:20" x14ac:dyDescent="0.25">
      <c r="Q57" s="406" t="s">
        <v>353</v>
      </c>
      <c r="R57" s="310">
        <f>(VLOOKUP(Q57,'RPPF CALCULATION'!$AX$2:$AZ$400,2,FALSE))</f>
        <v>0.79499368811443594</v>
      </c>
      <c r="S57" s="493">
        <f t="shared" si="0"/>
        <v>0.81471118467202319</v>
      </c>
      <c r="T57" s="328">
        <f t="shared" si="1"/>
        <v>53</v>
      </c>
    </row>
    <row r="58" spans="17:20" x14ac:dyDescent="0.25">
      <c r="Q58" s="406" t="s">
        <v>48</v>
      </c>
      <c r="R58" s="310">
        <f>(VLOOKUP(Q58,'RPPF CALCULATION'!$AX$2:$AZ$400,2,FALSE))</f>
        <v>0.790523044431791</v>
      </c>
      <c r="S58" s="493">
        <f t="shared" si="0"/>
        <v>0.81012965972989082</v>
      </c>
      <c r="T58" s="328">
        <f t="shared" si="1"/>
        <v>54</v>
      </c>
    </row>
    <row r="59" spans="17:20" x14ac:dyDescent="0.25">
      <c r="Q59" s="406" t="s">
        <v>176</v>
      </c>
      <c r="R59" s="310">
        <f>(VLOOKUP(Q59,'RPPF CALCULATION'!$AX$2:$AZ$400,2,FALSE))</f>
        <v>0.7894678282620623</v>
      </c>
      <c r="S59" s="493">
        <f t="shared" si="0"/>
        <v>0.80904827200495955</v>
      </c>
      <c r="T59" s="328">
        <f t="shared" si="1"/>
        <v>55</v>
      </c>
    </row>
    <row r="60" spans="17:20" x14ac:dyDescent="0.25">
      <c r="Q60" s="406" t="s">
        <v>294</v>
      </c>
      <c r="R60" s="310">
        <f>(VLOOKUP(Q60,'RPPF CALCULATION'!$AX$2:$AZ$400,2,FALSE))</f>
        <v>0.78795991485358785</v>
      </c>
      <c r="S60" s="493">
        <f t="shared" si="0"/>
        <v>0.80750295920843307</v>
      </c>
      <c r="T60" s="328">
        <f t="shared" si="1"/>
        <v>56</v>
      </c>
    </row>
    <row r="61" spans="17:20" x14ac:dyDescent="0.25">
      <c r="Q61" s="406" t="s">
        <v>240</v>
      </c>
      <c r="R61" s="310">
        <f>(VLOOKUP(Q61,'RPPF CALCULATION'!$AX$2:$AZ$400,2,FALSE))</f>
        <v>0.7856186058035679</v>
      </c>
      <c r="S61" s="493">
        <f t="shared" si="0"/>
        <v>0.80510358082550615</v>
      </c>
      <c r="T61" s="328">
        <f t="shared" si="1"/>
        <v>57</v>
      </c>
    </row>
    <row r="62" spans="17:20" x14ac:dyDescent="0.25">
      <c r="Q62" s="406" t="s">
        <v>367</v>
      </c>
      <c r="R62" s="310">
        <f>(VLOOKUP(Q62,'RPPF CALCULATION'!$AX$2:$AZ$400,2,FALSE))</f>
        <v>0.78498095433541182</v>
      </c>
      <c r="S62" s="493">
        <f t="shared" si="0"/>
        <v>0.80445011427502144</v>
      </c>
      <c r="T62" s="328">
        <f t="shared" si="1"/>
        <v>58</v>
      </c>
    </row>
    <row r="63" spans="17:20" x14ac:dyDescent="0.25">
      <c r="Q63" s="406" t="s">
        <v>131</v>
      </c>
      <c r="R63" s="310">
        <f>(VLOOKUP(Q63,'RPPF CALCULATION'!$AX$2:$AZ$400,2,FALSE))</f>
        <v>0.78464595648304136</v>
      </c>
      <c r="S63" s="493">
        <f t="shared" si="0"/>
        <v>0.80410680777932497</v>
      </c>
      <c r="T63" s="328">
        <f t="shared" si="1"/>
        <v>59</v>
      </c>
    </row>
    <row r="64" spans="17:20" ht="15.75" thickBot="1" x14ac:dyDescent="0.3">
      <c r="Q64" s="408" t="s">
        <v>292</v>
      </c>
      <c r="R64" s="310">
        <f>(VLOOKUP(Q64,'RPPF CALCULATION'!$AX$2:$AZ$400,2,FALSE))</f>
        <v>0.78128592663371332</v>
      </c>
      <c r="S64" s="493">
        <f t="shared" si="0"/>
        <v>0.80066344220296171</v>
      </c>
      <c r="T64" s="328">
        <f t="shared" si="1"/>
        <v>60</v>
      </c>
    </row>
    <row r="65" spans="17:20" x14ac:dyDescent="0.25">
      <c r="Q65" s="407" t="s">
        <v>157</v>
      </c>
      <c r="R65" s="310">
        <f>(VLOOKUP(Q65,'RPPF CALCULATION'!$AX$2:$AZ$400,2,FALSE))</f>
        <v>0.78101824810008758</v>
      </c>
      <c r="S65" s="493">
        <f t="shared" si="0"/>
        <v>0.80038912468509715</v>
      </c>
      <c r="T65" s="328">
        <f t="shared" si="1"/>
        <v>61</v>
      </c>
    </row>
    <row r="66" spans="17:20" x14ac:dyDescent="0.25">
      <c r="Q66" s="406" t="s">
        <v>167</v>
      </c>
      <c r="R66" s="310">
        <f>(VLOOKUP(Q66,'RPPF CALCULATION'!$AX$2:$AZ$400,2,FALSE))</f>
        <v>0.77895896166574408</v>
      </c>
      <c r="S66" s="493">
        <f t="shared" si="0"/>
        <v>0.79827876366514716</v>
      </c>
      <c r="T66" s="328">
        <f t="shared" si="1"/>
        <v>62</v>
      </c>
    </row>
    <row r="67" spans="17:20" x14ac:dyDescent="0.25">
      <c r="Q67" s="406" t="s">
        <v>397</v>
      </c>
      <c r="R67" s="310">
        <f>(VLOOKUP(Q67,'RPPF CALCULATION'!$AX$2:$AZ$400,2,FALSE))</f>
        <v>0.77839471639658209</v>
      </c>
      <c r="S67" s="493">
        <f t="shared" si="0"/>
        <v>0.79770052394003077</v>
      </c>
      <c r="T67" s="328">
        <f t="shared" si="1"/>
        <v>63</v>
      </c>
    </row>
    <row r="68" spans="17:20" x14ac:dyDescent="0.25">
      <c r="Q68" s="406" t="s">
        <v>372</v>
      </c>
      <c r="R68" s="310">
        <f>(VLOOKUP(Q68,'RPPF CALCULATION'!$AX$2:$AZ$400,2,FALSE))</f>
        <v>0.77429653701169188</v>
      </c>
      <c r="S68" s="493">
        <f t="shared" si="0"/>
        <v>0.79350070118473137</v>
      </c>
      <c r="T68" s="328">
        <f t="shared" si="1"/>
        <v>64</v>
      </c>
    </row>
    <row r="69" spans="17:20" x14ac:dyDescent="0.25">
      <c r="Q69" s="406" t="s">
        <v>70</v>
      </c>
      <c r="R69" s="310">
        <f>(VLOOKUP(Q69,'RPPF CALCULATION'!$AX$2:$AZ$400,2,FALSE))</f>
        <v>0.77392433941611272</v>
      </c>
      <c r="S69" s="493">
        <f t="shared" ref="S69:S132" si="2">R69/$R$6</f>
        <v>0.79311927231484236</v>
      </c>
      <c r="T69" s="328">
        <f t="shared" ref="T69:T132" si="3">RANK(R69,R:R,0)</f>
        <v>65</v>
      </c>
    </row>
    <row r="70" spans="17:20" x14ac:dyDescent="0.25">
      <c r="Q70" s="406" t="s">
        <v>389</v>
      </c>
      <c r="R70" s="310">
        <f>(VLOOKUP(Q70,'RPPF CALCULATION'!$AX$2:$AZ$400,2,FALSE))</f>
        <v>0.7736981429161659</v>
      </c>
      <c r="S70" s="493">
        <f t="shared" si="2"/>
        <v>0.79288746567134882</v>
      </c>
      <c r="T70" s="328">
        <f t="shared" si="3"/>
        <v>66</v>
      </c>
    </row>
    <row r="71" spans="17:20" x14ac:dyDescent="0.25">
      <c r="Q71" s="406" t="s">
        <v>61</v>
      </c>
      <c r="R71" s="310">
        <f>(VLOOKUP(Q71,'RPPF CALCULATION'!$AX$2:$AZ$400,2,FALSE))</f>
        <v>0.77093649451040591</v>
      </c>
      <c r="S71" s="493">
        <f t="shared" si="2"/>
        <v>0.79005732264261519</v>
      </c>
      <c r="T71" s="328">
        <f t="shared" si="3"/>
        <v>67</v>
      </c>
    </row>
    <row r="72" spans="17:20" x14ac:dyDescent="0.25">
      <c r="Q72" s="406" t="s">
        <v>345</v>
      </c>
      <c r="R72" s="310">
        <f>(VLOOKUP(Q72,'RPPF CALCULATION'!$AX$2:$AZ$400,2,FALSE))</f>
        <v>0.76917814191295786</v>
      </c>
      <c r="S72" s="493">
        <f t="shared" si="2"/>
        <v>0.78825535924447077</v>
      </c>
      <c r="T72" s="328">
        <f t="shared" si="3"/>
        <v>68</v>
      </c>
    </row>
    <row r="73" spans="17:20" x14ac:dyDescent="0.25">
      <c r="Q73" s="406" t="s">
        <v>284</v>
      </c>
      <c r="R73" s="310">
        <f>(VLOOKUP(Q73,'RPPF CALCULATION'!$AX$2:$AZ$400,2,FALSE))</f>
        <v>0.76338803748888207</v>
      </c>
      <c r="S73" s="493">
        <f t="shared" si="2"/>
        <v>0.78232164819086247</v>
      </c>
      <c r="T73" s="328">
        <f t="shared" si="3"/>
        <v>69</v>
      </c>
    </row>
    <row r="74" spans="17:20" x14ac:dyDescent="0.25">
      <c r="Q74" s="406" t="s">
        <v>190</v>
      </c>
      <c r="R74" s="310">
        <f>(VLOOKUP(Q74,'RPPF CALCULATION'!$AX$2:$AZ$400,2,FALSE))</f>
        <v>0.76076169884579681</v>
      </c>
      <c r="S74" s="493">
        <f t="shared" si="2"/>
        <v>0.77963017088827802</v>
      </c>
      <c r="T74" s="328">
        <f t="shared" si="3"/>
        <v>70</v>
      </c>
    </row>
    <row r="75" spans="17:20" x14ac:dyDescent="0.25">
      <c r="Q75" s="406" t="s">
        <v>247</v>
      </c>
      <c r="R75" s="310">
        <f>(VLOOKUP(Q75,'RPPF CALCULATION'!$AX$2:$AZ$400,2,FALSE))</f>
        <v>0.75952551361648246</v>
      </c>
      <c r="S75" s="493">
        <f t="shared" si="2"/>
        <v>0.77836332569478039</v>
      </c>
      <c r="T75" s="328">
        <f t="shared" si="3"/>
        <v>71</v>
      </c>
    </row>
    <row r="76" spans="17:20" x14ac:dyDescent="0.25">
      <c r="Q76" s="406" t="s">
        <v>261</v>
      </c>
      <c r="R76" s="310">
        <f>(VLOOKUP(Q76,'RPPF CALCULATION'!$AX$2:$AZ$400,2,FALSE))</f>
        <v>0.75833748121319133</v>
      </c>
      <c r="S76" s="493">
        <f t="shared" si="2"/>
        <v>0.77714582761751916</v>
      </c>
      <c r="T76" s="328">
        <f t="shared" si="3"/>
        <v>72</v>
      </c>
    </row>
    <row r="77" spans="17:20" x14ac:dyDescent="0.25">
      <c r="Q77" s="406" t="s">
        <v>101</v>
      </c>
      <c r="R77" s="310">
        <f>(VLOOKUP(Q77,'RPPF CALCULATION'!$AX$2:$AZ$400,2,FALSE))</f>
        <v>0.75832949634027302</v>
      </c>
      <c r="S77" s="493">
        <f t="shared" si="2"/>
        <v>0.77713764470314894</v>
      </c>
      <c r="T77" s="328">
        <f t="shared" si="3"/>
        <v>73</v>
      </c>
    </row>
    <row r="78" spans="17:20" x14ac:dyDescent="0.25">
      <c r="Q78" s="406" t="s">
        <v>280</v>
      </c>
      <c r="R78" s="310">
        <f>(VLOOKUP(Q78,'RPPF CALCULATION'!$AX$2:$AZ$400,2,FALSE))</f>
        <v>0.75759014715506301</v>
      </c>
      <c r="S78" s="493">
        <f t="shared" si="2"/>
        <v>0.77637995812075933</v>
      </c>
      <c r="T78" s="328">
        <f t="shared" si="3"/>
        <v>74</v>
      </c>
    </row>
    <row r="79" spans="17:20" x14ac:dyDescent="0.25">
      <c r="Q79" s="406" t="s">
        <v>341</v>
      </c>
      <c r="R79" s="310">
        <f>(VLOOKUP(Q79,'RPPF CALCULATION'!$AX$2:$AZ$400,2,FALSE))</f>
        <v>0.75597768274802668</v>
      </c>
      <c r="S79" s="493">
        <f t="shared" si="2"/>
        <v>0.77472750124350553</v>
      </c>
      <c r="T79" s="328">
        <f t="shared" si="3"/>
        <v>75</v>
      </c>
    </row>
    <row r="80" spans="17:20" x14ac:dyDescent="0.25">
      <c r="Q80" s="406" t="s">
        <v>263</v>
      </c>
      <c r="R80" s="310">
        <f>(VLOOKUP(Q80,'RPPF CALCULATION'!$AX$2:$AZ$400,2,FALSE))</f>
        <v>0.75526655591249403</v>
      </c>
      <c r="S80" s="493">
        <f t="shared" si="2"/>
        <v>0.77399873698375021</v>
      </c>
      <c r="T80" s="328">
        <f t="shared" si="3"/>
        <v>76</v>
      </c>
    </row>
    <row r="81" spans="17:20" x14ac:dyDescent="0.25">
      <c r="Q81" s="406" t="s">
        <v>160</v>
      </c>
      <c r="R81" s="310">
        <f>(VLOOKUP(Q81,'RPPF CALCULATION'!$AX$2:$AZ$400,2,FALSE))</f>
        <v>0.75426597897992032</v>
      </c>
      <c r="S81" s="493">
        <f t="shared" si="2"/>
        <v>0.77297334366267112</v>
      </c>
      <c r="T81" s="328">
        <f t="shared" si="3"/>
        <v>77</v>
      </c>
    </row>
    <row r="82" spans="17:20" x14ac:dyDescent="0.25">
      <c r="Q82" s="406" t="s">
        <v>133</v>
      </c>
      <c r="R82" s="310">
        <f>(VLOOKUP(Q82,'RPPF CALCULATION'!$AX$2:$AZ$400,2,FALSE))</f>
        <v>0.74792727157838235</v>
      </c>
      <c r="S82" s="493">
        <f t="shared" si="2"/>
        <v>0.76647742313700651</v>
      </c>
      <c r="T82" s="328">
        <f t="shared" si="3"/>
        <v>78</v>
      </c>
    </row>
    <row r="83" spans="17:20" x14ac:dyDescent="0.25">
      <c r="Q83" s="406" t="s">
        <v>208</v>
      </c>
      <c r="R83" s="310">
        <f>(VLOOKUP(Q83,'RPPF CALCULATION'!$AX$2:$AZ$400,2,FALSE))</f>
        <v>0.74361363020554472</v>
      </c>
      <c r="S83" s="493">
        <f t="shared" si="2"/>
        <v>0.76205679448843178</v>
      </c>
      <c r="T83" s="328">
        <f t="shared" si="3"/>
        <v>79</v>
      </c>
    </row>
    <row r="84" spans="17:20" x14ac:dyDescent="0.25">
      <c r="Q84" s="406" t="s">
        <v>311</v>
      </c>
      <c r="R84" s="310">
        <f>(VLOOKUP(Q84,'RPPF CALCULATION'!$AX$2:$AZ$400,2,FALSE))</f>
        <v>0.74361342265376063</v>
      </c>
      <c r="S84" s="493">
        <f t="shared" si="2"/>
        <v>0.76205658178893187</v>
      </c>
      <c r="T84" s="328">
        <f t="shared" si="3"/>
        <v>80</v>
      </c>
    </row>
    <row r="85" spans="17:20" x14ac:dyDescent="0.25">
      <c r="Q85" s="406" t="s">
        <v>126</v>
      </c>
      <c r="R85" s="310">
        <f>(VLOOKUP(Q85,'RPPF CALCULATION'!$AX$2:$AZ$400,2,FALSE))</f>
        <v>0.74329462942443969</v>
      </c>
      <c r="S85" s="493">
        <f t="shared" si="2"/>
        <v>0.76172988182463219</v>
      </c>
      <c r="T85" s="328">
        <f t="shared" si="3"/>
        <v>81</v>
      </c>
    </row>
    <row r="86" spans="17:20" x14ac:dyDescent="0.25">
      <c r="Q86" s="406" t="s">
        <v>321</v>
      </c>
      <c r="R86" s="310">
        <f>(VLOOKUP(Q86,'RPPF CALCULATION'!$AX$2:$AZ$400,2,FALSE))</f>
        <v>0.73954994257615014</v>
      </c>
      <c r="S86" s="493">
        <f t="shared" si="2"/>
        <v>0.75789231895588571</v>
      </c>
      <c r="T86" s="328">
        <f t="shared" si="3"/>
        <v>82</v>
      </c>
    </row>
    <row r="87" spans="17:20" x14ac:dyDescent="0.25">
      <c r="Q87" s="406" t="s">
        <v>93</v>
      </c>
      <c r="R87" s="310">
        <f>(VLOOKUP(Q87,'RPPF CALCULATION'!$AX$2:$AZ$400,2,FALSE))</f>
        <v>0.7354855694739374</v>
      </c>
      <c r="S87" s="493">
        <f t="shared" si="2"/>
        <v>0.75372714094937032</v>
      </c>
      <c r="T87" s="328">
        <f t="shared" si="3"/>
        <v>83</v>
      </c>
    </row>
    <row r="88" spans="17:20" x14ac:dyDescent="0.25">
      <c r="Q88" s="406" t="s">
        <v>225</v>
      </c>
      <c r="R88" s="310">
        <f>(VLOOKUP(Q88,'RPPF CALCULATION'!$AX$2:$AZ$400,2,FALSE))</f>
        <v>0.73514947164853872</v>
      </c>
      <c r="S88" s="493">
        <f t="shared" si="2"/>
        <v>0.75338270719902733</v>
      </c>
      <c r="T88" s="328">
        <f t="shared" si="3"/>
        <v>84</v>
      </c>
    </row>
    <row r="89" spans="17:20" x14ac:dyDescent="0.25">
      <c r="Q89" s="406" t="s">
        <v>249</v>
      </c>
      <c r="R89" s="310">
        <f>(VLOOKUP(Q89,'RPPF CALCULATION'!$AX$2:$AZ$400,2,FALSE))</f>
        <v>0.73449856090679655</v>
      </c>
      <c r="S89" s="493">
        <f t="shared" si="2"/>
        <v>0.75271565251740047</v>
      </c>
      <c r="T89" s="328">
        <f t="shared" si="3"/>
        <v>85</v>
      </c>
    </row>
    <row r="90" spans="17:20" x14ac:dyDescent="0.25">
      <c r="Q90" s="406" t="s">
        <v>374</v>
      </c>
      <c r="R90" s="310">
        <f>(VLOOKUP(Q90,'RPPF CALCULATION'!$AX$2:$AZ$400,2,FALSE))</f>
        <v>0.73434591875191524</v>
      </c>
      <c r="S90" s="493">
        <f t="shared" si="2"/>
        <v>0.75255922451967738</v>
      </c>
      <c r="T90" s="328">
        <f t="shared" si="3"/>
        <v>86</v>
      </c>
    </row>
    <row r="91" spans="17:20" x14ac:dyDescent="0.25">
      <c r="Q91" s="406" t="s">
        <v>65</v>
      </c>
      <c r="R91" s="310">
        <f>(VLOOKUP(Q91,'RPPF CALCULATION'!$AX$2:$AZ$400,2,FALSE))</f>
        <v>0.72679059546474467</v>
      </c>
      <c r="S91" s="493">
        <f t="shared" si="2"/>
        <v>0.74481651350461231</v>
      </c>
      <c r="T91" s="328">
        <f t="shared" si="3"/>
        <v>87</v>
      </c>
    </row>
    <row r="92" spans="17:20" x14ac:dyDescent="0.25">
      <c r="Q92" s="406" t="s">
        <v>178</v>
      </c>
      <c r="R92" s="310">
        <f>(VLOOKUP(Q92,'RPPF CALCULATION'!$AX$2:$AZ$400,2,FALSE))</f>
        <v>0.72191552677185034</v>
      </c>
      <c r="S92" s="493">
        <f t="shared" si="2"/>
        <v>0.73982053297102379</v>
      </c>
      <c r="T92" s="328">
        <f t="shared" si="3"/>
        <v>88</v>
      </c>
    </row>
    <row r="93" spans="17:20" x14ac:dyDescent="0.25">
      <c r="Q93" s="406" t="s">
        <v>368</v>
      </c>
      <c r="R93" s="310">
        <f>(VLOOKUP(Q93,'RPPF CALCULATION'!$AX$2:$AZ$400,2,FALSE))</f>
        <v>0.71959654796315997</v>
      </c>
      <c r="S93" s="493">
        <f t="shared" si="2"/>
        <v>0.73744403866584451</v>
      </c>
      <c r="T93" s="328">
        <f t="shared" si="3"/>
        <v>89</v>
      </c>
    </row>
    <row r="94" spans="17:20" ht="15.75" thickBot="1" x14ac:dyDescent="0.3">
      <c r="Q94" s="408" t="s">
        <v>39</v>
      </c>
      <c r="R94" s="310">
        <f>(VLOOKUP(Q94,'RPPF CALCULATION'!$AX$2:$AZ$400,2,FALSE))</f>
        <v>0.71653488900711115</v>
      </c>
      <c r="S94" s="493">
        <f t="shared" si="2"/>
        <v>0.7343064442013395</v>
      </c>
      <c r="T94" s="328">
        <f t="shared" si="3"/>
        <v>90</v>
      </c>
    </row>
    <row r="95" spans="17:20" x14ac:dyDescent="0.25">
      <c r="Q95" s="409" t="s">
        <v>373</v>
      </c>
      <c r="R95" s="310">
        <f>(VLOOKUP(Q95,'RPPF CALCULATION'!$AX$2:$AZ$400,2,FALSE))</f>
        <v>0.71497962533850312</v>
      </c>
      <c r="S95" s="493">
        <f t="shared" si="2"/>
        <v>0.73271260675976901</v>
      </c>
      <c r="T95" s="328">
        <f t="shared" si="3"/>
        <v>91</v>
      </c>
    </row>
    <row r="96" spans="17:20" x14ac:dyDescent="0.25">
      <c r="Q96" s="406" t="s">
        <v>51</v>
      </c>
      <c r="R96" s="310">
        <f>(VLOOKUP(Q96,'RPPF CALCULATION'!$AX$2:$AZ$400,2,FALSE))</f>
        <v>0.71426709574872382</v>
      </c>
      <c r="S96" s="493">
        <f t="shared" si="2"/>
        <v>0.73198240495454492</v>
      </c>
      <c r="T96" s="328">
        <f t="shared" si="3"/>
        <v>92</v>
      </c>
    </row>
    <row r="97" spans="17:20" x14ac:dyDescent="0.25">
      <c r="Q97" s="406" t="s">
        <v>238</v>
      </c>
      <c r="R97" s="310">
        <f>(VLOOKUP(Q97,'RPPF CALCULATION'!$AX$2:$AZ$400,2,FALSE))</f>
        <v>0.71352199747324474</v>
      </c>
      <c r="S97" s="493">
        <f t="shared" si="2"/>
        <v>0.73121882669249305</v>
      </c>
      <c r="T97" s="328">
        <f t="shared" si="3"/>
        <v>93</v>
      </c>
    </row>
    <row r="98" spans="17:20" x14ac:dyDescent="0.25">
      <c r="Q98" s="406" t="s">
        <v>361</v>
      </c>
      <c r="R98" s="310">
        <f>(VLOOKUP(Q98,'RPPF CALCULATION'!$AX$2:$AZ$400,2,FALSE))</f>
        <v>0.71269349441024099</v>
      </c>
      <c r="S98" s="493">
        <f t="shared" si="2"/>
        <v>0.73036977503075573</v>
      </c>
      <c r="T98" s="328">
        <f t="shared" si="3"/>
        <v>94</v>
      </c>
    </row>
    <row r="99" spans="17:20" x14ac:dyDescent="0.25">
      <c r="Q99" s="406" t="s">
        <v>357</v>
      </c>
      <c r="R99" s="310">
        <f>(VLOOKUP(Q99,'RPPF CALCULATION'!$AX$2:$AZ$400,2,FALSE))</f>
        <v>0.71242414039748747</v>
      </c>
      <c r="S99" s="493">
        <f t="shared" si="2"/>
        <v>0.73009374047839715</v>
      </c>
      <c r="T99" s="328">
        <f t="shared" si="3"/>
        <v>95</v>
      </c>
    </row>
    <row r="100" spans="17:20" x14ac:dyDescent="0.25">
      <c r="Q100" s="406" t="s">
        <v>124</v>
      </c>
      <c r="R100" s="310">
        <f>(VLOOKUP(Q100,'RPPF CALCULATION'!$AX$2:$AZ$400,2,FALSE))</f>
        <v>0.71159413956888906</v>
      </c>
      <c r="S100" s="493">
        <f t="shared" si="2"/>
        <v>0.72924315390336414</v>
      </c>
      <c r="T100" s="328">
        <f t="shared" si="3"/>
        <v>96</v>
      </c>
    </row>
    <row r="101" spans="17:20" x14ac:dyDescent="0.25">
      <c r="Q101" s="406" t="s">
        <v>140</v>
      </c>
      <c r="R101" s="310">
        <f>(VLOOKUP(Q101,'RPPF CALCULATION'!$AX$2:$AZ$400,2,FALSE))</f>
        <v>0.7029329599241817</v>
      </c>
      <c r="S101" s="493">
        <f t="shared" si="2"/>
        <v>0.72036715899360193</v>
      </c>
      <c r="T101" s="328">
        <f t="shared" si="3"/>
        <v>97</v>
      </c>
    </row>
    <row r="102" spans="17:20" x14ac:dyDescent="0.25">
      <c r="Q102" s="406" t="s">
        <v>314</v>
      </c>
      <c r="R102" s="310">
        <f>(VLOOKUP(Q102,'RPPF CALCULATION'!$AX$2:$AZ$400,2,FALSE))</f>
        <v>0.70056043971869697</v>
      </c>
      <c r="S102" s="493">
        <f t="shared" si="2"/>
        <v>0.71793579535365504</v>
      </c>
      <c r="T102" s="328">
        <f t="shared" si="3"/>
        <v>98</v>
      </c>
    </row>
    <row r="103" spans="17:20" x14ac:dyDescent="0.25">
      <c r="Q103" s="406" t="s">
        <v>352</v>
      </c>
      <c r="R103" s="310">
        <f>(VLOOKUP(Q103,'RPPF CALCULATION'!$AX$2:$AZ$400,2,FALSE))</f>
        <v>0.70022544023454969</v>
      </c>
      <c r="S103" s="493">
        <f t="shared" si="2"/>
        <v>0.71759248718571034</v>
      </c>
      <c r="T103" s="328">
        <f t="shared" si="3"/>
        <v>99</v>
      </c>
    </row>
    <row r="104" spans="17:20" x14ac:dyDescent="0.25">
      <c r="Q104" s="406" t="s">
        <v>145</v>
      </c>
      <c r="R104" s="310">
        <f>(VLOOKUP(Q104,'RPPF CALCULATION'!$AX$2:$AZ$400,2,FALSE))</f>
        <v>0.69925841280844936</v>
      </c>
      <c r="S104" s="493">
        <f t="shared" si="2"/>
        <v>0.71660147546862718</v>
      </c>
      <c r="T104" s="328">
        <f t="shared" si="3"/>
        <v>100</v>
      </c>
    </row>
    <row r="105" spans="17:20" x14ac:dyDescent="0.25">
      <c r="Q105" s="406" t="s">
        <v>169</v>
      </c>
      <c r="R105" s="310">
        <f>(VLOOKUP(Q105,'RPPF CALCULATION'!$AX$2:$AZ$400,2,FALSE))</f>
        <v>0.69680736107092078</v>
      </c>
      <c r="S105" s="493">
        <f t="shared" si="2"/>
        <v>0.71408963255134494</v>
      </c>
      <c r="T105" s="328">
        <f t="shared" si="3"/>
        <v>101</v>
      </c>
    </row>
    <row r="106" spans="17:20" x14ac:dyDescent="0.25">
      <c r="Q106" s="406" t="s">
        <v>206</v>
      </c>
      <c r="R106" s="310">
        <f>(VLOOKUP(Q106,'RPPF CALCULATION'!$AX$2:$AZ$400,2,FALSE))</f>
        <v>0.69528773777836805</v>
      </c>
      <c r="S106" s="493">
        <f t="shared" si="2"/>
        <v>0.71253231944126572</v>
      </c>
      <c r="T106" s="328">
        <f t="shared" si="3"/>
        <v>102</v>
      </c>
    </row>
    <row r="107" spans="17:20" x14ac:dyDescent="0.25">
      <c r="Q107" s="406" t="s">
        <v>313</v>
      </c>
      <c r="R107" s="310">
        <f>(VLOOKUP(Q107,'RPPF CALCULATION'!$AX$2:$AZ$400,2,FALSE))</f>
        <v>0.695021645451258</v>
      </c>
      <c r="S107" s="493">
        <f t="shared" si="2"/>
        <v>0.7122596274711368</v>
      </c>
      <c r="T107" s="328">
        <f t="shared" si="3"/>
        <v>103</v>
      </c>
    </row>
    <row r="108" spans="17:20" x14ac:dyDescent="0.25">
      <c r="Q108" s="406" t="s">
        <v>300</v>
      </c>
      <c r="R108" s="310">
        <f>(VLOOKUP(Q108,'RPPF CALCULATION'!$AX$2:$AZ$400,2,FALSE))</f>
        <v>0.69332037192441809</v>
      </c>
      <c r="S108" s="493">
        <f t="shared" si="2"/>
        <v>0.7105161588232406</v>
      </c>
      <c r="T108" s="328">
        <f t="shared" si="3"/>
        <v>104</v>
      </c>
    </row>
    <row r="109" spans="17:20" x14ac:dyDescent="0.25">
      <c r="Q109" s="406" t="s">
        <v>258</v>
      </c>
      <c r="R109" s="310">
        <f>(VLOOKUP(Q109,'RPPF CALCULATION'!$AX$2:$AZ$400,2,FALSE))</f>
        <v>0.6905351212848686</v>
      </c>
      <c r="S109" s="493">
        <f t="shared" si="2"/>
        <v>0.70766182817624157</v>
      </c>
      <c r="T109" s="328">
        <f t="shared" si="3"/>
        <v>105</v>
      </c>
    </row>
    <row r="110" spans="17:20" x14ac:dyDescent="0.25">
      <c r="Q110" s="406" t="s">
        <v>303</v>
      </c>
      <c r="R110" s="310">
        <f>(VLOOKUP(Q110,'RPPF CALCULATION'!$AX$2:$AZ$400,2,FALSE))</f>
        <v>0.69002536488768762</v>
      </c>
      <c r="S110" s="493">
        <f t="shared" si="2"/>
        <v>0.70713942876043423</v>
      </c>
      <c r="T110" s="328">
        <f t="shared" si="3"/>
        <v>106</v>
      </c>
    </row>
    <row r="111" spans="17:20" x14ac:dyDescent="0.25">
      <c r="Q111" s="406" t="s">
        <v>339</v>
      </c>
      <c r="R111" s="310">
        <f>(VLOOKUP(Q111,'RPPF CALCULATION'!$AX$2:$AZ$400,2,FALSE))</f>
        <v>0.68911326637933112</v>
      </c>
      <c r="S111" s="493">
        <f t="shared" si="2"/>
        <v>0.70620470831247295</v>
      </c>
      <c r="T111" s="328">
        <f t="shared" si="3"/>
        <v>107</v>
      </c>
    </row>
    <row r="112" spans="17:20" x14ac:dyDescent="0.25">
      <c r="Q112" s="406" t="s">
        <v>269</v>
      </c>
      <c r="R112" s="310">
        <f>(VLOOKUP(Q112,'RPPF CALCULATION'!$AX$2:$AZ$400,2,FALSE))</f>
        <v>0.68814544642067399</v>
      </c>
      <c r="S112" s="493">
        <f t="shared" si="2"/>
        <v>0.70521288440637764</v>
      </c>
      <c r="T112" s="328">
        <f t="shared" si="3"/>
        <v>108</v>
      </c>
    </row>
    <row r="113" spans="17:20" x14ac:dyDescent="0.25">
      <c r="Q113" s="406" t="s">
        <v>289</v>
      </c>
      <c r="R113" s="310">
        <f>(VLOOKUP(Q113,'RPPF CALCULATION'!$AX$2:$AZ$400,2,FALSE))</f>
        <v>0.68723448228658968</v>
      </c>
      <c r="S113" s="493">
        <f t="shared" si="2"/>
        <v>0.70427932646752933</v>
      </c>
      <c r="T113" s="328">
        <f t="shared" si="3"/>
        <v>109</v>
      </c>
    </row>
    <row r="114" spans="17:20" x14ac:dyDescent="0.25">
      <c r="Q114" s="406" t="s">
        <v>76</v>
      </c>
      <c r="R114" s="310">
        <f>(VLOOKUP(Q114,'RPPF CALCULATION'!$AX$2:$AZ$400,2,FALSE))</f>
        <v>0.68621535018646451</v>
      </c>
      <c r="S114" s="493">
        <f t="shared" si="2"/>
        <v>0.7032349177721603</v>
      </c>
      <c r="T114" s="328">
        <f t="shared" si="3"/>
        <v>110</v>
      </c>
    </row>
    <row r="115" spans="17:20" x14ac:dyDescent="0.25">
      <c r="Q115" s="406" t="s">
        <v>100</v>
      </c>
      <c r="R115" s="310">
        <f>(VLOOKUP(Q115,'RPPF CALCULATION'!$AX$2:$AZ$400,2,FALSE))</f>
        <v>0.68581673612102223</v>
      </c>
      <c r="S115" s="493">
        <f t="shared" si="2"/>
        <v>0.70282641724902573</v>
      </c>
      <c r="T115" s="328">
        <f t="shared" si="3"/>
        <v>111</v>
      </c>
    </row>
    <row r="116" spans="17:20" x14ac:dyDescent="0.25">
      <c r="Q116" s="406" t="s">
        <v>336</v>
      </c>
      <c r="R116" s="310">
        <f>(VLOOKUP(Q116,'RPPF CALCULATION'!$AX$2:$AZ$400,2,FALSE))</f>
        <v>0.68328589980556298</v>
      </c>
      <c r="S116" s="493">
        <f t="shared" si="2"/>
        <v>0.70023281093037781</v>
      </c>
      <c r="T116" s="328">
        <f t="shared" si="3"/>
        <v>112</v>
      </c>
    </row>
    <row r="117" spans="17:20" x14ac:dyDescent="0.25">
      <c r="Q117" s="406" t="s">
        <v>92</v>
      </c>
      <c r="R117" s="310">
        <f>(VLOOKUP(Q117,'RPPF CALCULATION'!$AX$2:$AZ$400,2,FALSE))</f>
        <v>0.67906545228951021</v>
      </c>
      <c r="S117" s="493">
        <f t="shared" si="2"/>
        <v>0.69590768754002141</v>
      </c>
      <c r="T117" s="328">
        <f t="shared" si="3"/>
        <v>113</v>
      </c>
    </row>
    <row r="118" spans="17:20" x14ac:dyDescent="0.25">
      <c r="Q118" s="406" t="s">
        <v>254</v>
      </c>
      <c r="R118" s="310">
        <f>(VLOOKUP(Q118,'RPPF CALCULATION'!$AX$2:$AZ$400,2,FALSE))</f>
        <v>0.67871739064502457</v>
      </c>
      <c r="S118" s="493">
        <f t="shared" si="2"/>
        <v>0.69555099324300085</v>
      </c>
      <c r="T118" s="328">
        <f t="shared" si="3"/>
        <v>114</v>
      </c>
    </row>
    <row r="119" spans="17:20" x14ac:dyDescent="0.25">
      <c r="Q119" s="406" t="s">
        <v>351</v>
      </c>
      <c r="R119" s="310">
        <f>(VLOOKUP(Q119,'RPPF CALCULATION'!$AX$2:$AZ$400,2,FALSE))</f>
        <v>0.67871566791722571</v>
      </c>
      <c r="S119" s="493">
        <f t="shared" si="2"/>
        <v>0.69554922778797035</v>
      </c>
      <c r="T119" s="328">
        <f t="shared" si="3"/>
        <v>115</v>
      </c>
    </row>
    <row r="120" spans="17:20" x14ac:dyDescent="0.25">
      <c r="Q120" s="406" t="s">
        <v>85</v>
      </c>
      <c r="R120" s="310">
        <f>(VLOOKUP(Q120,'RPPF CALCULATION'!$AX$2:$AZ$400,2,FALSE))</f>
        <v>0.67253793104332993</v>
      </c>
      <c r="S120" s="493">
        <f t="shared" si="2"/>
        <v>0.68921827019375204</v>
      </c>
      <c r="T120" s="328">
        <f t="shared" si="3"/>
        <v>116</v>
      </c>
    </row>
    <row r="121" spans="17:20" x14ac:dyDescent="0.25">
      <c r="Q121" s="406" t="s">
        <v>221</v>
      </c>
      <c r="R121" s="310">
        <f>(VLOOKUP(Q121,'RPPF CALCULATION'!$AX$2:$AZ$400,2,FALSE))</f>
        <v>0.67139749360802947</v>
      </c>
      <c r="S121" s="493">
        <f t="shared" si="2"/>
        <v>0.68804954753865577</v>
      </c>
      <c r="T121" s="328">
        <f t="shared" si="3"/>
        <v>117</v>
      </c>
    </row>
    <row r="122" spans="17:20" x14ac:dyDescent="0.25">
      <c r="Q122" s="406" t="s">
        <v>299</v>
      </c>
      <c r="R122" s="310">
        <f>(VLOOKUP(Q122,'RPPF CALCULATION'!$AX$2:$AZ$400,2,FALSE))</f>
        <v>0.66847128911892884</v>
      </c>
      <c r="S122" s="493">
        <f t="shared" si="2"/>
        <v>0.68505076709354029</v>
      </c>
      <c r="T122" s="328">
        <f t="shared" si="3"/>
        <v>118</v>
      </c>
    </row>
    <row r="123" spans="17:20" x14ac:dyDescent="0.25">
      <c r="Q123" s="406" t="s">
        <v>132</v>
      </c>
      <c r="R123" s="310">
        <f>(VLOOKUP(Q123,'RPPF CALCULATION'!$AX$2:$AZ$400,2,FALSE))</f>
        <v>0.66616925976091979</v>
      </c>
      <c r="S123" s="493">
        <f t="shared" si="2"/>
        <v>0.68269164262066351</v>
      </c>
      <c r="T123" s="328">
        <f t="shared" si="3"/>
        <v>119</v>
      </c>
    </row>
    <row r="124" spans="17:20" ht="15.75" thickBot="1" x14ac:dyDescent="0.3">
      <c r="Q124" s="408" t="s">
        <v>155</v>
      </c>
      <c r="R124" s="310">
        <f>(VLOOKUP(Q124,'RPPF CALCULATION'!$AX$2:$AZ$400,2,FALSE))</f>
        <v>0.66530256154718603</v>
      </c>
      <c r="S124" s="493">
        <f t="shared" si="2"/>
        <v>0.68180344848903596</v>
      </c>
      <c r="T124" s="328">
        <f t="shared" si="3"/>
        <v>120</v>
      </c>
    </row>
    <row r="125" spans="17:20" x14ac:dyDescent="0.25">
      <c r="Q125" s="407" t="s">
        <v>243</v>
      </c>
      <c r="R125" s="310">
        <f>(VLOOKUP(Q125,'RPPF CALCULATION'!$AX$2:$AZ$400,2,FALSE))</f>
        <v>0.66489785767686782</v>
      </c>
      <c r="S125" s="493">
        <f t="shared" si="2"/>
        <v>0.68138870712120159</v>
      </c>
      <c r="T125" s="328">
        <f t="shared" si="3"/>
        <v>121</v>
      </c>
    </row>
    <row r="126" spans="17:20" x14ac:dyDescent="0.25">
      <c r="Q126" s="406" t="s">
        <v>164</v>
      </c>
      <c r="R126" s="310">
        <f>(VLOOKUP(Q126,'RPPF CALCULATION'!$AX$2:$AZ$400,2,FALSE))</f>
        <v>0.66442746730132851</v>
      </c>
      <c r="S126" s="493">
        <f t="shared" si="2"/>
        <v>0.68090665008622953</v>
      </c>
      <c r="T126" s="328">
        <f t="shared" si="3"/>
        <v>122</v>
      </c>
    </row>
    <row r="127" spans="17:20" x14ac:dyDescent="0.25">
      <c r="Q127" s="406" t="s">
        <v>46</v>
      </c>
      <c r="R127" s="310">
        <f>(VLOOKUP(Q127,'RPPF CALCULATION'!$AX$2:$AZ$400,2,FALSE))</f>
        <v>0.66269660437570432</v>
      </c>
      <c r="S127" s="493">
        <f t="shared" si="2"/>
        <v>0.67913285816093161</v>
      </c>
      <c r="T127" s="328">
        <f t="shared" si="3"/>
        <v>123</v>
      </c>
    </row>
    <row r="128" spans="17:20" x14ac:dyDescent="0.25">
      <c r="Q128" s="406" t="s">
        <v>394</v>
      </c>
      <c r="R128" s="310">
        <f>(VLOOKUP(Q128,'RPPF CALCULATION'!$AX$2:$AZ$400,2,FALSE))</f>
        <v>0.66086944917362467</v>
      </c>
      <c r="S128" s="493">
        <f t="shared" si="2"/>
        <v>0.67726038571049418</v>
      </c>
      <c r="T128" s="328">
        <f t="shared" si="3"/>
        <v>124</v>
      </c>
    </row>
    <row r="129" spans="17:20" x14ac:dyDescent="0.25">
      <c r="Q129" s="406" t="s">
        <v>233</v>
      </c>
      <c r="R129" s="310">
        <f>(VLOOKUP(Q129,'RPPF CALCULATION'!$AX$2:$AZ$400,2,FALSE))</f>
        <v>0.65933854152271087</v>
      </c>
      <c r="S129" s="493">
        <f t="shared" si="2"/>
        <v>0.67569150836650205</v>
      </c>
      <c r="T129" s="328">
        <f t="shared" si="3"/>
        <v>125</v>
      </c>
    </row>
    <row r="130" spans="17:20" x14ac:dyDescent="0.25">
      <c r="Q130" s="406" t="s">
        <v>369</v>
      </c>
      <c r="R130" s="310">
        <f>(VLOOKUP(Q130,'RPPF CALCULATION'!$AX$2:$AZ$400,2,FALSE))</f>
        <v>0.65542161204798011</v>
      </c>
      <c r="S130" s="493">
        <f t="shared" si="2"/>
        <v>0.67167743089602117</v>
      </c>
      <c r="T130" s="328">
        <f t="shared" si="3"/>
        <v>126</v>
      </c>
    </row>
    <row r="131" spans="17:20" x14ac:dyDescent="0.25">
      <c r="Q131" s="406" t="s">
        <v>319</v>
      </c>
      <c r="R131" s="310">
        <f>(VLOOKUP(Q131,'RPPF CALCULATION'!$AX$2:$AZ$400,2,FALSE))</f>
        <v>0.65355694003297282</v>
      </c>
      <c r="S131" s="493">
        <f t="shared" si="2"/>
        <v>0.66976651113768382</v>
      </c>
      <c r="T131" s="328">
        <f t="shared" si="3"/>
        <v>127</v>
      </c>
    </row>
    <row r="132" spans="17:20" x14ac:dyDescent="0.25">
      <c r="Q132" s="406" t="s">
        <v>228</v>
      </c>
      <c r="R132" s="310">
        <f>(VLOOKUP(Q132,'RPPF CALCULATION'!$AX$2:$AZ$400,2,FALSE))</f>
        <v>0.65282077210543665</v>
      </c>
      <c r="S132" s="493">
        <f t="shared" si="2"/>
        <v>0.66901208471477347</v>
      </c>
      <c r="T132" s="328">
        <f t="shared" si="3"/>
        <v>128</v>
      </c>
    </row>
    <row r="133" spans="17:20" x14ac:dyDescent="0.25">
      <c r="Q133" s="406" t="s">
        <v>187</v>
      </c>
      <c r="R133" s="310">
        <f>(VLOOKUP(Q133,'RPPF CALCULATION'!$AX$2:$AZ$400,2,FALSE))</f>
        <v>0.6477040124915483</v>
      </c>
      <c r="S133" s="493">
        <f t="shared" ref="S133:S196" si="4">R133/$R$6</f>
        <v>0.66376841882278348</v>
      </c>
      <c r="T133" s="328">
        <f t="shared" ref="T133:T196" si="5">RANK(R133,R:R,0)</f>
        <v>129</v>
      </c>
    </row>
    <row r="134" spans="17:20" x14ac:dyDescent="0.25">
      <c r="Q134" s="406" t="s">
        <v>137</v>
      </c>
      <c r="R134" s="310">
        <f>(VLOOKUP(Q134,'RPPF CALCULATION'!$AX$2:$AZ$400,2,FALSE))</f>
        <v>0.64600927996590252</v>
      </c>
      <c r="S134" s="493">
        <f t="shared" si="4"/>
        <v>0.66203165340651227</v>
      </c>
      <c r="T134" s="328">
        <f t="shared" si="5"/>
        <v>130</v>
      </c>
    </row>
    <row r="135" spans="17:20" x14ac:dyDescent="0.25">
      <c r="Q135" s="406" t="s">
        <v>58</v>
      </c>
      <c r="R135" s="310">
        <f>(VLOOKUP(Q135,'RPPF CALCULATION'!$AX$2:$AZ$400,2,FALSE))</f>
        <v>0.6430566092390646</v>
      </c>
      <c r="S135" s="493">
        <f t="shared" si="4"/>
        <v>0.65900575030593034</v>
      </c>
      <c r="T135" s="328">
        <f t="shared" si="5"/>
        <v>131</v>
      </c>
    </row>
    <row r="136" spans="17:20" x14ac:dyDescent="0.25">
      <c r="Q136" s="406" t="s">
        <v>72</v>
      </c>
      <c r="R136" s="310">
        <f>(VLOOKUP(Q136,'RPPF CALCULATION'!$AX$2:$AZ$400,2,FALSE))</f>
        <v>0.64211127068753593</v>
      </c>
      <c r="S136" s="493">
        <f t="shared" si="4"/>
        <v>0.65803696539260759</v>
      </c>
      <c r="T136" s="328">
        <f t="shared" si="5"/>
        <v>132</v>
      </c>
    </row>
    <row r="137" spans="17:20" x14ac:dyDescent="0.25">
      <c r="Q137" s="406" t="s">
        <v>344</v>
      </c>
      <c r="R137" s="310">
        <f>(VLOOKUP(Q137,'RPPF CALCULATION'!$AX$2:$AZ$400,2,FALSE))</f>
        <v>0.63961008752747572</v>
      </c>
      <c r="S137" s="493">
        <f t="shared" si="4"/>
        <v>0.6554737476892728</v>
      </c>
      <c r="T137" s="328">
        <f t="shared" si="5"/>
        <v>133</v>
      </c>
    </row>
    <row r="138" spans="17:20" x14ac:dyDescent="0.25">
      <c r="Q138" s="406" t="s">
        <v>114</v>
      </c>
      <c r="R138" s="310">
        <f>(VLOOKUP(Q138,'RPPF CALCULATION'!$AX$2:$AZ$400,2,FALSE))</f>
        <v>0.63643790279841395</v>
      </c>
      <c r="S138" s="493">
        <f t="shared" si="4"/>
        <v>0.65222288618275925</v>
      </c>
      <c r="T138" s="328">
        <f t="shared" si="5"/>
        <v>134</v>
      </c>
    </row>
    <row r="139" spans="17:20" x14ac:dyDescent="0.25">
      <c r="Q139" s="406" t="s">
        <v>293</v>
      </c>
      <c r="R139" s="310">
        <f>(VLOOKUP(Q139,'RPPF CALCULATION'!$AX$2:$AZ$400,2,FALSE))</f>
        <v>0.63538967047851369</v>
      </c>
      <c r="S139" s="493">
        <f t="shared" si="4"/>
        <v>0.65114865552165435</v>
      </c>
      <c r="T139" s="328">
        <f t="shared" si="5"/>
        <v>135</v>
      </c>
    </row>
    <row r="140" spans="17:20" x14ac:dyDescent="0.25">
      <c r="Q140" s="406" t="s">
        <v>285</v>
      </c>
      <c r="R140" s="310">
        <f>(VLOOKUP(Q140,'RPPF CALCULATION'!$AX$2:$AZ$400,2,FALSE))</f>
        <v>0.63491128808741426</v>
      </c>
      <c r="S140" s="493">
        <f t="shared" si="4"/>
        <v>0.65065840825251786</v>
      </c>
      <c r="T140" s="328">
        <f t="shared" si="5"/>
        <v>136</v>
      </c>
    </row>
    <row r="141" spans="17:20" x14ac:dyDescent="0.25">
      <c r="Q141" s="406" t="s">
        <v>110</v>
      </c>
      <c r="R141" s="310">
        <f>(VLOOKUP(Q141,'RPPF CALCULATION'!$AX$2:$AZ$400,2,FALSE))</f>
        <v>0.63444968663010648</v>
      </c>
      <c r="S141" s="493">
        <f t="shared" si="4"/>
        <v>0.65018535811922495</v>
      </c>
      <c r="T141" s="328">
        <f t="shared" si="5"/>
        <v>137</v>
      </c>
    </row>
    <row r="142" spans="17:20" x14ac:dyDescent="0.25">
      <c r="Q142" s="406" t="s">
        <v>154</v>
      </c>
      <c r="R142" s="310">
        <f>(VLOOKUP(Q142,'RPPF CALCULATION'!$AX$2:$AZ$400,2,FALSE))</f>
        <v>0.63399565500571298</v>
      </c>
      <c r="S142" s="493">
        <f t="shared" si="4"/>
        <v>0.64972006556644313</v>
      </c>
      <c r="T142" s="328">
        <f t="shared" si="5"/>
        <v>138</v>
      </c>
    </row>
    <row r="143" spans="17:20" x14ac:dyDescent="0.25">
      <c r="Q143" s="406" t="s">
        <v>385</v>
      </c>
      <c r="R143" s="310">
        <f>(VLOOKUP(Q143,'RPPF CALCULATION'!$AX$2:$AZ$400,2,FALSE))</f>
        <v>0.63277789106590976</v>
      </c>
      <c r="S143" s="493">
        <f t="shared" si="4"/>
        <v>0.64847209854874133</v>
      </c>
      <c r="T143" s="328">
        <f t="shared" si="5"/>
        <v>139</v>
      </c>
    </row>
    <row r="144" spans="17:20" x14ac:dyDescent="0.25">
      <c r="Q144" s="406" t="s">
        <v>185</v>
      </c>
      <c r="R144" s="310">
        <f>(VLOOKUP(Q144,'RPPF CALCULATION'!$AX$2:$AZ$400,2,FALSE))</f>
        <v>0.62835499623243118</v>
      </c>
      <c r="S144" s="493">
        <f t="shared" si="4"/>
        <v>0.64393950672652245</v>
      </c>
      <c r="T144" s="328">
        <f t="shared" si="5"/>
        <v>140</v>
      </c>
    </row>
    <row r="145" spans="17:20" x14ac:dyDescent="0.25">
      <c r="Q145" s="406" t="s">
        <v>105</v>
      </c>
      <c r="R145" s="310">
        <f>(VLOOKUP(Q145,'RPPF CALCULATION'!$AX$2:$AZ$400,2,FALSE))</f>
        <v>0.62709838152239694</v>
      </c>
      <c r="S145" s="493">
        <f t="shared" si="4"/>
        <v>0.64265172535870241</v>
      </c>
      <c r="T145" s="328">
        <f t="shared" si="5"/>
        <v>141</v>
      </c>
    </row>
    <row r="146" spans="17:20" x14ac:dyDescent="0.25">
      <c r="Q146" s="406" t="s">
        <v>381</v>
      </c>
      <c r="R146" s="310">
        <f>(VLOOKUP(Q146,'RPPF CALCULATION'!$AX$2:$AZ$400,2,FALSE))</f>
        <v>0.62506298049994258</v>
      </c>
      <c r="S146" s="493">
        <f t="shared" si="4"/>
        <v>0.64056584215852319</v>
      </c>
      <c r="T146" s="328">
        <f t="shared" si="5"/>
        <v>142</v>
      </c>
    </row>
    <row r="147" spans="17:20" x14ac:dyDescent="0.25">
      <c r="Q147" s="406" t="s">
        <v>129</v>
      </c>
      <c r="R147" s="310">
        <f>(VLOOKUP(Q147,'RPPF CALCULATION'!$AX$2:$AZ$400,2,FALSE))</f>
        <v>0.62505479027423605</v>
      </c>
      <c r="S147" s="493">
        <f t="shared" si="4"/>
        <v>0.64055744879818854</v>
      </c>
      <c r="T147" s="328">
        <f t="shared" si="5"/>
        <v>143</v>
      </c>
    </row>
    <row r="148" spans="17:20" x14ac:dyDescent="0.25">
      <c r="Q148" s="406" t="s">
        <v>207</v>
      </c>
      <c r="R148" s="310">
        <f>(VLOOKUP(Q148,'RPPF CALCULATION'!$AX$2:$AZ$400,2,FALSE))</f>
        <v>0.6246678900687499</v>
      </c>
      <c r="S148" s="493">
        <f t="shared" si="4"/>
        <v>0.64016095266309458</v>
      </c>
      <c r="T148" s="328">
        <f t="shared" si="5"/>
        <v>144</v>
      </c>
    </row>
    <row r="149" spans="17:20" x14ac:dyDescent="0.25">
      <c r="Q149" s="406" t="s">
        <v>97</v>
      </c>
      <c r="R149" s="310">
        <f>(VLOOKUP(Q149,'RPPF CALCULATION'!$AX$2:$AZ$400,2,FALSE))</f>
        <v>0.62452224433177927</v>
      </c>
      <c r="S149" s="493">
        <f t="shared" si="4"/>
        <v>0.64001169460899454</v>
      </c>
      <c r="T149" s="328">
        <f t="shared" si="5"/>
        <v>145</v>
      </c>
    </row>
    <row r="150" spans="17:20" x14ac:dyDescent="0.25">
      <c r="Q150" s="406" t="s">
        <v>168</v>
      </c>
      <c r="R150" s="310">
        <f>(VLOOKUP(Q150,'RPPF CALCULATION'!$AX$2:$AZ$400,2,FALSE))</f>
        <v>0.62244423191797749</v>
      </c>
      <c r="S150" s="493">
        <f t="shared" si="4"/>
        <v>0.63788214316635727</v>
      </c>
      <c r="T150" s="328">
        <f t="shared" si="5"/>
        <v>146</v>
      </c>
    </row>
    <row r="151" spans="17:20" x14ac:dyDescent="0.25">
      <c r="Q151" s="406" t="s">
        <v>322</v>
      </c>
      <c r="R151" s="310">
        <f>(VLOOKUP(Q151,'RPPF CALCULATION'!$AX$2:$AZ$400,2,FALSE))</f>
        <v>0.62101059116010549</v>
      </c>
      <c r="S151" s="493">
        <f t="shared" si="4"/>
        <v>0.63641294513660907</v>
      </c>
      <c r="T151" s="328">
        <f t="shared" si="5"/>
        <v>147</v>
      </c>
    </row>
    <row r="152" spans="17:20" x14ac:dyDescent="0.25">
      <c r="Q152" s="406" t="s">
        <v>360</v>
      </c>
      <c r="R152" s="310">
        <f>(VLOOKUP(Q152,'RPPF CALCULATION'!$AX$2:$AZ$400,2,FALSE))</f>
        <v>0.6200306712201874</v>
      </c>
      <c r="S152" s="493">
        <f t="shared" si="4"/>
        <v>0.63540872114455704</v>
      </c>
      <c r="T152" s="328">
        <f t="shared" si="5"/>
        <v>148</v>
      </c>
    </row>
    <row r="153" spans="17:20" x14ac:dyDescent="0.25">
      <c r="Q153" s="406" t="s">
        <v>220</v>
      </c>
      <c r="R153" s="310">
        <f>(VLOOKUP(Q153,'RPPF CALCULATION'!$AX$2:$AZ$400,2,FALSE))</f>
        <v>0.61865314219584899</v>
      </c>
      <c r="S153" s="493">
        <f t="shared" si="4"/>
        <v>0.63399702653601164</v>
      </c>
      <c r="T153" s="328">
        <f t="shared" si="5"/>
        <v>149</v>
      </c>
    </row>
    <row r="154" spans="17:20" x14ac:dyDescent="0.25">
      <c r="Q154" s="406" t="s">
        <v>245</v>
      </c>
      <c r="R154" s="310">
        <f>(VLOOKUP(Q154,'RPPF CALCULATION'!$AX$2:$AZ$400,2,FALSE))</f>
        <v>0.61813914427240557</v>
      </c>
      <c r="S154" s="493">
        <f t="shared" si="4"/>
        <v>0.63347028039527087</v>
      </c>
      <c r="T154" s="328">
        <f t="shared" si="5"/>
        <v>150</v>
      </c>
    </row>
    <row r="155" spans="17:20" x14ac:dyDescent="0.25">
      <c r="Q155" s="406" t="s">
        <v>271</v>
      </c>
      <c r="R155" s="310">
        <f>(VLOOKUP(Q155,'RPPF CALCULATION'!$AX$2:$AZ$400,2,FALSE))</f>
        <v>0.6147672148730855</v>
      </c>
      <c r="S155" s="493">
        <f t="shared" si="4"/>
        <v>0.630014720135332</v>
      </c>
      <c r="T155" s="328">
        <f t="shared" si="5"/>
        <v>151</v>
      </c>
    </row>
    <row r="156" spans="17:20" x14ac:dyDescent="0.25">
      <c r="Q156" s="406" t="s">
        <v>67</v>
      </c>
      <c r="R156" s="310">
        <f>(VLOOKUP(Q156,'RPPF CALCULATION'!$AX$2:$AZ$400,2,FALSE))</f>
        <v>0.61445462347851432</v>
      </c>
      <c r="S156" s="493">
        <f t="shared" si="4"/>
        <v>0.62969437582417975</v>
      </c>
      <c r="T156" s="328">
        <f t="shared" si="5"/>
        <v>152</v>
      </c>
    </row>
    <row r="157" spans="17:20" x14ac:dyDescent="0.25">
      <c r="Q157" s="406" t="s">
        <v>379</v>
      </c>
      <c r="R157" s="310">
        <f>(VLOOKUP(Q157,'RPPF CALCULATION'!$AX$2:$AZ$400,2,FALSE))</f>
        <v>0.61417120333757469</v>
      </c>
      <c r="S157" s="493">
        <f t="shared" si="4"/>
        <v>0.62940392627440722</v>
      </c>
      <c r="T157" s="328">
        <f t="shared" si="5"/>
        <v>153</v>
      </c>
    </row>
    <row r="158" spans="17:20" x14ac:dyDescent="0.25">
      <c r="Q158" s="406" t="s">
        <v>173</v>
      </c>
      <c r="R158" s="310">
        <f>(VLOOKUP(Q158,'RPPF CALCULATION'!$AX$2:$AZ$400,2,FALSE))</f>
        <v>0.61041471175980133</v>
      </c>
      <c r="S158" s="493">
        <f t="shared" si="4"/>
        <v>0.62555426589433938</v>
      </c>
      <c r="T158" s="328">
        <f t="shared" si="5"/>
        <v>154</v>
      </c>
    </row>
    <row r="159" spans="17:20" x14ac:dyDescent="0.25">
      <c r="Q159" s="406" t="s">
        <v>165</v>
      </c>
      <c r="R159" s="310">
        <f>(VLOOKUP(Q159,'RPPF CALCULATION'!$AX$2:$AZ$400,2,FALSE))</f>
        <v>0.61020014336688222</v>
      </c>
      <c r="S159" s="493">
        <f t="shared" si="4"/>
        <v>0.625334375759107</v>
      </c>
      <c r="T159" s="328">
        <f t="shared" si="5"/>
        <v>155</v>
      </c>
    </row>
    <row r="160" spans="17:20" x14ac:dyDescent="0.25">
      <c r="Q160" s="406" t="s">
        <v>111</v>
      </c>
      <c r="R160" s="310">
        <f>(VLOOKUP(Q160,'RPPF CALCULATION'!$AX$2:$AZ$400,2,FALSE))</f>
        <v>0.60879872738317098</v>
      </c>
      <c r="S160" s="493">
        <f t="shared" si="4"/>
        <v>0.62389820174492627</v>
      </c>
      <c r="T160" s="328">
        <f t="shared" si="5"/>
        <v>156</v>
      </c>
    </row>
    <row r="161" spans="17:20" x14ac:dyDescent="0.25">
      <c r="Q161" s="406" t="s">
        <v>342</v>
      </c>
      <c r="R161" s="310">
        <f>(VLOOKUP(Q161,'RPPF CALCULATION'!$AX$2:$AZ$400,2,FALSE))</f>
        <v>0.60724957374305999</v>
      </c>
      <c r="S161" s="493">
        <f t="shared" si="4"/>
        <v>0.62231062587326458</v>
      </c>
      <c r="T161" s="328">
        <f t="shared" si="5"/>
        <v>157</v>
      </c>
    </row>
    <row r="162" spans="17:20" x14ac:dyDescent="0.25">
      <c r="Q162" s="406" t="s">
        <v>82</v>
      </c>
      <c r="R162" s="310">
        <f>(VLOOKUP(Q162,'RPPF CALCULATION'!$AX$2:$AZ$400,2,FALSE))</f>
        <v>0.60657809761993375</v>
      </c>
      <c r="S162" s="493">
        <f t="shared" si="4"/>
        <v>0.62162249574603212</v>
      </c>
      <c r="T162" s="328">
        <f t="shared" si="5"/>
        <v>158</v>
      </c>
    </row>
    <row r="163" spans="17:20" x14ac:dyDescent="0.25">
      <c r="Q163" s="406" t="s">
        <v>276</v>
      </c>
      <c r="R163" s="310">
        <f>(VLOOKUP(Q163,'RPPF CALCULATION'!$AX$2:$AZ$400,2,FALSE))</f>
        <v>0.60449252343670623</v>
      </c>
      <c r="S163" s="493">
        <f t="shared" si="4"/>
        <v>0.61948519498636367</v>
      </c>
      <c r="T163" s="328">
        <f t="shared" si="5"/>
        <v>159</v>
      </c>
    </row>
    <row r="164" spans="17:20" x14ac:dyDescent="0.25">
      <c r="Q164" s="406" t="s">
        <v>350</v>
      </c>
      <c r="R164" s="310">
        <f>(VLOOKUP(Q164,'RPPF CALCULATION'!$AX$2:$AZ$400,2,FALSE))</f>
        <v>0.60342151714710612</v>
      </c>
      <c r="S164" s="493">
        <f t="shared" si="4"/>
        <v>0.61838762551375459</v>
      </c>
      <c r="T164" s="328">
        <f t="shared" si="5"/>
        <v>160</v>
      </c>
    </row>
    <row r="165" spans="17:20" x14ac:dyDescent="0.25">
      <c r="Q165" s="406" t="s">
        <v>224</v>
      </c>
      <c r="R165" s="310">
        <f>(VLOOKUP(Q165,'RPPF CALCULATION'!$AX$2:$AZ$400,2,FALSE))</f>
        <v>0.6032551375352182</v>
      </c>
      <c r="S165" s="493">
        <f t="shared" si="4"/>
        <v>0.61821711934152568</v>
      </c>
      <c r="T165" s="328">
        <f t="shared" si="5"/>
        <v>161</v>
      </c>
    </row>
    <row r="166" spans="17:20" x14ac:dyDescent="0.25">
      <c r="Q166" s="406" t="s">
        <v>275</v>
      </c>
      <c r="R166" s="310">
        <f>(VLOOKUP(Q166,'RPPF CALCULATION'!$AX$2:$AZ$400,2,FALSE))</f>
        <v>0.60276679630481778</v>
      </c>
      <c r="S166" s="493">
        <f t="shared" si="4"/>
        <v>0.61771666623316535</v>
      </c>
      <c r="T166" s="328">
        <f t="shared" si="5"/>
        <v>162</v>
      </c>
    </row>
    <row r="167" spans="17:20" x14ac:dyDescent="0.25">
      <c r="Q167" s="406" t="s">
        <v>125</v>
      </c>
      <c r="R167" s="310">
        <f>(VLOOKUP(Q167,'RPPF CALCULATION'!$AX$2:$AZ$400,2,FALSE))</f>
        <v>0.60225161923571735</v>
      </c>
      <c r="S167" s="493">
        <f t="shared" si="4"/>
        <v>0.61718871170150347</v>
      </c>
      <c r="T167" s="328">
        <f t="shared" si="5"/>
        <v>163</v>
      </c>
    </row>
    <row r="168" spans="17:20" x14ac:dyDescent="0.25">
      <c r="Q168" s="406" t="s">
        <v>232</v>
      </c>
      <c r="R168" s="310">
        <f>(VLOOKUP(Q168,'RPPF CALCULATION'!$AX$2:$AZ$400,2,FALSE))</f>
        <v>0.6009414452446028</v>
      </c>
      <c r="S168" s="493">
        <f t="shared" si="4"/>
        <v>0.61584604267106235</v>
      </c>
      <c r="T168" s="328">
        <f t="shared" si="5"/>
        <v>164</v>
      </c>
    </row>
    <row r="169" spans="17:20" x14ac:dyDescent="0.25">
      <c r="Q169" s="406" t="s">
        <v>188</v>
      </c>
      <c r="R169" s="310">
        <f>(VLOOKUP(Q169,'RPPF CALCULATION'!$AX$2:$AZ$400,2,FALSE))</f>
        <v>0.60087027343113963</v>
      </c>
      <c r="S169" s="493">
        <f t="shared" si="4"/>
        <v>0.61577310564863219</v>
      </c>
      <c r="T169" s="328">
        <f t="shared" si="5"/>
        <v>165</v>
      </c>
    </row>
    <row r="170" spans="17:20" x14ac:dyDescent="0.25">
      <c r="Q170" s="406" t="s">
        <v>398</v>
      </c>
      <c r="R170" s="310">
        <f>(VLOOKUP(Q170,'RPPF CALCULATION'!$AX$2:$AZ$400,2,FALSE))</f>
        <v>0.5994344961495901</v>
      </c>
      <c r="S170" s="493">
        <f t="shared" si="4"/>
        <v>0.61430171810497658</v>
      </c>
      <c r="T170" s="328">
        <f t="shared" si="5"/>
        <v>166</v>
      </c>
    </row>
    <row r="171" spans="17:20" x14ac:dyDescent="0.25">
      <c r="Q171" s="406" t="s">
        <v>288</v>
      </c>
      <c r="R171" s="310">
        <f>(VLOOKUP(Q171,'RPPF CALCULATION'!$AX$2:$AZ$400,2,FALSE))</f>
        <v>0.59923909203728076</v>
      </c>
      <c r="S171" s="493">
        <f t="shared" si="4"/>
        <v>0.61410146756436301</v>
      </c>
      <c r="T171" s="328">
        <f t="shared" si="5"/>
        <v>167</v>
      </c>
    </row>
    <row r="172" spans="17:20" x14ac:dyDescent="0.25">
      <c r="Q172" s="406" t="s">
        <v>80</v>
      </c>
      <c r="R172" s="310">
        <f>(VLOOKUP(Q172,'RPPF CALCULATION'!$AX$2:$AZ$400,2,FALSE))</f>
        <v>0.5989490434016117</v>
      </c>
      <c r="S172" s="493">
        <f t="shared" si="4"/>
        <v>0.61380422511940858</v>
      </c>
      <c r="T172" s="328">
        <f t="shared" si="5"/>
        <v>168</v>
      </c>
    </row>
    <row r="173" spans="17:20" x14ac:dyDescent="0.25">
      <c r="Q173" s="406" t="s">
        <v>337</v>
      </c>
      <c r="R173" s="310">
        <f>(VLOOKUP(Q173,'RPPF CALCULATION'!$AX$2:$AZ$400,2,FALSE))</f>
        <v>0.59701834816553612</v>
      </c>
      <c r="S173" s="493">
        <f t="shared" si="4"/>
        <v>0.6118256446268332</v>
      </c>
      <c r="T173" s="328">
        <f t="shared" si="5"/>
        <v>169</v>
      </c>
    </row>
    <row r="174" spans="17:20" x14ac:dyDescent="0.25">
      <c r="Q174" s="406" t="s">
        <v>295</v>
      </c>
      <c r="R174" s="310">
        <f>(VLOOKUP(Q174,'RPPF CALCULATION'!$AX$2:$AZ$400,2,FALSE))</f>
        <v>0.59624127029684626</v>
      </c>
      <c r="S174" s="493">
        <f t="shared" si="4"/>
        <v>0.61102929361116121</v>
      </c>
      <c r="T174" s="328">
        <f t="shared" si="5"/>
        <v>170</v>
      </c>
    </row>
    <row r="175" spans="17:20" x14ac:dyDescent="0.25">
      <c r="Q175" s="406" t="s">
        <v>117</v>
      </c>
      <c r="R175" s="310">
        <f>(VLOOKUP(Q175,'RPPF CALCULATION'!$AX$2:$AZ$400,2,FALSE))</f>
        <v>0.59596329511520296</v>
      </c>
      <c r="S175" s="493">
        <f t="shared" si="4"/>
        <v>0.61074442406699769</v>
      </c>
      <c r="T175" s="328">
        <f t="shared" si="5"/>
        <v>171</v>
      </c>
    </row>
    <row r="176" spans="17:20" x14ac:dyDescent="0.25">
      <c r="Q176" s="406" t="s">
        <v>268</v>
      </c>
      <c r="R176" s="310">
        <f>(VLOOKUP(Q176,'RPPF CALCULATION'!$AX$2:$AZ$400,2,FALSE))</f>
        <v>0.59477250156931349</v>
      </c>
      <c r="S176" s="493">
        <f t="shared" si="4"/>
        <v>0.60952409636506033</v>
      </c>
      <c r="T176" s="328">
        <f t="shared" si="5"/>
        <v>172</v>
      </c>
    </row>
    <row r="177" spans="17:20" x14ac:dyDescent="0.25">
      <c r="Q177" s="406" t="s">
        <v>202</v>
      </c>
      <c r="R177" s="310">
        <f>(VLOOKUP(Q177,'RPPF CALCULATION'!$AX$2:$AZ$400,2,FALSE))</f>
        <v>0.59450553158003716</v>
      </c>
      <c r="S177" s="493">
        <f t="shared" si="4"/>
        <v>0.6092505049649185</v>
      </c>
      <c r="T177" s="328">
        <f t="shared" si="5"/>
        <v>173</v>
      </c>
    </row>
    <row r="178" spans="17:20" x14ac:dyDescent="0.25">
      <c r="Q178" s="406" t="s">
        <v>89</v>
      </c>
      <c r="R178" s="310">
        <f>(VLOOKUP(Q178,'RPPF CALCULATION'!$AX$2:$AZ$400,2,FALSE))</f>
        <v>0.5942589325134886</v>
      </c>
      <c r="S178" s="493">
        <f t="shared" si="4"/>
        <v>0.60899778972874685</v>
      </c>
      <c r="T178" s="328">
        <f t="shared" si="5"/>
        <v>174</v>
      </c>
    </row>
    <row r="179" spans="17:20" x14ac:dyDescent="0.25">
      <c r="Q179" s="406" t="s">
        <v>241</v>
      </c>
      <c r="R179" s="310">
        <f>(VLOOKUP(Q179,'RPPF CALCULATION'!$AX$2:$AZ$400,2,FALSE))</f>
        <v>0.59336741858635267</v>
      </c>
      <c r="S179" s="493">
        <f t="shared" si="4"/>
        <v>0.60808416440242352</v>
      </c>
      <c r="T179" s="328">
        <f t="shared" si="5"/>
        <v>175</v>
      </c>
    </row>
    <row r="180" spans="17:20" x14ac:dyDescent="0.25">
      <c r="Q180" s="406" t="s">
        <v>304</v>
      </c>
      <c r="R180" s="310">
        <f>(VLOOKUP(Q180,'RPPF CALCULATION'!$AX$2:$AZ$400,2,FALSE))</f>
        <v>0.59139053599518188</v>
      </c>
      <c r="S180" s="493">
        <f t="shared" si="4"/>
        <v>0.60605825101230559</v>
      </c>
      <c r="T180" s="328">
        <f t="shared" si="5"/>
        <v>176</v>
      </c>
    </row>
    <row r="181" spans="17:20" x14ac:dyDescent="0.25">
      <c r="Q181" s="406" t="s">
        <v>279</v>
      </c>
      <c r="R181" s="310">
        <f>(VLOOKUP(Q181,'RPPF CALCULATION'!$AX$2:$AZ$400,2,FALSE))</f>
        <v>0.58948715920238526</v>
      </c>
      <c r="S181" s="493">
        <f t="shared" si="4"/>
        <v>0.60410766651720793</v>
      </c>
      <c r="T181" s="328">
        <f t="shared" si="5"/>
        <v>177</v>
      </c>
    </row>
    <row r="182" spans="17:20" x14ac:dyDescent="0.25">
      <c r="Q182" s="406" t="s">
        <v>329</v>
      </c>
      <c r="R182" s="310">
        <f>(VLOOKUP(Q182,'RPPF CALCULATION'!$AX$2:$AZ$400,2,FALSE))</f>
        <v>0.58927725245274698</v>
      </c>
      <c r="S182" s="493">
        <f t="shared" si="4"/>
        <v>0.60389255364370309</v>
      </c>
      <c r="T182" s="328">
        <f t="shared" si="5"/>
        <v>178</v>
      </c>
    </row>
    <row r="183" spans="17:20" x14ac:dyDescent="0.25">
      <c r="Q183" s="406" t="s">
        <v>335</v>
      </c>
      <c r="R183" s="310">
        <f>(VLOOKUP(Q183,'RPPF CALCULATION'!$AX$2:$AZ$400,2,FALSE))</f>
        <v>0.58840467719115186</v>
      </c>
      <c r="S183" s="493">
        <f t="shared" si="4"/>
        <v>0.60299833670120673</v>
      </c>
      <c r="T183" s="328">
        <f t="shared" si="5"/>
        <v>179</v>
      </c>
    </row>
    <row r="184" spans="17:20" x14ac:dyDescent="0.25">
      <c r="Q184" s="406" t="s">
        <v>307</v>
      </c>
      <c r="R184" s="310">
        <f>(VLOOKUP(Q184,'RPPF CALCULATION'!$AX$2:$AZ$400,2,FALSE))</f>
        <v>0.58762927466366632</v>
      </c>
      <c r="S184" s="493">
        <f t="shared" si="4"/>
        <v>0.60220370257868461</v>
      </c>
      <c r="T184" s="328">
        <f t="shared" si="5"/>
        <v>180</v>
      </c>
    </row>
    <row r="185" spans="17:20" x14ac:dyDescent="0.25">
      <c r="Q185" s="406" t="s">
        <v>215</v>
      </c>
      <c r="R185" s="310">
        <f>(VLOOKUP(Q185,'RPPF CALCULATION'!$AX$2:$AZ$400,2,FALSE))</f>
        <v>0.5873219649534912</v>
      </c>
      <c r="S185" s="493">
        <f t="shared" si="4"/>
        <v>0.60188877094868409</v>
      </c>
      <c r="T185" s="328">
        <f t="shared" si="5"/>
        <v>181</v>
      </c>
    </row>
    <row r="186" spans="17:20" x14ac:dyDescent="0.25">
      <c r="Q186" s="406" t="s">
        <v>62</v>
      </c>
      <c r="R186" s="310">
        <f>(VLOOKUP(Q186,'RPPF CALCULATION'!$AX$2:$AZ$400,2,FALSE))</f>
        <v>0.58655350335789846</v>
      </c>
      <c r="S186" s="493">
        <f t="shared" si="4"/>
        <v>0.6011012499075985</v>
      </c>
      <c r="T186" s="328">
        <f t="shared" si="5"/>
        <v>182</v>
      </c>
    </row>
    <row r="187" spans="17:20" x14ac:dyDescent="0.25">
      <c r="Q187" s="406" t="s">
        <v>182</v>
      </c>
      <c r="R187" s="310">
        <f>(VLOOKUP(Q187,'RPPF CALCULATION'!$AX$2:$AZ$400,2,FALSE))</f>
        <v>0.58375105188068033</v>
      </c>
      <c r="S187" s="493">
        <f t="shared" si="4"/>
        <v>0.59822929180638962</v>
      </c>
      <c r="T187" s="328">
        <f t="shared" si="5"/>
        <v>183</v>
      </c>
    </row>
    <row r="188" spans="17:20" x14ac:dyDescent="0.25">
      <c r="Q188" s="406" t="s">
        <v>163</v>
      </c>
      <c r="R188" s="310">
        <f>(VLOOKUP(Q188,'RPPF CALCULATION'!$AX$2:$AZ$400,2,FALSE))</f>
        <v>0.58343247892563976</v>
      </c>
      <c r="S188" s="493">
        <f t="shared" si="4"/>
        <v>0.59790281757963037</v>
      </c>
      <c r="T188" s="328">
        <f t="shared" si="5"/>
        <v>184</v>
      </c>
    </row>
    <row r="189" spans="17:20" x14ac:dyDescent="0.25">
      <c r="Q189" s="406" t="s">
        <v>203</v>
      </c>
      <c r="R189" s="310">
        <f>(VLOOKUP(Q189,'RPPF CALCULATION'!$AX$2:$AZ$400,2,FALSE))</f>
        <v>0.58143876812248063</v>
      </c>
      <c r="S189" s="493">
        <f t="shared" si="4"/>
        <v>0.5958596586028746</v>
      </c>
      <c r="T189" s="328">
        <f t="shared" si="5"/>
        <v>185</v>
      </c>
    </row>
    <row r="190" spans="17:20" x14ac:dyDescent="0.25">
      <c r="Q190" s="406" t="s">
        <v>305</v>
      </c>
      <c r="R190" s="310">
        <f>(VLOOKUP(Q190,'RPPF CALCULATION'!$AX$2:$AZ$400,2,FALSE))</f>
        <v>0.58033580544465735</v>
      </c>
      <c r="S190" s="493">
        <f t="shared" si="4"/>
        <v>0.59472934015716505</v>
      </c>
      <c r="T190" s="328">
        <f t="shared" si="5"/>
        <v>186</v>
      </c>
    </row>
    <row r="191" spans="17:20" x14ac:dyDescent="0.25">
      <c r="Q191" s="406" t="s">
        <v>274</v>
      </c>
      <c r="R191" s="310">
        <f>(VLOOKUP(Q191,'RPPF CALCULATION'!$AX$2:$AZ$400,2,FALSE))</f>
        <v>0.57991073952625094</v>
      </c>
      <c r="S191" s="493">
        <f t="shared" si="4"/>
        <v>0.59429373172010946</v>
      </c>
      <c r="T191" s="328">
        <f t="shared" si="5"/>
        <v>187</v>
      </c>
    </row>
    <row r="192" spans="17:20" x14ac:dyDescent="0.25">
      <c r="Q192" s="406" t="s">
        <v>250</v>
      </c>
      <c r="R192" s="310">
        <f>(VLOOKUP(Q192,'RPPF CALCULATION'!$AX$2:$AZ$400,2,FALSE))</f>
        <v>0.57907497300438393</v>
      </c>
      <c r="S192" s="493">
        <f t="shared" si="4"/>
        <v>0.59343723645062574</v>
      </c>
      <c r="T192" s="328">
        <f t="shared" si="5"/>
        <v>188</v>
      </c>
    </row>
    <row r="193" spans="17:20" x14ac:dyDescent="0.25">
      <c r="Q193" s="406" t="s">
        <v>251</v>
      </c>
      <c r="R193" s="310">
        <f>(VLOOKUP(Q193,'RPPF CALCULATION'!$AX$2:$AZ$400,2,FALSE))</f>
        <v>0.57545561912196141</v>
      </c>
      <c r="S193" s="493">
        <f t="shared" si="4"/>
        <v>0.58972811506591438</v>
      </c>
      <c r="T193" s="328">
        <f t="shared" si="5"/>
        <v>189</v>
      </c>
    </row>
    <row r="194" spans="17:20" x14ac:dyDescent="0.25">
      <c r="Q194" s="406" t="s">
        <v>349</v>
      </c>
      <c r="R194" s="310">
        <f>(VLOOKUP(Q194,'RPPF CALCULATION'!$AX$2:$AZ$400,2,FALSE))</f>
        <v>0.57525373117306988</v>
      </c>
      <c r="S194" s="493">
        <f t="shared" si="4"/>
        <v>0.58952121987608908</v>
      </c>
      <c r="T194" s="328">
        <f t="shared" si="5"/>
        <v>190</v>
      </c>
    </row>
    <row r="195" spans="17:20" x14ac:dyDescent="0.25">
      <c r="Q195" s="406" t="s">
        <v>390</v>
      </c>
      <c r="R195" s="310">
        <f>(VLOOKUP(Q195,'RPPF CALCULATION'!$AX$2:$AZ$400,2,FALSE))</f>
        <v>0.57411263081358777</v>
      </c>
      <c r="S195" s="493">
        <f t="shared" si="4"/>
        <v>0.58835181785491286</v>
      </c>
      <c r="T195" s="328">
        <f t="shared" si="5"/>
        <v>191</v>
      </c>
    </row>
    <row r="196" spans="17:20" x14ac:dyDescent="0.25">
      <c r="Q196" s="406" t="s">
        <v>296</v>
      </c>
      <c r="R196" s="310">
        <f>(VLOOKUP(Q196,'RPPF CALCULATION'!$AX$2:$AZ$400,2,FALSE))</f>
        <v>0.57262734781521618</v>
      </c>
      <c r="S196" s="493">
        <f t="shared" si="4"/>
        <v>0.58682969674971686</v>
      </c>
      <c r="T196" s="328">
        <f t="shared" si="5"/>
        <v>192</v>
      </c>
    </row>
    <row r="197" spans="17:20" x14ac:dyDescent="0.25">
      <c r="Q197" s="406" t="s">
        <v>273</v>
      </c>
      <c r="R197" s="310">
        <f>(VLOOKUP(Q197,'RPPF CALCULATION'!$AX$2:$AZ$400,2,FALSE))</f>
        <v>0.57215752040204715</v>
      </c>
      <c r="S197" s="493">
        <f t="shared" ref="S197:S260" si="6">R197/$R$6</f>
        <v>0.58634821663975256</v>
      </c>
      <c r="T197" s="328">
        <f t="shared" ref="T197:T260" si="7">RANK(R197,R:R,0)</f>
        <v>193</v>
      </c>
    </row>
    <row r="198" spans="17:20" x14ac:dyDescent="0.25">
      <c r="Q198" s="406" t="s">
        <v>201</v>
      </c>
      <c r="R198" s="310">
        <f>(VLOOKUP(Q198,'RPPF CALCULATION'!$AX$2:$AZ$400,2,FALSE))</f>
        <v>0.57214350793238589</v>
      </c>
      <c r="S198" s="493">
        <f t="shared" si="6"/>
        <v>0.58633385663170645</v>
      </c>
      <c r="T198" s="328">
        <f t="shared" si="7"/>
        <v>194</v>
      </c>
    </row>
    <row r="199" spans="17:20" x14ac:dyDescent="0.25">
      <c r="Q199" s="406" t="s">
        <v>387</v>
      </c>
      <c r="R199" s="310">
        <f>(VLOOKUP(Q199,'RPPF CALCULATION'!$AX$2:$AZ$400,2,FALSE))</f>
        <v>0.57051430430318717</v>
      </c>
      <c r="S199" s="493">
        <f t="shared" si="6"/>
        <v>0.58466424536477346</v>
      </c>
      <c r="T199" s="328">
        <f t="shared" si="7"/>
        <v>195</v>
      </c>
    </row>
    <row r="200" spans="17:20" x14ac:dyDescent="0.25">
      <c r="Q200" s="406" t="s">
        <v>112</v>
      </c>
      <c r="R200" s="310">
        <f>(VLOOKUP(Q200,'RPPF CALCULATION'!$AX$2:$AZ$400,2,FALSE))</f>
        <v>0.56850597937615921</v>
      </c>
      <c r="S200" s="493">
        <f t="shared" si="6"/>
        <v>0.58260610980348859</v>
      </c>
      <c r="T200" s="328">
        <f t="shared" si="7"/>
        <v>196</v>
      </c>
    </row>
    <row r="201" spans="17:20" x14ac:dyDescent="0.25">
      <c r="Q201" s="406" t="s">
        <v>356</v>
      </c>
      <c r="R201" s="310">
        <f>(VLOOKUP(Q201,'RPPF CALCULATION'!$AX$2:$AZ$400,2,FALSE))</f>
        <v>0.5677752399210787</v>
      </c>
      <c r="S201" s="493">
        <f t="shared" si="6"/>
        <v>0.58185724649043857</v>
      </c>
      <c r="T201" s="328">
        <f t="shared" si="7"/>
        <v>197</v>
      </c>
    </row>
    <row r="202" spans="17:20" x14ac:dyDescent="0.25">
      <c r="Q202" s="406" t="s">
        <v>386</v>
      </c>
      <c r="R202" s="310">
        <f>(VLOOKUP(Q202,'RPPF CALCULATION'!$AX$2:$AZ$400,2,FALSE))</f>
        <v>0.56771563978398443</v>
      </c>
      <c r="S202" s="493">
        <f t="shared" si="6"/>
        <v>0.5817961681460132</v>
      </c>
      <c r="T202" s="328">
        <f t="shared" si="7"/>
        <v>198</v>
      </c>
    </row>
    <row r="203" spans="17:20" x14ac:dyDescent="0.25">
      <c r="Q203" s="406" t="s">
        <v>272</v>
      </c>
      <c r="R203" s="310">
        <f>(VLOOKUP(Q203,'RPPF CALCULATION'!$AX$2:$AZ$400,2,FALSE))</f>
        <v>0.56590571446979721</v>
      </c>
      <c r="S203" s="493">
        <f t="shared" si="6"/>
        <v>0.5799413529205153</v>
      </c>
      <c r="T203" s="328">
        <f t="shared" si="7"/>
        <v>199</v>
      </c>
    </row>
    <row r="204" spans="17:20" x14ac:dyDescent="0.25">
      <c r="Q204" s="406" t="s">
        <v>265</v>
      </c>
      <c r="R204" s="310">
        <f>(VLOOKUP(Q204,'RPPF CALCULATION'!$AX$2:$AZ$400,2,FALSE))</f>
        <v>0.56522580735134387</v>
      </c>
      <c r="S204" s="493">
        <f t="shared" si="6"/>
        <v>0.57924458269174051</v>
      </c>
      <c r="T204" s="328">
        <f t="shared" si="7"/>
        <v>200</v>
      </c>
    </row>
    <row r="205" spans="17:20" x14ac:dyDescent="0.25">
      <c r="Q205" s="406" t="s">
        <v>334</v>
      </c>
      <c r="R205" s="310">
        <f>(VLOOKUP(Q205,'RPPF CALCULATION'!$AX$2:$AZ$400,2,FALSE))</f>
        <v>0.56429621254996998</v>
      </c>
      <c r="S205" s="493">
        <f t="shared" si="6"/>
        <v>0.57829193200631357</v>
      </c>
      <c r="T205" s="328">
        <f t="shared" si="7"/>
        <v>201</v>
      </c>
    </row>
    <row r="206" spans="17:20" x14ac:dyDescent="0.25">
      <c r="Q206" s="406" t="s">
        <v>198</v>
      </c>
      <c r="R206" s="310">
        <f>(VLOOKUP(Q206,'RPPF CALCULATION'!$AX$2:$AZ$400,2,FALSE))</f>
        <v>0.56371276695451544</v>
      </c>
      <c r="S206" s="493">
        <f t="shared" si="6"/>
        <v>0.57769401574688783</v>
      </c>
      <c r="T206" s="328">
        <f t="shared" si="7"/>
        <v>202</v>
      </c>
    </row>
    <row r="207" spans="17:20" x14ac:dyDescent="0.25">
      <c r="Q207" s="406" t="s">
        <v>362</v>
      </c>
      <c r="R207" s="310">
        <f>(VLOOKUP(Q207,'RPPF CALCULATION'!$AX$2:$AZ$400,2,FALSE))</f>
        <v>0.5612718263982609</v>
      </c>
      <c r="S207" s="493">
        <f t="shared" si="6"/>
        <v>0.57519253478920018</v>
      </c>
      <c r="T207" s="328">
        <f t="shared" si="7"/>
        <v>203</v>
      </c>
    </row>
    <row r="208" spans="17:20" x14ac:dyDescent="0.25">
      <c r="Q208" s="406" t="s">
        <v>77</v>
      </c>
      <c r="R208" s="310">
        <f>(VLOOKUP(Q208,'RPPF CALCULATION'!$AX$2:$AZ$400,2,FALSE))</f>
        <v>0.56104765821984082</v>
      </c>
      <c r="S208" s="493">
        <f t="shared" si="6"/>
        <v>0.57496280677382494</v>
      </c>
      <c r="T208" s="328">
        <f t="shared" si="7"/>
        <v>204</v>
      </c>
    </row>
    <row r="209" spans="17:20" x14ac:dyDescent="0.25">
      <c r="Q209" s="406" t="s">
        <v>179</v>
      </c>
      <c r="R209" s="310">
        <f>(VLOOKUP(Q209,'RPPF CALCULATION'!$AX$2:$AZ$400,2,FALSE))</f>
        <v>0.56082282885875645</v>
      </c>
      <c r="S209" s="493">
        <f t="shared" si="6"/>
        <v>0.57473240117708047</v>
      </c>
      <c r="T209" s="328">
        <f t="shared" si="7"/>
        <v>205</v>
      </c>
    </row>
    <row r="210" spans="17:20" x14ac:dyDescent="0.25">
      <c r="Q210" s="406" t="s">
        <v>216</v>
      </c>
      <c r="R210" s="310">
        <f>(VLOOKUP(Q210,'RPPF CALCULATION'!$AX$2:$AZ$400,2,FALSE))</f>
        <v>0.55632796415928454</v>
      </c>
      <c r="S210" s="493">
        <f t="shared" si="6"/>
        <v>0.57012605448653908</v>
      </c>
      <c r="T210" s="328">
        <f t="shared" si="7"/>
        <v>206</v>
      </c>
    </row>
    <row r="211" spans="17:20" x14ac:dyDescent="0.25">
      <c r="Q211" s="406" t="s">
        <v>73</v>
      </c>
      <c r="R211" s="310">
        <f>(VLOOKUP(Q211,'RPPF CALCULATION'!$AX$2:$AZ$400,2,FALSE))</f>
        <v>0.55485497306422693</v>
      </c>
      <c r="S211" s="493">
        <f t="shared" si="6"/>
        <v>0.56861653014941882</v>
      </c>
      <c r="T211" s="328">
        <f t="shared" si="7"/>
        <v>207</v>
      </c>
    </row>
    <row r="212" spans="17:20" x14ac:dyDescent="0.25">
      <c r="Q212" s="406" t="s">
        <v>81</v>
      </c>
      <c r="R212" s="310">
        <f>(VLOOKUP(Q212,'RPPF CALCULATION'!$AX$2:$AZ$400,2,FALSE))</f>
        <v>0.55408948073390218</v>
      </c>
      <c r="S212" s="493">
        <f t="shared" si="6"/>
        <v>0.56783205201755416</v>
      </c>
      <c r="T212" s="328">
        <f t="shared" si="7"/>
        <v>208</v>
      </c>
    </row>
    <row r="213" spans="17:20" x14ac:dyDescent="0.25">
      <c r="Q213" s="406" t="s">
        <v>331</v>
      </c>
      <c r="R213" s="310">
        <f>(VLOOKUP(Q213,'RPPF CALCULATION'!$AX$2:$AZ$400,2,FALSE))</f>
        <v>0.55337990876591026</v>
      </c>
      <c r="S213" s="493">
        <f t="shared" si="6"/>
        <v>0.5671048811892877</v>
      </c>
      <c r="T213" s="328">
        <f t="shared" si="7"/>
        <v>209</v>
      </c>
    </row>
    <row r="214" spans="17:20" x14ac:dyDescent="0.25">
      <c r="Q214" s="406" t="s">
        <v>108</v>
      </c>
      <c r="R214" s="310">
        <f>(VLOOKUP(Q214,'RPPF CALCULATION'!$AX$2:$AZ$400,2,FALSE))</f>
        <v>0.55064649922741693</v>
      </c>
      <c r="S214" s="493">
        <f t="shared" si="6"/>
        <v>0.56430367741044829</v>
      </c>
      <c r="T214" s="328">
        <f t="shared" si="7"/>
        <v>210</v>
      </c>
    </row>
    <row r="215" spans="17:20" x14ac:dyDescent="0.25">
      <c r="Q215" s="406" t="s">
        <v>37</v>
      </c>
      <c r="R215" s="310">
        <f>(VLOOKUP(Q215,'RPPF CALCULATION'!$AX$2:$AZ$400,2,FALSE))</f>
        <v>0.54819425787585174</v>
      </c>
      <c r="S215" s="493">
        <f t="shared" si="6"/>
        <v>0.56179061537422759</v>
      </c>
      <c r="T215" s="328">
        <f t="shared" si="7"/>
        <v>211</v>
      </c>
    </row>
    <row r="216" spans="17:20" x14ac:dyDescent="0.25">
      <c r="Q216" s="406" t="s">
        <v>127</v>
      </c>
      <c r="R216" s="310">
        <f>(VLOOKUP(Q216,'RPPF CALCULATION'!$AX$2:$AZ$400,2,FALSE))</f>
        <v>0.54662344722567724</v>
      </c>
      <c r="S216" s="493">
        <f t="shared" si="6"/>
        <v>0.56018084535361978</v>
      </c>
      <c r="T216" s="328">
        <f t="shared" si="7"/>
        <v>212</v>
      </c>
    </row>
    <row r="217" spans="17:20" x14ac:dyDescent="0.25">
      <c r="Q217" s="406" t="s">
        <v>66</v>
      </c>
      <c r="R217" s="310">
        <f>(VLOOKUP(Q217,'RPPF CALCULATION'!$AX$2:$AZ$400,2,FALSE))</f>
        <v>0.5460686053327668</v>
      </c>
      <c r="S217" s="493">
        <f t="shared" si="6"/>
        <v>0.55961224222803918</v>
      </c>
      <c r="T217" s="328">
        <f t="shared" si="7"/>
        <v>213</v>
      </c>
    </row>
    <row r="218" spans="17:20" x14ac:dyDescent="0.25">
      <c r="Q218" s="406" t="s">
        <v>301</v>
      </c>
      <c r="R218" s="310">
        <f>(VLOOKUP(Q218,'RPPF CALCULATION'!$AX$2:$AZ$400,2,FALSE))</f>
        <v>0.54456571449690805</v>
      </c>
      <c r="S218" s="493">
        <f t="shared" si="6"/>
        <v>0.55807207657437308</v>
      </c>
      <c r="T218" s="328">
        <f t="shared" si="7"/>
        <v>214</v>
      </c>
    </row>
    <row r="219" spans="17:20" x14ac:dyDescent="0.25">
      <c r="Q219" s="406" t="s">
        <v>146</v>
      </c>
      <c r="R219" s="310">
        <f>(VLOOKUP(Q219,'RPPF CALCULATION'!$AX$2:$AZ$400,2,FALSE))</f>
        <v>0.54219057331247811</v>
      </c>
      <c r="S219" s="493">
        <f t="shared" si="6"/>
        <v>0.55563802694975306</v>
      </c>
      <c r="T219" s="328">
        <f t="shared" si="7"/>
        <v>215</v>
      </c>
    </row>
    <row r="220" spans="17:20" x14ac:dyDescent="0.25">
      <c r="Q220" s="406" t="s">
        <v>262</v>
      </c>
      <c r="R220" s="310">
        <f>(VLOOKUP(Q220,'RPPF CALCULATION'!$AX$2:$AZ$400,2,FALSE))</f>
        <v>0.53810317519296547</v>
      </c>
      <c r="S220" s="493">
        <f t="shared" si="6"/>
        <v>0.55144925285763091</v>
      </c>
      <c r="T220" s="328">
        <f t="shared" si="7"/>
        <v>216</v>
      </c>
    </row>
    <row r="221" spans="17:20" x14ac:dyDescent="0.25">
      <c r="Q221" s="406" t="s">
        <v>213</v>
      </c>
      <c r="R221" s="310">
        <f>(VLOOKUP(Q221,'RPPF CALCULATION'!$AX$2:$AZ$400,2,FALSE))</f>
        <v>0.53588735736946302</v>
      </c>
      <c r="S221" s="493">
        <f t="shared" si="6"/>
        <v>0.54917847814458287</v>
      </c>
      <c r="T221" s="328">
        <f t="shared" si="7"/>
        <v>217</v>
      </c>
    </row>
    <row r="222" spans="17:20" x14ac:dyDescent="0.25">
      <c r="Q222" s="406" t="s">
        <v>400</v>
      </c>
      <c r="R222" s="310">
        <f>(VLOOKUP(Q222,'RPPF CALCULATION'!$AX$2:$AZ$400,2,FALSE))</f>
        <v>0.53546076864013825</v>
      </c>
      <c r="S222" s="493">
        <f t="shared" si="6"/>
        <v>0.54874130912773167</v>
      </c>
      <c r="T222" s="328">
        <f t="shared" si="7"/>
        <v>218</v>
      </c>
    </row>
    <row r="223" spans="17:20" x14ac:dyDescent="0.25">
      <c r="Q223" s="406" t="s">
        <v>383</v>
      </c>
      <c r="R223" s="310">
        <f>(VLOOKUP(Q223,'RPPF CALCULATION'!$AX$2:$AZ$400,2,FALSE))</f>
        <v>0.53383406554847057</v>
      </c>
      <c r="S223" s="493">
        <f t="shared" si="6"/>
        <v>0.54707426041686003</v>
      </c>
      <c r="T223" s="328">
        <f t="shared" si="7"/>
        <v>219</v>
      </c>
    </row>
    <row r="224" spans="17:20" x14ac:dyDescent="0.25">
      <c r="Q224" s="406" t="s">
        <v>306</v>
      </c>
      <c r="R224" s="310">
        <f>(VLOOKUP(Q224,'RPPF CALCULATION'!$AX$2:$AZ$400,2,FALSE))</f>
        <v>0.53132807748676381</v>
      </c>
      <c r="S224" s="493">
        <f t="shared" si="6"/>
        <v>0.54450611864032661</v>
      </c>
      <c r="T224" s="328">
        <f t="shared" si="7"/>
        <v>220</v>
      </c>
    </row>
    <row r="225" spans="17:20" x14ac:dyDescent="0.25">
      <c r="Q225" s="406" t="s">
        <v>191</v>
      </c>
      <c r="R225" s="310">
        <f>(VLOOKUP(Q225,'RPPF CALCULATION'!$AX$2:$AZ$400,2,FALSE))</f>
        <v>0.52972537996469826</v>
      </c>
      <c r="S225" s="493">
        <f t="shared" si="6"/>
        <v>0.54286367088709997</v>
      </c>
      <c r="T225" s="328">
        <f t="shared" si="7"/>
        <v>221</v>
      </c>
    </row>
    <row r="226" spans="17:20" x14ac:dyDescent="0.25">
      <c r="Q226" s="406" t="s">
        <v>340</v>
      </c>
      <c r="R226" s="310">
        <f>(VLOOKUP(Q226,'RPPF CALCULATION'!$AX$2:$AZ$400,2,FALSE))</f>
        <v>0.52872789309515622</v>
      </c>
      <c r="S226" s="493">
        <f t="shared" si="6"/>
        <v>0.54184144426904113</v>
      </c>
      <c r="T226" s="328">
        <f t="shared" si="7"/>
        <v>222</v>
      </c>
    </row>
    <row r="227" spans="17:20" x14ac:dyDescent="0.25">
      <c r="Q227" s="406" t="s">
        <v>171</v>
      </c>
      <c r="R227" s="310">
        <f>(VLOOKUP(Q227,'RPPF CALCULATION'!$AX$2:$AZ$400,2,FALSE))</f>
        <v>0.52520720700929213</v>
      </c>
      <c r="S227" s="493">
        <f t="shared" si="6"/>
        <v>0.53823343784741051</v>
      </c>
      <c r="T227" s="328">
        <f t="shared" si="7"/>
        <v>223</v>
      </c>
    </row>
    <row r="228" spans="17:20" x14ac:dyDescent="0.25">
      <c r="Q228" s="406" t="s">
        <v>355</v>
      </c>
      <c r="R228" s="310">
        <f>(VLOOKUP(Q228,'RPPF CALCULATION'!$AX$2:$AZ$400,2,FALSE))</f>
        <v>0.52404349199681644</v>
      </c>
      <c r="S228" s="493">
        <f t="shared" si="6"/>
        <v>0.53704086028282205</v>
      </c>
      <c r="T228" s="328">
        <f t="shared" si="7"/>
        <v>224</v>
      </c>
    </row>
    <row r="229" spans="17:20" x14ac:dyDescent="0.25">
      <c r="Q229" s="406" t="s">
        <v>259</v>
      </c>
      <c r="R229" s="310">
        <f>(VLOOKUP(Q229,'RPPF CALCULATION'!$AX$2:$AZ$400,2,FALSE))</f>
        <v>0.52329659945692319</v>
      </c>
      <c r="S229" s="493">
        <f t="shared" si="6"/>
        <v>0.53627544325486765</v>
      </c>
      <c r="T229" s="328">
        <f t="shared" si="7"/>
        <v>225</v>
      </c>
    </row>
    <row r="230" spans="17:20" x14ac:dyDescent="0.25">
      <c r="Q230" s="406" t="s">
        <v>99</v>
      </c>
      <c r="R230" s="310">
        <f>(VLOOKUP(Q230,'RPPF CALCULATION'!$AX$2:$AZ$400,2,FALSE))</f>
        <v>0.52260902183801372</v>
      </c>
      <c r="S230" s="493">
        <f t="shared" si="6"/>
        <v>0.53557081228127545</v>
      </c>
      <c r="T230" s="328">
        <f t="shared" si="7"/>
        <v>226</v>
      </c>
    </row>
    <row r="231" spans="17:20" x14ac:dyDescent="0.25">
      <c r="Q231" s="406" t="s">
        <v>399</v>
      </c>
      <c r="R231" s="310">
        <f>(VLOOKUP(Q231,'RPPF CALCULATION'!$AX$2:$AZ$400,2,FALSE))</f>
        <v>0.52199295755405306</v>
      </c>
      <c r="S231" s="493">
        <f t="shared" si="6"/>
        <v>0.53493946832204209</v>
      </c>
      <c r="T231" s="328">
        <f t="shared" si="7"/>
        <v>227</v>
      </c>
    </row>
    <row r="232" spans="17:20" x14ac:dyDescent="0.25">
      <c r="Q232" s="406" t="s">
        <v>158</v>
      </c>
      <c r="R232" s="310">
        <f>(VLOOKUP(Q232,'RPPF CALCULATION'!$AX$2:$AZ$400,2,FALSE))</f>
        <v>0.52193412402969086</v>
      </c>
      <c r="S232" s="493">
        <f t="shared" si="6"/>
        <v>0.53487917560393861</v>
      </c>
      <c r="T232" s="328">
        <f t="shared" si="7"/>
        <v>228</v>
      </c>
    </row>
    <row r="233" spans="17:20" x14ac:dyDescent="0.25">
      <c r="Q233" s="406" t="s">
        <v>277</v>
      </c>
      <c r="R233" s="310">
        <f>(VLOOKUP(Q233,'RPPF CALCULATION'!$AX$2:$AZ$400,2,FALSE))</f>
        <v>0.51901048357826018</v>
      </c>
      <c r="S233" s="493">
        <f t="shared" si="6"/>
        <v>0.53188302278995891</v>
      </c>
      <c r="T233" s="328">
        <f t="shared" si="7"/>
        <v>229</v>
      </c>
    </row>
    <row r="234" spans="17:20" x14ac:dyDescent="0.25">
      <c r="Q234" s="406" t="s">
        <v>195</v>
      </c>
      <c r="R234" s="310">
        <f>(VLOOKUP(Q234,'RPPF CALCULATION'!$AX$2:$AZ$400,2,FALSE))</f>
        <v>0.51874411984360491</v>
      </c>
      <c r="S234" s="493">
        <f t="shared" si="6"/>
        <v>0.53161005268081329</v>
      </c>
      <c r="T234" s="328">
        <f t="shared" si="7"/>
        <v>230</v>
      </c>
    </row>
    <row r="235" spans="17:20" x14ac:dyDescent="0.25">
      <c r="Q235" s="406" t="s">
        <v>382</v>
      </c>
      <c r="R235" s="310">
        <f>(VLOOKUP(Q235,'RPPF CALCULATION'!$AX$2:$AZ$400,2,FALSE))</f>
        <v>0.51819655897887873</v>
      </c>
      <c r="S235" s="493">
        <f t="shared" si="6"/>
        <v>0.53104891116805597</v>
      </c>
      <c r="T235" s="328">
        <f t="shared" si="7"/>
        <v>231</v>
      </c>
    </row>
    <row r="236" spans="17:20" x14ac:dyDescent="0.25">
      <c r="Q236" s="406" t="s">
        <v>152</v>
      </c>
      <c r="R236" s="310">
        <f>(VLOOKUP(Q236,'RPPF CALCULATION'!$AX$2:$AZ$400,2,FALSE))</f>
        <v>0.51772308543968415</v>
      </c>
      <c r="S236" s="493">
        <f t="shared" si="6"/>
        <v>0.53056369450055885</v>
      </c>
      <c r="T236" s="328">
        <f t="shared" si="7"/>
        <v>232</v>
      </c>
    </row>
    <row r="237" spans="17:20" x14ac:dyDescent="0.25">
      <c r="Q237" s="406" t="s">
        <v>116</v>
      </c>
      <c r="R237" s="310">
        <f>(VLOOKUP(Q237,'RPPF CALCULATION'!$AX$2:$AZ$400,2,FALSE))</f>
        <v>0.51498412251797976</v>
      </c>
      <c r="S237" s="493">
        <f t="shared" si="6"/>
        <v>0.5277567996030571</v>
      </c>
      <c r="T237" s="328">
        <f t="shared" si="7"/>
        <v>233</v>
      </c>
    </row>
    <row r="238" spans="17:20" x14ac:dyDescent="0.25">
      <c r="Q238" s="406" t="s">
        <v>102</v>
      </c>
      <c r="R238" s="310">
        <f>(VLOOKUP(Q238,'RPPF CALCULATION'!$AX$2:$AZ$400,2,FALSE))</f>
        <v>0.51319458898924319</v>
      </c>
      <c r="S238" s="493">
        <f t="shared" si="6"/>
        <v>0.52592288192169134</v>
      </c>
      <c r="T238" s="328">
        <f t="shared" si="7"/>
        <v>234</v>
      </c>
    </row>
    <row r="239" spans="17:20" x14ac:dyDescent="0.25">
      <c r="Q239" s="406" t="s">
        <v>325</v>
      </c>
      <c r="R239" s="310">
        <f>(VLOOKUP(Q239,'RPPF CALCULATION'!$AX$2:$AZ$400,2,FALSE))</f>
        <v>0.50969203709795863</v>
      </c>
      <c r="S239" s="493">
        <f t="shared" si="6"/>
        <v>0.52233345946037368</v>
      </c>
      <c r="T239" s="328">
        <f t="shared" si="7"/>
        <v>235</v>
      </c>
    </row>
    <row r="240" spans="17:20" x14ac:dyDescent="0.25">
      <c r="Q240" s="406" t="s">
        <v>142</v>
      </c>
      <c r="R240" s="310">
        <f>(VLOOKUP(Q240,'RPPF CALCULATION'!$AX$2:$AZ$400,2,FALSE))</f>
        <v>0.50875537126692771</v>
      </c>
      <c r="S240" s="493">
        <f t="shared" si="6"/>
        <v>0.52137356236905097</v>
      </c>
      <c r="T240" s="328">
        <f t="shared" si="7"/>
        <v>236</v>
      </c>
    </row>
    <row r="241" spans="17:20" x14ac:dyDescent="0.25">
      <c r="Q241" s="406" t="s">
        <v>239</v>
      </c>
      <c r="R241" s="310">
        <f>(VLOOKUP(Q241,'RPPF CALCULATION'!$AX$2:$AZ$400,2,FALSE))</f>
        <v>0.50757418123276477</v>
      </c>
      <c r="S241" s="493">
        <f t="shared" si="6"/>
        <v>0.5201630763659002</v>
      </c>
      <c r="T241" s="328">
        <f t="shared" si="7"/>
        <v>237</v>
      </c>
    </row>
    <row r="242" spans="17:20" x14ac:dyDescent="0.25">
      <c r="Q242" s="406" t="s">
        <v>144</v>
      </c>
      <c r="R242" s="310">
        <f>(VLOOKUP(Q242,'RPPF CALCULATION'!$AX$2:$AZ$400,2,FALSE))</f>
        <v>0.50727694913176036</v>
      </c>
      <c r="S242" s="493">
        <f t="shared" si="6"/>
        <v>0.51985847229073301</v>
      </c>
      <c r="T242" s="328">
        <f t="shared" si="7"/>
        <v>238</v>
      </c>
    </row>
    <row r="243" spans="17:20" x14ac:dyDescent="0.25">
      <c r="Q243" s="406" t="s">
        <v>193</v>
      </c>
      <c r="R243" s="310">
        <f>(VLOOKUP(Q243,'RPPF CALCULATION'!$AX$2:$AZ$400,2,FALSE))</f>
        <v>0.50696405115195897</v>
      </c>
      <c r="S243" s="493">
        <f t="shared" si="6"/>
        <v>0.51953781379039943</v>
      </c>
      <c r="T243" s="328">
        <f t="shared" si="7"/>
        <v>239</v>
      </c>
    </row>
    <row r="244" spans="17:20" x14ac:dyDescent="0.25">
      <c r="Q244" s="406" t="s">
        <v>151</v>
      </c>
      <c r="R244" s="310">
        <f>(VLOOKUP(Q244,'RPPF CALCULATION'!$AX$2:$AZ$400,2,FALSE))</f>
        <v>0.50452300962936725</v>
      </c>
      <c r="S244" s="493">
        <f t="shared" si="6"/>
        <v>0.51703622936219951</v>
      </c>
      <c r="T244" s="328">
        <f t="shared" si="7"/>
        <v>240</v>
      </c>
    </row>
    <row r="245" spans="17:20" x14ac:dyDescent="0.25">
      <c r="Q245" s="406" t="s">
        <v>130</v>
      </c>
      <c r="R245" s="310">
        <f>(VLOOKUP(Q245,'RPPF CALCULATION'!$AX$2:$AZ$400,2,FALSE))</f>
        <v>0.50381494529905591</v>
      </c>
      <c r="S245" s="493">
        <f t="shared" si="6"/>
        <v>0.51631060356416303</v>
      </c>
      <c r="T245" s="328">
        <f t="shared" si="7"/>
        <v>241</v>
      </c>
    </row>
    <row r="246" spans="17:20" x14ac:dyDescent="0.25">
      <c r="Q246" s="406" t="s">
        <v>156</v>
      </c>
      <c r="R246" s="310">
        <f>(VLOOKUP(Q246,'RPPF CALCULATION'!$AX$2:$AZ$400,2,FALSE))</f>
        <v>0.50127578132750861</v>
      </c>
      <c r="S246" s="493">
        <f t="shared" si="6"/>
        <v>0.51370846304623974</v>
      </c>
      <c r="T246" s="328">
        <f t="shared" si="7"/>
        <v>242</v>
      </c>
    </row>
    <row r="247" spans="17:20" x14ac:dyDescent="0.25">
      <c r="Q247" s="406" t="s">
        <v>68</v>
      </c>
      <c r="R247" s="310">
        <f>(VLOOKUP(Q247,'RPPF CALCULATION'!$AX$2:$AZ$400,2,FALSE))</f>
        <v>0.50114727253743885</v>
      </c>
      <c r="S247" s="493">
        <f t="shared" si="6"/>
        <v>0.513576766970958</v>
      </c>
      <c r="T247" s="328">
        <f t="shared" si="7"/>
        <v>243</v>
      </c>
    </row>
    <row r="248" spans="17:20" x14ac:dyDescent="0.25">
      <c r="Q248" s="406" t="s">
        <v>366</v>
      </c>
      <c r="R248" s="310">
        <f>(VLOOKUP(Q248,'RPPF CALCULATION'!$AX$2:$AZ$400,2,FALSE))</f>
        <v>0.4992747424652062</v>
      </c>
      <c r="S248" s="493">
        <f t="shared" si="6"/>
        <v>0.51165779425923619</v>
      </c>
      <c r="T248" s="328">
        <f t="shared" si="7"/>
        <v>244</v>
      </c>
    </row>
    <row r="249" spans="17:20" x14ac:dyDescent="0.25">
      <c r="Q249" s="406" t="s">
        <v>248</v>
      </c>
      <c r="R249" s="310">
        <f>(VLOOKUP(Q249,'RPPF CALCULATION'!$AX$2:$AZ$400,2,FALSE))</f>
        <v>0.49908634168718363</v>
      </c>
      <c r="S249" s="493">
        <f t="shared" si="6"/>
        <v>0.51146472075016225</v>
      </c>
      <c r="T249" s="328">
        <f t="shared" si="7"/>
        <v>245</v>
      </c>
    </row>
    <row r="250" spans="17:20" x14ac:dyDescent="0.25">
      <c r="Q250" s="406" t="s">
        <v>219</v>
      </c>
      <c r="R250" s="310">
        <f>(VLOOKUP(Q250,'RPPF CALCULATION'!$AX$2:$AZ$400,2,FALSE))</f>
        <v>0.4974581106639327</v>
      </c>
      <c r="S250" s="493">
        <f t="shared" si="6"/>
        <v>0.50979610621182703</v>
      </c>
      <c r="T250" s="328">
        <f t="shared" si="7"/>
        <v>246</v>
      </c>
    </row>
    <row r="251" spans="17:20" x14ac:dyDescent="0.25">
      <c r="Q251" s="406" t="s">
        <v>135</v>
      </c>
      <c r="R251" s="310">
        <f>(VLOOKUP(Q251,'RPPF CALCULATION'!$AX$2:$AZ$400,2,FALSE))</f>
        <v>0.49033707120643866</v>
      </c>
      <c r="S251" s="493">
        <f t="shared" si="6"/>
        <v>0.50249845016845462</v>
      </c>
      <c r="T251" s="328">
        <f t="shared" si="7"/>
        <v>247</v>
      </c>
    </row>
    <row r="252" spans="17:20" x14ac:dyDescent="0.25">
      <c r="Q252" s="406" t="s">
        <v>338</v>
      </c>
      <c r="R252" s="310">
        <f>(VLOOKUP(Q252,'RPPF CALCULATION'!$AX$2:$AZ$400,2,FALSE))</f>
        <v>0.48660677502168964</v>
      </c>
      <c r="S252" s="493">
        <f t="shared" si="6"/>
        <v>0.49867563488162819</v>
      </c>
      <c r="T252" s="328">
        <f t="shared" si="7"/>
        <v>248</v>
      </c>
    </row>
    <row r="253" spans="17:20" x14ac:dyDescent="0.25">
      <c r="Q253" s="406" t="s">
        <v>302</v>
      </c>
      <c r="R253" s="310">
        <f>(VLOOKUP(Q253,'RPPF CALCULATION'!$AX$2:$AZ$400,2,FALSE))</f>
        <v>0.4863943294791328</v>
      </c>
      <c r="S253" s="493">
        <f t="shared" si="6"/>
        <v>0.49845792024786134</v>
      </c>
      <c r="T253" s="328">
        <f t="shared" si="7"/>
        <v>249</v>
      </c>
    </row>
    <row r="254" spans="17:20" x14ac:dyDescent="0.25">
      <c r="Q254" s="406" t="s">
        <v>315</v>
      </c>
      <c r="R254" s="310">
        <f>(VLOOKUP(Q254,'RPPF CALCULATION'!$AX$2:$AZ$400,2,FALSE))</f>
        <v>0.48603312325515935</v>
      </c>
      <c r="S254" s="493">
        <f t="shared" si="6"/>
        <v>0.49808775535844912</v>
      </c>
      <c r="T254" s="328">
        <f t="shared" si="7"/>
        <v>250</v>
      </c>
    </row>
    <row r="255" spans="17:20" x14ac:dyDescent="0.25">
      <c r="Q255" s="406" t="s">
        <v>149</v>
      </c>
      <c r="R255" s="310">
        <f>(VLOOKUP(Q255,'RPPF CALCULATION'!$AX$2:$AZ$400,2,FALSE))</f>
        <v>0.48474072705674104</v>
      </c>
      <c r="S255" s="493">
        <f t="shared" si="6"/>
        <v>0.49676330504692984</v>
      </c>
      <c r="T255" s="328">
        <f t="shared" si="7"/>
        <v>251</v>
      </c>
    </row>
    <row r="256" spans="17:20" x14ac:dyDescent="0.25">
      <c r="Q256" s="406" t="s">
        <v>242</v>
      </c>
      <c r="R256" s="310">
        <f>(VLOOKUP(Q256,'RPPF CALCULATION'!$AX$2:$AZ$400,2,FALSE))</f>
        <v>0.48160889506276794</v>
      </c>
      <c r="S256" s="493">
        <f t="shared" si="6"/>
        <v>0.49355379710724379</v>
      </c>
      <c r="T256" s="328">
        <f t="shared" si="7"/>
        <v>252</v>
      </c>
    </row>
    <row r="257" spans="17:20" x14ac:dyDescent="0.25">
      <c r="Q257" s="406" t="s">
        <v>55</v>
      </c>
      <c r="R257" s="310">
        <f>(VLOOKUP(Q257,'RPPF CALCULATION'!$AX$2:$AZ$400,2,FALSE))</f>
        <v>0.4807341140457545</v>
      </c>
      <c r="S257" s="493">
        <f t="shared" si="6"/>
        <v>0.4926573197020081</v>
      </c>
      <c r="T257" s="328">
        <f t="shared" si="7"/>
        <v>253</v>
      </c>
    </row>
    <row r="258" spans="17:20" x14ac:dyDescent="0.25">
      <c r="Q258" s="406" t="s">
        <v>192</v>
      </c>
      <c r="R258" s="310">
        <f>(VLOOKUP(Q258,'RPPF CALCULATION'!$AX$2:$AZ$400,2,FALSE))</f>
        <v>0.48049547634400497</v>
      </c>
      <c r="S258" s="493">
        <f t="shared" si="6"/>
        <v>0.49241276328903716</v>
      </c>
      <c r="T258" s="328">
        <f t="shared" si="7"/>
        <v>254</v>
      </c>
    </row>
    <row r="259" spans="17:20" x14ac:dyDescent="0.25">
      <c r="Q259" s="406" t="s">
        <v>84</v>
      </c>
      <c r="R259" s="310">
        <f>(VLOOKUP(Q259,'RPPF CALCULATION'!$AX$2:$AZ$400,2,FALSE))</f>
        <v>0.4794121286863075</v>
      </c>
      <c r="S259" s="493">
        <f t="shared" si="6"/>
        <v>0.49130254635673959</v>
      </c>
      <c r="T259" s="328">
        <f t="shared" si="7"/>
        <v>255</v>
      </c>
    </row>
    <row r="260" spans="17:20" x14ac:dyDescent="0.25">
      <c r="Q260" s="406" t="s">
        <v>348</v>
      </c>
      <c r="R260" s="310">
        <f>(VLOOKUP(Q260,'RPPF CALCULATION'!$AX$2:$AZ$400,2,FALSE))</f>
        <v>0.47740447292172233</v>
      </c>
      <c r="S260" s="493">
        <f t="shared" si="6"/>
        <v>0.48924509655451759</v>
      </c>
      <c r="T260" s="328">
        <f t="shared" si="7"/>
        <v>256</v>
      </c>
    </row>
    <row r="261" spans="17:20" x14ac:dyDescent="0.25">
      <c r="Q261" s="406" t="s">
        <v>363</v>
      </c>
      <c r="R261" s="310">
        <f>(VLOOKUP(Q261,'RPPF CALCULATION'!$AX$2:$AZ$400,2,FALSE))</f>
        <v>0.47680849961149135</v>
      </c>
      <c r="S261" s="493">
        <f t="shared" ref="S261:S324" si="8">R261/$R$6</f>
        <v>0.4886343418669391</v>
      </c>
      <c r="T261" s="328">
        <f t="shared" ref="T261:T324" si="9">RANK(R261,R:R,0)</f>
        <v>257</v>
      </c>
    </row>
    <row r="262" spans="17:20" x14ac:dyDescent="0.25">
      <c r="Q262" s="406" t="s">
        <v>136</v>
      </c>
      <c r="R262" s="310">
        <f>(VLOOKUP(Q262,'RPPF CALCULATION'!$AX$2:$AZ$400,2,FALSE))</f>
        <v>0.47649064677854086</v>
      </c>
      <c r="S262" s="493">
        <f t="shared" si="8"/>
        <v>0.48830860562279527</v>
      </c>
      <c r="T262" s="328">
        <f t="shared" si="9"/>
        <v>258</v>
      </c>
    </row>
    <row r="263" spans="17:20" x14ac:dyDescent="0.25">
      <c r="Q263" s="406" t="s">
        <v>91</v>
      </c>
      <c r="R263" s="310">
        <f>(VLOOKUP(Q263,'RPPF CALCULATION'!$AX$2:$AZ$400,2,FALSE))</f>
        <v>0.4761172817746066</v>
      </c>
      <c r="S263" s="493">
        <f t="shared" si="8"/>
        <v>0.48792598039039647</v>
      </c>
      <c r="T263" s="328">
        <f t="shared" si="9"/>
        <v>259</v>
      </c>
    </row>
    <row r="264" spans="17:20" x14ac:dyDescent="0.25">
      <c r="Q264" s="406" t="s">
        <v>45</v>
      </c>
      <c r="R264" s="310">
        <f>(VLOOKUP(Q264,'RPPF CALCULATION'!$AX$2:$AZ$400,2,FALSE))</f>
        <v>0.474966488317348</v>
      </c>
      <c r="S264" s="493">
        <f t="shared" si="8"/>
        <v>0.48674664486246333</v>
      </c>
      <c r="T264" s="328">
        <f t="shared" si="9"/>
        <v>260</v>
      </c>
    </row>
    <row r="265" spans="17:20" x14ac:dyDescent="0.25">
      <c r="Q265" s="406" t="s">
        <v>380</v>
      </c>
      <c r="R265" s="310">
        <f>(VLOOKUP(Q265,'RPPF CALCULATION'!$AX$2:$AZ$400,2,FALSE))</f>
        <v>0.47450343536276646</v>
      </c>
      <c r="S265" s="493">
        <f t="shared" si="8"/>
        <v>0.48627210723174602</v>
      </c>
      <c r="T265" s="328">
        <f t="shared" si="9"/>
        <v>261</v>
      </c>
    </row>
    <row r="266" spans="17:20" x14ac:dyDescent="0.25">
      <c r="Q266" s="406" t="s">
        <v>237</v>
      </c>
      <c r="R266" s="310">
        <f>(VLOOKUP(Q266,'RPPF CALCULATION'!$AX$2:$AZ$400,2,FALSE))</f>
        <v>0.47419305942176443</v>
      </c>
      <c r="S266" s="493">
        <f t="shared" si="8"/>
        <v>0.48595403332201825</v>
      </c>
      <c r="T266" s="328">
        <f t="shared" si="9"/>
        <v>262</v>
      </c>
    </row>
    <row r="267" spans="17:20" x14ac:dyDescent="0.25">
      <c r="Q267" s="406" t="s">
        <v>282</v>
      </c>
      <c r="R267" s="310">
        <f>(VLOOKUP(Q267,'RPPF CALCULATION'!$AX$2:$AZ$400,2,FALSE))</f>
        <v>0.47358683505497379</v>
      </c>
      <c r="S267" s="493">
        <f t="shared" si="8"/>
        <v>0.48533277333036162</v>
      </c>
      <c r="T267" s="328">
        <f t="shared" si="9"/>
        <v>263</v>
      </c>
    </row>
    <row r="268" spans="17:20" x14ac:dyDescent="0.25">
      <c r="Q268" s="406" t="s">
        <v>264</v>
      </c>
      <c r="R268" s="310">
        <f>(VLOOKUP(Q268,'RPPF CALCULATION'!$AX$2:$AZ$400,2,FALSE))</f>
        <v>0.47153038159226013</v>
      </c>
      <c r="S268" s="493">
        <f t="shared" si="8"/>
        <v>0.4832253155456287</v>
      </c>
      <c r="T268" s="328">
        <f t="shared" si="9"/>
        <v>264</v>
      </c>
    </row>
    <row r="269" spans="17:20" x14ac:dyDescent="0.25">
      <c r="Q269" s="406" t="s">
        <v>310</v>
      </c>
      <c r="R269" s="310">
        <f>(VLOOKUP(Q269,'RPPF CALCULATION'!$AX$2:$AZ$400,2,FALSE))</f>
        <v>0.46945822686550592</v>
      </c>
      <c r="S269" s="493">
        <f t="shared" si="8"/>
        <v>0.48110176707285812</v>
      </c>
      <c r="T269" s="328">
        <f t="shared" si="9"/>
        <v>265</v>
      </c>
    </row>
    <row r="270" spans="17:20" x14ac:dyDescent="0.25">
      <c r="Q270" s="406" t="s">
        <v>396</v>
      </c>
      <c r="R270" s="310">
        <f>(VLOOKUP(Q270,'RPPF CALCULATION'!$AX$2:$AZ$400,2,FALSE))</f>
        <v>0.46820431566317561</v>
      </c>
      <c r="S270" s="493">
        <f t="shared" si="8"/>
        <v>0.47981675626535469</v>
      </c>
      <c r="T270" s="328">
        <f t="shared" si="9"/>
        <v>266</v>
      </c>
    </row>
    <row r="271" spans="17:20" x14ac:dyDescent="0.25">
      <c r="Q271" s="406" t="s">
        <v>324</v>
      </c>
      <c r="R271" s="310">
        <f>(VLOOKUP(Q271,'RPPF CALCULATION'!$AX$2:$AZ$400,2,FALSE))</f>
        <v>0.46574014986303697</v>
      </c>
      <c r="S271" s="493">
        <f t="shared" si="8"/>
        <v>0.47729147402944055</v>
      </c>
      <c r="T271" s="328">
        <f t="shared" si="9"/>
        <v>267</v>
      </c>
    </row>
    <row r="272" spans="17:20" x14ac:dyDescent="0.25">
      <c r="Q272" s="406" t="s">
        <v>128</v>
      </c>
      <c r="R272" s="310">
        <f>(VLOOKUP(Q272,'RPPF CALCULATION'!$AX$2:$AZ$400,2,FALSE))</f>
        <v>0.46179130870654633</v>
      </c>
      <c r="S272" s="493">
        <f t="shared" si="8"/>
        <v>0.47324469340113573</v>
      </c>
      <c r="T272" s="328">
        <f t="shared" si="9"/>
        <v>268</v>
      </c>
    </row>
    <row r="273" spans="17:20" x14ac:dyDescent="0.25">
      <c r="Q273" s="406" t="s">
        <v>297</v>
      </c>
      <c r="R273" s="310">
        <f>(VLOOKUP(Q273,'RPPF CALCULATION'!$AX$2:$AZ$400,2,FALSE))</f>
        <v>0.46142337989679616</v>
      </c>
      <c r="S273" s="493">
        <f t="shared" si="8"/>
        <v>0.47286763919184072</v>
      </c>
      <c r="T273" s="328">
        <f t="shared" si="9"/>
        <v>269</v>
      </c>
    </row>
    <row r="274" spans="17:20" x14ac:dyDescent="0.25">
      <c r="Q274" s="406" t="s">
        <v>347</v>
      </c>
      <c r="R274" s="310">
        <f>(VLOOKUP(Q274,'RPPF CALCULATION'!$AX$2:$AZ$400,2,FALSE))</f>
        <v>0.45915192819930001</v>
      </c>
      <c r="S274" s="493">
        <f t="shared" si="8"/>
        <v>0.47053985076904004</v>
      </c>
      <c r="T274" s="328">
        <f t="shared" si="9"/>
        <v>270</v>
      </c>
    </row>
    <row r="275" spans="17:20" x14ac:dyDescent="0.25">
      <c r="Q275" s="406" t="s">
        <v>121</v>
      </c>
      <c r="R275" s="310">
        <f>(VLOOKUP(Q275,'RPPF CALCULATION'!$AX$2:$AZ$400,2,FALSE))</f>
        <v>0.45719291907463544</v>
      </c>
      <c r="S275" s="493">
        <f t="shared" si="8"/>
        <v>0.4685322541445634</v>
      </c>
      <c r="T275" s="328">
        <f t="shared" si="9"/>
        <v>271</v>
      </c>
    </row>
    <row r="276" spans="17:20" x14ac:dyDescent="0.25">
      <c r="Q276" s="406" t="s">
        <v>267</v>
      </c>
      <c r="R276" s="310">
        <f>(VLOOKUP(Q276,'RPPF CALCULATION'!$AX$2:$AZ$400,2,FALSE))</f>
        <v>0.45532651840339056</v>
      </c>
      <c r="S276" s="493">
        <f t="shared" si="8"/>
        <v>0.46661956285571926</v>
      </c>
      <c r="T276" s="328">
        <f t="shared" si="9"/>
        <v>272</v>
      </c>
    </row>
    <row r="277" spans="17:20" x14ac:dyDescent="0.25">
      <c r="Q277" s="406" t="s">
        <v>94</v>
      </c>
      <c r="R277" s="310">
        <f>(VLOOKUP(Q277,'RPPF CALCULATION'!$AX$2:$AZ$400,2,FALSE))</f>
        <v>0.45527106326729122</v>
      </c>
      <c r="S277" s="493">
        <f t="shared" si="8"/>
        <v>0.46656273231693246</v>
      </c>
      <c r="T277" s="328">
        <f t="shared" si="9"/>
        <v>273</v>
      </c>
    </row>
    <row r="278" spans="17:20" x14ac:dyDescent="0.25">
      <c r="Q278" s="406" t="s">
        <v>52</v>
      </c>
      <c r="R278" s="310">
        <f>(VLOOKUP(Q278,'RPPF CALCULATION'!$AX$2:$AZ$400,2,FALSE))</f>
        <v>0.45524394300221505</v>
      </c>
      <c r="S278" s="493">
        <f t="shared" si="8"/>
        <v>0.46653493941288909</v>
      </c>
      <c r="T278" s="328">
        <f t="shared" si="9"/>
        <v>274</v>
      </c>
    </row>
    <row r="279" spans="17:20" x14ac:dyDescent="0.25">
      <c r="Q279" s="406" t="s">
        <v>162</v>
      </c>
      <c r="R279" s="310">
        <f>(VLOOKUP(Q279,'RPPF CALCULATION'!$AX$2:$AZ$400,2,FALSE))</f>
        <v>0.45423880702546032</v>
      </c>
      <c r="S279" s="493">
        <f t="shared" si="8"/>
        <v>0.46550487397385326</v>
      </c>
      <c r="T279" s="328">
        <f t="shared" si="9"/>
        <v>275</v>
      </c>
    </row>
    <row r="280" spans="17:20" x14ac:dyDescent="0.25">
      <c r="Q280" s="406" t="s">
        <v>43</v>
      </c>
      <c r="R280" s="310">
        <f>(VLOOKUP(Q280,'RPPF CALCULATION'!$AX$2:$AZ$400,2,FALSE))</f>
        <v>0.45375483667103533</v>
      </c>
      <c r="S280" s="493">
        <f t="shared" si="8"/>
        <v>0.46500890014828128</v>
      </c>
      <c r="T280" s="328">
        <f t="shared" si="9"/>
        <v>276</v>
      </c>
    </row>
    <row r="281" spans="17:20" x14ac:dyDescent="0.25">
      <c r="Q281" s="406" t="s">
        <v>200</v>
      </c>
      <c r="R281" s="310">
        <f>(VLOOKUP(Q281,'RPPF CALCULATION'!$AX$2:$AZ$400,2,FALSE))</f>
        <v>0.45104832326219346</v>
      </c>
      <c r="S281" s="493">
        <f t="shared" si="8"/>
        <v>0.46223525957903583</v>
      </c>
      <c r="T281" s="328">
        <f t="shared" si="9"/>
        <v>277</v>
      </c>
    </row>
    <row r="282" spans="17:20" x14ac:dyDescent="0.25">
      <c r="Q282" s="406" t="s">
        <v>290</v>
      </c>
      <c r="R282" s="310">
        <f>(VLOOKUP(Q282,'RPPF CALCULATION'!$AX$2:$AZ$400,2,FALSE))</f>
        <v>0.45053698005095311</v>
      </c>
      <c r="S282" s="493">
        <f t="shared" si="8"/>
        <v>0.46171123399288089</v>
      </c>
      <c r="T282" s="328">
        <f t="shared" si="9"/>
        <v>278</v>
      </c>
    </row>
    <row r="283" spans="17:20" x14ac:dyDescent="0.25">
      <c r="Q283" s="406" t="s">
        <v>143</v>
      </c>
      <c r="R283" s="310">
        <f>(VLOOKUP(Q283,'RPPF CALCULATION'!$AX$2:$AZ$400,2,FALSE))</f>
        <v>0.44989562785920922</v>
      </c>
      <c r="S283" s="493">
        <f t="shared" si="8"/>
        <v>0.46105397493316813</v>
      </c>
      <c r="T283" s="328">
        <f t="shared" si="9"/>
        <v>279</v>
      </c>
    </row>
    <row r="284" spans="17:20" x14ac:dyDescent="0.25">
      <c r="Q284" s="406" t="s">
        <v>159</v>
      </c>
      <c r="R284" s="310">
        <f>(VLOOKUP(Q284,'RPPF CALCULATION'!$AX$2:$AZ$400,2,FALSE))</f>
        <v>0.44982530821213274</v>
      </c>
      <c r="S284" s="493">
        <f t="shared" si="8"/>
        <v>0.46098191121262305</v>
      </c>
      <c r="T284" s="328">
        <f t="shared" si="9"/>
        <v>280</v>
      </c>
    </row>
    <row r="285" spans="17:20" x14ac:dyDescent="0.25">
      <c r="Q285" s="406" t="s">
        <v>74</v>
      </c>
      <c r="R285" s="310">
        <f>(VLOOKUP(Q285,'RPPF CALCULATION'!$AX$2:$AZ$400,2,FALSE))</f>
        <v>0.44975828816202856</v>
      </c>
      <c r="S285" s="493">
        <f t="shared" si="8"/>
        <v>0.46091322892591624</v>
      </c>
      <c r="T285" s="328">
        <f t="shared" si="9"/>
        <v>281</v>
      </c>
    </row>
    <row r="286" spans="17:20" x14ac:dyDescent="0.25">
      <c r="Q286" s="406" t="s">
        <v>326</v>
      </c>
      <c r="R286" s="310">
        <f>(VLOOKUP(Q286,'RPPF CALCULATION'!$AX$2:$AZ$400,2,FALSE))</f>
        <v>0.44818666475771618</v>
      </c>
      <c r="S286" s="493">
        <f t="shared" si="8"/>
        <v>0.45930262599317789</v>
      </c>
      <c r="T286" s="328">
        <f t="shared" si="9"/>
        <v>282</v>
      </c>
    </row>
    <row r="287" spans="17:20" x14ac:dyDescent="0.25">
      <c r="Q287" s="406" t="s">
        <v>42</v>
      </c>
      <c r="R287" s="310">
        <f>(VLOOKUP(Q287,'RPPF CALCULATION'!$AX$2:$AZ$400,2,FALSE))</f>
        <v>0.44769804147277004</v>
      </c>
      <c r="S287" s="493">
        <f t="shared" si="8"/>
        <v>0.45880188383473258</v>
      </c>
      <c r="T287" s="328">
        <f t="shared" si="9"/>
        <v>283</v>
      </c>
    </row>
    <row r="288" spans="17:20" x14ac:dyDescent="0.25">
      <c r="Q288" s="406" t="s">
        <v>246</v>
      </c>
      <c r="R288" s="310">
        <f>(VLOOKUP(Q288,'RPPF CALCULATION'!$AX$2:$AZ$400,2,FALSE))</f>
        <v>0.44692971536438525</v>
      </c>
      <c r="S288" s="493">
        <f t="shared" si="8"/>
        <v>0.45801450164121948</v>
      </c>
      <c r="T288" s="328">
        <f t="shared" si="9"/>
        <v>284</v>
      </c>
    </row>
    <row r="289" spans="17:20" x14ac:dyDescent="0.25">
      <c r="Q289" s="406" t="s">
        <v>214</v>
      </c>
      <c r="R289" s="310">
        <f>(VLOOKUP(Q289,'RPPF CALCULATION'!$AX$2:$AZ$400,2,FALSE))</f>
        <v>0.44418220359592908</v>
      </c>
      <c r="S289" s="493">
        <f t="shared" si="8"/>
        <v>0.45519884586779019</v>
      </c>
      <c r="T289" s="328">
        <f t="shared" si="9"/>
        <v>285</v>
      </c>
    </row>
    <row r="290" spans="17:20" x14ac:dyDescent="0.25">
      <c r="Q290" s="406" t="s">
        <v>59</v>
      </c>
      <c r="R290" s="310">
        <f>(VLOOKUP(Q290,'RPPF CALCULATION'!$AX$2:$AZ$400,2,FALSE))</f>
        <v>0.44321618034663024</v>
      </c>
      <c r="S290" s="493">
        <f t="shared" si="8"/>
        <v>0.45420886323318127</v>
      </c>
      <c r="T290" s="328">
        <f t="shared" si="9"/>
        <v>286</v>
      </c>
    </row>
    <row r="291" spans="17:20" x14ac:dyDescent="0.25">
      <c r="Q291" s="406" t="s">
        <v>375</v>
      </c>
      <c r="R291" s="310">
        <f>(VLOOKUP(Q291,'RPPF CALCULATION'!$AX$2:$AZ$400,2,FALSE))</f>
        <v>0.44261107715198467</v>
      </c>
      <c r="S291" s="493">
        <f t="shared" si="8"/>
        <v>0.45358875222107026</v>
      </c>
      <c r="T291" s="328">
        <f t="shared" si="9"/>
        <v>287</v>
      </c>
    </row>
    <row r="292" spans="17:20" x14ac:dyDescent="0.25">
      <c r="Q292" s="406" t="s">
        <v>83</v>
      </c>
      <c r="R292" s="310">
        <f>(VLOOKUP(Q292,'RPPF CALCULATION'!$AX$2:$AZ$400,2,FALSE))</f>
        <v>0.43877964417472343</v>
      </c>
      <c r="S292" s="493">
        <f t="shared" si="8"/>
        <v>0.44966229173897571</v>
      </c>
      <c r="T292" s="328">
        <f t="shared" si="9"/>
        <v>288</v>
      </c>
    </row>
    <row r="293" spans="17:20" x14ac:dyDescent="0.25">
      <c r="Q293" s="406" t="s">
        <v>118</v>
      </c>
      <c r="R293" s="310">
        <f>(VLOOKUP(Q293,'RPPF CALCULATION'!$AX$2:$AZ$400,2,FALSE))</f>
        <v>0.43706163751812233</v>
      </c>
      <c r="S293" s="493">
        <f t="shared" si="8"/>
        <v>0.44790167494490568</v>
      </c>
      <c r="T293" s="328">
        <f t="shared" si="9"/>
        <v>289</v>
      </c>
    </row>
    <row r="294" spans="17:20" x14ac:dyDescent="0.25">
      <c r="Q294" s="406" t="s">
        <v>287</v>
      </c>
      <c r="R294" s="310">
        <f>(VLOOKUP(Q294,'RPPF CALCULATION'!$AX$2:$AZ$400,2,FALSE))</f>
        <v>0.43293461449766729</v>
      </c>
      <c r="S294" s="493">
        <f t="shared" si="8"/>
        <v>0.44367229317190271</v>
      </c>
      <c r="T294" s="328">
        <f t="shared" si="9"/>
        <v>290</v>
      </c>
    </row>
    <row r="295" spans="17:20" x14ac:dyDescent="0.25">
      <c r="Q295" s="406" t="s">
        <v>104</v>
      </c>
      <c r="R295" s="310">
        <f>(VLOOKUP(Q295,'RPPF CALCULATION'!$AX$2:$AZ$400,2,FALSE))</f>
        <v>0.43248138149092213</v>
      </c>
      <c r="S295" s="493">
        <f t="shared" si="8"/>
        <v>0.44320781904414752</v>
      </c>
      <c r="T295" s="328">
        <f t="shared" si="9"/>
        <v>291</v>
      </c>
    </row>
    <row r="296" spans="17:20" x14ac:dyDescent="0.25">
      <c r="Q296" s="406" t="s">
        <v>260</v>
      </c>
      <c r="R296" s="310">
        <f>(VLOOKUP(Q296,'RPPF CALCULATION'!$AX$2:$AZ$400,2,FALSE))</f>
        <v>0.42777641628675189</v>
      </c>
      <c r="S296" s="493">
        <f t="shared" si="8"/>
        <v>0.43838616091951293</v>
      </c>
      <c r="T296" s="328">
        <f t="shared" si="9"/>
        <v>292</v>
      </c>
    </row>
    <row r="297" spans="17:20" x14ac:dyDescent="0.25">
      <c r="Q297" s="406" t="s">
        <v>115</v>
      </c>
      <c r="R297" s="310">
        <f>(VLOOKUP(Q297,'RPPF CALCULATION'!$AX$2:$AZ$400,2,FALSE))</f>
        <v>0.42725935982931268</v>
      </c>
      <c r="S297" s="493">
        <f t="shared" si="8"/>
        <v>0.43785628038677343</v>
      </c>
      <c r="T297" s="328">
        <f t="shared" si="9"/>
        <v>293</v>
      </c>
    </row>
    <row r="298" spans="17:20" x14ac:dyDescent="0.25">
      <c r="Q298" s="406" t="s">
        <v>38</v>
      </c>
      <c r="R298" s="310">
        <f>(VLOOKUP(Q298,'RPPF CALCULATION'!$AX$2:$AZ$400,2,FALSE))</f>
        <v>0.426068683746258</v>
      </c>
      <c r="S298" s="493">
        <f t="shared" si="8"/>
        <v>0.43663607306099339</v>
      </c>
      <c r="T298" s="328">
        <f t="shared" si="9"/>
        <v>294</v>
      </c>
    </row>
    <row r="299" spans="17:20" x14ac:dyDescent="0.25">
      <c r="Q299" s="406" t="s">
        <v>222</v>
      </c>
      <c r="R299" s="310">
        <f>(VLOOKUP(Q299,'RPPF CALCULATION'!$AX$2:$AZ$400,2,FALSE))</f>
        <v>0.42542824567199344</v>
      </c>
      <c r="S299" s="493">
        <f t="shared" si="8"/>
        <v>0.43597975079077428</v>
      </c>
      <c r="T299" s="328">
        <f t="shared" si="9"/>
        <v>295</v>
      </c>
    </row>
    <row r="300" spans="17:20" x14ac:dyDescent="0.25">
      <c r="Q300" s="406" t="s">
        <v>64</v>
      </c>
      <c r="R300" s="310">
        <f>(VLOOKUP(Q300,'RPPF CALCULATION'!$AX$2:$AZ$400,2,FALSE))</f>
        <v>0.42405519578095929</v>
      </c>
      <c r="S300" s="493">
        <f t="shared" si="8"/>
        <v>0.43457264640735283</v>
      </c>
      <c r="T300" s="328">
        <f t="shared" si="9"/>
        <v>296</v>
      </c>
    </row>
    <row r="301" spans="17:20" x14ac:dyDescent="0.25">
      <c r="Q301" s="406" t="s">
        <v>317</v>
      </c>
      <c r="R301" s="310">
        <f>(VLOOKUP(Q301,'RPPF CALCULATION'!$AX$2:$AZ$400,2,FALSE))</f>
        <v>0.42372993123089847</v>
      </c>
      <c r="S301" s="493">
        <f t="shared" si="8"/>
        <v>0.43423931462010257</v>
      </c>
      <c r="T301" s="328">
        <f t="shared" si="9"/>
        <v>297</v>
      </c>
    </row>
    <row r="302" spans="17:20" x14ac:dyDescent="0.25">
      <c r="Q302" s="406" t="s">
        <v>183</v>
      </c>
      <c r="R302" s="310">
        <f>(VLOOKUP(Q302,'RPPF CALCULATION'!$AX$2:$AZ$400,2,FALSE))</f>
        <v>0.42312607350050002</v>
      </c>
      <c r="S302" s="493">
        <f t="shared" si="8"/>
        <v>0.43362047996234176</v>
      </c>
      <c r="T302" s="328">
        <f t="shared" si="9"/>
        <v>298</v>
      </c>
    </row>
    <row r="303" spans="17:20" x14ac:dyDescent="0.25">
      <c r="Q303" s="406" t="s">
        <v>309</v>
      </c>
      <c r="R303" s="310">
        <f>(VLOOKUP(Q303,'RPPF CALCULATION'!$AX$2:$AZ$400,2,FALSE))</f>
        <v>0.42141344828362359</v>
      </c>
      <c r="S303" s="493">
        <f t="shared" si="8"/>
        <v>0.43186537807889169</v>
      </c>
      <c r="T303" s="328">
        <f t="shared" si="9"/>
        <v>299</v>
      </c>
    </row>
    <row r="304" spans="17:20" x14ac:dyDescent="0.25">
      <c r="Q304" s="406" t="s">
        <v>150</v>
      </c>
      <c r="R304" s="310">
        <f>(VLOOKUP(Q304,'RPPF CALCULATION'!$AX$2:$AZ$400,2,FALSE))</f>
        <v>0.42026801690974175</v>
      </c>
      <c r="S304" s="493">
        <f t="shared" si="8"/>
        <v>0.43069153762515283</v>
      </c>
      <c r="T304" s="328">
        <f t="shared" si="9"/>
        <v>300</v>
      </c>
    </row>
    <row r="305" spans="17:20" x14ac:dyDescent="0.25">
      <c r="Q305" s="406" t="s">
        <v>359</v>
      </c>
      <c r="R305" s="310">
        <f>(VLOOKUP(Q305,'RPPF CALCULATION'!$AX$2:$AZ$400,2,FALSE))</f>
        <v>0.4184972029334903</v>
      </c>
      <c r="S305" s="493">
        <f t="shared" si="8"/>
        <v>0.42887680378009879</v>
      </c>
      <c r="T305" s="328">
        <f t="shared" si="9"/>
        <v>301</v>
      </c>
    </row>
    <row r="306" spans="17:20" x14ac:dyDescent="0.25">
      <c r="Q306" s="406" t="s">
        <v>180</v>
      </c>
      <c r="R306" s="310">
        <f>(VLOOKUP(Q306,'RPPF CALCULATION'!$AX$2:$AZ$400,2,FALSE))</f>
        <v>0.41764271681473319</v>
      </c>
      <c r="S306" s="493">
        <f t="shared" si="8"/>
        <v>0.42800112462879691</v>
      </c>
      <c r="T306" s="328">
        <f t="shared" si="9"/>
        <v>302</v>
      </c>
    </row>
    <row r="307" spans="17:20" x14ac:dyDescent="0.25">
      <c r="Q307" s="406" t="s">
        <v>54</v>
      </c>
      <c r="R307" s="310">
        <f>(VLOOKUP(Q307,'RPPF CALCULATION'!$AX$2:$AZ$400,2,FALSE))</f>
        <v>0.41357162106758505</v>
      </c>
      <c r="S307" s="493">
        <f t="shared" si="8"/>
        <v>0.42382905724177272</v>
      </c>
      <c r="T307" s="328">
        <f t="shared" si="9"/>
        <v>303</v>
      </c>
    </row>
    <row r="308" spans="17:20" x14ac:dyDescent="0.25">
      <c r="Q308" s="406" t="s">
        <v>230</v>
      </c>
      <c r="R308" s="310">
        <f>(VLOOKUP(Q308,'RPPF CALCULATION'!$AX$2:$AZ$400,2,FALSE))</f>
        <v>0.40824315962395841</v>
      </c>
      <c r="S308" s="493">
        <f t="shared" si="8"/>
        <v>0.4183684388744589</v>
      </c>
      <c r="T308" s="328">
        <f t="shared" si="9"/>
        <v>304</v>
      </c>
    </row>
    <row r="309" spans="17:20" x14ac:dyDescent="0.25">
      <c r="Q309" s="406" t="s">
        <v>320</v>
      </c>
      <c r="R309" s="310">
        <f>(VLOOKUP(Q309,'RPPF CALCULATION'!$AX$2:$AZ$400,2,FALSE))</f>
        <v>0.40803675052456673</v>
      </c>
      <c r="S309" s="493">
        <f t="shared" si="8"/>
        <v>0.41815691040019975</v>
      </c>
      <c r="T309" s="328">
        <f t="shared" si="9"/>
        <v>305</v>
      </c>
    </row>
    <row r="310" spans="17:20" x14ac:dyDescent="0.25">
      <c r="Q310" s="406" t="s">
        <v>236</v>
      </c>
      <c r="R310" s="310">
        <f>(VLOOKUP(Q310,'RPPF CALCULATION'!$AX$2:$AZ$400,2,FALSE))</f>
        <v>0.4067466787945172</v>
      </c>
      <c r="S310" s="493">
        <f t="shared" si="8"/>
        <v>0.41683484220869832</v>
      </c>
      <c r="T310" s="328">
        <f t="shared" si="9"/>
        <v>306</v>
      </c>
    </row>
    <row r="311" spans="17:20" x14ac:dyDescent="0.25">
      <c r="Q311" s="406" t="s">
        <v>330</v>
      </c>
      <c r="R311" s="310">
        <f>(VLOOKUP(Q311,'RPPF CALCULATION'!$AX$2:$AZ$400,2,FALSE))</f>
        <v>0.40647073283670282</v>
      </c>
      <c r="S311" s="493">
        <f t="shared" si="8"/>
        <v>0.41655205221733416</v>
      </c>
      <c r="T311" s="328">
        <f t="shared" si="9"/>
        <v>307</v>
      </c>
    </row>
    <row r="312" spans="17:20" x14ac:dyDescent="0.25">
      <c r="Q312" s="406" t="s">
        <v>60</v>
      </c>
      <c r="R312" s="310">
        <f>(VLOOKUP(Q312,'RPPF CALCULATION'!$AX$2:$AZ$400,2,FALSE))</f>
        <v>0.40627120840980374</v>
      </c>
      <c r="S312" s="493">
        <f t="shared" si="8"/>
        <v>0.41634757916976134</v>
      </c>
      <c r="T312" s="328">
        <f t="shared" si="9"/>
        <v>308</v>
      </c>
    </row>
    <row r="313" spans="17:20" x14ac:dyDescent="0.25">
      <c r="Q313" s="406" t="s">
        <v>103</v>
      </c>
      <c r="R313" s="310">
        <f>(VLOOKUP(Q313,'RPPF CALCULATION'!$AX$2:$AZ$400,2,FALSE))</f>
        <v>0.40618317896011297</v>
      </c>
      <c r="S313" s="493">
        <f t="shared" si="8"/>
        <v>0.41625736640667171</v>
      </c>
      <c r="T313" s="328">
        <f t="shared" si="9"/>
        <v>309</v>
      </c>
    </row>
    <row r="314" spans="17:20" x14ac:dyDescent="0.25">
      <c r="Q314" s="406" t="s">
        <v>217</v>
      </c>
      <c r="R314" s="310">
        <f>(VLOOKUP(Q314,'RPPF CALCULATION'!$AX$2:$AZ$400,2,FALSE))</f>
        <v>0.4059780407199845</v>
      </c>
      <c r="S314" s="493">
        <f t="shared" si="8"/>
        <v>0.41604714031162815</v>
      </c>
      <c r="T314" s="328">
        <f t="shared" si="9"/>
        <v>310</v>
      </c>
    </row>
    <row r="315" spans="17:20" x14ac:dyDescent="0.25">
      <c r="Q315" s="406" t="s">
        <v>120</v>
      </c>
      <c r="R315" s="310">
        <f>(VLOOKUP(Q315,'RPPF CALCULATION'!$AX$2:$AZ$400,2,FALSE))</f>
        <v>0.40419760579398767</v>
      </c>
      <c r="S315" s="493">
        <f t="shared" si="8"/>
        <v>0.41422254689726945</v>
      </c>
      <c r="T315" s="328">
        <f t="shared" si="9"/>
        <v>311</v>
      </c>
    </row>
    <row r="316" spans="17:20" x14ac:dyDescent="0.25">
      <c r="Q316" s="406" t="s">
        <v>181</v>
      </c>
      <c r="R316" s="310">
        <f>(VLOOKUP(Q316,'RPPF CALCULATION'!$AX$2:$AZ$400,2,FALSE))</f>
        <v>0.40261606036775621</v>
      </c>
      <c r="S316" s="493">
        <f t="shared" si="8"/>
        <v>0.41260177585583674</v>
      </c>
      <c r="T316" s="328">
        <f t="shared" si="9"/>
        <v>312</v>
      </c>
    </row>
    <row r="317" spans="17:20" x14ac:dyDescent="0.25">
      <c r="Q317" s="406" t="s">
        <v>256</v>
      </c>
      <c r="R317" s="310">
        <f>(VLOOKUP(Q317,'RPPF CALCULATION'!$AX$2:$AZ$400,2,FALSE))</f>
        <v>0.40175539648168473</v>
      </c>
      <c r="S317" s="493">
        <f t="shared" si="8"/>
        <v>0.4117197657157452</v>
      </c>
      <c r="T317" s="328">
        <f t="shared" si="9"/>
        <v>313</v>
      </c>
    </row>
    <row r="318" spans="17:20" x14ac:dyDescent="0.25">
      <c r="Q318" s="406" t="s">
        <v>44</v>
      </c>
      <c r="R318" s="310">
        <f>(VLOOKUP(Q318,'RPPF CALCULATION'!$AX$2:$AZ$400,2,FALSE))</f>
        <v>0.40154608070754616</v>
      </c>
      <c r="S318" s="493">
        <f t="shared" si="8"/>
        <v>0.41150525847516134</v>
      </c>
      <c r="T318" s="328">
        <f t="shared" si="9"/>
        <v>314</v>
      </c>
    </row>
    <row r="319" spans="17:20" x14ac:dyDescent="0.25">
      <c r="Q319" s="406" t="s">
        <v>189</v>
      </c>
      <c r="R319" s="310">
        <f>(VLOOKUP(Q319,'RPPF CALCULATION'!$AX$2:$AZ$400,2,FALSE))</f>
        <v>0.40110485826290421</v>
      </c>
      <c r="S319" s="493">
        <f t="shared" si="8"/>
        <v>0.41105309279642405</v>
      </c>
      <c r="T319" s="328">
        <f t="shared" si="9"/>
        <v>315</v>
      </c>
    </row>
    <row r="320" spans="17:20" x14ac:dyDescent="0.25">
      <c r="Q320" s="406" t="s">
        <v>172</v>
      </c>
      <c r="R320" s="310">
        <f>(VLOOKUP(Q320,'RPPF CALCULATION'!$AX$2:$AZ$400,2,FALSE))</f>
        <v>0.3980653352698485</v>
      </c>
      <c r="S320" s="493">
        <f t="shared" si="8"/>
        <v>0.40793818331282344</v>
      </c>
      <c r="T320" s="328">
        <f t="shared" si="9"/>
        <v>316</v>
      </c>
    </row>
    <row r="321" spans="17:20" x14ac:dyDescent="0.25">
      <c r="Q321" s="406" t="s">
        <v>255</v>
      </c>
      <c r="R321" s="310">
        <f>(VLOOKUP(Q321,'RPPF CALCULATION'!$AX$2:$AZ$400,2,FALSE))</f>
        <v>0.39772777399613357</v>
      </c>
      <c r="S321" s="493">
        <f t="shared" si="8"/>
        <v>0.40759224981760295</v>
      </c>
      <c r="T321" s="328">
        <f t="shared" si="9"/>
        <v>317</v>
      </c>
    </row>
    <row r="322" spans="17:20" x14ac:dyDescent="0.25">
      <c r="Q322" s="406" t="s">
        <v>235</v>
      </c>
      <c r="R322" s="310">
        <f>(VLOOKUP(Q322,'RPPF CALCULATION'!$AX$2:$AZ$400,2,FALSE))</f>
        <v>0.39288666399707517</v>
      </c>
      <c r="S322" s="493">
        <f t="shared" si="8"/>
        <v>0.40263107022407046</v>
      </c>
      <c r="T322" s="328">
        <f t="shared" si="9"/>
        <v>318</v>
      </c>
    </row>
    <row r="323" spans="17:20" x14ac:dyDescent="0.25">
      <c r="Q323" s="406" t="s">
        <v>278</v>
      </c>
      <c r="R323" s="310">
        <f>(VLOOKUP(Q323,'RPPF CALCULATION'!$AX$2:$AZ$400,2,FALSE))</f>
        <v>0.39272551230812708</v>
      </c>
      <c r="S323" s="493">
        <f t="shared" si="8"/>
        <v>0.40246592163814121</v>
      </c>
      <c r="T323" s="328">
        <f t="shared" si="9"/>
        <v>319</v>
      </c>
    </row>
    <row r="324" spans="17:20" x14ac:dyDescent="0.25">
      <c r="Q324" s="406" t="s">
        <v>283</v>
      </c>
      <c r="R324" s="310">
        <f>(VLOOKUP(Q324,'RPPF CALCULATION'!$AX$2:$AZ$400,2,FALSE))</f>
        <v>0.39088678196124271</v>
      </c>
      <c r="S324" s="493">
        <f t="shared" si="8"/>
        <v>0.40058158695523877</v>
      </c>
      <c r="T324" s="328">
        <f t="shared" si="9"/>
        <v>320</v>
      </c>
    </row>
    <row r="325" spans="17:20" x14ac:dyDescent="0.25">
      <c r="Q325" s="406" t="s">
        <v>147</v>
      </c>
      <c r="R325" s="310">
        <f>(VLOOKUP(Q325,'RPPF CALCULATION'!$AX$2:$AZ$400,2,FALSE))</f>
        <v>0.39065670894265558</v>
      </c>
      <c r="S325" s="493">
        <f t="shared" ref="S325:S368" si="10">R325/$R$6</f>
        <v>0.40034580764738192</v>
      </c>
      <c r="T325" s="328">
        <f t="shared" ref="T325:T368" si="11">RANK(R325,R:R,0)</f>
        <v>321</v>
      </c>
    </row>
    <row r="326" spans="17:20" x14ac:dyDescent="0.25">
      <c r="Q326" s="406" t="s">
        <v>175</v>
      </c>
      <c r="R326" s="310">
        <f>(VLOOKUP(Q326,'RPPF CALCULATION'!$AX$2:$AZ$400,2,FALSE))</f>
        <v>0.39000190090779552</v>
      </c>
      <c r="S326" s="493">
        <f t="shared" si="10"/>
        <v>0.39967475901166394</v>
      </c>
      <c r="T326" s="328">
        <f t="shared" si="11"/>
        <v>322</v>
      </c>
    </row>
    <row r="327" spans="17:20" x14ac:dyDescent="0.25">
      <c r="Q327" s="406" t="s">
        <v>370</v>
      </c>
      <c r="R327" s="310">
        <f>(VLOOKUP(Q327,'RPPF CALCULATION'!$AX$2:$AZ$400,2,FALSE))</f>
        <v>0.38809498917794766</v>
      </c>
      <c r="S327" s="493">
        <f t="shared" si="10"/>
        <v>0.39772055190572564</v>
      </c>
      <c r="T327" s="328">
        <f t="shared" si="11"/>
        <v>323</v>
      </c>
    </row>
    <row r="328" spans="17:20" x14ac:dyDescent="0.25">
      <c r="Q328" s="406" t="s">
        <v>395</v>
      </c>
      <c r="R328" s="310">
        <f>(VLOOKUP(Q328,'RPPF CALCULATION'!$AX$2:$AZ$400,2,FALSE))</f>
        <v>0.38611668185967374</v>
      </c>
      <c r="S328" s="493">
        <f t="shared" si="10"/>
        <v>0.39569317845230989</v>
      </c>
      <c r="T328" s="328">
        <f t="shared" si="11"/>
        <v>324</v>
      </c>
    </row>
    <row r="329" spans="17:20" x14ac:dyDescent="0.25">
      <c r="Q329" s="406" t="s">
        <v>139</v>
      </c>
      <c r="R329" s="310">
        <f>(VLOOKUP(Q329,'RPPF CALCULATION'!$AX$2:$AZ$400,2,FALSE))</f>
        <v>0.37615718209815091</v>
      </c>
      <c r="S329" s="493">
        <f t="shared" si="10"/>
        <v>0.38548666238713702</v>
      </c>
      <c r="T329" s="328">
        <f t="shared" si="11"/>
        <v>325</v>
      </c>
    </row>
    <row r="330" spans="17:20" x14ac:dyDescent="0.25">
      <c r="Q330" s="406" t="s">
        <v>90</v>
      </c>
      <c r="R330" s="310">
        <f>(VLOOKUP(Q330,'RPPF CALCULATION'!$AX$2:$AZ$400,2,FALSE))</f>
        <v>0.37596101736503923</v>
      </c>
      <c r="S330" s="493">
        <f t="shared" si="10"/>
        <v>0.38528563236074359</v>
      </c>
      <c r="T330" s="328">
        <f t="shared" si="11"/>
        <v>326</v>
      </c>
    </row>
    <row r="331" spans="17:20" x14ac:dyDescent="0.25">
      <c r="Q331" s="406" t="s">
        <v>141</v>
      </c>
      <c r="R331" s="310">
        <f>(VLOOKUP(Q331,'RPPF CALCULATION'!$AX$2:$AZ$400,2,FALSE))</f>
        <v>0.37563952747459695</v>
      </c>
      <c r="S331" s="493">
        <f t="shared" si="10"/>
        <v>0.38495616885251932</v>
      </c>
      <c r="T331" s="328">
        <f t="shared" si="11"/>
        <v>327</v>
      </c>
    </row>
    <row r="332" spans="17:20" x14ac:dyDescent="0.25">
      <c r="Q332" s="406" t="s">
        <v>229</v>
      </c>
      <c r="R332" s="310">
        <f>(VLOOKUP(Q332,'RPPF CALCULATION'!$AX$2:$AZ$400,2,FALSE))</f>
        <v>0.37098358898871975</v>
      </c>
      <c r="S332" s="493">
        <f t="shared" si="10"/>
        <v>0.38018475341073654</v>
      </c>
      <c r="T332" s="328">
        <f t="shared" si="11"/>
        <v>328</v>
      </c>
    </row>
    <row r="333" spans="17:20" x14ac:dyDescent="0.25">
      <c r="Q333" s="406" t="s">
        <v>113</v>
      </c>
      <c r="R333" s="310">
        <f>(VLOOKUP(Q333,'RPPF CALCULATION'!$AX$2:$AZ$400,2,FALSE))</f>
        <v>0.36801316461628347</v>
      </c>
      <c r="S333" s="493">
        <f t="shared" si="10"/>
        <v>0.37714065633722887</v>
      </c>
      <c r="T333" s="328">
        <f t="shared" si="11"/>
        <v>329</v>
      </c>
    </row>
    <row r="334" spans="17:20" x14ac:dyDescent="0.25">
      <c r="Q334" s="406" t="s">
        <v>123</v>
      </c>
      <c r="R334" s="310">
        <f>(VLOOKUP(Q334,'RPPF CALCULATION'!$AX$2:$AZ$400,2,FALSE))</f>
        <v>0.36512872964105436</v>
      </c>
      <c r="S334" s="493">
        <f t="shared" si="10"/>
        <v>0.37418468137678357</v>
      </c>
      <c r="T334" s="328">
        <f t="shared" si="11"/>
        <v>330</v>
      </c>
    </row>
    <row r="335" spans="17:20" x14ac:dyDescent="0.25">
      <c r="Q335" s="406" t="s">
        <v>318</v>
      </c>
      <c r="R335" s="310">
        <f>(VLOOKUP(Q335,'RPPF CALCULATION'!$AX$2:$AZ$400,2,FALSE))</f>
        <v>0.36300125208872308</v>
      </c>
      <c r="S335" s="493">
        <f t="shared" si="10"/>
        <v>0.37200443795732457</v>
      </c>
      <c r="T335" s="328">
        <f t="shared" si="11"/>
        <v>331</v>
      </c>
    </row>
    <row r="336" spans="17:20" x14ac:dyDescent="0.25">
      <c r="Q336" s="406" t="s">
        <v>69</v>
      </c>
      <c r="R336" s="310">
        <f>(VLOOKUP(Q336,'RPPF CALCULATION'!$AX$2:$AZ$400,2,FALSE))</f>
        <v>0.36289253432826896</v>
      </c>
      <c r="S336" s="493">
        <f t="shared" si="10"/>
        <v>0.37189302377034589</v>
      </c>
      <c r="T336" s="328">
        <f t="shared" si="11"/>
        <v>332</v>
      </c>
    </row>
    <row r="337" spans="17:20" x14ac:dyDescent="0.25">
      <c r="Q337" s="406" t="s">
        <v>377</v>
      </c>
      <c r="R337" s="310">
        <f>(VLOOKUP(Q337,'RPPF CALCULATION'!$AX$2:$AZ$400,2,FALSE))</f>
        <v>0.36191035811593097</v>
      </c>
      <c r="S337" s="493">
        <f t="shared" si="10"/>
        <v>0.37088648754562636</v>
      </c>
      <c r="T337" s="328">
        <f t="shared" si="11"/>
        <v>333</v>
      </c>
    </row>
    <row r="338" spans="17:20" x14ac:dyDescent="0.25">
      <c r="Q338" s="406" t="s">
        <v>308</v>
      </c>
      <c r="R338" s="310">
        <f>(VLOOKUP(Q338,'RPPF CALCULATION'!$AX$2:$AZ$400,2,FALSE))</f>
        <v>0.36075483889751647</v>
      </c>
      <c r="S338" s="493">
        <f t="shared" si="10"/>
        <v>0.36970230904783397</v>
      </c>
      <c r="T338" s="328">
        <f t="shared" si="11"/>
        <v>334</v>
      </c>
    </row>
    <row r="339" spans="17:20" x14ac:dyDescent="0.25">
      <c r="Q339" s="406" t="s">
        <v>354</v>
      </c>
      <c r="R339" s="310">
        <f>(VLOOKUP(Q339,'RPPF CALCULATION'!$AX$2:$AZ$400,2,FALSE))</f>
        <v>0.35872282062791205</v>
      </c>
      <c r="S339" s="493">
        <f t="shared" si="10"/>
        <v>0.36761989249980936</v>
      </c>
      <c r="T339" s="328">
        <f t="shared" si="11"/>
        <v>335</v>
      </c>
    </row>
    <row r="340" spans="17:20" x14ac:dyDescent="0.25">
      <c r="Q340" s="406" t="s">
        <v>401</v>
      </c>
      <c r="R340" s="310">
        <f>(VLOOKUP(Q340,'RPPF CALCULATION'!$AX$2:$AZ$400,2,FALSE))</f>
        <v>0.3563443227875136</v>
      </c>
      <c r="S340" s="493">
        <f t="shared" si="10"/>
        <v>0.36518240296717308</v>
      </c>
      <c r="T340" s="328">
        <f t="shared" si="11"/>
        <v>336</v>
      </c>
    </row>
    <row r="341" spans="17:20" x14ac:dyDescent="0.25">
      <c r="Q341" s="406" t="s">
        <v>63</v>
      </c>
      <c r="R341" s="310">
        <f>(VLOOKUP(Q341,'RPPF CALCULATION'!$AX$2:$AZ$400,2,FALSE))</f>
        <v>0.35103788111982726</v>
      </c>
      <c r="S341" s="493">
        <f t="shared" si="10"/>
        <v>0.3597443505120303</v>
      </c>
      <c r="T341" s="328">
        <f t="shared" si="11"/>
        <v>337</v>
      </c>
    </row>
    <row r="342" spans="17:20" x14ac:dyDescent="0.25">
      <c r="Q342" s="406" t="s">
        <v>75</v>
      </c>
      <c r="R342" s="310">
        <f>(VLOOKUP(Q342,'RPPF CALCULATION'!$AX$2:$AZ$400,2,FALSE))</f>
        <v>0.34941567871377271</v>
      </c>
      <c r="S342" s="493">
        <f t="shared" si="10"/>
        <v>0.35808191411313367</v>
      </c>
      <c r="T342" s="328">
        <f t="shared" si="11"/>
        <v>338</v>
      </c>
    </row>
    <row r="343" spans="17:20" x14ac:dyDescent="0.25">
      <c r="Q343" s="406" t="s">
        <v>177</v>
      </c>
      <c r="R343" s="310">
        <f>(VLOOKUP(Q343,'RPPF CALCULATION'!$AX$2:$AZ$400,2,FALSE))</f>
        <v>0.34874697714189912</v>
      </c>
      <c r="S343" s="493">
        <f t="shared" si="10"/>
        <v>0.35739662735179428</v>
      </c>
      <c r="T343" s="328">
        <f t="shared" si="11"/>
        <v>339</v>
      </c>
    </row>
    <row r="344" spans="17:20" x14ac:dyDescent="0.25">
      <c r="Q344" s="406" t="s">
        <v>391</v>
      </c>
      <c r="R344" s="310">
        <f>(VLOOKUP(Q344,'RPPF CALCULATION'!$AX$2:$AZ$400,2,FALSE))</f>
        <v>0.3385078405616701</v>
      </c>
      <c r="S344" s="493">
        <f t="shared" si="10"/>
        <v>0.34690353889334069</v>
      </c>
      <c r="T344" s="328">
        <f t="shared" si="11"/>
        <v>340</v>
      </c>
    </row>
    <row r="345" spans="17:20" x14ac:dyDescent="0.25">
      <c r="Q345" s="406" t="s">
        <v>378</v>
      </c>
      <c r="R345" s="310">
        <f>(VLOOKUP(Q345,'RPPF CALCULATION'!$AX$2:$AZ$400,2,FALSE))</f>
        <v>0.33446485643417756</v>
      </c>
      <c r="S345" s="493">
        <f t="shared" si="10"/>
        <v>0.34276028035259432</v>
      </c>
      <c r="T345" s="328">
        <f t="shared" si="11"/>
        <v>341</v>
      </c>
    </row>
    <row r="346" spans="17:20" x14ac:dyDescent="0.25">
      <c r="Q346" s="406" t="s">
        <v>392</v>
      </c>
      <c r="R346" s="310">
        <f>(VLOOKUP(Q346,'RPPF CALCULATION'!$AX$2:$AZ$400,2,FALSE))</f>
        <v>0.33191120153253889</v>
      </c>
      <c r="S346" s="493">
        <f t="shared" si="10"/>
        <v>0.34014328949938127</v>
      </c>
      <c r="T346" s="328">
        <f t="shared" si="11"/>
        <v>342</v>
      </c>
    </row>
    <row r="347" spans="17:20" x14ac:dyDescent="0.25">
      <c r="Q347" s="406" t="s">
        <v>119</v>
      </c>
      <c r="R347" s="310">
        <f>(VLOOKUP(Q347,'RPPF CALCULATION'!$AX$2:$AZ$400,2,FALSE))</f>
        <v>0.3283246499177494</v>
      </c>
      <c r="S347" s="493">
        <f t="shared" si="10"/>
        <v>0.33646778394674864</v>
      </c>
      <c r="T347" s="328">
        <f t="shared" si="11"/>
        <v>343</v>
      </c>
    </row>
    <row r="348" spans="17:20" x14ac:dyDescent="0.25">
      <c r="Q348" s="406" t="s">
        <v>106</v>
      </c>
      <c r="R348" s="310">
        <f>(VLOOKUP(Q348,'RPPF CALCULATION'!$AX$2:$AZ$400,2,FALSE))</f>
        <v>0.32817322426820278</v>
      </c>
      <c r="S348" s="493">
        <f t="shared" si="10"/>
        <v>0.33631260262622209</v>
      </c>
      <c r="T348" s="328">
        <f t="shared" si="11"/>
        <v>344</v>
      </c>
    </row>
    <row r="349" spans="17:20" x14ac:dyDescent="0.25">
      <c r="Q349" s="406" t="s">
        <v>371</v>
      </c>
      <c r="R349" s="310">
        <f>(VLOOKUP(Q349,'RPPF CALCULATION'!$AX$2:$AZ$400,2,FALSE))</f>
        <v>0.32714404133534597</v>
      </c>
      <c r="S349" s="493">
        <f t="shared" si="10"/>
        <v>0.33525789381657017</v>
      </c>
      <c r="T349" s="328">
        <f t="shared" si="11"/>
        <v>345</v>
      </c>
    </row>
    <row r="350" spans="17:20" x14ac:dyDescent="0.25">
      <c r="Q350" s="406" t="s">
        <v>174</v>
      </c>
      <c r="R350" s="310">
        <f>(VLOOKUP(Q350,'RPPF CALCULATION'!$AX$2:$AZ$400,2,FALSE))</f>
        <v>0.32499039808556729</v>
      </c>
      <c r="S350" s="493">
        <f t="shared" si="10"/>
        <v>0.33305083573595867</v>
      </c>
      <c r="T350" s="328">
        <f t="shared" si="11"/>
        <v>346</v>
      </c>
    </row>
    <row r="351" spans="17:20" x14ac:dyDescent="0.25">
      <c r="Q351" s="406" t="s">
        <v>266</v>
      </c>
      <c r="R351" s="310">
        <f>(VLOOKUP(Q351,'RPPF CALCULATION'!$AX$2:$AZ$400,2,FALSE))</f>
        <v>0.32326779149014412</v>
      </c>
      <c r="S351" s="493">
        <f t="shared" si="10"/>
        <v>0.33128550491501879</v>
      </c>
      <c r="T351" s="328">
        <f t="shared" si="11"/>
        <v>347</v>
      </c>
    </row>
    <row r="352" spans="17:20" x14ac:dyDescent="0.25">
      <c r="Q352" s="406" t="s">
        <v>281</v>
      </c>
      <c r="R352" s="310">
        <f>(VLOOKUP(Q352,'RPPF CALCULATION'!$AX$2:$AZ$400,2,FALSE))</f>
        <v>0.32179636324256877</v>
      </c>
      <c r="S352" s="493">
        <f t="shared" si="10"/>
        <v>0.32977758218724812</v>
      </c>
      <c r="T352" s="328">
        <f t="shared" si="11"/>
        <v>348</v>
      </c>
    </row>
    <row r="353" spans="17:20" x14ac:dyDescent="0.25">
      <c r="Q353" s="406" t="s">
        <v>218</v>
      </c>
      <c r="R353" s="310">
        <f>(VLOOKUP(Q353,'RPPF CALCULATION'!$AX$2:$AZ$400,2,FALSE))</f>
        <v>0.31945782127385536</v>
      </c>
      <c r="S353" s="493">
        <f t="shared" si="10"/>
        <v>0.32738103951499803</v>
      </c>
      <c r="T353" s="328">
        <f t="shared" si="11"/>
        <v>349</v>
      </c>
    </row>
    <row r="354" spans="17:20" x14ac:dyDescent="0.25">
      <c r="Q354" s="406" t="s">
        <v>57</v>
      </c>
      <c r="R354" s="310">
        <f>(VLOOKUP(Q354,'RPPF CALCULATION'!$AX$2:$AZ$400,2,FALSE))</f>
        <v>0.31565880239079691</v>
      </c>
      <c r="S354" s="493">
        <f t="shared" si="10"/>
        <v>0.32348779706404363</v>
      </c>
      <c r="T354" s="328">
        <f t="shared" si="11"/>
        <v>350</v>
      </c>
    </row>
    <row r="355" spans="17:20" x14ac:dyDescent="0.25">
      <c r="Q355" s="406" t="s">
        <v>184</v>
      </c>
      <c r="R355" s="310">
        <f>(VLOOKUP(Q355,'RPPF CALCULATION'!$AX$2:$AZ$400,2,FALSE))</f>
        <v>0.31477797939697849</v>
      </c>
      <c r="S355" s="493">
        <f t="shared" si="10"/>
        <v>0.32258512782841459</v>
      </c>
      <c r="T355" s="328">
        <f t="shared" si="11"/>
        <v>351</v>
      </c>
    </row>
    <row r="356" spans="17:20" x14ac:dyDescent="0.25">
      <c r="Q356" s="406" t="s">
        <v>316</v>
      </c>
      <c r="R356" s="310">
        <f>(VLOOKUP(Q356,'RPPF CALCULATION'!$AX$2:$AZ$400,2,FALSE))</f>
        <v>0.30489312185432754</v>
      </c>
      <c r="S356" s="493">
        <f t="shared" si="10"/>
        <v>0.312455105264351</v>
      </c>
      <c r="T356" s="328">
        <f t="shared" si="11"/>
        <v>352</v>
      </c>
    </row>
    <row r="357" spans="17:20" x14ac:dyDescent="0.25">
      <c r="Q357" s="406" t="s">
        <v>231</v>
      </c>
      <c r="R357" s="310">
        <f>(VLOOKUP(Q357,'RPPF CALCULATION'!$AX$2:$AZ$400,2,FALSE))</f>
        <v>0.29442359230650483</v>
      </c>
      <c r="S357" s="493">
        <f t="shared" si="10"/>
        <v>0.30172590961363338</v>
      </c>
      <c r="T357" s="328">
        <f t="shared" si="11"/>
        <v>353</v>
      </c>
    </row>
    <row r="358" spans="17:20" x14ac:dyDescent="0.25">
      <c r="Q358" s="406" t="s">
        <v>244</v>
      </c>
      <c r="R358" s="310">
        <f>(VLOOKUP(Q358,'RPPF CALCULATION'!$AX$2:$AZ$400,2,FALSE))</f>
        <v>0.28930498489312545</v>
      </c>
      <c r="S358" s="493">
        <f t="shared" si="10"/>
        <v>0.29648035009288276</v>
      </c>
      <c r="T358" s="328">
        <f t="shared" si="11"/>
        <v>354</v>
      </c>
    </row>
    <row r="359" spans="17:20" x14ac:dyDescent="0.25">
      <c r="Q359" s="406" t="s">
        <v>79</v>
      </c>
      <c r="R359" s="310">
        <f>(VLOOKUP(Q359,'RPPF CALCULATION'!$AX$2:$AZ$400,2,FALSE))</f>
        <v>0.28782444045607064</v>
      </c>
      <c r="S359" s="493">
        <f t="shared" si="10"/>
        <v>0.29496308507517754</v>
      </c>
      <c r="T359" s="328">
        <f t="shared" si="11"/>
        <v>355</v>
      </c>
    </row>
    <row r="360" spans="17:20" x14ac:dyDescent="0.25">
      <c r="Q360" s="406" t="s">
        <v>41</v>
      </c>
      <c r="R360" s="310">
        <f>(VLOOKUP(Q360,'RPPF CALCULATION'!$AX$2:$AZ$400,2,FALSE))</f>
        <v>0.28691110239678774</v>
      </c>
      <c r="S360" s="493">
        <f t="shared" si="10"/>
        <v>0.2940270943328494</v>
      </c>
      <c r="T360" s="328">
        <f t="shared" si="11"/>
        <v>356</v>
      </c>
    </row>
    <row r="361" spans="17:20" x14ac:dyDescent="0.25">
      <c r="Q361" s="406" t="s">
        <v>78</v>
      </c>
      <c r="R361" s="310">
        <f>(VLOOKUP(Q361,'RPPF CALCULATION'!$AX$2:$AZ$400,2,FALSE))</f>
        <v>0.27766436517550708</v>
      </c>
      <c r="S361" s="493">
        <f t="shared" si="10"/>
        <v>0.28455101880101941</v>
      </c>
      <c r="T361" s="328">
        <f t="shared" si="11"/>
        <v>357</v>
      </c>
    </row>
    <row r="362" spans="17:20" x14ac:dyDescent="0.25">
      <c r="Q362" s="406" t="s">
        <v>86</v>
      </c>
      <c r="R362" s="310">
        <f>(VLOOKUP(Q362,'RPPF CALCULATION'!$AX$2:$AZ$400,2,FALSE))</f>
        <v>0.26453187263501016</v>
      </c>
      <c r="S362" s="493">
        <f t="shared" si="10"/>
        <v>0.27109281313810268</v>
      </c>
      <c r="T362" s="328">
        <f t="shared" si="11"/>
        <v>358</v>
      </c>
    </row>
    <row r="363" spans="17:20" x14ac:dyDescent="0.25">
      <c r="Q363" s="406" t="s">
        <v>226</v>
      </c>
      <c r="R363" s="310">
        <f>(VLOOKUP(Q363,'RPPF CALCULATION'!$AX$2:$AZ$400,2,FALSE))</f>
        <v>0.24775066586527433</v>
      </c>
      <c r="S363" s="493">
        <f t="shared" si="10"/>
        <v>0.25389539754600604</v>
      </c>
      <c r="T363" s="328">
        <f t="shared" si="11"/>
        <v>359</v>
      </c>
    </row>
    <row r="364" spans="17:20" x14ac:dyDescent="0.25">
      <c r="Q364" s="406" t="s">
        <v>197</v>
      </c>
      <c r="R364" s="310">
        <f>(VLOOKUP(Q364,'RPPF CALCULATION'!$AX$2:$AZ$400,2,FALSE))</f>
        <v>0.24614170677609737</v>
      </c>
      <c r="S364" s="493">
        <f t="shared" si="10"/>
        <v>0.25224653292578342</v>
      </c>
      <c r="T364" s="328">
        <f t="shared" si="11"/>
        <v>360</v>
      </c>
    </row>
    <row r="365" spans="17:20" x14ac:dyDescent="0.25">
      <c r="Q365" s="406" t="s">
        <v>333</v>
      </c>
      <c r="R365" s="310">
        <f>(VLOOKUP(Q365,'RPPF CALCULATION'!$AX$2:$AZ$400,2,FALSE))</f>
        <v>0.23657294048497479</v>
      </c>
      <c r="S365" s="493">
        <f t="shared" si="10"/>
        <v>0.24244044133355933</v>
      </c>
      <c r="T365" s="328">
        <f t="shared" si="11"/>
        <v>361</v>
      </c>
    </row>
    <row r="366" spans="17:20" x14ac:dyDescent="0.25">
      <c r="Q366" s="406" t="s">
        <v>50</v>
      </c>
      <c r="R366" s="310">
        <f>(VLOOKUP(Q366,'RPPF CALCULATION'!$AX$2:$AZ$400,2,FALSE))</f>
        <v>0.22283818444083742</v>
      </c>
      <c r="S366" s="493">
        <f t="shared" si="10"/>
        <v>0.2283650347797784</v>
      </c>
      <c r="T366" s="328">
        <f t="shared" si="11"/>
        <v>362</v>
      </c>
    </row>
    <row r="367" spans="17:20" x14ac:dyDescent="0.25">
      <c r="Q367" s="406" t="s">
        <v>96</v>
      </c>
      <c r="R367" s="310">
        <f>(VLOOKUP(Q367,'RPPF CALCULATION'!$AX$2:$AZ$400,2,FALSE))</f>
        <v>0.20079694240265342</v>
      </c>
      <c r="S367" s="493">
        <f t="shared" si="10"/>
        <v>0.20577712410697466</v>
      </c>
      <c r="T367" s="328">
        <f t="shared" si="11"/>
        <v>363</v>
      </c>
    </row>
    <row r="368" spans="17:20" ht="15.75" thickBot="1" x14ac:dyDescent="0.3">
      <c r="Q368" s="408" t="s">
        <v>211</v>
      </c>
      <c r="R368" s="491">
        <f>(VLOOKUP(Q368,'RPPF CALCULATION'!$AX$2:$AZ$400,2,FALSE))</f>
        <v>9.2654626755960659E-2</v>
      </c>
      <c r="S368" s="494">
        <f t="shared" si="10"/>
        <v>9.4952654163496769E-2</v>
      </c>
      <c r="T368" s="329">
        <f t="shared" si="11"/>
        <v>364</v>
      </c>
    </row>
  </sheetData>
  <sortState xmlns:xlrd2="http://schemas.microsoft.com/office/spreadsheetml/2017/richdata2" ref="Q5:T368">
    <sortCondition ref="T5:T368"/>
  </sortState>
  <mergeCells count="2">
    <mergeCell ref="B2:E2"/>
    <mergeCell ref="R3:T3"/>
  </mergeCells>
  <conditionalFormatting sqref="C2:C3 E2:E3">
    <cfRule type="colorScale" priority="1215">
      <colorScale>
        <cfvo type="min"/>
        <cfvo type="percentile" val="50"/>
        <cfvo type="max"/>
        <color rgb="FF00B050"/>
        <color theme="9" tint="0.59999389629810485"/>
        <color theme="9" tint="0.79998168889431442"/>
      </colorScale>
    </cfRule>
  </conditionalFormatting>
  <conditionalFormatting sqref="C3">
    <cfRule type="colorScale" priority="17">
      <colorScale>
        <cfvo type="min"/>
        <cfvo type="percentile" val="25"/>
        <cfvo type="max"/>
        <color theme="9" tint="0.59999389629810485"/>
        <color theme="9" tint="0.79998168889431442"/>
        <color theme="7" tint="0.59999389629810485"/>
      </colorScale>
    </cfRule>
  </conditionalFormatting>
  <conditionalFormatting sqref="E3">
    <cfRule type="colorScale" priority="15">
      <colorScale>
        <cfvo type="min"/>
        <cfvo type="percentile" val="25"/>
        <cfvo type="max"/>
        <color theme="9" tint="0.59999389629810485"/>
        <color theme="9" tint="0.79998168889431442"/>
        <color theme="7" tint="0.59999389629810485"/>
      </colorScale>
    </cfRule>
  </conditionalFormatting>
  <conditionalFormatting sqref="I3:I4 L3 I29:I1048576 L29:L1048576">
    <cfRule type="colorScale" priority="18">
      <colorScale>
        <cfvo type="min"/>
        <cfvo type="percentile" val="50"/>
        <cfvo type="max"/>
        <color theme="9" tint="0.79998168889431442"/>
        <color theme="9" tint="0.39997558519241921"/>
        <color rgb="FF63BE7B"/>
      </colorScale>
    </cfRule>
  </conditionalFormatting>
  <conditionalFormatting sqref="Q4:Q368">
    <cfRule type="colorScale" priority="3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:T5 Q6:R368 T6:T368">
    <cfRule type="expression" dxfId="31" priority="2">
      <formula>IF(AND($M$6&lt;2),($M$401&gt;1))</formula>
    </cfRule>
  </conditionalFormatting>
  <conditionalFormatting sqref="R5:S5 R6:R3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F2ED8-94E8-4AA8-8824-CDA2AED9A80F}">
  <dimension ref="B1:Y341"/>
  <sheetViews>
    <sheetView topLeftCell="I1" workbookViewId="0">
      <selection activeCell="R2" sqref="R2:S2"/>
    </sheetView>
  </sheetViews>
  <sheetFormatPr defaultRowHeight="15" x14ac:dyDescent="0.25"/>
  <cols>
    <col min="1" max="1" width="9.140625" style="14"/>
    <col min="2" max="2" width="19.85546875" style="14" customWidth="1"/>
    <col min="3" max="3" width="10.28515625" style="14" customWidth="1"/>
    <col min="4" max="4" width="9.140625" style="14"/>
    <col min="5" max="5" width="2" style="14" customWidth="1"/>
    <col min="6" max="6" width="22.42578125" style="14" bestFit="1" customWidth="1"/>
    <col min="7" max="7" width="12.85546875" style="14" customWidth="1"/>
    <col min="8" max="9" width="9.140625" style="14"/>
    <col min="10" max="10" width="21.42578125" style="14" customWidth="1"/>
    <col min="11" max="12" width="9.140625" style="14"/>
    <col min="13" max="13" width="1.85546875" style="14" customWidth="1"/>
    <col min="14" max="14" width="22.42578125" style="14" bestFit="1" customWidth="1"/>
    <col min="15" max="24" width="9.140625" style="14"/>
    <col min="25" max="25" width="13" style="14" bestFit="1" customWidth="1"/>
    <col min="26" max="16384" width="9.140625" style="14"/>
  </cols>
  <sheetData>
    <row r="1" spans="2:25" ht="15.75" thickBot="1" x14ac:dyDescent="0.3"/>
    <row r="2" spans="2:25" ht="15.75" thickBot="1" x14ac:dyDescent="0.3">
      <c r="B2" s="673" t="s">
        <v>469</v>
      </c>
      <c r="C2" s="674"/>
      <c r="D2" s="674"/>
      <c r="E2" s="674"/>
      <c r="F2" s="674"/>
      <c r="G2" s="674"/>
      <c r="H2" s="675"/>
      <c r="J2" s="676" t="s">
        <v>512</v>
      </c>
      <c r="K2" s="677"/>
      <c r="L2" s="677"/>
      <c r="M2" s="677"/>
      <c r="N2" s="677"/>
      <c r="O2" s="677"/>
      <c r="P2" s="678"/>
      <c r="R2" s="666" t="s">
        <v>516</v>
      </c>
      <c r="S2" s="667"/>
      <c r="U2" s="666" t="s">
        <v>519</v>
      </c>
      <c r="V2" s="667"/>
      <c r="X2" s="666" t="s">
        <v>523</v>
      </c>
      <c r="Y2" s="667"/>
    </row>
    <row r="3" spans="2:25" ht="15.75" thickBot="1" x14ac:dyDescent="0.3">
      <c r="B3" s="670" t="s">
        <v>517</v>
      </c>
      <c r="C3" s="671"/>
      <c r="D3" s="672"/>
      <c r="F3" s="670" t="s">
        <v>518</v>
      </c>
      <c r="G3" s="671"/>
      <c r="H3" s="672"/>
      <c r="J3" s="670" t="s">
        <v>517</v>
      </c>
      <c r="K3" s="671"/>
      <c r="L3" s="672"/>
      <c r="N3" s="670" t="s">
        <v>518</v>
      </c>
      <c r="O3" s="671"/>
      <c r="P3" s="672"/>
      <c r="R3" s="378" t="s">
        <v>479</v>
      </c>
      <c r="S3" s="386" t="s">
        <v>515</v>
      </c>
      <c r="U3" s="387" t="s">
        <v>479</v>
      </c>
      <c r="V3" s="388" t="s">
        <v>515</v>
      </c>
      <c r="X3" s="378" t="s">
        <v>479</v>
      </c>
      <c r="Y3" s="389" t="s">
        <v>515</v>
      </c>
    </row>
    <row r="4" spans="2:25" ht="15.75" thickBot="1" x14ac:dyDescent="0.3">
      <c r="B4" s="366" t="s">
        <v>34</v>
      </c>
      <c r="C4" s="367" t="s">
        <v>479</v>
      </c>
      <c r="D4" s="331" t="s">
        <v>413</v>
      </c>
      <c r="F4" s="366" t="s">
        <v>34</v>
      </c>
      <c r="G4" s="367" t="s">
        <v>479</v>
      </c>
      <c r="H4" s="331" t="s">
        <v>413</v>
      </c>
      <c r="J4" s="366" t="s">
        <v>34</v>
      </c>
      <c r="K4" s="367" t="s">
        <v>479</v>
      </c>
      <c r="L4" s="331" t="s">
        <v>413</v>
      </c>
      <c r="N4" s="366" t="s">
        <v>34</v>
      </c>
      <c r="O4" s="367" t="s">
        <v>479</v>
      </c>
      <c r="P4" s="331" t="s">
        <v>413</v>
      </c>
      <c r="R4" s="380" t="s">
        <v>480</v>
      </c>
      <c r="S4" s="381">
        <f>D24</f>
        <v>0.73729339582669284</v>
      </c>
      <c r="U4" s="380" t="s">
        <v>480</v>
      </c>
      <c r="V4" s="381">
        <f>L24</f>
        <v>0.80931434995681062</v>
      </c>
      <c r="X4" s="380" t="s">
        <v>480</v>
      </c>
      <c r="Y4" s="390">
        <f>AVERAGE(S4,V4)</f>
        <v>0.77330387289175173</v>
      </c>
    </row>
    <row r="5" spans="2:25" ht="15.75" thickBot="1" x14ac:dyDescent="0.3">
      <c r="B5" s="368"/>
      <c r="C5" s="360"/>
      <c r="G5" s="360"/>
      <c r="H5" s="43"/>
      <c r="J5" s="368"/>
      <c r="K5" s="360"/>
      <c r="O5" s="360"/>
      <c r="P5" s="43"/>
      <c r="R5" s="382" t="s">
        <v>483</v>
      </c>
      <c r="S5" s="383">
        <f>D44</f>
        <v>0.81875930850624845</v>
      </c>
      <c r="U5" s="382" t="s">
        <v>483</v>
      </c>
      <c r="V5" s="383">
        <f>L44</f>
        <v>0.87470068324930428</v>
      </c>
      <c r="X5" s="382" t="s">
        <v>483</v>
      </c>
      <c r="Y5" s="391">
        <f>AVERAGE(S5,V5)</f>
        <v>0.84672999587777631</v>
      </c>
    </row>
    <row r="6" spans="2:25" ht="15.75" thickBot="1" x14ac:dyDescent="0.3">
      <c r="B6" s="361" t="s">
        <v>62</v>
      </c>
      <c r="C6" s="362" t="s">
        <v>480</v>
      </c>
      <c r="D6" s="363">
        <f>VLOOKUP(B6,'Final Ratings and Calculator'!$K$6:$L$369,2,FALSE)</f>
        <v>0.58655350335789846</v>
      </c>
      <c r="F6" s="361" t="s">
        <v>100</v>
      </c>
      <c r="G6" s="362" t="s">
        <v>486</v>
      </c>
      <c r="H6" s="363">
        <f>VLOOKUP(F6,'Final Ratings and Calculator'!$K$6:$L$369,2,FALSE)</f>
        <v>0.68581673612102223</v>
      </c>
      <c r="J6" s="361" t="s">
        <v>62</v>
      </c>
      <c r="K6" s="362" t="s">
        <v>480</v>
      </c>
      <c r="L6" s="363">
        <f>VLOOKUP(J6,'Final Ratings and Calculator'!$G$6:$I$369,2,FALSE)</f>
        <v>0.70741345122390487</v>
      </c>
      <c r="N6" s="361" t="s">
        <v>100</v>
      </c>
      <c r="O6" s="362" t="s">
        <v>486</v>
      </c>
      <c r="P6" s="363">
        <f>VLOOKUP(N6,'Final Ratings and Calculator'!$G$6:$I$369,2,FALSE)</f>
        <v>0.80463408621446841</v>
      </c>
      <c r="R6" s="382" t="s">
        <v>482</v>
      </c>
      <c r="S6" s="383">
        <f>D62</f>
        <v>0.81075970826104082</v>
      </c>
      <c r="U6" s="382" t="s">
        <v>482</v>
      </c>
      <c r="V6" s="383">
        <f>L62</f>
        <v>0.86496392448739101</v>
      </c>
      <c r="X6" s="382" t="s">
        <v>482</v>
      </c>
      <c r="Y6" s="391">
        <f>AVERAGE(S6,V6)</f>
        <v>0.83786181637421597</v>
      </c>
    </row>
    <row r="7" spans="2:25" ht="15.75" thickBot="1" x14ac:dyDescent="0.3">
      <c r="B7" s="364" t="s">
        <v>76</v>
      </c>
      <c r="C7" s="360" t="s">
        <v>480</v>
      </c>
      <c r="D7" s="363">
        <f>VLOOKUP(B7,'Final Ratings and Calculator'!$K$6:$L$369,2,FALSE)</f>
        <v>0.68621535018646451</v>
      </c>
      <c r="F7" s="364" t="s">
        <v>101</v>
      </c>
      <c r="G7" s="360" t="s">
        <v>486</v>
      </c>
      <c r="H7" s="363">
        <f>VLOOKUP(F7,'Final Ratings and Calculator'!$K$6:$L$369,2,FALSE)</f>
        <v>0.75832949634027302</v>
      </c>
      <c r="J7" s="364" t="s">
        <v>76</v>
      </c>
      <c r="K7" s="360" t="s">
        <v>480</v>
      </c>
      <c r="L7" s="363">
        <f>VLOOKUP(J7,'Final Ratings and Calculator'!$G$6:$I$369,2,FALSE)</f>
        <v>0.78363833590645271</v>
      </c>
      <c r="N7" s="364" t="s">
        <v>101</v>
      </c>
      <c r="O7" s="360" t="s">
        <v>486</v>
      </c>
      <c r="P7" s="363">
        <f>VLOOKUP(N7,'Final Ratings and Calculator'!$G$6:$I$369,2,FALSE)</f>
        <v>0.8321270963031111</v>
      </c>
      <c r="R7" s="382" t="s">
        <v>484</v>
      </c>
      <c r="S7" s="383">
        <f>D75</f>
        <v>0.76707013343441954</v>
      </c>
      <c r="U7" s="382" t="s">
        <v>484</v>
      </c>
      <c r="V7" s="383">
        <f>L75</f>
        <v>0.83213220950027633</v>
      </c>
      <c r="X7" s="382" t="s">
        <v>484</v>
      </c>
      <c r="Y7" s="391">
        <f>AVERAGE(S7,V7)</f>
        <v>0.79960117146734788</v>
      </c>
    </row>
    <row r="8" spans="2:25" ht="15.75" thickBot="1" x14ac:dyDescent="0.3">
      <c r="B8" s="364" t="s">
        <v>88</v>
      </c>
      <c r="C8" s="360" t="s">
        <v>480</v>
      </c>
      <c r="D8" s="363">
        <f>VLOOKUP(B8,'Final Ratings and Calculator'!$K$6:$L$369,2,FALSE)</f>
        <v>0.86066299639720278</v>
      </c>
      <c r="F8" s="364" t="s">
        <v>110</v>
      </c>
      <c r="G8" s="360" t="s">
        <v>486</v>
      </c>
      <c r="H8" s="363">
        <f>VLOOKUP(F8,'Final Ratings and Calculator'!$K$6:$L$369,2,FALSE)</f>
        <v>0.63444968663010648</v>
      </c>
      <c r="J8" s="364" t="s">
        <v>88</v>
      </c>
      <c r="K8" s="360" t="s">
        <v>480</v>
      </c>
      <c r="L8" s="363">
        <f>VLOOKUP(J8,'Final Ratings and Calculator'!$G$6:$I$369,2,FALSE)</f>
        <v>0.91057800321631688</v>
      </c>
      <c r="N8" s="364" t="s">
        <v>110</v>
      </c>
      <c r="O8" s="360" t="s">
        <v>486</v>
      </c>
      <c r="P8" s="363">
        <f>VLOOKUP(N8,'Final Ratings and Calculator'!$G$6:$I$369,2,FALSE)</f>
        <v>0.74087317782882145</v>
      </c>
      <c r="R8" s="384" t="s">
        <v>481</v>
      </c>
      <c r="S8" s="385">
        <f>D93</f>
        <v>0.85619631746064295</v>
      </c>
      <c r="U8" s="384" t="s">
        <v>481</v>
      </c>
      <c r="V8" s="385">
        <f>L93</f>
        <v>0.90209013562632501</v>
      </c>
      <c r="X8" s="384" t="s">
        <v>481</v>
      </c>
      <c r="Y8" s="392">
        <f>AVERAGE(S8,V8)</f>
        <v>0.87914322654348398</v>
      </c>
    </row>
    <row r="9" spans="2:25" ht="15.75" thickBot="1" x14ac:dyDescent="0.3">
      <c r="B9" s="364" t="s">
        <v>109</v>
      </c>
      <c r="C9" s="360" t="s">
        <v>480</v>
      </c>
      <c r="D9" s="363">
        <f>VLOOKUP(B9,'Final Ratings and Calculator'!$K$6:$L$369,2,FALSE)</f>
        <v>0.97579817617758013</v>
      </c>
      <c r="F9" s="364" t="s">
        <v>127</v>
      </c>
      <c r="G9" s="360" t="s">
        <v>486</v>
      </c>
      <c r="H9" s="363">
        <f>VLOOKUP(F9,'Final Ratings and Calculator'!$K$6:$L$369,2,FALSE)</f>
        <v>0.54662344722567724</v>
      </c>
      <c r="J9" s="364" t="s">
        <v>109</v>
      </c>
      <c r="K9" s="360" t="s">
        <v>480</v>
      </c>
      <c r="L9" s="363">
        <f>VLOOKUP(J9,'Final Ratings and Calculator'!$G$6:$I$369,2,FALSE)</f>
        <v>0.97528499975694494</v>
      </c>
      <c r="N9" s="364" t="s">
        <v>127</v>
      </c>
      <c r="O9" s="360" t="s">
        <v>486</v>
      </c>
      <c r="P9" s="363">
        <f>VLOOKUP(N9,'Final Ratings and Calculator'!$G$6:$I$369,2,FALSE)</f>
        <v>0.66455245293716092</v>
      </c>
    </row>
    <row r="10" spans="2:25" ht="15.75" thickBot="1" x14ac:dyDescent="0.3">
      <c r="B10" s="364" t="s">
        <v>126</v>
      </c>
      <c r="C10" s="360" t="s">
        <v>480</v>
      </c>
      <c r="D10" s="363">
        <f>VLOOKUP(B10,'Final Ratings and Calculator'!$K$6:$L$369,2,FALSE)</f>
        <v>0.74329462942443969</v>
      </c>
      <c r="F10" s="364" t="s">
        <v>131</v>
      </c>
      <c r="G10" s="360" t="s">
        <v>486</v>
      </c>
      <c r="H10" s="363">
        <f>VLOOKUP(F10,'Final Ratings and Calculator'!$K$6:$L$369,2,FALSE)</f>
        <v>0.78464595648304136</v>
      </c>
      <c r="J10" s="364" t="s">
        <v>126</v>
      </c>
      <c r="K10" s="360" t="s">
        <v>480</v>
      </c>
      <c r="L10" s="363">
        <f>VLOOKUP(J10,'Final Ratings and Calculator'!$G$6:$I$369,2,FALSE)</f>
        <v>0.82877149364079117</v>
      </c>
      <c r="N10" s="364" t="s">
        <v>131</v>
      </c>
      <c r="O10" s="360" t="s">
        <v>486</v>
      </c>
      <c r="P10" s="363">
        <f>VLOOKUP(N10,'Final Ratings and Calculator'!$G$6:$I$369,2,FALSE)</f>
        <v>0.86135244049133719</v>
      </c>
      <c r="R10" s="666" t="s">
        <v>520</v>
      </c>
      <c r="S10" s="667"/>
      <c r="U10" s="666" t="s">
        <v>521</v>
      </c>
      <c r="V10" s="667"/>
      <c r="X10" s="666" t="s">
        <v>522</v>
      </c>
      <c r="Y10" s="667"/>
    </row>
    <row r="11" spans="2:25" ht="15.75" thickBot="1" x14ac:dyDescent="0.3">
      <c r="B11" s="364" t="s">
        <v>137</v>
      </c>
      <c r="C11" s="360" t="s">
        <v>480</v>
      </c>
      <c r="D11" s="363">
        <f>VLOOKUP(B11,'Final Ratings and Calculator'!$K$6:$L$369,2,FALSE)</f>
        <v>0.64600927996590252</v>
      </c>
      <c r="E11" s="360"/>
      <c r="F11" s="364" t="s">
        <v>132</v>
      </c>
      <c r="G11" s="360" t="s">
        <v>486</v>
      </c>
      <c r="H11" s="363">
        <f>VLOOKUP(F11,'Final Ratings and Calculator'!$K$6:$L$369,2,FALSE)</f>
        <v>0.66616925976091979</v>
      </c>
      <c r="J11" s="364" t="s">
        <v>137</v>
      </c>
      <c r="K11" s="360" t="s">
        <v>480</v>
      </c>
      <c r="L11" s="363">
        <f>VLOOKUP(J11,'Final Ratings and Calculator'!$G$6:$I$369,2,FALSE)</f>
        <v>0.73993585036298504</v>
      </c>
      <c r="M11" s="360"/>
      <c r="N11" s="364" t="s">
        <v>132</v>
      </c>
      <c r="O11" s="360" t="s">
        <v>486</v>
      </c>
      <c r="P11" s="363">
        <f>VLOOKUP(N11,'Final Ratings and Calculator'!$G$6:$I$369,2,FALSE)</f>
        <v>0.77578136426253752</v>
      </c>
      <c r="R11" s="378" t="s">
        <v>479</v>
      </c>
      <c r="S11" s="386" t="s">
        <v>515</v>
      </c>
      <c r="U11" s="378" t="s">
        <v>479</v>
      </c>
      <c r="V11" s="386" t="s">
        <v>515</v>
      </c>
      <c r="X11" s="378" t="s">
        <v>479</v>
      </c>
      <c r="Y11" s="389" t="s">
        <v>515</v>
      </c>
    </row>
    <row r="12" spans="2:25" ht="15.75" thickBot="1" x14ac:dyDescent="0.3">
      <c r="B12" s="364" t="s">
        <v>186</v>
      </c>
      <c r="C12" s="360" t="s">
        <v>480</v>
      </c>
      <c r="D12" s="363">
        <f>VLOOKUP(B12,'Final Ratings and Calculator'!$K$6:$L$369,2,FALSE)</f>
        <v>0.8700372953869141</v>
      </c>
      <c r="F12" s="364" t="s">
        <v>171</v>
      </c>
      <c r="G12" s="360" t="s">
        <v>486</v>
      </c>
      <c r="H12" s="363">
        <f>VLOOKUP(F12,'Final Ratings and Calculator'!$K$6:$L$369,2,FALSE)</f>
        <v>0.52520720700929213</v>
      </c>
      <c r="J12" s="364" t="s">
        <v>186</v>
      </c>
      <c r="K12" s="360" t="s">
        <v>480</v>
      </c>
      <c r="L12" s="363">
        <f>VLOOKUP(J12,'Final Ratings and Calculator'!$G$6:$I$369,2,FALSE)</f>
        <v>0.92554403441275501</v>
      </c>
      <c r="N12" s="364" t="s">
        <v>171</v>
      </c>
      <c r="O12" s="360" t="s">
        <v>486</v>
      </c>
      <c r="P12" s="363">
        <f>VLOOKUP(N12,'Final Ratings and Calculator'!$G$6:$I$369,2,FALSE)</f>
        <v>0.65194030437373507</v>
      </c>
      <c r="R12" s="380" t="s">
        <v>486</v>
      </c>
      <c r="S12" s="381">
        <f>H21</f>
        <v>0.65986414681650019</v>
      </c>
      <c r="U12" s="379" t="s">
        <v>486</v>
      </c>
      <c r="V12" s="363">
        <f>P21</f>
        <v>0.76063976529985011</v>
      </c>
      <c r="X12" s="380" t="s">
        <v>486</v>
      </c>
      <c r="Y12" s="390">
        <f>AVERAGE(S12,V12)</f>
        <v>0.71025195605817515</v>
      </c>
    </row>
    <row r="13" spans="2:25" ht="15.75" thickBot="1" x14ac:dyDescent="0.3">
      <c r="B13" s="364" t="s">
        <v>202</v>
      </c>
      <c r="C13" s="360" t="s">
        <v>480</v>
      </c>
      <c r="D13" s="363">
        <f>VLOOKUP(B13,'Final Ratings and Calculator'!$K$6:$L$369,2,FALSE)</f>
        <v>0.59450553158003716</v>
      </c>
      <c r="F13" s="364" t="s">
        <v>187</v>
      </c>
      <c r="G13" s="360" t="s">
        <v>486</v>
      </c>
      <c r="H13" s="363">
        <f>VLOOKUP(F13,'Final Ratings and Calculator'!$K$6:$L$369,2,FALSE)</f>
        <v>0.6477040124915483</v>
      </c>
      <c r="J13" s="364" t="s">
        <v>202</v>
      </c>
      <c r="K13" s="360" t="s">
        <v>480</v>
      </c>
      <c r="L13" s="363">
        <f>VLOOKUP(J13,'Final Ratings and Calculator'!$G$6:$I$369,2,FALSE)</f>
        <v>0.65503750071454636</v>
      </c>
      <c r="N13" s="364" t="s">
        <v>187</v>
      </c>
      <c r="O13" s="360" t="s">
        <v>486</v>
      </c>
      <c r="P13" s="363">
        <f>VLOOKUP(N13,'Final Ratings and Calculator'!$G$6:$I$369,2,FALSE)</f>
        <v>0.74066015324865586</v>
      </c>
      <c r="R13" s="382" t="s">
        <v>503</v>
      </c>
      <c r="S13" s="383">
        <f>H32</f>
        <v>0.44246793892022879</v>
      </c>
      <c r="U13" s="368" t="s">
        <v>503</v>
      </c>
      <c r="V13" s="43">
        <f>P32</f>
        <v>0.57921868720065328</v>
      </c>
      <c r="X13" s="382" t="s">
        <v>503</v>
      </c>
      <c r="Y13" s="391">
        <f t="shared" ref="Y13:Y37" si="0">AVERAGE(S13,V13)</f>
        <v>0.51084331306044106</v>
      </c>
    </row>
    <row r="14" spans="2:25" ht="15.75" thickBot="1" x14ac:dyDescent="0.3">
      <c r="B14" s="364" t="s">
        <v>221</v>
      </c>
      <c r="C14" s="360" t="s">
        <v>480</v>
      </c>
      <c r="D14" s="363">
        <f>VLOOKUP(B14,'Final Ratings and Calculator'!$K$6:$L$369,2,FALSE)</f>
        <v>0.67139749360802947</v>
      </c>
      <c r="F14" s="364" t="s">
        <v>198</v>
      </c>
      <c r="G14" s="360" t="s">
        <v>486</v>
      </c>
      <c r="H14" s="363">
        <f>VLOOKUP(F14,'Final Ratings and Calculator'!$K$6:$L$369,2,FALSE)</f>
        <v>0.56371276695451544</v>
      </c>
      <c r="J14" s="364" t="s">
        <v>221</v>
      </c>
      <c r="K14" s="360" t="s">
        <v>480</v>
      </c>
      <c r="L14" s="363">
        <f>VLOOKUP(J14,'Final Ratings and Calculator'!$G$6:$I$369,2,FALSE)</f>
        <v>0.74863976835955293</v>
      </c>
      <c r="N14" s="364" t="s">
        <v>198</v>
      </c>
      <c r="O14" s="360" t="s">
        <v>486</v>
      </c>
      <c r="P14" s="363">
        <f>VLOOKUP(N14,'Final Ratings and Calculator'!$G$6:$I$369,2,FALSE)</f>
        <v>0.67290477835161944</v>
      </c>
      <c r="R14" s="382" t="s">
        <v>487</v>
      </c>
      <c r="S14" s="383">
        <f>H47</f>
        <v>0.62911352400444254</v>
      </c>
      <c r="U14" s="368" t="s">
        <v>487</v>
      </c>
      <c r="V14" s="43">
        <f>P47</f>
        <v>0.73394278076922614</v>
      </c>
      <c r="X14" s="382" t="s">
        <v>487</v>
      </c>
      <c r="Y14" s="391">
        <f t="shared" si="0"/>
        <v>0.6815281523868344</v>
      </c>
    </row>
    <row r="15" spans="2:25" ht="15.75" thickBot="1" x14ac:dyDescent="0.3">
      <c r="B15" s="364" t="s">
        <v>234</v>
      </c>
      <c r="C15" s="360" t="s">
        <v>480</v>
      </c>
      <c r="D15" s="363">
        <f>VLOOKUP(B15,'Final Ratings and Calculator'!$K$6:$L$369,2,FALSE)</f>
        <v>0.8080554224775266</v>
      </c>
      <c r="F15" s="364" t="s">
        <v>275</v>
      </c>
      <c r="G15" s="360" t="s">
        <v>486</v>
      </c>
      <c r="H15" s="363">
        <f>VLOOKUP(F15,'Final Ratings and Calculator'!$K$6:$L$369,2,FALSE)</f>
        <v>0.60276679630481778</v>
      </c>
      <c r="J15" s="364" t="s">
        <v>234</v>
      </c>
      <c r="K15" s="360" t="s">
        <v>480</v>
      </c>
      <c r="L15" s="363">
        <f>VLOOKUP(J15,'Final Ratings and Calculator'!$G$6:$I$369,2,FALSE)</f>
        <v>0.84947701802864339</v>
      </c>
      <c r="N15" s="364" t="s">
        <v>275</v>
      </c>
      <c r="O15" s="360" t="s">
        <v>486</v>
      </c>
      <c r="P15" s="363">
        <f>VLOOKUP(N15,'Final Ratings and Calculator'!$G$6:$I$369,2,FALSE)</f>
        <v>0.72096323650010874</v>
      </c>
      <c r="R15" s="382" t="s">
        <v>494</v>
      </c>
      <c r="S15" s="383">
        <f>H61</f>
        <v>0.49477598260727862</v>
      </c>
      <c r="U15" s="368" t="s">
        <v>494</v>
      </c>
      <c r="V15" s="43">
        <f>P61</f>
        <v>0.64562641214389405</v>
      </c>
      <c r="X15" s="382" t="s">
        <v>494</v>
      </c>
      <c r="Y15" s="391">
        <f t="shared" si="0"/>
        <v>0.57020119737558628</v>
      </c>
    </row>
    <row r="16" spans="2:25" ht="15.75" thickBot="1" x14ac:dyDescent="0.3">
      <c r="B16" s="364" t="s">
        <v>249</v>
      </c>
      <c r="C16" s="360" t="s">
        <v>480</v>
      </c>
      <c r="D16" s="363">
        <f>VLOOKUP(B16,'Final Ratings and Calculator'!$K$6:$L$369,2,FALSE)</f>
        <v>0.73449856090679655</v>
      </c>
      <c r="F16" s="364" t="s">
        <v>277</v>
      </c>
      <c r="G16" s="360" t="s">
        <v>486</v>
      </c>
      <c r="H16" s="363">
        <f>VLOOKUP(F16,'Final Ratings and Calculator'!$K$6:$L$369,2,FALSE)</f>
        <v>0.51901048357826018</v>
      </c>
      <c r="J16" s="364" t="s">
        <v>249</v>
      </c>
      <c r="K16" s="360" t="s">
        <v>480</v>
      </c>
      <c r="L16" s="363">
        <f>VLOOKUP(J16,'Final Ratings and Calculator'!$G$6:$I$369,2,FALSE)</f>
        <v>0.81264703390716853</v>
      </c>
      <c r="N16" s="364" t="s">
        <v>277</v>
      </c>
      <c r="O16" s="360" t="s">
        <v>486</v>
      </c>
      <c r="P16" s="363">
        <f>VLOOKUP(N16,'Final Ratings and Calculator'!$G$6:$I$369,2,FALSE)</f>
        <v>0.63798284113677473</v>
      </c>
      <c r="R16" s="382" t="s">
        <v>504</v>
      </c>
      <c r="S16" s="383">
        <f>H73</f>
        <v>0.51570201471853394</v>
      </c>
      <c r="U16" s="368" t="s">
        <v>504</v>
      </c>
      <c r="V16" s="43">
        <f>P73</f>
        <v>0.66757920198756016</v>
      </c>
      <c r="X16" s="382" t="s">
        <v>504</v>
      </c>
      <c r="Y16" s="391">
        <f t="shared" si="0"/>
        <v>0.59164060835304699</v>
      </c>
    </row>
    <row r="17" spans="2:25" ht="15.75" thickBot="1" x14ac:dyDescent="0.3">
      <c r="B17" s="364" t="s">
        <v>263</v>
      </c>
      <c r="C17" s="360" t="s">
        <v>480</v>
      </c>
      <c r="D17" s="363">
        <f>VLOOKUP(B17,'Final Ratings and Calculator'!$K$6:$L$369,2,FALSE)</f>
        <v>0.75526655591249403</v>
      </c>
      <c r="F17" s="364" t="s">
        <v>284</v>
      </c>
      <c r="G17" s="360" t="s">
        <v>486</v>
      </c>
      <c r="H17" s="363">
        <f>VLOOKUP(F17,'Final Ratings and Calculator'!$K$6:$L$369,2,FALSE)</f>
        <v>0.76338803748888207</v>
      </c>
      <c r="J17" s="364" t="s">
        <v>263</v>
      </c>
      <c r="K17" s="360" t="s">
        <v>480</v>
      </c>
      <c r="L17" s="363">
        <f>VLOOKUP(J17,'Final Ratings and Calculator'!$G$6:$I$369,2,FALSE)</f>
        <v>0.8232938177451754</v>
      </c>
      <c r="N17" s="364" t="s">
        <v>284</v>
      </c>
      <c r="O17" s="360" t="s">
        <v>486</v>
      </c>
      <c r="P17" s="363">
        <f>VLOOKUP(N17,'Final Ratings and Calculator'!$G$6:$I$369,2,FALSE)</f>
        <v>0.8418415385856024</v>
      </c>
      <c r="R17" s="382" t="s">
        <v>498</v>
      </c>
      <c r="S17" s="383">
        <f>H84</f>
        <v>0.52540576993800014</v>
      </c>
      <c r="U17" s="368" t="s">
        <v>498</v>
      </c>
      <c r="V17" s="43">
        <f>P84</f>
        <v>0.66896480120573998</v>
      </c>
      <c r="X17" s="382" t="s">
        <v>498</v>
      </c>
      <c r="Y17" s="391">
        <f t="shared" si="0"/>
        <v>0.59718528557187001</v>
      </c>
    </row>
    <row r="18" spans="2:25" ht="15.75" thickBot="1" x14ac:dyDescent="0.3">
      <c r="B18" s="364" t="s">
        <v>298</v>
      </c>
      <c r="C18" s="360" t="s">
        <v>480</v>
      </c>
      <c r="D18" s="363">
        <f>VLOOKUP(B18,'Final Ratings and Calculator'!$K$6:$L$369,2,FALSE)</f>
        <v>0.83555425272468253</v>
      </c>
      <c r="F18" s="364" t="s">
        <v>285</v>
      </c>
      <c r="G18" s="360" t="s">
        <v>486</v>
      </c>
      <c r="H18" s="363">
        <f>VLOOKUP(F18,'Final Ratings and Calculator'!$K$6:$L$369,2,FALSE)</f>
        <v>0.63491128808741426</v>
      </c>
      <c r="J18" s="364" t="s">
        <v>298</v>
      </c>
      <c r="K18" s="360" t="s">
        <v>480</v>
      </c>
      <c r="L18" s="363">
        <f>VLOOKUP(J18,'Final Ratings and Calculator'!$G$6:$I$369,2,FALSE)</f>
        <v>0.89538569937610035</v>
      </c>
      <c r="N18" s="364" t="s">
        <v>285</v>
      </c>
      <c r="O18" s="360" t="s">
        <v>486</v>
      </c>
      <c r="P18" s="363">
        <f>VLOOKUP(N18,'Final Ratings and Calculator'!$G$6:$I$369,2,FALSE)</f>
        <v>0.73694773797920665</v>
      </c>
      <c r="R18" s="382" t="s">
        <v>489</v>
      </c>
      <c r="S18" s="383">
        <f>H97</f>
        <v>0.56909149909444345</v>
      </c>
      <c r="U18" s="368" t="s">
        <v>489</v>
      </c>
      <c r="V18" s="43">
        <f>P97</f>
        <v>0.70114379914608982</v>
      </c>
      <c r="X18" s="382" t="s">
        <v>489</v>
      </c>
      <c r="Y18" s="391">
        <f t="shared" si="0"/>
        <v>0.63511764912026658</v>
      </c>
    </row>
    <row r="19" spans="2:25" ht="15.75" thickBot="1" x14ac:dyDescent="0.3">
      <c r="B19" s="364" t="s">
        <v>314</v>
      </c>
      <c r="C19" s="360" t="s">
        <v>480</v>
      </c>
      <c r="D19" s="363">
        <f>VLOOKUP(B19,'Final Ratings and Calculator'!$K$6:$L$369,2,FALSE)</f>
        <v>0.70056043971869697</v>
      </c>
      <c r="F19" s="364" t="s">
        <v>311</v>
      </c>
      <c r="G19" s="360" t="s">
        <v>486</v>
      </c>
      <c r="H19" s="363">
        <f>VLOOKUP(F19,'Final Ratings and Calculator'!$K$6:$L$369,2,FALSE)</f>
        <v>0.74361342265376063</v>
      </c>
      <c r="J19" s="364" t="s">
        <v>314</v>
      </c>
      <c r="K19" s="360" t="s">
        <v>480</v>
      </c>
      <c r="L19" s="363">
        <f>VLOOKUP(J19,'Final Ratings and Calculator'!$G$6:$I$369,2,FALSE)</f>
        <v>0.79277557263821219</v>
      </c>
      <c r="N19" s="364" t="s">
        <v>311</v>
      </c>
      <c r="O19" s="360" t="s">
        <v>486</v>
      </c>
      <c r="P19" s="363">
        <f>VLOOKUP(N19,'Final Ratings and Calculator'!$G$6:$I$369,2,FALSE)</f>
        <v>0.8452989319637213</v>
      </c>
      <c r="R19" s="382" t="s">
        <v>501</v>
      </c>
      <c r="S19" s="383">
        <f>H113</f>
        <v>0.53265218043616991</v>
      </c>
      <c r="U19" s="368" t="s">
        <v>501</v>
      </c>
      <c r="V19" s="43">
        <f>P113</f>
        <v>0.67576199564501593</v>
      </c>
      <c r="X19" s="382" t="s">
        <v>501</v>
      </c>
      <c r="Y19" s="391">
        <f t="shared" si="0"/>
        <v>0.60420708804059298</v>
      </c>
    </row>
    <row r="20" spans="2:25" ht="15.75" thickBot="1" x14ac:dyDescent="0.3">
      <c r="B20" s="364" t="s">
        <v>319</v>
      </c>
      <c r="C20" s="360" t="s">
        <v>480</v>
      </c>
      <c r="D20" s="363">
        <f>VLOOKUP(B20,'Final Ratings and Calculator'!$K$6:$L$369,2,FALSE)</f>
        <v>0.65355694003297282</v>
      </c>
      <c r="F20" s="364" t="s">
        <v>365</v>
      </c>
      <c r="G20" s="360" t="s">
        <v>486</v>
      </c>
      <c r="H20" s="363">
        <f>VLOOKUP(F20,'Final Ratings and Calculator'!$K$6:$L$369,2,FALSE)</f>
        <v>0.8216136051179701</v>
      </c>
      <c r="J20" s="364" t="s">
        <v>319</v>
      </c>
      <c r="K20" s="360" t="s">
        <v>480</v>
      </c>
      <c r="L20" s="363">
        <f>VLOOKUP(J20,'Final Ratings and Calculator'!$G$6:$I$369,2,FALSE)</f>
        <v>0.73771678466978696</v>
      </c>
      <c r="N20" s="364" t="s">
        <v>365</v>
      </c>
      <c r="O20" s="360" t="s">
        <v>486</v>
      </c>
      <c r="P20" s="363">
        <f>VLOOKUP(N20,'Final Ratings and Calculator'!$G$6:$I$369,2,FALSE)</f>
        <v>0.88173633932088968</v>
      </c>
      <c r="R20" s="382" t="s">
        <v>493</v>
      </c>
      <c r="S20" s="383">
        <f>H125</f>
        <v>0.64360997424573374</v>
      </c>
      <c r="U20" s="368" t="s">
        <v>493</v>
      </c>
      <c r="V20" s="43">
        <f>P125</f>
        <v>0.76362645481271429</v>
      </c>
      <c r="X20" s="382" t="s">
        <v>493</v>
      </c>
      <c r="Y20" s="391">
        <f t="shared" si="0"/>
        <v>0.70361821452922402</v>
      </c>
    </row>
    <row r="21" spans="2:25" ht="15.75" thickBot="1" x14ac:dyDescent="0.3">
      <c r="B21" s="364" t="s">
        <v>368</v>
      </c>
      <c r="C21" s="360" t="s">
        <v>480</v>
      </c>
      <c r="D21" s="363">
        <f>VLOOKUP(B21,'Final Ratings and Calculator'!$K$6:$L$369,2,FALSE)</f>
        <v>0.71959654796315997</v>
      </c>
      <c r="F21" s="668" t="s">
        <v>511</v>
      </c>
      <c r="G21" s="669"/>
      <c r="H21" s="365">
        <f>AVERAGE(H6:H20)</f>
        <v>0.65986414681650019</v>
      </c>
      <c r="J21" s="364" t="s">
        <v>368</v>
      </c>
      <c r="K21" s="360" t="s">
        <v>480</v>
      </c>
      <c r="L21" s="363">
        <f>VLOOKUP(J21,'Final Ratings and Calculator'!$G$6:$I$369,2,FALSE)</f>
        <v>0.79963796682356203</v>
      </c>
      <c r="N21" s="668" t="s">
        <v>511</v>
      </c>
      <c r="O21" s="669"/>
      <c r="P21" s="365">
        <f>AVERAGE(P6:P20)</f>
        <v>0.76063976529985011</v>
      </c>
      <c r="R21" s="382" t="s">
        <v>502</v>
      </c>
      <c r="S21" s="383">
        <f>H138</f>
        <v>0.51644941720241133</v>
      </c>
      <c r="U21" s="368" t="s">
        <v>502</v>
      </c>
      <c r="V21" s="43">
        <f>P138</f>
        <v>0.66355624691573556</v>
      </c>
      <c r="X21" s="382" t="s">
        <v>502</v>
      </c>
      <c r="Y21" s="391">
        <f t="shared" si="0"/>
        <v>0.59000283205907345</v>
      </c>
    </row>
    <row r="22" spans="2:25" ht="15.75" thickBot="1" x14ac:dyDescent="0.3">
      <c r="B22" s="364" t="s">
        <v>369</v>
      </c>
      <c r="C22" s="360" t="s">
        <v>480</v>
      </c>
      <c r="D22" s="363">
        <f>VLOOKUP(B22,'Final Ratings and Calculator'!$K$6:$L$369,2,FALSE)</f>
        <v>0.65542161204798011</v>
      </c>
      <c r="H22" s="43"/>
      <c r="J22" s="364" t="s">
        <v>369</v>
      </c>
      <c r="K22" s="360" t="s">
        <v>480</v>
      </c>
      <c r="L22" s="363">
        <f>VLOOKUP(J22,'Final Ratings and Calculator'!$G$6:$I$369,2,FALSE)</f>
        <v>0.74629283185550155</v>
      </c>
      <c r="P22" s="43"/>
      <c r="R22" s="382" t="s">
        <v>492</v>
      </c>
      <c r="S22" s="383">
        <f>H148</f>
        <v>0.54932670292516139</v>
      </c>
      <c r="U22" s="368" t="s">
        <v>492</v>
      </c>
      <c r="V22" s="43">
        <f>P148</f>
        <v>0.67691280588760405</v>
      </c>
      <c r="X22" s="382" t="s">
        <v>492</v>
      </c>
      <c r="Y22" s="391">
        <f t="shared" si="0"/>
        <v>0.61311975440638267</v>
      </c>
    </row>
    <row r="23" spans="2:25" ht="15.75" thickBot="1" x14ac:dyDescent="0.3">
      <c r="B23" s="364" t="s">
        <v>372</v>
      </c>
      <c r="C23" s="360" t="s">
        <v>480</v>
      </c>
      <c r="D23" s="363">
        <f>VLOOKUP(B23,'Final Ratings and Calculator'!$K$6:$L$369,2,FALSE)</f>
        <v>0.77429653701169188</v>
      </c>
      <c r="F23" s="361" t="s">
        <v>43</v>
      </c>
      <c r="G23" s="362" t="s">
        <v>503</v>
      </c>
      <c r="H23" s="363">
        <f>VLOOKUP(F23,'Final Ratings and Calculator'!$K$6:$L$369,2,FALSE)</f>
        <v>0.45375483667103533</v>
      </c>
      <c r="J23" s="364" t="s">
        <v>372</v>
      </c>
      <c r="K23" s="360" t="s">
        <v>480</v>
      </c>
      <c r="L23" s="363">
        <f>VLOOKUP(J23,'Final Ratings and Calculator'!$G$6:$I$369,2,FALSE)</f>
        <v>0.83558813658418729</v>
      </c>
      <c r="N23" s="361" t="s">
        <v>43</v>
      </c>
      <c r="O23" s="362" t="s">
        <v>503</v>
      </c>
      <c r="P23" s="363">
        <f>VLOOKUP(N23,'Final Ratings and Calculator'!$G$6:$I$369,2,FALSE)</f>
        <v>0.6108713961760297</v>
      </c>
      <c r="R23" s="382" t="s">
        <v>506</v>
      </c>
      <c r="S23" s="383">
        <f>H163</f>
        <v>0.4503035762447109</v>
      </c>
      <c r="U23" s="368" t="s">
        <v>506</v>
      </c>
      <c r="V23" s="43">
        <f>P163</f>
        <v>0.60397050515735351</v>
      </c>
      <c r="X23" s="382" t="s">
        <v>506</v>
      </c>
      <c r="Y23" s="391">
        <f t="shared" si="0"/>
        <v>0.52713704070103218</v>
      </c>
    </row>
    <row r="24" spans="2:25" ht="15.75" thickBot="1" x14ac:dyDescent="0.3">
      <c r="B24" s="668" t="s">
        <v>511</v>
      </c>
      <c r="C24" s="669"/>
      <c r="D24" s="365">
        <f>AVERAGE(D6:D23)</f>
        <v>0.73729339582669284</v>
      </c>
      <c r="F24" s="364" t="s">
        <v>60</v>
      </c>
      <c r="G24" s="360" t="s">
        <v>503</v>
      </c>
      <c r="H24" s="363">
        <f>VLOOKUP(F24,'Final Ratings and Calculator'!$K$6:$L$369,2,FALSE)</f>
        <v>0.40627120840980374</v>
      </c>
      <c r="J24" s="668" t="s">
        <v>511</v>
      </c>
      <c r="K24" s="669"/>
      <c r="L24" s="365">
        <f>AVERAGE(L6:L23)</f>
        <v>0.80931434995681062</v>
      </c>
      <c r="N24" s="364" t="s">
        <v>60</v>
      </c>
      <c r="O24" s="360" t="s">
        <v>503</v>
      </c>
      <c r="P24" s="363">
        <f>VLOOKUP(N24,'Final Ratings and Calculator'!$G$6:$I$369,2,FALSE)</f>
        <v>0.58837797643150613</v>
      </c>
      <c r="R24" s="382" t="s">
        <v>499</v>
      </c>
      <c r="S24" s="383">
        <f>H177</f>
        <v>0.51228099623721124</v>
      </c>
      <c r="U24" s="368" t="s">
        <v>499</v>
      </c>
      <c r="V24" s="43">
        <f>P177</f>
        <v>0.65693524113093049</v>
      </c>
      <c r="X24" s="382" t="s">
        <v>499</v>
      </c>
      <c r="Y24" s="391">
        <f t="shared" si="0"/>
        <v>0.58460811868407081</v>
      </c>
    </row>
    <row r="25" spans="2:25" ht="15.75" thickBot="1" x14ac:dyDescent="0.3">
      <c r="B25" s="368"/>
      <c r="F25" s="364" t="s">
        <v>67</v>
      </c>
      <c r="G25" s="360" t="s">
        <v>503</v>
      </c>
      <c r="H25" s="363">
        <f>VLOOKUP(F25,'Final Ratings and Calculator'!$K$6:$L$369,2,FALSE)</f>
        <v>0.61445462347851432</v>
      </c>
      <c r="J25" s="368"/>
      <c r="N25" s="364" t="s">
        <v>67</v>
      </c>
      <c r="O25" s="360" t="s">
        <v>503</v>
      </c>
      <c r="P25" s="363">
        <f>VLOOKUP(N25,'Final Ratings and Calculator'!$G$6:$I$369,2,FALSE)</f>
        <v>0.73279484692560592</v>
      </c>
      <c r="R25" s="382" t="s">
        <v>505</v>
      </c>
      <c r="S25" s="383">
        <f>H187</f>
        <v>0.39313768810731109</v>
      </c>
      <c r="U25" s="368" t="s">
        <v>505</v>
      </c>
      <c r="V25" s="43">
        <f>P187</f>
        <v>0.54533837455921774</v>
      </c>
      <c r="X25" s="382" t="s">
        <v>505</v>
      </c>
      <c r="Y25" s="391">
        <f t="shared" si="0"/>
        <v>0.46923803133326442</v>
      </c>
    </row>
    <row r="26" spans="2:25" ht="15.75" thickBot="1" x14ac:dyDescent="0.3">
      <c r="B26" s="364" t="s">
        <v>153</v>
      </c>
      <c r="C26" s="360" t="s">
        <v>483</v>
      </c>
      <c r="D26" s="363">
        <f>VLOOKUP(B26,'Final Ratings and Calculator'!$K$6:$L$369,2,FALSE)</f>
        <v>0.90116090144998462</v>
      </c>
      <c r="F26" s="364" t="s">
        <v>191</v>
      </c>
      <c r="G26" s="360" t="s">
        <v>503</v>
      </c>
      <c r="H26" s="363">
        <f>VLOOKUP(F26,'Final Ratings and Calculator'!$K$6:$L$369,2,FALSE)</f>
        <v>0.52972537996469826</v>
      </c>
      <c r="J26" s="364" t="s">
        <v>153</v>
      </c>
      <c r="K26" s="360" t="s">
        <v>483</v>
      </c>
      <c r="L26" s="363">
        <f>VLOOKUP(J26,'Final Ratings and Calculator'!$G$6:$I$369,2,FALSE)</f>
        <v>0.93599553550750125</v>
      </c>
      <c r="N26" s="364" t="s">
        <v>191</v>
      </c>
      <c r="O26" s="360" t="s">
        <v>503</v>
      </c>
      <c r="P26" s="363">
        <f>VLOOKUP(N26,'Final Ratings and Calculator'!$G$6:$I$369,2,FALSE)</f>
        <v>0.67697534775542645</v>
      </c>
      <c r="R26" s="382" t="s">
        <v>491</v>
      </c>
      <c r="S26" s="383">
        <f>H201</f>
        <v>0.60516505883926841</v>
      </c>
      <c r="U26" s="368" t="s">
        <v>491</v>
      </c>
      <c r="V26" s="43">
        <f>P201</f>
        <v>0.72892889681546302</v>
      </c>
      <c r="X26" s="382" t="s">
        <v>491</v>
      </c>
      <c r="Y26" s="391">
        <f t="shared" si="0"/>
        <v>0.66704697782736577</v>
      </c>
    </row>
    <row r="27" spans="2:25" ht="15.75" thickBot="1" x14ac:dyDescent="0.3">
      <c r="B27" s="364" t="s">
        <v>157</v>
      </c>
      <c r="C27" s="360" t="s">
        <v>483</v>
      </c>
      <c r="D27" s="363">
        <f>VLOOKUP(B27,'Final Ratings and Calculator'!$K$6:$L$369,2,FALSE)</f>
        <v>0.78101824810008758</v>
      </c>
      <c r="F27" s="364" t="s">
        <v>226</v>
      </c>
      <c r="G27" s="360" t="s">
        <v>503</v>
      </c>
      <c r="H27" s="363">
        <f>VLOOKUP(F27,'Final Ratings and Calculator'!$K$6:$L$369,2,FALSE)</f>
        <v>0.24775066586527433</v>
      </c>
      <c r="J27" s="364" t="s">
        <v>157</v>
      </c>
      <c r="K27" s="360" t="s">
        <v>483</v>
      </c>
      <c r="L27" s="363">
        <f>VLOOKUP(J27,'Final Ratings and Calculator'!$G$6:$I$369,2,FALSE)</f>
        <v>0.84004381099526626</v>
      </c>
      <c r="N27" s="364" t="s">
        <v>226</v>
      </c>
      <c r="O27" s="360" t="s">
        <v>503</v>
      </c>
      <c r="P27" s="363">
        <f>VLOOKUP(N27,'Final Ratings and Calculator'!$G$6:$I$369,2,FALSE)</f>
        <v>0.37450557975885046</v>
      </c>
      <c r="R27" s="382" t="s">
        <v>488</v>
      </c>
      <c r="S27" s="383">
        <f>H214</f>
        <v>0.68366850563107906</v>
      </c>
      <c r="U27" s="368" t="s">
        <v>488</v>
      </c>
      <c r="V27" s="43">
        <f>P214</f>
        <v>0.78284521904347304</v>
      </c>
      <c r="X27" s="382" t="s">
        <v>488</v>
      </c>
      <c r="Y27" s="391">
        <f t="shared" si="0"/>
        <v>0.73325686233727605</v>
      </c>
    </row>
    <row r="28" spans="2:25" ht="15.75" thickBot="1" x14ac:dyDescent="0.3">
      <c r="B28" s="364" t="s">
        <v>160</v>
      </c>
      <c r="C28" s="360" t="s">
        <v>483</v>
      </c>
      <c r="D28" s="363">
        <f>VLOOKUP(B28,'Final Ratings and Calculator'!$K$6:$L$369,2,FALSE)</f>
        <v>0.75426597897992032</v>
      </c>
      <c r="F28" s="364" t="s">
        <v>231</v>
      </c>
      <c r="G28" s="360" t="s">
        <v>503</v>
      </c>
      <c r="H28" s="363">
        <f>VLOOKUP(F28,'Final Ratings and Calculator'!$K$6:$L$369,2,FALSE)</f>
        <v>0.29442359230650483</v>
      </c>
      <c r="J28" s="364" t="s">
        <v>160</v>
      </c>
      <c r="K28" s="360" t="s">
        <v>483</v>
      </c>
      <c r="L28" s="363">
        <f>VLOOKUP(J28,'Final Ratings and Calculator'!$G$6:$I$369,2,FALSE)</f>
        <v>0.81970897555694233</v>
      </c>
      <c r="N28" s="364" t="s">
        <v>231</v>
      </c>
      <c r="O28" s="360" t="s">
        <v>503</v>
      </c>
      <c r="P28" s="363">
        <f>VLOOKUP(N28,'Final Ratings and Calculator'!$G$6:$I$369,2,FALSE)</f>
        <v>0.46207336516852426</v>
      </c>
      <c r="R28" s="382" t="s">
        <v>509</v>
      </c>
      <c r="S28" s="383">
        <f>H225</f>
        <v>0.38710928808788181</v>
      </c>
      <c r="U28" s="368" t="s">
        <v>509</v>
      </c>
      <c r="V28" s="43">
        <f>P225</f>
        <v>0.55725636759773478</v>
      </c>
      <c r="X28" s="382" t="s">
        <v>509</v>
      </c>
      <c r="Y28" s="391">
        <f t="shared" si="0"/>
        <v>0.47218282784280829</v>
      </c>
    </row>
    <row r="29" spans="2:25" ht="15.75" thickBot="1" x14ac:dyDescent="0.3">
      <c r="B29" s="364" t="s">
        <v>196</v>
      </c>
      <c r="C29" s="360" t="s">
        <v>483</v>
      </c>
      <c r="D29" s="363">
        <f>VLOOKUP(B29,'Final Ratings and Calculator'!$K$6:$L$369,2,FALSE)</f>
        <v>0.89361983053511995</v>
      </c>
      <c r="F29" s="364" t="s">
        <v>347</v>
      </c>
      <c r="G29" s="360" t="s">
        <v>503</v>
      </c>
      <c r="H29" s="363">
        <f>VLOOKUP(F29,'Final Ratings and Calculator'!$K$6:$L$369,2,FALSE)</f>
        <v>0.45915192819930001</v>
      </c>
      <c r="J29" s="364" t="s">
        <v>196</v>
      </c>
      <c r="K29" s="360" t="s">
        <v>483</v>
      </c>
      <c r="L29" s="363">
        <f>VLOOKUP(J29,'Final Ratings and Calculator'!$G$6:$I$369,2,FALSE)</f>
        <v>0.93858780022945398</v>
      </c>
      <c r="N29" s="364" t="s">
        <v>347</v>
      </c>
      <c r="O29" s="360" t="s">
        <v>503</v>
      </c>
      <c r="P29" s="363">
        <f>VLOOKUP(N29,'Final Ratings and Calculator'!$G$6:$I$369,2,FALSE)</f>
        <v>0.55277864276332056</v>
      </c>
      <c r="R29" s="382" t="s">
        <v>508</v>
      </c>
      <c r="S29" s="383">
        <f>H238</f>
        <v>0.44180484405286546</v>
      </c>
      <c r="U29" s="368" t="s">
        <v>508</v>
      </c>
      <c r="V29" s="43">
        <f>P238</f>
        <v>0.60841736067352847</v>
      </c>
      <c r="X29" s="382" t="s">
        <v>508</v>
      </c>
      <c r="Y29" s="391">
        <f t="shared" si="0"/>
        <v>0.52511110236319691</v>
      </c>
    </row>
    <row r="30" spans="2:25" ht="15.75" thickBot="1" x14ac:dyDescent="0.3">
      <c r="B30" s="364" t="s">
        <v>204</v>
      </c>
      <c r="C30" s="360" t="s">
        <v>483</v>
      </c>
      <c r="D30" s="363">
        <f>VLOOKUP(B30,'Final Ratings and Calculator'!$K$6:$L$369,2,FALSE)</f>
        <v>0.88853376147633956</v>
      </c>
      <c r="F30" s="364" t="s">
        <v>348</v>
      </c>
      <c r="G30" s="360" t="s">
        <v>503</v>
      </c>
      <c r="H30" s="363">
        <f>VLOOKUP(F30,'Final Ratings and Calculator'!$K$6:$L$369,2,FALSE)</f>
        <v>0.47740447292172233</v>
      </c>
      <c r="J30" s="364" t="s">
        <v>204</v>
      </c>
      <c r="K30" s="360" t="s">
        <v>483</v>
      </c>
      <c r="L30" s="363">
        <f>VLOOKUP(J30,'Final Ratings and Calculator'!$G$6:$I$369,2,FALSE)</f>
        <v>0.93097920872710438</v>
      </c>
      <c r="N30" s="364" t="s">
        <v>348</v>
      </c>
      <c r="O30" s="360" t="s">
        <v>503</v>
      </c>
      <c r="P30" s="363">
        <f>VLOOKUP(N30,'Final Ratings and Calculator'!$G$6:$I$369,2,FALSE)</f>
        <v>0.62767594569862595</v>
      </c>
      <c r="R30" s="382" t="s">
        <v>507</v>
      </c>
      <c r="S30" s="383">
        <f>H250</f>
        <v>0.42637699158066333</v>
      </c>
      <c r="U30" s="368" t="s">
        <v>507</v>
      </c>
      <c r="V30" s="43">
        <f>P250</f>
        <v>0.58218518214310711</v>
      </c>
      <c r="X30" s="382" t="s">
        <v>507</v>
      </c>
      <c r="Y30" s="391">
        <f t="shared" si="0"/>
        <v>0.50428108686188522</v>
      </c>
    </row>
    <row r="31" spans="2:25" ht="15.75" thickBot="1" x14ac:dyDescent="0.3">
      <c r="B31" s="364" t="s">
        <v>205</v>
      </c>
      <c r="C31" s="360" t="s">
        <v>483</v>
      </c>
      <c r="D31" s="363">
        <f>VLOOKUP(B31,'Final Ratings and Calculator'!$K$6:$L$369,2,FALSE)</f>
        <v>0.87537567428521934</v>
      </c>
      <c r="F31" s="364" t="s">
        <v>366</v>
      </c>
      <c r="G31" s="360" t="s">
        <v>503</v>
      </c>
      <c r="H31" s="363">
        <f>VLOOKUP(F31,'Final Ratings and Calculator'!$K$6:$L$369,2,FALSE)</f>
        <v>0.4992747424652062</v>
      </c>
      <c r="J31" s="364" t="s">
        <v>205</v>
      </c>
      <c r="K31" s="360" t="s">
        <v>483</v>
      </c>
      <c r="L31" s="363">
        <f>VLOOKUP(J31,'Final Ratings and Calculator'!$G$6:$I$369,2,FALSE)</f>
        <v>0.91704736438491963</v>
      </c>
      <c r="N31" s="364" t="s">
        <v>366</v>
      </c>
      <c r="O31" s="360" t="s">
        <v>503</v>
      </c>
      <c r="P31" s="363">
        <f>VLOOKUP(N31,'Final Ratings and Calculator'!$G$6:$I$369,2,FALSE)</f>
        <v>0.58691508412798998</v>
      </c>
      <c r="R31" s="382" t="s">
        <v>496</v>
      </c>
      <c r="S31" s="383">
        <f>H266</f>
        <v>0.52220564796804092</v>
      </c>
      <c r="U31" s="368" t="s">
        <v>496</v>
      </c>
      <c r="V31" s="43">
        <f>P266</f>
        <v>0.65012159588996865</v>
      </c>
      <c r="X31" s="382" t="s">
        <v>496</v>
      </c>
      <c r="Y31" s="391">
        <f t="shared" si="0"/>
        <v>0.58616362192900473</v>
      </c>
    </row>
    <row r="32" spans="2:25" ht="15.75" thickBot="1" x14ac:dyDescent="0.3">
      <c r="B32" s="364" t="s">
        <v>208</v>
      </c>
      <c r="C32" s="360" t="s">
        <v>483</v>
      </c>
      <c r="D32" s="363">
        <f>VLOOKUP(B32,'Final Ratings and Calculator'!$K$6:$L$369,2,FALSE)</f>
        <v>0.74361363020554472</v>
      </c>
      <c r="F32" s="668" t="s">
        <v>511</v>
      </c>
      <c r="G32" s="669"/>
      <c r="H32" s="365">
        <f>AVERAGE(H23:H31)</f>
        <v>0.44246793892022879</v>
      </c>
      <c r="J32" s="364" t="s">
        <v>208</v>
      </c>
      <c r="K32" s="360" t="s">
        <v>483</v>
      </c>
      <c r="L32" s="363">
        <f>VLOOKUP(J32,'Final Ratings and Calculator'!$G$6:$I$369,2,FALSE)</f>
        <v>0.82096521401615963</v>
      </c>
      <c r="N32" s="668" t="s">
        <v>511</v>
      </c>
      <c r="O32" s="669"/>
      <c r="P32" s="365">
        <f>AVERAGE(P23:P31)</f>
        <v>0.57921868720065328</v>
      </c>
      <c r="R32" s="382" t="s">
        <v>500</v>
      </c>
      <c r="S32" s="383">
        <f>H278</f>
        <v>0.52271592022343771</v>
      </c>
      <c r="U32" s="368" t="s">
        <v>500</v>
      </c>
      <c r="V32" s="43">
        <f>P278</f>
        <v>0.65752898711099339</v>
      </c>
      <c r="X32" s="382" t="s">
        <v>500</v>
      </c>
      <c r="Y32" s="391">
        <f t="shared" si="0"/>
        <v>0.59012245366721561</v>
      </c>
    </row>
    <row r="33" spans="2:25" ht="15.75" thickBot="1" x14ac:dyDescent="0.3">
      <c r="B33" s="364" t="s">
        <v>223</v>
      </c>
      <c r="C33" s="360" t="s">
        <v>483</v>
      </c>
      <c r="D33" s="363">
        <f>VLOOKUP(B33,'Final Ratings and Calculator'!$K$6:$L$369,2,FALSE)</f>
        <v>0.79958642040022687</v>
      </c>
      <c r="H33" s="43"/>
      <c r="J33" s="364" t="s">
        <v>223</v>
      </c>
      <c r="K33" s="360" t="s">
        <v>483</v>
      </c>
      <c r="L33" s="363">
        <f>VLOOKUP(J33,'Final Ratings and Calculator'!$G$6:$I$369,2,FALSE)</f>
        <v>0.86195433383027453</v>
      </c>
      <c r="P33" s="43"/>
      <c r="R33" s="382" t="s">
        <v>490</v>
      </c>
      <c r="S33" s="383">
        <f>H292</f>
        <v>0.53534134226894015</v>
      </c>
      <c r="U33" s="368" t="s">
        <v>490</v>
      </c>
      <c r="V33" s="43">
        <f>P292</f>
        <v>0.68826951483625931</v>
      </c>
      <c r="X33" s="382" t="s">
        <v>490</v>
      </c>
      <c r="Y33" s="391">
        <f t="shared" si="0"/>
        <v>0.61180542855259978</v>
      </c>
    </row>
    <row r="34" spans="2:25" ht="15.75" thickBot="1" x14ac:dyDescent="0.3">
      <c r="B34" s="364" t="s">
        <v>247</v>
      </c>
      <c r="C34" s="360" t="s">
        <v>483</v>
      </c>
      <c r="D34" s="363">
        <f>VLOOKUP(B34,'Final Ratings and Calculator'!$K$6:$L$369,2,FALSE)</f>
        <v>0.75952551361648246</v>
      </c>
      <c r="F34" s="361" t="s">
        <v>84</v>
      </c>
      <c r="G34" s="362" t="s">
        <v>487</v>
      </c>
      <c r="H34" s="363">
        <f>VLOOKUP(F34,'Final Ratings and Calculator'!$K$6:$L$369,2,FALSE)</f>
        <v>0.4794121286863075</v>
      </c>
      <c r="J34" s="364" t="s">
        <v>247</v>
      </c>
      <c r="K34" s="360" t="s">
        <v>483</v>
      </c>
      <c r="L34" s="363">
        <f>VLOOKUP(J34,'Final Ratings and Calculator'!$G$6:$I$369,2,FALSE)</f>
        <v>0.82787218368633964</v>
      </c>
      <c r="N34" s="361" t="s">
        <v>84</v>
      </c>
      <c r="O34" s="362" t="s">
        <v>487</v>
      </c>
      <c r="P34" s="363">
        <f>VLOOKUP(N34,'Final Ratings and Calculator'!$G$6:$I$369,2,FALSE)</f>
        <v>0.58138553321962494</v>
      </c>
      <c r="R34" s="382" t="s">
        <v>497</v>
      </c>
      <c r="S34" s="383">
        <f>H303</f>
        <v>0.55165029198712101</v>
      </c>
      <c r="U34" s="368" t="s">
        <v>497</v>
      </c>
      <c r="V34" s="43">
        <f>P303</f>
        <v>0.69531250706531988</v>
      </c>
      <c r="X34" s="382" t="s">
        <v>497</v>
      </c>
      <c r="Y34" s="391">
        <f t="shared" si="0"/>
        <v>0.6234813995262205</v>
      </c>
    </row>
    <row r="35" spans="2:25" ht="15.75" thickBot="1" x14ac:dyDescent="0.3">
      <c r="B35" s="364" t="s">
        <v>252</v>
      </c>
      <c r="C35" s="360" t="s">
        <v>483</v>
      </c>
      <c r="D35" s="363">
        <f>VLOOKUP(B35,'Final Ratings and Calculator'!$K$6:$L$369,2,FALSE)</f>
        <v>0.84677188621589006</v>
      </c>
      <c r="F35" s="364" t="s">
        <v>111</v>
      </c>
      <c r="G35" s="360" t="s">
        <v>487</v>
      </c>
      <c r="H35" s="363">
        <f>VLOOKUP(F35,'Final Ratings and Calculator'!$K$6:$L$369,2,FALSE)</f>
        <v>0.60879872738317098</v>
      </c>
      <c r="J35" s="364" t="s">
        <v>252</v>
      </c>
      <c r="K35" s="360" t="s">
        <v>483</v>
      </c>
      <c r="L35" s="363">
        <f>VLOOKUP(J35,'Final Ratings and Calculator'!$G$6:$I$369,2,FALSE)</f>
        <v>0.89686364211293135</v>
      </c>
      <c r="N35" s="364" t="s">
        <v>111</v>
      </c>
      <c r="O35" s="360" t="s">
        <v>487</v>
      </c>
      <c r="P35" s="363">
        <f>VLOOKUP(N35,'Final Ratings and Calculator'!$G$6:$I$369,2,FALSE)</f>
        <v>0.72160537933461799</v>
      </c>
      <c r="R35" s="382" t="s">
        <v>510</v>
      </c>
      <c r="S35" s="383">
        <f>H317</f>
        <v>0.36262129472490073</v>
      </c>
      <c r="U35" s="368" t="s">
        <v>510</v>
      </c>
      <c r="V35" s="43">
        <f>P317</f>
        <v>0.51895589872457448</v>
      </c>
      <c r="X35" s="382" t="s">
        <v>510</v>
      </c>
      <c r="Y35" s="391">
        <f t="shared" si="0"/>
        <v>0.44078859672473758</v>
      </c>
    </row>
    <row r="36" spans="2:25" ht="15.75" thickBot="1" x14ac:dyDescent="0.3">
      <c r="B36" s="364" t="s">
        <v>257</v>
      </c>
      <c r="C36" s="360" t="s">
        <v>483</v>
      </c>
      <c r="D36" s="363">
        <f>VLOOKUP(B36,'Final Ratings and Calculator'!$K$6:$L$369,2,FALSE)</f>
        <v>0.8399918024640044</v>
      </c>
      <c r="F36" s="364" t="s">
        <v>124</v>
      </c>
      <c r="G36" s="360" t="s">
        <v>487</v>
      </c>
      <c r="H36" s="363">
        <f>VLOOKUP(F36,'Final Ratings and Calculator'!$K$6:$L$369,2,FALSE)</f>
        <v>0.71159413956888906</v>
      </c>
      <c r="J36" s="364" t="s">
        <v>257</v>
      </c>
      <c r="K36" s="360" t="s">
        <v>483</v>
      </c>
      <c r="L36" s="363">
        <f>VLOOKUP(J36,'Final Ratings and Calculator'!$G$6:$I$369,2,FALSE)</f>
        <v>0.89365736376872029</v>
      </c>
      <c r="N36" s="364" t="s">
        <v>124</v>
      </c>
      <c r="O36" s="360" t="s">
        <v>487</v>
      </c>
      <c r="P36" s="363">
        <f>VLOOKUP(N36,'Final Ratings and Calculator'!$G$6:$I$369,2,FALSE)</f>
        <v>0.80519161832206065</v>
      </c>
      <c r="R36" s="382" t="s">
        <v>495</v>
      </c>
      <c r="S36" s="383">
        <f>H328</f>
        <v>0.54772734470277584</v>
      </c>
      <c r="U36" s="368" t="s">
        <v>495</v>
      </c>
      <c r="V36" s="43">
        <f>P328</f>
        <v>0.67505614365341493</v>
      </c>
      <c r="X36" s="382" t="s">
        <v>495</v>
      </c>
      <c r="Y36" s="391">
        <f t="shared" si="0"/>
        <v>0.61139174417809539</v>
      </c>
    </row>
    <row r="37" spans="2:25" ht="15.75" thickBot="1" x14ac:dyDescent="0.3">
      <c r="B37" s="364" t="s">
        <v>261</v>
      </c>
      <c r="C37" s="360" t="s">
        <v>483</v>
      </c>
      <c r="D37" s="363">
        <f>VLOOKUP(B37,'Final Ratings and Calculator'!$K$6:$L$369,2,FALSE)</f>
        <v>0.75833748121319133</v>
      </c>
      <c r="F37" s="364" t="s">
        <v>199</v>
      </c>
      <c r="G37" s="360" t="s">
        <v>487</v>
      </c>
      <c r="H37" s="363">
        <f>VLOOKUP(F37,'Final Ratings and Calculator'!$K$6:$L$369,2,FALSE)</f>
        <v>0.81708536355906425</v>
      </c>
      <c r="J37" s="364" t="s">
        <v>261</v>
      </c>
      <c r="K37" s="360" t="s">
        <v>483</v>
      </c>
      <c r="L37" s="363">
        <f>VLOOKUP(J37,'Final Ratings and Calculator'!$G$6:$I$369,2,FALSE)</f>
        <v>0.83456341715498483</v>
      </c>
      <c r="N37" s="364" t="s">
        <v>199</v>
      </c>
      <c r="O37" s="360" t="s">
        <v>487</v>
      </c>
      <c r="P37" s="363">
        <f>VLOOKUP(N37,'Final Ratings and Calculator'!$G$6:$I$369,2,FALSE)</f>
        <v>0.87255613977910329</v>
      </c>
      <c r="R37" s="384" t="s">
        <v>485</v>
      </c>
      <c r="S37" s="385">
        <f>H341</f>
        <v>0.66908595105382562</v>
      </c>
      <c r="U37" s="330" t="s">
        <v>485</v>
      </c>
      <c r="V37" s="365">
        <f>P341</f>
        <v>0.77783680398258614</v>
      </c>
      <c r="X37" s="384" t="s">
        <v>485</v>
      </c>
      <c r="Y37" s="392">
        <f t="shared" si="0"/>
        <v>0.72346137751820594</v>
      </c>
    </row>
    <row r="38" spans="2:25" ht="15.75" thickBot="1" x14ac:dyDescent="0.3">
      <c r="B38" s="364" t="s">
        <v>270</v>
      </c>
      <c r="C38" s="360" t="s">
        <v>483</v>
      </c>
      <c r="D38" s="363">
        <f>VLOOKUP(B38,'Final Ratings and Calculator'!$K$6:$L$369,2,FALSE)</f>
        <v>0.8802359502936965</v>
      </c>
      <c r="F38" s="364" t="s">
        <v>240</v>
      </c>
      <c r="G38" s="360" t="s">
        <v>487</v>
      </c>
      <c r="H38" s="363">
        <f>VLOOKUP(F38,'Final Ratings and Calculator'!$K$6:$L$369,2,FALSE)</f>
        <v>0.7856186058035679</v>
      </c>
      <c r="J38" s="364" t="s">
        <v>270</v>
      </c>
      <c r="K38" s="360" t="s">
        <v>483</v>
      </c>
      <c r="L38" s="363">
        <f>VLOOKUP(J38,'Final Ratings and Calculator'!$G$6:$I$369,2,FALSE)</f>
        <v>0.91427253478077275</v>
      </c>
      <c r="N38" s="364" t="s">
        <v>240</v>
      </c>
      <c r="O38" s="360" t="s">
        <v>487</v>
      </c>
      <c r="P38" s="363">
        <f>VLOOKUP(N38,'Final Ratings and Calculator'!$G$6:$I$369,2,FALSE)</f>
        <v>0.86330634593288536</v>
      </c>
      <c r="X38"/>
    </row>
    <row r="39" spans="2:25" ht="15.75" thickBot="1" x14ac:dyDescent="0.3">
      <c r="B39" s="364" t="s">
        <v>280</v>
      </c>
      <c r="C39" s="360" t="s">
        <v>483</v>
      </c>
      <c r="D39" s="363">
        <f>VLOOKUP(B39,'Final Ratings and Calculator'!$K$6:$L$369,2,FALSE)</f>
        <v>0.75759014715506301</v>
      </c>
      <c r="F39" s="364" t="s">
        <v>276</v>
      </c>
      <c r="G39" s="360" t="s">
        <v>487</v>
      </c>
      <c r="H39" s="363">
        <f>VLOOKUP(F39,'Final Ratings and Calculator'!$K$6:$L$369,2,FALSE)</f>
        <v>0.60449252343670623</v>
      </c>
      <c r="J39" s="364" t="s">
        <v>280</v>
      </c>
      <c r="K39" s="360" t="s">
        <v>483</v>
      </c>
      <c r="L39" s="363">
        <f>VLOOKUP(J39,'Final Ratings and Calculator'!$G$6:$I$369,2,FALSE)</f>
        <v>0.81921909947387839</v>
      </c>
      <c r="N39" s="364" t="s">
        <v>276</v>
      </c>
      <c r="O39" s="360" t="s">
        <v>487</v>
      </c>
      <c r="P39" s="363">
        <f>VLOOKUP(N39,'Final Ratings and Calculator'!$G$6:$I$369,2,FALSE)</f>
        <v>0.74218763156253331</v>
      </c>
      <c r="X39"/>
    </row>
    <row r="40" spans="2:25" ht="15.75" thickBot="1" x14ac:dyDescent="0.3">
      <c r="B40" s="364" t="s">
        <v>346</v>
      </c>
      <c r="C40" s="360" t="s">
        <v>483</v>
      </c>
      <c r="D40" s="363">
        <f>VLOOKUP(B40,'Final Ratings and Calculator'!$K$6:$L$369,2,FALSE)</f>
        <v>0.85016173662736383</v>
      </c>
      <c r="F40" s="364" t="s">
        <v>304</v>
      </c>
      <c r="G40" s="360" t="s">
        <v>487</v>
      </c>
      <c r="H40" s="363">
        <f>VLOOKUP(F40,'Final Ratings and Calculator'!$K$6:$L$369,2,FALSE)</f>
        <v>0.59139053599518188</v>
      </c>
      <c r="J40" s="364" t="s">
        <v>346</v>
      </c>
      <c r="K40" s="360" t="s">
        <v>483</v>
      </c>
      <c r="L40" s="363">
        <f>VLOOKUP(J40,'Final Ratings and Calculator'!$G$6:$I$369,2,FALSE)</f>
        <v>0.8957984974249269</v>
      </c>
      <c r="N40" s="364" t="s">
        <v>304</v>
      </c>
      <c r="O40" s="360" t="s">
        <v>487</v>
      </c>
      <c r="P40" s="363">
        <f>VLOOKUP(N40,'Final Ratings and Calculator'!$G$6:$I$369,2,FALSE)</f>
        <v>0.69241728839492678</v>
      </c>
      <c r="X40"/>
    </row>
    <row r="41" spans="2:25" ht="15.75" thickBot="1" x14ac:dyDescent="0.3">
      <c r="B41" s="364" t="s">
        <v>353</v>
      </c>
      <c r="C41" s="360" t="s">
        <v>483</v>
      </c>
      <c r="D41" s="363">
        <f>VLOOKUP(B41,'Final Ratings and Calculator'!$K$6:$L$369,2,FALSE)</f>
        <v>0.79499368811443594</v>
      </c>
      <c r="F41" s="364" t="s">
        <v>322</v>
      </c>
      <c r="G41" s="360" t="s">
        <v>487</v>
      </c>
      <c r="H41" s="363">
        <f>VLOOKUP(F41,'Final Ratings and Calculator'!$K$6:$L$369,2,FALSE)</f>
        <v>0.62101059116010549</v>
      </c>
      <c r="J41" s="364" t="s">
        <v>353</v>
      </c>
      <c r="K41" s="360" t="s">
        <v>483</v>
      </c>
      <c r="L41" s="363">
        <f>VLOOKUP(J41,'Final Ratings and Calculator'!$G$6:$I$369,2,FALSE)</f>
        <v>0.86003220573930372</v>
      </c>
      <c r="N41" s="364" t="s">
        <v>322</v>
      </c>
      <c r="O41" s="360" t="s">
        <v>487</v>
      </c>
      <c r="P41" s="363">
        <f>VLOOKUP(N41,'Final Ratings and Calculator'!$G$6:$I$369,2,FALSE)</f>
        <v>0.73592548141866954</v>
      </c>
      <c r="X41"/>
    </row>
    <row r="42" spans="2:25" ht="15.75" thickBot="1" x14ac:dyDescent="0.3">
      <c r="B42" s="364" t="s">
        <v>373</v>
      </c>
      <c r="C42" s="360" t="s">
        <v>483</v>
      </c>
      <c r="D42" s="363">
        <f>VLOOKUP(B42,'Final Ratings and Calculator'!$K$6:$L$369,2,FALSE)</f>
        <v>0.71497962533850312</v>
      </c>
      <c r="F42" s="364" t="s">
        <v>337</v>
      </c>
      <c r="G42" s="360" t="s">
        <v>487</v>
      </c>
      <c r="H42" s="363">
        <f>VLOOKUP(F42,'Final Ratings and Calculator'!$K$6:$L$369,2,FALSE)</f>
        <v>0.59701834816553612</v>
      </c>
      <c r="J42" s="364" t="s">
        <v>373</v>
      </c>
      <c r="K42" s="360" t="s">
        <v>483</v>
      </c>
      <c r="L42" s="363">
        <f>VLOOKUP(J42,'Final Ratings and Calculator'!$G$6:$I$369,2,FALSE)</f>
        <v>0.79606823721483888</v>
      </c>
      <c r="N42" s="364" t="s">
        <v>337</v>
      </c>
      <c r="O42" s="360" t="s">
        <v>487</v>
      </c>
      <c r="P42" s="363">
        <f>VLOOKUP(N42,'Final Ratings and Calculator'!$G$6:$I$369,2,FALSE)</f>
        <v>0.72876365028028833</v>
      </c>
      <c r="X42"/>
    </row>
    <row r="43" spans="2:25" ht="15.75" thickBot="1" x14ac:dyDescent="0.3">
      <c r="B43" s="364" t="s">
        <v>384</v>
      </c>
      <c r="C43" s="360" t="s">
        <v>483</v>
      </c>
      <c r="D43" s="363">
        <f>VLOOKUP(B43,'Final Ratings and Calculator'!$K$6:$L$369,2,FALSE)</f>
        <v>0.89790527664139819</v>
      </c>
      <c r="F43" s="364" t="s">
        <v>338</v>
      </c>
      <c r="G43" s="360" t="s">
        <v>487</v>
      </c>
      <c r="H43" s="363">
        <f>VLOOKUP(F43,'Final Ratings and Calculator'!$K$6:$L$369,2,FALSE)</f>
        <v>0.48660677502168964</v>
      </c>
      <c r="J43" s="364" t="s">
        <v>384</v>
      </c>
      <c r="K43" s="360" t="s">
        <v>483</v>
      </c>
      <c r="L43" s="363">
        <f>VLOOKUP(J43,'Final Ratings and Calculator'!$G$6:$I$369,2,FALSE)</f>
        <v>0.94098287388315605</v>
      </c>
      <c r="N43" s="364" t="s">
        <v>338</v>
      </c>
      <c r="O43" s="360" t="s">
        <v>487</v>
      </c>
      <c r="P43" s="363">
        <f>VLOOKUP(N43,'Final Ratings and Calculator'!$G$6:$I$369,2,FALSE)</f>
        <v>0.59363083873637568</v>
      </c>
      <c r="X43"/>
    </row>
    <row r="44" spans="2:25" ht="15.75" thickBot="1" x14ac:dyDescent="0.3">
      <c r="B44" s="668" t="s">
        <v>511</v>
      </c>
      <c r="C44" s="669"/>
      <c r="D44" s="365">
        <f>AVERAGE(D26:D43)</f>
        <v>0.81875930850624845</v>
      </c>
      <c r="F44" s="364" t="s">
        <v>339</v>
      </c>
      <c r="G44" s="360" t="s">
        <v>487</v>
      </c>
      <c r="H44" s="363">
        <f>VLOOKUP(F44,'Final Ratings and Calculator'!$K$6:$L$369,2,FALSE)</f>
        <v>0.68911326637933112</v>
      </c>
      <c r="J44" s="668" t="s">
        <v>511</v>
      </c>
      <c r="K44" s="669"/>
      <c r="L44" s="365">
        <f>AVERAGE(L26:L43)</f>
        <v>0.87470068324930428</v>
      </c>
      <c r="N44" s="364" t="s">
        <v>339</v>
      </c>
      <c r="O44" s="360" t="s">
        <v>487</v>
      </c>
      <c r="P44" s="363">
        <f>VLOOKUP(N44,'Final Ratings and Calculator'!$G$6:$I$369,2,FALSE)</f>
        <v>0.77506910943071672</v>
      </c>
      <c r="X44"/>
    </row>
    <row r="45" spans="2:25" ht="15.75" thickBot="1" x14ac:dyDescent="0.3">
      <c r="B45" s="368"/>
      <c r="F45" s="364" t="s">
        <v>362</v>
      </c>
      <c r="G45" s="360" t="s">
        <v>487</v>
      </c>
      <c r="H45" s="363">
        <f>VLOOKUP(F45,'Final Ratings and Calculator'!$K$6:$L$369,2,FALSE)</f>
        <v>0.5612718263982609</v>
      </c>
      <c r="J45" s="368"/>
      <c r="N45" s="364" t="s">
        <v>362</v>
      </c>
      <c r="O45" s="360" t="s">
        <v>487</v>
      </c>
      <c r="P45" s="363">
        <f>VLOOKUP(N45,'Final Ratings and Calculator'!$G$6:$I$369,2,FALSE)</f>
        <v>0.70657482868456289</v>
      </c>
      <c r="X45"/>
    </row>
    <row r="46" spans="2:25" ht="15.75" thickBot="1" x14ac:dyDescent="0.3">
      <c r="B46" s="364" t="s">
        <v>47</v>
      </c>
      <c r="C46" s="360" t="s">
        <v>482</v>
      </c>
      <c r="D46" s="363">
        <f>VLOOKUP(B46,'Final Ratings and Calculator'!$K$6:$L$369,2,FALSE)</f>
        <v>0.90715823098501902</v>
      </c>
      <c r="F46" s="364" t="s">
        <v>381</v>
      </c>
      <c r="G46" s="360" t="s">
        <v>487</v>
      </c>
      <c r="H46" s="363">
        <f>VLOOKUP(F46,'Final Ratings and Calculator'!$K$6:$L$369,2,FALSE)</f>
        <v>0.62506298049994258</v>
      </c>
      <c r="J46" s="364" t="s">
        <v>47</v>
      </c>
      <c r="K46" s="360" t="s">
        <v>482</v>
      </c>
      <c r="L46" s="363">
        <f>VLOOKUP(J46,'Final Ratings and Calculator'!$G$6:$I$369,2,FALSE)</f>
        <v>0.93220203428812942</v>
      </c>
      <c r="N46" s="364" t="s">
        <v>381</v>
      </c>
      <c r="O46" s="360" t="s">
        <v>487</v>
      </c>
      <c r="P46" s="363">
        <f>VLOOKUP(N46,'Final Ratings and Calculator'!$G$6:$I$369,2,FALSE)</f>
        <v>0.72264230490357628</v>
      </c>
      <c r="X46"/>
    </row>
    <row r="47" spans="2:25" ht="15.75" thickBot="1" x14ac:dyDescent="0.3">
      <c r="B47" s="364" t="s">
        <v>48</v>
      </c>
      <c r="C47" s="360" t="s">
        <v>482</v>
      </c>
      <c r="D47" s="363">
        <f>VLOOKUP(B47,'Final Ratings and Calculator'!$K$6:$L$369,2,FALSE)</f>
        <v>0.790523044431791</v>
      </c>
      <c r="F47" s="668" t="s">
        <v>511</v>
      </c>
      <c r="G47" s="669"/>
      <c r="H47" s="365">
        <f>AVERAGE(H34:H46)</f>
        <v>0.62911352400444254</v>
      </c>
      <c r="J47" s="364" t="s">
        <v>48</v>
      </c>
      <c r="K47" s="360" t="s">
        <v>482</v>
      </c>
      <c r="L47" s="363">
        <f>VLOOKUP(J47,'Final Ratings and Calculator'!$G$6:$I$369,2,FALSE)</f>
        <v>0.86162901756246901</v>
      </c>
      <c r="N47" s="668" t="s">
        <v>511</v>
      </c>
      <c r="O47" s="669"/>
      <c r="P47" s="365">
        <f>AVERAGE(P34:P46)</f>
        <v>0.73394278076922614</v>
      </c>
      <c r="X47"/>
    </row>
    <row r="48" spans="2:25" ht="15.75" thickBot="1" x14ac:dyDescent="0.3">
      <c r="B48" s="364" t="s">
        <v>56</v>
      </c>
      <c r="C48" s="360" t="s">
        <v>482</v>
      </c>
      <c r="D48" s="363">
        <f>VLOOKUP(B48,'Final Ratings and Calculator'!$K$6:$L$369,2,FALSE)</f>
        <v>0.82943229682227815</v>
      </c>
      <c r="H48" s="43"/>
      <c r="J48" s="364" t="s">
        <v>56</v>
      </c>
      <c r="K48" s="360" t="s">
        <v>482</v>
      </c>
      <c r="L48" s="363">
        <f>VLOOKUP(J48,'Final Ratings and Calculator'!$G$6:$I$369,2,FALSE)</f>
        <v>0.87116866081097843</v>
      </c>
      <c r="P48" s="43"/>
      <c r="X48"/>
    </row>
    <row r="49" spans="2:24" ht="15.75" thickBot="1" x14ac:dyDescent="0.3">
      <c r="B49" s="364" t="s">
        <v>71</v>
      </c>
      <c r="C49" s="360" t="s">
        <v>482</v>
      </c>
      <c r="D49" s="363">
        <f>VLOOKUP(B49,'Final Ratings and Calculator'!$K$6:$L$369,2,FALSE)</f>
        <v>0.83441688348771281</v>
      </c>
      <c r="F49" s="361" t="s">
        <v>54</v>
      </c>
      <c r="G49" s="362" t="s">
        <v>494</v>
      </c>
      <c r="H49" s="363">
        <f>VLOOKUP(F49,'Final Ratings and Calculator'!$K$6:$L$369,2,FALSE)</f>
        <v>0.41357162106758505</v>
      </c>
      <c r="J49" s="364" t="s">
        <v>71</v>
      </c>
      <c r="K49" s="360" t="s">
        <v>482</v>
      </c>
      <c r="L49" s="363">
        <f>VLOOKUP(J49,'Final Ratings and Calculator'!$G$6:$I$369,2,FALSE)</f>
        <v>0.88310456891159228</v>
      </c>
      <c r="N49" s="361" t="s">
        <v>54</v>
      </c>
      <c r="O49" s="362" t="s">
        <v>494</v>
      </c>
      <c r="P49" s="363">
        <f>VLOOKUP(N49,'Final Ratings and Calculator'!$G$6:$I$369,2,FALSE)</f>
        <v>0.57670987749188851</v>
      </c>
      <c r="X49"/>
    </row>
    <row r="50" spans="2:24" ht="15.75" thickBot="1" x14ac:dyDescent="0.3">
      <c r="B50" s="364" t="s">
        <v>87</v>
      </c>
      <c r="C50" s="360" t="s">
        <v>482</v>
      </c>
      <c r="D50" s="363">
        <f>VLOOKUP(B50,'Final Ratings and Calculator'!$K$6:$L$369,2,FALSE)</f>
        <v>0.80395698328917298</v>
      </c>
      <c r="F50" s="364" t="s">
        <v>57</v>
      </c>
      <c r="G50" s="360" t="s">
        <v>494</v>
      </c>
      <c r="H50" s="363">
        <f>VLOOKUP(F50,'Final Ratings and Calculator'!$K$6:$L$369,2,FALSE)</f>
        <v>0.31565880239079691</v>
      </c>
      <c r="J50" s="364" t="s">
        <v>87</v>
      </c>
      <c r="K50" s="360" t="s">
        <v>482</v>
      </c>
      <c r="L50" s="363">
        <f>VLOOKUP(J50,'Final Ratings and Calculator'!$G$6:$I$369,2,FALSE)</f>
        <v>0.85743722042959503</v>
      </c>
      <c r="N50" s="364" t="s">
        <v>57</v>
      </c>
      <c r="O50" s="360" t="s">
        <v>494</v>
      </c>
      <c r="P50" s="363">
        <f>VLOOKUP(N50,'Final Ratings and Calculator'!$G$6:$I$369,2,FALSE)</f>
        <v>0.46386266968899809</v>
      </c>
      <c r="X50"/>
    </row>
    <row r="51" spans="2:24" ht="15.75" thickBot="1" x14ac:dyDescent="0.3">
      <c r="B51" s="364" t="s">
        <v>92</v>
      </c>
      <c r="C51" s="360" t="s">
        <v>482</v>
      </c>
      <c r="D51" s="363">
        <f>VLOOKUP(B51,'Final Ratings and Calculator'!$K$6:$L$369,2,FALSE)</f>
        <v>0.67906545228951021</v>
      </c>
      <c r="F51" s="364" t="s">
        <v>79</v>
      </c>
      <c r="G51" s="360" t="s">
        <v>494</v>
      </c>
      <c r="H51" s="363">
        <f>VLOOKUP(F51,'Final Ratings and Calculator'!$K$6:$L$369,2,FALSE)</f>
        <v>0.28782444045607064</v>
      </c>
      <c r="J51" s="364" t="s">
        <v>92</v>
      </c>
      <c r="K51" s="360" t="s">
        <v>482</v>
      </c>
      <c r="L51" s="363">
        <f>VLOOKUP(J51,'Final Ratings and Calculator'!$G$6:$I$369,2,FALSE)</f>
        <v>0.77862272594038029</v>
      </c>
      <c r="N51" s="364" t="s">
        <v>79</v>
      </c>
      <c r="O51" s="360" t="s">
        <v>494</v>
      </c>
      <c r="P51" s="363">
        <f>VLOOKUP(N51,'Final Ratings and Calculator'!$G$6:$I$369,2,FALSE)</f>
        <v>0.45745670551768641</v>
      </c>
      <c r="X51"/>
    </row>
    <row r="52" spans="2:24" ht="15.75" thickBot="1" x14ac:dyDescent="0.3">
      <c r="B52" s="364" t="s">
        <v>148</v>
      </c>
      <c r="C52" s="360" t="s">
        <v>482</v>
      </c>
      <c r="D52" s="363">
        <f>VLOOKUP(B52,'Final Ratings and Calculator'!$K$6:$L$369,2,FALSE)</f>
        <v>0.944278852250795</v>
      </c>
      <c r="F52" s="364" t="s">
        <v>114</v>
      </c>
      <c r="G52" s="360" t="s">
        <v>494</v>
      </c>
      <c r="H52" s="363">
        <f>VLOOKUP(F52,'Final Ratings and Calculator'!$K$6:$L$369,2,FALSE)</f>
        <v>0.63643790279841395</v>
      </c>
      <c r="J52" s="364" t="s">
        <v>148</v>
      </c>
      <c r="K52" s="360" t="s">
        <v>482</v>
      </c>
      <c r="L52" s="363">
        <f>VLOOKUP(J52,'Final Ratings and Calculator'!$G$6:$I$369,2,FALSE)</f>
        <v>0.94225328752852811</v>
      </c>
      <c r="N52" s="364" t="s">
        <v>114</v>
      </c>
      <c r="O52" s="360" t="s">
        <v>494</v>
      </c>
      <c r="P52" s="363">
        <f>VLOOKUP(N52,'Final Ratings and Calculator'!$G$6:$I$369,2,FALSE)</f>
        <v>0.7886351237280802</v>
      </c>
      <c r="X52"/>
    </row>
    <row r="53" spans="2:24" ht="15.75" thickBot="1" x14ac:dyDescent="0.3">
      <c r="B53" s="364" t="s">
        <v>161</v>
      </c>
      <c r="C53" s="360" t="s">
        <v>482</v>
      </c>
      <c r="D53" s="363">
        <f>VLOOKUP(B53,'Final Ratings and Calculator'!$K$6:$L$369,2,FALSE)</f>
        <v>0.89584527572587136</v>
      </c>
      <c r="F53" s="364" t="s">
        <v>125</v>
      </c>
      <c r="G53" s="360" t="s">
        <v>494</v>
      </c>
      <c r="H53" s="363">
        <f>VLOOKUP(F53,'Final Ratings and Calculator'!$K$6:$L$369,2,FALSE)</f>
        <v>0.60225161923571735</v>
      </c>
      <c r="J53" s="364" t="s">
        <v>161</v>
      </c>
      <c r="K53" s="360" t="s">
        <v>482</v>
      </c>
      <c r="L53" s="363">
        <f>VLOOKUP(J53,'Final Ratings and Calculator'!$G$6:$I$369,2,FALSE)</f>
        <v>0.91708159819783497</v>
      </c>
      <c r="N53" s="364" t="s">
        <v>125</v>
      </c>
      <c r="O53" s="360" t="s">
        <v>494</v>
      </c>
      <c r="P53" s="363">
        <f>VLOOKUP(N53,'Final Ratings and Calculator'!$G$6:$I$369,2,FALSE)</f>
        <v>0.73645188356885938</v>
      </c>
      <c r="X53"/>
    </row>
    <row r="54" spans="2:24" ht="15.75" thickBot="1" x14ac:dyDescent="0.3">
      <c r="B54" s="364" t="s">
        <v>166</v>
      </c>
      <c r="C54" s="360" t="s">
        <v>482</v>
      </c>
      <c r="D54" s="363">
        <f>VLOOKUP(B54,'Final Ratings and Calculator'!$K$6:$L$369,2,FALSE)</f>
        <v>0.85968079514240148</v>
      </c>
      <c r="F54" s="364" t="s">
        <v>163</v>
      </c>
      <c r="G54" s="360" t="s">
        <v>494</v>
      </c>
      <c r="H54" s="363">
        <f>VLOOKUP(F54,'Final Ratings and Calculator'!$K$6:$L$369,2,FALSE)</f>
        <v>0.58343247892563976</v>
      </c>
      <c r="J54" s="364" t="s">
        <v>166</v>
      </c>
      <c r="K54" s="360" t="s">
        <v>482</v>
      </c>
      <c r="L54" s="363">
        <f>VLOOKUP(J54,'Final Ratings and Calculator'!$G$6:$I$369,2,FALSE)</f>
        <v>0.88477885788308142</v>
      </c>
      <c r="N54" s="364" t="s">
        <v>163</v>
      </c>
      <c r="O54" s="360" t="s">
        <v>494</v>
      </c>
      <c r="P54" s="363">
        <f>VLOOKUP(N54,'Final Ratings and Calculator'!$G$6:$I$369,2,FALSE)</f>
        <v>0.72775655722590082</v>
      </c>
      <c r="X54"/>
    </row>
    <row r="55" spans="2:24" ht="15.75" thickBot="1" x14ac:dyDescent="0.3">
      <c r="B55" s="364" t="s">
        <v>167</v>
      </c>
      <c r="C55" s="360" t="s">
        <v>482</v>
      </c>
      <c r="D55" s="363">
        <f>VLOOKUP(B55,'Final Ratings and Calculator'!$K$6:$L$369,2,FALSE)</f>
        <v>0.77895896166574408</v>
      </c>
      <c r="F55" s="364" t="s">
        <v>178</v>
      </c>
      <c r="G55" s="360" t="s">
        <v>494</v>
      </c>
      <c r="H55" s="363">
        <f>VLOOKUP(F55,'Final Ratings and Calculator'!$K$6:$L$369,2,FALSE)</f>
        <v>0.72191552677185034</v>
      </c>
      <c r="J55" s="364" t="s">
        <v>167</v>
      </c>
      <c r="K55" s="360" t="s">
        <v>482</v>
      </c>
      <c r="L55" s="363">
        <f>VLOOKUP(J55,'Final Ratings and Calculator'!$G$6:$I$369,2,FALSE)</f>
        <v>0.84032183031226548</v>
      </c>
      <c r="N55" s="364" t="s">
        <v>178</v>
      </c>
      <c r="O55" s="360" t="s">
        <v>494</v>
      </c>
      <c r="P55" s="363">
        <f>VLOOKUP(N55,'Final Ratings and Calculator'!$G$6:$I$369,2,FALSE)</f>
        <v>0.82554023555900413</v>
      </c>
      <c r="X55"/>
    </row>
    <row r="56" spans="2:24" ht="15.75" thickBot="1" x14ac:dyDescent="0.3">
      <c r="B56" s="364" t="s">
        <v>254</v>
      </c>
      <c r="C56" s="360" t="s">
        <v>482</v>
      </c>
      <c r="D56" s="363">
        <f>VLOOKUP(B56,'Final Ratings and Calculator'!$K$6:$L$369,2,FALSE)</f>
        <v>0.67871739064502457</v>
      </c>
      <c r="F56" s="364" t="s">
        <v>233</v>
      </c>
      <c r="G56" s="360" t="s">
        <v>494</v>
      </c>
      <c r="H56" s="363">
        <f>VLOOKUP(F56,'Final Ratings and Calculator'!$K$6:$L$369,2,FALSE)</f>
        <v>0.65933854152271087</v>
      </c>
      <c r="J56" s="364" t="s">
        <v>254</v>
      </c>
      <c r="K56" s="360" t="s">
        <v>482</v>
      </c>
      <c r="L56" s="363">
        <f>VLOOKUP(J56,'Final Ratings and Calculator'!$G$6:$I$369,2,FALSE)</f>
        <v>0.77123554194620458</v>
      </c>
      <c r="N56" s="364" t="s">
        <v>233</v>
      </c>
      <c r="O56" s="360" t="s">
        <v>494</v>
      </c>
      <c r="P56" s="363">
        <f>VLOOKUP(N56,'Final Ratings and Calculator'!$G$6:$I$369,2,FALSE)</f>
        <v>0.79511969016206363</v>
      </c>
      <c r="X56"/>
    </row>
    <row r="57" spans="2:24" ht="15.75" thickBot="1" x14ac:dyDescent="0.3">
      <c r="B57" s="364" t="s">
        <v>321</v>
      </c>
      <c r="C57" s="360" t="s">
        <v>482</v>
      </c>
      <c r="D57" s="363">
        <f>VLOOKUP(B57,'Final Ratings and Calculator'!$K$6:$L$369,2,FALSE)</f>
        <v>0.73954994257615014</v>
      </c>
      <c r="F57" s="364" t="s">
        <v>239</v>
      </c>
      <c r="G57" s="360" t="s">
        <v>494</v>
      </c>
      <c r="H57" s="363">
        <f>VLOOKUP(F57,'Final Ratings and Calculator'!$K$6:$L$369,2,FALSE)</f>
        <v>0.50757418123276477</v>
      </c>
      <c r="J57" s="364" t="s">
        <v>321</v>
      </c>
      <c r="K57" s="360" t="s">
        <v>482</v>
      </c>
      <c r="L57" s="363">
        <f>VLOOKUP(J57,'Final Ratings and Calculator'!$G$6:$I$369,2,FALSE)</f>
        <v>0.81047218494082207</v>
      </c>
      <c r="N57" s="364" t="s">
        <v>239</v>
      </c>
      <c r="O57" s="360" t="s">
        <v>494</v>
      </c>
      <c r="P57" s="363">
        <f>VLOOKUP(N57,'Final Ratings and Calculator'!$G$6:$I$369,2,FALSE)</f>
        <v>0.66915281028024398</v>
      </c>
      <c r="X57"/>
    </row>
    <row r="58" spans="2:24" ht="15.75" thickBot="1" x14ac:dyDescent="0.3">
      <c r="B58" s="364" t="s">
        <v>332</v>
      </c>
      <c r="C58" s="360" t="s">
        <v>482</v>
      </c>
      <c r="D58" s="363">
        <f>VLOOKUP(B58,'Final Ratings and Calculator'!$K$6:$L$369,2,FALSE)</f>
        <v>0.91201726213482048</v>
      </c>
      <c r="F58" s="364" t="s">
        <v>272</v>
      </c>
      <c r="G58" s="360" t="s">
        <v>494</v>
      </c>
      <c r="H58" s="363">
        <f>VLOOKUP(F58,'Final Ratings and Calculator'!$K$6:$L$369,2,FALSE)</f>
        <v>0.56590571446979721</v>
      </c>
      <c r="J58" s="364" t="s">
        <v>332</v>
      </c>
      <c r="K58" s="360" t="s">
        <v>482</v>
      </c>
      <c r="L58" s="363">
        <f>VLOOKUP(J58,'Final Ratings and Calculator'!$G$6:$I$369,2,FALSE)</f>
        <v>0.94468647114047544</v>
      </c>
      <c r="N58" s="364" t="s">
        <v>272</v>
      </c>
      <c r="O58" s="360" t="s">
        <v>494</v>
      </c>
      <c r="P58" s="363">
        <f>VLOOKUP(N58,'Final Ratings and Calculator'!$G$6:$I$369,2,FALSE)</f>
        <v>0.72596926199081491</v>
      </c>
      <c r="X58"/>
    </row>
    <row r="59" spans="2:24" ht="15.75" thickBot="1" x14ac:dyDescent="0.3">
      <c r="B59" s="364" t="s">
        <v>345</v>
      </c>
      <c r="C59" s="360" t="s">
        <v>482</v>
      </c>
      <c r="D59" s="363">
        <f>VLOOKUP(B59,'Final Ratings and Calculator'!$K$6:$L$369,2,FALSE)</f>
        <v>0.76917814191295786</v>
      </c>
      <c r="F59" s="364" t="s">
        <v>316</v>
      </c>
      <c r="G59" s="360" t="s">
        <v>494</v>
      </c>
      <c r="H59" s="363">
        <f>VLOOKUP(F59,'Final Ratings and Calculator'!$K$6:$L$369,2,FALSE)</f>
        <v>0.30489312185432754</v>
      </c>
      <c r="J59" s="364" t="s">
        <v>345</v>
      </c>
      <c r="K59" s="360" t="s">
        <v>482</v>
      </c>
      <c r="L59" s="363">
        <f>VLOOKUP(J59,'Final Ratings and Calculator'!$G$6:$I$369,2,FALSE)</f>
        <v>0.84076892854533669</v>
      </c>
      <c r="N59" s="364" t="s">
        <v>316</v>
      </c>
      <c r="O59" s="360" t="s">
        <v>494</v>
      </c>
      <c r="P59" s="363">
        <f>VLOOKUP(N59,'Final Ratings and Calculator'!$G$6:$I$369,2,FALSE)</f>
        <v>0.46488300952773348</v>
      </c>
      <c r="X59"/>
    </row>
    <row r="60" spans="2:24" ht="15.75" thickBot="1" x14ac:dyDescent="0.3">
      <c r="B60" s="364" t="s">
        <v>357</v>
      </c>
      <c r="C60" s="360" t="s">
        <v>482</v>
      </c>
      <c r="D60" s="363">
        <f>VLOOKUP(B60,'Final Ratings and Calculator'!$K$6:$L$369,2,FALSE)</f>
        <v>0.71242414039748747</v>
      </c>
      <c r="F60" s="364" t="s">
        <v>391</v>
      </c>
      <c r="G60" s="360" t="s">
        <v>494</v>
      </c>
      <c r="H60" s="363">
        <f>VLOOKUP(F60,'Final Ratings and Calculator'!$K$6:$L$369,2,FALSE)</f>
        <v>0.3385078405616701</v>
      </c>
      <c r="J60" s="364" t="s">
        <v>357</v>
      </c>
      <c r="K60" s="360" t="s">
        <v>482</v>
      </c>
      <c r="L60" s="363">
        <f>VLOOKUP(J60,'Final Ratings and Calculator'!$G$6:$I$369,2,FALSE)</f>
        <v>0.79616121619153313</v>
      </c>
      <c r="N60" s="364" t="s">
        <v>391</v>
      </c>
      <c r="O60" s="360" t="s">
        <v>494</v>
      </c>
      <c r="P60" s="363">
        <f>VLOOKUP(N60,'Final Ratings and Calculator'!$G$6:$I$369,2,FALSE)</f>
        <v>0.51597912098545495</v>
      </c>
      <c r="X60"/>
    </row>
    <row r="61" spans="2:24" ht="15.75" thickBot="1" x14ac:dyDescent="0.3">
      <c r="B61" s="364" t="s">
        <v>376</v>
      </c>
      <c r="C61" s="360" t="s">
        <v>482</v>
      </c>
      <c r="D61" s="363">
        <f>VLOOKUP(B61,'Final Ratings and Calculator'!$K$6:$L$369,2,FALSE)</f>
        <v>0.82895207817470706</v>
      </c>
      <c r="F61" s="668" t="s">
        <v>511</v>
      </c>
      <c r="G61" s="669"/>
      <c r="H61" s="365">
        <f>AVERAGE(H49:H60)</f>
        <v>0.49477598260727862</v>
      </c>
      <c r="J61" s="364" t="s">
        <v>376</v>
      </c>
      <c r="K61" s="360" t="s">
        <v>482</v>
      </c>
      <c r="L61" s="363">
        <f>VLOOKUP(J61,'Final Ratings and Calculator'!$G$6:$I$369,2,FALSE)</f>
        <v>0.89776188840711713</v>
      </c>
      <c r="N61" s="668" t="s">
        <v>511</v>
      </c>
      <c r="O61" s="669"/>
      <c r="P61" s="365">
        <f>AVERAGE(P49:P60)</f>
        <v>0.64562641214389405</v>
      </c>
      <c r="X61"/>
    </row>
    <row r="62" spans="2:24" ht="15.75" thickBot="1" x14ac:dyDescent="0.3">
      <c r="B62" s="668" t="s">
        <v>511</v>
      </c>
      <c r="C62" s="669"/>
      <c r="D62" s="365">
        <f>AVERAGE(D44:D61)</f>
        <v>0.81075970826104082</v>
      </c>
      <c r="H62" s="43"/>
      <c r="J62" s="668" t="s">
        <v>511</v>
      </c>
      <c r="K62" s="669"/>
      <c r="L62" s="365">
        <f>AVERAGE(L44:L61)</f>
        <v>0.86496392448739101</v>
      </c>
      <c r="P62" s="43"/>
      <c r="X62"/>
    </row>
    <row r="63" spans="2:24" ht="15.75" thickBot="1" x14ac:dyDescent="0.3">
      <c r="B63" s="368"/>
      <c r="F63" s="361" t="s">
        <v>116</v>
      </c>
      <c r="G63" s="362" t="s">
        <v>504</v>
      </c>
      <c r="H63" s="363">
        <f>VLOOKUP(F63,'Final Ratings and Calculator'!$K$6:$L$369,2,FALSE)</f>
        <v>0.51498412251797976</v>
      </c>
      <c r="J63" s="368"/>
      <c r="N63" s="361" t="s">
        <v>116</v>
      </c>
      <c r="O63" s="362" t="s">
        <v>504</v>
      </c>
      <c r="P63" s="363">
        <f>VLOOKUP(N63,'Final Ratings and Calculator'!$G$6:$I$369,2,FALSE)</f>
        <v>0.69019972198438873</v>
      </c>
      <c r="X63"/>
    </row>
    <row r="64" spans="2:24" ht="15.75" thickBot="1" x14ac:dyDescent="0.3">
      <c r="B64" s="364" t="s">
        <v>70</v>
      </c>
      <c r="C64" s="360" t="s">
        <v>484</v>
      </c>
      <c r="D64" s="363">
        <f>VLOOKUP(B64,'Final Ratings and Calculator'!$K$6:$L$369,2,FALSE)</f>
        <v>0.77392433941611272</v>
      </c>
      <c r="F64" s="364" t="s">
        <v>151</v>
      </c>
      <c r="G64" s="360" t="s">
        <v>504</v>
      </c>
      <c r="H64" s="363">
        <f>VLOOKUP(F64,'Final Ratings and Calculator'!$K$6:$L$369,2,FALSE)</f>
        <v>0.50452300962936725</v>
      </c>
      <c r="J64" s="364" t="s">
        <v>70</v>
      </c>
      <c r="K64" s="360" t="s">
        <v>484</v>
      </c>
      <c r="L64" s="363">
        <f>VLOOKUP(J64,'Final Ratings and Calculator'!$G$6:$I$369,2,FALSE)</f>
        <v>0.84942646727824522</v>
      </c>
      <c r="N64" s="364" t="s">
        <v>151</v>
      </c>
      <c r="O64" s="360" t="s">
        <v>504</v>
      </c>
      <c r="P64" s="363">
        <f>VLOOKUP(N64,'Final Ratings and Calculator'!$G$6:$I$369,2,FALSE)</f>
        <v>0.64995317415588849</v>
      </c>
      <c r="X64"/>
    </row>
    <row r="65" spans="2:24" ht="15.75" thickBot="1" x14ac:dyDescent="0.3">
      <c r="B65" s="364" t="s">
        <v>95</v>
      </c>
      <c r="C65" s="360" t="s">
        <v>484</v>
      </c>
      <c r="D65" s="363">
        <f>VLOOKUP(B65,'Final Ratings and Calculator'!$K$6:$L$369,2,FALSE)</f>
        <v>0.83779045533268359</v>
      </c>
      <c r="F65" s="364" t="s">
        <v>152</v>
      </c>
      <c r="G65" s="360" t="s">
        <v>504</v>
      </c>
      <c r="H65" s="363">
        <f>VLOOKUP(F65,'Final Ratings and Calculator'!$K$6:$L$369,2,FALSE)</f>
        <v>0.51772308543968415</v>
      </c>
      <c r="J65" s="364" t="s">
        <v>95</v>
      </c>
      <c r="K65" s="360" t="s">
        <v>484</v>
      </c>
      <c r="L65" s="363">
        <f>VLOOKUP(J65,'Final Ratings and Calculator'!$G$6:$I$369,2,FALSE)</f>
        <v>0.87613875729435398</v>
      </c>
      <c r="N65" s="364" t="s">
        <v>152</v>
      </c>
      <c r="O65" s="360" t="s">
        <v>504</v>
      </c>
      <c r="P65" s="363">
        <f>VLOOKUP(N65,'Final Ratings and Calculator'!$G$6:$I$369,2,FALSE)</f>
        <v>0.70412207717577868</v>
      </c>
      <c r="X65"/>
    </row>
    <row r="66" spans="2:24" ht="15.75" thickBot="1" x14ac:dyDescent="0.3">
      <c r="B66" s="364" t="s">
        <v>98</v>
      </c>
      <c r="C66" s="360" t="s">
        <v>484</v>
      </c>
      <c r="D66" s="363">
        <f>VLOOKUP(B66,'Final Ratings and Calculator'!$K$6:$L$369,2,FALSE)</f>
        <v>0.83764475606710798</v>
      </c>
      <c r="F66" s="364" t="s">
        <v>215</v>
      </c>
      <c r="G66" s="360" t="s">
        <v>504</v>
      </c>
      <c r="H66" s="363">
        <f>VLOOKUP(F66,'Final Ratings and Calculator'!$K$6:$L$369,2,FALSE)</f>
        <v>0.5873219649534912</v>
      </c>
      <c r="J66" s="364" t="s">
        <v>98</v>
      </c>
      <c r="K66" s="360" t="s">
        <v>484</v>
      </c>
      <c r="L66" s="363">
        <f>VLOOKUP(J66,'Final Ratings and Calculator'!$G$6:$I$369,2,FALSE)</f>
        <v>0.87742022229067718</v>
      </c>
      <c r="N66" s="364" t="s">
        <v>215</v>
      </c>
      <c r="O66" s="360" t="s">
        <v>504</v>
      </c>
      <c r="P66" s="363">
        <f>VLOOKUP(N66,'Final Ratings and Calculator'!$G$6:$I$369,2,FALSE)</f>
        <v>0.71829671534756745</v>
      </c>
      <c r="X66"/>
    </row>
    <row r="67" spans="2:24" ht="15.75" thickBot="1" x14ac:dyDescent="0.3">
      <c r="B67" s="364" t="s">
        <v>105</v>
      </c>
      <c r="C67" s="360" t="s">
        <v>484</v>
      </c>
      <c r="D67" s="363">
        <f>VLOOKUP(B67,'Final Ratings and Calculator'!$K$6:$L$369,2,FALSE)</f>
        <v>0.62709838152239694</v>
      </c>
      <c r="F67" s="364" t="s">
        <v>216</v>
      </c>
      <c r="G67" s="360" t="s">
        <v>504</v>
      </c>
      <c r="H67" s="363">
        <f>VLOOKUP(F67,'Final Ratings and Calculator'!$K$6:$L$369,2,FALSE)</f>
        <v>0.55632796415928454</v>
      </c>
      <c r="J67" s="364" t="s">
        <v>105</v>
      </c>
      <c r="K67" s="360" t="s">
        <v>484</v>
      </c>
      <c r="L67" s="363">
        <f>VLOOKUP(J67,'Final Ratings and Calculator'!$G$6:$I$369,2,FALSE)</f>
        <v>0.73558763814682571</v>
      </c>
      <c r="N67" s="364" t="s">
        <v>216</v>
      </c>
      <c r="O67" s="360" t="s">
        <v>504</v>
      </c>
      <c r="P67" s="363">
        <f>VLOOKUP(N67,'Final Ratings and Calculator'!$G$6:$I$369,2,FALSE)</f>
        <v>0.70252560559357125</v>
      </c>
      <c r="X67"/>
    </row>
    <row r="68" spans="2:24" ht="15.75" thickBot="1" x14ac:dyDescent="0.3">
      <c r="B68" s="364" t="s">
        <v>133</v>
      </c>
      <c r="C68" s="360" t="s">
        <v>484</v>
      </c>
      <c r="D68" s="363">
        <f>VLOOKUP(B68,'Final Ratings and Calculator'!$K$6:$L$369,2,FALSE)</f>
        <v>0.74792727157838235</v>
      </c>
      <c r="F68" s="364" t="s">
        <v>242</v>
      </c>
      <c r="G68" s="360" t="s">
        <v>504</v>
      </c>
      <c r="H68" s="363">
        <f>VLOOKUP(F68,'Final Ratings and Calculator'!$K$6:$L$369,2,FALSE)</f>
        <v>0.48160889506276794</v>
      </c>
      <c r="J68" s="364" t="s">
        <v>133</v>
      </c>
      <c r="K68" s="360" t="s">
        <v>484</v>
      </c>
      <c r="L68" s="363">
        <f>VLOOKUP(J68,'Final Ratings and Calculator'!$G$6:$I$369,2,FALSE)</f>
        <v>0.83581363575527845</v>
      </c>
      <c r="N68" s="364" t="s">
        <v>242</v>
      </c>
      <c r="O68" s="360" t="s">
        <v>504</v>
      </c>
      <c r="P68" s="363">
        <f>VLOOKUP(N68,'Final Ratings and Calculator'!$G$6:$I$369,2,FALSE)</f>
        <v>0.64145472399100556</v>
      </c>
      <c r="X68"/>
    </row>
    <row r="69" spans="2:24" ht="15.75" thickBot="1" x14ac:dyDescent="0.3">
      <c r="B69" s="364" t="s">
        <v>194</v>
      </c>
      <c r="C69" s="360" t="s">
        <v>484</v>
      </c>
      <c r="D69" s="363">
        <f>VLOOKUP(B69,'Final Ratings and Calculator'!$K$6:$L$369,2,FALSE)</f>
        <v>0.87130229579996354</v>
      </c>
      <c r="F69" s="364" t="s">
        <v>243</v>
      </c>
      <c r="G69" s="360" t="s">
        <v>504</v>
      </c>
      <c r="H69" s="363">
        <f>VLOOKUP(F69,'Final Ratings and Calculator'!$K$6:$L$369,2,FALSE)</f>
        <v>0.66489785767686782</v>
      </c>
      <c r="J69" s="364" t="s">
        <v>194</v>
      </c>
      <c r="K69" s="360" t="s">
        <v>484</v>
      </c>
      <c r="L69" s="363">
        <f>VLOOKUP(J69,'Final Ratings and Calculator'!$G$6:$I$369,2,FALSE)</f>
        <v>0.91277051600524239</v>
      </c>
      <c r="N69" s="364" t="s">
        <v>243</v>
      </c>
      <c r="O69" s="360" t="s">
        <v>504</v>
      </c>
      <c r="P69" s="363">
        <f>VLOOKUP(N69,'Final Ratings and Calculator'!$G$6:$I$369,2,FALSE)</f>
        <v>0.80671837257038959</v>
      </c>
      <c r="X69"/>
    </row>
    <row r="70" spans="2:24" ht="15.75" thickBot="1" x14ac:dyDescent="0.3">
      <c r="B70" s="364" t="s">
        <v>269</v>
      </c>
      <c r="C70" s="360" t="s">
        <v>484</v>
      </c>
      <c r="D70" s="363">
        <f>VLOOKUP(B70,'Final Ratings and Calculator'!$K$6:$L$369,2,FALSE)</f>
        <v>0.68814544642067399</v>
      </c>
      <c r="F70" s="364" t="s">
        <v>265</v>
      </c>
      <c r="G70" s="360" t="s">
        <v>504</v>
      </c>
      <c r="H70" s="363">
        <f>VLOOKUP(F70,'Final Ratings and Calculator'!$K$6:$L$369,2,FALSE)</f>
        <v>0.56522580735134387</v>
      </c>
      <c r="J70" s="364" t="s">
        <v>269</v>
      </c>
      <c r="K70" s="360" t="s">
        <v>484</v>
      </c>
      <c r="L70" s="363">
        <f>VLOOKUP(J70,'Final Ratings and Calculator'!$G$6:$I$369,2,FALSE)</f>
        <v>0.76759489466106412</v>
      </c>
      <c r="N70" s="364" t="s">
        <v>265</v>
      </c>
      <c r="O70" s="360" t="s">
        <v>504</v>
      </c>
      <c r="P70" s="363">
        <f>VLOOKUP(N70,'Final Ratings and Calculator'!$G$6:$I$369,2,FALSE)</f>
        <v>0.72654417833959339</v>
      </c>
      <c r="X70"/>
    </row>
    <row r="71" spans="2:24" ht="15.75" thickBot="1" x14ac:dyDescent="0.3">
      <c r="B71" s="364" t="s">
        <v>296</v>
      </c>
      <c r="C71" s="360" t="s">
        <v>484</v>
      </c>
      <c r="D71" s="363">
        <f>VLOOKUP(B71,'Final Ratings and Calculator'!$K$6:$L$369,2,FALSE)</f>
        <v>0.57262734781521618</v>
      </c>
      <c r="F71" s="364" t="s">
        <v>281</v>
      </c>
      <c r="G71" s="360" t="s">
        <v>504</v>
      </c>
      <c r="H71" s="363">
        <f>VLOOKUP(F71,'Final Ratings and Calculator'!$K$6:$L$369,2,FALSE)</f>
        <v>0.32179636324256877</v>
      </c>
      <c r="J71" s="364" t="s">
        <v>296</v>
      </c>
      <c r="K71" s="360" t="s">
        <v>484</v>
      </c>
      <c r="L71" s="363">
        <f>VLOOKUP(J71,'Final Ratings and Calculator'!$G$6:$I$369,2,FALSE)</f>
        <v>0.66533206644215637</v>
      </c>
      <c r="N71" s="364" t="s">
        <v>281</v>
      </c>
      <c r="O71" s="360" t="s">
        <v>504</v>
      </c>
      <c r="P71" s="363">
        <f>VLOOKUP(N71,'Final Ratings and Calculator'!$G$6:$I$369,2,FALSE)</f>
        <v>0.47729137434184088</v>
      </c>
      <c r="X71"/>
    </row>
    <row r="72" spans="2:24" ht="15.75" thickBot="1" x14ac:dyDescent="0.3">
      <c r="B72" s="364" t="s">
        <v>312</v>
      </c>
      <c r="C72" s="360" t="s">
        <v>484</v>
      </c>
      <c r="D72" s="363">
        <f>VLOOKUP(B72,'Final Ratings and Calculator'!$K$6:$L$369,2,FALSE)</f>
        <v>0.88686193612892095</v>
      </c>
      <c r="F72" s="364" t="s">
        <v>375</v>
      </c>
      <c r="G72" s="360" t="s">
        <v>504</v>
      </c>
      <c r="H72" s="363">
        <f>VLOOKUP(F72,'Final Ratings and Calculator'!$K$6:$L$369,2,FALSE)</f>
        <v>0.44261107715198467</v>
      </c>
      <c r="J72" s="364" t="s">
        <v>312</v>
      </c>
      <c r="K72" s="360" t="s">
        <v>484</v>
      </c>
      <c r="L72" s="363">
        <f>VLOOKUP(J72,'Final Ratings and Calculator'!$G$6:$I$369,2,FALSE)</f>
        <v>0.92114860218775951</v>
      </c>
      <c r="N72" s="364" t="s">
        <v>375</v>
      </c>
      <c r="O72" s="360" t="s">
        <v>504</v>
      </c>
      <c r="P72" s="363">
        <f>VLOOKUP(N72,'Final Ratings and Calculator'!$G$6:$I$369,2,FALSE)</f>
        <v>0.55868607637557788</v>
      </c>
      <c r="X72"/>
    </row>
    <row r="73" spans="2:24" ht="15.75" thickBot="1" x14ac:dyDescent="0.3">
      <c r="B73" s="364" t="s">
        <v>367</v>
      </c>
      <c r="C73" s="360" t="s">
        <v>484</v>
      </c>
      <c r="D73" s="363">
        <f>VLOOKUP(B73,'Final Ratings and Calculator'!$K$6:$L$369,2,FALSE)</f>
        <v>0.78498095433541182</v>
      </c>
      <c r="F73" s="668" t="s">
        <v>511</v>
      </c>
      <c r="G73" s="669"/>
      <c r="H73" s="365">
        <f>AVERAGE(H63:H72)</f>
        <v>0.51570201471853394</v>
      </c>
      <c r="J73" s="364" t="s">
        <v>367</v>
      </c>
      <c r="K73" s="360" t="s">
        <v>484</v>
      </c>
      <c r="L73" s="363">
        <f>VLOOKUP(J73,'Final Ratings and Calculator'!$G$6:$I$369,2,FALSE)</f>
        <v>0.84592148577020831</v>
      </c>
      <c r="N73" s="668" t="s">
        <v>511</v>
      </c>
      <c r="O73" s="669"/>
      <c r="P73" s="365">
        <f>AVERAGE(P63:P72)</f>
        <v>0.66757920198756016</v>
      </c>
      <c r="X73"/>
    </row>
    <row r="74" spans="2:24" ht="15.75" thickBot="1" x14ac:dyDescent="0.3">
      <c r="B74" s="364" t="s">
        <v>388</v>
      </c>
      <c r="C74" s="360" t="s">
        <v>484</v>
      </c>
      <c r="D74" s="363">
        <f>VLOOKUP(B74,'Final Ratings and Calculator'!$K$6:$L$369,2,FALSE)</f>
        <v>0.80946828336174559</v>
      </c>
      <c r="H74" s="43"/>
      <c r="J74" s="364" t="s">
        <v>388</v>
      </c>
      <c r="K74" s="360" t="s">
        <v>484</v>
      </c>
      <c r="L74" s="363">
        <f>VLOOKUP(J74,'Final Ratings and Calculator'!$G$6:$I$369,2,FALSE)</f>
        <v>0.86630001867122874</v>
      </c>
      <c r="P74" s="43"/>
      <c r="X74"/>
    </row>
    <row r="75" spans="2:24" ht="15.75" thickBot="1" x14ac:dyDescent="0.3">
      <c r="B75" s="668" t="s">
        <v>511</v>
      </c>
      <c r="C75" s="669"/>
      <c r="D75" s="365">
        <f>AVERAGE(D64:D74)</f>
        <v>0.76707013343441954</v>
      </c>
      <c r="F75" s="360" t="s">
        <v>83</v>
      </c>
      <c r="G75" s="360" t="s">
        <v>498</v>
      </c>
      <c r="H75" s="363">
        <f>VLOOKUP(F75,'Final Ratings and Calculator'!$K$6:$L$369,2,FALSE)</f>
        <v>0.43877964417472343</v>
      </c>
      <c r="J75" s="668" t="s">
        <v>511</v>
      </c>
      <c r="K75" s="669"/>
      <c r="L75" s="365">
        <f>AVERAGE(L64:L74)</f>
        <v>0.83213220950027633</v>
      </c>
      <c r="N75" s="360" t="s">
        <v>83</v>
      </c>
      <c r="O75" s="360" t="s">
        <v>498</v>
      </c>
      <c r="P75" s="363">
        <f>VLOOKUP(N75,'Final Ratings and Calculator'!$G$6:$I$369,2,FALSE)</f>
        <v>0.59331536185882505</v>
      </c>
      <c r="X75"/>
    </row>
    <row r="76" spans="2:24" ht="15.75" thickBot="1" x14ac:dyDescent="0.3">
      <c r="B76" s="368"/>
      <c r="F76" s="360" t="s">
        <v>130</v>
      </c>
      <c r="G76" s="360" t="s">
        <v>498</v>
      </c>
      <c r="H76" s="363">
        <f>VLOOKUP(F76,'Final Ratings and Calculator'!$K$6:$L$369,2,FALSE)</f>
        <v>0.50381494529905591</v>
      </c>
      <c r="J76" s="368"/>
      <c r="N76" s="360" t="s">
        <v>130</v>
      </c>
      <c r="O76" s="360" t="s">
        <v>498</v>
      </c>
      <c r="P76" s="363">
        <f>VLOOKUP(N76,'Final Ratings and Calculator'!$G$6:$I$369,2,FALSE)</f>
        <v>0.6532379948435959</v>
      </c>
      <c r="X76"/>
    </row>
    <row r="77" spans="2:24" ht="15.75" thickBot="1" x14ac:dyDescent="0.3">
      <c r="B77" s="364" t="s">
        <v>40</v>
      </c>
      <c r="C77" s="360" t="s">
        <v>481</v>
      </c>
      <c r="D77" s="363">
        <f>VLOOKUP(B77,'Final Ratings and Calculator'!$K$6:$L$369,2,FALSE)</f>
        <v>0.93505932717312246</v>
      </c>
      <c r="F77" s="360" t="s">
        <v>145</v>
      </c>
      <c r="G77" s="360" t="s">
        <v>498</v>
      </c>
      <c r="H77" s="363">
        <f>VLOOKUP(F77,'Final Ratings and Calculator'!$K$6:$L$369,2,FALSE)</f>
        <v>0.69925841280844936</v>
      </c>
      <c r="J77" s="364" t="s">
        <v>40</v>
      </c>
      <c r="K77" s="360" t="s">
        <v>481</v>
      </c>
      <c r="L77" s="363">
        <f>VLOOKUP(J77,'Final Ratings and Calculator'!$G$6:$I$369,2,FALSE)</f>
        <v>0.95154903764085208</v>
      </c>
      <c r="N77" s="360" t="s">
        <v>145</v>
      </c>
      <c r="O77" s="360" t="s">
        <v>498</v>
      </c>
      <c r="P77" s="363">
        <f>VLOOKUP(N77,'Final Ratings and Calculator'!$G$6:$I$369,2,FALSE)</f>
        <v>0.7924381816168139</v>
      </c>
      <c r="X77"/>
    </row>
    <row r="78" spans="2:24" ht="15.75" thickBot="1" x14ac:dyDescent="0.3">
      <c r="B78" s="364" t="s">
        <v>49</v>
      </c>
      <c r="C78" s="360" t="s">
        <v>481</v>
      </c>
      <c r="D78" s="363">
        <f>VLOOKUP(B78,'Final Ratings and Calculator'!$K$6:$L$369,2,FALSE)</f>
        <v>0.82016570507673381</v>
      </c>
      <c r="F78" s="360" t="s">
        <v>182</v>
      </c>
      <c r="G78" s="360" t="s">
        <v>498</v>
      </c>
      <c r="H78" s="363">
        <f>VLOOKUP(F78,'Final Ratings and Calculator'!$K$6:$L$369,2,FALSE)</f>
        <v>0.58375105188068033</v>
      </c>
      <c r="J78" s="364" t="s">
        <v>49</v>
      </c>
      <c r="K78" s="360" t="s">
        <v>481</v>
      </c>
      <c r="L78" s="363">
        <f>VLOOKUP(J78,'Final Ratings and Calculator'!$G$6:$I$369,2,FALSE)</f>
        <v>0.87454569204528043</v>
      </c>
      <c r="N78" s="360" t="s">
        <v>182</v>
      </c>
      <c r="O78" s="360" t="s">
        <v>498</v>
      </c>
      <c r="P78" s="363">
        <f>VLOOKUP(N78,'Final Ratings and Calculator'!$G$6:$I$369,2,FALSE)</f>
        <v>0.7133429775065474</v>
      </c>
      <c r="X78"/>
    </row>
    <row r="79" spans="2:24" ht="15.75" thickBot="1" x14ac:dyDescent="0.3">
      <c r="B79" s="364" t="s">
        <v>53</v>
      </c>
      <c r="C79" s="360" t="s">
        <v>481</v>
      </c>
      <c r="D79" s="363">
        <f>VLOOKUP(B79,'Final Ratings and Calculator'!$K$6:$L$369,2,FALSE)</f>
        <v>0.9917652110623224</v>
      </c>
      <c r="F79" s="360" t="s">
        <v>267</v>
      </c>
      <c r="G79" s="360" t="s">
        <v>498</v>
      </c>
      <c r="H79" s="363">
        <f>VLOOKUP(F79,'Final Ratings and Calculator'!$K$6:$L$369,2,FALSE)</f>
        <v>0.45532651840339056</v>
      </c>
      <c r="J79" s="364" t="s">
        <v>53</v>
      </c>
      <c r="K79" s="360" t="s">
        <v>481</v>
      </c>
      <c r="L79" s="363">
        <f>VLOOKUP(J79,'Final Ratings and Calculator'!$G$6:$I$369,2,FALSE)</f>
        <v>0.99662065696178881</v>
      </c>
      <c r="N79" s="360" t="s">
        <v>267</v>
      </c>
      <c r="O79" s="360" t="s">
        <v>498</v>
      </c>
      <c r="P79" s="363">
        <f>VLOOKUP(N79,'Final Ratings and Calculator'!$G$6:$I$369,2,FALSE)</f>
        <v>0.62817636738318594</v>
      </c>
      <c r="X79"/>
    </row>
    <row r="80" spans="2:24" ht="15.75" thickBot="1" x14ac:dyDescent="0.3">
      <c r="B80" s="364" t="s">
        <v>122</v>
      </c>
      <c r="C80" s="360" t="s">
        <v>481</v>
      </c>
      <c r="D80" s="363">
        <f>VLOOKUP(B80,'Final Ratings and Calculator'!$K$6:$L$369,2,FALSE)</f>
        <v>0.94609263376116837</v>
      </c>
      <c r="F80" s="360" t="s">
        <v>274</v>
      </c>
      <c r="G80" s="360" t="s">
        <v>498</v>
      </c>
      <c r="H80" s="363">
        <f>VLOOKUP(F80,'Final Ratings and Calculator'!$K$6:$L$369,2,FALSE)</f>
        <v>0.57991073952625094</v>
      </c>
      <c r="J80" s="364" t="s">
        <v>122</v>
      </c>
      <c r="K80" s="360" t="s">
        <v>481</v>
      </c>
      <c r="L80" s="363">
        <f>VLOOKUP(J80,'Final Ratings and Calculator'!$G$6:$I$369,2,FALSE)</f>
        <v>0.97612008123697691</v>
      </c>
      <c r="N80" s="360" t="s">
        <v>274</v>
      </c>
      <c r="O80" s="360" t="s">
        <v>498</v>
      </c>
      <c r="P80" s="363">
        <f>VLOOKUP(N80,'Final Ratings and Calculator'!$G$6:$I$369,2,FALSE)</f>
        <v>0.74139146784396415</v>
      </c>
      <c r="X80"/>
    </row>
    <row r="81" spans="2:24" ht="15.75" thickBot="1" x14ac:dyDescent="0.3">
      <c r="B81" s="364" t="s">
        <v>134</v>
      </c>
      <c r="C81" s="360" t="s">
        <v>481</v>
      </c>
      <c r="D81" s="363">
        <f>VLOOKUP(B81,'Final Ratings and Calculator'!$K$6:$L$369,2,FALSE)</f>
        <v>0.80285072771258448</v>
      </c>
      <c r="F81" s="360" t="s">
        <v>349</v>
      </c>
      <c r="G81" s="360" t="s">
        <v>498</v>
      </c>
      <c r="H81" s="363">
        <f>VLOOKUP(F81,'Final Ratings and Calculator'!$K$6:$L$369,2,FALSE)</f>
        <v>0.57525373117306988</v>
      </c>
      <c r="J81" s="364" t="s">
        <v>134</v>
      </c>
      <c r="K81" s="360" t="s">
        <v>481</v>
      </c>
      <c r="L81" s="363">
        <f>VLOOKUP(J81,'Final Ratings and Calculator'!$G$6:$I$369,2,FALSE)</f>
        <v>0.86408208783794094</v>
      </c>
      <c r="N81" s="360" t="s">
        <v>349</v>
      </c>
      <c r="O81" s="360" t="s">
        <v>498</v>
      </c>
      <c r="P81" s="363">
        <f>VLOOKUP(N81,'Final Ratings and Calculator'!$G$6:$I$369,2,FALSE)</f>
        <v>0.69376746324934058</v>
      </c>
      <c r="X81"/>
    </row>
    <row r="82" spans="2:24" ht="15.75" thickBot="1" x14ac:dyDescent="0.3">
      <c r="B82" s="364" t="s">
        <v>170</v>
      </c>
      <c r="C82" s="360" t="s">
        <v>481</v>
      </c>
      <c r="D82" s="363">
        <f>VLOOKUP(B82,'Final Ratings and Calculator'!$K$6:$L$369,2,FALSE)</f>
        <v>0.86688260439762577</v>
      </c>
      <c r="F82" s="360" t="s">
        <v>354</v>
      </c>
      <c r="G82" s="360" t="s">
        <v>498</v>
      </c>
      <c r="H82" s="363">
        <f>VLOOKUP(F82,'Final Ratings and Calculator'!$K$6:$L$369,2,FALSE)</f>
        <v>0.35872282062791205</v>
      </c>
      <c r="J82" s="364" t="s">
        <v>170</v>
      </c>
      <c r="K82" s="360" t="s">
        <v>481</v>
      </c>
      <c r="L82" s="363">
        <f>VLOOKUP(J82,'Final Ratings and Calculator'!$G$6:$I$369,2,FALSE)</f>
        <v>0.90975492642709055</v>
      </c>
      <c r="N82" s="360" t="s">
        <v>354</v>
      </c>
      <c r="O82" s="360" t="s">
        <v>498</v>
      </c>
      <c r="P82" s="363">
        <f>VLOOKUP(N82,'Final Ratings and Calculator'!$G$6:$I$369,2,FALSE)</f>
        <v>0.54127536525990516</v>
      </c>
      <c r="X82"/>
    </row>
    <row r="83" spans="2:24" ht="15.75" thickBot="1" x14ac:dyDescent="0.3">
      <c r="B83" s="364" t="s">
        <v>190</v>
      </c>
      <c r="C83" s="360" t="s">
        <v>481</v>
      </c>
      <c r="D83" s="363">
        <f>VLOOKUP(B83,'Final Ratings and Calculator'!$K$6:$L$369,2,FALSE)</f>
        <v>0.76076169884579681</v>
      </c>
      <c r="F83" s="360" t="s">
        <v>383</v>
      </c>
      <c r="G83" s="360" t="s">
        <v>498</v>
      </c>
      <c r="H83" s="363">
        <f>VLOOKUP(F83,'Final Ratings and Calculator'!$K$6:$L$369,2,FALSE)</f>
        <v>0.53383406554847057</v>
      </c>
      <c r="J83" s="364" t="s">
        <v>190</v>
      </c>
      <c r="K83" s="360" t="s">
        <v>481</v>
      </c>
      <c r="L83" s="363">
        <f>VLOOKUP(J83,'Final Ratings and Calculator'!$G$6:$I$369,2,FALSE)</f>
        <v>0.83362965919166909</v>
      </c>
      <c r="N83" s="360" t="s">
        <v>383</v>
      </c>
      <c r="O83" s="360" t="s">
        <v>498</v>
      </c>
      <c r="P83" s="363">
        <f>VLOOKUP(N83,'Final Ratings and Calculator'!$G$6:$I$369,2,FALSE)</f>
        <v>0.66373803128948139</v>
      </c>
      <c r="X83"/>
    </row>
    <row r="84" spans="2:24" ht="15.75" thickBot="1" x14ac:dyDescent="0.3">
      <c r="B84" s="364" t="s">
        <v>209</v>
      </c>
      <c r="C84" s="360" t="s">
        <v>481</v>
      </c>
      <c r="D84" s="363">
        <f>VLOOKUP(B84,'Final Ratings and Calculator'!$K$6:$L$369,2,FALSE)</f>
        <v>0.87021981921506086</v>
      </c>
      <c r="F84" s="668" t="s">
        <v>511</v>
      </c>
      <c r="G84" s="669"/>
      <c r="H84" s="365">
        <f>AVERAGE(H75:H83)</f>
        <v>0.52540576993800014</v>
      </c>
      <c r="J84" s="364" t="s">
        <v>209</v>
      </c>
      <c r="K84" s="360" t="s">
        <v>481</v>
      </c>
      <c r="L84" s="363">
        <f>VLOOKUP(J84,'Final Ratings and Calculator'!$G$6:$I$369,2,FALSE)</f>
        <v>0.91718963517112428</v>
      </c>
      <c r="N84" s="668" t="s">
        <v>511</v>
      </c>
      <c r="O84" s="669"/>
      <c r="P84" s="365">
        <f>AVERAGE(P75:P83)</f>
        <v>0.66896480120573998</v>
      </c>
      <c r="X84"/>
    </row>
    <row r="85" spans="2:24" ht="15.75" thickBot="1" x14ac:dyDescent="0.3">
      <c r="B85" s="364" t="s">
        <v>210</v>
      </c>
      <c r="C85" s="360" t="s">
        <v>481</v>
      </c>
      <c r="D85" s="363">
        <f>VLOOKUP(B85,'Final Ratings and Calculator'!$K$6:$L$369,2,FALSE)</f>
        <v>0.86700446215617932</v>
      </c>
      <c r="H85" s="43"/>
      <c r="J85" s="364" t="s">
        <v>210</v>
      </c>
      <c r="K85" s="360" t="s">
        <v>481</v>
      </c>
      <c r="L85" s="363">
        <f>VLOOKUP(J85,'Final Ratings and Calculator'!$G$6:$I$369,2,FALSE)</f>
        <v>0.90960597700177948</v>
      </c>
      <c r="P85" s="43"/>
      <c r="X85"/>
    </row>
    <row r="86" spans="2:24" ht="15.75" thickBot="1" x14ac:dyDescent="0.3">
      <c r="B86" s="364" t="s">
        <v>212</v>
      </c>
      <c r="C86" s="360" t="s">
        <v>481</v>
      </c>
      <c r="D86" s="363">
        <f>VLOOKUP(B86,'Final Ratings and Calculator'!$K$6:$L$369,2,FALSE)</f>
        <v>0.89216074380484245</v>
      </c>
      <c r="F86" s="360" t="s">
        <v>73</v>
      </c>
      <c r="G86" s="360" t="s">
        <v>489</v>
      </c>
      <c r="H86" s="363">
        <f>VLOOKUP(F86,'Final Ratings and Calculator'!$K$6:$L$369,2,FALSE)</f>
        <v>0.55485497306422693</v>
      </c>
      <c r="J86" s="364" t="s">
        <v>212</v>
      </c>
      <c r="K86" s="360" t="s">
        <v>481</v>
      </c>
      <c r="L86" s="363">
        <f>VLOOKUP(J86,'Final Ratings and Calculator'!$G$6:$I$369,2,FALSE)</f>
        <v>0.94264125558134593</v>
      </c>
      <c r="N86" s="360" t="s">
        <v>73</v>
      </c>
      <c r="O86" s="360" t="s">
        <v>489</v>
      </c>
      <c r="P86" s="363">
        <f>VLOOKUP(N86,'Final Ratings and Calculator'!$G$6:$I$369,2,FALSE)</f>
        <v>0.74117906474857087</v>
      </c>
      <c r="X86"/>
    </row>
    <row r="87" spans="2:24" ht="15.75" thickBot="1" x14ac:dyDescent="0.3">
      <c r="B87" s="364" t="s">
        <v>253</v>
      </c>
      <c r="C87" s="360" t="s">
        <v>481</v>
      </c>
      <c r="D87" s="363">
        <f>VLOOKUP(B87,'Final Ratings and Calculator'!$K$6:$L$369,2,FALSE)</f>
        <v>0.80813404638120212</v>
      </c>
      <c r="F87" s="360" t="s">
        <v>74</v>
      </c>
      <c r="G87" s="360" t="s">
        <v>489</v>
      </c>
      <c r="H87" s="363">
        <f>VLOOKUP(F87,'Final Ratings and Calculator'!$K$6:$L$369,2,FALSE)</f>
        <v>0.44975828816202856</v>
      </c>
      <c r="J87" s="364" t="s">
        <v>253</v>
      </c>
      <c r="K87" s="360" t="s">
        <v>481</v>
      </c>
      <c r="L87" s="363">
        <f>VLOOKUP(J87,'Final Ratings and Calculator'!$G$6:$I$369,2,FALSE)</f>
        <v>0.87091118972424342</v>
      </c>
      <c r="N87" s="360" t="s">
        <v>74</v>
      </c>
      <c r="O87" s="360" t="s">
        <v>489</v>
      </c>
      <c r="P87" s="363">
        <f>VLOOKUP(N87,'Final Ratings and Calculator'!$G$6:$I$369,2,FALSE)</f>
        <v>0.60904971660879104</v>
      </c>
      <c r="X87"/>
    </row>
    <row r="88" spans="2:24" ht="15.75" thickBot="1" x14ac:dyDescent="0.3">
      <c r="B88" s="364" t="s">
        <v>300</v>
      </c>
      <c r="C88" s="360" t="s">
        <v>481</v>
      </c>
      <c r="D88" s="363">
        <f>VLOOKUP(B88,'Final Ratings and Calculator'!$K$6:$L$369,2,FALSE)</f>
        <v>0.69332037192441809</v>
      </c>
      <c r="F88" s="360" t="s">
        <v>75</v>
      </c>
      <c r="G88" s="360" t="s">
        <v>489</v>
      </c>
      <c r="H88" s="363">
        <f>VLOOKUP(F88,'Final Ratings and Calculator'!$K$6:$L$369,2,FALSE)</f>
        <v>0.34941567871377271</v>
      </c>
      <c r="J88" s="364" t="s">
        <v>300</v>
      </c>
      <c r="K88" s="360" t="s">
        <v>481</v>
      </c>
      <c r="L88" s="363">
        <f>VLOOKUP(J88,'Final Ratings and Calculator'!$G$6:$I$369,2,FALSE)</f>
        <v>0.77063656782404799</v>
      </c>
      <c r="N88" s="360" t="s">
        <v>75</v>
      </c>
      <c r="O88" s="360" t="s">
        <v>489</v>
      </c>
      <c r="P88" s="363">
        <f>VLOOKUP(N88,'Final Ratings and Calculator'!$G$6:$I$369,2,FALSE)</f>
        <v>0.47753675638137966</v>
      </c>
      <c r="X88"/>
    </row>
    <row r="89" spans="2:24" ht="15.75" thickBot="1" x14ac:dyDescent="0.3">
      <c r="B89" s="364" t="s">
        <v>323</v>
      </c>
      <c r="C89" s="360" t="s">
        <v>481</v>
      </c>
      <c r="D89" s="363">
        <f>VLOOKUP(B89,'Final Ratings and Calculator'!$K$6:$L$369,2,FALSE)</f>
        <v>0.9075734700167446</v>
      </c>
      <c r="F89" s="360" t="s">
        <v>394</v>
      </c>
      <c r="G89" s="360" t="s">
        <v>489</v>
      </c>
      <c r="H89" s="363">
        <f>VLOOKUP(F89,'Final Ratings and Calculator'!$K$6:$L$369,2,FALSE)</f>
        <v>0.66086944917362467</v>
      </c>
      <c r="J89" s="364" t="s">
        <v>323</v>
      </c>
      <c r="K89" s="360" t="s">
        <v>481</v>
      </c>
      <c r="L89" s="363">
        <f>VLOOKUP(J89,'Final Ratings and Calculator'!$G$6:$I$369,2,FALSE)</f>
        <v>0.93678844531321592</v>
      </c>
      <c r="N89" s="360" t="s">
        <v>394</v>
      </c>
      <c r="O89" s="360" t="s">
        <v>489</v>
      </c>
      <c r="P89" s="363">
        <f>VLOOKUP(N89,'Final Ratings and Calculator'!$G$6:$I$369,2,FALSE)</f>
        <v>0.79351913173292887</v>
      </c>
      <c r="X89"/>
    </row>
    <row r="90" spans="2:24" ht="15.75" thickBot="1" x14ac:dyDescent="0.3">
      <c r="B90" s="364" t="s">
        <v>327</v>
      </c>
      <c r="C90" s="360" t="s">
        <v>481</v>
      </c>
      <c r="D90" s="363">
        <f>VLOOKUP(B90,'Final Ratings and Calculator'!$K$6:$L$369,2,FALSE)</f>
        <v>0.84190649454126454</v>
      </c>
      <c r="F90" s="360" t="s">
        <v>144</v>
      </c>
      <c r="G90" s="360" t="s">
        <v>489</v>
      </c>
      <c r="H90" s="363">
        <f>VLOOKUP(F90,'Final Ratings and Calculator'!$K$6:$L$369,2,FALSE)</f>
        <v>0.50727694913176036</v>
      </c>
      <c r="J90" s="364" t="s">
        <v>327</v>
      </c>
      <c r="K90" s="360" t="s">
        <v>481</v>
      </c>
      <c r="L90" s="363">
        <f>VLOOKUP(J90,'Final Ratings and Calculator'!$G$6:$I$369,2,FALSE)</f>
        <v>0.88252021232215572</v>
      </c>
      <c r="N90" s="360" t="s">
        <v>144</v>
      </c>
      <c r="O90" s="360" t="s">
        <v>489</v>
      </c>
      <c r="P90" s="363">
        <f>VLOOKUP(N90,'Final Ratings and Calculator'!$G$6:$I$369,2,FALSE)</f>
        <v>0.64140724781475811</v>
      </c>
      <c r="X90"/>
    </row>
    <row r="91" spans="2:24" ht="15.75" thickBot="1" x14ac:dyDescent="0.3">
      <c r="B91" s="364" t="s">
        <v>328</v>
      </c>
      <c r="C91" s="360" t="s">
        <v>481</v>
      </c>
      <c r="D91" s="363">
        <f>VLOOKUP(B91,'Final Ratings and Calculator'!$K$6:$L$369,2,FALSE)</f>
        <v>0.86975835952227687</v>
      </c>
      <c r="F91" s="360" t="s">
        <v>181</v>
      </c>
      <c r="G91" s="360" t="s">
        <v>489</v>
      </c>
      <c r="H91" s="363">
        <f>VLOOKUP(F91,'Final Ratings and Calculator'!$K$6:$L$369,2,FALSE)</f>
        <v>0.40261606036775621</v>
      </c>
      <c r="J91" s="364" t="s">
        <v>328</v>
      </c>
      <c r="K91" s="360" t="s">
        <v>481</v>
      </c>
      <c r="L91" s="363">
        <f>VLOOKUP(J91,'Final Ratings and Calculator'!$G$6:$I$369,2,FALSE)</f>
        <v>0.90442677707480401</v>
      </c>
      <c r="N91" s="360" t="s">
        <v>181</v>
      </c>
      <c r="O91" s="360" t="s">
        <v>489</v>
      </c>
      <c r="P91" s="363">
        <f>VLOOKUP(N91,'Final Ratings and Calculator'!$G$6:$I$369,2,FALSE)</f>
        <v>0.55516332933322154</v>
      </c>
      <c r="X91"/>
    </row>
    <row r="92" spans="2:24" ht="15.75" thickBot="1" x14ac:dyDescent="0.3">
      <c r="B92" s="364" t="s">
        <v>364</v>
      </c>
      <c r="C92" s="360" t="s">
        <v>481</v>
      </c>
      <c r="D92" s="363">
        <f>VLOOKUP(B92,'Final Ratings and Calculator'!$K$6:$L$369,2,FALSE)</f>
        <v>0.82548540377894264</v>
      </c>
      <c r="F92" s="360" t="s">
        <v>340</v>
      </c>
      <c r="G92" s="360" t="s">
        <v>489</v>
      </c>
      <c r="H92" s="363">
        <f>VLOOKUP(F92,'Final Ratings and Calculator'!$K$6:$L$369,2,FALSE)</f>
        <v>0.52872789309515622</v>
      </c>
      <c r="J92" s="364" t="s">
        <v>364</v>
      </c>
      <c r="K92" s="360" t="s">
        <v>481</v>
      </c>
      <c r="L92" s="363">
        <f>VLOOKUP(J92,'Final Ratings and Calculator'!$G$6:$I$369,2,FALSE)</f>
        <v>0.89241996866688356</v>
      </c>
      <c r="N92" s="360" t="s">
        <v>340</v>
      </c>
      <c r="O92" s="360" t="s">
        <v>489</v>
      </c>
      <c r="P92" s="363">
        <f>VLOOKUP(N92,'Final Ratings and Calculator'!$G$6:$I$369,2,FALSE)</f>
        <v>0.6622353121828034</v>
      </c>
      <c r="X92"/>
    </row>
    <row r="93" spans="2:24" ht="15.75" thickBot="1" x14ac:dyDescent="0.3">
      <c r="B93" s="668" t="s">
        <v>511</v>
      </c>
      <c r="C93" s="669"/>
      <c r="D93" s="365">
        <f>AVERAGE(D77:D92)</f>
        <v>0.85619631746064295</v>
      </c>
      <c r="F93" s="360" t="s">
        <v>341</v>
      </c>
      <c r="G93" s="360" t="s">
        <v>489</v>
      </c>
      <c r="H93" s="363">
        <f>VLOOKUP(F93,'Final Ratings and Calculator'!$K$6:$L$369,2,FALSE)</f>
        <v>0.75597768274802668</v>
      </c>
      <c r="J93" s="668" t="s">
        <v>511</v>
      </c>
      <c r="K93" s="669"/>
      <c r="L93" s="365">
        <f>AVERAGE(L77:L92)</f>
        <v>0.90209013562632501</v>
      </c>
      <c r="N93" s="360" t="s">
        <v>341</v>
      </c>
      <c r="O93" s="360" t="s">
        <v>489</v>
      </c>
      <c r="P93" s="363">
        <f>VLOOKUP(N93,'Final Ratings and Calculator'!$G$6:$I$369,2,FALSE)</f>
        <v>0.83938336451841933</v>
      </c>
      <c r="X93"/>
    </row>
    <row r="94" spans="2:24" ht="15.75" thickBot="1" x14ac:dyDescent="0.3">
      <c r="B94" s="368"/>
      <c r="F94" s="360" t="s">
        <v>342</v>
      </c>
      <c r="G94" s="360" t="s">
        <v>489</v>
      </c>
      <c r="H94" s="363">
        <f>VLOOKUP(F94,'Final Ratings and Calculator'!$K$6:$L$369,2,FALSE)</f>
        <v>0.60724957374305999</v>
      </c>
      <c r="J94" s="368"/>
      <c r="N94" s="360" t="s">
        <v>342</v>
      </c>
      <c r="O94" s="360" t="s">
        <v>489</v>
      </c>
      <c r="P94" s="363">
        <f>VLOOKUP(N94,'Final Ratings and Calculator'!$G$6:$I$369,2,FALSE)</f>
        <v>0.7342825061600291</v>
      </c>
      <c r="X94"/>
    </row>
    <row r="95" spans="2:24" ht="15.75" thickBot="1" x14ac:dyDescent="0.3">
      <c r="B95" s="368"/>
      <c r="F95" s="360" t="s">
        <v>343</v>
      </c>
      <c r="G95" s="360" t="s">
        <v>489</v>
      </c>
      <c r="H95" s="363">
        <f>VLOOKUP(F95,'Final Ratings and Calculator'!$K$6:$L$369,2,FALSE)</f>
        <v>0.80364985431198932</v>
      </c>
      <c r="J95" s="368"/>
      <c r="N95" s="360" t="s">
        <v>343</v>
      </c>
      <c r="O95" s="360" t="s">
        <v>489</v>
      </c>
      <c r="P95" s="363">
        <f>VLOOKUP(N95,'Final Ratings and Calculator'!$G$6:$I$369,2,FALSE)</f>
        <v>0.89860562299886815</v>
      </c>
      <c r="X95"/>
    </row>
    <row r="96" spans="2:24" x14ac:dyDescent="0.25">
      <c r="B96" s="368"/>
      <c r="F96" s="360" t="s">
        <v>344</v>
      </c>
      <c r="G96" s="360" t="s">
        <v>489</v>
      </c>
      <c r="H96" s="363">
        <f>VLOOKUP(F96,'Final Ratings and Calculator'!$K$6:$L$369,2,FALSE)</f>
        <v>0.63961008752747572</v>
      </c>
      <c r="J96" s="368"/>
      <c r="N96" s="360" t="s">
        <v>344</v>
      </c>
      <c r="O96" s="360" t="s">
        <v>489</v>
      </c>
      <c r="P96" s="363">
        <f>VLOOKUP(N96,'Final Ratings and Calculator'!$G$6:$I$369,2,FALSE)</f>
        <v>0.7602197381272181</v>
      </c>
      <c r="X96"/>
    </row>
    <row r="97" spans="2:24" ht="15.75" thickBot="1" x14ac:dyDescent="0.3">
      <c r="B97" s="368"/>
      <c r="F97" s="668" t="s">
        <v>511</v>
      </c>
      <c r="G97" s="669"/>
      <c r="H97" s="365">
        <f>AVERAGE(H86:H96)</f>
        <v>0.56909149909444345</v>
      </c>
      <c r="J97" s="368"/>
      <c r="N97" s="668" t="s">
        <v>511</v>
      </c>
      <c r="O97" s="669"/>
      <c r="P97" s="365">
        <f>AVERAGE(P86:P96)</f>
        <v>0.70114379914608982</v>
      </c>
      <c r="X97"/>
    </row>
    <row r="98" spans="2:24" ht="15.75" thickBot="1" x14ac:dyDescent="0.3">
      <c r="B98" s="368"/>
      <c r="H98" s="43"/>
      <c r="J98" s="368"/>
      <c r="P98" s="43"/>
      <c r="X98"/>
    </row>
    <row r="99" spans="2:24" ht="15.75" thickBot="1" x14ac:dyDescent="0.3">
      <c r="B99" s="368"/>
      <c r="F99" s="360" t="s">
        <v>77</v>
      </c>
      <c r="G99" s="360" t="s">
        <v>501</v>
      </c>
      <c r="H99" s="363">
        <f>VLOOKUP(F99,'Final Ratings and Calculator'!$K$6:$L$369,2,FALSE)</f>
        <v>0.56104765821984082</v>
      </c>
      <c r="J99" s="368"/>
      <c r="N99" s="360" t="s">
        <v>77</v>
      </c>
      <c r="O99" s="360" t="s">
        <v>501</v>
      </c>
      <c r="P99" s="363">
        <f>VLOOKUP(N99,'Final Ratings and Calculator'!$G$6:$I$369,2,FALSE)</f>
        <v>0.7345660842906574</v>
      </c>
      <c r="X99"/>
    </row>
    <row r="100" spans="2:24" ht="15.75" thickBot="1" x14ac:dyDescent="0.3">
      <c r="B100" s="368"/>
      <c r="F100" s="360" t="s">
        <v>82</v>
      </c>
      <c r="G100" s="360" t="s">
        <v>501</v>
      </c>
      <c r="H100" s="363">
        <f>VLOOKUP(F100,'Final Ratings and Calculator'!$K$6:$L$369,2,FALSE)</f>
        <v>0.60657809761993375</v>
      </c>
      <c r="J100" s="368"/>
      <c r="N100" s="360" t="s">
        <v>82</v>
      </c>
      <c r="O100" s="360" t="s">
        <v>501</v>
      </c>
      <c r="P100" s="363">
        <f>VLOOKUP(N100,'Final Ratings and Calculator'!$G$6:$I$369,2,FALSE)</f>
        <v>0.71724282004089834</v>
      </c>
      <c r="X100"/>
    </row>
    <row r="101" spans="2:24" ht="15.75" thickBot="1" x14ac:dyDescent="0.3">
      <c r="B101" s="368"/>
      <c r="F101" s="360" t="s">
        <v>102</v>
      </c>
      <c r="G101" s="360" t="s">
        <v>501</v>
      </c>
      <c r="H101" s="363">
        <f>VLOOKUP(F101,'Final Ratings and Calculator'!$K$6:$L$369,2,FALSE)</f>
        <v>0.51319458898924319</v>
      </c>
      <c r="J101" s="368"/>
      <c r="N101" s="360" t="s">
        <v>102</v>
      </c>
      <c r="O101" s="360" t="s">
        <v>501</v>
      </c>
      <c r="P101" s="363">
        <f>VLOOKUP(N101,'Final Ratings and Calculator'!$G$6:$I$369,2,FALSE)</f>
        <v>0.65798660006075294</v>
      </c>
      <c r="X101"/>
    </row>
    <row r="102" spans="2:24" ht="15.75" thickBot="1" x14ac:dyDescent="0.3">
      <c r="B102" s="368"/>
      <c r="F102" s="360" t="s">
        <v>108</v>
      </c>
      <c r="G102" s="360" t="s">
        <v>501</v>
      </c>
      <c r="H102" s="363">
        <f>VLOOKUP(F102,'Final Ratings and Calculator'!$K$6:$L$369,2,FALSE)</f>
        <v>0.55064649922741693</v>
      </c>
      <c r="J102" s="368"/>
      <c r="N102" s="360" t="s">
        <v>108</v>
      </c>
      <c r="O102" s="360" t="s">
        <v>501</v>
      </c>
      <c r="P102" s="363">
        <f>VLOOKUP(N102,'Final Ratings and Calculator'!$G$6:$I$369,2,FALSE)</f>
        <v>0.68829226029396207</v>
      </c>
      <c r="X102"/>
    </row>
    <row r="103" spans="2:24" ht="15.75" thickBot="1" x14ac:dyDescent="0.3">
      <c r="B103" s="368"/>
      <c r="F103" s="360" t="s">
        <v>117</v>
      </c>
      <c r="G103" s="360" t="s">
        <v>501</v>
      </c>
      <c r="H103" s="363">
        <f>VLOOKUP(F103,'Final Ratings and Calculator'!$K$6:$L$369,2,FALSE)</f>
        <v>0.59596329511520296</v>
      </c>
      <c r="J103" s="368"/>
      <c r="N103" s="360" t="s">
        <v>117</v>
      </c>
      <c r="O103" s="360" t="s">
        <v>501</v>
      </c>
      <c r="P103" s="363">
        <f>VLOOKUP(N103,'Final Ratings and Calculator'!$G$6:$I$369,2,FALSE)</f>
        <v>0.75381921670710916</v>
      </c>
      <c r="X103"/>
    </row>
    <row r="104" spans="2:24" ht="15.75" thickBot="1" x14ac:dyDescent="0.3">
      <c r="B104" s="368"/>
      <c r="F104" s="360" t="s">
        <v>142</v>
      </c>
      <c r="G104" s="360" t="s">
        <v>501</v>
      </c>
      <c r="H104" s="363">
        <f>VLOOKUP(F104,'Final Ratings and Calculator'!$K$6:$L$369,2,FALSE)</f>
        <v>0.50875537126692771</v>
      </c>
      <c r="J104" s="368"/>
      <c r="N104" s="360" t="s">
        <v>142</v>
      </c>
      <c r="O104" s="360" t="s">
        <v>501</v>
      </c>
      <c r="P104" s="363">
        <f>VLOOKUP(N104,'Final Ratings and Calculator'!$G$6:$I$369,2,FALSE)</f>
        <v>0.68463579785226159</v>
      </c>
      <c r="X104"/>
    </row>
    <row r="105" spans="2:24" ht="15.75" thickBot="1" x14ac:dyDescent="0.3">
      <c r="B105" s="368"/>
      <c r="F105" s="360" t="s">
        <v>146</v>
      </c>
      <c r="G105" s="360" t="s">
        <v>501</v>
      </c>
      <c r="H105" s="363">
        <f>VLOOKUP(F105,'Final Ratings and Calculator'!$K$6:$L$369,2,FALSE)</f>
        <v>0.54219057331247811</v>
      </c>
      <c r="J105" s="368"/>
      <c r="N105" s="360" t="s">
        <v>146</v>
      </c>
      <c r="O105" s="360" t="s">
        <v>501</v>
      </c>
      <c r="P105" s="363">
        <f>VLOOKUP(N105,'Final Ratings and Calculator'!$G$6:$I$369,2,FALSE)</f>
        <v>0.66870902393738119</v>
      </c>
      <c r="X105"/>
    </row>
    <row r="106" spans="2:24" ht="15.75" thickBot="1" x14ac:dyDescent="0.3">
      <c r="B106" s="368"/>
      <c r="F106" s="360" t="s">
        <v>214</v>
      </c>
      <c r="G106" s="360" t="s">
        <v>501</v>
      </c>
      <c r="H106" s="363">
        <f>VLOOKUP(F106,'Final Ratings and Calculator'!$K$6:$L$369,2,FALSE)</f>
        <v>0.44418220359592908</v>
      </c>
      <c r="J106" s="368"/>
      <c r="N106" s="360" t="s">
        <v>214</v>
      </c>
      <c r="O106" s="360" t="s">
        <v>501</v>
      </c>
      <c r="P106" s="363">
        <f>VLOOKUP(N106,'Final Ratings and Calculator'!$G$6:$I$369,2,FALSE)</f>
        <v>0.58627546178325762</v>
      </c>
      <c r="X106"/>
    </row>
    <row r="107" spans="2:24" ht="15.75" thickBot="1" x14ac:dyDescent="0.3">
      <c r="B107" s="368"/>
      <c r="F107" s="360" t="s">
        <v>235</v>
      </c>
      <c r="G107" s="360" t="s">
        <v>501</v>
      </c>
      <c r="H107" s="363">
        <f>VLOOKUP(F107,'Final Ratings and Calculator'!$K$6:$L$369,2,FALSE)</f>
        <v>0.39288666399707517</v>
      </c>
      <c r="J107" s="368"/>
      <c r="N107" s="360" t="s">
        <v>235</v>
      </c>
      <c r="O107" s="360" t="s">
        <v>501</v>
      </c>
      <c r="P107" s="363">
        <f>VLOOKUP(N107,'Final Ratings and Calculator'!$G$6:$I$369,2,FALSE)</f>
        <v>0.56169653731240976</v>
      </c>
      <c r="X107"/>
    </row>
    <row r="108" spans="2:24" ht="15.75" thickBot="1" x14ac:dyDescent="0.3">
      <c r="B108" s="368"/>
      <c r="F108" s="360" t="s">
        <v>241</v>
      </c>
      <c r="G108" s="360" t="s">
        <v>501</v>
      </c>
      <c r="H108" s="363">
        <f>VLOOKUP(F108,'Final Ratings and Calculator'!$K$6:$L$369,2,FALSE)</f>
        <v>0.59336741858635267</v>
      </c>
      <c r="J108" s="368"/>
      <c r="N108" s="360" t="s">
        <v>241</v>
      </c>
      <c r="O108" s="360" t="s">
        <v>501</v>
      </c>
      <c r="P108" s="363">
        <f>VLOOKUP(N108,'Final Ratings and Calculator'!$G$6:$I$369,2,FALSE)</f>
        <v>0.73716397761332086</v>
      </c>
      <c r="X108"/>
    </row>
    <row r="109" spans="2:24" ht="15.75" thickBot="1" x14ac:dyDescent="0.3">
      <c r="B109" s="368"/>
      <c r="F109" s="360" t="s">
        <v>318</v>
      </c>
      <c r="G109" s="360" t="s">
        <v>501</v>
      </c>
      <c r="H109" s="363">
        <f>VLOOKUP(F109,'Final Ratings and Calculator'!$K$6:$L$369,2,FALSE)</f>
        <v>0.36300125208872308</v>
      </c>
      <c r="J109" s="368"/>
      <c r="N109" s="360" t="s">
        <v>318</v>
      </c>
      <c r="O109" s="360" t="s">
        <v>501</v>
      </c>
      <c r="P109" s="363">
        <f>VLOOKUP(N109,'Final Ratings and Calculator'!$G$6:$I$369,2,FALSE)</f>
        <v>0.51207176385168907</v>
      </c>
      <c r="X109"/>
    </row>
    <row r="110" spans="2:24" ht="15.75" thickBot="1" x14ac:dyDescent="0.3">
      <c r="B110" s="368"/>
      <c r="F110" s="360" t="s">
        <v>335</v>
      </c>
      <c r="G110" s="360" t="s">
        <v>501</v>
      </c>
      <c r="H110" s="363">
        <f>VLOOKUP(F110,'Final Ratings and Calculator'!$K$6:$L$369,2,FALSE)</f>
        <v>0.58840467719115186</v>
      </c>
      <c r="J110" s="368"/>
      <c r="N110" s="360" t="s">
        <v>335</v>
      </c>
      <c r="O110" s="360" t="s">
        <v>501</v>
      </c>
      <c r="P110" s="363">
        <f>VLOOKUP(N110,'Final Ratings and Calculator'!$G$6:$I$369,2,FALSE)</f>
        <v>0.69637979046297349</v>
      </c>
      <c r="X110"/>
    </row>
    <row r="111" spans="2:24" ht="15.75" thickBot="1" x14ac:dyDescent="0.3">
      <c r="B111" s="368"/>
      <c r="F111" s="360" t="s">
        <v>351</v>
      </c>
      <c r="G111" s="360" t="s">
        <v>501</v>
      </c>
      <c r="H111" s="363">
        <f>VLOOKUP(F111,'Final Ratings and Calculator'!$K$6:$L$369,2,FALSE)</f>
        <v>0.67871566791722571</v>
      </c>
      <c r="J111" s="368"/>
      <c r="N111" s="360" t="s">
        <v>351</v>
      </c>
      <c r="O111" s="360" t="s">
        <v>501</v>
      </c>
      <c r="P111" s="363">
        <f>VLOOKUP(N111,'Final Ratings and Calculator'!$G$6:$I$369,2,FALSE)</f>
        <v>0.79940497108178699</v>
      </c>
      <c r="X111"/>
    </row>
    <row r="112" spans="2:24" x14ac:dyDescent="0.25">
      <c r="B112" s="368"/>
      <c r="F112" s="360" t="s">
        <v>382</v>
      </c>
      <c r="G112" s="360" t="s">
        <v>501</v>
      </c>
      <c r="H112" s="363">
        <f>VLOOKUP(F112,'Final Ratings and Calculator'!$K$6:$L$369,2,FALSE)</f>
        <v>0.51819655897887873</v>
      </c>
      <c r="J112" s="368"/>
      <c r="N112" s="360" t="s">
        <v>382</v>
      </c>
      <c r="O112" s="360" t="s">
        <v>501</v>
      </c>
      <c r="P112" s="363">
        <f>VLOOKUP(N112,'Final Ratings and Calculator'!$G$6:$I$369,2,FALSE)</f>
        <v>0.66242363374176361</v>
      </c>
      <c r="X112"/>
    </row>
    <row r="113" spans="2:24" ht="15.75" thickBot="1" x14ac:dyDescent="0.3">
      <c r="B113" s="368"/>
      <c r="F113" s="668" t="s">
        <v>511</v>
      </c>
      <c r="G113" s="669"/>
      <c r="H113" s="365">
        <f>AVERAGE(H99:H112)</f>
        <v>0.53265218043616991</v>
      </c>
      <c r="J113" s="368"/>
      <c r="N113" s="668" t="s">
        <v>511</v>
      </c>
      <c r="O113" s="669"/>
      <c r="P113" s="365">
        <f>AVERAGE(P99:P112)</f>
        <v>0.67576199564501593</v>
      </c>
      <c r="X113"/>
    </row>
    <row r="114" spans="2:24" ht="15.75" thickBot="1" x14ac:dyDescent="0.3">
      <c r="B114" s="368"/>
      <c r="H114" s="43"/>
      <c r="J114" s="368"/>
      <c r="P114" s="43"/>
      <c r="X114"/>
    </row>
    <row r="115" spans="2:24" ht="15.75" thickBot="1" x14ac:dyDescent="0.3">
      <c r="B115" s="368"/>
      <c r="F115" s="360" t="s">
        <v>121</v>
      </c>
      <c r="G115" s="360" t="s">
        <v>493</v>
      </c>
      <c r="H115" s="363">
        <f>VLOOKUP(F115,'Final Ratings and Calculator'!$K$6:$L$369,2,FALSE)</f>
        <v>0.45719291907463544</v>
      </c>
      <c r="J115" s="368"/>
      <c r="N115" s="360" t="s">
        <v>121</v>
      </c>
      <c r="O115" s="360" t="s">
        <v>493</v>
      </c>
      <c r="P115" s="363">
        <f>VLOOKUP(N115,'Final Ratings and Calculator'!$G$6:$I$369,2,FALSE)</f>
        <v>0.61223300710276485</v>
      </c>
      <c r="X115"/>
    </row>
    <row r="116" spans="2:24" ht="15.75" thickBot="1" x14ac:dyDescent="0.3">
      <c r="B116" s="368"/>
      <c r="F116" s="360" t="s">
        <v>164</v>
      </c>
      <c r="G116" s="360" t="s">
        <v>493</v>
      </c>
      <c r="H116" s="363">
        <f>VLOOKUP(F116,'Final Ratings and Calculator'!$K$6:$L$369,2,FALSE)</f>
        <v>0.66442746730132851</v>
      </c>
      <c r="J116" s="368"/>
      <c r="N116" s="360" t="s">
        <v>164</v>
      </c>
      <c r="O116" s="360" t="s">
        <v>493</v>
      </c>
      <c r="P116" s="363">
        <f>VLOOKUP(N116,'Final Ratings and Calculator'!$G$6:$I$369,2,FALSE)</f>
        <v>0.79317237431485976</v>
      </c>
      <c r="X116"/>
    </row>
    <row r="117" spans="2:24" ht="15.75" thickBot="1" x14ac:dyDescent="0.3">
      <c r="B117" s="368"/>
      <c r="F117" s="360" t="s">
        <v>168</v>
      </c>
      <c r="G117" s="360" t="s">
        <v>493</v>
      </c>
      <c r="H117" s="363">
        <f>VLOOKUP(F117,'Final Ratings and Calculator'!$K$6:$L$369,2,FALSE)</f>
        <v>0.62244423191797749</v>
      </c>
      <c r="J117" s="368"/>
      <c r="N117" s="360" t="s">
        <v>168</v>
      </c>
      <c r="O117" s="360" t="s">
        <v>493</v>
      </c>
      <c r="P117" s="363">
        <f>VLOOKUP(N117,'Final Ratings and Calculator'!$G$6:$I$369,2,FALSE)</f>
        <v>0.78299883223734645</v>
      </c>
      <c r="X117"/>
    </row>
    <row r="118" spans="2:24" ht="15.75" thickBot="1" x14ac:dyDescent="0.3">
      <c r="B118" s="368"/>
      <c r="F118" s="360" t="s">
        <v>176</v>
      </c>
      <c r="G118" s="360" t="s">
        <v>493</v>
      </c>
      <c r="H118" s="363">
        <f>VLOOKUP(F118,'Final Ratings and Calculator'!$K$6:$L$369,2,FALSE)</f>
        <v>0.7894678282620623</v>
      </c>
      <c r="J118" s="368"/>
      <c r="N118" s="360" t="s">
        <v>176</v>
      </c>
      <c r="O118" s="360" t="s">
        <v>493</v>
      </c>
      <c r="P118" s="363">
        <f>VLOOKUP(N118,'Final Ratings and Calculator'!$G$6:$I$369,2,FALSE)</f>
        <v>0.88068586930050874</v>
      </c>
      <c r="X118"/>
    </row>
    <row r="119" spans="2:24" ht="15.75" thickBot="1" x14ac:dyDescent="0.3">
      <c r="B119" s="368"/>
      <c r="F119" s="360" t="s">
        <v>185</v>
      </c>
      <c r="G119" s="360" t="s">
        <v>493</v>
      </c>
      <c r="H119" s="363">
        <f>VLOOKUP(F119,'Final Ratings and Calculator'!$K$6:$L$369,2,FALSE)</f>
        <v>0.62835499623243118</v>
      </c>
      <c r="J119" s="368"/>
      <c r="N119" s="360" t="s">
        <v>185</v>
      </c>
      <c r="O119" s="360" t="s">
        <v>493</v>
      </c>
      <c r="P119" s="363">
        <f>VLOOKUP(N119,'Final Ratings and Calculator'!$G$6:$I$369,2,FALSE)</f>
        <v>0.73320664636934507</v>
      </c>
      <c r="X119"/>
    </row>
    <row r="120" spans="2:24" ht="15.75" thickBot="1" x14ac:dyDescent="0.3">
      <c r="B120" s="368"/>
      <c r="F120" s="360" t="s">
        <v>206</v>
      </c>
      <c r="G120" s="360" t="s">
        <v>493</v>
      </c>
      <c r="H120" s="363">
        <f>VLOOKUP(F120,'Final Ratings and Calculator'!$K$6:$L$369,2,FALSE)</f>
        <v>0.69528773777836805</v>
      </c>
      <c r="J120" s="368"/>
      <c r="N120" s="360" t="s">
        <v>206</v>
      </c>
      <c r="O120" s="360" t="s">
        <v>493</v>
      </c>
      <c r="P120" s="363">
        <f>VLOOKUP(N120,'Final Ratings and Calculator'!$G$6:$I$369,2,FALSE)</f>
        <v>0.81982298787011765</v>
      </c>
      <c r="X120"/>
    </row>
    <row r="121" spans="2:24" ht="15.75" thickBot="1" x14ac:dyDescent="0.3">
      <c r="B121" s="368"/>
      <c r="F121" s="360" t="s">
        <v>228</v>
      </c>
      <c r="G121" s="360" t="s">
        <v>493</v>
      </c>
      <c r="H121" s="363">
        <f>VLOOKUP(F121,'Final Ratings and Calculator'!$K$6:$L$369,2,FALSE)</f>
        <v>0.65282077210543665</v>
      </c>
      <c r="J121" s="368"/>
      <c r="N121" s="360" t="s">
        <v>228</v>
      </c>
      <c r="O121" s="360" t="s">
        <v>493</v>
      </c>
      <c r="P121" s="363">
        <f>VLOOKUP(N121,'Final Ratings and Calculator'!$G$6:$I$369,2,FALSE)</f>
        <v>0.77790178170282387</v>
      </c>
      <c r="X121"/>
    </row>
    <row r="122" spans="2:24" ht="15.75" thickBot="1" x14ac:dyDescent="0.3">
      <c r="B122" s="368"/>
      <c r="F122" s="360" t="s">
        <v>288</v>
      </c>
      <c r="G122" s="360" t="s">
        <v>493</v>
      </c>
      <c r="H122" s="363">
        <f>VLOOKUP(F122,'Final Ratings and Calculator'!$K$6:$L$369,2,FALSE)</f>
        <v>0.59923909203728076</v>
      </c>
      <c r="J122" s="368"/>
      <c r="N122" s="360" t="s">
        <v>288</v>
      </c>
      <c r="O122" s="360" t="s">
        <v>493</v>
      </c>
      <c r="P122" s="363">
        <f>VLOOKUP(N122,'Final Ratings and Calculator'!$G$6:$I$369,2,FALSE)</f>
        <v>0.7061822613188069</v>
      </c>
      <c r="X122"/>
    </row>
    <row r="123" spans="2:24" ht="15.75" thickBot="1" x14ac:dyDescent="0.3">
      <c r="B123" s="368"/>
      <c r="F123" s="360" t="s">
        <v>361</v>
      </c>
      <c r="G123" s="360" t="s">
        <v>493</v>
      </c>
      <c r="H123" s="363">
        <f>VLOOKUP(F123,'Final Ratings and Calculator'!$K$6:$L$369,2,FALSE)</f>
        <v>0.71269349441024099</v>
      </c>
      <c r="J123" s="368"/>
      <c r="N123" s="360" t="s">
        <v>361</v>
      </c>
      <c r="O123" s="360" t="s">
        <v>493</v>
      </c>
      <c r="P123" s="363">
        <f>VLOOKUP(N123,'Final Ratings and Calculator'!$G$6:$I$369,2,FALSE)</f>
        <v>0.81829021877222186</v>
      </c>
      <c r="X123"/>
    </row>
    <row r="124" spans="2:24" x14ac:dyDescent="0.25">
      <c r="B124" s="368"/>
      <c r="F124" s="360" t="s">
        <v>379</v>
      </c>
      <c r="G124" s="360" t="s">
        <v>493</v>
      </c>
      <c r="H124" s="363">
        <f>VLOOKUP(F124,'Final Ratings and Calculator'!$K$6:$L$369,2,FALSE)</f>
        <v>0.61417120333757469</v>
      </c>
      <c r="J124" s="368"/>
      <c r="N124" s="360" t="s">
        <v>379</v>
      </c>
      <c r="O124" s="360" t="s">
        <v>493</v>
      </c>
      <c r="P124" s="363">
        <f>VLOOKUP(N124,'Final Ratings and Calculator'!$G$6:$I$369,2,FALSE)</f>
        <v>0.71177056913834713</v>
      </c>
      <c r="X124"/>
    </row>
    <row r="125" spans="2:24" ht="15.75" thickBot="1" x14ac:dyDescent="0.3">
      <c r="B125" s="368"/>
      <c r="F125" s="668" t="s">
        <v>511</v>
      </c>
      <c r="G125" s="669"/>
      <c r="H125" s="365">
        <f>AVERAGE(H115:H124)</f>
        <v>0.64360997424573374</v>
      </c>
      <c r="J125" s="368"/>
      <c r="N125" s="668" t="s">
        <v>511</v>
      </c>
      <c r="O125" s="669"/>
      <c r="P125" s="365">
        <f>AVERAGE(P115:P124)</f>
        <v>0.76362645481271429</v>
      </c>
      <c r="X125"/>
    </row>
    <row r="126" spans="2:24" ht="15.75" thickBot="1" x14ac:dyDescent="0.3">
      <c r="B126" s="368"/>
      <c r="H126" s="43"/>
      <c r="J126" s="368"/>
      <c r="P126" s="43"/>
      <c r="X126"/>
    </row>
    <row r="127" spans="2:24" ht="15.75" thickBot="1" x14ac:dyDescent="0.3">
      <c r="B127" s="368"/>
      <c r="F127" s="360" t="s">
        <v>89</v>
      </c>
      <c r="G127" s="360" t="s">
        <v>502</v>
      </c>
      <c r="H127" s="363">
        <f>VLOOKUP(F127,'Final Ratings and Calculator'!$K$6:$L$369,2,FALSE)</f>
        <v>0.5942589325134886</v>
      </c>
      <c r="J127" s="368"/>
      <c r="N127" s="360" t="s">
        <v>89</v>
      </c>
      <c r="O127" s="360" t="s">
        <v>502</v>
      </c>
      <c r="P127" s="363">
        <f>VLOOKUP(N127,'Final Ratings and Calculator'!$G$6:$I$369,2,FALSE)</f>
        <v>0.74425703845340818</v>
      </c>
      <c r="X127"/>
    </row>
    <row r="128" spans="2:24" ht="15.75" thickBot="1" x14ac:dyDescent="0.3">
      <c r="B128" s="368"/>
      <c r="F128" s="360" t="s">
        <v>106</v>
      </c>
      <c r="G128" s="360" t="s">
        <v>502</v>
      </c>
      <c r="H128" s="363">
        <f>VLOOKUP(F128,'Final Ratings and Calculator'!$K$6:$L$369,2,FALSE)</f>
        <v>0.32817322426820278</v>
      </c>
      <c r="J128" s="368"/>
      <c r="N128" s="360" t="s">
        <v>106</v>
      </c>
      <c r="O128" s="360" t="s">
        <v>502</v>
      </c>
      <c r="P128" s="363">
        <f>VLOOKUP(N128,'Final Ratings and Calculator'!$G$6:$I$369,2,FALSE)</f>
        <v>0.51306490760014711</v>
      </c>
      <c r="X128"/>
    </row>
    <row r="129" spans="2:24" ht="15.75" thickBot="1" x14ac:dyDescent="0.3">
      <c r="B129" s="368"/>
      <c r="F129" s="360" t="s">
        <v>141</v>
      </c>
      <c r="G129" s="360" t="s">
        <v>502</v>
      </c>
      <c r="H129" s="363">
        <f>VLOOKUP(F129,'Final Ratings and Calculator'!$K$6:$L$369,2,FALSE)</f>
        <v>0.37563952747459695</v>
      </c>
      <c r="J129" s="368"/>
      <c r="N129" s="360" t="s">
        <v>141</v>
      </c>
      <c r="O129" s="360" t="s">
        <v>502</v>
      </c>
      <c r="P129" s="363">
        <f>VLOOKUP(N129,'Final Ratings and Calculator'!$G$6:$I$369,2,FALSE)</f>
        <v>0.53666396293221075</v>
      </c>
      <c r="X129"/>
    </row>
    <row r="130" spans="2:24" ht="15.75" thickBot="1" x14ac:dyDescent="0.3">
      <c r="B130" s="368"/>
      <c r="F130" s="360" t="s">
        <v>395</v>
      </c>
      <c r="G130" s="360" t="s">
        <v>502</v>
      </c>
      <c r="H130" s="363">
        <f>VLOOKUP(F130,'Final Ratings and Calculator'!$K$6:$L$369,2,FALSE)</f>
        <v>0.38611668185967374</v>
      </c>
      <c r="J130" s="368"/>
      <c r="N130" s="360" t="s">
        <v>395</v>
      </c>
      <c r="O130" s="360" t="s">
        <v>502</v>
      </c>
      <c r="P130" s="363">
        <f>VLOOKUP(N130,'Final Ratings and Calculator'!$G$6:$I$369,2,FALSE)</f>
        <v>0.57335590828645921</v>
      </c>
      <c r="X130"/>
    </row>
    <row r="131" spans="2:24" ht="15.75" thickBot="1" x14ac:dyDescent="0.3">
      <c r="B131" s="368"/>
      <c r="F131" s="360" t="s">
        <v>207</v>
      </c>
      <c r="G131" s="360" t="s">
        <v>502</v>
      </c>
      <c r="H131" s="363">
        <f>VLOOKUP(F131,'Final Ratings and Calculator'!$K$6:$L$369,2,FALSE)</f>
        <v>0.6246678900687499</v>
      </c>
      <c r="J131" s="368"/>
      <c r="N131" s="360" t="s">
        <v>207</v>
      </c>
      <c r="O131" s="360" t="s">
        <v>502</v>
      </c>
      <c r="P131" s="363">
        <f>VLOOKUP(N131,'Final Ratings and Calculator'!$G$6:$I$369,2,FALSE)</f>
        <v>0.75011831102827564</v>
      </c>
      <c r="X131"/>
    </row>
    <row r="132" spans="2:24" ht="15.75" thickBot="1" x14ac:dyDescent="0.3">
      <c r="B132" s="368"/>
      <c r="F132" s="360" t="s">
        <v>246</v>
      </c>
      <c r="G132" s="360" t="s">
        <v>502</v>
      </c>
      <c r="H132" s="363">
        <f>VLOOKUP(F132,'Final Ratings and Calculator'!$K$6:$L$369,2,FALSE)</f>
        <v>0.44692971536438525</v>
      </c>
      <c r="J132" s="368"/>
      <c r="N132" s="360" t="s">
        <v>246</v>
      </c>
      <c r="O132" s="360" t="s">
        <v>502</v>
      </c>
      <c r="P132" s="363">
        <f>VLOOKUP(N132,'Final Ratings and Calculator'!$G$6:$I$369,2,FALSE)</f>
        <v>0.56063504438482592</v>
      </c>
      <c r="X132"/>
    </row>
    <row r="133" spans="2:24" ht="15.75" thickBot="1" x14ac:dyDescent="0.3">
      <c r="B133" s="368"/>
      <c r="F133" s="360" t="s">
        <v>250</v>
      </c>
      <c r="G133" s="360" t="s">
        <v>502</v>
      </c>
      <c r="H133" s="363">
        <f>VLOOKUP(F133,'Final Ratings and Calculator'!$K$6:$L$369,2,FALSE)</f>
        <v>0.57907497300438393</v>
      </c>
      <c r="J133" s="368"/>
      <c r="N133" s="360" t="s">
        <v>250</v>
      </c>
      <c r="O133" s="360" t="s">
        <v>502</v>
      </c>
      <c r="P133" s="363">
        <f>VLOOKUP(N133,'Final Ratings and Calculator'!$G$6:$I$369,2,FALSE)</f>
        <v>0.70534432334741193</v>
      </c>
      <c r="X133"/>
    </row>
    <row r="134" spans="2:24" ht="15.75" thickBot="1" x14ac:dyDescent="0.3">
      <c r="B134" s="368"/>
      <c r="F134" s="360" t="s">
        <v>271</v>
      </c>
      <c r="G134" s="360" t="s">
        <v>502</v>
      </c>
      <c r="H134" s="363">
        <f>VLOOKUP(F134,'Final Ratings and Calculator'!$K$6:$L$369,2,FALSE)</f>
        <v>0.6147672148730855</v>
      </c>
      <c r="J134" s="368"/>
      <c r="N134" s="360" t="s">
        <v>271</v>
      </c>
      <c r="O134" s="360" t="s">
        <v>502</v>
      </c>
      <c r="P134" s="363">
        <f>VLOOKUP(N134,'Final Ratings and Calculator'!$G$6:$I$369,2,FALSE)</f>
        <v>0.74477326167431601</v>
      </c>
      <c r="X134"/>
    </row>
    <row r="135" spans="2:24" ht="15.75" thickBot="1" x14ac:dyDescent="0.3">
      <c r="B135" s="368"/>
      <c r="F135" s="360" t="s">
        <v>279</v>
      </c>
      <c r="G135" s="360" t="s">
        <v>502</v>
      </c>
      <c r="H135" s="363">
        <f>VLOOKUP(F135,'Final Ratings and Calculator'!$K$6:$L$369,2,FALSE)</f>
        <v>0.58948715920238526</v>
      </c>
      <c r="J135" s="368"/>
      <c r="N135" s="360" t="s">
        <v>279</v>
      </c>
      <c r="O135" s="360" t="s">
        <v>502</v>
      </c>
      <c r="P135" s="363">
        <f>VLOOKUP(N135,'Final Ratings and Calculator'!$G$6:$I$369,2,FALSE)</f>
        <v>0.75609155909471015</v>
      </c>
      <c r="X135"/>
    </row>
    <row r="136" spans="2:24" ht="15.75" thickBot="1" x14ac:dyDescent="0.3">
      <c r="B136" s="368"/>
      <c r="F136" s="360" t="s">
        <v>386</v>
      </c>
      <c r="G136" s="360" t="s">
        <v>502</v>
      </c>
      <c r="H136" s="363">
        <f>VLOOKUP(F136,'Final Ratings and Calculator'!$K$6:$L$369,2,FALSE)</f>
        <v>0.56771563978398443</v>
      </c>
      <c r="J136" s="368"/>
      <c r="N136" s="360" t="s">
        <v>386</v>
      </c>
      <c r="O136" s="360" t="s">
        <v>502</v>
      </c>
      <c r="P136" s="363">
        <f>VLOOKUP(N136,'Final Ratings and Calculator'!$G$6:$I$369,2,FALSE)</f>
        <v>0.70214946294025316</v>
      </c>
      <c r="X136"/>
    </row>
    <row r="137" spans="2:24" x14ac:dyDescent="0.25">
      <c r="B137" s="368"/>
      <c r="F137" s="360" t="s">
        <v>390</v>
      </c>
      <c r="G137" s="360" t="s">
        <v>502</v>
      </c>
      <c r="H137" s="363">
        <f>VLOOKUP(F137,'Final Ratings and Calculator'!$K$6:$L$369,2,FALSE)</f>
        <v>0.57411263081358777</v>
      </c>
      <c r="J137" s="368"/>
      <c r="N137" s="360" t="s">
        <v>390</v>
      </c>
      <c r="O137" s="360" t="s">
        <v>502</v>
      </c>
      <c r="P137" s="363">
        <f>VLOOKUP(N137,'Final Ratings and Calculator'!$G$6:$I$369,2,FALSE)</f>
        <v>0.71266493633107264</v>
      </c>
      <c r="X137"/>
    </row>
    <row r="138" spans="2:24" ht="15.75" thickBot="1" x14ac:dyDescent="0.3">
      <c r="B138" s="368"/>
      <c r="F138" s="668" t="s">
        <v>511</v>
      </c>
      <c r="G138" s="669"/>
      <c r="H138" s="365">
        <f>AVERAGE(H127:H137)</f>
        <v>0.51644941720241133</v>
      </c>
      <c r="J138" s="368"/>
      <c r="N138" s="668" t="s">
        <v>511</v>
      </c>
      <c r="O138" s="669"/>
      <c r="P138" s="365">
        <f>AVERAGE(P127:P137)</f>
        <v>0.66355624691573556</v>
      </c>
      <c r="X138"/>
    </row>
    <row r="139" spans="2:24" ht="15.75" thickBot="1" x14ac:dyDescent="0.3">
      <c r="B139" s="368"/>
      <c r="H139" s="43"/>
      <c r="J139" s="368"/>
      <c r="P139" s="43"/>
      <c r="X139"/>
    </row>
    <row r="140" spans="2:24" ht="15.75" thickBot="1" x14ac:dyDescent="0.3">
      <c r="B140" s="368"/>
      <c r="F140" s="360" t="s">
        <v>66</v>
      </c>
      <c r="G140" s="360" t="s">
        <v>492</v>
      </c>
      <c r="H140" s="363">
        <f>VLOOKUP(F140,'Final Ratings and Calculator'!$K$6:$L$369,2,FALSE)</f>
        <v>0.5460686053327668</v>
      </c>
      <c r="J140" s="368"/>
      <c r="N140" s="360" t="s">
        <v>66</v>
      </c>
      <c r="O140" s="360" t="s">
        <v>492</v>
      </c>
      <c r="P140" s="363">
        <f>VLOOKUP(N140,'Final Ratings and Calculator'!$G$6:$I$369,2,FALSE)</f>
        <v>0.67798707912797496</v>
      </c>
      <c r="X140"/>
    </row>
    <row r="141" spans="2:24" ht="15.75" thickBot="1" x14ac:dyDescent="0.3">
      <c r="B141" s="368"/>
      <c r="F141" s="360" t="s">
        <v>94</v>
      </c>
      <c r="G141" s="360" t="s">
        <v>492</v>
      </c>
      <c r="H141" s="363">
        <f>VLOOKUP(F141,'Final Ratings and Calculator'!$K$6:$L$369,2,FALSE)</f>
        <v>0.45527106326729122</v>
      </c>
      <c r="J141" s="368"/>
      <c r="N141" s="360" t="s">
        <v>94</v>
      </c>
      <c r="O141" s="360" t="s">
        <v>492</v>
      </c>
      <c r="P141" s="363">
        <f>VLOOKUP(N141,'Final Ratings and Calculator'!$G$6:$I$369,2,FALSE)</f>
        <v>0.59154090999342435</v>
      </c>
      <c r="X141"/>
    </row>
    <row r="142" spans="2:24" ht="15.75" thickBot="1" x14ac:dyDescent="0.3">
      <c r="B142" s="368"/>
      <c r="F142" s="360" t="s">
        <v>97</v>
      </c>
      <c r="G142" s="360" t="s">
        <v>492</v>
      </c>
      <c r="H142" s="363">
        <f>VLOOKUP(F142,'Final Ratings and Calculator'!$K$6:$L$369,2,FALSE)</f>
        <v>0.62452224433177927</v>
      </c>
      <c r="J142" s="368"/>
      <c r="N142" s="360" t="s">
        <v>97</v>
      </c>
      <c r="O142" s="360" t="s">
        <v>492</v>
      </c>
      <c r="P142" s="363">
        <f>VLOOKUP(N142,'Final Ratings and Calculator'!$G$6:$I$369,2,FALSE)</f>
        <v>0.75070709099693456</v>
      </c>
      <c r="X142"/>
    </row>
    <row r="143" spans="2:24" ht="15.75" thickBot="1" x14ac:dyDescent="0.3">
      <c r="B143" s="368"/>
      <c r="F143" s="360" t="s">
        <v>99</v>
      </c>
      <c r="G143" s="360" t="s">
        <v>492</v>
      </c>
      <c r="H143" s="363">
        <f>VLOOKUP(F143,'Final Ratings and Calculator'!$K$6:$L$369,2,FALSE)</f>
        <v>0.52260902183801372</v>
      </c>
      <c r="J143" s="368"/>
      <c r="N143" s="360" t="s">
        <v>99</v>
      </c>
      <c r="O143" s="360" t="s">
        <v>492</v>
      </c>
      <c r="P143" s="363">
        <f>VLOOKUP(N143,'Final Ratings and Calculator'!$G$6:$I$369,2,FALSE)</f>
        <v>0.6939427860444729</v>
      </c>
      <c r="X143"/>
    </row>
    <row r="144" spans="2:24" ht="15.75" thickBot="1" x14ac:dyDescent="0.3">
      <c r="B144" s="368"/>
      <c r="F144" s="360" t="s">
        <v>143</v>
      </c>
      <c r="G144" s="360" t="s">
        <v>492</v>
      </c>
      <c r="H144" s="363">
        <f>VLOOKUP(F144,'Final Ratings and Calculator'!$K$6:$L$369,2,FALSE)</f>
        <v>0.44989562785920922</v>
      </c>
      <c r="J144" s="368"/>
      <c r="N144" s="360" t="s">
        <v>143</v>
      </c>
      <c r="O144" s="360" t="s">
        <v>492</v>
      </c>
      <c r="P144" s="363">
        <f>VLOOKUP(N144,'Final Ratings and Calculator'!$G$6:$I$369,2,FALSE)</f>
        <v>0.58910491251928176</v>
      </c>
      <c r="X144"/>
    </row>
    <row r="145" spans="2:24" ht="15.75" thickBot="1" x14ac:dyDescent="0.3">
      <c r="B145" s="368"/>
      <c r="F145" s="360" t="s">
        <v>260</v>
      </c>
      <c r="G145" s="360" t="s">
        <v>492</v>
      </c>
      <c r="H145" s="363">
        <f>VLOOKUP(F145,'Final Ratings and Calculator'!$K$6:$L$369,2,FALSE)</f>
        <v>0.42777641628675189</v>
      </c>
      <c r="J145" s="368"/>
      <c r="N145" s="360" t="s">
        <v>260</v>
      </c>
      <c r="O145" s="360" t="s">
        <v>492</v>
      </c>
      <c r="P145" s="363">
        <f>VLOOKUP(N145,'Final Ratings and Calculator'!$G$6:$I$369,2,FALSE)</f>
        <v>0.55305479747049513</v>
      </c>
      <c r="X145"/>
    </row>
    <row r="146" spans="2:24" ht="15.75" thickBot="1" x14ac:dyDescent="0.3">
      <c r="B146" s="368"/>
      <c r="F146" s="360" t="s">
        <v>268</v>
      </c>
      <c r="G146" s="360" t="s">
        <v>492</v>
      </c>
      <c r="H146" s="363">
        <f>VLOOKUP(F146,'Final Ratings and Calculator'!$K$6:$L$369,2,FALSE)</f>
        <v>0.59477250156931349</v>
      </c>
      <c r="J146" s="368"/>
      <c r="N146" s="360" t="s">
        <v>268</v>
      </c>
      <c r="O146" s="360" t="s">
        <v>492</v>
      </c>
      <c r="P146" s="363">
        <f>VLOOKUP(N146,'Final Ratings and Calculator'!$G$6:$I$369,2,FALSE)</f>
        <v>0.68969165968305013</v>
      </c>
      <c r="X146"/>
    </row>
    <row r="147" spans="2:24" x14ac:dyDescent="0.25">
      <c r="B147" s="368"/>
      <c r="F147" s="360" t="s">
        <v>389</v>
      </c>
      <c r="G147" s="360" t="s">
        <v>492</v>
      </c>
      <c r="H147" s="363">
        <f>VLOOKUP(F147,'Final Ratings and Calculator'!$K$6:$L$369,2,FALSE)</f>
        <v>0.7736981429161659</v>
      </c>
      <c r="J147" s="368"/>
      <c r="N147" s="360" t="s">
        <v>389</v>
      </c>
      <c r="O147" s="360" t="s">
        <v>492</v>
      </c>
      <c r="P147" s="363">
        <f>VLOOKUP(N147,'Final Ratings and Calculator'!$G$6:$I$369,2,FALSE)</f>
        <v>0.86927321126519863</v>
      </c>
      <c r="X147"/>
    </row>
    <row r="148" spans="2:24" ht="15.75" thickBot="1" x14ac:dyDescent="0.3">
      <c r="B148" s="368"/>
      <c r="F148" s="668" t="s">
        <v>511</v>
      </c>
      <c r="G148" s="669"/>
      <c r="H148" s="365">
        <f>AVERAGE(H140:H147)</f>
        <v>0.54932670292516139</v>
      </c>
      <c r="J148" s="368"/>
      <c r="N148" s="668" t="s">
        <v>511</v>
      </c>
      <c r="O148" s="669"/>
      <c r="P148" s="365">
        <f>AVERAGE(P140:P147)</f>
        <v>0.67691280588760405</v>
      </c>
      <c r="X148"/>
    </row>
    <row r="149" spans="2:24" ht="15.75" thickBot="1" x14ac:dyDescent="0.3">
      <c r="B149" s="368"/>
      <c r="H149" s="43"/>
      <c r="J149" s="368"/>
      <c r="P149" s="43"/>
      <c r="X149"/>
    </row>
    <row r="150" spans="2:24" ht="15.75" thickBot="1" x14ac:dyDescent="0.3">
      <c r="B150" s="368"/>
      <c r="F150" s="360" t="s">
        <v>78</v>
      </c>
      <c r="G150" s="360" t="s">
        <v>506</v>
      </c>
      <c r="H150" s="363">
        <f>VLOOKUP(F150,'Final Ratings and Calculator'!$K$6:$L$369,2,FALSE)</f>
        <v>0.27766436517550708</v>
      </c>
      <c r="J150" s="368"/>
      <c r="N150" s="360" t="s">
        <v>78</v>
      </c>
      <c r="O150" s="360" t="s">
        <v>506</v>
      </c>
      <c r="P150" s="363">
        <f>VLOOKUP(N150,'Final Ratings and Calculator'!$G$6:$I$369,2,FALSE)</f>
        <v>0.41125163826224959</v>
      </c>
      <c r="X150"/>
    </row>
    <row r="151" spans="2:24" ht="15.75" thickBot="1" x14ac:dyDescent="0.3">
      <c r="B151" s="368"/>
      <c r="F151" s="360" t="s">
        <v>119</v>
      </c>
      <c r="G151" s="360" t="s">
        <v>506</v>
      </c>
      <c r="H151" s="363">
        <f>VLOOKUP(F151,'Final Ratings and Calculator'!$K$6:$L$369,2,FALSE)</f>
        <v>0.3283246499177494</v>
      </c>
      <c r="J151" s="368"/>
      <c r="N151" s="360" t="s">
        <v>119</v>
      </c>
      <c r="O151" s="360" t="s">
        <v>506</v>
      </c>
      <c r="P151" s="363">
        <f>VLOOKUP(N151,'Final Ratings and Calculator'!$G$6:$I$369,2,FALSE)</f>
        <v>0.43494617116176992</v>
      </c>
      <c r="X151"/>
    </row>
    <row r="152" spans="2:24" ht="15.75" thickBot="1" x14ac:dyDescent="0.3">
      <c r="B152" s="368"/>
      <c r="F152" s="360" t="s">
        <v>159</v>
      </c>
      <c r="G152" s="360" t="s">
        <v>506</v>
      </c>
      <c r="H152" s="363">
        <f>VLOOKUP(F152,'Final Ratings and Calculator'!$K$6:$L$369,2,FALSE)</f>
        <v>0.44982530821213274</v>
      </c>
      <c r="J152" s="368"/>
      <c r="N152" s="360" t="s">
        <v>159</v>
      </c>
      <c r="O152" s="360" t="s">
        <v>506</v>
      </c>
      <c r="P152" s="363">
        <f>VLOOKUP(N152,'Final Ratings and Calculator'!$G$6:$I$369,2,FALSE)</f>
        <v>0.60181274334973622</v>
      </c>
      <c r="X152"/>
    </row>
    <row r="153" spans="2:24" ht="15.75" thickBot="1" x14ac:dyDescent="0.3">
      <c r="B153" s="368"/>
      <c r="F153" s="360" t="s">
        <v>192</v>
      </c>
      <c r="G153" s="360" t="s">
        <v>506</v>
      </c>
      <c r="H153" s="363">
        <f>VLOOKUP(F153,'Final Ratings and Calculator'!$K$6:$L$369,2,FALSE)</f>
        <v>0.48049547634400497</v>
      </c>
      <c r="J153" s="368"/>
      <c r="N153" s="360" t="s">
        <v>192</v>
      </c>
      <c r="O153" s="360" t="s">
        <v>506</v>
      </c>
      <c r="P153" s="363">
        <f>VLOOKUP(N153,'Final Ratings and Calculator'!$G$6:$I$369,2,FALSE)</f>
        <v>0.66323233991245567</v>
      </c>
      <c r="X153"/>
    </row>
    <row r="154" spans="2:24" ht="15.75" thickBot="1" x14ac:dyDescent="0.3">
      <c r="B154" s="368"/>
      <c r="F154" s="360" t="s">
        <v>193</v>
      </c>
      <c r="G154" s="360" t="s">
        <v>506</v>
      </c>
      <c r="H154" s="363">
        <f>VLOOKUP(F154,'Final Ratings and Calculator'!$K$6:$L$369,2,FALSE)</f>
        <v>0.50696405115195897</v>
      </c>
      <c r="J154" s="368"/>
      <c r="N154" s="360" t="s">
        <v>193</v>
      </c>
      <c r="O154" s="360" t="s">
        <v>506</v>
      </c>
      <c r="P154" s="363">
        <f>VLOOKUP(N154,'Final Ratings and Calculator'!$G$6:$I$369,2,FALSE)</f>
        <v>0.65232109618105916</v>
      </c>
      <c r="X154"/>
    </row>
    <row r="155" spans="2:24" ht="15.75" thickBot="1" x14ac:dyDescent="0.3">
      <c r="B155" s="368"/>
      <c r="F155" s="360" t="s">
        <v>201</v>
      </c>
      <c r="G155" s="360" t="s">
        <v>506</v>
      </c>
      <c r="H155" s="363">
        <f>VLOOKUP(F155,'Final Ratings and Calculator'!$K$6:$L$369,2,FALSE)</f>
        <v>0.57214350793238589</v>
      </c>
      <c r="J155" s="368"/>
      <c r="N155" s="360" t="s">
        <v>201</v>
      </c>
      <c r="O155" s="360" t="s">
        <v>506</v>
      </c>
      <c r="P155" s="363">
        <f>VLOOKUP(N155,'Final Ratings and Calculator'!$G$6:$I$369,2,FALSE)</f>
        <v>0.7193568476975235</v>
      </c>
      <c r="X155"/>
    </row>
    <row r="156" spans="2:24" ht="15.75" thickBot="1" x14ac:dyDescent="0.3">
      <c r="B156" s="368"/>
      <c r="F156" s="360" t="s">
        <v>219</v>
      </c>
      <c r="G156" s="360" t="s">
        <v>506</v>
      </c>
      <c r="H156" s="363">
        <f>VLOOKUP(F156,'Final Ratings and Calculator'!$K$6:$L$369,2,FALSE)</f>
        <v>0.4974581106639327</v>
      </c>
      <c r="J156" s="368"/>
      <c r="N156" s="360" t="s">
        <v>219</v>
      </c>
      <c r="O156" s="360" t="s">
        <v>506</v>
      </c>
      <c r="P156" s="363">
        <f>VLOOKUP(N156,'Final Ratings and Calculator'!$G$6:$I$369,2,FALSE)</f>
        <v>0.65525048748813275</v>
      </c>
      <c r="X156"/>
    </row>
    <row r="157" spans="2:24" ht="15.75" thickBot="1" x14ac:dyDescent="0.3">
      <c r="B157" s="368"/>
      <c r="F157" s="360" t="s">
        <v>230</v>
      </c>
      <c r="G157" s="360" t="s">
        <v>506</v>
      </c>
      <c r="H157" s="363">
        <f>VLOOKUP(F157,'Final Ratings and Calculator'!$K$6:$L$369,2,FALSE)</f>
        <v>0.40824315962395841</v>
      </c>
      <c r="J157" s="368"/>
      <c r="N157" s="360" t="s">
        <v>230</v>
      </c>
      <c r="O157" s="360" t="s">
        <v>506</v>
      </c>
      <c r="P157" s="363">
        <f>VLOOKUP(N157,'Final Ratings and Calculator'!$G$6:$I$369,2,FALSE)</f>
        <v>0.58255803292011399</v>
      </c>
      <c r="X157"/>
    </row>
    <row r="158" spans="2:24" ht="15.75" thickBot="1" x14ac:dyDescent="0.3">
      <c r="B158" s="368"/>
      <c r="F158" s="360" t="s">
        <v>273</v>
      </c>
      <c r="G158" s="360" t="s">
        <v>506</v>
      </c>
      <c r="H158" s="363">
        <f>VLOOKUP(F158,'Final Ratings and Calculator'!$K$6:$L$369,2,FALSE)</f>
        <v>0.57215752040204715</v>
      </c>
      <c r="J158" s="368"/>
      <c r="N158" s="360" t="s">
        <v>273</v>
      </c>
      <c r="O158" s="360" t="s">
        <v>506</v>
      </c>
      <c r="P158" s="363">
        <f>VLOOKUP(N158,'Final Ratings and Calculator'!$G$6:$I$369,2,FALSE)</f>
        <v>0.72161992644948847</v>
      </c>
      <c r="X158"/>
    </row>
    <row r="159" spans="2:24" ht="15.75" thickBot="1" x14ac:dyDescent="0.3">
      <c r="B159" s="368"/>
      <c r="F159" s="360" t="s">
        <v>278</v>
      </c>
      <c r="G159" s="360" t="s">
        <v>506</v>
      </c>
      <c r="H159" s="363">
        <f>VLOOKUP(F159,'Final Ratings and Calculator'!$K$6:$L$369,2,FALSE)</f>
        <v>0.39272551230812708</v>
      </c>
      <c r="J159" s="368"/>
      <c r="N159" s="360" t="s">
        <v>278</v>
      </c>
      <c r="O159" s="360" t="s">
        <v>506</v>
      </c>
      <c r="P159" s="363">
        <f>VLOOKUP(N159,'Final Ratings and Calculator'!$G$6:$I$369,2,FALSE)</f>
        <v>0.5336675161689225</v>
      </c>
      <c r="X159"/>
    </row>
    <row r="160" spans="2:24" ht="15.75" thickBot="1" x14ac:dyDescent="0.3">
      <c r="B160" s="368"/>
      <c r="F160" s="360" t="s">
        <v>282</v>
      </c>
      <c r="G160" s="360" t="s">
        <v>506</v>
      </c>
      <c r="H160" s="363">
        <f>VLOOKUP(F160,'Final Ratings and Calculator'!$K$6:$L$369,2,FALSE)</f>
        <v>0.47358683505497379</v>
      </c>
      <c r="J160" s="368"/>
      <c r="N160" s="360" t="s">
        <v>282</v>
      </c>
      <c r="O160" s="360" t="s">
        <v>506</v>
      </c>
      <c r="P160" s="363">
        <f>VLOOKUP(N160,'Final Ratings and Calculator'!$G$6:$I$369,2,FALSE)</f>
        <v>0.66132953160937524</v>
      </c>
      <c r="X160"/>
    </row>
    <row r="161" spans="2:24" ht="15.75" thickBot="1" x14ac:dyDescent="0.3">
      <c r="B161" s="368"/>
      <c r="F161" s="360" t="s">
        <v>287</v>
      </c>
      <c r="G161" s="360" t="s">
        <v>506</v>
      </c>
      <c r="H161" s="363">
        <f>VLOOKUP(F161,'Final Ratings and Calculator'!$K$6:$L$369,2,FALSE)</f>
        <v>0.43293461449766729</v>
      </c>
      <c r="J161" s="368"/>
      <c r="N161" s="360" t="s">
        <v>287</v>
      </c>
      <c r="O161" s="360" t="s">
        <v>506</v>
      </c>
      <c r="P161" s="363">
        <f>VLOOKUP(N161,'Final Ratings and Calculator'!$G$6:$I$369,2,FALSE)</f>
        <v>0.56328261252467249</v>
      </c>
      <c r="X161"/>
    </row>
    <row r="162" spans="2:24" x14ac:dyDescent="0.25">
      <c r="B162" s="368"/>
      <c r="F162" s="360" t="s">
        <v>297</v>
      </c>
      <c r="G162" s="360" t="s">
        <v>506</v>
      </c>
      <c r="H162" s="363">
        <f>VLOOKUP(F162,'Final Ratings and Calculator'!$K$6:$L$369,2,FALSE)</f>
        <v>0.46142337989679616</v>
      </c>
      <c r="J162" s="368"/>
      <c r="N162" s="360" t="s">
        <v>297</v>
      </c>
      <c r="O162" s="360" t="s">
        <v>506</v>
      </c>
      <c r="P162" s="363">
        <f>VLOOKUP(N162,'Final Ratings and Calculator'!$G$6:$I$369,2,FALSE)</f>
        <v>0.65098762332009519</v>
      </c>
      <c r="X162"/>
    </row>
    <row r="163" spans="2:24" ht="15.75" thickBot="1" x14ac:dyDescent="0.3">
      <c r="B163" s="368"/>
      <c r="F163" s="668" t="s">
        <v>511</v>
      </c>
      <c r="G163" s="669"/>
      <c r="H163" s="365">
        <f>AVERAGE(H150:H162)</f>
        <v>0.4503035762447109</v>
      </c>
      <c r="J163" s="368"/>
      <c r="N163" s="668" t="s">
        <v>511</v>
      </c>
      <c r="O163" s="669"/>
      <c r="P163" s="365">
        <f>AVERAGE(P150:P162)</f>
        <v>0.60397050515735351</v>
      </c>
      <c r="X163"/>
    </row>
    <row r="164" spans="2:24" ht="15.75" thickBot="1" x14ac:dyDescent="0.3">
      <c r="B164" s="368"/>
      <c r="H164" s="43"/>
      <c r="J164" s="368"/>
      <c r="P164" s="43"/>
      <c r="X164"/>
    </row>
    <row r="165" spans="2:24" ht="15.75" thickBot="1" x14ac:dyDescent="0.3">
      <c r="B165" s="368"/>
      <c r="F165" s="360" t="s">
        <v>39</v>
      </c>
      <c r="G165" s="360" t="s">
        <v>499</v>
      </c>
      <c r="H165" s="363">
        <f>VLOOKUP(F165,'Final Ratings and Calculator'!$K$6:$L$369,2,FALSE)</f>
        <v>0.71653488900711115</v>
      </c>
      <c r="J165" s="368"/>
      <c r="N165" s="360" t="s">
        <v>39</v>
      </c>
      <c r="O165" s="360" t="s">
        <v>499</v>
      </c>
      <c r="P165" s="363">
        <f>VLOOKUP(N165,'Final Ratings and Calculator'!$G$6:$I$369,2,FALSE)</f>
        <v>0.82094109192497966</v>
      </c>
      <c r="X165"/>
    </row>
    <row r="166" spans="2:24" ht="15.75" thickBot="1" x14ac:dyDescent="0.3">
      <c r="B166" s="368"/>
      <c r="F166" s="360" t="s">
        <v>55</v>
      </c>
      <c r="G166" s="360" t="s">
        <v>499</v>
      </c>
      <c r="H166" s="363">
        <f>VLOOKUP(F166,'Final Ratings and Calculator'!$K$6:$L$369,2,FALSE)</f>
        <v>0.4807341140457545</v>
      </c>
      <c r="J166" s="368"/>
      <c r="N166" s="360" t="s">
        <v>55</v>
      </c>
      <c r="O166" s="360" t="s">
        <v>499</v>
      </c>
      <c r="P166" s="363">
        <f>VLOOKUP(N166,'Final Ratings and Calculator'!$G$6:$I$369,2,FALSE)</f>
        <v>0.63390353979024983</v>
      </c>
      <c r="X166"/>
    </row>
    <row r="167" spans="2:24" ht="15.75" thickBot="1" x14ac:dyDescent="0.3">
      <c r="B167" s="368"/>
      <c r="F167" s="360" t="s">
        <v>64</v>
      </c>
      <c r="G167" s="360" t="s">
        <v>499</v>
      </c>
      <c r="H167" s="363">
        <f>VLOOKUP(F167,'Final Ratings and Calculator'!$K$6:$L$369,2,FALSE)</f>
        <v>0.42405519578095929</v>
      </c>
      <c r="J167" s="368"/>
      <c r="N167" s="360" t="s">
        <v>64</v>
      </c>
      <c r="O167" s="360" t="s">
        <v>499</v>
      </c>
      <c r="P167" s="363">
        <f>VLOOKUP(N167,'Final Ratings and Calculator'!$G$6:$I$369,2,FALSE)</f>
        <v>0.58275087357113109</v>
      </c>
      <c r="X167"/>
    </row>
    <row r="168" spans="2:24" ht="15.75" thickBot="1" x14ac:dyDescent="0.3">
      <c r="B168" s="368"/>
      <c r="F168" s="360" t="s">
        <v>69</v>
      </c>
      <c r="G168" s="360" t="s">
        <v>499</v>
      </c>
      <c r="H168" s="363">
        <f>VLOOKUP(F168,'Final Ratings and Calculator'!$K$6:$L$369,2,FALSE)</f>
        <v>0.36289253432826896</v>
      </c>
      <c r="J168" s="368"/>
      <c r="N168" s="360" t="s">
        <v>69</v>
      </c>
      <c r="O168" s="360" t="s">
        <v>499</v>
      </c>
      <c r="P168" s="363">
        <f>VLOOKUP(N168,'Final Ratings and Calculator'!$G$6:$I$369,2,FALSE)</f>
        <v>0.55614728942263414</v>
      </c>
      <c r="X168"/>
    </row>
    <row r="169" spans="2:24" ht="15.75" thickBot="1" x14ac:dyDescent="0.3">
      <c r="B169" s="368"/>
      <c r="F169" s="360" t="s">
        <v>81</v>
      </c>
      <c r="G169" s="360" t="s">
        <v>499</v>
      </c>
      <c r="H169" s="363">
        <f>VLOOKUP(F169,'Final Ratings and Calculator'!$K$6:$L$369,2,FALSE)</f>
        <v>0.55408948073390218</v>
      </c>
      <c r="J169" s="368"/>
      <c r="N169" s="360" t="s">
        <v>81</v>
      </c>
      <c r="O169" s="360" t="s">
        <v>499</v>
      </c>
      <c r="P169" s="363">
        <f>VLOOKUP(N169,'Final Ratings and Calculator'!$G$6:$I$369,2,FALSE)</f>
        <v>0.71328573864150158</v>
      </c>
      <c r="X169"/>
    </row>
    <row r="170" spans="2:24" ht="15.75" thickBot="1" x14ac:dyDescent="0.3">
      <c r="B170" s="368"/>
      <c r="F170" s="360" t="s">
        <v>115</v>
      </c>
      <c r="G170" s="360" t="s">
        <v>499</v>
      </c>
      <c r="H170" s="363">
        <f>VLOOKUP(F170,'Final Ratings and Calculator'!$K$6:$L$369,2,FALSE)</f>
        <v>0.42725935982931268</v>
      </c>
      <c r="J170" s="368"/>
      <c r="N170" s="360" t="s">
        <v>115</v>
      </c>
      <c r="O170" s="360" t="s">
        <v>499</v>
      </c>
      <c r="P170" s="363">
        <f>VLOOKUP(N170,'Final Ratings and Calculator'!$G$6:$I$369,2,FALSE)</f>
        <v>0.57500224817572176</v>
      </c>
      <c r="X170"/>
    </row>
    <row r="171" spans="2:24" ht="15.75" thickBot="1" x14ac:dyDescent="0.3">
      <c r="B171" s="368"/>
      <c r="F171" s="360" t="s">
        <v>169</v>
      </c>
      <c r="G171" s="360" t="s">
        <v>499</v>
      </c>
      <c r="H171" s="363">
        <f>VLOOKUP(F171,'Final Ratings and Calculator'!$K$6:$L$369,2,FALSE)</f>
        <v>0.69680736107092078</v>
      </c>
      <c r="J171" s="368"/>
      <c r="N171" s="360" t="s">
        <v>169</v>
      </c>
      <c r="O171" s="360" t="s">
        <v>499</v>
      </c>
      <c r="P171" s="363">
        <f>VLOOKUP(N171,'Final Ratings and Calculator'!$G$6:$I$369,2,FALSE)</f>
        <v>0.81013751466392259</v>
      </c>
      <c r="X171"/>
    </row>
    <row r="172" spans="2:24" ht="15.75" thickBot="1" x14ac:dyDescent="0.3">
      <c r="B172" s="368"/>
      <c r="F172" s="360" t="s">
        <v>203</v>
      </c>
      <c r="G172" s="360" t="s">
        <v>499</v>
      </c>
      <c r="H172" s="363">
        <f>VLOOKUP(F172,'Final Ratings and Calculator'!$K$6:$L$369,2,FALSE)</f>
        <v>0.58143876812248063</v>
      </c>
      <c r="J172" s="368"/>
      <c r="N172" s="360" t="s">
        <v>203</v>
      </c>
      <c r="O172" s="360" t="s">
        <v>499</v>
      </c>
      <c r="P172" s="363">
        <f>VLOOKUP(N172,'Final Ratings and Calculator'!$G$6:$I$369,2,FALSE)</f>
        <v>0.72999398393033121</v>
      </c>
      <c r="X172"/>
    </row>
    <row r="173" spans="2:24" ht="15.75" thickBot="1" x14ac:dyDescent="0.3">
      <c r="B173" s="368"/>
      <c r="F173" s="360" t="s">
        <v>244</v>
      </c>
      <c r="G173" s="360" t="s">
        <v>499</v>
      </c>
      <c r="H173" s="363">
        <f>VLOOKUP(F173,'Final Ratings and Calculator'!$K$6:$L$369,2,FALSE)</f>
        <v>0.28930498489312545</v>
      </c>
      <c r="J173" s="368"/>
      <c r="N173" s="360" t="s">
        <v>244</v>
      </c>
      <c r="O173" s="360" t="s">
        <v>499</v>
      </c>
      <c r="P173" s="363">
        <f>VLOOKUP(N173,'Final Ratings and Calculator'!$G$6:$I$369,2,FALSE)</f>
        <v>0.43443433563612222</v>
      </c>
      <c r="X173"/>
    </row>
    <row r="174" spans="2:24" ht="15.75" thickBot="1" x14ac:dyDescent="0.3">
      <c r="B174" s="368"/>
      <c r="F174" s="360" t="s">
        <v>251</v>
      </c>
      <c r="G174" s="360" t="s">
        <v>499</v>
      </c>
      <c r="H174" s="363">
        <f>VLOOKUP(F174,'Final Ratings and Calculator'!$K$6:$L$369,2,FALSE)</f>
        <v>0.57545561912196141</v>
      </c>
      <c r="J174" s="368"/>
      <c r="N174" s="360" t="s">
        <v>251</v>
      </c>
      <c r="O174" s="360" t="s">
        <v>499</v>
      </c>
      <c r="P174" s="363">
        <f>VLOOKUP(N174,'Final Ratings and Calculator'!$G$6:$I$369,2,FALSE)</f>
        <v>0.68436791917092099</v>
      </c>
      <c r="X174"/>
    </row>
    <row r="175" spans="2:24" ht="15.75" thickBot="1" x14ac:dyDescent="0.3">
      <c r="B175" s="368"/>
      <c r="F175" s="360" t="s">
        <v>334</v>
      </c>
      <c r="G175" s="360" t="s">
        <v>499</v>
      </c>
      <c r="H175" s="363">
        <f>VLOOKUP(F175,'Final Ratings and Calculator'!$K$6:$L$369,2,FALSE)</f>
        <v>0.56429621254996998</v>
      </c>
      <c r="J175" s="368"/>
      <c r="N175" s="360" t="s">
        <v>334</v>
      </c>
      <c r="O175" s="360" t="s">
        <v>499</v>
      </c>
      <c r="P175" s="363">
        <f>VLOOKUP(N175,'Final Ratings and Calculator'!$G$6:$I$369,2,FALSE)</f>
        <v>0.6952614127633977</v>
      </c>
      <c r="X175"/>
    </row>
    <row r="176" spans="2:24" x14ac:dyDescent="0.25">
      <c r="B176" s="368"/>
      <c r="F176" s="360" t="s">
        <v>380</v>
      </c>
      <c r="G176" s="360" t="s">
        <v>499</v>
      </c>
      <c r="H176" s="363">
        <f>VLOOKUP(F176,'Final Ratings and Calculator'!$K$6:$L$369,2,FALSE)</f>
        <v>0.47450343536276646</v>
      </c>
      <c r="J176" s="368"/>
      <c r="N176" s="360" t="s">
        <v>380</v>
      </c>
      <c r="O176" s="360" t="s">
        <v>499</v>
      </c>
      <c r="P176" s="363">
        <f>VLOOKUP(N176,'Final Ratings and Calculator'!$G$6:$I$369,2,FALSE)</f>
        <v>0.64699694588025281</v>
      </c>
      <c r="X176"/>
    </row>
    <row r="177" spans="2:24" ht="15.75" thickBot="1" x14ac:dyDescent="0.3">
      <c r="B177" s="368"/>
      <c r="F177" s="668" t="s">
        <v>511</v>
      </c>
      <c r="G177" s="669"/>
      <c r="H177" s="365">
        <f>AVERAGE(H165:H176)</f>
        <v>0.51228099623721124</v>
      </c>
      <c r="J177" s="368"/>
      <c r="N177" s="668" t="s">
        <v>511</v>
      </c>
      <c r="O177" s="669"/>
      <c r="P177" s="365">
        <f>AVERAGE(P165:P176)</f>
        <v>0.65693524113093049</v>
      </c>
      <c r="X177"/>
    </row>
    <row r="178" spans="2:24" ht="15.75" thickBot="1" x14ac:dyDescent="0.3">
      <c r="B178" s="368"/>
      <c r="H178" s="43"/>
      <c r="J178" s="368"/>
      <c r="P178" s="43"/>
      <c r="X178"/>
    </row>
    <row r="179" spans="2:24" ht="15.75" thickBot="1" x14ac:dyDescent="0.3">
      <c r="B179" s="368"/>
      <c r="F179" s="360" t="s">
        <v>96</v>
      </c>
      <c r="G179" s="360" t="s">
        <v>505</v>
      </c>
      <c r="H179" s="363">
        <f>VLOOKUP(F179,'Final Ratings and Calculator'!$K$6:$L$369,2,FALSE)</f>
        <v>0.20079694240265342</v>
      </c>
      <c r="J179" s="368"/>
      <c r="N179" s="360" t="s">
        <v>96</v>
      </c>
      <c r="O179" s="360" t="s">
        <v>505</v>
      </c>
      <c r="P179" s="363">
        <f>VLOOKUP(N179,'Final Ratings and Calculator'!$G$6:$I$369,2,FALSE)</f>
        <v>0.34089095717241397</v>
      </c>
      <c r="X179"/>
    </row>
    <row r="180" spans="2:24" ht="15.75" thickBot="1" x14ac:dyDescent="0.3">
      <c r="B180" s="368"/>
      <c r="F180" s="360" t="s">
        <v>103</v>
      </c>
      <c r="G180" s="360" t="s">
        <v>505</v>
      </c>
      <c r="H180" s="363">
        <f>VLOOKUP(F180,'Final Ratings and Calculator'!$K$6:$L$369,2,FALSE)</f>
        <v>0.40618317896011297</v>
      </c>
      <c r="J180" s="368"/>
      <c r="N180" s="360" t="s">
        <v>103</v>
      </c>
      <c r="O180" s="360" t="s">
        <v>505</v>
      </c>
      <c r="P180" s="363">
        <f>VLOOKUP(N180,'Final Ratings and Calculator'!$G$6:$I$369,2,FALSE)</f>
        <v>0.57599284588591515</v>
      </c>
      <c r="X180"/>
    </row>
    <row r="181" spans="2:24" ht="15.75" thickBot="1" x14ac:dyDescent="0.3">
      <c r="B181" s="368"/>
      <c r="F181" s="360" t="s">
        <v>150</v>
      </c>
      <c r="G181" s="360" t="s">
        <v>505</v>
      </c>
      <c r="H181" s="363">
        <f>VLOOKUP(F181,'Final Ratings and Calculator'!$K$6:$L$369,2,FALSE)</f>
        <v>0.42026801690974175</v>
      </c>
      <c r="J181" s="368"/>
      <c r="N181" s="360" t="s">
        <v>150</v>
      </c>
      <c r="O181" s="360" t="s">
        <v>505</v>
      </c>
      <c r="P181" s="363">
        <f>VLOOKUP(N181,'Final Ratings and Calculator'!$G$6:$I$369,2,FALSE)</f>
        <v>0.55828502992492002</v>
      </c>
      <c r="X181"/>
    </row>
    <row r="182" spans="2:24" ht="15.75" thickBot="1" x14ac:dyDescent="0.3">
      <c r="B182" s="368"/>
      <c r="F182" s="360" t="s">
        <v>197</v>
      </c>
      <c r="G182" s="360" t="s">
        <v>505</v>
      </c>
      <c r="H182" s="363">
        <f>VLOOKUP(F182,'Final Ratings and Calculator'!$K$6:$L$369,2,FALSE)</f>
        <v>0.24614170677609737</v>
      </c>
      <c r="J182" s="368"/>
      <c r="N182" s="360" t="s">
        <v>197</v>
      </c>
      <c r="O182" s="360" t="s">
        <v>505</v>
      </c>
      <c r="P182" s="363">
        <f>VLOOKUP(N182,'Final Ratings and Calculator'!$G$6:$I$369,2,FALSE)</f>
        <v>0.40742536126599088</v>
      </c>
      <c r="X182"/>
    </row>
    <row r="183" spans="2:24" ht="15.75" thickBot="1" x14ac:dyDescent="0.3">
      <c r="B183" s="368"/>
      <c r="F183" s="360" t="s">
        <v>218</v>
      </c>
      <c r="G183" s="360" t="s">
        <v>505</v>
      </c>
      <c r="H183" s="363">
        <f>VLOOKUP(F183,'Final Ratings and Calculator'!$K$6:$L$369,2,FALSE)</f>
        <v>0.31945782127385536</v>
      </c>
      <c r="J183" s="368"/>
      <c r="N183" s="360" t="s">
        <v>218</v>
      </c>
      <c r="O183" s="360" t="s">
        <v>505</v>
      </c>
      <c r="P183" s="363">
        <f>VLOOKUP(N183,'Final Ratings and Calculator'!$G$6:$I$369,2,FALSE)</f>
        <v>0.46845287990411688</v>
      </c>
      <c r="X183"/>
    </row>
    <row r="184" spans="2:24" ht="15.75" thickBot="1" x14ac:dyDescent="0.3">
      <c r="B184" s="368"/>
      <c r="F184" s="360" t="s">
        <v>232</v>
      </c>
      <c r="G184" s="360" t="s">
        <v>505</v>
      </c>
      <c r="H184" s="363">
        <f>VLOOKUP(F184,'Final Ratings and Calculator'!$K$6:$L$369,2,FALSE)</f>
        <v>0.6009414452446028</v>
      </c>
      <c r="J184" s="368"/>
      <c r="N184" s="360" t="s">
        <v>232</v>
      </c>
      <c r="O184" s="360" t="s">
        <v>505</v>
      </c>
      <c r="P184" s="363">
        <f>VLOOKUP(N184,'Final Ratings and Calculator'!$G$6:$I$369,2,FALSE)</f>
        <v>0.75419474975217704</v>
      </c>
      <c r="X184"/>
    </row>
    <row r="185" spans="2:24" ht="15.75" thickBot="1" x14ac:dyDescent="0.3">
      <c r="B185" s="368"/>
      <c r="F185" s="360" t="s">
        <v>236</v>
      </c>
      <c r="G185" s="360" t="s">
        <v>505</v>
      </c>
      <c r="H185" s="363">
        <f>VLOOKUP(F185,'Final Ratings and Calculator'!$K$6:$L$369,2,FALSE)</f>
        <v>0.4067466787945172</v>
      </c>
      <c r="J185" s="368"/>
      <c r="N185" s="360" t="s">
        <v>236</v>
      </c>
      <c r="O185" s="360" t="s">
        <v>505</v>
      </c>
      <c r="P185" s="363">
        <f>VLOOKUP(N185,'Final Ratings and Calculator'!$G$6:$I$369,2,FALSE)</f>
        <v>0.54468025430789924</v>
      </c>
      <c r="X185"/>
    </row>
    <row r="186" spans="2:24" x14ac:dyDescent="0.25">
      <c r="B186" s="368"/>
      <c r="F186" s="360" t="s">
        <v>301</v>
      </c>
      <c r="G186" s="360" t="s">
        <v>505</v>
      </c>
      <c r="H186" s="363">
        <f>VLOOKUP(F186,'Final Ratings and Calculator'!$K$6:$L$369,2,FALSE)</f>
        <v>0.54456571449690805</v>
      </c>
      <c r="J186" s="368"/>
      <c r="N186" s="360" t="s">
        <v>301</v>
      </c>
      <c r="O186" s="360" t="s">
        <v>505</v>
      </c>
      <c r="P186" s="363">
        <f>VLOOKUP(N186,'Final Ratings and Calculator'!$G$6:$I$369,2,FALSE)</f>
        <v>0.7127849182603091</v>
      </c>
      <c r="X186"/>
    </row>
    <row r="187" spans="2:24" ht="15.75" thickBot="1" x14ac:dyDescent="0.3">
      <c r="B187" s="368"/>
      <c r="F187" s="668" t="s">
        <v>511</v>
      </c>
      <c r="G187" s="669"/>
      <c r="H187" s="365">
        <f>AVERAGE(H179:H186)</f>
        <v>0.39313768810731109</v>
      </c>
      <c r="J187" s="368"/>
      <c r="N187" s="668" t="s">
        <v>511</v>
      </c>
      <c r="O187" s="669"/>
      <c r="P187" s="365">
        <f>AVERAGE(P179:P186)</f>
        <v>0.54533837455921774</v>
      </c>
      <c r="X187"/>
    </row>
    <row r="188" spans="2:24" ht="15.75" thickBot="1" x14ac:dyDescent="0.3">
      <c r="B188" s="368"/>
      <c r="H188" s="43"/>
      <c r="J188" s="368"/>
      <c r="P188" s="43"/>
      <c r="X188"/>
    </row>
    <row r="189" spans="2:24" ht="15.75" thickBot="1" x14ac:dyDescent="0.3">
      <c r="B189" s="368"/>
      <c r="F189" s="360" t="s">
        <v>58</v>
      </c>
      <c r="G189" s="360" t="s">
        <v>491</v>
      </c>
      <c r="H189" s="363">
        <f>VLOOKUP(F189,'Final Ratings and Calculator'!$K$6:$L$369,2,FALSE)</f>
        <v>0.6430566092390646</v>
      </c>
      <c r="J189" s="368"/>
      <c r="N189" s="360" t="s">
        <v>58</v>
      </c>
      <c r="O189" s="360" t="s">
        <v>491</v>
      </c>
      <c r="P189" s="363">
        <f>VLOOKUP(N189,'Final Ratings and Calculator'!$G$6:$I$369,2,FALSE)</f>
        <v>0.77282558226396514</v>
      </c>
      <c r="X189"/>
    </row>
    <row r="190" spans="2:24" ht="15.75" thickBot="1" x14ac:dyDescent="0.3">
      <c r="B190" s="368"/>
      <c r="F190" s="360" t="s">
        <v>65</v>
      </c>
      <c r="G190" s="360" t="s">
        <v>491</v>
      </c>
      <c r="H190" s="363">
        <f>VLOOKUP(F190,'Final Ratings and Calculator'!$K$6:$L$369,2,FALSE)</f>
        <v>0.72679059546474467</v>
      </c>
      <c r="J190" s="368"/>
      <c r="N190" s="360" t="s">
        <v>65</v>
      </c>
      <c r="O190" s="360" t="s">
        <v>491</v>
      </c>
      <c r="P190" s="363">
        <f>VLOOKUP(N190,'Final Ratings and Calculator'!$G$6:$I$369,2,FALSE)</f>
        <v>0.81547763394142692</v>
      </c>
      <c r="X190"/>
    </row>
    <row r="191" spans="2:24" ht="15.75" thickBot="1" x14ac:dyDescent="0.3">
      <c r="B191" s="368"/>
      <c r="F191" s="360" t="s">
        <v>107</v>
      </c>
      <c r="G191" s="360" t="s">
        <v>491</v>
      </c>
      <c r="H191" s="363">
        <f>VLOOKUP(F191,'Final Ratings and Calculator'!$K$6:$L$369,2,FALSE)</f>
        <v>0.79672210515382502</v>
      </c>
      <c r="J191" s="368"/>
      <c r="N191" s="360" t="s">
        <v>107</v>
      </c>
      <c r="O191" s="360" t="s">
        <v>491</v>
      </c>
      <c r="P191" s="363">
        <f>VLOOKUP(N191,'Final Ratings and Calculator'!$G$6:$I$369,2,FALSE)</f>
        <v>0.88498755486555192</v>
      </c>
      <c r="X191"/>
    </row>
    <row r="192" spans="2:24" ht="15.75" thickBot="1" x14ac:dyDescent="0.3">
      <c r="B192" s="368"/>
      <c r="F192" s="360" t="s">
        <v>118</v>
      </c>
      <c r="G192" s="360" t="s">
        <v>491</v>
      </c>
      <c r="H192" s="363">
        <f>VLOOKUP(F192,'Final Ratings and Calculator'!$K$6:$L$369,2,FALSE)</f>
        <v>0.43706163751812233</v>
      </c>
      <c r="J192" s="368"/>
      <c r="N192" s="360" t="s">
        <v>118</v>
      </c>
      <c r="O192" s="360" t="s">
        <v>491</v>
      </c>
      <c r="P192" s="363">
        <f>VLOOKUP(N192,'Final Ratings and Calculator'!$G$6:$I$369,2,FALSE)</f>
        <v>0.58004982161338492</v>
      </c>
      <c r="X192"/>
    </row>
    <row r="193" spans="2:24" ht="15.75" thickBot="1" x14ac:dyDescent="0.3">
      <c r="B193" s="368"/>
      <c r="F193" s="360" t="s">
        <v>154</v>
      </c>
      <c r="G193" s="360" t="s">
        <v>491</v>
      </c>
      <c r="H193" s="363">
        <f>VLOOKUP(F193,'Final Ratings and Calculator'!$K$6:$L$369,2,FALSE)</f>
        <v>0.63399565500571298</v>
      </c>
      <c r="J193" s="368"/>
      <c r="N193" s="360" t="s">
        <v>154</v>
      </c>
      <c r="O193" s="360" t="s">
        <v>491</v>
      </c>
      <c r="P193" s="363">
        <f>VLOOKUP(N193,'Final Ratings and Calculator'!$G$6:$I$369,2,FALSE)</f>
        <v>0.7604041198314877</v>
      </c>
      <c r="X193"/>
    </row>
    <row r="194" spans="2:24" ht="15.75" thickBot="1" x14ac:dyDescent="0.3">
      <c r="B194" s="368"/>
      <c r="F194" s="360" t="s">
        <v>155</v>
      </c>
      <c r="G194" s="360" t="s">
        <v>491</v>
      </c>
      <c r="H194" s="363">
        <f>VLOOKUP(F194,'Final Ratings and Calculator'!$K$6:$L$369,2,FALSE)</f>
        <v>0.66530256154718603</v>
      </c>
      <c r="J194" s="368"/>
      <c r="N194" s="360" t="s">
        <v>155</v>
      </c>
      <c r="O194" s="360" t="s">
        <v>491</v>
      </c>
      <c r="P194" s="363">
        <f>VLOOKUP(N194,'Final Ratings and Calculator'!$G$6:$I$369,2,FALSE)</f>
        <v>0.79031108051446075</v>
      </c>
      <c r="X194"/>
    </row>
    <row r="195" spans="2:24" ht="15.75" thickBot="1" x14ac:dyDescent="0.3">
      <c r="B195" s="368"/>
      <c r="F195" s="360" t="s">
        <v>158</v>
      </c>
      <c r="G195" s="360" t="s">
        <v>491</v>
      </c>
      <c r="H195" s="363">
        <f>VLOOKUP(F195,'Final Ratings and Calculator'!$K$6:$L$369,2,FALSE)</f>
        <v>0.52193412402969086</v>
      </c>
      <c r="J195" s="368"/>
      <c r="N195" s="360" t="s">
        <v>158</v>
      </c>
      <c r="O195" s="360" t="s">
        <v>491</v>
      </c>
      <c r="P195" s="363">
        <f>VLOOKUP(N195,'Final Ratings and Calculator'!$G$6:$I$369,2,FALSE)</f>
        <v>0.65795723160875397</v>
      </c>
      <c r="X195"/>
    </row>
    <row r="196" spans="2:24" ht="15.75" thickBot="1" x14ac:dyDescent="0.3">
      <c r="B196" s="368"/>
      <c r="F196" s="360" t="s">
        <v>213</v>
      </c>
      <c r="G196" s="360" t="s">
        <v>491</v>
      </c>
      <c r="H196" s="363">
        <f>VLOOKUP(F196,'Final Ratings and Calculator'!$K$6:$L$369,2,FALSE)</f>
        <v>0.53588735736946302</v>
      </c>
      <c r="J196" s="368"/>
      <c r="N196" s="360" t="s">
        <v>213</v>
      </c>
      <c r="O196" s="360" t="s">
        <v>491</v>
      </c>
      <c r="P196" s="363">
        <f>VLOOKUP(N196,'Final Ratings and Calculator'!$G$6:$I$369,2,FALSE)</f>
        <v>0.6941223162168777</v>
      </c>
      <c r="X196"/>
    </row>
    <row r="197" spans="2:24" ht="15.75" thickBot="1" x14ac:dyDescent="0.3">
      <c r="B197" s="368"/>
      <c r="F197" s="360" t="s">
        <v>220</v>
      </c>
      <c r="G197" s="360" t="s">
        <v>491</v>
      </c>
      <c r="H197" s="363">
        <f>VLOOKUP(F197,'Final Ratings and Calculator'!$K$6:$L$369,2,FALSE)</f>
        <v>0.61865314219584899</v>
      </c>
      <c r="J197" s="368"/>
      <c r="N197" s="360" t="s">
        <v>220</v>
      </c>
      <c r="O197" s="360" t="s">
        <v>491</v>
      </c>
      <c r="P197" s="363">
        <f>VLOOKUP(N197,'Final Ratings and Calculator'!$G$6:$I$369,2,FALSE)</f>
        <v>0.73296415459704944</v>
      </c>
      <c r="X197"/>
    </row>
    <row r="198" spans="2:24" ht="15.75" thickBot="1" x14ac:dyDescent="0.3">
      <c r="B198" s="368"/>
      <c r="F198" s="360" t="s">
        <v>245</v>
      </c>
      <c r="G198" s="360" t="s">
        <v>491</v>
      </c>
      <c r="H198" s="363">
        <f>VLOOKUP(F198,'Final Ratings and Calculator'!$K$6:$L$369,2,FALSE)</f>
        <v>0.61813914427240557</v>
      </c>
      <c r="J198" s="368"/>
      <c r="N198" s="360" t="s">
        <v>245</v>
      </c>
      <c r="O198" s="360" t="s">
        <v>491</v>
      </c>
      <c r="P198" s="363">
        <f>VLOOKUP(N198,'Final Ratings and Calculator'!$G$6:$I$369,2,FALSE)</f>
        <v>0.72265601238493227</v>
      </c>
      <c r="X198"/>
    </row>
    <row r="199" spans="2:24" ht="15.75" thickBot="1" x14ac:dyDescent="0.3">
      <c r="B199" s="368"/>
      <c r="F199" s="360" t="s">
        <v>307</v>
      </c>
      <c r="G199" s="360" t="s">
        <v>491</v>
      </c>
      <c r="H199" s="363">
        <f>VLOOKUP(F199,'Final Ratings and Calculator'!$K$6:$L$369,2,FALSE)</f>
        <v>0.58762927466366632</v>
      </c>
      <c r="J199" s="368"/>
      <c r="N199" s="360" t="s">
        <v>307</v>
      </c>
      <c r="O199" s="360" t="s">
        <v>491</v>
      </c>
      <c r="P199" s="363">
        <f>VLOOKUP(N199,'Final Ratings and Calculator'!$G$6:$I$369,2,FALSE)</f>
        <v>0.70330548965051354</v>
      </c>
      <c r="X199"/>
    </row>
    <row r="200" spans="2:24" x14ac:dyDescent="0.25">
      <c r="B200" s="368"/>
      <c r="F200" s="360" t="s">
        <v>363</v>
      </c>
      <c r="G200" s="360" t="s">
        <v>491</v>
      </c>
      <c r="H200" s="363">
        <f>VLOOKUP(F200,'Final Ratings and Calculator'!$K$6:$L$369,2,FALSE)</f>
        <v>0.47680849961149135</v>
      </c>
      <c r="J200" s="368"/>
      <c r="N200" s="360" t="s">
        <v>363</v>
      </c>
      <c r="O200" s="360" t="s">
        <v>491</v>
      </c>
      <c r="P200" s="363">
        <f>VLOOKUP(N200,'Final Ratings and Calculator'!$G$6:$I$369,2,FALSE)</f>
        <v>0.63208576429715146</v>
      </c>
      <c r="X200"/>
    </row>
    <row r="201" spans="2:24" ht="15.75" thickBot="1" x14ac:dyDescent="0.3">
      <c r="B201" s="368"/>
      <c r="F201" s="668" t="s">
        <v>511</v>
      </c>
      <c r="G201" s="669"/>
      <c r="H201" s="365">
        <f>AVERAGE(H189:H200)</f>
        <v>0.60516505883926841</v>
      </c>
      <c r="J201" s="368"/>
      <c r="N201" s="668" t="s">
        <v>511</v>
      </c>
      <c r="O201" s="669"/>
      <c r="P201" s="365">
        <f>AVERAGE(P189:P200)</f>
        <v>0.72892889681546302</v>
      </c>
      <c r="X201"/>
    </row>
    <row r="202" spans="2:24" ht="15.75" thickBot="1" x14ac:dyDescent="0.3">
      <c r="B202" s="368"/>
      <c r="H202" s="43"/>
      <c r="J202" s="368"/>
      <c r="P202" s="43"/>
      <c r="X202"/>
    </row>
    <row r="203" spans="2:24" ht="15.75" thickBot="1" x14ac:dyDescent="0.3">
      <c r="B203" s="368"/>
      <c r="F203" s="360" t="s">
        <v>38</v>
      </c>
      <c r="G203" s="360" t="s">
        <v>488</v>
      </c>
      <c r="H203" s="363">
        <f>VLOOKUP(F203,'Final Ratings and Calculator'!$K$6:$L$369,2,FALSE)</f>
        <v>0.426068683746258</v>
      </c>
      <c r="J203" s="368"/>
      <c r="N203" s="360" t="s">
        <v>38</v>
      </c>
      <c r="O203" s="360" t="s">
        <v>488</v>
      </c>
      <c r="P203" s="363">
        <f>VLOOKUP(N203,'Final Ratings and Calculator'!$G$6:$I$369,2,FALSE)</f>
        <v>0.57902958330246179</v>
      </c>
      <c r="X203"/>
    </row>
    <row r="204" spans="2:24" ht="15.75" thickBot="1" x14ac:dyDescent="0.3">
      <c r="B204" s="368"/>
      <c r="F204" s="360" t="s">
        <v>61</v>
      </c>
      <c r="G204" s="360" t="s">
        <v>488</v>
      </c>
      <c r="H204" s="363">
        <f>VLOOKUP(F204,'Final Ratings and Calculator'!$K$6:$L$369,2,FALSE)</f>
        <v>0.77093649451040591</v>
      </c>
      <c r="J204" s="368"/>
      <c r="N204" s="360" t="s">
        <v>61</v>
      </c>
      <c r="O204" s="360" t="s">
        <v>488</v>
      </c>
      <c r="P204" s="363">
        <f>VLOOKUP(N204,'Final Ratings and Calculator'!$G$6:$I$369,2,FALSE)</f>
        <v>0.84362597233492054</v>
      </c>
      <c r="X204"/>
    </row>
    <row r="205" spans="2:24" ht="15.75" thickBot="1" x14ac:dyDescent="0.3">
      <c r="B205" s="368"/>
      <c r="F205" s="360" t="s">
        <v>93</v>
      </c>
      <c r="G205" s="360" t="s">
        <v>488</v>
      </c>
      <c r="H205" s="363">
        <f>VLOOKUP(F205,'Final Ratings and Calculator'!$K$6:$L$369,2,FALSE)</f>
        <v>0.7354855694739374</v>
      </c>
      <c r="J205" s="368"/>
      <c r="N205" s="360" t="s">
        <v>93</v>
      </c>
      <c r="O205" s="360" t="s">
        <v>488</v>
      </c>
      <c r="P205" s="363">
        <f>VLOOKUP(N205,'Final Ratings and Calculator'!$G$6:$I$369,2,FALSE)</f>
        <v>0.81662049368486345</v>
      </c>
      <c r="X205"/>
    </row>
    <row r="206" spans="2:24" ht="15.75" thickBot="1" x14ac:dyDescent="0.3">
      <c r="B206" s="368"/>
      <c r="F206" s="360" t="s">
        <v>128</v>
      </c>
      <c r="G206" s="360" t="s">
        <v>488</v>
      </c>
      <c r="H206" s="363">
        <f>VLOOKUP(F206,'Final Ratings and Calculator'!$K$6:$L$369,2,FALSE)</f>
        <v>0.46179130870654633</v>
      </c>
      <c r="J206" s="368"/>
      <c r="N206" s="360" t="s">
        <v>128</v>
      </c>
      <c r="O206" s="360" t="s">
        <v>488</v>
      </c>
      <c r="P206" s="363">
        <f>VLOOKUP(N206,'Final Ratings and Calculator'!$G$6:$I$369,2,FALSE)</f>
        <v>0.6291677199135719</v>
      </c>
      <c r="X206"/>
    </row>
    <row r="207" spans="2:24" ht="15.75" thickBot="1" x14ac:dyDescent="0.3">
      <c r="B207" s="368"/>
      <c r="F207" s="360" t="s">
        <v>225</v>
      </c>
      <c r="G207" s="360" t="s">
        <v>488</v>
      </c>
      <c r="H207" s="363">
        <f>VLOOKUP(F207,'Final Ratings and Calculator'!$K$6:$L$369,2,FALSE)</f>
        <v>0.73514947164853872</v>
      </c>
      <c r="J207" s="368"/>
      <c r="N207" s="360" t="s">
        <v>225</v>
      </c>
      <c r="O207" s="360" t="s">
        <v>488</v>
      </c>
      <c r="P207" s="363">
        <f>VLOOKUP(N207,'Final Ratings and Calculator'!$G$6:$I$369,2,FALSE)</f>
        <v>0.8110404455940029</v>
      </c>
      <c r="X207"/>
    </row>
    <row r="208" spans="2:24" ht="15.75" thickBot="1" x14ac:dyDescent="0.3">
      <c r="B208" s="368"/>
      <c r="F208" s="360" t="s">
        <v>227</v>
      </c>
      <c r="G208" s="360" t="s">
        <v>488</v>
      </c>
      <c r="H208" s="363">
        <f>VLOOKUP(F208,'Final Ratings and Calculator'!$K$6:$L$369,2,FALSE)</f>
        <v>0.83893880308856916</v>
      </c>
      <c r="J208" s="368"/>
      <c r="N208" s="360" t="s">
        <v>227</v>
      </c>
      <c r="O208" s="360" t="s">
        <v>488</v>
      </c>
      <c r="P208" s="363">
        <f>VLOOKUP(N208,'Final Ratings and Calculator'!$G$6:$I$369,2,FALSE)</f>
        <v>0.89832642910794758</v>
      </c>
      <c r="X208"/>
    </row>
    <row r="209" spans="2:24" ht="15.75" thickBot="1" x14ac:dyDescent="0.3">
      <c r="B209" s="368"/>
      <c r="F209" s="360" t="s">
        <v>291</v>
      </c>
      <c r="G209" s="360" t="s">
        <v>488</v>
      </c>
      <c r="H209" s="363">
        <f>VLOOKUP(F209,'Final Ratings and Calculator'!$K$6:$L$369,2,FALSE)</f>
        <v>0.81303573269186491</v>
      </c>
      <c r="J209" s="368"/>
      <c r="N209" s="360" t="s">
        <v>291</v>
      </c>
      <c r="O209" s="360" t="s">
        <v>488</v>
      </c>
      <c r="P209" s="363">
        <f>VLOOKUP(N209,'Final Ratings and Calculator'!$G$6:$I$369,2,FALSE)</f>
        <v>0.88223951241722898</v>
      </c>
      <c r="X209"/>
    </row>
    <row r="210" spans="2:24" ht="15.75" thickBot="1" x14ac:dyDescent="0.3">
      <c r="B210" s="368"/>
      <c r="F210" s="360" t="s">
        <v>293</v>
      </c>
      <c r="G210" s="360" t="s">
        <v>488</v>
      </c>
      <c r="H210" s="363">
        <f>VLOOKUP(F210,'Final Ratings and Calculator'!$K$6:$L$369,2,FALSE)</f>
        <v>0.63538967047851369</v>
      </c>
      <c r="J210" s="368"/>
      <c r="N210" s="360" t="s">
        <v>293</v>
      </c>
      <c r="O210" s="360" t="s">
        <v>488</v>
      </c>
      <c r="P210" s="363">
        <f>VLOOKUP(N210,'Final Ratings and Calculator'!$G$6:$I$369,2,FALSE)</f>
        <v>0.76608012997368136</v>
      </c>
      <c r="X210"/>
    </row>
    <row r="211" spans="2:24" ht="15.75" thickBot="1" x14ac:dyDescent="0.3">
      <c r="B211" s="368"/>
      <c r="F211" s="360" t="s">
        <v>352</v>
      </c>
      <c r="G211" s="360" t="s">
        <v>488</v>
      </c>
      <c r="H211" s="363">
        <f>VLOOKUP(F211,'Final Ratings and Calculator'!$K$6:$L$369,2,FALSE)</f>
        <v>0.70022544023454969</v>
      </c>
      <c r="J211" s="368"/>
      <c r="N211" s="360" t="s">
        <v>352</v>
      </c>
      <c r="O211" s="360" t="s">
        <v>488</v>
      </c>
      <c r="P211" s="363">
        <f>VLOOKUP(N211,'Final Ratings and Calculator'!$G$6:$I$369,2,FALSE)</f>
        <v>0.78967072161459662</v>
      </c>
      <c r="X211"/>
    </row>
    <row r="212" spans="2:24" ht="15.75" thickBot="1" x14ac:dyDescent="0.3">
      <c r="B212" s="368"/>
      <c r="F212" s="360" t="s">
        <v>358</v>
      </c>
      <c r="G212" s="360" t="s">
        <v>488</v>
      </c>
      <c r="H212" s="363">
        <f>VLOOKUP(F212,'Final Ratings and Calculator'!$K$6:$L$369,2,FALSE)</f>
        <v>0.83281808305949889</v>
      </c>
      <c r="J212" s="368"/>
      <c r="N212" s="360" t="s">
        <v>358</v>
      </c>
      <c r="O212" s="360" t="s">
        <v>488</v>
      </c>
      <c r="P212" s="363">
        <f>VLOOKUP(N212,'Final Ratings and Calculator'!$G$6:$I$369,2,FALSE)</f>
        <v>0.89891741807668846</v>
      </c>
      <c r="X212"/>
    </row>
    <row r="213" spans="2:24" x14ac:dyDescent="0.25">
      <c r="B213" s="368"/>
      <c r="F213" s="360" t="s">
        <v>387</v>
      </c>
      <c r="G213" s="360" t="s">
        <v>488</v>
      </c>
      <c r="H213" s="363">
        <f>VLOOKUP(F213,'Final Ratings and Calculator'!$K$6:$L$369,2,FALSE)</f>
        <v>0.57051430430318717</v>
      </c>
      <c r="J213" s="368"/>
      <c r="N213" s="360" t="s">
        <v>387</v>
      </c>
      <c r="O213" s="360" t="s">
        <v>488</v>
      </c>
      <c r="P213" s="363">
        <f>VLOOKUP(N213,'Final Ratings and Calculator'!$G$6:$I$369,2,FALSE)</f>
        <v>0.69657898345823976</v>
      </c>
      <c r="X213"/>
    </row>
    <row r="214" spans="2:24" ht="15.75" thickBot="1" x14ac:dyDescent="0.3">
      <c r="B214" s="368"/>
      <c r="F214" s="668" t="s">
        <v>511</v>
      </c>
      <c r="G214" s="669"/>
      <c r="H214" s="365">
        <f>AVERAGE(H203:H213)</f>
        <v>0.68366850563107906</v>
      </c>
      <c r="J214" s="368"/>
      <c r="N214" s="668" t="s">
        <v>511</v>
      </c>
      <c r="O214" s="669"/>
      <c r="P214" s="365">
        <f>AVERAGE(P203:P213)</f>
        <v>0.78284521904347304</v>
      </c>
      <c r="X214"/>
    </row>
    <row r="215" spans="2:24" ht="15.75" thickBot="1" x14ac:dyDescent="0.3">
      <c r="B215" s="368"/>
      <c r="H215" s="43"/>
      <c r="J215" s="368"/>
      <c r="P215" s="43"/>
      <c r="X215"/>
    </row>
    <row r="216" spans="2:24" ht="15.75" thickBot="1" x14ac:dyDescent="0.3">
      <c r="B216" s="368"/>
      <c r="F216" s="360" t="s">
        <v>80</v>
      </c>
      <c r="G216" s="360" t="s">
        <v>509</v>
      </c>
      <c r="H216" s="363">
        <f>VLOOKUP(F216,'Final Ratings and Calculator'!$K$6:$L$369,2,FALSE)</f>
        <v>0.5989490434016117</v>
      </c>
      <c r="J216" s="368"/>
      <c r="N216" s="360" t="s">
        <v>80</v>
      </c>
      <c r="O216" s="360" t="s">
        <v>509</v>
      </c>
      <c r="P216" s="363">
        <f>VLOOKUP(N216,'Final Ratings and Calculator'!$G$6:$I$369,2,FALSE)</f>
        <v>0.75763531448134158</v>
      </c>
      <c r="X216"/>
    </row>
    <row r="217" spans="2:24" ht="15.75" thickBot="1" x14ac:dyDescent="0.3">
      <c r="B217" s="368"/>
      <c r="F217" s="360" t="s">
        <v>86</v>
      </c>
      <c r="G217" s="360" t="s">
        <v>509</v>
      </c>
      <c r="H217" s="363">
        <f>VLOOKUP(F217,'Final Ratings and Calculator'!$K$6:$L$369,2,FALSE)</f>
        <v>0.26453187263501016</v>
      </c>
      <c r="J217" s="368"/>
      <c r="N217" s="360" t="s">
        <v>86</v>
      </c>
      <c r="O217" s="360" t="s">
        <v>509</v>
      </c>
      <c r="P217" s="363">
        <f>VLOOKUP(N217,'Final Ratings and Calculator'!$G$6:$I$369,2,FALSE)</f>
        <v>0.40990458429098886</v>
      </c>
      <c r="X217"/>
    </row>
    <row r="218" spans="2:24" ht="15.75" thickBot="1" x14ac:dyDescent="0.3">
      <c r="B218" s="368"/>
      <c r="F218" s="360" t="s">
        <v>120</v>
      </c>
      <c r="G218" s="360" t="s">
        <v>509</v>
      </c>
      <c r="H218" s="363">
        <f>VLOOKUP(F218,'Final Ratings and Calculator'!$K$6:$L$369,2,FALSE)</f>
        <v>0.40419760579398767</v>
      </c>
      <c r="J218" s="368"/>
      <c r="N218" s="360" t="s">
        <v>120</v>
      </c>
      <c r="O218" s="360" t="s">
        <v>509</v>
      </c>
      <c r="P218" s="363">
        <f>VLOOKUP(N218,'Final Ratings and Calculator'!$G$6:$I$369,2,FALSE)</f>
        <v>0.5899099933532328</v>
      </c>
      <c r="X218"/>
    </row>
    <row r="219" spans="2:24" ht="15.75" thickBot="1" x14ac:dyDescent="0.3">
      <c r="B219" s="368"/>
      <c r="F219" s="360" t="s">
        <v>174</v>
      </c>
      <c r="G219" s="360" t="s">
        <v>509</v>
      </c>
      <c r="H219" s="363">
        <f>VLOOKUP(F219,'Final Ratings and Calculator'!$K$6:$L$369,2,FALSE)</f>
        <v>0.32499039808556729</v>
      </c>
      <c r="J219" s="368"/>
      <c r="N219" s="360" t="s">
        <v>174</v>
      </c>
      <c r="O219" s="360" t="s">
        <v>509</v>
      </c>
      <c r="P219" s="363">
        <f>VLOOKUP(N219,'Final Ratings and Calculator'!$G$6:$I$369,2,FALSE)</f>
        <v>0.48369224703518465</v>
      </c>
      <c r="X219"/>
    </row>
    <row r="220" spans="2:24" ht="15.75" thickBot="1" x14ac:dyDescent="0.3">
      <c r="B220" s="368"/>
      <c r="F220" s="360" t="s">
        <v>180</v>
      </c>
      <c r="G220" s="360" t="s">
        <v>509</v>
      </c>
      <c r="H220" s="363">
        <f>VLOOKUP(F220,'Final Ratings and Calculator'!$K$6:$L$369,2,FALSE)</f>
        <v>0.41764271681473319</v>
      </c>
      <c r="J220" s="368"/>
      <c r="N220" s="360" t="s">
        <v>180</v>
      </c>
      <c r="O220" s="360" t="s">
        <v>509</v>
      </c>
      <c r="P220" s="363">
        <f>VLOOKUP(N220,'Final Ratings and Calculator'!$G$6:$I$369,2,FALSE)</f>
        <v>0.60359970969033083</v>
      </c>
      <c r="X220"/>
    </row>
    <row r="221" spans="2:24" ht="15.75" thickBot="1" x14ac:dyDescent="0.3">
      <c r="B221" s="368"/>
      <c r="F221" s="360" t="s">
        <v>392</v>
      </c>
      <c r="G221" s="360" t="s">
        <v>509</v>
      </c>
      <c r="H221" s="363">
        <f>VLOOKUP(F221,'Final Ratings and Calculator'!$K$6:$L$369,2,FALSE)</f>
        <v>0.33191120153253889</v>
      </c>
      <c r="J221" s="368"/>
      <c r="N221" s="360" t="s">
        <v>392</v>
      </c>
      <c r="O221" s="360" t="s">
        <v>509</v>
      </c>
      <c r="P221" s="363">
        <f>VLOOKUP(N221,'Final Ratings and Calculator'!$G$6:$I$369,2,FALSE)</f>
        <v>0.52809826089380019</v>
      </c>
      <c r="X221"/>
    </row>
    <row r="222" spans="2:24" ht="15.75" thickBot="1" x14ac:dyDescent="0.3">
      <c r="B222" s="368"/>
      <c r="F222" s="360" t="s">
        <v>283</v>
      </c>
      <c r="G222" s="360" t="s">
        <v>509</v>
      </c>
      <c r="H222" s="363">
        <f>VLOOKUP(F222,'Final Ratings and Calculator'!$K$6:$L$369,2,FALSE)</f>
        <v>0.39088678196124271</v>
      </c>
      <c r="J222" s="368"/>
      <c r="N222" s="360" t="s">
        <v>283</v>
      </c>
      <c r="O222" s="360" t="s">
        <v>509</v>
      </c>
      <c r="P222" s="363">
        <f>VLOOKUP(N222,'Final Ratings and Calculator'!$G$6:$I$369,2,FALSE)</f>
        <v>0.5817786241598879</v>
      </c>
      <c r="X222"/>
    </row>
    <row r="223" spans="2:24" ht="15.75" thickBot="1" x14ac:dyDescent="0.3">
      <c r="B223" s="368"/>
      <c r="F223" s="360" t="s">
        <v>317</v>
      </c>
      <c r="G223" s="360" t="s">
        <v>509</v>
      </c>
      <c r="H223" s="363">
        <f>VLOOKUP(F223,'Final Ratings and Calculator'!$K$6:$L$369,2,FALSE)</f>
        <v>0.42372993123089847</v>
      </c>
      <c r="J223" s="368"/>
      <c r="N223" s="360" t="s">
        <v>317</v>
      </c>
      <c r="O223" s="360" t="s">
        <v>509</v>
      </c>
      <c r="P223" s="363">
        <f>VLOOKUP(N223,'Final Ratings and Calculator'!$G$6:$I$369,2,FALSE)</f>
        <v>0.61200856598753339</v>
      </c>
      <c r="X223"/>
    </row>
    <row r="224" spans="2:24" x14ac:dyDescent="0.25">
      <c r="B224" s="368"/>
      <c r="F224" s="360" t="s">
        <v>371</v>
      </c>
      <c r="G224" s="360" t="s">
        <v>509</v>
      </c>
      <c r="H224" s="363">
        <f>VLOOKUP(F224,'Final Ratings and Calculator'!$K$6:$L$369,2,FALSE)</f>
        <v>0.32714404133534597</v>
      </c>
      <c r="J224" s="368"/>
      <c r="N224" s="360" t="s">
        <v>371</v>
      </c>
      <c r="O224" s="360" t="s">
        <v>509</v>
      </c>
      <c r="P224" s="363">
        <f>VLOOKUP(N224,'Final Ratings and Calculator'!$G$6:$I$369,2,FALSE)</f>
        <v>0.44868000848731265</v>
      </c>
      <c r="X224"/>
    </row>
    <row r="225" spans="2:24" ht="15.75" thickBot="1" x14ac:dyDescent="0.3">
      <c r="B225" s="368"/>
      <c r="F225" s="668" t="s">
        <v>511</v>
      </c>
      <c r="G225" s="669"/>
      <c r="H225" s="365">
        <f>AVERAGE(H216:H224)</f>
        <v>0.38710928808788181</v>
      </c>
      <c r="J225" s="368"/>
      <c r="N225" s="668" t="s">
        <v>511</v>
      </c>
      <c r="O225" s="669"/>
      <c r="P225" s="365">
        <f>AVERAGE(P216:P224)</f>
        <v>0.55725636759773478</v>
      </c>
      <c r="X225"/>
    </row>
    <row r="226" spans="2:24" ht="15.75" thickBot="1" x14ac:dyDescent="0.3">
      <c r="B226" s="368"/>
      <c r="H226" s="43"/>
      <c r="J226" s="368"/>
      <c r="P226" s="43"/>
      <c r="X226"/>
    </row>
    <row r="227" spans="2:24" ht="15.75" thickBot="1" x14ac:dyDescent="0.3">
      <c r="B227" s="368"/>
      <c r="F227" s="360" t="s">
        <v>113</v>
      </c>
      <c r="G227" s="360" t="s">
        <v>508</v>
      </c>
      <c r="H227" s="363">
        <f>VLOOKUP(F227,'Final Ratings and Calculator'!$K$6:$L$369,2,FALSE)</f>
        <v>0.36801316461628347</v>
      </c>
      <c r="J227" s="368"/>
      <c r="N227" s="360" t="s">
        <v>113</v>
      </c>
      <c r="O227" s="360" t="s">
        <v>508</v>
      </c>
      <c r="P227" s="363">
        <f>VLOOKUP(N227,'Final Ratings and Calculator'!$G$6:$I$369,2,FALSE)</f>
        <v>0.53309771789859306</v>
      </c>
      <c r="X227"/>
    </row>
    <row r="228" spans="2:24" ht="15.75" thickBot="1" x14ac:dyDescent="0.3">
      <c r="B228" s="368"/>
      <c r="F228" s="360" t="s">
        <v>177</v>
      </c>
      <c r="G228" s="360" t="s">
        <v>508</v>
      </c>
      <c r="H228" s="363">
        <f>VLOOKUP(F228,'Final Ratings and Calculator'!$K$6:$L$369,2,FALSE)</f>
        <v>0.34874697714189912</v>
      </c>
      <c r="J228" s="368"/>
      <c r="N228" s="360" t="s">
        <v>177</v>
      </c>
      <c r="O228" s="360" t="s">
        <v>508</v>
      </c>
      <c r="P228" s="363">
        <f>VLOOKUP(N228,'Final Ratings and Calculator'!$G$6:$I$369,2,FALSE)</f>
        <v>0.51663960264602649</v>
      </c>
      <c r="X228"/>
    </row>
    <row r="229" spans="2:24" ht="15.75" thickBot="1" x14ac:dyDescent="0.3">
      <c r="B229" s="368"/>
      <c r="F229" s="360" t="s">
        <v>179</v>
      </c>
      <c r="G229" s="360" t="s">
        <v>508</v>
      </c>
      <c r="H229" s="363">
        <f>VLOOKUP(F229,'Final Ratings and Calculator'!$K$6:$L$369,2,FALSE)</f>
        <v>0.56082282885875645</v>
      </c>
      <c r="J229" s="368"/>
      <c r="N229" s="360" t="s">
        <v>179</v>
      </c>
      <c r="O229" s="360" t="s">
        <v>508</v>
      </c>
      <c r="P229" s="363">
        <f>VLOOKUP(N229,'Final Ratings and Calculator'!$G$6:$I$369,2,FALSE)</f>
        <v>0.70917037933496951</v>
      </c>
      <c r="X229"/>
    </row>
    <row r="230" spans="2:24" ht="15.75" thickBot="1" x14ac:dyDescent="0.3">
      <c r="B230" s="368"/>
      <c r="F230" s="360" t="s">
        <v>217</v>
      </c>
      <c r="G230" s="360" t="s">
        <v>508</v>
      </c>
      <c r="H230" s="363">
        <f>VLOOKUP(F230,'Final Ratings and Calculator'!$K$6:$L$369,2,FALSE)</f>
        <v>0.4059780407199845</v>
      </c>
      <c r="J230" s="368"/>
      <c r="N230" s="360" t="s">
        <v>217</v>
      </c>
      <c r="O230" s="360" t="s">
        <v>508</v>
      </c>
      <c r="P230" s="363">
        <f>VLOOKUP(N230,'Final Ratings and Calculator'!$G$6:$I$369,2,FALSE)</f>
        <v>0.54870875414182352</v>
      </c>
      <c r="X230"/>
    </row>
    <row r="231" spans="2:24" ht="15.75" thickBot="1" x14ac:dyDescent="0.3">
      <c r="B231" s="368"/>
      <c r="F231" s="360" t="s">
        <v>399</v>
      </c>
      <c r="G231" s="360" t="s">
        <v>508</v>
      </c>
      <c r="H231" s="363">
        <f>VLOOKUP(F231,'Final Ratings and Calculator'!$K$6:$L$369,2,FALSE)</f>
        <v>0.52199295755405306</v>
      </c>
      <c r="J231" s="368"/>
      <c r="N231" s="360" t="s">
        <v>399</v>
      </c>
      <c r="O231" s="360" t="s">
        <v>508</v>
      </c>
      <c r="P231" s="363">
        <f>VLOOKUP(N231,'Final Ratings and Calculator'!$G$6:$I$369,2,FALSE)</f>
        <v>0.69963993294686366</v>
      </c>
      <c r="X231"/>
    </row>
    <row r="232" spans="2:24" ht="15.75" thickBot="1" x14ac:dyDescent="0.3">
      <c r="B232" s="368"/>
      <c r="F232" s="360" t="s">
        <v>400</v>
      </c>
      <c r="G232" s="360" t="s">
        <v>508</v>
      </c>
      <c r="H232" s="363">
        <f>VLOOKUP(F232,'Final Ratings and Calculator'!$K$6:$L$369,2,FALSE)</f>
        <v>0.53546076864013825</v>
      </c>
      <c r="J232" s="368"/>
      <c r="N232" s="360" t="s">
        <v>400</v>
      </c>
      <c r="O232" s="360" t="s">
        <v>508</v>
      </c>
      <c r="P232" s="363">
        <f>VLOOKUP(N232,'Final Ratings and Calculator'!$G$6:$I$369,2,FALSE)</f>
        <v>0.7097073267932702</v>
      </c>
      <c r="X232"/>
    </row>
    <row r="233" spans="2:24" ht="15.75" thickBot="1" x14ac:dyDescent="0.3">
      <c r="B233" s="368"/>
      <c r="F233" s="360" t="s">
        <v>308</v>
      </c>
      <c r="G233" s="360" t="s">
        <v>508</v>
      </c>
      <c r="H233" s="363">
        <f>VLOOKUP(F233,'Final Ratings and Calculator'!$K$6:$L$369,2,FALSE)</f>
        <v>0.36075483889751647</v>
      </c>
      <c r="J233" s="368"/>
      <c r="N233" s="360" t="s">
        <v>308</v>
      </c>
      <c r="O233" s="360" t="s">
        <v>508</v>
      </c>
      <c r="P233" s="363">
        <f>VLOOKUP(N233,'Final Ratings and Calculator'!$G$6:$I$369,2,FALSE)</f>
        <v>0.52364232452757797</v>
      </c>
      <c r="X233"/>
    </row>
    <row r="234" spans="2:24" ht="15.75" thickBot="1" x14ac:dyDescent="0.3">
      <c r="B234" s="368"/>
      <c r="F234" s="360" t="s">
        <v>324</v>
      </c>
      <c r="G234" s="360" t="s">
        <v>508</v>
      </c>
      <c r="H234" s="363">
        <f>VLOOKUP(F234,'Final Ratings and Calculator'!$K$6:$L$369,2,FALSE)</f>
        <v>0.46574014986303697</v>
      </c>
      <c r="J234" s="368"/>
      <c r="N234" s="360" t="s">
        <v>324</v>
      </c>
      <c r="O234" s="360" t="s">
        <v>508</v>
      </c>
      <c r="P234" s="363">
        <f>VLOOKUP(N234,'Final Ratings and Calculator'!$G$6:$I$369,2,FALSE)</f>
        <v>0.65416588377808482</v>
      </c>
      <c r="X234"/>
    </row>
    <row r="235" spans="2:24" ht="15.75" thickBot="1" x14ac:dyDescent="0.3">
      <c r="B235" s="368"/>
      <c r="F235" s="360" t="s">
        <v>325</v>
      </c>
      <c r="G235" s="360" t="s">
        <v>508</v>
      </c>
      <c r="H235" s="363">
        <f>VLOOKUP(F235,'Final Ratings and Calculator'!$K$6:$L$369,2,FALSE)</f>
        <v>0.50969203709795863</v>
      </c>
      <c r="J235" s="368"/>
      <c r="N235" s="360" t="s">
        <v>325</v>
      </c>
      <c r="O235" s="360" t="s">
        <v>508</v>
      </c>
      <c r="P235" s="363">
        <f>VLOOKUP(N235,'Final Ratings and Calculator'!$G$6:$I$369,2,FALSE)</f>
        <v>0.68113686776232174</v>
      </c>
      <c r="X235"/>
    </row>
    <row r="236" spans="2:24" ht="15.75" thickBot="1" x14ac:dyDescent="0.3">
      <c r="B236" s="368"/>
      <c r="F236" s="360" t="s">
        <v>326</v>
      </c>
      <c r="G236" s="360" t="s">
        <v>508</v>
      </c>
      <c r="H236" s="363">
        <f>VLOOKUP(F236,'Final Ratings and Calculator'!$K$6:$L$369,2,FALSE)</f>
        <v>0.44818666475771618</v>
      </c>
      <c r="J236" s="368"/>
      <c r="N236" s="360" t="s">
        <v>326</v>
      </c>
      <c r="O236" s="360" t="s">
        <v>508</v>
      </c>
      <c r="P236" s="363">
        <f>VLOOKUP(N236,'Final Ratings and Calculator'!$G$6:$I$369,2,FALSE)</f>
        <v>0.62964557055079218</v>
      </c>
      <c r="X236"/>
    </row>
    <row r="237" spans="2:24" x14ac:dyDescent="0.25">
      <c r="B237" s="368"/>
      <c r="F237" s="360" t="s">
        <v>378</v>
      </c>
      <c r="G237" s="360" t="s">
        <v>508</v>
      </c>
      <c r="H237" s="363">
        <f>VLOOKUP(F237,'Final Ratings and Calculator'!$K$6:$L$369,2,FALSE)</f>
        <v>0.33446485643417756</v>
      </c>
      <c r="J237" s="368"/>
      <c r="N237" s="360" t="s">
        <v>378</v>
      </c>
      <c r="O237" s="360" t="s">
        <v>508</v>
      </c>
      <c r="P237" s="363">
        <f>VLOOKUP(N237,'Final Ratings and Calculator'!$G$6:$I$369,2,FALSE)</f>
        <v>0.48703660702849072</v>
      </c>
      <c r="X237"/>
    </row>
    <row r="238" spans="2:24" ht="15.75" thickBot="1" x14ac:dyDescent="0.3">
      <c r="B238" s="368"/>
      <c r="F238" s="668" t="s">
        <v>511</v>
      </c>
      <c r="G238" s="669"/>
      <c r="H238" s="365">
        <f>AVERAGE(H227:H237)</f>
        <v>0.44180484405286546</v>
      </c>
      <c r="J238" s="368"/>
      <c r="N238" s="668" t="s">
        <v>511</v>
      </c>
      <c r="O238" s="669"/>
      <c r="P238" s="365">
        <f>AVERAGE(P227:P237)</f>
        <v>0.60841736067352847</v>
      </c>
      <c r="X238"/>
    </row>
    <row r="239" spans="2:24" ht="15.75" thickBot="1" x14ac:dyDescent="0.3">
      <c r="B239" s="368"/>
      <c r="H239" s="43"/>
      <c r="J239" s="368"/>
      <c r="P239" s="43"/>
      <c r="X239"/>
    </row>
    <row r="240" spans="2:24" ht="15.75" thickBot="1" x14ac:dyDescent="0.3">
      <c r="B240" s="368"/>
      <c r="F240" s="360" t="s">
        <v>45</v>
      </c>
      <c r="G240" s="360" t="s">
        <v>507</v>
      </c>
      <c r="H240" s="363">
        <f>VLOOKUP(F240,'Final Ratings and Calculator'!$K$6:$L$369,2,FALSE)</f>
        <v>0.474966488317348</v>
      </c>
      <c r="J240" s="368"/>
      <c r="N240" s="360" t="s">
        <v>45</v>
      </c>
      <c r="O240" s="360" t="s">
        <v>507</v>
      </c>
      <c r="P240" s="363">
        <f>VLOOKUP(N240,'Final Ratings and Calculator'!$G$6:$I$369,2,FALSE)</f>
        <v>0.62170470771013331</v>
      </c>
      <c r="X240"/>
    </row>
    <row r="241" spans="2:24" ht="15.75" thickBot="1" x14ac:dyDescent="0.3">
      <c r="B241" s="368"/>
      <c r="F241" s="360" t="s">
        <v>52</v>
      </c>
      <c r="G241" s="360" t="s">
        <v>507</v>
      </c>
      <c r="H241" s="363">
        <f>VLOOKUP(F241,'Final Ratings and Calculator'!$K$6:$L$369,2,FALSE)</f>
        <v>0.45524394300221505</v>
      </c>
      <c r="J241" s="368"/>
      <c r="N241" s="360" t="s">
        <v>52</v>
      </c>
      <c r="O241" s="360" t="s">
        <v>507</v>
      </c>
      <c r="P241" s="363">
        <f>VLOOKUP(N241,'Final Ratings and Calculator'!$G$6:$I$369,2,FALSE)</f>
        <v>0.63540123821225081</v>
      </c>
      <c r="X241"/>
    </row>
    <row r="242" spans="2:24" ht="15.75" thickBot="1" x14ac:dyDescent="0.3">
      <c r="B242" s="368"/>
      <c r="F242" s="360" t="s">
        <v>63</v>
      </c>
      <c r="G242" s="360" t="s">
        <v>507</v>
      </c>
      <c r="H242" s="363">
        <f>VLOOKUP(F242,'Final Ratings and Calculator'!$K$6:$L$369,2,FALSE)</f>
        <v>0.35103788111982726</v>
      </c>
      <c r="J242" s="368"/>
      <c r="N242" s="360" t="s">
        <v>63</v>
      </c>
      <c r="O242" s="360" t="s">
        <v>507</v>
      </c>
      <c r="P242" s="363">
        <f>VLOOKUP(N242,'Final Ratings and Calculator'!$G$6:$I$369,2,FALSE)</f>
        <v>0.48883920180777635</v>
      </c>
      <c r="X242"/>
    </row>
    <row r="243" spans="2:24" ht="15.75" thickBot="1" x14ac:dyDescent="0.3">
      <c r="B243" s="368"/>
      <c r="F243" s="360" t="s">
        <v>68</v>
      </c>
      <c r="G243" s="360" t="s">
        <v>507</v>
      </c>
      <c r="H243" s="363">
        <f>VLOOKUP(F243,'Final Ratings and Calculator'!$K$6:$L$369,2,FALSE)</f>
        <v>0.50114727253743885</v>
      </c>
      <c r="J243" s="368"/>
      <c r="N243" s="360" t="s">
        <v>68</v>
      </c>
      <c r="O243" s="360" t="s">
        <v>507</v>
      </c>
      <c r="P243" s="363">
        <f>VLOOKUP(N243,'Final Ratings and Calculator'!$G$6:$I$369,2,FALSE)</f>
        <v>0.65779057273357844</v>
      </c>
      <c r="X243"/>
    </row>
    <row r="244" spans="2:24" ht="15.75" thickBot="1" x14ac:dyDescent="0.3">
      <c r="B244" s="368"/>
      <c r="F244" s="360" t="s">
        <v>91</v>
      </c>
      <c r="G244" s="360" t="s">
        <v>507</v>
      </c>
      <c r="H244" s="363">
        <f>VLOOKUP(F244,'Final Ratings and Calculator'!$K$6:$L$369,2,FALSE)</f>
        <v>0.4761172817746066</v>
      </c>
      <c r="J244" s="368"/>
      <c r="N244" s="360" t="s">
        <v>91</v>
      </c>
      <c r="O244" s="360" t="s">
        <v>507</v>
      </c>
      <c r="P244" s="363">
        <f>VLOOKUP(N244,'Final Ratings and Calculator'!$G$6:$I$369,2,FALSE)</f>
        <v>0.61463446012033329</v>
      </c>
      <c r="X244"/>
    </row>
    <row r="245" spans="2:24" ht="15.75" thickBot="1" x14ac:dyDescent="0.3">
      <c r="B245" s="368"/>
      <c r="F245" s="360" t="s">
        <v>147</v>
      </c>
      <c r="G245" s="360" t="s">
        <v>507</v>
      </c>
      <c r="H245" s="363">
        <f>VLOOKUP(F245,'Final Ratings and Calculator'!$K$6:$L$369,2,FALSE)</f>
        <v>0.39065670894265558</v>
      </c>
      <c r="J245" s="368"/>
      <c r="N245" s="360" t="s">
        <v>147</v>
      </c>
      <c r="O245" s="360" t="s">
        <v>507</v>
      </c>
      <c r="P245" s="363">
        <f>VLOOKUP(N245,'Final Ratings and Calculator'!$G$6:$I$369,2,FALSE)</f>
        <v>0.56902136012484139</v>
      </c>
      <c r="X245"/>
    </row>
    <row r="246" spans="2:24" ht="15.75" thickBot="1" x14ac:dyDescent="0.3">
      <c r="B246" s="368"/>
      <c r="F246" s="360" t="s">
        <v>172</v>
      </c>
      <c r="G246" s="360" t="s">
        <v>507</v>
      </c>
      <c r="H246" s="363">
        <f>VLOOKUP(F246,'Final Ratings and Calculator'!$K$6:$L$369,2,FALSE)</f>
        <v>0.3980653352698485</v>
      </c>
      <c r="J246" s="368"/>
      <c r="N246" s="360" t="s">
        <v>172</v>
      </c>
      <c r="O246" s="360" t="s">
        <v>507</v>
      </c>
      <c r="P246" s="363">
        <f>VLOOKUP(N246,'Final Ratings and Calculator'!$G$6:$I$369,2,FALSE)</f>
        <v>0.55410886822885741</v>
      </c>
      <c r="X246"/>
    </row>
    <row r="247" spans="2:24" ht="15.75" thickBot="1" x14ac:dyDescent="0.3">
      <c r="B247" s="368"/>
      <c r="F247" s="360" t="s">
        <v>175</v>
      </c>
      <c r="G247" s="360" t="s">
        <v>507</v>
      </c>
      <c r="H247" s="363">
        <f>VLOOKUP(F247,'Final Ratings and Calculator'!$K$6:$L$369,2,FALSE)</f>
        <v>0.39000190090779552</v>
      </c>
      <c r="J247" s="368"/>
      <c r="N247" s="360" t="s">
        <v>175</v>
      </c>
      <c r="O247" s="360" t="s">
        <v>507</v>
      </c>
      <c r="P247" s="363">
        <f>VLOOKUP(N247,'Final Ratings and Calculator'!$G$6:$I$369,2,FALSE)</f>
        <v>0.52457429385078891</v>
      </c>
      <c r="X247"/>
    </row>
    <row r="248" spans="2:24" ht="15.75" thickBot="1" x14ac:dyDescent="0.3">
      <c r="B248" s="368"/>
      <c r="F248" s="360" t="s">
        <v>189</v>
      </c>
      <c r="G248" s="360" t="s">
        <v>507</v>
      </c>
      <c r="H248" s="363">
        <f>VLOOKUP(F248,'Final Ratings and Calculator'!$K$6:$L$369,2,FALSE)</f>
        <v>0.40110485826290421</v>
      </c>
      <c r="J248" s="368"/>
      <c r="N248" s="360" t="s">
        <v>189</v>
      </c>
      <c r="O248" s="360" t="s">
        <v>507</v>
      </c>
      <c r="P248" s="363">
        <f>VLOOKUP(N248,'Final Ratings and Calculator'!$G$6:$I$369,2,FALSE)</f>
        <v>0.58719970428027113</v>
      </c>
      <c r="X248"/>
    </row>
    <row r="249" spans="2:24" x14ac:dyDescent="0.25">
      <c r="B249" s="368"/>
      <c r="F249" s="360" t="s">
        <v>222</v>
      </c>
      <c r="G249" s="360" t="s">
        <v>507</v>
      </c>
      <c r="H249" s="363">
        <f>VLOOKUP(F249,'Final Ratings and Calculator'!$K$6:$L$369,2,FALSE)</f>
        <v>0.42542824567199344</v>
      </c>
      <c r="J249" s="368"/>
      <c r="N249" s="360" t="s">
        <v>222</v>
      </c>
      <c r="O249" s="360" t="s">
        <v>507</v>
      </c>
      <c r="P249" s="363">
        <f>VLOOKUP(N249,'Final Ratings and Calculator'!$G$6:$I$369,2,FALSE)</f>
        <v>0.56857741436224041</v>
      </c>
      <c r="X249"/>
    </row>
    <row r="250" spans="2:24" ht="15.75" thickBot="1" x14ac:dyDescent="0.3">
      <c r="B250" s="368"/>
      <c r="F250" s="668" t="s">
        <v>511</v>
      </c>
      <c r="G250" s="669"/>
      <c r="H250" s="365">
        <f>AVERAGE(H240:H249)</f>
        <v>0.42637699158066333</v>
      </c>
      <c r="J250" s="368"/>
      <c r="N250" s="668" t="s">
        <v>511</v>
      </c>
      <c r="O250" s="669"/>
      <c r="P250" s="365">
        <f>AVERAGE(P240:P249)</f>
        <v>0.58218518214310711</v>
      </c>
      <c r="X250"/>
    </row>
    <row r="251" spans="2:24" ht="15.75" thickBot="1" x14ac:dyDescent="0.3">
      <c r="B251" s="368"/>
      <c r="H251" s="43"/>
      <c r="J251" s="368"/>
      <c r="P251" s="43"/>
      <c r="X251"/>
    </row>
    <row r="252" spans="2:24" ht="15.75" thickBot="1" x14ac:dyDescent="0.3">
      <c r="B252" s="368"/>
      <c r="F252" s="360" t="s">
        <v>46</v>
      </c>
      <c r="G252" s="360" t="s">
        <v>496</v>
      </c>
      <c r="H252" s="363">
        <f>VLOOKUP(F252,'Final Ratings and Calculator'!$K$6:$L$369,2,FALSE)</f>
        <v>0.66269660437570432</v>
      </c>
      <c r="J252" s="368"/>
      <c r="N252" s="360" t="s">
        <v>46</v>
      </c>
      <c r="O252" s="360" t="s">
        <v>496</v>
      </c>
      <c r="P252" s="363">
        <f>VLOOKUP(N252,'Final Ratings and Calculator'!$G$6:$I$369,2,FALSE)</f>
        <v>0.77987874973639526</v>
      </c>
      <c r="X252"/>
    </row>
    <row r="253" spans="2:24" ht="15.75" thickBot="1" x14ac:dyDescent="0.3">
      <c r="B253" s="368"/>
      <c r="F253" s="360" t="s">
        <v>51</v>
      </c>
      <c r="G253" s="360" t="s">
        <v>496</v>
      </c>
      <c r="H253" s="363">
        <f>VLOOKUP(F253,'Final Ratings and Calculator'!$K$6:$L$369,2,FALSE)</f>
        <v>0.71426709574872382</v>
      </c>
      <c r="J253" s="368"/>
      <c r="N253" s="360" t="s">
        <v>51</v>
      </c>
      <c r="O253" s="360" t="s">
        <v>496</v>
      </c>
      <c r="P253" s="363">
        <f>VLOOKUP(N253,'Final Ratings and Calculator'!$G$6:$I$369,2,FALSE)</f>
        <v>0.80847113567671758</v>
      </c>
      <c r="X253"/>
    </row>
    <row r="254" spans="2:24" ht="15.75" thickBot="1" x14ac:dyDescent="0.3">
      <c r="B254" s="368"/>
      <c r="F254" s="360" t="s">
        <v>90</v>
      </c>
      <c r="G254" s="360" t="s">
        <v>496</v>
      </c>
      <c r="H254" s="363">
        <f>VLOOKUP(F254,'Final Ratings and Calculator'!$K$6:$L$369,2,FALSE)</f>
        <v>0.37596101736503923</v>
      </c>
      <c r="J254" s="368"/>
      <c r="N254" s="360" t="s">
        <v>90</v>
      </c>
      <c r="O254" s="360" t="s">
        <v>496</v>
      </c>
      <c r="P254" s="363">
        <f>VLOOKUP(N254,'Final Ratings and Calculator'!$G$6:$I$369,2,FALSE)</f>
        <v>0.5393611653216297</v>
      </c>
      <c r="X254"/>
    </row>
    <row r="255" spans="2:24" ht="15.75" thickBot="1" x14ac:dyDescent="0.3">
      <c r="B255" s="368"/>
      <c r="F255" s="360" t="s">
        <v>135</v>
      </c>
      <c r="G255" s="360" t="s">
        <v>496</v>
      </c>
      <c r="H255" s="363">
        <f>VLOOKUP(F255,'Final Ratings and Calculator'!$K$6:$L$369,2,FALSE)</f>
        <v>0.49033707120643866</v>
      </c>
      <c r="J255" s="368"/>
      <c r="N255" s="360" t="s">
        <v>135</v>
      </c>
      <c r="O255" s="360" t="s">
        <v>496</v>
      </c>
      <c r="P255" s="363">
        <f>VLOOKUP(N255,'Final Ratings and Calculator'!$G$6:$I$369,2,FALSE)</f>
        <v>0.63122819552825293</v>
      </c>
      <c r="X255"/>
    </row>
    <row r="256" spans="2:24" ht="15.75" thickBot="1" x14ac:dyDescent="0.3">
      <c r="B256" s="368"/>
      <c r="F256" s="360" t="s">
        <v>136</v>
      </c>
      <c r="G256" s="360" t="s">
        <v>496</v>
      </c>
      <c r="H256" s="363">
        <f>VLOOKUP(F256,'Final Ratings and Calculator'!$K$6:$L$369,2,FALSE)</f>
        <v>0.47649064677854086</v>
      </c>
      <c r="J256" s="368"/>
      <c r="N256" s="360" t="s">
        <v>136</v>
      </c>
      <c r="O256" s="360" t="s">
        <v>496</v>
      </c>
      <c r="P256" s="363">
        <f>VLOOKUP(N256,'Final Ratings and Calculator'!$G$6:$I$369,2,FALSE)</f>
        <v>0.61788674336383542</v>
      </c>
      <c r="X256"/>
    </row>
    <row r="257" spans="2:24" ht="15.75" thickBot="1" x14ac:dyDescent="0.3">
      <c r="B257" s="368"/>
      <c r="F257" s="360" t="s">
        <v>165</v>
      </c>
      <c r="G257" s="360" t="s">
        <v>496</v>
      </c>
      <c r="H257" s="363">
        <f>VLOOKUP(F257,'Final Ratings and Calculator'!$K$6:$L$369,2,FALSE)</f>
        <v>0.61020014336688222</v>
      </c>
      <c r="J257" s="368"/>
      <c r="N257" s="360" t="s">
        <v>165</v>
      </c>
      <c r="O257" s="360" t="s">
        <v>496</v>
      </c>
      <c r="P257" s="363">
        <f>VLOOKUP(N257,'Final Ratings and Calculator'!$G$6:$I$369,2,FALSE)</f>
        <v>0.7224962856427789</v>
      </c>
      <c r="X257"/>
    </row>
    <row r="258" spans="2:24" ht="15.75" thickBot="1" x14ac:dyDescent="0.3">
      <c r="B258" s="368"/>
      <c r="F258" s="360" t="s">
        <v>183</v>
      </c>
      <c r="G258" s="360" t="s">
        <v>496</v>
      </c>
      <c r="H258" s="363">
        <f>VLOOKUP(F258,'Final Ratings and Calculator'!$K$6:$L$369,2,FALSE)</f>
        <v>0.42312607350050002</v>
      </c>
      <c r="J258" s="368"/>
      <c r="N258" s="360" t="s">
        <v>183</v>
      </c>
      <c r="O258" s="360" t="s">
        <v>496</v>
      </c>
      <c r="P258" s="363">
        <f>VLOOKUP(N258,'Final Ratings and Calculator'!$G$6:$I$369,2,FALSE)</f>
        <v>0.52809410906040966</v>
      </c>
      <c r="X258"/>
    </row>
    <row r="259" spans="2:24" ht="15.75" thickBot="1" x14ac:dyDescent="0.3">
      <c r="B259" s="368"/>
      <c r="F259" s="360" t="s">
        <v>184</v>
      </c>
      <c r="G259" s="360" t="s">
        <v>496</v>
      </c>
      <c r="H259" s="363">
        <f>VLOOKUP(F259,'Final Ratings and Calculator'!$K$6:$L$369,2,FALSE)</f>
        <v>0.31477797939697849</v>
      </c>
      <c r="J259" s="368"/>
      <c r="N259" s="360" t="s">
        <v>184</v>
      </c>
      <c r="O259" s="360" t="s">
        <v>496</v>
      </c>
      <c r="P259" s="363">
        <f>VLOOKUP(N259,'Final Ratings and Calculator'!$G$6:$I$369,2,FALSE)</f>
        <v>0.44875733142824242</v>
      </c>
      <c r="X259"/>
    </row>
    <row r="260" spans="2:24" ht="15.75" thickBot="1" x14ac:dyDescent="0.3">
      <c r="B260" s="368"/>
      <c r="F260" s="360" t="s">
        <v>195</v>
      </c>
      <c r="G260" s="360" t="s">
        <v>496</v>
      </c>
      <c r="H260" s="363">
        <f>VLOOKUP(F260,'Final Ratings and Calculator'!$K$6:$L$369,2,FALSE)</f>
        <v>0.51874411984360491</v>
      </c>
      <c r="J260" s="368"/>
      <c r="N260" s="360" t="s">
        <v>195</v>
      </c>
      <c r="O260" s="360" t="s">
        <v>496</v>
      </c>
      <c r="P260" s="363">
        <f>VLOOKUP(N260,'Final Ratings and Calculator'!$G$6:$I$369,2,FALSE)</f>
        <v>0.6634115066067926</v>
      </c>
      <c r="X260"/>
    </row>
    <row r="261" spans="2:24" ht="15.75" thickBot="1" x14ac:dyDescent="0.3">
      <c r="B261" s="368"/>
      <c r="F261" s="360" t="s">
        <v>255</v>
      </c>
      <c r="G261" s="360" t="s">
        <v>496</v>
      </c>
      <c r="H261" s="363">
        <f>VLOOKUP(F261,'Final Ratings and Calculator'!$K$6:$L$369,2,FALSE)</f>
        <v>0.39772777399613357</v>
      </c>
      <c r="J261" s="368"/>
      <c r="N261" s="360" t="s">
        <v>255</v>
      </c>
      <c r="O261" s="360" t="s">
        <v>496</v>
      </c>
      <c r="P261" s="363">
        <f>VLOOKUP(N261,'Final Ratings and Calculator'!$G$6:$I$369,2,FALSE)</f>
        <v>0.52443704586482365</v>
      </c>
      <c r="X261"/>
    </row>
    <row r="262" spans="2:24" ht="15.75" thickBot="1" x14ac:dyDescent="0.3">
      <c r="B262" s="368"/>
      <c r="F262" s="360" t="s">
        <v>299</v>
      </c>
      <c r="G262" s="360" t="s">
        <v>496</v>
      </c>
      <c r="H262" s="363">
        <f>VLOOKUP(F262,'Final Ratings and Calculator'!$K$6:$L$369,2,FALSE)</f>
        <v>0.66847128911892884</v>
      </c>
      <c r="J262" s="368"/>
      <c r="N262" s="360" t="s">
        <v>299</v>
      </c>
      <c r="O262" s="360" t="s">
        <v>496</v>
      </c>
      <c r="P262" s="363">
        <f>VLOOKUP(N262,'Final Ratings and Calculator'!$G$6:$I$369,2,FALSE)</f>
        <v>0.80603296106030053</v>
      </c>
      <c r="X262"/>
    </row>
    <row r="263" spans="2:24" ht="15.75" thickBot="1" x14ac:dyDescent="0.3">
      <c r="B263" s="368"/>
      <c r="F263" s="360" t="s">
        <v>309</v>
      </c>
      <c r="G263" s="360" t="s">
        <v>496</v>
      </c>
      <c r="H263" s="363">
        <f>VLOOKUP(F263,'Final Ratings and Calculator'!$K$6:$L$369,2,FALSE)</f>
        <v>0.42141344828362359</v>
      </c>
      <c r="J263" s="368"/>
      <c r="N263" s="360" t="s">
        <v>309</v>
      </c>
      <c r="O263" s="360" t="s">
        <v>496</v>
      </c>
      <c r="P263" s="363">
        <f>VLOOKUP(N263,'Final Ratings and Calculator'!$G$6:$I$369,2,FALSE)</f>
        <v>0.55946596986528641</v>
      </c>
      <c r="X263"/>
    </row>
    <row r="264" spans="2:24" ht="15.75" thickBot="1" x14ac:dyDescent="0.3">
      <c r="B264" s="368"/>
      <c r="F264" s="360" t="s">
        <v>331</v>
      </c>
      <c r="G264" s="360" t="s">
        <v>496</v>
      </c>
      <c r="H264" s="363">
        <f>VLOOKUP(F264,'Final Ratings and Calculator'!$K$6:$L$369,2,FALSE)</f>
        <v>0.55337990876591026</v>
      </c>
      <c r="J264" s="368"/>
      <c r="N264" s="360" t="s">
        <v>331</v>
      </c>
      <c r="O264" s="360" t="s">
        <v>496</v>
      </c>
      <c r="P264" s="363">
        <f>VLOOKUP(N264,'Final Ratings and Calculator'!$G$6:$I$369,2,FALSE)</f>
        <v>0.68580465107454713</v>
      </c>
      <c r="X264"/>
    </row>
    <row r="265" spans="2:24" x14ac:dyDescent="0.25">
      <c r="B265" s="368"/>
      <c r="F265" s="360" t="s">
        <v>336</v>
      </c>
      <c r="G265" s="360" t="s">
        <v>496</v>
      </c>
      <c r="H265" s="363">
        <f>VLOOKUP(F265,'Final Ratings and Calculator'!$K$6:$L$369,2,FALSE)</f>
        <v>0.68328589980556298</v>
      </c>
      <c r="J265" s="368"/>
      <c r="N265" s="360" t="s">
        <v>336</v>
      </c>
      <c r="O265" s="360" t="s">
        <v>496</v>
      </c>
      <c r="P265" s="363">
        <f>VLOOKUP(N265,'Final Ratings and Calculator'!$G$6:$I$369,2,FALSE)</f>
        <v>0.7863764922295492</v>
      </c>
      <c r="X265"/>
    </row>
    <row r="266" spans="2:24" ht="15.75" thickBot="1" x14ac:dyDescent="0.3">
      <c r="B266" s="368"/>
      <c r="F266" s="668" t="s">
        <v>511</v>
      </c>
      <c r="G266" s="669"/>
      <c r="H266" s="365">
        <f>AVERAGE(H252:H265)</f>
        <v>0.52220564796804092</v>
      </c>
      <c r="J266" s="368"/>
      <c r="N266" s="668" t="s">
        <v>511</v>
      </c>
      <c r="O266" s="669"/>
      <c r="P266" s="365">
        <f>AVERAGE(P252:P265)</f>
        <v>0.65012159588996865</v>
      </c>
      <c r="X266"/>
    </row>
    <row r="267" spans="2:24" ht="15.75" thickBot="1" x14ac:dyDescent="0.3">
      <c r="B267" s="368"/>
      <c r="H267" s="43"/>
      <c r="J267" s="368"/>
      <c r="P267" s="43"/>
      <c r="X267"/>
    </row>
    <row r="268" spans="2:24" ht="15.75" thickBot="1" x14ac:dyDescent="0.3">
      <c r="B268" s="368"/>
      <c r="F268" s="360" t="s">
        <v>85</v>
      </c>
      <c r="G268" s="360" t="s">
        <v>500</v>
      </c>
      <c r="H268" s="363">
        <f>VLOOKUP(F268,'Final Ratings and Calculator'!$K$6:$L$369,2,FALSE)</f>
        <v>0.67253793104332993</v>
      </c>
      <c r="J268" s="368"/>
      <c r="N268" s="360" t="s">
        <v>85</v>
      </c>
      <c r="O268" s="360" t="s">
        <v>500</v>
      </c>
      <c r="P268" s="363">
        <f>VLOOKUP(N268,'Final Ratings and Calculator'!$G$6:$I$369,2,FALSE)</f>
        <v>0.78934487350396942</v>
      </c>
      <c r="X268"/>
    </row>
    <row r="269" spans="2:24" ht="15.75" thickBot="1" x14ac:dyDescent="0.3">
      <c r="B269" s="368"/>
      <c r="F269" s="360" t="s">
        <v>112</v>
      </c>
      <c r="G269" s="360" t="s">
        <v>500</v>
      </c>
      <c r="H269" s="363">
        <f>VLOOKUP(F269,'Final Ratings and Calculator'!$K$6:$L$369,2,FALSE)</f>
        <v>0.56850597937615921</v>
      </c>
      <c r="J269" s="368"/>
      <c r="N269" s="360" t="s">
        <v>112</v>
      </c>
      <c r="O269" s="360" t="s">
        <v>500</v>
      </c>
      <c r="P269" s="363">
        <f>VLOOKUP(N269,'Final Ratings and Calculator'!$G$6:$I$369,2,FALSE)</f>
        <v>0.69396934228186291</v>
      </c>
      <c r="X269"/>
    </row>
    <row r="270" spans="2:24" ht="15.75" thickBot="1" x14ac:dyDescent="0.3">
      <c r="B270" s="368"/>
      <c r="F270" s="360" t="s">
        <v>129</v>
      </c>
      <c r="G270" s="360" t="s">
        <v>500</v>
      </c>
      <c r="H270" s="363">
        <f>VLOOKUP(F270,'Final Ratings and Calculator'!$K$6:$L$369,2,FALSE)</f>
        <v>0.62505479027423605</v>
      </c>
      <c r="J270" s="368"/>
      <c r="N270" s="360" t="s">
        <v>129</v>
      </c>
      <c r="O270" s="360" t="s">
        <v>500</v>
      </c>
      <c r="P270" s="363">
        <f>VLOOKUP(N270,'Final Ratings and Calculator'!$G$6:$I$369,2,FALSE)</f>
        <v>0.74920413251028839</v>
      </c>
      <c r="X270"/>
    </row>
    <row r="271" spans="2:24" ht="15.75" thickBot="1" x14ac:dyDescent="0.3">
      <c r="B271" s="368"/>
      <c r="F271" s="360" t="s">
        <v>200</v>
      </c>
      <c r="G271" s="360" t="s">
        <v>500</v>
      </c>
      <c r="H271" s="363">
        <f>VLOOKUP(F271,'Final Ratings and Calculator'!$K$6:$L$369,2,FALSE)</f>
        <v>0.45104832326219346</v>
      </c>
      <c r="J271" s="368"/>
      <c r="N271" s="360" t="s">
        <v>200</v>
      </c>
      <c r="O271" s="360" t="s">
        <v>500</v>
      </c>
      <c r="P271" s="363">
        <f>VLOOKUP(N271,'Final Ratings and Calculator'!$G$6:$I$369,2,FALSE)</f>
        <v>0.58185851982845316</v>
      </c>
      <c r="X271"/>
    </row>
    <row r="272" spans="2:24" ht="15.75" thickBot="1" x14ac:dyDescent="0.3">
      <c r="B272" s="368"/>
      <c r="F272" s="360" t="s">
        <v>289</v>
      </c>
      <c r="G272" s="360" t="s">
        <v>500</v>
      </c>
      <c r="H272" s="363">
        <f>VLOOKUP(F272,'Final Ratings and Calculator'!$K$6:$L$369,2,FALSE)</f>
        <v>0.68723448228658968</v>
      </c>
      <c r="J272" s="368"/>
      <c r="N272" s="360" t="s">
        <v>289</v>
      </c>
      <c r="O272" s="360" t="s">
        <v>500</v>
      </c>
      <c r="P272" s="363">
        <f>VLOOKUP(N272,'Final Ratings and Calculator'!$G$6:$I$369,2,FALSE)</f>
        <v>0.79324117336212285</v>
      </c>
      <c r="X272"/>
    </row>
    <row r="273" spans="2:24" ht="15.75" thickBot="1" x14ac:dyDescent="0.3">
      <c r="B273" s="368"/>
      <c r="F273" s="360" t="s">
        <v>333</v>
      </c>
      <c r="G273" s="360" t="s">
        <v>500</v>
      </c>
      <c r="H273" s="363">
        <f>VLOOKUP(F273,'Final Ratings and Calculator'!$K$6:$L$369,2,FALSE)</f>
        <v>0.23657294048497479</v>
      </c>
      <c r="J273" s="368"/>
      <c r="N273" s="360" t="s">
        <v>333</v>
      </c>
      <c r="O273" s="360" t="s">
        <v>500</v>
      </c>
      <c r="P273" s="363">
        <f>VLOOKUP(N273,'Final Ratings and Calculator'!$G$6:$I$369,2,FALSE)</f>
        <v>0.37600558903174774</v>
      </c>
      <c r="X273"/>
    </row>
    <row r="274" spans="2:24" ht="15.75" thickBot="1" x14ac:dyDescent="0.3">
      <c r="B274" s="368"/>
      <c r="F274" s="360" t="s">
        <v>350</v>
      </c>
      <c r="G274" s="360" t="s">
        <v>500</v>
      </c>
      <c r="H274" s="363">
        <f>VLOOKUP(F274,'Final Ratings and Calculator'!$K$6:$L$369,2,FALSE)</f>
        <v>0.60342151714710612</v>
      </c>
      <c r="J274" s="368"/>
      <c r="N274" s="360" t="s">
        <v>350</v>
      </c>
      <c r="O274" s="360" t="s">
        <v>500</v>
      </c>
      <c r="P274" s="363">
        <f>VLOOKUP(N274,'Final Ratings and Calculator'!$G$6:$I$369,2,FALSE)</f>
        <v>0.73767805383361507</v>
      </c>
      <c r="X274"/>
    </row>
    <row r="275" spans="2:24" ht="15.75" thickBot="1" x14ac:dyDescent="0.3">
      <c r="B275" s="368"/>
      <c r="F275" s="360" t="s">
        <v>370</v>
      </c>
      <c r="G275" s="360" t="s">
        <v>500</v>
      </c>
      <c r="H275" s="363">
        <f>VLOOKUP(F275,'Final Ratings and Calculator'!$K$6:$L$369,2,FALSE)</f>
        <v>0.38809498917794766</v>
      </c>
      <c r="J275" s="368"/>
      <c r="N275" s="360" t="s">
        <v>370</v>
      </c>
      <c r="O275" s="360" t="s">
        <v>500</v>
      </c>
      <c r="P275" s="363">
        <f>VLOOKUP(N275,'Final Ratings and Calculator'!$G$6:$I$369,2,FALSE)</f>
        <v>0.60732830489449208</v>
      </c>
      <c r="X275"/>
    </row>
    <row r="276" spans="2:24" ht="15.75" thickBot="1" x14ac:dyDescent="0.3">
      <c r="B276" s="368"/>
      <c r="F276" s="360" t="s">
        <v>377</v>
      </c>
      <c r="G276" s="360" t="s">
        <v>500</v>
      </c>
      <c r="H276" s="363">
        <f>VLOOKUP(F276,'Final Ratings and Calculator'!$K$6:$L$369,2,FALSE)</f>
        <v>0.36191035811593097</v>
      </c>
      <c r="J276" s="368"/>
      <c r="N276" s="360" t="s">
        <v>377</v>
      </c>
      <c r="O276" s="360" t="s">
        <v>500</v>
      </c>
      <c r="P276" s="363">
        <f>VLOOKUP(N276,'Final Ratings and Calculator'!$G$6:$I$369,2,FALSE)</f>
        <v>0.49625410281990912</v>
      </c>
      <c r="X276"/>
    </row>
    <row r="277" spans="2:24" x14ac:dyDescent="0.25">
      <c r="B277" s="368"/>
      <c r="F277" s="360" t="s">
        <v>385</v>
      </c>
      <c r="G277" s="360" t="s">
        <v>500</v>
      </c>
      <c r="H277" s="363">
        <f>VLOOKUP(F277,'Final Ratings and Calculator'!$K$6:$L$369,2,FALSE)</f>
        <v>0.63277789106590976</v>
      </c>
      <c r="J277" s="368"/>
      <c r="N277" s="360" t="s">
        <v>385</v>
      </c>
      <c r="O277" s="360" t="s">
        <v>500</v>
      </c>
      <c r="P277" s="363">
        <f>VLOOKUP(N277,'Final Ratings and Calculator'!$G$6:$I$369,2,FALSE)</f>
        <v>0.75040577904347372</v>
      </c>
      <c r="X277"/>
    </row>
    <row r="278" spans="2:24" ht="15.75" thickBot="1" x14ac:dyDescent="0.3">
      <c r="B278" s="368"/>
      <c r="F278" s="668" t="s">
        <v>511</v>
      </c>
      <c r="G278" s="669"/>
      <c r="H278" s="365">
        <f>AVERAGE(H268:H277)</f>
        <v>0.52271592022343771</v>
      </c>
      <c r="J278" s="368"/>
      <c r="N278" s="668" t="s">
        <v>511</v>
      </c>
      <c r="O278" s="669"/>
      <c r="P278" s="365">
        <f>AVERAGE(P268:P277)</f>
        <v>0.65752898711099339</v>
      </c>
      <c r="X278"/>
    </row>
    <row r="279" spans="2:24" ht="15.75" thickBot="1" x14ac:dyDescent="0.3">
      <c r="B279" s="368"/>
      <c r="H279" s="43"/>
      <c r="J279" s="368"/>
      <c r="P279" s="43"/>
      <c r="X279"/>
    </row>
    <row r="280" spans="2:24" ht="15.75" thickBot="1" x14ac:dyDescent="0.3">
      <c r="B280" s="368"/>
      <c r="F280" s="360" t="s">
        <v>401</v>
      </c>
      <c r="G280" s="360" t="s">
        <v>490</v>
      </c>
      <c r="H280" s="363">
        <f>VLOOKUP(F280,'Final Ratings and Calculator'!$K$6:$L$369,2,FALSE)</f>
        <v>0.3563443227875136</v>
      </c>
      <c r="J280" s="368"/>
      <c r="N280" s="360" t="s">
        <v>401</v>
      </c>
      <c r="O280" s="360" t="s">
        <v>490</v>
      </c>
      <c r="P280" s="363">
        <f>VLOOKUP(N280,'Final Ratings and Calculator'!$G$6:$I$369,2,FALSE)</f>
        <v>0.54689184472776431</v>
      </c>
      <c r="X280"/>
    </row>
    <row r="281" spans="2:24" ht="15.75" thickBot="1" x14ac:dyDescent="0.3">
      <c r="B281" s="368"/>
      <c r="F281" s="360" t="s">
        <v>149</v>
      </c>
      <c r="G281" s="360" t="s">
        <v>490</v>
      </c>
      <c r="H281" s="363">
        <f>VLOOKUP(F281,'Final Ratings and Calculator'!$K$6:$L$369,2,FALSE)</f>
        <v>0.48474072705674104</v>
      </c>
      <c r="J281" s="368"/>
      <c r="N281" s="360" t="s">
        <v>149</v>
      </c>
      <c r="O281" s="360" t="s">
        <v>490</v>
      </c>
      <c r="P281" s="363">
        <f>VLOOKUP(N281,'Final Ratings and Calculator'!$G$6:$I$369,2,FALSE)</f>
        <v>0.67599281199519667</v>
      </c>
      <c r="X281"/>
    </row>
    <row r="282" spans="2:24" ht="15.75" thickBot="1" x14ac:dyDescent="0.3">
      <c r="B282" s="368"/>
      <c r="F282" s="360" t="s">
        <v>156</v>
      </c>
      <c r="G282" s="360" t="s">
        <v>490</v>
      </c>
      <c r="H282" s="363">
        <f>VLOOKUP(F282,'Final Ratings and Calculator'!$K$6:$L$369,2,FALSE)</f>
        <v>0.50127578132750861</v>
      </c>
      <c r="J282" s="368"/>
      <c r="N282" s="360" t="s">
        <v>156</v>
      </c>
      <c r="O282" s="360" t="s">
        <v>490</v>
      </c>
      <c r="P282" s="363">
        <f>VLOOKUP(N282,'Final Ratings and Calculator'!$G$6:$I$369,2,FALSE)</f>
        <v>0.6710175051759466</v>
      </c>
      <c r="X282"/>
    </row>
    <row r="283" spans="2:24" ht="15.75" thickBot="1" x14ac:dyDescent="0.3">
      <c r="B283" s="368"/>
      <c r="F283" s="360" t="s">
        <v>173</v>
      </c>
      <c r="G283" s="360" t="s">
        <v>490</v>
      </c>
      <c r="H283" s="363">
        <f>VLOOKUP(F283,'Final Ratings and Calculator'!$K$6:$L$369,2,FALSE)</f>
        <v>0.61041471175980133</v>
      </c>
      <c r="J283" s="368"/>
      <c r="N283" s="360" t="s">
        <v>173</v>
      </c>
      <c r="O283" s="360" t="s">
        <v>490</v>
      </c>
      <c r="P283" s="363">
        <f>VLOOKUP(N283,'Final Ratings and Calculator'!$G$6:$I$369,2,FALSE)</f>
        <v>0.76592445158274525</v>
      </c>
      <c r="X283"/>
    </row>
    <row r="284" spans="2:24" ht="15.75" thickBot="1" x14ac:dyDescent="0.3">
      <c r="B284" s="368"/>
      <c r="F284" s="360" t="s">
        <v>397</v>
      </c>
      <c r="G284" s="360" t="s">
        <v>490</v>
      </c>
      <c r="H284" s="363">
        <f>VLOOKUP(F284,'Final Ratings and Calculator'!$K$6:$L$369,2,FALSE)</f>
        <v>0.77839471639658209</v>
      </c>
      <c r="J284" s="368"/>
      <c r="N284" s="360" t="s">
        <v>397</v>
      </c>
      <c r="O284" s="360" t="s">
        <v>490</v>
      </c>
      <c r="P284" s="363">
        <f>VLOOKUP(N284,'Final Ratings and Calculator'!$G$6:$I$369,2,FALSE)</f>
        <v>0.8514871394974618</v>
      </c>
      <c r="X284"/>
    </row>
    <row r="285" spans="2:24" ht="15.75" thickBot="1" x14ac:dyDescent="0.3">
      <c r="B285" s="368"/>
      <c r="F285" s="360" t="s">
        <v>229</v>
      </c>
      <c r="G285" s="360" t="s">
        <v>490</v>
      </c>
      <c r="H285" s="363">
        <f>VLOOKUP(F285,'Final Ratings and Calculator'!$K$6:$L$369,2,FALSE)</f>
        <v>0.37098358898871975</v>
      </c>
      <c r="J285" s="368"/>
      <c r="N285" s="360" t="s">
        <v>229</v>
      </c>
      <c r="O285" s="360" t="s">
        <v>490</v>
      </c>
      <c r="P285" s="363">
        <f>VLOOKUP(N285,'Final Ratings and Calculator'!$G$6:$I$369,2,FALSE)</f>
        <v>0.54753488625557911</v>
      </c>
      <c r="X285"/>
    </row>
    <row r="286" spans="2:24" ht="15.75" thickBot="1" x14ac:dyDescent="0.3">
      <c r="B286" s="368"/>
      <c r="F286" s="360" t="s">
        <v>398</v>
      </c>
      <c r="G286" s="360" t="s">
        <v>490</v>
      </c>
      <c r="H286" s="363">
        <f>VLOOKUP(F286,'Final Ratings and Calculator'!$K$6:$L$369,2,FALSE)</f>
        <v>0.5994344961495901</v>
      </c>
      <c r="J286" s="368"/>
      <c r="N286" s="360" t="s">
        <v>398</v>
      </c>
      <c r="O286" s="360" t="s">
        <v>490</v>
      </c>
      <c r="P286" s="363">
        <f>VLOOKUP(N286,'Final Ratings and Calculator'!$G$6:$I$369,2,FALSE)</f>
        <v>0.73973883557758568</v>
      </c>
      <c r="X286"/>
    </row>
    <row r="287" spans="2:24" ht="15.75" thickBot="1" x14ac:dyDescent="0.3">
      <c r="B287" s="368"/>
      <c r="F287" s="360" t="s">
        <v>248</v>
      </c>
      <c r="G287" s="360" t="s">
        <v>490</v>
      </c>
      <c r="H287" s="363">
        <f>VLOOKUP(F287,'Final Ratings and Calculator'!$K$6:$L$369,2,FALSE)</f>
        <v>0.49908634168718363</v>
      </c>
      <c r="J287" s="368"/>
      <c r="N287" s="360" t="s">
        <v>248</v>
      </c>
      <c r="O287" s="360" t="s">
        <v>490</v>
      </c>
      <c r="P287" s="363">
        <f>VLOOKUP(N287,'Final Ratings and Calculator'!$G$6:$I$369,2,FALSE)</f>
        <v>0.68763554291752105</v>
      </c>
      <c r="X287"/>
    </row>
    <row r="288" spans="2:24" ht="15.75" thickBot="1" x14ac:dyDescent="0.3">
      <c r="B288" s="368"/>
      <c r="F288" s="360" t="s">
        <v>305</v>
      </c>
      <c r="G288" s="360" t="s">
        <v>490</v>
      </c>
      <c r="H288" s="363">
        <f>VLOOKUP(F288,'Final Ratings and Calculator'!$K$6:$L$369,2,FALSE)</f>
        <v>0.58033580544465735</v>
      </c>
      <c r="J288" s="368"/>
      <c r="N288" s="360" t="s">
        <v>305</v>
      </c>
      <c r="O288" s="360" t="s">
        <v>490</v>
      </c>
      <c r="P288" s="363">
        <f>VLOOKUP(N288,'Final Ratings and Calculator'!$G$6:$I$369,2,FALSE)</f>
        <v>0.74182120342085345</v>
      </c>
      <c r="X288"/>
    </row>
    <row r="289" spans="2:24" ht="15.75" thickBot="1" x14ac:dyDescent="0.3">
      <c r="B289" s="368"/>
      <c r="F289" s="360" t="s">
        <v>315</v>
      </c>
      <c r="G289" s="360" t="s">
        <v>490</v>
      </c>
      <c r="H289" s="363">
        <f>VLOOKUP(F289,'Final Ratings and Calculator'!$K$6:$L$369,2,FALSE)</f>
        <v>0.48603312325515935</v>
      </c>
      <c r="J289" s="368"/>
      <c r="N289" s="360" t="s">
        <v>315</v>
      </c>
      <c r="O289" s="360" t="s">
        <v>490</v>
      </c>
      <c r="P289" s="363">
        <f>VLOOKUP(N289,'Final Ratings and Calculator'!$G$6:$I$369,2,FALSE)</f>
        <v>0.59877574858467453</v>
      </c>
      <c r="X289"/>
    </row>
    <row r="290" spans="2:24" ht="15.75" thickBot="1" x14ac:dyDescent="0.3">
      <c r="B290" s="368"/>
      <c r="F290" s="360" t="s">
        <v>329</v>
      </c>
      <c r="G290" s="360" t="s">
        <v>490</v>
      </c>
      <c r="H290" s="363">
        <f>VLOOKUP(F290,'Final Ratings and Calculator'!$K$6:$L$369,2,FALSE)</f>
        <v>0.58927725245274698</v>
      </c>
      <c r="J290" s="368"/>
      <c r="N290" s="360" t="s">
        <v>329</v>
      </c>
      <c r="O290" s="360" t="s">
        <v>490</v>
      </c>
      <c r="P290" s="363">
        <f>VLOOKUP(N290,'Final Ratings and Calculator'!$G$6:$I$369,2,FALSE)</f>
        <v>0.71740567926947096</v>
      </c>
      <c r="X290"/>
    </row>
    <row r="291" spans="2:24" x14ac:dyDescent="0.25">
      <c r="B291" s="368"/>
      <c r="F291" s="360" t="s">
        <v>356</v>
      </c>
      <c r="G291" s="360" t="s">
        <v>490</v>
      </c>
      <c r="H291" s="363">
        <f>VLOOKUP(F291,'Final Ratings and Calculator'!$K$6:$L$369,2,FALSE)</f>
        <v>0.5677752399210787</v>
      </c>
      <c r="J291" s="368"/>
      <c r="N291" s="360" t="s">
        <v>356</v>
      </c>
      <c r="O291" s="360" t="s">
        <v>490</v>
      </c>
      <c r="P291" s="363">
        <f>VLOOKUP(N291,'Final Ratings and Calculator'!$G$6:$I$369,2,FALSE)</f>
        <v>0.71500852903031065</v>
      </c>
      <c r="X291"/>
    </row>
    <row r="292" spans="2:24" ht="15.75" thickBot="1" x14ac:dyDescent="0.3">
      <c r="B292" s="368"/>
      <c r="F292" s="668" t="s">
        <v>511</v>
      </c>
      <c r="G292" s="669"/>
      <c r="H292" s="365">
        <f>AVERAGE(H280:H291)</f>
        <v>0.53534134226894015</v>
      </c>
      <c r="J292" s="368"/>
      <c r="N292" s="668" t="s">
        <v>511</v>
      </c>
      <c r="O292" s="669"/>
      <c r="P292" s="365">
        <f>AVERAGE(P280:P291)</f>
        <v>0.68826951483625931</v>
      </c>
      <c r="X292"/>
    </row>
    <row r="293" spans="2:24" ht="15.75" thickBot="1" x14ac:dyDescent="0.3">
      <c r="B293" s="368"/>
      <c r="H293" s="43"/>
      <c r="J293" s="368"/>
      <c r="P293" s="43"/>
      <c r="X293"/>
    </row>
    <row r="294" spans="2:24" ht="15.75" thickBot="1" x14ac:dyDescent="0.3">
      <c r="B294" s="368"/>
      <c r="F294" s="360" t="s">
        <v>104</v>
      </c>
      <c r="G294" s="360" t="s">
        <v>497</v>
      </c>
      <c r="H294" s="363">
        <f>VLOOKUP(F294,'Final Ratings and Calculator'!$K$6:$L$369,2,FALSE)</f>
        <v>0.43248138149092213</v>
      </c>
      <c r="J294" s="368"/>
      <c r="N294" s="360" t="s">
        <v>104</v>
      </c>
      <c r="O294" s="360" t="s">
        <v>497</v>
      </c>
      <c r="P294" s="363">
        <f>VLOOKUP(N294,'Final Ratings and Calculator'!$G$6:$I$369,2,FALSE)</f>
        <v>0.61314672639680945</v>
      </c>
      <c r="X294"/>
    </row>
    <row r="295" spans="2:24" ht="15.75" thickBot="1" x14ac:dyDescent="0.3">
      <c r="B295" s="368"/>
      <c r="F295" s="360" t="s">
        <v>396</v>
      </c>
      <c r="G295" s="360" t="s">
        <v>497</v>
      </c>
      <c r="H295" s="363">
        <f>VLOOKUP(F295,'Final Ratings and Calculator'!$K$6:$L$369,2,FALSE)</f>
        <v>0.46820431566317561</v>
      </c>
      <c r="J295" s="368"/>
      <c r="N295" s="360" t="s">
        <v>396</v>
      </c>
      <c r="O295" s="360" t="s">
        <v>497</v>
      </c>
      <c r="P295" s="363">
        <f>VLOOKUP(N295,'Final Ratings and Calculator'!$G$6:$I$369,2,FALSE)</f>
        <v>0.5961767494923168</v>
      </c>
      <c r="X295"/>
    </row>
    <row r="296" spans="2:24" ht="15.75" thickBot="1" x14ac:dyDescent="0.3">
      <c r="B296" s="368"/>
      <c r="F296" s="360" t="s">
        <v>224</v>
      </c>
      <c r="G296" s="360" t="s">
        <v>497</v>
      </c>
      <c r="H296" s="363">
        <f>VLOOKUP(F296,'Final Ratings and Calculator'!$K$6:$L$369,2,FALSE)</f>
        <v>0.6032551375352182</v>
      </c>
      <c r="J296" s="368"/>
      <c r="N296" s="360" t="s">
        <v>224</v>
      </c>
      <c r="O296" s="360" t="s">
        <v>497</v>
      </c>
      <c r="P296" s="363">
        <f>VLOOKUP(N296,'Final Ratings and Calculator'!$G$6:$I$369,2,FALSE)</f>
        <v>0.7692403315836418</v>
      </c>
      <c r="X296"/>
    </row>
    <row r="297" spans="2:24" ht="15.75" thickBot="1" x14ac:dyDescent="0.3">
      <c r="B297" s="368"/>
      <c r="F297" s="360" t="s">
        <v>237</v>
      </c>
      <c r="G297" s="360" t="s">
        <v>497</v>
      </c>
      <c r="H297" s="363">
        <f>VLOOKUP(F297,'Final Ratings and Calculator'!$K$6:$L$369,2,FALSE)</f>
        <v>0.47419305942176443</v>
      </c>
      <c r="J297" s="368"/>
      <c r="N297" s="360" t="s">
        <v>237</v>
      </c>
      <c r="O297" s="360" t="s">
        <v>497</v>
      </c>
      <c r="P297" s="363">
        <f>VLOOKUP(N297,'Final Ratings and Calculator'!$G$6:$I$369,2,FALSE)</f>
        <v>0.63247622179950913</v>
      </c>
      <c r="X297"/>
    </row>
    <row r="298" spans="2:24" ht="15.75" thickBot="1" x14ac:dyDescent="0.3">
      <c r="B298" s="368"/>
      <c r="F298" s="360" t="s">
        <v>238</v>
      </c>
      <c r="G298" s="360" t="s">
        <v>497</v>
      </c>
      <c r="H298" s="363">
        <f>VLOOKUP(F298,'Final Ratings and Calculator'!$K$6:$L$369,2,FALSE)</f>
        <v>0.71352199747324474</v>
      </c>
      <c r="J298" s="368"/>
      <c r="N298" s="360" t="s">
        <v>238</v>
      </c>
      <c r="O298" s="360" t="s">
        <v>497</v>
      </c>
      <c r="P298" s="363">
        <f>VLOOKUP(N298,'Final Ratings and Calculator'!$G$6:$I$369,2,FALSE)</f>
        <v>0.84397119240751983</v>
      </c>
      <c r="X298"/>
    </row>
    <row r="299" spans="2:24" ht="15.75" thickBot="1" x14ac:dyDescent="0.3">
      <c r="B299" s="368"/>
      <c r="F299" s="360" t="s">
        <v>256</v>
      </c>
      <c r="G299" s="360" t="s">
        <v>497</v>
      </c>
      <c r="H299" s="363">
        <f>VLOOKUP(F299,'Final Ratings and Calculator'!$K$6:$L$369,2,FALSE)</f>
        <v>0.40175539648168473</v>
      </c>
      <c r="J299" s="368"/>
      <c r="N299" s="360" t="s">
        <v>256</v>
      </c>
      <c r="O299" s="360" t="s">
        <v>497</v>
      </c>
      <c r="P299" s="363">
        <f>VLOOKUP(N299,'Final Ratings and Calculator'!$G$6:$I$369,2,FALSE)</f>
        <v>0.53486357166797782</v>
      </c>
      <c r="X299"/>
    </row>
    <row r="300" spans="2:24" ht="15.75" thickBot="1" x14ac:dyDescent="0.3">
      <c r="B300" s="368"/>
      <c r="F300" s="360" t="s">
        <v>302</v>
      </c>
      <c r="G300" s="360" t="s">
        <v>497</v>
      </c>
      <c r="H300" s="363">
        <f>VLOOKUP(F300,'Final Ratings and Calculator'!$K$6:$L$369,2,FALSE)</f>
        <v>0.4863943294791328</v>
      </c>
      <c r="J300" s="368"/>
      <c r="N300" s="360" t="s">
        <v>302</v>
      </c>
      <c r="O300" s="360" t="s">
        <v>497</v>
      </c>
      <c r="P300" s="363">
        <f>VLOOKUP(N300,'Final Ratings and Calculator'!$G$6:$I$369,2,FALSE)</f>
        <v>0.63731142672352425</v>
      </c>
      <c r="X300"/>
    </row>
    <row r="301" spans="2:24" ht="15.75" thickBot="1" x14ac:dyDescent="0.3">
      <c r="B301" s="368"/>
      <c r="F301" s="360" t="s">
        <v>303</v>
      </c>
      <c r="G301" s="360" t="s">
        <v>497</v>
      </c>
      <c r="H301" s="363">
        <f>VLOOKUP(F301,'Final Ratings and Calculator'!$K$6:$L$369,2,FALSE)</f>
        <v>0.69002536488768762</v>
      </c>
      <c r="J301" s="368"/>
      <c r="N301" s="360" t="s">
        <v>303</v>
      </c>
      <c r="O301" s="360" t="s">
        <v>497</v>
      </c>
      <c r="P301" s="363">
        <f>VLOOKUP(N301,'Final Ratings and Calculator'!$G$6:$I$369,2,FALSE)</f>
        <v>0.81502273640757983</v>
      </c>
      <c r="X301"/>
    </row>
    <row r="302" spans="2:24" x14ac:dyDescent="0.25">
      <c r="B302" s="368"/>
      <c r="F302" s="360" t="s">
        <v>313</v>
      </c>
      <c r="G302" s="360" t="s">
        <v>497</v>
      </c>
      <c r="H302" s="363">
        <f>VLOOKUP(F302,'Final Ratings and Calculator'!$K$6:$L$369,2,FALSE)</f>
        <v>0.695021645451258</v>
      </c>
      <c r="J302" s="368"/>
      <c r="N302" s="360" t="s">
        <v>313</v>
      </c>
      <c r="O302" s="360" t="s">
        <v>497</v>
      </c>
      <c r="P302" s="363">
        <f>VLOOKUP(N302,'Final Ratings and Calculator'!$G$6:$I$369,2,FALSE)</f>
        <v>0.81560360710899971</v>
      </c>
      <c r="X302"/>
    </row>
    <row r="303" spans="2:24" ht="15.75" thickBot="1" x14ac:dyDescent="0.3">
      <c r="B303" s="368"/>
      <c r="F303" s="668" t="s">
        <v>511</v>
      </c>
      <c r="G303" s="669"/>
      <c r="H303" s="365">
        <f>AVERAGE(H294:H302)</f>
        <v>0.55165029198712101</v>
      </c>
      <c r="J303" s="368"/>
      <c r="N303" s="668" t="s">
        <v>511</v>
      </c>
      <c r="O303" s="669"/>
      <c r="P303" s="365">
        <f>AVERAGE(P294:P302)</f>
        <v>0.69531250706531988</v>
      </c>
      <c r="X303"/>
    </row>
    <row r="304" spans="2:24" ht="15.75" thickBot="1" x14ac:dyDescent="0.3">
      <c r="B304" s="368"/>
      <c r="H304" s="43"/>
      <c r="J304" s="368"/>
      <c r="P304" s="43"/>
      <c r="X304"/>
    </row>
    <row r="305" spans="2:24" ht="15.75" thickBot="1" x14ac:dyDescent="0.3">
      <c r="B305" s="368"/>
      <c r="F305" s="360" t="s">
        <v>41</v>
      </c>
      <c r="G305" s="360" t="s">
        <v>510</v>
      </c>
      <c r="H305" s="363">
        <f>VLOOKUP(F305,'Final Ratings and Calculator'!$K$6:$L$369,2,FALSE)</f>
        <v>0.28691110239678774</v>
      </c>
      <c r="J305" s="368"/>
      <c r="N305" s="360" t="s">
        <v>41</v>
      </c>
      <c r="O305" s="360" t="s">
        <v>510</v>
      </c>
      <c r="P305" s="363">
        <f>VLOOKUP(N305,'Final Ratings and Calculator'!$G$6:$I$369,2,FALSE)</f>
        <v>0.43437760800593628</v>
      </c>
      <c r="X305"/>
    </row>
    <row r="306" spans="2:24" ht="15.75" thickBot="1" x14ac:dyDescent="0.3">
      <c r="B306" s="368"/>
      <c r="F306" s="360" t="s">
        <v>42</v>
      </c>
      <c r="G306" s="360" t="s">
        <v>510</v>
      </c>
      <c r="H306" s="363">
        <f>VLOOKUP(F306,'Final Ratings and Calculator'!$K$6:$L$369,2,FALSE)</f>
        <v>0.44769804147277004</v>
      </c>
      <c r="J306" s="368"/>
      <c r="N306" s="360" t="s">
        <v>42</v>
      </c>
      <c r="O306" s="360" t="s">
        <v>510</v>
      </c>
      <c r="P306" s="363">
        <f>VLOOKUP(N306,'Final Ratings and Calculator'!$G$6:$I$369,2,FALSE)</f>
        <v>0.60631256180727633</v>
      </c>
      <c r="X306"/>
    </row>
    <row r="307" spans="2:24" ht="15.75" thickBot="1" x14ac:dyDescent="0.3">
      <c r="B307" s="368"/>
      <c r="F307" s="360" t="s">
        <v>44</v>
      </c>
      <c r="G307" s="360" t="s">
        <v>510</v>
      </c>
      <c r="H307" s="363">
        <f>VLOOKUP(F307,'Final Ratings and Calculator'!$K$6:$L$369,2,FALSE)</f>
        <v>0.40154608070754616</v>
      </c>
      <c r="J307" s="368"/>
      <c r="N307" s="360" t="s">
        <v>44</v>
      </c>
      <c r="O307" s="360" t="s">
        <v>510</v>
      </c>
      <c r="P307" s="363">
        <f>VLOOKUP(N307,'Final Ratings and Calculator'!$G$6:$I$369,2,FALSE)</f>
        <v>0.57739139274548879</v>
      </c>
      <c r="X307"/>
    </row>
    <row r="308" spans="2:24" ht="15.75" thickBot="1" x14ac:dyDescent="0.3">
      <c r="B308" s="368"/>
      <c r="F308" s="360" t="s">
        <v>50</v>
      </c>
      <c r="G308" s="360" t="s">
        <v>510</v>
      </c>
      <c r="H308" s="363">
        <f>VLOOKUP(F308,'Final Ratings and Calculator'!$K$6:$L$369,2,FALSE)</f>
        <v>0.22283818444083742</v>
      </c>
      <c r="J308" s="368"/>
      <c r="N308" s="360" t="s">
        <v>50</v>
      </c>
      <c r="O308" s="360" t="s">
        <v>510</v>
      </c>
      <c r="P308" s="363">
        <f>VLOOKUP(N308,'Final Ratings and Calculator'!$G$6:$I$369,2,FALSE)</f>
        <v>0.37970081206081513</v>
      </c>
      <c r="X308"/>
    </row>
    <row r="309" spans="2:24" ht="15.75" thickBot="1" x14ac:dyDescent="0.3">
      <c r="B309" s="368"/>
      <c r="F309" s="360" t="s">
        <v>59</v>
      </c>
      <c r="G309" s="360" t="s">
        <v>510</v>
      </c>
      <c r="H309" s="363">
        <f>VLOOKUP(F309,'Final Ratings and Calculator'!$K$6:$L$369,2,FALSE)</f>
        <v>0.44321618034663024</v>
      </c>
      <c r="J309" s="368"/>
      <c r="N309" s="360" t="s">
        <v>59</v>
      </c>
      <c r="O309" s="360" t="s">
        <v>510</v>
      </c>
      <c r="P309" s="363">
        <f>VLOOKUP(N309,'Final Ratings and Calculator'!$G$6:$I$369,2,FALSE)</f>
        <v>0.60015723465342541</v>
      </c>
      <c r="X309"/>
    </row>
    <row r="310" spans="2:24" ht="15.75" thickBot="1" x14ac:dyDescent="0.3">
      <c r="B310" s="368"/>
      <c r="F310" s="360" t="s">
        <v>123</v>
      </c>
      <c r="G310" s="360" t="s">
        <v>510</v>
      </c>
      <c r="H310" s="363">
        <f>VLOOKUP(F310,'Final Ratings and Calculator'!$K$6:$L$369,2,FALSE)</f>
        <v>0.36512872964105436</v>
      </c>
      <c r="J310" s="368"/>
      <c r="N310" s="360" t="s">
        <v>123</v>
      </c>
      <c r="O310" s="360" t="s">
        <v>510</v>
      </c>
      <c r="P310" s="363">
        <f>VLOOKUP(N310,'Final Ratings and Calculator'!$G$6:$I$369,2,FALSE)</f>
        <v>0.54806014283871218</v>
      </c>
      <c r="X310"/>
    </row>
    <row r="311" spans="2:24" ht="15.75" thickBot="1" x14ac:dyDescent="0.3">
      <c r="B311" s="368"/>
      <c r="F311" s="360" t="s">
        <v>139</v>
      </c>
      <c r="G311" s="360" t="s">
        <v>510</v>
      </c>
      <c r="H311" s="363">
        <f>VLOOKUP(F311,'Final Ratings and Calculator'!$K$6:$L$369,2,FALSE)</f>
        <v>0.37615718209815091</v>
      </c>
      <c r="J311" s="368"/>
      <c r="N311" s="360" t="s">
        <v>139</v>
      </c>
      <c r="O311" s="360" t="s">
        <v>510</v>
      </c>
      <c r="P311" s="363">
        <f>VLOOKUP(N311,'Final Ratings and Calculator'!$G$6:$I$369,2,FALSE)</f>
        <v>0.52391274446131519</v>
      </c>
      <c r="X311"/>
    </row>
    <row r="312" spans="2:24" ht="15.75" thickBot="1" x14ac:dyDescent="0.3">
      <c r="B312" s="368"/>
      <c r="F312" s="360" t="s">
        <v>162</v>
      </c>
      <c r="G312" s="360" t="s">
        <v>510</v>
      </c>
      <c r="H312" s="363">
        <f>VLOOKUP(F312,'Final Ratings and Calculator'!$K$6:$L$369,2,FALSE)</f>
        <v>0.45423880702546032</v>
      </c>
      <c r="J312" s="368"/>
      <c r="N312" s="360" t="s">
        <v>162</v>
      </c>
      <c r="O312" s="360" t="s">
        <v>510</v>
      </c>
      <c r="P312" s="363">
        <f>VLOOKUP(N312,'Final Ratings and Calculator'!$G$6:$I$369,2,FALSE)</f>
        <v>0.6314954343442678</v>
      </c>
      <c r="X312"/>
    </row>
    <row r="313" spans="2:24" ht="15.75" thickBot="1" x14ac:dyDescent="0.3">
      <c r="B313" s="368"/>
      <c r="F313" s="360" t="s">
        <v>211</v>
      </c>
      <c r="G313" s="360" t="s">
        <v>510</v>
      </c>
      <c r="H313" s="363">
        <f>VLOOKUP(F313,'Final Ratings and Calculator'!$K$6:$L$369,2,FALSE)</f>
        <v>9.2654626755960659E-2</v>
      </c>
      <c r="J313" s="368"/>
      <c r="N313" s="360" t="s">
        <v>211</v>
      </c>
      <c r="O313" s="360" t="s">
        <v>510</v>
      </c>
      <c r="P313" s="363">
        <f>VLOOKUP(N313,'Final Ratings and Calculator'!$G$6:$I$369,2,FALSE)</f>
        <v>0.20565561126994331</v>
      </c>
      <c r="X313"/>
    </row>
    <row r="314" spans="2:24" ht="15.75" thickBot="1" x14ac:dyDescent="0.3">
      <c r="B314" s="368"/>
      <c r="F314" s="360" t="s">
        <v>266</v>
      </c>
      <c r="G314" s="360" t="s">
        <v>510</v>
      </c>
      <c r="H314" s="363">
        <f>VLOOKUP(F314,'Final Ratings and Calculator'!$K$6:$L$369,2,FALSE)</f>
        <v>0.32326779149014412</v>
      </c>
      <c r="J314" s="368"/>
      <c r="N314" s="360" t="s">
        <v>266</v>
      </c>
      <c r="O314" s="360" t="s">
        <v>510</v>
      </c>
      <c r="P314" s="363">
        <f>VLOOKUP(N314,'Final Ratings and Calculator'!$G$6:$I$369,2,FALSE)</f>
        <v>0.49876646206086972</v>
      </c>
      <c r="X314"/>
    </row>
    <row r="315" spans="2:24" ht="15.75" thickBot="1" x14ac:dyDescent="0.3">
      <c r="B315" s="368"/>
      <c r="F315" s="360" t="s">
        <v>306</v>
      </c>
      <c r="G315" s="360" t="s">
        <v>510</v>
      </c>
      <c r="H315" s="363">
        <f>VLOOKUP(F315,'Final Ratings and Calculator'!$K$6:$L$369,2,FALSE)</f>
        <v>0.53132807748676381</v>
      </c>
      <c r="J315" s="368"/>
      <c r="N315" s="360" t="s">
        <v>306</v>
      </c>
      <c r="O315" s="360" t="s">
        <v>510</v>
      </c>
      <c r="P315" s="363">
        <f>VLOOKUP(N315,'Final Ratings and Calculator'!$G$6:$I$369,2,FALSE)</f>
        <v>0.67537757555554734</v>
      </c>
      <c r="X315"/>
    </row>
    <row r="316" spans="2:24" x14ac:dyDescent="0.25">
      <c r="B316" s="368"/>
      <c r="F316" s="360" t="s">
        <v>330</v>
      </c>
      <c r="G316" s="360" t="s">
        <v>510</v>
      </c>
      <c r="H316" s="363">
        <f>VLOOKUP(F316,'Final Ratings and Calculator'!$K$6:$L$369,2,FALSE)</f>
        <v>0.40647073283670282</v>
      </c>
      <c r="J316" s="368"/>
      <c r="N316" s="360" t="s">
        <v>330</v>
      </c>
      <c r="O316" s="360" t="s">
        <v>510</v>
      </c>
      <c r="P316" s="363">
        <f>VLOOKUP(N316,'Final Ratings and Calculator'!$G$6:$I$369,2,FALSE)</f>
        <v>0.54626320489129854</v>
      </c>
      <c r="X316"/>
    </row>
    <row r="317" spans="2:24" ht="15.75" thickBot="1" x14ac:dyDescent="0.3">
      <c r="B317" s="368"/>
      <c r="F317" s="668" t="s">
        <v>511</v>
      </c>
      <c r="G317" s="669"/>
      <c r="H317" s="365">
        <f>AVERAGE(H305:H316)</f>
        <v>0.36262129472490073</v>
      </c>
      <c r="J317" s="368"/>
      <c r="N317" s="668" t="s">
        <v>511</v>
      </c>
      <c r="O317" s="669"/>
      <c r="P317" s="365">
        <f>AVERAGE(P305:P316)</f>
        <v>0.51895589872457448</v>
      </c>
      <c r="X317"/>
    </row>
    <row r="318" spans="2:24" ht="15.75" thickBot="1" x14ac:dyDescent="0.3">
      <c r="B318" s="368"/>
      <c r="H318" s="43"/>
      <c r="J318" s="368"/>
      <c r="P318" s="43"/>
      <c r="X318"/>
    </row>
    <row r="319" spans="2:24" ht="15.75" thickBot="1" x14ac:dyDescent="0.3">
      <c r="B319" s="368"/>
      <c r="F319" s="360" t="s">
        <v>37</v>
      </c>
      <c r="G319" s="360" t="s">
        <v>495</v>
      </c>
      <c r="H319" s="363">
        <f>VLOOKUP(F319,'Final Ratings and Calculator'!$K$6:$L$369,2,FALSE)</f>
        <v>0.54819425787585174</v>
      </c>
      <c r="J319" s="368"/>
      <c r="N319" s="360" t="s">
        <v>37</v>
      </c>
      <c r="O319" s="360" t="s">
        <v>495</v>
      </c>
      <c r="P319" s="363">
        <f>VLOOKUP(N319,'Final Ratings and Calculator'!$G$6:$I$369,2,FALSE)</f>
        <v>0.68086655558954867</v>
      </c>
      <c r="X319"/>
    </row>
    <row r="320" spans="2:24" ht="15.75" thickBot="1" x14ac:dyDescent="0.3">
      <c r="B320" s="368"/>
      <c r="F320" s="360" t="s">
        <v>72</v>
      </c>
      <c r="G320" s="360" t="s">
        <v>495</v>
      </c>
      <c r="H320" s="363">
        <f>VLOOKUP(F320,'Final Ratings and Calculator'!$K$6:$L$369,2,FALSE)</f>
        <v>0.64211127068753593</v>
      </c>
      <c r="J320" s="368"/>
      <c r="N320" s="360" t="s">
        <v>72</v>
      </c>
      <c r="O320" s="360" t="s">
        <v>495</v>
      </c>
      <c r="P320" s="363">
        <f>VLOOKUP(N320,'Final Ratings and Calculator'!$G$6:$I$369,2,FALSE)</f>
        <v>0.7608506919796576</v>
      </c>
      <c r="X320"/>
    </row>
    <row r="321" spans="2:24" ht="15.75" thickBot="1" x14ac:dyDescent="0.3">
      <c r="B321" s="368"/>
      <c r="F321" s="360" t="s">
        <v>140</v>
      </c>
      <c r="G321" s="360" t="s">
        <v>495</v>
      </c>
      <c r="H321" s="363">
        <f>VLOOKUP(F321,'Final Ratings and Calculator'!$K$6:$L$369,2,FALSE)</f>
        <v>0.7029329599241817</v>
      </c>
      <c r="J321" s="368"/>
      <c r="N321" s="360" t="s">
        <v>140</v>
      </c>
      <c r="O321" s="360" t="s">
        <v>495</v>
      </c>
      <c r="P321" s="363">
        <f>VLOOKUP(N321,'Final Ratings and Calculator'!$G$6:$I$369,2,FALSE)</f>
        <v>0.77782259216305183</v>
      </c>
      <c r="X321"/>
    </row>
    <row r="322" spans="2:24" ht="15.75" thickBot="1" x14ac:dyDescent="0.3">
      <c r="B322" s="368"/>
      <c r="F322" s="360" t="s">
        <v>295</v>
      </c>
      <c r="G322" s="360" t="s">
        <v>495</v>
      </c>
      <c r="H322" s="363">
        <f>VLOOKUP(F322,'Final Ratings and Calculator'!$K$6:$L$369,2,FALSE)</f>
        <v>0.59624127029684626</v>
      </c>
      <c r="J322" s="368"/>
      <c r="N322" s="360" t="s">
        <v>295</v>
      </c>
      <c r="O322" s="360" t="s">
        <v>495</v>
      </c>
      <c r="P322" s="363">
        <f>VLOOKUP(N322,'Final Ratings and Calculator'!$G$6:$I$369,2,FALSE)</f>
        <v>0.71200662759788536</v>
      </c>
      <c r="X322"/>
    </row>
    <row r="323" spans="2:24" ht="15.75" thickBot="1" x14ac:dyDescent="0.3">
      <c r="B323" s="368"/>
      <c r="F323" s="360" t="s">
        <v>310</v>
      </c>
      <c r="G323" s="360" t="s">
        <v>495</v>
      </c>
      <c r="H323" s="363">
        <f>VLOOKUP(F323,'Final Ratings and Calculator'!$K$6:$L$369,2,FALSE)</f>
        <v>0.46945822686550592</v>
      </c>
      <c r="J323" s="368"/>
      <c r="N323" s="360" t="s">
        <v>310</v>
      </c>
      <c r="O323" s="360" t="s">
        <v>495</v>
      </c>
      <c r="P323" s="363">
        <f>VLOOKUP(N323,'Final Ratings and Calculator'!$G$6:$I$369,2,FALSE)</f>
        <v>0.62319762345199514</v>
      </c>
      <c r="X323"/>
    </row>
    <row r="324" spans="2:24" ht="15.75" thickBot="1" x14ac:dyDescent="0.3">
      <c r="B324" s="368"/>
      <c r="F324" s="360" t="s">
        <v>320</v>
      </c>
      <c r="G324" s="360" t="s">
        <v>495</v>
      </c>
      <c r="H324" s="363">
        <f>VLOOKUP(F324,'Final Ratings and Calculator'!$K$6:$L$369,2,FALSE)</f>
        <v>0.40803675052456673</v>
      </c>
      <c r="J324" s="368"/>
      <c r="N324" s="360" t="s">
        <v>320</v>
      </c>
      <c r="O324" s="360" t="s">
        <v>495</v>
      </c>
      <c r="P324" s="363">
        <f>VLOOKUP(N324,'Final Ratings and Calculator'!$G$6:$I$369,2,FALSE)</f>
        <v>0.56336032675150138</v>
      </c>
      <c r="X324"/>
    </row>
    <row r="325" spans="2:24" ht="15.75" thickBot="1" x14ac:dyDescent="0.3">
      <c r="B325" s="368"/>
      <c r="F325" s="360" t="s">
        <v>355</v>
      </c>
      <c r="G325" s="360" t="s">
        <v>495</v>
      </c>
      <c r="H325" s="363">
        <f>VLOOKUP(F325,'Final Ratings and Calculator'!$K$6:$L$369,2,FALSE)</f>
        <v>0.52404349199681644</v>
      </c>
      <c r="J325" s="368"/>
      <c r="N325" s="360" t="s">
        <v>355</v>
      </c>
      <c r="O325" s="360" t="s">
        <v>495</v>
      </c>
      <c r="P325" s="363">
        <f>VLOOKUP(N325,'Final Ratings and Calculator'!$G$6:$I$369,2,FALSE)</f>
        <v>0.63692268088555171</v>
      </c>
      <c r="X325"/>
    </row>
    <row r="326" spans="2:24" ht="15.75" thickBot="1" x14ac:dyDescent="0.3">
      <c r="B326" s="368"/>
      <c r="F326" s="360" t="s">
        <v>359</v>
      </c>
      <c r="G326" s="360" t="s">
        <v>495</v>
      </c>
      <c r="H326" s="363">
        <f>VLOOKUP(F326,'Final Ratings and Calculator'!$K$6:$L$369,2,FALSE)</f>
        <v>0.4184972029334903</v>
      </c>
      <c r="J326" s="368"/>
      <c r="N326" s="360" t="s">
        <v>359</v>
      </c>
      <c r="O326" s="360" t="s">
        <v>495</v>
      </c>
      <c r="P326" s="363">
        <f>VLOOKUP(N326,'Final Ratings and Calculator'!$G$6:$I$369,2,FALSE)</f>
        <v>0.57772224304919928</v>
      </c>
      <c r="X326"/>
    </row>
    <row r="327" spans="2:24" x14ac:dyDescent="0.25">
      <c r="B327" s="368"/>
      <c r="F327" s="360" t="s">
        <v>360</v>
      </c>
      <c r="G327" s="360" t="s">
        <v>495</v>
      </c>
      <c r="H327" s="363">
        <f>VLOOKUP(F327,'Final Ratings and Calculator'!$K$6:$L$369,2,FALSE)</f>
        <v>0.6200306712201874</v>
      </c>
      <c r="J327" s="368"/>
      <c r="N327" s="360" t="s">
        <v>360</v>
      </c>
      <c r="O327" s="360" t="s">
        <v>495</v>
      </c>
      <c r="P327" s="363">
        <f>VLOOKUP(N327,'Final Ratings and Calculator'!$G$6:$I$369,2,FALSE)</f>
        <v>0.74275595141234352</v>
      </c>
      <c r="X327"/>
    </row>
    <row r="328" spans="2:24" ht="15.75" thickBot="1" x14ac:dyDescent="0.3">
      <c r="B328" s="368"/>
      <c r="F328" s="668" t="s">
        <v>511</v>
      </c>
      <c r="G328" s="669"/>
      <c r="H328" s="365">
        <f>AVERAGE(H319:H327)</f>
        <v>0.54772734470277584</v>
      </c>
      <c r="J328" s="368"/>
      <c r="N328" s="668" t="s">
        <v>511</v>
      </c>
      <c r="O328" s="669"/>
      <c r="P328" s="365">
        <f>AVERAGE(P319:P327)</f>
        <v>0.67505614365341493</v>
      </c>
      <c r="X328"/>
    </row>
    <row r="329" spans="2:24" ht="15.75" thickBot="1" x14ac:dyDescent="0.3">
      <c r="B329" s="368"/>
      <c r="H329" s="43"/>
      <c r="J329" s="368"/>
      <c r="P329" s="43"/>
      <c r="X329"/>
    </row>
    <row r="330" spans="2:24" ht="15.75" thickBot="1" x14ac:dyDescent="0.3">
      <c r="B330" s="368"/>
      <c r="F330" s="360" t="s">
        <v>138</v>
      </c>
      <c r="G330" s="360" t="s">
        <v>485</v>
      </c>
      <c r="H330" s="363">
        <f>VLOOKUP(F330,'Final Ratings and Calculator'!$K$6:$L$369,2,FALSE)</f>
        <v>0.91121265564719967</v>
      </c>
      <c r="J330" s="368"/>
      <c r="N330" s="360" t="s">
        <v>138</v>
      </c>
      <c r="O330" s="360" t="s">
        <v>485</v>
      </c>
      <c r="P330" s="363">
        <f>VLOOKUP(N330,'Final Ratings and Calculator'!$G$6:$I$369,2,FALSE)</f>
        <v>0.93270615391240475</v>
      </c>
      <c r="X330"/>
    </row>
    <row r="331" spans="2:24" ht="15.75" thickBot="1" x14ac:dyDescent="0.3">
      <c r="B331" s="368"/>
      <c r="F331" s="360" t="s">
        <v>188</v>
      </c>
      <c r="G331" s="360" t="s">
        <v>485</v>
      </c>
      <c r="H331" s="363">
        <f>VLOOKUP(F331,'Final Ratings and Calculator'!$K$6:$L$369,2,FALSE)</f>
        <v>0.60087027343113963</v>
      </c>
      <c r="J331" s="368"/>
      <c r="N331" s="360" t="s">
        <v>188</v>
      </c>
      <c r="O331" s="360" t="s">
        <v>485</v>
      </c>
      <c r="P331" s="363">
        <f>VLOOKUP(N331,'Final Ratings and Calculator'!$G$6:$I$369,2,FALSE)</f>
        <v>0.71871018239796303</v>
      </c>
      <c r="X331"/>
    </row>
    <row r="332" spans="2:24" ht="15.75" thickBot="1" x14ac:dyDescent="0.3">
      <c r="B332" s="368"/>
      <c r="F332" s="360" t="s">
        <v>258</v>
      </c>
      <c r="G332" s="360" t="s">
        <v>485</v>
      </c>
      <c r="H332" s="363">
        <f>VLOOKUP(F332,'Final Ratings and Calculator'!$K$6:$L$369,2,FALSE)</f>
        <v>0.6905351212848686</v>
      </c>
      <c r="J332" s="368"/>
      <c r="N332" s="360" t="s">
        <v>258</v>
      </c>
      <c r="O332" s="360" t="s">
        <v>485</v>
      </c>
      <c r="P332" s="363">
        <f>VLOOKUP(N332,'Final Ratings and Calculator'!$G$6:$I$369,2,FALSE)</f>
        <v>0.8004586362248729</v>
      </c>
      <c r="X332"/>
    </row>
    <row r="333" spans="2:24" ht="15.75" thickBot="1" x14ac:dyDescent="0.3">
      <c r="B333" s="368"/>
      <c r="F333" s="360" t="s">
        <v>259</v>
      </c>
      <c r="G333" s="360" t="s">
        <v>485</v>
      </c>
      <c r="H333" s="363">
        <f>VLOOKUP(F333,'Final Ratings and Calculator'!$K$6:$L$369,2,FALSE)</f>
        <v>0.52329659945692319</v>
      </c>
      <c r="J333" s="368"/>
      <c r="N333" s="360" t="s">
        <v>259</v>
      </c>
      <c r="O333" s="360" t="s">
        <v>485</v>
      </c>
      <c r="P333" s="363">
        <f>VLOOKUP(N333,'Final Ratings and Calculator'!$G$6:$I$369,2,FALSE)</f>
        <v>0.7009469262251683</v>
      </c>
      <c r="X333"/>
    </row>
    <row r="334" spans="2:24" ht="15.75" thickBot="1" x14ac:dyDescent="0.3">
      <c r="B334" s="368"/>
      <c r="F334" s="360" t="s">
        <v>262</v>
      </c>
      <c r="G334" s="360" t="s">
        <v>485</v>
      </c>
      <c r="H334" s="363">
        <f>VLOOKUP(F334,'Final Ratings and Calculator'!$K$6:$L$369,2,FALSE)</f>
        <v>0.53810317519296547</v>
      </c>
      <c r="J334" s="368"/>
      <c r="N334" s="360" t="s">
        <v>262</v>
      </c>
      <c r="O334" s="360" t="s">
        <v>485</v>
      </c>
      <c r="P334" s="363">
        <f>VLOOKUP(N334,'Final Ratings and Calculator'!$G$6:$I$369,2,FALSE)</f>
        <v>0.68817855159275654</v>
      </c>
      <c r="X334"/>
    </row>
    <row r="335" spans="2:24" ht="15.75" thickBot="1" x14ac:dyDescent="0.3">
      <c r="B335" s="368"/>
      <c r="F335" s="360" t="s">
        <v>264</v>
      </c>
      <c r="G335" s="360" t="s">
        <v>485</v>
      </c>
      <c r="H335" s="363">
        <f>VLOOKUP(F335,'Final Ratings and Calculator'!$K$6:$L$369,2,FALSE)</f>
        <v>0.47153038159226013</v>
      </c>
      <c r="J335" s="368"/>
      <c r="N335" s="360" t="s">
        <v>264</v>
      </c>
      <c r="O335" s="360" t="s">
        <v>485</v>
      </c>
      <c r="P335" s="363">
        <f>VLOOKUP(N335,'Final Ratings and Calculator'!$G$6:$I$369,2,FALSE)</f>
        <v>0.63128616341581956</v>
      </c>
      <c r="X335"/>
    </row>
    <row r="336" spans="2:24" ht="15.75" thickBot="1" x14ac:dyDescent="0.3">
      <c r="B336" s="368"/>
      <c r="F336" s="360" t="s">
        <v>286</v>
      </c>
      <c r="G336" s="360" t="s">
        <v>485</v>
      </c>
      <c r="H336" s="363">
        <f>VLOOKUP(F336,'Final Ratings and Calculator'!$K$6:$L$369,2,FALSE)</f>
        <v>0.87026851469655531</v>
      </c>
      <c r="J336" s="368"/>
      <c r="N336" s="360" t="s">
        <v>286</v>
      </c>
      <c r="O336" s="360" t="s">
        <v>485</v>
      </c>
      <c r="P336" s="363">
        <f>VLOOKUP(N336,'Final Ratings and Calculator'!$G$6:$I$369,2,FALSE)</f>
        <v>0.9182073913719343</v>
      </c>
      <c r="X336"/>
    </row>
    <row r="337" spans="2:24" ht="15.75" thickBot="1" x14ac:dyDescent="0.3">
      <c r="B337" s="368"/>
      <c r="F337" s="360" t="s">
        <v>290</v>
      </c>
      <c r="G337" s="360" t="s">
        <v>485</v>
      </c>
      <c r="H337" s="363">
        <f>VLOOKUP(F337,'Final Ratings and Calculator'!$K$6:$L$369,2,FALSE)</f>
        <v>0.45053698005095311</v>
      </c>
      <c r="J337" s="368"/>
      <c r="N337" s="360" t="s">
        <v>290</v>
      </c>
      <c r="O337" s="360" t="s">
        <v>485</v>
      </c>
      <c r="P337" s="363">
        <f>VLOOKUP(N337,'Final Ratings and Calculator'!$G$6:$I$369,2,FALSE)</f>
        <v>0.61982263897372658</v>
      </c>
      <c r="X337"/>
    </row>
    <row r="338" spans="2:24" ht="15.75" thickBot="1" x14ac:dyDescent="0.3">
      <c r="B338" s="368"/>
      <c r="F338" s="360" t="s">
        <v>292</v>
      </c>
      <c r="G338" s="360" t="s">
        <v>485</v>
      </c>
      <c r="H338" s="363">
        <f>VLOOKUP(F338,'Final Ratings and Calculator'!$K$6:$L$369,2,FALSE)</f>
        <v>0.78128592663371332</v>
      </c>
      <c r="J338" s="368"/>
      <c r="N338" s="360" t="s">
        <v>292</v>
      </c>
      <c r="O338" s="360" t="s">
        <v>485</v>
      </c>
      <c r="P338" s="363">
        <f>VLOOKUP(N338,'Final Ratings and Calculator'!$G$6:$I$369,2,FALSE)</f>
        <v>0.85811148938479709</v>
      </c>
      <c r="X338"/>
    </row>
    <row r="339" spans="2:24" ht="15.75" thickBot="1" x14ac:dyDescent="0.3">
      <c r="B339" s="368"/>
      <c r="F339" s="360" t="s">
        <v>294</v>
      </c>
      <c r="G339" s="360" t="s">
        <v>485</v>
      </c>
      <c r="H339" s="363">
        <f>VLOOKUP(F339,'Final Ratings and Calculator'!$K$6:$L$369,2,FALSE)</f>
        <v>0.78795991485358785</v>
      </c>
      <c r="J339" s="368"/>
      <c r="N339" s="360" t="s">
        <v>294</v>
      </c>
      <c r="O339" s="360" t="s">
        <v>485</v>
      </c>
      <c r="P339" s="363">
        <f>VLOOKUP(N339,'Final Ratings and Calculator'!$G$6:$I$369,2,FALSE)</f>
        <v>0.8685635574820193</v>
      </c>
      <c r="X339"/>
    </row>
    <row r="340" spans="2:24" x14ac:dyDescent="0.25">
      <c r="B340" s="368"/>
      <c r="F340" s="360" t="s">
        <v>374</v>
      </c>
      <c r="G340" s="360" t="s">
        <v>485</v>
      </c>
      <c r="H340" s="363">
        <f>VLOOKUP(F340,'Final Ratings and Calculator'!$K$6:$L$369,2,FALSE)</f>
        <v>0.73434591875191524</v>
      </c>
      <c r="J340" s="368"/>
      <c r="N340" s="360" t="s">
        <v>374</v>
      </c>
      <c r="O340" s="360" t="s">
        <v>485</v>
      </c>
      <c r="P340" s="363">
        <f>VLOOKUP(N340,'Final Ratings and Calculator'!$G$6:$I$369,2,FALSE)</f>
        <v>0.81921315282698448</v>
      </c>
      <c r="X340"/>
    </row>
    <row r="341" spans="2:24" ht="15.75" thickBot="1" x14ac:dyDescent="0.3">
      <c r="B341" s="330"/>
      <c r="C341" s="337"/>
      <c r="D341" s="337"/>
      <c r="E341" s="337"/>
      <c r="F341" s="668" t="s">
        <v>511</v>
      </c>
      <c r="G341" s="669"/>
      <c r="H341" s="365">
        <f>AVERAGE(H330:H340)</f>
        <v>0.66908595105382562</v>
      </c>
      <c r="J341" s="330"/>
      <c r="K341" s="337"/>
      <c r="L341" s="337"/>
      <c r="M341" s="337"/>
      <c r="N341" s="668" t="s">
        <v>511</v>
      </c>
      <c r="O341" s="669"/>
      <c r="P341" s="365">
        <f>AVERAGE(P330:P340)</f>
        <v>0.77783680398258614</v>
      </c>
      <c r="X341"/>
    </row>
  </sheetData>
  <sortState xmlns:xlrd2="http://schemas.microsoft.com/office/spreadsheetml/2017/richdata2" ref="R12:R26">
    <sortCondition ref="R12:R26"/>
  </sortState>
  <mergeCells count="74">
    <mergeCell ref="X10:Y10"/>
    <mergeCell ref="X2:Y2"/>
    <mergeCell ref="F21:G21"/>
    <mergeCell ref="F47:G47"/>
    <mergeCell ref="F84:G84"/>
    <mergeCell ref="N61:O61"/>
    <mergeCell ref="J62:K62"/>
    <mergeCell ref="N21:O21"/>
    <mergeCell ref="J24:K24"/>
    <mergeCell ref="N32:O32"/>
    <mergeCell ref="J44:K44"/>
    <mergeCell ref="N47:O47"/>
    <mergeCell ref="B2:H2"/>
    <mergeCell ref="J2:P2"/>
    <mergeCell ref="B3:D3"/>
    <mergeCell ref="J3:L3"/>
    <mergeCell ref="B24:C24"/>
    <mergeCell ref="B44:C44"/>
    <mergeCell ref="F32:G32"/>
    <mergeCell ref="B62:C62"/>
    <mergeCell ref="B75:C75"/>
    <mergeCell ref="B93:C93"/>
    <mergeCell ref="F73:G73"/>
    <mergeCell ref="F61:G61"/>
    <mergeCell ref="F238:G238"/>
    <mergeCell ref="F97:G97"/>
    <mergeCell ref="F113:G113"/>
    <mergeCell ref="F125:G125"/>
    <mergeCell ref="F138:G138"/>
    <mergeCell ref="F148:G148"/>
    <mergeCell ref="F163:G163"/>
    <mergeCell ref="F177:G177"/>
    <mergeCell ref="F187:G187"/>
    <mergeCell ref="F214:G214"/>
    <mergeCell ref="F201:G201"/>
    <mergeCell ref="F225:G225"/>
    <mergeCell ref="F341:G341"/>
    <mergeCell ref="F250:G250"/>
    <mergeCell ref="F266:G266"/>
    <mergeCell ref="F278:G278"/>
    <mergeCell ref="F292:G292"/>
    <mergeCell ref="F303:G303"/>
    <mergeCell ref="F317:G317"/>
    <mergeCell ref="J93:K93"/>
    <mergeCell ref="F328:G328"/>
    <mergeCell ref="N250:O250"/>
    <mergeCell ref="N97:O97"/>
    <mergeCell ref="N113:O113"/>
    <mergeCell ref="N125:O125"/>
    <mergeCell ref="N138:O138"/>
    <mergeCell ref="N148:O148"/>
    <mergeCell ref="N163:O163"/>
    <mergeCell ref="N187:O187"/>
    <mergeCell ref="N201:O201"/>
    <mergeCell ref="N214:O214"/>
    <mergeCell ref="N225:O225"/>
    <mergeCell ref="F3:H3"/>
    <mergeCell ref="N3:P3"/>
    <mergeCell ref="R2:S2"/>
    <mergeCell ref="N73:O73"/>
    <mergeCell ref="J75:K75"/>
    <mergeCell ref="U2:V2"/>
    <mergeCell ref="R10:S10"/>
    <mergeCell ref="U10:V10"/>
    <mergeCell ref="N341:O341"/>
    <mergeCell ref="N266:O266"/>
    <mergeCell ref="N278:O278"/>
    <mergeCell ref="N292:O292"/>
    <mergeCell ref="N303:O303"/>
    <mergeCell ref="N317:O317"/>
    <mergeCell ref="N328:O328"/>
    <mergeCell ref="N238:O238"/>
    <mergeCell ref="N177:O177"/>
    <mergeCell ref="N84:O84"/>
  </mergeCells>
  <conditionalFormatting sqref="D1:D1048576">
    <cfRule type="top10" dxfId="30" priority="32" percent="1" bottom="1" rank="10"/>
    <cfRule type="top10" dxfId="29" priority="33" percent="1" rank="10"/>
  </conditionalFormatting>
  <conditionalFormatting sqref="H1:H1048576">
    <cfRule type="top10" dxfId="28" priority="35" percent="1" rank="10"/>
    <cfRule type="top10" dxfId="27" priority="36" percent="1" bottom="1" rank="10"/>
  </conditionalFormatting>
  <conditionalFormatting sqref="L1:L2 L4:L1048576">
    <cfRule type="top10" dxfId="26" priority="31" percent="1" bottom="1" rank="10"/>
    <cfRule type="top10" dxfId="25" priority="34" percent="1" rank="10"/>
  </conditionalFormatting>
  <conditionalFormatting sqref="L3">
    <cfRule type="top10" dxfId="24" priority="27" percent="1" bottom="1" rank="10"/>
    <cfRule type="top10" dxfId="23" priority="28" percent="1" rank="10"/>
  </conditionalFormatting>
  <conditionalFormatting sqref="P1:P2 P4:P1048576">
    <cfRule type="top10" dxfId="22" priority="29" percent="1" bottom="1" rank="10"/>
    <cfRule type="top10" dxfId="21" priority="30" percent="1" rank="10"/>
  </conditionalFormatting>
  <conditionalFormatting sqref="P3">
    <cfRule type="top10" dxfId="20" priority="25" percent="1" rank="10"/>
    <cfRule type="top10" dxfId="19" priority="26" percent="1" bottom="1" rank="10"/>
  </conditionalFormatting>
  <conditionalFormatting sqref="S4:S8">
    <cfRule type="top10" dxfId="18" priority="14" percent="1" bottom="1" rank="10"/>
    <cfRule type="top10" dxfId="17" priority="15" percent="1" rank="10"/>
  </conditionalFormatting>
  <conditionalFormatting sqref="S12:S37">
    <cfRule type="top10" dxfId="16" priority="21" percent="1" rank="25"/>
    <cfRule type="top10" dxfId="15" priority="22" percent="1" rank="25"/>
    <cfRule type="top10" dxfId="14" priority="23" percent="1" bottom="1" rank="25"/>
    <cfRule type="top10" dxfId="13" priority="24" percent="1" rank="10"/>
  </conditionalFormatting>
  <conditionalFormatting sqref="V4:V8">
    <cfRule type="top10" dxfId="12" priority="13" percent="1" bottom="1" rank="10"/>
    <cfRule type="top10" dxfId="11" priority="16" percent="1" rank="10"/>
  </conditionalFormatting>
  <conditionalFormatting sqref="V12:V37">
    <cfRule type="top10" dxfId="10" priority="17" percent="1" rank="25"/>
    <cfRule type="top10" dxfId="9" priority="18" percent="1" rank="25"/>
    <cfRule type="top10" dxfId="8" priority="19" percent="1" bottom="1" rank="25"/>
    <cfRule type="top10" dxfId="7" priority="20" percent="1" rank="10"/>
  </conditionalFormatting>
  <conditionalFormatting sqref="Y4:Y8">
    <cfRule type="top10" dxfId="6" priority="1" percent="1" bottom="1" rank="10"/>
    <cfRule type="top10" dxfId="5" priority="2" percent="1" rank="10"/>
  </conditionalFormatting>
  <conditionalFormatting sqref="Y12:Y37">
    <cfRule type="top10" dxfId="4" priority="3" percent="1" bottom="1" rank="25"/>
    <cfRule type="top10" dxfId="3" priority="4" percent="1" rank="25"/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77E7-65D6-43E3-8493-B7C301FC28D6}">
  <dimension ref="B1:AB46"/>
  <sheetViews>
    <sheetView zoomScale="120" zoomScaleNormal="120" workbookViewId="0">
      <selection activeCell="S28" sqref="S28"/>
    </sheetView>
  </sheetViews>
  <sheetFormatPr defaultRowHeight="15" x14ac:dyDescent="0.25"/>
  <cols>
    <col min="1" max="1" width="9.140625" style="565"/>
    <col min="2" max="2" width="10.42578125" style="565" bestFit="1" customWidth="1"/>
    <col min="3" max="3" width="0.140625" style="565" customWidth="1"/>
    <col min="4" max="4" width="6.140625" style="566" customWidth="1"/>
    <col min="5" max="5" width="4.42578125" style="566" customWidth="1"/>
    <col min="6" max="6" width="14" style="567" bestFit="1" customWidth="1"/>
    <col min="7" max="7" width="12.140625" style="568" bestFit="1" customWidth="1"/>
    <col min="8" max="8" width="9.140625" style="569" customWidth="1"/>
    <col min="9" max="9" width="0.85546875" style="565" customWidth="1"/>
    <col min="10" max="10" width="6.140625" style="566" customWidth="1"/>
    <col min="11" max="11" width="4.5703125" style="565" bestFit="1" customWidth="1"/>
    <col min="12" max="12" width="14" style="565" customWidth="1"/>
    <col min="13" max="13" width="12.140625" style="565" bestFit="1" customWidth="1"/>
    <col min="14" max="14" width="9.140625" style="565" customWidth="1"/>
    <col min="15" max="15" width="0.140625" style="565" customWidth="1"/>
    <col min="16" max="16" width="10.42578125" style="565" bestFit="1" customWidth="1"/>
    <col min="17" max="18" width="9.140625" style="565"/>
    <col min="19" max="19" width="4.5703125" style="565" bestFit="1" customWidth="1"/>
    <col min="20" max="20" width="10.85546875" style="565" bestFit="1" customWidth="1"/>
    <col min="21" max="21" width="12.140625" style="565" bestFit="1" customWidth="1"/>
    <col min="22" max="22" width="9.140625" style="565"/>
    <col min="23" max="23" width="0.85546875" style="565" customWidth="1"/>
    <col min="24" max="24" width="4.5703125" style="565" bestFit="1" customWidth="1"/>
    <col min="25" max="25" width="13.5703125" style="565" bestFit="1" customWidth="1"/>
    <col min="26" max="26" width="12.140625" style="565" bestFit="1" customWidth="1"/>
    <col min="27" max="16384" width="9.140625" style="565"/>
  </cols>
  <sheetData>
    <row r="1" spans="2:28" ht="21.75" thickBot="1" x14ac:dyDescent="0.4">
      <c r="B1" s="564"/>
      <c r="C1" s="564"/>
      <c r="D1" s="564"/>
      <c r="E1" s="564"/>
      <c r="F1" s="564"/>
      <c r="G1" s="564"/>
      <c r="H1" s="564"/>
      <c r="I1" s="564"/>
      <c r="J1" s="564"/>
      <c r="K1" s="564"/>
      <c r="L1" s="564"/>
    </row>
    <row r="2" spans="2:28" ht="21" x14ac:dyDescent="0.35">
      <c r="B2" s="685"/>
      <c r="C2" s="686"/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7"/>
      <c r="S2" s="679" t="s">
        <v>590</v>
      </c>
      <c r="T2" s="680"/>
      <c r="U2" s="680"/>
      <c r="V2" s="680"/>
      <c r="W2" s="680"/>
      <c r="X2" s="680"/>
      <c r="Y2" s="680"/>
      <c r="Z2" s="680"/>
      <c r="AA2" s="681"/>
    </row>
    <row r="3" spans="2:28" ht="15" customHeight="1" thickBot="1" x14ac:dyDescent="0.3">
      <c r="B3" s="688"/>
      <c r="C3" s="689"/>
      <c r="D3" s="689"/>
      <c r="E3" s="689"/>
      <c r="F3" s="689"/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90"/>
      <c r="R3" s="572" t="s">
        <v>597</v>
      </c>
      <c r="S3" s="505" t="s">
        <v>477</v>
      </c>
      <c r="T3" s="502" t="s">
        <v>23</v>
      </c>
      <c r="U3" s="503" t="s">
        <v>514</v>
      </c>
      <c r="V3" s="504" t="s">
        <v>451</v>
      </c>
      <c r="W3" s="348"/>
      <c r="X3" s="501" t="s">
        <v>477</v>
      </c>
      <c r="Y3" s="502" t="s">
        <v>23</v>
      </c>
      <c r="Z3" s="503" t="s">
        <v>514</v>
      </c>
      <c r="AA3" s="504" t="s">
        <v>451</v>
      </c>
    </row>
    <row r="4" spans="2:28" x14ac:dyDescent="0.25">
      <c r="B4" s="688"/>
      <c r="C4" s="689"/>
      <c r="D4" s="689"/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90"/>
      <c r="R4" s="565">
        <v>1</v>
      </c>
      <c r="S4" s="332" t="str">
        <f>E$23</f>
        <v>(N)</v>
      </c>
      <c r="T4" s="332" t="str">
        <f>F$23</f>
        <v>Duke</v>
      </c>
      <c r="U4" s="522">
        <f>G$23</f>
        <v>81.308786282800497</v>
      </c>
      <c r="V4" s="519">
        <f>H$23</f>
        <v>61.227016461122631</v>
      </c>
      <c r="W4" s="562">
        <f>I$23</f>
        <v>0</v>
      </c>
      <c r="X4" s="340" t="str">
        <f>E$35</f>
        <v>(H)</v>
      </c>
      <c r="Y4" s="340" t="str">
        <f>F$35</f>
        <v>Alabama</v>
      </c>
      <c r="Z4" s="521">
        <f>G$35</f>
        <v>95.949999999999989</v>
      </c>
      <c r="AA4" s="518">
        <f>H$35</f>
        <v>78.873760796075487</v>
      </c>
      <c r="AB4" s="570">
        <v>7</v>
      </c>
    </row>
    <row r="5" spans="2:28" ht="15.75" thickBot="1" x14ac:dyDescent="0.3">
      <c r="B5" s="688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90"/>
      <c r="S5" s="340" t="str">
        <f>E$24</f>
        <v>(N)</v>
      </c>
      <c r="T5" s="340" t="str">
        <f>F$24</f>
        <v>Illinois</v>
      </c>
      <c r="U5" s="521">
        <f>G$24</f>
        <v>79.213759676947063</v>
      </c>
      <c r="V5" s="518">
        <f>H$24</f>
        <v>38.772983538877369</v>
      </c>
      <c r="W5" s="347"/>
      <c r="X5" s="340" t="str">
        <f>E$36</f>
        <v>(A)</v>
      </c>
      <c r="Y5" s="340" t="str">
        <f>F$36</f>
        <v>Kentucky</v>
      </c>
      <c r="Z5" s="521">
        <f>G$36</f>
        <v>88.4</v>
      </c>
      <c r="AA5" s="518">
        <f>H$36</f>
        <v>21.126239203924523</v>
      </c>
      <c r="AB5" s="570"/>
    </row>
    <row r="6" spans="2:28" ht="6" customHeight="1" thickBot="1" x14ac:dyDescent="0.3">
      <c r="B6" s="688"/>
      <c r="C6" s="689"/>
      <c r="D6" s="689"/>
      <c r="E6" s="689"/>
      <c r="F6" s="689"/>
      <c r="G6" s="689"/>
      <c r="H6" s="689"/>
      <c r="I6" s="689"/>
      <c r="J6" s="689"/>
      <c r="K6" s="689"/>
      <c r="L6" s="689"/>
      <c r="M6" s="689"/>
      <c r="N6" s="689"/>
      <c r="O6" s="689"/>
      <c r="P6" s="689"/>
      <c r="Q6" s="690"/>
      <c r="S6" s="349"/>
      <c r="T6" s="350"/>
      <c r="U6" s="351"/>
      <c r="V6" s="352"/>
      <c r="W6" s="343"/>
      <c r="X6" s="349"/>
      <c r="Y6" s="350"/>
      <c r="Z6" s="351"/>
      <c r="AA6" s="352"/>
      <c r="AB6" s="570"/>
    </row>
    <row r="7" spans="2:28" x14ac:dyDescent="0.25">
      <c r="B7" s="688"/>
      <c r="C7" s="689"/>
      <c r="D7" s="689"/>
      <c r="E7" s="689"/>
      <c r="F7" s="689"/>
      <c r="G7" s="689"/>
      <c r="H7" s="689"/>
      <c r="I7" s="689"/>
      <c r="J7" s="689"/>
      <c r="K7" s="689"/>
      <c r="L7" s="689"/>
      <c r="M7" s="689"/>
      <c r="N7" s="689"/>
      <c r="O7" s="689"/>
      <c r="P7" s="689"/>
      <c r="Q7" s="690"/>
      <c r="R7" s="565">
        <v>2</v>
      </c>
      <c r="S7" s="340" t="str">
        <f>E$25</f>
        <v>(A)</v>
      </c>
      <c r="T7" s="340" t="str">
        <f>F$25</f>
        <v>Houston</v>
      </c>
      <c r="U7" s="521">
        <f>G$25</f>
        <v>72.050000000000011</v>
      </c>
      <c r="V7" s="518">
        <f>H$25</f>
        <v>37.783445455033444</v>
      </c>
      <c r="W7" s="563">
        <f>D$37</f>
        <v>8</v>
      </c>
      <c r="X7" s="340" t="str">
        <f>E$37</f>
        <v>(H)</v>
      </c>
      <c r="Y7" s="340" t="str">
        <f>F$37</f>
        <v>Gonzaga</v>
      </c>
      <c r="Z7" s="521">
        <f>G$37</f>
        <v>79.099999999999994</v>
      </c>
      <c r="AA7" s="518">
        <f>H$37</f>
        <v>68.209168405705128</v>
      </c>
      <c r="AB7" s="570">
        <v>8</v>
      </c>
    </row>
    <row r="8" spans="2:28" x14ac:dyDescent="0.25">
      <c r="B8" s="688"/>
      <c r="C8" s="689"/>
      <c r="D8" s="689"/>
      <c r="E8" s="689"/>
      <c r="F8" s="689"/>
      <c r="G8" s="689"/>
      <c r="H8" s="689"/>
      <c r="I8" s="689"/>
      <c r="J8" s="689"/>
      <c r="K8" s="689"/>
      <c r="L8" s="689"/>
      <c r="M8" s="689"/>
      <c r="N8" s="689"/>
      <c r="O8" s="689"/>
      <c r="P8" s="689"/>
      <c r="Q8" s="690"/>
      <c r="S8" s="340" t="str">
        <f>E$26</f>
        <v>(H)</v>
      </c>
      <c r="T8" s="340" t="str">
        <f>F$26</f>
        <v>Texas Tech</v>
      </c>
      <c r="U8" s="521">
        <f>G$26</f>
        <v>75.549999999999983</v>
      </c>
      <c r="V8" s="518">
        <f>H$26</f>
        <v>62.216554544966556</v>
      </c>
      <c r="W8" s="563">
        <f>D$38</f>
        <v>17</v>
      </c>
      <c r="X8" s="340" t="str">
        <f>E$38</f>
        <v>(A)</v>
      </c>
      <c r="Y8" s="340" t="str">
        <f>F$38</f>
        <v>Saint Mary's</v>
      </c>
      <c r="Z8" s="521">
        <f>G$38</f>
        <v>74.8</v>
      </c>
      <c r="AA8" s="518">
        <f>H$38</f>
        <v>31.790831594294879</v>
      </c>
      <c r="AB8" s="570"/>
    </row>
    <row r="9" spans="2:28" ht="6" customHeight="1" thickBot="1" x14ac:dyDescent="0.3">
      <c r="B9" s="688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90"/>
      <c r="S9" s="321"/>
      <c r="T9" s="498"/>
      <c r="U9" s="322"/>
      <c r="V9" s="323"/>
      <c r="W9" s="347"/>
      <c r="X9" s="321"/>
      <c r="Y9" s="498"/>
      <c r="Z9" s="322"/>
      <c r="AA9" s="323"/>
      <c r="AB9" s="570"/>
    </row>
    <row r="10" spans="2:28" ht="15.75" thickBot="1" x14ac:dyDescent="0.3">
      <c r="B10" s="688"/>
      <c r="C10" s="689"/>
      <c r="D10" s="689"/>
      <c r="E10" s="689"/>
      <c r="F10" s="689"/>
      <c r="G10" s="689"/>
      <c r="H10" s="689"/>
      <c r="I10" s="689"/>
      <c r="J10" s="689"/>
      <c r="K10" s="689"/>
      <c r="L10" s="689"/>
      <c r="M10" s="689"/>
      <c r="N10" s="689"/>
      <c r="O10" s="689"/>
      <c r="P10" s="689"/>
      <c r="Q10" s="690"/>
      <c r="R10" s="565">
        <v>3</v>
      </c>
      <c r="S10" s="340" t="str">
        <f>E$27</f>
        <v>(A)</v>
      </c>
      <c r="T10" s="340" t="str">
        <f>F$27</f>
        <v>Alabama</v>
      </c>
      <c r="U10" s="521">
        <f>G$27</f>
        <v>86.5</v>
      </c>
      <c r="V10" s="518">
        <f>H$27</f>
        <v>44.040028448616219</v>
      </c>
      <c r="W10" s="347"/>
      <c r="X10" s="332" t="str">
        <f>E$39</f>
        <v>(H)</v>
      </c>
      <c r="Y10" s="332" t="str">
        <f>F$39</f>
        <v>Michigan</v>
      </c>
      <c r="Z10" s="522">
        <f>G$39</f>
        <v>80.699999999999989</v>
      </c>
      <c r="AA10" s="519">
        <f>H$39</f>
        <v>68.146579914726118</v>
      </c>
      <c r="AB10" s="570">
        <v>9</v>
      </c>
    </row>
    <row r="11" spans="2:28" ht="15.75" thickBot="1" x14ac:dyDescent="0.3">
      <c r="B11" s="688"/>
      <c r="C11" s="689"/>
      <c r="D11" s="689"/>
      <c r="E11" s="689"/>
      <c r="F11" s="689"/>
      <c r="G11" s="689"/>
      <c r="H11" s="689"/>
      <c r="I11" s="689"/>
      <c r="J11" s="689"/>
      <c r="K11" s="689"/>
      <c r="L11" s="689"/>
      <c r="M11" s="689"/>
      <c r="N11" s="689"/>
      <c r="O11" s="689"/>
      <c r="P11" s="689"/>
      <c r="Q11" s="690"/>
      <c r="S11" s="340" t="str">
        <f>E$28</f>
        <v>(H)</v>
      </c>
      <c r="T11" s="340" t="str">
        <f>F$28</f>
        <v>Missouri</v>
      </c>
      <c r="U11" s="521">
        <f>G$28</f>
        <v>89</v>
      </c>
      <c r="V11" s="518">
        <f>H$28</f>
        <v>55.959971551383781</v>
      </c>
      <c r="W11" s="343"/>
      <c r="X11" s="332" t="str">
        <f>E$40</f>
        <v>(A)</v>
      </c>
      <c r="Y11" s="332" t="str">
        <f>F$40</f>
        <v>Michigan St.</v>
      </c>
      <c r="Z11" s="522">
        <f>G$40</f>
        <v>76.5</v>
      </c>
      <c r="AA11" s="519">
        <f>H$40</f>
        <v>31.853420085273886</v>
      </c>
      <c r="AB11" s="570"/>
    </row>
    <row r="12" spans="2:28" ht="6" customHeight="1" thickBot="1" x14ac:dyDescent="0.3">
      <c r="B12" s="688"/>
      <c r="C12" s="689"/>
      <c r="D12" s="689"/>
      <c r="E12" s="689"/>
      <c r="F12" s="689"/>
      <c r="G12" s="689"/>
      <c r="H12" s="689"/>
      <c r="I12" s="689"/>
      <c r="J12" s="689"/>
      <c r="K12" s="689"/>
      <c r="L12" s="689"/>
      <c r="M12" s="689"/>
      <c r="N12" s="689"/>
      <c r="O12" s="689"/>
      <c r="P12" s="689"/>
      <c r="Q12" s="690"/>
      <c r="S12" s="349"/>
      <c r="T12" s="350"/>
      <c r="U12" s="351"/>
      <c r="V12" s="352"/>
      <c r="W12" s="343"/>
      <c r="X12" s="349"/>
      <c r="Y12" s="350"/>
      <c r="Z12" s="351"/>
      <c r="AA12" s="352"/>
      <c r="AB12" s="570"/>
    </row>
    <row r="13" spans="2:28" ht="15.75" thickBot="1" x14ac:dyDescent="0.3">
      <c r="B13" s="688"/>
      <c r="C13" s="689"/>
      <c r="D13" s="689"/>
      <c r="E13" s="689"/>
      <c r="F13" s="689"/>
      <c r="G13" s="689"/>
      <c r="H13" s="689"/>
      <c r="I13" s="689"/>
      <c r="J13" s="689"/>
      <c r="K13" s="689"/>
      <c r="L13" s="689"/>
      <c r="M13" s="689"/>
      <c r="N13" s="689"/>
      <c r="O13" s="689"/>
      <c r="P13" s="689"/>
      <c r="Q13" s="690"/>
      <c r="R13" s="565">
        <v>4</v>
      </c>
      <c r="S13" s="340" t="str">
        <f>E$29</f>
        <v>(A)</v>
      </c>
      <c r="T13" s="340" t="str">
        <f>F$29</f>
        <v>Illinois</v>
      </c>
      <c r="U13" s="521">
        <f>G$29</f>
        <v>82.25</v>
      </c>
      <c r="V13" s="518">
        <f>H$29</f>
        <v>38.025928605837763</v>
      </c>
      <c r="W13" s="347"/>
      <c r="X13" s="332" t="str">
        <f>E$41</f>
        <v>(A)</v>
      </c>
      <c r="Y13" s="332" t="str">
        <f>F$41</f>
        <v>Purdue</v>
      </c>
      <c r="Z13" s="522">
        <f>G$41</f>
        <v>76.599999999999994</v>
      </c>
      <c r="AA13" s="519">
        <f>H$41</f>
        <v>36.40811211314211</v>
      </c>
      <c r="AB13" s="570">
        <v>10</v>
      </c>
    </row>
    <row r="14" spans="2:28" ht="15.75" thickBot="1" x14ac:dyDescent="0.3">
      <c r="B14" s="688"/>
      <c r="C14" s="689"/>
      <c r="D14" s="689"/>
      <c r="E14" s="689"/>
      <c r="F14" s="689"/>
      <c r="G14" s="689"/>
      <c r="H14" s="689"/>
      <c r="I14" s="689"/>
      <c r="J14" s="689"/>
      <c r="K14" s="689"/>
      <c r="L14" s="689"/>
      <c r="M14" s="689"/>
      <c r="N14" s="689"/>
      <c r="O14" s="689"/>
      <c r="P14" s="689"/>
      <c r="Q14" s="690"/>
      <c r="S14" s="340" t="str">
        <f>E$30</f>
        <v>(H)</v>
      </c>
      <c r="T14" s="340" t="str">
        <f>F$30</f>
        <v>Wisconsin</v>
      </c>
      <c r="U14" s="521">
        <f>G$30</f>
        <v>85.949999999999989</v>
      </c>
      <c r="V14" s="518">
        <f>H$30</f>
        <v>61.974071394162237</v>
      </c>
      <c r="W14" s="347"/>
      <c r="X14" s="332" t="str">
        <f>E$42</f>
        <v>(H)</v>
      </c>
      <c r="Y14" s="332" t="str">
        <f>F$42</f>
        <v>Michigan St.</v>
      </c>
      <c r="Z14" s="522">
        <f>G$42</f>
        <v>80.599999999999994</v>
      </c>
      <c r="AA14" s="519">
        <f>H$42</f>
        <v>63.59188788685789</v>
      </c>
      <c r="AB14" s="570"/>
    </row>
    <row r="15" spans="2:28" ht="6.75" customHeight="1" thickBot="1" x14ac:dyDescent="0.3">
      <c r="B15" s="688"/>
      <c r="C15" s="689"/>
      <c r="D15" s="689"/>
      <c r="E15" s="689"/>
      <c r="F15" s="689"/>
      <c r="G15" s="689"/>
      <c r="H15" s="689"/>
      <c r="I15" s="689"/>
      <c r="J15" s="689"/>
      <c r="K15" s="689"/>
      <c r="L15" s="689"/>
      <c r="M15" s="689"/>
      <c r="N15" s="689"/>
      <c r="O15" s="689"/>
      <c r="P15" s="689"/>
      <c r="Q15" s="690"/>
      <c r="S15" s="349"/>
      <c r="T15" s="350"/>
      <c r="U15" s="351"/>
      <c r="V15" s="352"/>
      <c r="W15" s="343"/>
      <c r="X15" s="349"/>
      <c r="Y15" s="350"/>
      <c r="Z15" s="351"/>
      <c r="AA15" s="352"/>
      <c r="AB15" s="570"/>
    </row>
    <row r="16" spans="2:28" x14ac:dyDescent="0.25">
      <c r="B16" s="688"/>
      <c r="C16" s="689"/>
      <c r="D16" s="689"/>
      <c r="E16" s="689"/>
      <c r="F16" s="689"/>
      <c r="G16" s="689"/>
      <c r="H16" s="689"/>
      <c r="I16" s="689"/>
      <c r="J16" s="689"/>
      <c r="K16" s="689"/>
      <c r="L16" s="689"/>
      <c r="M16" s="689"/>
      <c r="N16" s="689"/>
      <c r="O16" s="689"/>
      <c r="P16" s="689"/>
      <c r="Q16" s="690"/>
      <c r="R16" s="565">
        <v>5</v>
      </c>
      <c r="S16" s="340" t="str">
        <f>E$31</f>
        <v>(H)</v>
      </c>
      <c r="T16" s="340" t="str">
        <f>F$31</f>
        <v>Houston</v>
      </c>
      <c r="U16" s="521">
        <f>G$31</f>
        <v>75</v>
      </c>
      <c r="V16" s="518">
        <f>H$31</f>
        <v>71.744538258359057</v>
      </c>
      <c r="W16" s="347"/>
      <c r="X16" s="332" t="str">
        <f>E$43</f>
        <v>(A)</v>
      </c>
      <c r="Y16" s="332" t="str">
        <f>F$43</f>
        <v>Texas A&amp;M</v>
      </c>
      <c r="Z16" s="522">
        <f>G$43</f>
        <v>73.75</v>
      </c>
      <c r="AA16" s="519">
        <f>H$43</f>
        <v>37.990091337458779</v>
      </c>
      <c r="AB16" s="570">
        <v>11</v>
      </c>
    </row>
    <row r="17" spans="2:28" ht="15.75" thickBot="1" x14ac:dyDescent="0.3">
      <c r="B17" s="688"/>
      <c r="C17" s="689"/>
      <c r="D17" s="689"/>
      <c r="E17" s="689"/>
      <c r="F17" s="689"/>
      <c r="G17" s="689"/>
      <c r="H17" s="689"/>
      <c r="I17" s="689"/>
      <c r="J17" s="689"/>
      <c r="K17" s="689"/>
      <c r="L17" s="689"/>
      <c r="M17" s="689"/>
      <c r="N17" s="689"/>
      <c r="O17" s="689"/>
      <c r="P17" s="689"/>
      <c r="Q17" s="690"/>
      <c r="S17" s="340" t="str">
        <f>E$32</f>
        <v>(A)</v>
      </c>
      <c r="T17" s="340" t="str">
        <f>F$32</f>
        <v>Iowa St.</v>
      </c>
      <c r="U17" s="521">
        <f>G$32</f>
        <v>70</v>
      </c>
      <c r="V17" s="518">
        <f>H$32</f>
        <v>28.25546174164095</v>
      </c>
      <c r="W17" s="347"/>
      <c r="X17" s="336" t="str">
        <f>E$44</f>
        <v>(H)</v>
      </c>
      <c r="Y17" s="336" t="str">
        <f>F$44</f>
        <v>Mississippi St.</v>
      </c>
      <c r="Z17" s="523">
        <f>G$44</f>
        <v>77.55</v>
      </c>
      <c r="AA17" s="520">
        <f>H$44</f>
        <v>62.009908662541221</v>
      </c>
      <c r="AB17" s="570"/>
    </row>
    <row r="18" spans="2:28" ht="6.75" customHeight="1" thickBot="1" x14ac:dyDescent="0.3">
      <c r="B18" s="688"/>
      <c r="C18" s="689"/>
      <c r="D18" s="689"/>
      <c r="E18" s="689"/>
      <c r="F18" s="689"/>
      <c r="G18" s="689"/>
      <c r="H18" s="689"/>
      <c r="I18" s="689"/>
      <c r="J18" s="689"/>
      <c r="K18" s="689"/>
      <c r="L18" s="689"/>
      <c r="M18" s="689"/>
      <c r="N18" s="689"/>
      <c r="O18" s="689"/>
      <c r="P18" s="689"/>
      <c r="Q18" s="690"/>
      <c r="S18" s="349"/>
      <c r="T18" s="350"/>
      <c r="U18" s="351"/>
      <c r="V18" s="352"/>
      <c r="W18" s="343"/>
      <c r="X18" s="349"/>
      <c r="Y18" s="350"/>
      <c r="Z18" s="351"/>
      <c r="AA18" s="352"/>
      <c r="AB18" s="570"/>
    </row>
    <row r="19" spans="2:28" ht="15.75" thickBot="1" x14ac:dyDescent="0.3">
      <c r="B19" s="691"/>
      <c r="C19" s="692"/>
      <c r="D19" s="692"/>
      <c r="E19" s="692"/>
      <c r="F19" s="692"/>
      <c r="G19" s="692"/>
      <c r="H19" s="692"/>
      <c r="I19" s="692"/>
      <c r="J19" s="692"/>
      <c r="K19" s="692"/>
      <c r="L19" s="692"/>
      <c r="M19" s="692"/>
      <c r="N19" s="692"/>
      <c r="O19" s="692"/>
      <c r="P19" s="692"/>
      <c r="Q19" s="693"/>
      <c r="R19" s="565">
        <v>6</v>
      </c>
      <c r="S19" s="340" t="str">
        <f>E$33</f>
        <v>(A)</v>
      </c>
      <c r="T19" s="340" t="str">
        <f>F$33</f>
        <v>Tennessee</v>
      </c>
      <c r="U19" s="521">
        <f>G$33</f>
        <v>67.150000000000006</v>
      </c>
      <c r="V19" s="518">
        <f>H$33</f>
        <v>41.288476395941586</v>
      </c>
      <c r="W19" s="347"/>
      <c r="X19" s="332" t="str">
        <f>E$45</f>
        <v>(A)</v>
      </c>
      <c r="Y19" s="332" t="str">
        <f>F$45</f>
        <v>Clemson</v>
      </c>
      <c r="Z19" s="522">
        <f>G$45</f>
        <v>77.099999999999994</v>
      </c>
      <c r="AA19" s="519">
        <f>H$45</f>
        <v>43.294426289980443</v>
      </c>
      <c r="AB19" s="570">
        <v>12</v>
      </c>
    </row>
    <row r="20" spans="2:28" ht="15.75" thickBot="1" x14ac:dyDescent="0.3">
      <c r="S20" s="336" t="str">
        <f>E$34</f>
        <v>(H)</v>
      </c>
      <c r="T20" s="336" t="str">
        <f>F$34</f>
        <v>Texas A&amp;M</v>
      </c>
      <c r="U20" s="523">
        <f>G$34</f>
        <v>70.449999999999989</v>
      </c>
      <c r="V20" s="520">
        <f>H$34</f>
        <v>58.711523604058428</v>
      </c>
      <c r="W20" s="348"/>
      <c r="X20" s="336" t="str">
        <f>E$46</f>
        <v>(H)</v>
      </c>
      <c r="Y20" s="336" t="str">
        <f>F$46</f>
        <v>SMU</v>
      </c>
      <c r="Z20" s="523">
        <f>G$46</f>
        <v>80.049999999999983</v>
      </c>
      <c r="AA20" s="520">
        <f>H$46</f>
        <v>56.705573710019557</v>
      </c>
    </row>
    <row r="21" spans="2:28" ht="15.75" thickBot="1" x14ac:dyDescent="0.3">
      <c r="B21" s="682" t="s">
        <v>600</v>
      </c>
      <c r="C21" s="683"/>
      <c r="D21" s="683"/>
      <c r="E21" s="683"/>
      <c r="F21" s="683"/>
      <c r="G21" s="683"/>
      <c r="H21" s="684"/>
    </row>
    <row r="22" spans="2:28" ht="15.75" thickBot="1" x14ac:dyDescent="0.3">
      <c r="B22" s="19" t="s">
        <v>601</v>
      </c>
      <c r="C22" s="371" t="s">
        <v>513</v>
      </c>
      <c r="D22" s="369" t="s">
        <v>476</v>
      </c>
      <c r="E22" s="345" t="s">
        <v>477</v>
      </c>
      <c r="F22" s="377" t="s">
        <v>23</v>
      </c>
      <c r="G22" s="376" t="s">
        <v>514</v>
      </c>
      <c r="H22" s="346" t="s">
        <v>451</v>
      </c>
    </row>
    <row r="23" spans="2:28" x14ac:dyDescent="0.25">
      <c r="B23" s="374">
        <f>RANK(C23,C:C,1)</f>
        <v>3</v>
      </c>
      <c r="C23" s="372">
        <f>(D23+D24)/2</f>
        <v>6.5</v>
      </c>
      <c r="D23" s="370">
        <f>VLOOKUP(F23,'Final Ratings and Calculator'!$AJ$7:$AK$370,2,FALSE)</f>
        <v>2</v>
      </c>
      <c r="E23" s="340" t="s">
        <v>589</v>
      </c>
      <c r="F23" s="14" t="s">
        <v>109</v>
      </c>
      <c r="G23" s="341">
        <v>81.308786282800497</v>
      </c>
      <c r="H23" s="342">
        <v>61.227016461122631</v>
      </c>
    </row>
    <row r="24" spans="2:28" ht="15.75" thickBot="1" x14ac:dyDescent="0.3">
      <c r="B24" s="374">
        <f>B23</f>
        <v>3</v>
      </c>
      <c r="C24" s="509"/>
      <c r="D24" s="370">
        <f>VLOOKUP(F24,'Final Ratings and Calculator'!$AJ$7:$AK$370,2,FALSE)</f>
        <v>11</v>
      </c>
      <c r="E24" s="340" t="s">
        <v>589</v>
      </c>
      <c r="F24" s="14" t="s">
        <v>153</v>
      </c>
      <c r="G24" s="341">
        <v>79.213759676947063</v>
      </c>
      <c r="H24" s="342">
        <v>38.772983538877369</v>
      </c>
    </row>
    <row r="25" spans="2:28" x14ac:dyDescent="0.25">
      <c r="B25" s="510">
        <f>RANK(I25,C:C,1)</f>
        <v>1</v>
      </c>
      <c r="C25" s="511">
        <f>I25</f>
        <v>5</v>
      </c>
      <c r="D25" s="512">
        <f>VLOOKUP(F25,'Final Ratings and Calculator'!$AJ$7:$AK$370,2,FALSE)</f>
        <v>5</v>
      </c>
      <c r="E25" s="332" t="s">
        <v>544</v>
      </c>
      <c r="F25" s="333" t="s">
        <v>148</v>
      </c>
      <c r="G25" s="334">
        <v>72.050000000000011</v>
      </c>
      <c r="H25" s="335">
        <v>37.783445455033444</v>
      </c>
      <c r="I25" s="565">
        <f>(D25+D26)/2</f>
        <v>5</v>
      </c>
    </row>
    <row r="26" spans="2:28" ht="15.75" thickBot="1" x14ac:dyDescent="0.3">
      <c r="B26" s="375">
        <f>B25</f>
        <v>1</v>
      </c>
      <c r="C26" s="507"/>
      <c r="D26" s="513">
        <f>VLOOKUP(F26,'Final Ratings and Calculator'!$AJ$7:$AK$370,2,FALSE)</f>
        <v>5</v>
      </c>
      <c r="E26" s="336" t="s">
        <v>545</v>
      </c>
      <c r="F26" s="337" t="s">
        <v>332</v>
      </c>
      <c r="G26" s="338">
        <v>75.549999999999983</v>
      </c>
      <c r="H26" s="339">
        <v>62.216554544966556</v>
      </c>
    </row>
    <row r="27" spans="2:28" x14ac:dyDescent="0.25">
      <c r="B27" s="510">
        <f>RANK(C27,C:C,1)</f>
        <v>2</v>
      </c>
      <c r="C27" s="515">
        <f>(D27+D28)/2</f>
        <v>6</v>
      </c>
      <c r="D27" s="512">
        <f>VLOOKUP(F27,'Final Ratings and Calculator'!$AJ$7:$AK$370,2,FALSE)</f>
        <v>4</v>
      </c>
      <c r="E27" s="332" t="s">
        <v>544</v>
      </c>
      <c r="F27" s="333" t="s">
        <v>40</v>
      </c>
      <c r="G27" s="334">
        <v>86.5</v>
      </c>
      <c r="H27" s="335">
        <v>44.040028448616219</v>
      </c>
    </row>
    <row r="28" spans="2:28" ht="15.75" thickBot="1" x14ac:dyDescent="0.3">
      <c r="B28" s="375">
        <f>B27</f>
        <v>2</v>
      </c>
      <c r="C28" s="373"/>
      <c r="D28" s="513">
        <f>VLOOKUP(F28,'Final Ratings and Calculator'!$AJ$7:$AK$370,2,FALSE)</f>
        <v>8</v>
      </c>
      <c r="E28" s="336" t="s">
        <v>545</v>
      </c>
      <c r="F28" s="337" t="s">
        <v>212</v>
      </c>
      <c r="G28" s="338">
        <v>89</v>
      </c>
      <c r="H28" s="339">
        <v>55.959971551383781</v>
      </c>
    </row>
    <row r="29" spans="2:28" x14ac:dyDescent="0.25">
      <c r="B29" s="510">
        <f>RANK(C29,C:C,1)</f>
        <v>4</v>
      </c>
      <c r="C29" s="515">
        <f>(D29+D30)/2</f>
        <v>9.5</v>
      </c>
      <c r="D29" s="512">
        <f>VLOOKUP(F29,'Final Ratings and Calculator'!$AJ$7:$AK$370,2,FALSE)</f>
        <v>11</v>
      </c>
      <c r="E29" s="332" t="s">
        <v>544</v>
      </c>
      <c r="F29" s="333" t="s">
        <v>153</v>
      </c>
      <c r="G29" s="334">
        <v>82.25</v>
      </c>
      <c r="H29" s="335">
        <v>38.025928605837763</v>
      </c>
    </row>
    <row r="30" spans="2:28" ht="15.75" thickBot="1" x14ac:dyDescent="0.3">
      <c r="B30" s="375">
        <f>B29</f>
        <v>4</v>
      </c>
      <c r="C30" s="373"/>
      <c r="D30" s="513">
        <f>VLOOKUP(F30,'Final Ratings and Calculator'!$AJ$7:$AK$370,2,FALSE)</f>
        <v>8</v>
      </c>
      <c r="E30" s="336" t="s">
        <v>545</v>
      </c>
      <c r="F30" s="337" t="s">
        <v>384</v>
      </c>
      <c r="G30" s="338">
        <v>85.949999999999989</v>
      </c>
      <c r="H30" s="339">
        <v>61.974071394162237</v>
      </c>
    </row>
    <row r="31" spans="2:28" x14ac:dyDescent="0.25">
      <c r="B31" s="510">
        <f>RANK(I31,C:C,1)</f>
        <v>5</v>
      </c>
      <c r="C31" s="511">
        <f>I31</f>
        <v>10</v>
      </c>
      <c r="D31" s="512">
        <f>VLOOKUP(F31,'Final Ratings and Calculator'!$AJ$7:$AK$370,2,FALSE)</f>
        <v>5</v>
      </c>
      <c r="E31" s="332" t="s">
        <v>545</v>
      </c>
      <c r="F31" s="333" t="s">
        <v>148</v>
      </c>
      <c r="G31" s="334">
        <v>75</v>
      </c>
      <c r="H31" s="335">
        <v>71.744538258359057</v>
      </c>
      <c r="I31" s="565">
        <f>(D31+D32)/2</f>
        <v>10</v>
      </c>
    </row>
    <row r="32" spans="2:28" ht="15.75" thickBot="1" x14ac:dyDescent="0.3">
      <c r="B32" s="375">
        <f>B31</f>
        <v>5</v>
      </c>
      <c r="C32" s="507"/>
      <c r="D32" s="513">
        <f>VLOOKUP(F32,'Final Ratings and Calculator'!$AJ$7:$AK$370,2,FALSE)</f>
        <v>15</v>
      </c>
      <c r="E32" s="336" t="s">
        <v>544</v>
      </c>
      <c r="F32" s="337" t="s">
        <v>161</v>
      </c>
      <c r="G32" s="338">
        <v>70</v>
      </c>
      <c r="H32" s="339">
        <v>28.25546174164095</v>
      </c>
    </row>
    <row r="33" spans="2:9" ht="15.75" thickBot="1" x14ac:dyDescent="0.3">
      <c r="B33" s="374">
        <f>RANK(I33,C:C,1)</f>
        <v>8</v>
      </c>
      <c r="C33" s="375">
        <f>I33</f>
        <v>15</v>
      </c>
      <c r="D33" s="370">
        <f>VLOOKUP(F33,'Final Ratings and Calculator'!$AJ$7:$AK$370,2,FALSE)</f>
        <v>7</v>
      </c>
      <c r="E33" s="340" t="s">
        <v>544</v>
      </c>
      <c r="F33" s="14" t="s">
        <v>323</v>
      </c>
      <c r="G33" s="341">
        <v>67.150000000000006</v>
      </c>
      <c r="H33" s="342">
        <v>41.288476395941586</v>
      </c>
      <c r="I33" s="565">
        <f>(D33+D34)/2</f>
        <v>15</v>
      </c>
    </row>
    <row r="34" spans="2:9" ht="15.75" thickBot="1" x14ac:dyDescent="0.3">
      <c r="B34" s="375">
        <f>B33</f>
        <v>8</v>
      </c>
      <c r="C34" s="19"/>
      <c r="D34" s="336">
        <f>VLOOKUP(F34,'Final Ratings and Calculator'!$AJ$7:$AK$370,2,FALSE)</f>
        <v>23</v>
      </c>
      <c r="E34" s="336" t="s">
        <v>545</v>
      </c>
      <c r="F34" s="337" t="s">
        <v>328</v>
      </c>
      <c r="G34" s="338">
        <v>70.449999999999989</v>
      </c>
      <c r="H34" s="339">
        <v>58.711523604058428</v>
      </c>
    </row>
    <row r="35" spans="2:9" x14ac:dyDescent="0.25">
      <c r="B35" s="510">
        <f>RANK(I35,C:C,1)</f>
        <v>7</v>
      </c>
      <c r="C35" s="7">
        <f>I35</f>
        <v>13.5</v>
      </c>
      <c r="D35" s="332">
        <f>VLOOKUP(F35,'Final Ratings and Calculator'!$AJ$7:$AK$370,2,FALSE)</f>
        <v>4</v>
      </c>
      <c r="E35" s="332" t="s">
        <v>545</v>
      </c>
      <c r="F35" s="333" t="s">
        <v>40</v>
      </c>
      <c r="G35" s="334">
        <v>95.949999999999989</v>
      </c>
      <c r="H35" s="335">
        <v>78.873760796075487</v>
      </c>
      <c r="I35" s="565">
        <f>(D35+D36)/2</f>
        <v>13.5</v>
      </c>
    </row>
    <row r="36" spans="2:9" ht="15.75" thickBot="1" x14ac:dyDescent="0.3">
      <c r="B36" s="375">
        <f>B35</f>
        <v>7</v>
      </c>
      <c r="C36" s="10"/>
      <c r="D36" s="336">
        <f>VLOOKUP(F36,'Final Ratings and Calculator'!$AJ$7:$AK$370,2,FALSE)</f>
        <v>23</v>
      </c>
      <c r="E36" s="336" t="s">
        <v>544</v>
      </c>
      <c r="F36" s="337" t="s">
        <v>170</v>
      </c>
      <c r="G36" s="338">
        <v>88.4</v>
      </c>
      <c r="H36" s="339">
        <v>21.126239203924523</v>
      </c>
    </row>
    <row r="37" spans="2:9" x14ac:dyDescent="0.25">
      <c r="B37" s="374">
        <f>RANK(I37,C:C,1)</f>
        <v>6</v>
      </c>
      <c r="C37">
        <f>I37</f>
        <v>12.5</v>
      </c>
      <c r="D37" s="340">
        <f>VLOOKUP(F37,'Final Ratings and Calculator'!$AJ$7:$AK$370,2,FALSE)</f>
        <v>8</v>
      </c>
      <c r="E37" s="340" t="s">
        <v>545</v>
      </c>
      <c r="F37" s="14" t="s">
        <v>138</v>
      </c>
      <c r="G37" s="341">
        <v>79.099999999999994</v>
      </c>
      <c r="H37" s="342">
        <v>68.209168405705128</v>
      </c>
      <c r="I37" s="565">
        <f>(D37+D38)/2</f>
        <v>12.5</v>
      </c>
    </row>
    <row r="38" spans="2:9" ht="15.75" thickBot="1" x14ac:dyDescent="0.3">
      <c r="B38" s="374">
        <f>B37</f>
        <v>6</v>
      </c>
      <c r="C38"/>
      <c r="D38" s="340">
        <f>VLOOKUP(F38,'Final Ratings and Calculator'!$AJ$7:$AK$370,2,FALSE)</f>
        <v>17</v>
      </c>
      <c r="E38" s="340" t="s">
        <v>544</v>
      </c>
      <c r="F38" s="14" t="s">
        <v>286</v>
      </c>
      <c r="G38" s="341">
        <v>74.8</v>
      </c>
      <c r="H38" s="342">
        <v>31.790831594294879</v>
      </c>
    </row>
    <row r="39" spans="2:9" x14ac:dyDescent="0.25">
      <c r="B39" s="510">
        <f>RANK(C39,C:C,1)</f>
        <v>9</v>
      </c>
      <c r="C39" s="517">
        <f>(D39+D40)/2</f>
        <v>15.5</v>
      </c>
      <c r="D39" s="332">
        <f>VLOOKUP(F39,'Final Ratings and Calculator'!$AJ$7:$AK$370,2,FALSE)</f>
        <v>14</v>
      </c>
      <c r="E39" s="332" t="s">
        <v>545</v>
      </c>
      <c r="F39" s="344" t="s">
        <v>204</v>
      </c>
      <c r="G39" s="334">
        <v>80.699999999999989</v>
      </c>
      <c r="H39" s="499">
        <v>68.146579914726118</v>
      </c>
    </row>
    <row r="40" spans="2:9" ht="15.75" thickBot="1" x14ac:dyDescent="0.3">
      <c r="B40" s="375">
        <f>B39</f>
        <v>9</v>
      </c>
      <c r="C40" s="508"/>
      <c r="D40" s="336">
        <f>VLOOKUP(F40,'Final Ratings and Calculator'!$AJ$7:$AK$370,2,FALSE)</f>
        <v>17</v>
      </c>
      <c r="E40" s="336" t="s">
        <v>544</v>
      </c>
      <c r="F40" s="27" t="s">
        <v>205</v>
      </c>
      <c r="G40" s="338">
        <v>76.5</v>
      </c>
      <c r="H40" s="500">
        <v>31.853420085273886</v>
      </c>
    </row>
    <row r="41" spans="2:9" x14ac:dyDescent="0.25">
      <c r="B41" s="510">
        <f>RANK(C41,C:C,1)</f>
        <v>10</v>
      </c>
      <c r="C41" s="517">
        <f>(D41+D42)/2</f>
        <v>17</v>
      </c>
      <c r="D41" s="332">
        <f>VLOOKUP(F41,'Final Ratings and Calculator'!$AJ$7:$AK$370,2,FALSE)</f>
        <v>17</v>
      </c>
      <c r="E41" s="332" t="s">
        <v>544</v>
      </c>
      <c r="F41" s="344" t="s">
        <v>270</v>
      </c>
      <c r="G41" s="334">
        <v>76.599999999999994</v>
      </c>
      <c r="H41" s="499">
        <v>36.40811211314211</v>
      </c>
    </row>
    <row r="42" spans="2:9" ht="15.75" thickBot="1" x14ac:dyDescent="0.3">
      <c r="B42" s="375">
        <f>B41</f>
        <v>10</v>
      </c>
      <c r="C42" s="508"/>
      <c r="D42" s="336">
        <f>VLOOKUP(F42,'Final Ratings and Calculator'!$AJ$7:$AK$370,2,FALSE)</f>
        <v>17</v>
      </c>
      <c r="E42" s="336" t="s">
        <v>545</v>
      </c>
      <c r="F42" s="27" t="s">
        <v>205</v>
      </c>
      <c r="G42" s="338">
        <v>80.599999999999994</v>
      </c>
      <c r="H42" s="500">
        <v>63.59188788685789</v>
      </c>
    </row>
    <row r="43" spans="2:9" x14ac:dyDescent="0.25">
      <c r="B43" s="510">
        <f>RANK(C43,C:C,1)</f>
        <v>11</v>
      </c>
      <c r="C43" s="517">
        <f>(D43+D44)/2</f>
        <v>23</v>
      </c>
      <c r="D43" s="332">
        <f>VLOOKUP(F43,'Final Ratings and Calculator'!$AJ$7:$AK$370,2,FALSE)</f>
        <v>23</v>
      </c>
      <c r="E43" s="332" t="s">
        <v>544</v>
      </c>
      <c r="F43" s="344" t="s">
        <v>328</v>
      </c>
      <c r="G43" s="334">
        <v>73.75</v>
      </c>
      <c r="H43" s="499">
        <v>37.990091337458779</v>
      </c>
    </row>
    <row r="44" spans="2:9" ht="15.75" thickBot="1" x14ac:dyDescent="0.3">
      <c r="B44" s="375">
        <f>B43</f>
        <v>11</v>
      </c>
      <c r="C44" s="508"/>
      <c r="D44" s="336">
        <f>VLOOKUP(F44,'Final Ratings and Calculator'!$AJ$7:$AK$370,2,FALSE)</f>
        <v>23</v>
      </c>
      <c r="E44" s="336" t="s">
        <v>545</v>
      </c>
      <c r="F44" s="27" t="s">
        <v>210</v>
      </c>
      <c r="G44" s="338">
        <v>77.55</v>
      </c>
      <c r="H44" s="500">
        <v>62.009908662541221</v>
      </c>
    </row>
    <row r="45" spans="2:9" x14ac:dyDescent="0.25">
      <c r="B45" s="374">
        <f>RANK(I45,C:C,1)</f>
        <v>12</v>
      </c>
      <c r="C45">
        <f>I45</f>
        <v>28</v>
      </c>
      <c r="D45" s="340">
        <f>VLOOKUP(F45,'Final Ratings and Calculator'!$AJ$7:$AK$370,2,FALSE)</f>
        <v>23</v>
      </c>
      <c r="E45" s="340" t="s">
        <v>544</v>
      </c>
      <c r="F45" s="516" t="s">
        <v>88</v>
      </c>
      <c r="G45" s="341">
        <v>77.099999999999994</v>
      </c>
      <c r="H45" s="571">
        <v>43.294426289980443</v>
      </c>
      <c r="I45" s="565">
        <f>(D45+D46)/2</f>
        <v>28</v>
      </c>
    </row>
    <row r="46" spans="2:9" ht="15.75" thickBot="1" x14ac:dyDescent="0.3">
      <c r="B46" s="375">
        <f>B45</f>
        <v>12</v>
      </c>
      <c r="C46" s="10"/>
      <c r="D46" s="336">
        <f>VLOOKUP(F46,'Final Ratings and Calculator'!$AJ$7:$AK$370,2,FALSE)</f>
        <v>33</v>
      </c>
      <c r="E46" s="336" t="s">
        <v>545</v>
      </c>
      <c r="F46" s="27" t="s">
        <v>298</v>
      </c>
      <c r="G46" s="338">
        <v>80.049999999999983</v>
      </c>
      <c r="H46" s="500">
        <v>56.705573710019557</v>
      </c>
    </row>
  </sheetData>
  <sortState xmlns:xlrd2="http://schemas.microsoft.com/office/spreadsheetml/2017/richdata2" ref="B23:I46">
    <sortCondition ref="B23:B46"/>
  </sortState>
  <mergeCells count="3">
    <mergeCell ref="S2:AA2"/>
    <mergeCell ref="B21:H21"/>
    <mergeCell ref="B2:Q19"/>
  </mergeCells>
  <conditionalFormatting sqref="B21:B1048576 P1 P21:P1048576 B2">
    <cfRule type="colorScale" priority="3">
      <colorScale>
        <cfvo type="min"/>
        <cfvo type="max"/>
        <color rgb="FF92D050"/>
        <color theme="7" tint="0.79998168889431442"/>
      </colorScale>
    </cfRule>
  </conditionalFormatting>
  <conditionalFormatting sqref="J31:J1048576 B1 H1 D23:D1048576">
    <cfRule type="duplicateValues" dxfId="2" priority="1221"/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17D75-67CA-42FC-97C5-AA59E829DB61}">
  <sheetPr>
    <tabColor rgb="FFFF0000"/>
  </sheetPr>
  <dimension ref="A1:AT365"/>
  <sheetViews>
    <sheetView topLeftCell="S1" workbookViewId="0">
      <selection activeCell="AF2" sqref="AF2"/>
    </sheetView>
  </sheetViews>
  <sheetFormatPr defaultRowHeight="15" x14ac:dyDescent="0.25"/>
  <cols>
    <col min="1" max="1" width="8.140625" customWidth="1"/>
    <col min="19" max="19" width="14.5703125" customWidth="1"/>
    <col min="20" max="20" width="11.5703125" customWidth="1"/>
  </cols>
  <sheetData>
    <row r="1" spans="1:46" x14ac:dyDescent="0.25">
      <c r="A1">
        <f>[1]RPPF_UPDATED_RW4!A1</f>
        <v>0</v>
      </c>
      <c r="B1" t="str">
        <f>[1]RPPF_UPDATED_RW4!B1</f>
        <v>Season</v>
      </c>
      <c r="C1" t="str">
        <f>[1]RPPF_UPDATED_RW4!C1</f>
        <v>TeamName</v>
      </c>
      <c r="D1" t="str">
        <f>[1]RPPF_UPDATED_RW4!D1</f>
        <v>Tempo</v>
      </c>
      <c r="E1" t="str">
        <f>[1]RPPF_UPDATED_RW4!E1</f>
        <v>RankTempo</v>
      </c>
      <c r="F1" t="str">
        <f>[1]RPPF_UPDATED_RW4!F1</f>
        <v>AdjTempo</v>
      </c>
      <c r="G1" t="str">
        <f>[1]RPPF_UPDATED_RW4!G1</f>
        <v>RankAdjTempo</v>
      </c>
      <c r="H1" t="str">
        <f>[1]RPPF_UPDATED_RW4!H1</f>
        <v>OE</v>
      </c>
      <c r="I1" t="str">
        <f>[1]RPPF_UPDATED_RW4!I1</f>
        <v>RankOE</v>
      </c>
      <c r="J1" t="str">
        <f>[1]RPPF_UPDATED_RW4!J1</f>
        <v>AdjOE</v>
      </c>
      <c r="K1" t="str">
        <f>[1]RPPF_UPDATED_RW4!K1</f>
        <v>RankAdjOE</v>
      </c>
      <c r="L1" t="str">
        <f>[1]RPPF_UPDATED_RW4!L1</f>
        <v>DE</v>
      </c>
      <c r="M1" t="str">
        <f>[1]RPPF_UPDATED_RW4!M1</f>
        <v>RankDE</v>
      </c>
      <c r="N1" t="str">
        <f>[1]RPPF_UPDATED_RW4!N1</f>
        <v>AdjDE</v>
      </c>
      <c r="O1" t="str">
        <f>[1]RPPF_UPDATED_RW4!O1</f>
        <v>RankAdjDE</v>
      </c>
      <c r="P1" t="str">
        <f>[1]RPPF_UPDATED_RW4!P1</f>
        <v>AdjEM</v>
      </c>
      <c r="Q1" t="str">
        <f>[1]RPPF_UPDATED_RW4!Q1</f>
        <v>RankAdjEM</v>
      </c>
      <c r="R1" t="str">
        <f>[1]RPPF_UPDATED_RW4!R1</f>
        <v>Barthag-H</v>
      </c>
      <c r="S1" t="str">
        <f>[1]RPPF_UPDATED_RW4!S1</f>
        <v>Barthag-AN</v>
      </c>
      <c r="T1" t="str">
        <f>[1]RPPF_UPDATED_RW4!T1</f>
        <v>Barthag-N</v>
      </c>
      <c r="U1" t="str">
        <f>[1]RPPF_UPDATED_RW4!U1</f>
        <v>Barthag-Mom</v>
      </c>
      <c r="V1" t="str">
        <f>[1]RPPF_UPDATED_RW4!V1</f>
        <v>Barthag-H Rank</v>
      </c>
      <c r="W1" t="str">
        <f>[1]RPPF_UPDATED_RW4!W1</f>
        <v>Barthag-AN Rank</v>
      </c>
      <c r="X1" t="str">
        <f>[1]RPPF_UPDATED_RW4!X1</f>
        <v>Barthag-N Rank</v>
      </c>
      <c r="Y1" t="str">
        <f>[1]RPPF_UPDATED_RW4!Y1</f>
        <v>Barthag-Mom Rank</v>
      </c>
      <c r="Z1" t="str">
        <f>[1]RPPF_UPDATED_RW4!Z1</f>
        <v>StREM</v>
      </c>
      <c r="AA1" t="str">
        <f>[1]RPPF_UPDATED_RW4!AA1</f>
        <v>StREM Rank</v>
      </c>
      <c r="AB1" t="str">
        <f>[1]RPPF_UPDATED_RW4!AB1</f>
        <v>StROE</v>
      </c>
      <c r="AC1" t="str">
        <f>[1]RPPF_UPDATED_RW4!AC1</f>
        <v>StROE Rank</v>
      </c>
      <c r="AD1" t="str">
        <f>[1]RPPF_UPDATED_RW4!AD1</f>
        <v>StRDE</v>
      </c>
      <c r="AE1" t="str">
        <f>[1]RPPF_UPDATED_RW4!AE1</f>
        <v>StRDE Rank</v>
      </c>
      <c r="AF1" t="str">
        <f>[1]RPPF_UPDATED_RW4!AF1</f>
        <v>StRT+</v>
      </c>
      <c r="AG1" t="str">
        <f>[1]RPPF_UPDATED_RW4!AG1</f>
        <v>ANH</v>
      </c>
      <c r="AH1" t="str">
        <f>[1]RPPF_UPDATED_RW4!AH1</f>
        <v>ANH Rank</v>
      </c>
      <c r="AI1" t="str">
        <f>[1]RPPF_UPDATED_RW4!AI1</f>
        <v>AN Rank</v>
      </c>
      <c r="AJ1" t="str">
        <f>[1]RPPF_UPDATED_RW4!AJ1</f>
        <v>NonCon Rank</v>
      </c>
      <c r="AK1" t="str">
        <f>[1]RPPF_UPDATED_RW4!AK1</f>
        <v>Mom Rank</v>
      </c>
      <c r="AL1" t="str">
        <f>[1]RPPF_UPDATED_RW4!AL1</f>
        <v>AB6R</v>
      </c>
      <c r="AM1" t="str">
        <f>[1]RPPF_UPDATED_RW4!AM1</f>
        <v>champfilter</v>
      </c>
      <c r="AN1" t="str">
        <f>[1]RPPF_UPDATED_RW4!AN1</f>
        <v>champfilter rank</v>
      </c>
      <c r="AO1" t="str">
        <f>[1]RPPF_UPDATED_RW4!AO1</f>
        <v>powerfilter</v>
      </c>
      <c r="AP1" t="str">
        <f>[1]RPPF_UPDATED_RW4!AP1</f>
        <v>powerfilter rank</v>
      </c>
      <c r="AQ1" t="str">
        <f>[1]RPPF_UPDATED_RW4!AQ1</f>
        <v>DV1</v>
      </c>
      <c r="AR1" t="str">
        <f>[1]RPPF_UPDATED_RW4!AR1</f>
        <v>DV2</v>
      </c>
      <c r="AS1" t="str">
        <f>[1]RPPF_UPDATED_RW4!AS1</f>
        <v>RPPF</v>
      </c>
      <c r="AT1" t="str">
        <f>[1]RPPF_UPDATED_RW4!AT1</f>
        <v>RPPF Rank</v>
      </c>
    </row>
    <row r="2" spans="1:46" x14ac:dyDescent="0.25">
      <c r="A2">
        <f>[1]RPPF_UPDATED_RW4!A2</f>
        <v>0</v>
      </c>
      <c r="B2">
        <f>[1]RPPF_UPDATED_RW4!B2</f>
        <v>2025</v>
      </c>
      <c r="C2" t="str">
        <f>[1]RPPF_UPDATED_RW4!C2</f>
        <v>Auburn</v>
      </c>
      <c r="D2">
        <f>[1]RPPF_UPDATED_RW4!D2</f>
        <v>69.183199999999999</v>
      </c>
      <c r="E2">
        <f>[1]RPPF_UPDATED_RW4!E2</f>
        <v>123</v>
      </c>
      <c r="F2">
        <f>[1]RPPF_UPDATED_RW4!F2</f>
        <v>68.3202</v>
      </c>
      <c r="G2">
        <f>[1]RPPF_UPDATED_RW4!G2</f>
        <v>129</v>
      </c>
      <c r="H2">
        <f>[1]RPPF_UPDATED_RW4!H2</f>
        <v>121.81699999999999</v>
      </c>
      <c r="I2">
        <f>[1]RPPF_UPDATED_RW4!I2</f>
        <v>3</v>
      </c>
      <c r="J2">
        <f>[1]RPPF_UPDATED_RW4!J2</f>
        <v>129.77099999999999</v>
      </c>
      <c r="K2">
        <f>[1]RPPF_UPDATED_RW4!K2</f>
        <v>1</v>
      </c>
      <c r="L2">
        <f>[1]RPPF_UPDATED_RW4!L2</f>
        <v>98.516300000000001</v>
      </c>
      <c r="M2">
        <f>[1]RPPF_UPDATED_RW4!M2</f>
        <v>34</v>
      </c>
      <c r="N2">
        <f>[1]RPPF_UPDATED_RW4!N2</f>
        <v>93.623199999999997</v>
      </c>
      <c r="O2">
        <f>[1]RPPF_UPDATED_RW4!O2</f>
        <v>11</v>
      </c>
      <c r="P2">
        <f>[1]RPPF_UPDATED_RW4!P2</f>
        <v>36.148000000000003</v>
      </c>
      <c r="Q2">
        <f>[1]RPPF_UPDATED_RW4!Q2</f>
        <v>2</v>
      </c>
      <c r="R2">
        <f>[1]RPPF_UPDATED_RW4!R2</f>
        <v>0.97843000000000002</v>
      </c>
      <c r="S2">
        <f>[1]RPPF_UPDATED_RW4!S2</f>
        <v>0.97990999999999995</v>
      </c>
      <c r="T2">
        <f>[1]RPPF_UPDATED_RW4!T2</f>
        <v>0.98570999999999998</v>
      </c>
      <c r="U2">
        <f>[1]RPPF_UPDATED_RW4!U2</f>
        <v>0.97433000000000003</v>
      </c>
      <c r="V2">
        <f>[1]RPPF_UPDATED_RW4!V2</f>
        <v>3</v>
      </c>
      <c r="W2">
        <f>[1]RPPF_UPDATED_RW4!W2</f>
        <v>1</v>
      </c>
      <c r="X2">
        <f>[1]RPPF_UPDATED_RW4!X2</f>
        <v>1</v>
      </c>
      <c r="Y2">
        <f>[1]RPPF_UPDATED_RW4!Y2</f>
        <v>3</v>
      </c>
      <c r="Z2">
        <f>[1]RPPF_UPDATED_RW4!Z2</f>
        <v>0.52249390025324005</v>
      </c>
      <c r="AA2">
        <f>[1]RPPF_UPDATED_RW4!AA2</f>
        <v>3</v>
      </c>
      <c r="AB2">
        <f>[1]RPPF_UPDATED_RW4!AB2</f>
        <v>1165080.54030819</v>
      </c>
      <c r="AC2">
        <f>[1]RPPF_UPDATED_RW4!AC2</f>
        <v>2</v>
      </c>
      <c r="AD2">
        <f>[1]RPPF_UPDATED_RW4!AD2</f>
        <v>20.6164043599371</v>
      </c>
      <c r="AE2">
        <f>[1]RPPF_UPDATED_RW4!AE2</f>
        <v>10</v>
      </c>
      <c r="AF2">
        <f>[1]RPPF_UPDATED_RW4!AF2</f>
        <v>6.5</v>
      </c>
      <c r="AG2">
        <f>[1]RPPF_UPDATED_RW4!AG2</f>
        <v>0.97916999999999998</v>
      </c>
      <c r="AH2">
        <f>[1]RPPF_UPDATED_RW4!AH2</f>
        <v>1</v>
      </c>
      <c r="AI2">
        <f>[1]RPPF_UPDATED_RW4!AI2</f>
        <v>1</v>
      </c>
      <c r="AJ2">
        <f>[1]RPPF_UPDATED_RW4!AJ2</f>
        <v>1</v>
      </c>
      <c r="AK2">
        <f>[1]RPPF_UPDATED_RW4!AK2</f>
        <v>3</v>
      </c>
      <c r="AL2">
        <f>[1]RPPF_UPDATED_RW4!AL2</f>
        <v>2.75</v>
      </c>
      <c r="AM2">
        <f>[1]RPPF_UPDATED_RW4!AM2</f>
        <v>2.8063801777714201</v>
      </c>
      <c r="AN2">
        <f>[1]RPPF_UPDATED_RW4!AN2</f>
        <v>1</v>
      </c>
      <c r="AO2">
        <f>[1]RPPF_UPDATED_RW4!AO2</f>
        <v>2.80850107744314</v>
      </c>
      <c r="AP2">
        <f>[1]RPPF_UPDATED_RW4!AP2</f>
        <v>1</v>
      </c>
      <c r="AQ2">
        <f>[1]RPPF_UPDATED_RW4!AQ2</f>
        <v>0.97990999999999995</v>
      </c>
      <c r="AR2">
        <f>[1]RPPF_UPDATED_RW4!AR2</f>
        <v>0.97916999999999998</v>
      </c>
      <c r="AS2">
        <f>[1]RPPF_UPDATED_RW4!AS2</f>
        <v>0.99176521106232196</v>
      </c>
      <c r="AT2">
        <f>[1]RPPF_UPDATED_RW4!AT2</f>
        <v>1</v>
      </c>
    </row>
    <row r="3" spans="1:46" x14ac:dyDescent="0.25">
      <c r="A3">
        <f>[1]RPPF_UPDATED_RW4!A3</f>
        <v>1</v>
      </c>
      <c r="B3">
        <f>[1]RPPF_UPDATED_RW4!B3</f>
        <v>2025</v>
      </c>
      <c r="C3" t="str">
        <f>[1]RPPF_UPDATED_RW4!C3</f>
        <v>Duke</v>
      </c>
      <c r="D3">
        <f>[1]RPPF_UPDATED_RW4!D3</f>
        <v>65.782700000000006</v>
      </c>
      <c r="E3">
        <f>[1]RPPF_UPDATED_RW4!E3</f>
        <v>304</v>
      </c>
      <c r="F3">
        <f>[1]RPPF_UPDATED_RW4!F3</f>
        <v>65.555400000000006</v>
      </c>
      <c r="G3">
        <f>[1]RPPF_UPDATED_RW4!G3</f>
        <v>278</v>
      </c>
      <c r="H3">
        <f>[1]RPPF_UPDATED_RW4!H3</f>
        <v>123.35299999999999</v>
      </c>
      <c r="I3">
        <f>[1]RPPF_UPDATED_RW4!I3</f>
        <v>1</v>
      </c>
      <c r="J3">
        <f>[1]RPPF_UPDATED_RW4!J3</f>
        <v>127.407</v>
      </c>
      <c r="K3">
        <f>[1]RPPF_UPDATED_RW4!K3</f>
        <v>2</v>
      </c>
      <c r="L3">
        <f>[1]RPPF_UPDATED_RW4!L3</f>
        <v>92.504300000000001</v>
      </c>
      <c r="M3">
        <f>[1]RPPF_UPDATED_RW4!M3</f>
        <v>5</v>
      </c>
      <c r="N3">
        <f>[1]RPPF_UPDATED_RW4!N3</f>
        <v>90.932100000000005</v>
      </c>
      <c r="O3">
        <f>[1]RPPF_UPDATED_RW4!O3</f>
        <v>4</v>
      </c>
      <c r="P3">
        <f>[1]RPPF_UPDATED_RW4!P3</f>
        <v>36.474699999999999</v>
      </c>
      <c r="Q3">
        <f>[1]RPPF_UPDATED_RW4!Q3</f>
        <v>1</v>
      </c>
      <c r="R3">
        <f>[1]RPPF_UPDATED_RW4!R3</f>
        <v>0.98141999999999996</v>
      </c>
      <c r="S3">
        <f>[1]RPPF_UPDATED_RW4!S3</f>
        <v>0.97221999999999997</v>
      </c>
      <c r="T3">
        <f>[1]RPPF_UPDATED_RW4!T3</f>
        <v>0.98272000000000004</v>
      </c>
      <c r="U3">
        <f>[1]RPPF_UPDATED_RW4!U3</f>
        <v>0.97850999999999999</v>
      </c>
      <c r="V3">
        <f>[1]RPPF_UPDATED_RW4!V3</f>
        <v>2</v>
      </c>
      <c r="W3">
        <f>[1]RPPF_UPDATED_RW4!W3</f>
        <v>2</v>
      </c>
      <c r="X3">
        <f>[1]RPPF_UPDATED_RW4!X3</f>
        <v>2</v>
      </c>
      <c r="Y3">
        <f>[1]RPPF_UPDATED_RW4!Y3</f>
        <v>1</v>
      </c>
      <c r="Z3">
        <f>[1]RPPF_UPDATED_RW4!Z3</f>
        <v>0.55447556880456395</v>
      </c>
      <c r="AA3">
        <f>[1]RPPF_UPDATED_RW4!AA3</f>
        <v>2</v>
      </c>
      <c r="AB3">
        <f>[1]RPPF_UPDATED_RW4!AB3</f>
        <v>1067820.54909907</v>
      </c>
      <c r="AC3">
        <f>[1]RPPF_UPDATED_RW4!AC3</f>
        <v>8</v>
      </c>
      <c r="AD3">
        <f>[1]RPPF_UPDATED_RW4!AD3</f>
        <v>20.693590876277799</v>
      </c>
      <c r="AE3">
        <f>[1]RPPF_UPDATED_RW4!AE3</f>
        <v>11</v>
      </c>
      <c r="AF3">
        <f>[1]RPPF_UPDATED_RW4!AF3</f>
        <v>6.5</v>
      </c>
      <c r="AG3">
        <f>[1]RPPF_UPDATED_RW4!AG3</f>
        <v>0.97682000000000002</v>
      </c>
      <c r="AH3">
        <f>[1]RPPF_UPDATED_RW4!AH3</f>
        <v>3</v>
      </c>
      <c r="AI3">
        <f>[1]RPPF_UPDATED_RW4!AI3</f>
        <v>2</v>
      </c>
      <c r="AJ3">
        <f>[1]RPPF_UPDATED_RW4!AJ3</f>
        <v>2</v>
      </c>
      <c r="AK3">
        <f>[1]RPPF_UPDATED_RW4!AK3</f>
        <v>1</v>
      </c>
      <c r="AL3">
        <f>[1]RPPF_UPDATED_RW4!AL3</f>
        <v>3.75</v>
      </c>
      <c r="AM3">
        <f>[1]RPPF_UPDATED_RW4!AM3</f>
        <v>3.8571516734895299</v>
      </c>
      <c r="AN3">
        <f>[1]RPPF_UPDATED_RW4!AN3</f>
        <v>2</v>
      </c>
      <c r="AO3">
        <f>[1]RPPF_UPDATED_RW4!AO3</f>
        <v>3.83898773571384</v>
      </c>
      <c r="AP3">
        <f>[1]RPPF_UPDATED_RW4!AP3</f>
        <v>2</v>
      </c>
      <c r="AQ3">
        <f>[1]RPPF_UPDATED_RW4!AQ3</f>
        <v>0.94178664934247303</v>
      </c>
      <c r="AR3">
        <f>[1]RPPF_UPDATED_RW4!AR3</f>
        <v>0.93939182577429603</v>
      </c>
      <c r="AS3">
        <f>[1]RPPF_UPDATED_RW4!AS3</f>
        <v>0.97579817617758002</v>
      </c>
      <c r="AT3">
        <f>[1]RPPF_UPDATED_RW4!AT3</f>
        <v>2</v>
      </c>
    </row>
    <row r="4" spans="1:46" x14ac:dyDescent="0.25">
      <c r="A4">
        <f>[1]RPPF_UPDATED_RW4!A4</f>
        <v>2</v>
      </c>
      <c r="B4">
        <f>[1]RPPF_UPDATED_RW4!B4</f>
        <v>2025</v>
      </c>
      <c r="C4" t="str">
        <f>[1]RPPF_UPDATED_RW4!C4</f>
        <v>Florida</v>
      </c>
      <c r="D4">
        <f>[1]RPPF_UPDATED_RW4!D4</f>
        <v>70.238900000000001</v>
      </c>
      <c r="E4">
        <f>[1]RPPF_UPDATED_RW4!E4</f>
        <v>71</v>
      </c>
      <c r="F4">
        <f>[1]RPPF_UPDATED_RW4!F4</f>
        <v>69.253600000000006</v>
      </c>
      <c r="G4">
        <f>[1]RPPF_UPDATED_RW4!G4</f>
        <v>77</v>
      </c>
      <c r="H4">
        <f>[1]RPPF_UPDATED_RW4!H4</f>
        <v>119.16500000000001</v>
      </c>
      <c r="I4">
        <f>[1]RPPF_UPDATED_RW4!I4</f>
        <v>9</v>
      </c>
      <c r="J4">
        <f>[1]RPPF_UPDATED_RW4!J4</f>
        <v>126.65300000000001</v>
      </c>
      <c r="K4">
        <f>[1]RPPF_UPDATED_RW4!K4</f>
        <v>4</v>
      </c>
      <c r="L4">
        <f>[1]RPPF_UPDATED_RW4!L4</f>
        <v>94.604399999999998</v>
      </c>
      <c r="M4">
        <f>[1]RPPF_UPDATED_RW4!M4</f>
        <v>9</v>
      </c>
      <c r="N4">
        <f>[1]RPPF_UPDATED_RW4!N4</f>
        <v>92.981999999999999</v>
      </c>
      <c r="O4">
        <f>[1]RPPF_UPDATED_RW4!O4</f>
        <v>8</v>
      </c>
      <c r="P4">
        <f>[1]RPPF_UPDATED_RW4!P4</f>
        <v>33.6708</v>
      </c>
      <c r="Q4">
        <f>[1]RPPF_UPDATED_RW4!Q4</f>
        <v>4</v>
      </c>
      <c r="R4">
        <f>[1]RPPF_UPDATED_RW4!R4</f>
        <v>0.97524</v>
      </c>
      <c r="S4">
        <f>[1]RPPF_UPDATED_RW4!S4</f>
        <v>0.94781000000000004</v>
      </c>
      <c r="T4">
        <f>[1]RPPF_UPDATED_RW4!T4</f>
        <v>0.95367000000000002</v>
      </c>
      <c r="U4">
        <f>[1]RPPF_UPDATED_RW4!U4</f>
        <v>0.94131399999999998</v>
      </c>
      <c r="V4">
        <f>[1]RPPF_UPDATED_RW4!V4</f>
        <v>4</v>
      </c>
      <c r="W4">
        <f>[1]RPPF_UPDATED_RW4!W4</f>
        <v>10</v>
      </c>
      <c r="X4">
        <f>[1]RPPF_UPDATED_RW4!X4</f>
        <v>7</v>
      </c>
      <c r="Y4">
        <f>[1]RPPF_UPDATED_RW4!Y4</f>
        <v>14</v>
      </c>
      <c r="Z4">
        <f>[1]RPPF_UPDATED_RW4!Z4</f>
        <v>0.47937823627647902</v>
      </c>
      <c r="AA4">
        <f>[1]RPPF_UPDATED_RW4!AA4</f>
        <v>4</v>
      </c>
      <c r="AB4">
        <f>[1]RPPF_UPDATED_RW4!AB4</f>
        <v>1126700.9593275101</v>
      </c>
      <c r="AC4">
        <f>[1]RPPF_UPDATED_RW4!AC4</f>
        <v>4</v>
      </c>
      <c r="AD4">
        <f>[1]RPPF_UPDATED_RW4!AD4</f>
        <v>20.084476295071902</v>
      </c>
      <c r="AE4">
        <f>[1]RPPF_UPDATED_RW4!AE4</f>
        <v>3</v>
      </c>
      <c r="AF4">
        <f>[1]RPPF_UPDATED_RW4!AF4</f>
        <v>3.5</v>
      </c>
      <c r="AG4">
        <f>[1]RPPF_UPDATED_RW4!AG4</f>
        <v>0.96152499999999996</v>
      </c>
      <c r="AH4">
        <f>[1]RPPF_UPDATED_RW4!AH4</f>
        <v>4</v>
      </c>
      <c r="AI4">
        <f>[1]RPPF_UPDATED_RW4!AI4</f>
        <v>10</v>
      </c>
      <c r="AJ4">
        <f>[1]RPPF_UPDATED_RW4!AJ4</f>
        <v>7</v>
      </c>
      <c r="AK4">
        <f>[1]RPPF_UPDATED_RW4!AK4</f>
        <v>14</v>
      </c>
      <c r="AL4">
        <f>[1]RPPF_UPDATED_RW4!AL4</f>
        <v>6.0833333333333304</v>
      </c>
      <c r="AM4">
        <f>[1]RPPF_UPDATED_RW4!AM4</f>
        <v>6.4183046531829504</v>
      </c>
      <c r="AN4">
        <f>[1]RPPF_UPDATED_RW4!AN4</f>
        <v>3</v>
      </c>
      <c r="AO4">
        <f>[1]RPPF_UPDATED_RW4!AO4</f>
        <v>6.3267552412400399</v>
      </c>
      <c r="AP4">
        <f>[1]RPPF_UPDATED_RW4!AP4</f>
        <v>3</v>
      </c>
      <c r="AQ4">
        <f>[1]RPPF_UPDATED_RW4!AQ4</f>
        <v>0.87255719523863795</v>
      </c>
      <c r="AR4">
        <f>[1]RPPF_UPDATED_RW4!AR4</f>
        <v>0.86870490900878905</v>
      </c>
      <c r="AS4">
        <f>[1]RPPF_UPDATED_RW4!AS4</f>
        <v>0.94609263376116803</v>
      </c>
      <c r="AT4">
        <f>[1]RPPF_UPDATED_RW4!AT4</f>
        <v>3</v>
      </c>
    </row>
    <row r="5" spans="1:46" x14ac:dyDescent="0.25">
      <c r="A5">
        <f>[1]RPPF_UPDATED_RW4!A5</f>
        <v>3</v>
      </c>
      <c r="B5">
        <f>[1]RPPF_UPDATED_RW4!B5</f>
        <v>2025</v>
      </c>
      <c r="C5" t="str">
        <f>[1]RPPF_UPDATED_RW4!C5</f>
        <v>Houston</v>
      </c>
      <c r="D5">
        <f>[1]RPPF_UPDATED_RW4!D5</f>
        <v>62.090800000000002</v>
      </c>
      <c r="E5">
        <f>[1]RPPF_UPDATED_RW4!E5</f>
        <v>360</v>
      </c>
      <c r="F5">
        <f>[1]RPPF_UPDATED_RW4!F5</f>
        <v>60.7864</v>
      </c>
      <c r="G5">
        <f>[1]RPPF_UPDATED_RW4!G5</f>
        <v>361</v>
      </c>
      <c r="H5">
        <f>[1]RPPF_UPDATED_RW4!H5</f>
        <v>118.73699999999999</v>
      </c>
      <c r="I5">
        <f>[1]RPPF_UPDATED_RW4!I5</f>
        <v>13</v>
      </c>
      <c r="J5">
        <f>[1]RPPF_UPDATED_RW4!J5</f>
        <v>125.196</v>
      </c>
      <c r="K5">
        <f>[1]RPPF_UPDATED_RW4!K5</f>
        <v>7</v>
      </c>
      <c r="L5">
        <f>[1]RPPF_UPDATED_RW4!L5</f>
        <v>90.485799999999998</v>
      </c>
      <c r="M5">
        <f>[1]RPPF_UPDATED_RW4!M5</f>
        <v>1</v>
      </c>
      <c r="N5">
        <f>[1]RPPF_UPDATED_RW4!N5</f>
        <v>90.078199999999995</v>
      </c>
      <c r="O5">
        <f>[1]RPPF_UPDATED_RW4!O5</f>
        <v>3</v>
      </c>
      <c r="P5">
        <f>[1]RPPF_UPDATED_RW4!P5</f>
        <v>35.117600000000003</v>
      </c>
      <c r="Q5">
        <f>[1]RPPF_UPDATED_RW4!Q5</f>
        <v>3</v>
      </c>
      <c r="R5">
        <f>[1]RPPF_UPDATED_RW4!R5</f>
        <v>0.99100999999999995</v>
      </c>
      <c r="S5">
        <f>[1]RPPF_UPDATED_RW4!S5</f>
        <v>0.96562999999999999</v>
      </c>
      <c r="T5">
        <f>[1]RPPF_UPDATED_RW4!T5</f>
        <v>0.98112999999999995</v>
      </c>
      <c r="U5">
        <f>[1]RPPF_UPDATED_RW4!U5</f>
        <v>0.97652000000000005</v>
      </c>
      <c r="V5">
        <f>[1]RPPF_UPDATED_RW4!V5</f>
        <v>1</v>
      </c>
      <c r="W5">
        <f>[1]RPPF_UPDATED_RW4!W5</f>
        <v>3</v>
      </c>
      <c r="X5">
        <f>[1]RPPF_UPDATED_RW4!X5</f>
        <v>3</v>
      </c>
      <c r="Y5">
        <f>[1]RPPF_UPDATED_RW4!Y5</f>
        <v>2</v>
      </c>
      <c r="Z5">
        <f>[1]RPPF_UPDATED_RW4!Z5</f>
        <v>0.56558781655253199</v>
      </c>
      <c r="AA5">
        <f>[1]RPPF_UPDATED_RW4!AA5</f>
        <v>1</v>
      </c>
      <c r="AB5">
        <f>[1]RPPF_UPDATED_RW4!AB5</f>
        <v>973213.58448017202</v>
      </c>
      <c r="AC5">
        <f>[1]RPPF_UPDATED_RW4!AC5</f>
        <v>27</v>
      </c>
      <c r="AD5">
        <f>[1]RPPF_UPDATED_RW4!AD5</f>
        <v>21.5955497054976</v>
      </c>
      <c r="AE5">
        <f>[1]RPPF_UPDATED_RW4!AE5</f>
        <v>20</v>
      </c>
      <c r="AF5">
        <f>[1]RPPF_UPDATED_RW4!AF5</f>
        <v>10.5</v>
      </c>
      <c r="AG5">
        <f>[1]RPPF_UPDATED_RW4!AG5</f>
        <v>0.97831999999999997</v>
      </c>
      <c r="AH5">
        <f>[1]RPPF_UPDATED_RW4!AH5</f>
        <v>2</v>
      </c>
      <c r="AI5">
        <f>[1]RPPF_UPDATED_RW4!AI5</f>
        <v>3</v>
      </c>
      <c r="AJ5">
        <f>[1]RPPF_UPDATED_RW4!AJ5</f>
        <v>3</v>
      </c>
      <c r="AK5">
        <f>[1]RPPF_UPDATED_RW4!AK5</f>
        <v>2</v>
      </c>
      <c r="AL5">
        <f>[1]RPPF_UPDATED_RW4!AL5</f>
        <v>7.5833333333333304</v>
      </c>
      <c r="AM5">
        <f>[1]RPPF_UPDATED_RW4!AM5</f>
        <v>7.8532495193120804</v>
      </c>
      <c r="AN5">
        <f>[1]RPPF_UPDATED_RW4!AN5</f>
        <v>4</v>
      </c>
      <c r="AO5">
        <f>[1]RPPF_UPDATED_RW4!AO5</f>
        <v>7.75138332379316</v>
      </c>
      <c r="AP5">
        <f>[1]RPPF_UPDATED_RW4!AP5</f>
        <v>4</v>
      </c>
      <c r="AQ5">
        <f>[1]RPPF_UPDATED_RW4!AQ5</f>
        <v>0.87120520341243801</v>
      </c>
      <c r="AR5">
        <f>[1]RPPF_UPDATED_RW4!AR5</f>
        <v>0.86172333697019898</v>
      </c>
      <c r="AS5">
        <f>[1]RPPF_UPDATED_RW4!AS5</f>
        <v>0.944278852250795</v>
      </c>
      <c r="AT5">
        <f>[1]RPPF_UPDATED_RW4!AT5</f>
        <v>4</v>
      </c>
    </row>
    <row r="6" spans="1:46" x14ac:dyDescent="0.25">
      <c r="A6">
        <f>[1]RPPF_UPDATED_RW4!A6</f>
        <v>4</v>
      </c>
      <c r="B6">
        <f>[1]RPPF_UPDATED_RW4!B6</f>
        <v>2025</v>
      </c>
      <c r="C6" t="str">
        <f>[1]RPPF_UPDATED_RW4!C6</f>
        <v>Alabama</v>
      </c>
      <c r="D6">
        <f>[1]RPPF_UPDATED_RW4!D6</f>
        <v>75.811599999999999</v>
      </c>
      <c r="E6">
        <f>[1]RPPF_UPDATED_RW4!E6</f>
        <v>1</v>
      </c>
      <c r="F6">
        <f>[1]RPPF_UPDATED_RW4!F6</f>
        <v>74.6721</v>
      </c>
      <c r="G6">
        <f>[1]RPPF_UPDATED_RW4!G6</f>
        <v>1</v>
      </c>
      <c r="H6">
        <f>[1]RPPF_UPDATED_RW4!H6</f>
        <v>119.078</v>
      </c>
      <c r="I6">
        <f>[1]RPPF_UPDATED_RW4!I6</f>
        <v>10</v>
      </c>
      <c r="J6">
        <f>[1]RPPF_UPDATED_RW4!J6</f>
        <v>127.371</v>
      </c>
      <c r="K6">
        <f>[1]RPPF_UPDATED_RW4!K6</f>
        <v>3</v>
      </c>
      <c r="L6">
        <f>[1]RPPF_UPDATED_RW4!L6</f>
        <v>105.57299999999999</v>
      </c>
      <c r="M6">
        <f>[1]RPPF_UPDATED_RW4!M6</f>
        <v>169</v>
      </c>
      <c r="N6">
        <f>[1]RPPF_UPDATED_RW4!N6</f>
        <v>99.4833</v>
      </c>
      <c r="O6">
        <f>[1]RPPF_UPDATED_RW4!O6</f>
        <v>46</v>
      </c>
      <c r="P6">
        <f>[1]RPPF_UPDATED_RW4!P6</f>
        <v>27.887599999999999</v>
      </c>
      <c r="Q6">
        <f>[1]RPPF_UPDATED_RW4!Q6</f>
        <v>6</v>
      </c>
      <c r="R6">
        <f>[1]RPPF_UPDATED_RW4!R6</f>
        <v>0.95881000000000005</v>
      </c>
      <c r="S6">
        <f>[1]RPPF_UPDATED_RW4!S6</f>
        <v>0.95087999999999995</v>
      </c>
      <c r="T6">
        <f>[1]RPPF_UPDATED_RW4!T6</f>
        <v>0.95059000000000005</v>
      </c>
      <c r="U6">
        <f>[1]RPPF_UPDATED_RW4!U6</f>
        <v>0.96525000000000005</v>
      </c>
      <c r="V6">
        <f>[1]RPPF_UPDATED_RW4!V6</f>
        <v>10</v>
      </c>
      <c r="W6">
        <f>[1]RPPF_UPDATED_RW4!W6</f>
        <v>8</v>
      </c>
      <c r="X6">
        <f>[1]RPPF_UPDATED_RW4!X6</f>
        <v>9</v>
      </c>
      <c r="Y6">
        <f>[1]RPPF_UPDATED_RW4!Y6</f>
        <v>5</v>
      </c>
      <c r="Z6">
        <f>[1]RPPF_UPDATED_RW4!Z6</f>
        <v>0.36785531501775398</v>
      </c>
      <c r="AA6">
        <f>[1]RPPF_UPDATED_RW4!AA6</f>
        <v>13</v>
      </c>
      <c r="AB6">
        <f>[1]RPPF_UPDATED_RW4!AB6</f>
        <v>1229919.76149883</v>
      </c>
      <c r="AC6">
        <f>[1]RPPF_UPDATED_RW4!AC6</f>
        <v>1</v>
      </c>
      <c r="AD6">
        <f>[1]RPPF_UPDATED_RW4!AD6</f>
        <v>20.733118518320101</v>
      </c>
      <c r="AE6">
        <f>[1]RPPF_UPDATED_RW4!AE6</f>
        <v>12</v>
      </c>
      <c r="AF6">
        <f>[1]RPPF_UPDATED_RW4!AF6</f>
        <v>12.5</v>
      </c>
      <c r="AG6">
        <f>[1]RPPF_UPDATED_RW4!AG6</f>
        <v>0.95484499999999894</v>
      </c>
      <c r="AH6">
        <f>[1]RPPF_UPDATED_RW4!AH6</f>
        <v>6</v>
      </c>
      <c r="AI6">
        <f>[1]RPPF_UPDATED_RW4!AI6</f>
        <v>8</v>
      </c>
      <c r="AJ6">
        <f>[1]RPPF_UPDATED_RW4!AJ6</f>
        <v>9</v>
      </c>
      <c r="AK6">
        <f>[1]RPPF_UPDATED_RW4!AK6</f>
        <v>5</v>
      </c>
      <c r="AL6">
        <f>[1]RPPF_UPDATED_RW4!AL6</f>
        <v>7.75</v>
      </c>
      <c r="AM6">
        <f>[1]RPPF_UPDATED_RW4!AM6</f>
        <v>8.1503449436311595</v>
      </c>
      <c r="AN6">
        <f>[1]RPPF_UPDATED_RW4!AN6</f>
        <v>5</v>
      </c>
      <c r="AO6">
        <f>[1]RPPF_UPDATED_RW4!AO6</f>
        <v>8.11650058386439</v>
      </c>
      <c r="AP6">
        <f>[1]RPPF_UPDATED_RW4!AP6</f>
        <v>5</v>
      </c>
      <c r="AQ6">
        <f>[1]RPPF_UPDATED_RW4!AQ6</f>
        <v>0.85471783125215905</v>
      </c>
      <c r="AR6">
        <f>[1]RPPF_UPDATED_RW4!AR6</f>
        <v>0.83622105742091701</v>
      </c>
      <c r="AS6">
        <f>[1]RPPF_UPDATED_RW4!AS6</f>
        <v>0.93505932717312201</v>
      </c>
      <c r="AT6">
        <f>[1]RPPF_UPDATED_RW4!AT6</f>
        <v>5</v>
      </c>
    </row>
    <row r="7" spans="1:46" x14ac:dyDescent="0.25">
      <c r="A7">
        <f>[1]RPPF_UPDATED_RW4!A7</f>
        <v>5</v>
      </c>
      <c r="B7">
        <f>[1]RPPF_UPDATED_RW4!B7</f>
        <v>2025</v>
      </c>
      <c r="C7" t="str">
        <f>[1]RPPF_UPDATED_RW4!C7</f>
        <v>Texas Tech</v>
      </c>
      <c r="D7">
        <f>[1]RPPF_UPDATED_RW4!D7</f>
        <v>66.880499999999998</v>
      </c>
      <c r="E7">
        <f>[1]RPPF_UPDATED_RW4!E7</f>
        <v>246</v>
      </c>
      <c r="F7">
        <f>[1]RPPF_UPDATED_RW4!F7</f>
        <v>65.581599999999995</v>
      </c>
      <c r="G7">
        <f>[1]RPPF_UPDATED_RW4!G7</f>
        <v>276</v>
      </c>
      <c r="H7">
        <f>[1]RPPF_UPDATED_RW4!H7</f>
        <v>119.82</v>
      </c>
      <c r="I7">
        <f>[1]RPPF_UPDATED_RW4!I7</f>
        <v>7</v>
      </c>
      <c r="J7">
        <f>[1]RPPF_UPDATED_RW4!J7</f>
        <v>124.623</v>
      </c>
      <c r="K7">
        <f>[1]RPPF_UPDATED_RW4!K7</f>
        <v>11</v>
      </c>
      <c r="L7">
        <f>[1]RPPF_UPDATED_RW4!L7</f>
        <v>98.112399999999994</v>
      </c>
      <c r="M7">
        <f>[1]RPPF_UPDATED_RW4!M7</f>
        <v>29</v>
      </c>
      <c r="N7">
        <f>[1]RPPF_UPDATED_RW4!N7</f>
        <v>97.7072</v>
      </c>
      <c r="O7">
        <f>[1]RPPF_UPDATED_RW4!O7</f>
        <v>35</v>
      </c>
      <c r="P7">
        <f>[1]RPPF_UPDATED_RW4!P7</f>
        <v>26.915900000000001</v>
      </c>
      <c r="Q7">
        <f>[1]RPPF_UPDATED_RW4!Q7</f>
        <v>8</v>
      </c>
      <c r="R7">
        <f>[1]RPPF_UPDATED_RW4!R7</f>
        <v>0.950214</v>
      </c>
      <c r="S7">
        <f>[1]RPPF_UPDATED_RW4!S7</f>
        <v>0.93781099999999995</v>
      </c>
      <c r="T7">
        <f>[1]RPPF_UPDATED_RW4!T7</f>
        <v>0.93241600000000002</v>
      </c>
      <c r="U7">
        <f>[1]RPPF_UPDATED_RW4!U7</f>
        <v>0.96604000000000001</v>
      </c>
      <c r="V7">
        <f>[1]RPPF_UPDATED_RW4!V7</f>
        <v>14</v>
      </c>
      <c r="W7">
        <f>[1]RPPF_UPDATED_RW4!W7</f>
        <v>11</v>
      </c>
      <c r="X7">
        <f>[1]RPPF_UPDATED_RW4!X7</f>
        <v>16</v>
      </c>
      <c r="Y7">
        <f>[1]RPPF_UPDATED_RW4!Y7</f>
        <v>4</v>
      </c>
      <c r="Z7">
        <f>[1]RPPF_UPDATED_RW4!Z7</f>
        <v>0.40244615396116901</v>
      </c>
      <c r="AA7">
        <f>[1]RPPF_UPDATED_RW4!AA7</f>
        <v>6</v>
      </c>
      <c r="AB7">
        <f>[1]RPPF_UPDATED_RW4!AB7</f>
        <v>1038713.83103358</v>
      </c>
      <c r="AC7">
        <f>[1]RPPF_UPDATED_RW4!AC7</f>
        <v>11</v>
      </c>
      <c r="AD7">
        <f>[1]RPPF_UPDATED_RW4!AD7</f>
        <v>22.834052610274199</v>
      </c>
      <c r="AE7">
        <f>[1]RPPF_UPDATED_RW4!AE7</f>
        <v>49</v>
      </c>
      <c r="AF7">
        <f>[1]RPPF_UPDATED_RW4!AF7</f>
        <v>27.5</v>
      </c>
      <c r="AG7">
        <f>[1]RPPF_UPDATED_RW4!AG7</f>
        <v>0.94401249999999903</v>
      </c>
      <c r="AH7">
        <f>[1]RPPF_UPDATED_RW4!AH7</f>
        <v>7</v>
      </c>
      <c r="AI7">
        <f>[1]RPPF_UPDATED_RW4!AI7</f>
        <v>11</v>
      </c>
      <c r="AJ7">
        <f>[1]RPPF_UPDATED_RW4!AJ7</f>
        <v>16</v>
      </c>
      <c r="AK7">
        <f>[1]RPPF_UPDATED_RW4!AK7</f>
        <v>4</v>
      </c>
      <c r="AL7">
        <f>[1]RPPF_UPDATED_RW4!AL7</f>
        <v>11.9166666666666</v>
      </c>
      <c r="AM7">
        <f>[1]RPPF_UPDATED_RW4!AM7</f>
        <v>12.7068958102076</v>
      </c>
      <c r="AN7">
        <f>[1]RPPF_UPDATED_RW4!AN7</f>
        <v>7</v>
      </c>
      <c r="AO7">
        <f>[1]RPPF_UPDATED_RW4!AO7</f>
        <v>12.623420417279</v>
      </c>
      <c r="AP7">
        <f>[1]RPPF_UPDATED_RW4!AP7</f>
        <v>7</v>
      </c>
      <c r="AQ7">
        <f>[1]RPPF_UPDATED_RW4!AQ7</f>
        <v>0.80635452235092697</v>
      </c>
      <c r="AR7">
        <f>[1]RPPF_UPDATED_RW4!AR7</f>
        <v>0.78232991727825596</v>
      </c>
      <c r="AS7">
        <f>[1]RPPF_UPDATED_RW4!AS7</f>
        <v>0.91201726213482004</v>
      </c>
      <c r="AT7">
        <f>[1]RPPF_UPDATED_RW4!AT7</f>
        <v>6</v>
      </c>
    </row>
    <row r="8" spans="1:46" x14ac:dyDescent="0.25">
      <c r="A8">
        <f>[1]RPPF_UPDATED_RW4!A8</f>
        <v>6</v>
      </c>
      <c r="B8">
        <f>[1]RPPF_UPDATED_RW4!B8</f>
        <v>2025</v>
      </c>
      <c r="C8" t="str">
        <f>[1]RPPF_UPDATED_RW4!C8</f>
        <v>Gonzaga</v>
      </c>
      <c r="D8">
        <f>[1]RPPF_UPDATED_RW4!D8</f>
        <v>70.624099999999999</v>
      </c>
      <c r="E8">
        <f>[1]RPPF_UPDATED_RW4!E8</f>
        <v>56</v>
      </c>
      <c r="F8">
        <f>[1]RPPF_UPDATED_RW4!F8</f>
        <v>70.070400000000006</v>
      </c>
      <c r="G8">
        <f>[1]RPPF_UPDATED_RW4!G8</f>
        <v>52</v>
      </c>
      <c r="H8">
        <f>[1]RPPF_UPDATED_RW4!H8</f>
        <v>122.613</v>
      </c>
      <c r="I8">
        <f>[1]RPPF_UPDATED_RW4!I8</f>
        <v>2</v>
      </c>
      <c r="J8">
        <f>[1]RPPF_UPDATED_RW4!J8</f>
        <v>124.998</v>
      </c>
      <c r="K8">
        <f>[1]RPPF_UPDATED_RW4!K8</f>
        <v>9</v>
      </c>
      <c r="L8">
        <f>[1]RPPF_UPDATED_RW4!L8</f>
        <v>96.943200000000004</v>
      </c>
      <c r="M8">
        <f>[1]RPPF_UPDATED_RW4!M8</f>
        <v>22</v>
      </c>
      <c r="N8">
        <f>[1]RPPF_UPDATED_RW4!N8</f>
        <v>98.304100000000005</v>
      </c>
      <c r="O8">
        <f>[1]RPPF_UPDATED_RW4!O8</f>
        <v>39</v>
      </c>
      <c r="P8">
        <f>[1]RPPF_UPDATED_RW4!P8</f>
        <v>26.694299999999998</v>
      </c>
      <c r="Q8">
        <f>[1]RPPF_UPDATED_RW4!Q8</f>
        <v>10</v>
      </c>
      <c r="R8">
        <f>[1]RPPF_UPDATED_RW4!R8</f>
        <v>0.94731699999999996</v>
      </c>
      <c r="S8">
        <f>[1]RPPF_UPDATED_RW4!S8</f>
        <v>0.93271400000000004</v>
      </c>
      <c r="T8">
        <f>[1]RPPF_UPDATED_RW4!T8</f>
        <v>0.95138</v>
      </c>
      <c r="U8">
        <f>[1]RPPF_UPDATED_RW4!U8</f>
        <v>0.92272100000000001</v>
      </c>
      <c r="V8">
        <f>[1]RPPF_UPDATED_RW4!V8</f>
        <v>17</v>
      </c>
      <c r="W8">
        <f>[1]RPPF_UPDATED_RW4!W8</f>
        <v>14</v>
      </c>
      <c r="X8">
        <f>[1]RPPF_UPDATED_RW4!X8</f>
        <v>8</v>
      </c>
      <c r="Y8">
        <f>[1]RPPF_UPDATED_RW4!Y8</f>
        <v>21</v>
      </c>
      <c r="Z8">
        <f>[1]RPPF_UPDATED_RW4!Z8</f>
        <v>0.37797154229222002</v>
      </c>
      <c r="AA8">
        <f>[1]RPPF_UPDATED_RW4!AA8</f>
        <v>10</v>
      </c>
      <c r="AB8">
        <f>[1]RPPF_UPDATED_RW4!AB8</f>
        <v>1103466.2507324901</v>
      </c>
      <c r="AC8">
        <f>[1]RPPF_UPDATED_RW4!AC8</f>
        <v>5</v>
      </c>
      <c r="AD8">
        <f>[1]RPPF_UPDATED_RW4!AD8</f>
        <v>21.835426738227898</v>
      </c>
      <c r="AE8">
        <f>[1]RPPF_UPDATED_RW4!AE8</f>
        <v>23</v>
      </c>
      <c r="AF8">
        <f>[1]RPPF_UPDATED_RW4!AF8</f>
        <v>16.5</v>
      </c>
      <c r="AG8">
        <f>[1]RPPF_UPDATED_RW4!AG8</f>
        <v>0.9400155</v>
      </c>
      <c r="AH8">
        <f>[1]RPPF_UPDATED_RW4!AH8</f>
        <v>9</v>
      </c>
      <c r="AI8">
        <f>[1]RPPF_UPDATED_RW4!AI8</f>
        <v>14</v>
      </c>
      <c r="AJ8">
        <f>[1]RPPF_UPDATED_RW4!AJ8</f>
        <v>8</v>
      </c>
      <c r="AK8">
        <f>[1]RPPF_UPDATED_RW4!AK8</f>
        <v>21</v>
      </c>
      <c r="AL8">
        <f>[1]RPPF_UPDATED_RW4!AL8</f>
        <v>11.5833333333333</v>
      </c>
      <c r="AM8">
        <f>[1]RPPF_UPDATED_RW4!AM8</f>
        <v>12.4189551495242</v>
      </c>
      <c r="AN8">
        <f>[1]RPPF_UPDATED_RW4!AN8</f>
        <v>6</v>
      </c>
      <c r="AO8">
        <f>[1]RPPF_UPDATED_RW4!AO8</f>
        <v>12.322491845435801</v>
      </c>
      <c r="AP8">
        <f>[1]RPPF_UPDATED_RW4!AP8</f>
        <v>6</v>
      </c>
      <c r="AQ8">
        <f>[1]RPPF_UPDATED_RW4!AQ8</f>
        <v>0.80381228628414503</v>
      </c>
      <c r="AR8">
        <f>[1]RPPF_UPDATED_RW4!AR8</f>
        <v>0.78137051967641602</v>
      </c>
      <c r="AS8">
        <f>[1]RPPF_UPDATED_RW4!AS8</f>
        <v>0.911212655647199</v>
      </c>
      <c r="AT8">
        <f>[1]RPPF_UPDATED_RW4!AT8</f>
        <v>7</v>
      </c>
    </row>
    <row r="9" spans="1:46" x14ac:dyDescent="0.25">
      <c r="A9">
        <f>[1]RPPF_UPDATED_RW4!A9</f>
        <v>7</v>
      </c>
      <c r="B9">
        <f>[1]RPPF_UPDATED_RW4!B9</f>
        <v>2025</v>
      </c>
      <c r="C9" t="str">
        <f>[1]RPPF_UPDATED_RW4!C9</f>
        <v>Tennessee</v>
      </c>
      <c r="D9">
        <f>[1]RPPF_UPDATED_RW4!D9</f>
        <v>65.517300000000006</v>
      </c>
      <c r="E9">
        <f>[1]RPPF_UPDATED_RW4!E9</f>
        <v>310</v>
      </c>
      <c r="F9">
        <f>[1]RPPF_UPDATED_RW4!F9</f>
        <v>63.804000000000002</v>
      </c>
      <c r="G9">
        <f>[1]RPPF_UPDATED_RW4!G9</f>
        <v>344</v>
      </c>
      <c r="H9">
        <f>[1]RPPF_UPDATED_RW4!H9</f>
        <v>113.666</v>
      </c>
      <c r="I9">
        <f>[1]RPPF_UPDATED_RW4!I9</f>
        <v>50</v>
      </c>
      <c r="J9">
        <f>[1]RPPF_UPDATED_RW4!J9</f>
        <v>118.452</v>
      </c>
      <c r="K9">
        <f>[1]RPPF_UPDATED_RW4!K9</f>
        <v>30</v>
      </c>
      <c r="L9">
        <f>[1]RPPF_UPDATED_RW4!L9</f>
        <v>92.400700000000001</v>
      </c>
      <c r="M9">
        <f>[1]RPPF_UPDATED_RW4!M9</f>
        <v>4</v>
      </c>
      <c r="N9">
        <f>[1]RPPF_UPDATED_RW4!N9</f>
        <v>87.340299999999999</v>
      </c>
      <c r="O9">
        <f>[1]RPPF_UPDATED_RW4!O9</f>
        <v>1</v>
      </c>
      <c r="P9">
        <f>[1]RPPF_UPDATED_RW4!P9</f>
        <v>31.111799999999999</v>
      </c>
      <c r="Q9">
        <f>[1]RPPF_UPDATED_RW4!Q9</f>
        <v>5</v>
      </c>
      <c r="R9">
        <f>[1]RPPF_UPDATED_RW4!R9</f>
        <v>0.95979000000000003</v>
      </c>
      <c r="S9">
        <f>[1]RPPF_UPDATED_RW4!S9</f>
        <v>0.96033999999999997</v>
      </c>
      <c r="T9">
        <f>[1]RPPF_UPDATED_RW4!T9</f>
        <v>0.97284000000000004</v>
      </c>
      <c r="U9">
        <f>[1]RPPF_UPDATED_RW4!U9</f>
        <v>0.89712800000000004</v>
      </c>
      <c r="V9">
        <f>[1]RPPF_UPDATED_RW4!V9</f>
        <v>9</v>
      </c>
      <c r="W9">
        <f>[1]RPPF_UPDATED_RW4!W9</f>
        <v>4</v>
      </c>
      <c r="X9">
        <f>[1]RPPF_UPDATED_RW4!X9</f>
        <v>4</v>
      </c>
      <c r="Y9">
        <f>[1]RPPF_UPDATED_RW4!Y9</f>
        <v>28</v>
      </c>
      <c r="Z9">
        <f>[1]RPPF_UPDATED_RW4!Z9</f>
        <v>0.47486236459683101</v>
      </c>
      <c r="AA9">
        <f>[1]RPPF_UPDATED_RW4!AA9</f>
        <v>5</v>
      </c>
      <c r="AB9">
        <f>[1]RPPF_UPDATED_RW4!AB9</f>
        <v>919265.13207205897</v>
      </c>
      <c r="AC9">
        <f>[1]RPPF_UPDATED_RW4!AC9</f>
        <v>52</v>
      </c>
      <c r="AD9">
        <f>[1]RPPF_UPDATED_RW4!AD9</f>
        <v>19.479934635499799</v>
      </c>
      <c r="AE9">
        <f>[1]RPPF_UPDATED_RW4!AE9</f>
        <v>2</v>
      </c>
      <c r="AF9">
        <f>[1]RPPF_UPDATED_RW4!AF9</f>
        <v>3.5</v>
      </c>
      <c r="AG9">
        <f>[1]RPPF_UPDATED_RW4!AG9</f>
        <v>0.96006499999999995</v>
      </c>
      <c r="AH9">
        <f>[1]RPPF_UPDATED_RW4!AH9</f>
        <v>5</v>
      </c>
      <c r="AI9">
        <f>[1]RPPF_UPDATED_RW4!AI9</f>
        <v>4</v>
      </c>
      <c r="AJ9">
        <f>[1]RPPF_UPDATED_RW4!AJ9</f>
        <v>4</v>
      </c>
      <c r="AK9">
        <f>[1]RPPF_UPDATED_RW4!AK9</f>
        <v>28</v>
      </c>
      <c r="AL9">
        <f>[1]RPPF_UPDATED_RW4!AL9</f>
        <v>16.25</v>
      </c>
      <c r="AM9">
        <f>[1]RPPF_UPDATED_RW4!AM9</f>
        <v>16.921090447133299</v>
      </c>
      <c r="AN9">
        <f>[1]RPPF_UPDATED_RW4!AN9</f>
        <v>11</v>
      </c>
      <c r="AO9">
        <f>[1]RPPF_UPDATED_RW4!AO9</f>
        <v>16.925937306328201</v>
      </c>
      <c r="AP9">
        <f>[1]RPPF_UPDATED_RW4!AP9</f>
        <v>11</v>
      </c>
      <c r="AQ9">
        <f>[1]RPPF_UPDATED_RW4!AQ9</f>
        <v>0.80241092702941996</v>
      </c>
      <c r="AR9">
        <f>[1]RPPF_UPDATED_RW4!AR9</f>
        <v>0.76699206470304004</v>
      </c>
      <c r="AS9">
        <f>[1]RPPF_UPDATED_RW4!AS9</f>
        <v>0.90757347001674404</v>
      </c>
      <c r="AT9">
        <f>[1]RPPF_UPDATED_RW4!AT9</f>
        <v>8</v>
      </c>
    </row>
    <row r="10" spans="1:46" x14ac:dyDescent="0.25">
      <c r="A10">
        <f>[1]RPPF_UPDATED_RW4!A10</f>
        <v>8</v>
      </c>
      <c r="B10">
        <f>[1]RPPF_UPDATED_RW4!B10</f>
        <v>2025</v>
      </c>
      <c r="C10" t="str">
        <f>[1]RPPF_UPDATED_RW4!C10</f>
        <v>Arizona</v>
      </c>
      <c r="D10">
        <f>[1]RPPF_UPDATED_RW4!D10</f>
        <v>70.451700000000002</v>
      </c>
      <c r="E10">
        <f>[1]RPPF_UPDATED_RW4!E10</f>
        <v>63</v>
      </c>
      <c r="F10">
        <f>[1]RPPF_UPDATED_RW4!F10</f>
        <v>70.396000000000001</v>
      </c>
      <c r="G10">
        <f>[1]RPPF_UPDATED_RW4!G10</f>
        <v>43</v>
      </c>
      <c r="H10">
        <f>[1]RPPF_UPDATED_RW4!H10</f>
        <v>113.74</v>
      </c>
      <c r="I10">
        <f>[1]RPPF_UPDATED_RW4!I10</f>
        <v>47</v>
      </c>
      <c r="J10">
        <f>[1]RPPF_UPDATED_RW4!J10</f>
        <v>119.551</v>
      </c>
      <c r="K10">
        <f>[1]RPPF_UPDATED_RW4!K10</f>
        <v>22</v>
      </c>
      <c r="L10">
        <f>[1]RPPF_UPDATED_RW4!L10</f>
        <v>97.652600000000007</v>
      </c>
      <c r="M10">
        <f>[1]RPPF_UPDATED_RW4!M10</f>
        <v>27</v>
      </c>
      <c r="N10">
        <f>[1]RPPF_UPDATED_RW4!N10</f>
        <v>93.445599999999999</v>
      </c>
      <c r="O10">
        <f>[1]RPPF_UPDATED_RW4!O10</f>
        <v>9</v>
      </c>
      <c r="P10">
        <f>[1]RPPF_UPDATED_RW4!P10</f>
        <v>26.1051</v>
      </c>
      <c r="Q10">
        <f>[1]RPPF_UPDATED_RW4!Q10</f>
        <v>11</v>
      </c>
      <c r="R10">
        <f>[1]RPPF_UPDATED_RW4!R10</f>
        <v>0.96447000000000005</v>
      </c>
      <c r="S10">
        <f>[1]RPPF_UPDATED_RW4!S10</f>
        <v>0.92161700000000002</v>
      </c>
      <c r="T10">
        <f>[1]RPPF_UPDATED_RW4!T10</f>
        <v>0.923319</v>
      </c>
      <c r="U10">
        <f>[1]RPPF_UPDATED_RW4!U10</f>
        <v>0.95211000000000001</v>
      </c>
      <c r="V10">
        <f>[1]RPPF_UPDATED_RW4!V10</f>
        <v>7</v>
      </c>
      <c r="W10">
        <f>[1]RPPF_UPDATED_RW4!W10</f>
        <v>17</v>
      </c>
      <c r="X10">
        <f>[1]RPPF_UPDATED_RW4!X10</f>
        <v>19</v>
      </c>
      <c r="Y10">
        <f>[1]RPPF_UPDATED_RW4!Y10</f>
        <v>10</v>
      </c>
      <c r="Z10">
        <f>[1]RPPF_UPDATED_RW4!Z10</f>
        <v>0.37054322322953098</v>
      </c>
      <c r="AA10">
        <f>[1]RPPF_UPDATED_RW4!AA10</f>
        <v>12</v>
      </c>
      <c r="AB10">
        <f>[1]RPPF_UPDATED_RW4!AB10</f>
        <v>1006926.8079411699</v>
      </c>
      <c r="AC10">
        <f>[1]RPPF_UPDATED_RW4!AC10</f>
        <v>16</v>
      </c>
      <c r="AD10">
        <f>[1]RPPF_UPDATED_RW4!AD10</f>
        <v>20.183788837794701</v>
      </c>
      <c r="AE10">
        <f>[1]RPPF_UPDATED_RW4!AE10</f>
        <v>5</v>
      </c>
      <c r="AF10">
        <f>[1]RPPF_UPDATED_RW4!AF10</f>
        <v>8.5</v>
      </c>
      <c r="AG10">
        <f>[1]RPPF_UPDATED_RW4!AG10</f>
        <v>0.94304350000000003</v>
      </c>
      <c r="AH10">
        <f>[1]RPPF_UPDATED_RW4!AH10</f>
        <v>8</v>
      </c>
      <c r="AI10">
        <f>[1]RPPF_UPDATED_RW4!AI10</f>
        <v>17</v>
      </c>
      <c r="AJ10">
        <f>[1]RPPF_UPDATED_RW4!AJ10</f>
        <v>19</v>
      </c>
      <c r="AK10">
        <f>[1]RPPF_UPDATED_RW4!AK10</f>
        <v>10</v>
      </c>
      <c r="AL10">
        <f>[1]RPPF_UPDATED_RW4!AL10</f>
        <v>12.25</v>
      </c>
      <c r="AM10">
        <f>[1]RPPF_UPDATED_RW4!AM10</f>
        <v>13.291855510477699</v>
      </c>
      <c r="AN10">
        <f>[1]RPPF_UPDATED_RW4!AN10</f>
        <v>8</v>
      </c>
      <c r="AO10">
        <f>[1]RPPF_UPDATED_RW4!AO10</f>
        <v>12.9898567775505</v>
      </c>
      <c r="AP10">
        <f>[1]RPPF_UPDATED_RW4!AP10</f>
        <v>8</v>
      </c>
      <c r="AQ10">
        <f>[1]RPPF_UPDATED_RW4!AQ10</f>
        <v>0.78887204491162499</v>
      </c>
      <c r="AR10">
        <f>[1]RPPF_UPDATED_RW4!AR10</f>
        <v>0.77873645359953503</v>
      </c>
      <c r="AS10">
        <f>[1]RPPF_UPDATED_RW4!AS10</f>
        <v>0.90715823098501902</v>
      </c>
      <c r="AT10">
        <f>[1]RPPF_UPDATED_RW4!AT10</f>
        <v>9</v>
      </c>
    </row>
    <row r="11" spans="1:46" x14ac:dyDescent="0.25">
      <c r="A11">
        <f>[1]RPPF_UPDATED_RW4!A11</f>
        <v>9</v>
      </c>
      <c r="B11">
        <f>[1]RPPF_UPDATED_RW4!B11</f>
        <v>2025</v>
      </c>
      <c r="C11" t="str">
        <f>[1]RPPF_UPDATED_RW4!C11</f>
        <v>Illinois</v>
      </c>
      <c r="D11">
        <f>[1]RPPF_UPDATED_RW4!D11</f>
        <v>72.585800000000006</v>
      </c>
      <c r="E11">
        <f>[1]RPPF_UPDATED_RW4!E11</f>
        <v>17</v>
      </c>
      <c r="F11">
        <f>[1]RPPF_UPDATED_RW4!F11</f>
        <v>71.898099999999999</v>
      </c>
      <c r="G11">
        <f>[1]RPPF_UPDATED_RW4!G11</f>
        <v>15</v>
      </c>
      <c r="H11">
        <f>[1]RPPF_UPDATED_RW4!H11</f>
        <v>114.782</v>
      </c>
      <c r="I11">
        <f>[1]RPPF_UPDATED_RW4!I11</f>
        <v>32</v>
      </c>
      <c r="J11">
        <f>[1]RPPF_UPDATED_RW4!J11</f>
        <v>120.837</v>
      </c>
      <c r="K11">
        <f>[1]RPPF_UPDATED_RW4!K11</f>
        <v>16</v>
      </c>
      <c r="L11">
        <f>[1]RPPF_UPDATED_RW4!L11</f>
        <v>99.160700000000006</v>
      </c>
      <c r="M11">
        <f>[1]RPPF_UPDATED_RW4!M11</f>
        <v>45</v>
      </c>
      <c r="N11">
        <f>[1]RPPF_UPDATED_RW4!N11</f>
        <v>97.430400000000006</v>
      </c>
      <c r="O11">
        <f>[1]RPPF_UPDATED_RW4!O11</f>
        <v>31</v>
      </c>
      <c r="P11">
        <f>[1]RPPF_UPDATED_RW4!P11</f>
        <v>23.406500000000001</v>
      </c>
      <c r="Q11">
        <f>[1]RPPF_UPDATED_RW4!Q11</f>
        <v>21</v>
      </c>
      <c r="R11">
        <f>[1]RPPF_UPDATED_RW4!R11</f>
        <v>0.94621999999999995</v>
      </c>
      <c r="S11">
        <f>[1]RPPF_UPDATED_RW4!S11</f>
        <v>0.93241499999999999</v>
      </c>
      <c r="T11">
        <f>[1]RPPF_UPDATED_RW4!T11</f>
        <v>0.96394999999999997</v>
      </c>
      <c r="U11">
        <f>[1]RPPF_UPDATED_RW4!U11</f>
        <v>0.93901500000000004</v>
      </c>
      <c r="V11">
        <f>[1]RPPF_UPDATED_RW4!V11</f>
        <v>20</v>
      </c>
      <c r="W11">
        <f>[1]RPPF_UPDATED_RW4!W11</f>
        <v>15</v>
      </c>
      <c r="X11">
        <f>[1]RPPF_UPDATED_RW4!X11</f>
        <v>5</v>
      </c>
      <c r="Y11">
        <f>[1]RPPF_UPDATED_RW4!Y11</f>
        <v>15</v>
      </c>
      <c r="Z11">
        <f>[1]RPPF_UPDATED_RW4!Z11</f>
        <v>0.32246803093718002</v>
      </c>
      <c r="AA11">
        <f>[1]RPPF_UPDATED_RW4!AA11</f>
        <v>27</v>
      </c>
      <c r="AB11">
        <f>[1]RPPF_UPDATED_RW4!AB11</f>
        <v>1059867.4068653199</v>
      </c>
      <c r="AC11">
        <f>[1]RPPF_UPDATED_RW4!AC11</f>
        <v>9</v>
      </c>
      <c r="AD11">
        <f>[1]RPPF_UPDATED_RW4!AD11</f>
        <v>20.943994209479602</v>
      </c>
      <c r="AE11">
        <f>[1]RPPF_UPDATED_RW4!AE11</f>
        <v>16</v>
      </c>
      <c r="AF11">
        <f>[1]RPPF_UPDATED_RW4!AF11</f>
        <v>21.5</v>
      </c>
      <c r="AG11">
        <f>[1]RPPF_UPDATED_RW4!AG11</f>
        <v>0.93931750000000003</v>
      </c>
      <c r="AH11">
        <f>[1]RPPF_UPDATED_RW4!AH11</f>
        <v>11</v>
      </c>
      <c r="AI11">
        <f>[1]RPPF_UPDATED_RW4!AI11</f>
        <v>15</v>
      </c>
      <c r="AJ11">
        <f>[1]RPPF_UPDATED_RW4!AJ11</f>
        <v>5</v>
      </c>
      <c r="AK11">
        <f>[1]RPPF_UPDATED_RW4!AK11</f>
        <v>15</v>
      </c>
      <c r="AL11">
        <f>[1]RPPF_UPDATED_RW4!AL11</f>
        <v>14.75</v>
      </c>
      <c r="AM11">
        <f>[1]RPPF_UPDATED_RW4!AM11</f>
        <v>15.819136328780599</v>
      </c>
      <c r="AN11">
        <f>[1]RPPF_UPDATED_RW4!AN11</f>
        <v>9</v>
      </c>
      <c r="AO11">
        <f>[1]RPPF_UPDATED_RW4!AO11</f>
        <v>15.7028906626353</v>
      </c>
      <c r="AP11">
        <f>[1]RPPF_UPDATED_RW4!AP11</f>
        <v>10</v>
      </c>
      <c r="AQ11">
        <f>[1]RPPF_UPDATED_RW4!AQ11</f>
        <v>0.78434227773488496</v>
      </c>
      <c r="AR11">
        <f>[1]RPPF_UPDATED_RW4!AR11</f>
        <v>0.75748543580975403</v>
      </c>
      <c r="AS11">
        <f>[1]RPPF_UPDATED_RW4!AS11</f>
        <v>0.90116090144998395</v>
      </c>
      <c r="AT11">
        <f>[1]RPPF_UPDATED_RW4!AT11</f>
        <v>10</v>
      </c>
    </row>
    <row r="12" spans="1:46" x14ac:dyDescent="0.25">
      <c r="A12">
        <f>[1]RPPF_UPDATED_RW4!A12</f>
        <v>10</v>
      </c>
      <c r="B12">
        <f>[1]RPPF_UPDATED_RW4!B12</f>
        <v>2025</v>
      </c>
      <c r="C12" t="str">
        <f>[1]RPPF_UPDATED_RW4!C12</f>
        <v>Wisconsin</v>
      </c>
      <c r="D12">
        <f>[1]RPPF_UPDATED_RW4!D12</f>
        <v>68.875</v>
      </c>
      <c r="E12">
        <f>[1]RPPF_UPDATED_RW4!E12</f>
        <v>141</v>
      </c>
      <c r="F12">
        <f>[1]RPPF_UPDATED_RW4!F12</f>
        <v>67.377099999999999</v>
      </c>
      <c r="G12">
        <f>[1]RPPF_UPDATED_RW4!G12</f>
        <v>186</v>
      </c>
      <c r="H12">
        <f>[1]RPPF_UPDATED_RW4!H12</f>
        <v>118.934</v>
      </c>
      <c r="I12">
        <f>[1]RPPF_UPDATED_RW4!I12</f>
        <v>12</v>
      </c>
      <c r="J12">
        <f>[1]RPPF_UPDATED_RW4!J12</f>
        <v>126.099</v>
      </c>
      <c r="K12">
        <f>[1]RPPF_UPDATED_RW4!K12</f>
        <v>6</v>
      </c>
      <c r="L12">
        <f>[1]RPPF_UPDATED_RW4!L12</f>
        <v>102.575</v>
      </c>
      <c r="M12">
        <f>[1]RPPF_UPDATED_RW4!M12</f>
        <v>96</v>
      </c>
      <c r="N12">
        <f>[1]RPPF_UPDATED_RW4!N12</f>
        <v>98.493300000000005</v>
      </c>
      <c r="O12">
        <f>[1]RPPF_UPDATED_RW4!O12</f>
        <v>40</v>
      </c>
      <c r="P12">
        <f>[1]RPPF_UPDATED_RW4!P12</f>
        <v>27.6052</v>
      </c>
      <c r="Q12">
        <f>[1]RPPF_UPDATED_RW4!Q12</f>
        <v>7</v>
      </c>
      <c r="R12">
        <f>[1]RPPF_UPDATED_RW4!R12</f>
        <v>0.94012200000000001</v>
      </c>
      <c r="S12">
        <f>[1]RPPF_UPDATED_RW4!S12</f>
        <v>0.93451300000000004</v>
      </c>
      <c r="T12">
        <f>[1]RPPF_UPDATED_RW4!T12</f>
        <v>0.86863699999999999</v>
      </c>
      <c r="U12">
        <f>[1]RPPF_UPDATED_RW4!U12</f>
        <v>0.95051099999999999</v>
      </c>
      <c r="V12">
        <f>[1]RPPF_UPDATED_RW4!V12</f>
        <v>22</v>
      </c>
      <c r="W12">
        <f>[1]RPPF_UPDATED_RW4!W12</f>
        <v>13</v>
      </c>
      <c r="X12">
        <f>[1]RPPF_UPDATED_RW4!X12</f>
        <v>37</v>
      </c>
      <c r="Y12">
        <f>[1]RPPF_UPDATED_RW4!Y12</f>
        <v>11</v>
      </c>
      <c r="Z12">
        <f>[1]RPPF_UPDATED_RW4!Z12</f>
        <v>0.40080871143375602</v>
      </c>
      <c r="AA12">
        <f>[1]RPPF_UPDATED_RW4!AA12</f>
        <v>7</v>
      </c>
      <c r="AB12">
        <f>[1]RPPF_UPDATED_RW4!AB12</f>
        <v>1095178.4685438699</v>
      </c>
      <c r="AC12">
        <f>[1]RPPF_UPDATED_RW4!AC12</f>
        <v>6</v>
      </c>
      <c r="AD12">
        <f>[1]RPPF_UPDATED_RW4!AD12</f>
        <v>22.458931470987402</v>
      </c>
      <c r="AE12">
        <f>[1]RPPF_UPDATED_RW4!AE12</f>
        <v>39</v>
      </c>
      <c r="AF12">
        <f>[1]RPPF_UPDATED_RW4!AF12</f>
        <v>23</v>
      </c>
      <c r="AG12">
        <f>[1]RPPF_UPDATED_RW4!AG12</f>
        <v>0.93731750000000003</v>
      </c>
      <c r="AH12">
        <f>[1]RPPF_UPDATED_RW4!AH12</f>
        <v>12</v>
      </c>
      <c r="AI12">
        <f>[1]RPPF_UPDATED_RW4!AI12</f>
        <v>13</v>
      </c>
      <c r="AJ12">
        <f>[1]RPPF_UPDATED_RW4!AJ12</f>
        <v>37</v>
      </c>
      <c r="AK12">
        <f>[1]RPPF_UPDATED_RW4!AK12</f>
        <v>11</v>
      </c>
      <c r="AL12">
        <f>[1]RPPF_UPDATED_RW4!AL12</f>
        <v>16</v>
      </c>
      <c r="AM12">
        <f>[1]RPPF_UPDATED_RW4!AM12</f>
        <v>17.121217147326998</v>
      </c>
      <c r="AN12">
        <f>[1]RPPF_UPDATED_RW4!AN12</f>
        <v>12</v>
      </c>
      <c r="AO12">
        <f>[1]RPPF_UPDATED_RW4!AO12</f>
        <v>17.069989624646901</v>
      </c>
      <c r="AP12">
        <f>[1]RPPF_UPDATED_RW4!AP12</f>
        <v>12</v>
      </c>
      <c r="AQ12">
        <f>[1]RPPF_UPDATED_RW4!AQ12</f>
        <v>0.77991367279287804</v>
      </c>
      <c r="AR12">
        <f>[1]RPPF_UPDATED_RW4!AR12</f>
        <v>0.74802634330908302</v>
      </c>
      <c r="AS12">
        <f>[1]RPPF_UPDATED_RW4!AS12</f>
        <v>0.89790527664139796</v>
      </c>
      <c r="AT12">
        <f>[1]RPPF_UPDATED_RW4!AT12</f>
        <v>11</v>
      </c>
    </row>
    <row r="13" spans="1:46" x14ac:dyDescent="0.25">
      <c r="A13">
        <f>[1]RPPF_UPDATED_RW4!A13</f>
        <v>11</v>
      </c>
      <c r="B13">
        <f>[1]RPPF_UPDATED_RW4!B13</f>
        <v>2025</v>
      </c>
      <c r="C13" t="str">
        <f>[1]RPPF_UPDATED_RW4!C13</f>
        <v>Iowa St.</v>
      </c>
      <c r="D13">
        <f>[1]RPPF_UPDATED_RW4!D13</f>
        <v>69.8018</v>
      </c>
      <c r="E13">
        <f>[1]RPPF_UPDATED_RW4!E13</f>
        <v>93</v>
      </c>
      <c r="F13">
        <f>[1]RPPF_UPDATED_RW4!F13</f>
        <v>68.788200000000003</v>
      </c>
      <c r="G13">
        <f>[1]RPPF_UPDATED_RW4!G13</f>
        <v>102</v>
      </c>
      <c r="H13">
        <f>[1]RPPF_UPDATED_RW4!H13</f>
        <v>115.191</v>
      </c>
      <c r="I13">
        <f>[1]RPPF_UPDATED_RW4!I13</f>
        <v>26</v>
      </c>
      <c r="J13">
        <f>[1]RPPF_UPDATED_RW4!J13</f>
        <v>120.40900000000001</v>
      </c>
      <c r="K13">
        <f>[1]RPPF_UPDATED_RW4!K13</f>
        <v>18</v>
      </c>
      <c r="L13">
        <f>[1]RPPF_UPDATED_RW4!L13</f>
        <v>94.908600000000007</v>
      </c>
      <c r="M13">
        <f>[1]RPPF_UPDATED_RW4!M13</f>
        <v>11</v>
      </c>
      <c r="N13">
        <f>[1]RPPF_UPDATED_RW4!N13</f>
        <v>93.627200000000002</v>
      </c>
      <c r="O13">
        <f>[1]RPPF_UPDATED_RW4!O13</f>
        <v>12</v>
      </c>
      <c r="P13">
        <f>[1]RPPF_UPDATED_RW4!P13</f>
        <v>26.7822</v>
      </c>
      <c r="Q13">
        <f>[1]RPPF_UPDATED_RW4!Q13</f>
        <v>9</v>
      </c>
      <c r="R13">
        <f>[1]RPPF_UPDATED_RW4!R13</f>
        <v>0.96604999999999996</v>
      </c>
      <c r="S13">
        <f>[1]RPPF_UPDATED_RW4!S13</f>
        <v>0.90662299999999996</v>
      </c>
      <c r="T13">
        <f>[1]RPPF_UPDATED_RW4!T13</f>
        <v>0.94850999999999996</v>
      </c>
      <c r="U13">
        <f>[1]RPPF_UPDATED_RW4!U13</f>
        <v>0.88683100000000004</v>
      </c>
      <c r="V13">
        <f>[1]RPPF_UPDATED_RW4!V13</f>
        <v>5</v>
      </c>
      <c r="W13">
        <f>[1]RPPF_UPDATED_RW4!W13</f>
        <v>23</v>
      </c>
      <c r="X13">
        <f>[1]RPPF_UPDATED_RW4!X13</f>
        <v>10</v>
      </c>
      <c r="Y13">
        <f>[1]RPPF_UPDATED_RW4!Y13</f>
        <v>31</v>
      </c>
      <c r="Z13">
        <f>[1]RPPF_UPDATED_RW4!Z13</f>
        <v>0.38368351532481898</v>
      </c>
      <c r="AA13">
        <f>[1]RPPF_UPDATED_RW4!AA13</f>
        <v>9</v>
      </c>
      <c r="AB13">
        <f>[1]RPPF_UPDATED_RW4!AB13</f>
        <v>1012009.3412029</v>
      </c>
      <c r="AC13">
        <f>[1]RPPF_UPDATED_RW4!AC13</f>
        <v>15</v>
      </c>
      <c r="AD13">
        <f>[1]RPPF_UPDATED_RW4!AD13</f>
        <v>20.435093773899101</v>
      </c>
      <c r="AE13">
        <f>[1]RPPF_UPDATED_RW4!AE13</f>
        <v>8</v>
      </c>
      <c r="AF13">
        <f>[1]RPPF_UPDATED_RW4!AF13</f>
        <v>8.5</v>
      </c>
      <c r="AG13">
        <f>[1]RPPF_UPDATED_RW4!AG13</f>
        <v>0.93633649999999902</v>
      </c>
      <c r="AH13">
        <f>[1]RPPF_UPDATED_RW4!AH13</f>
        <v>13</v>
      </c>
      <c r="AI13">
        <f>[1]RPPF_UPDATED_RW4!AI13</f>
        <v>23</v>
      </c>
      <c r="AJ13">
        <f>[1]RPPF_UPDATED_RW4!AJ13</f>
        <v>10</v>
      </c>
      <c r="AK13">
        <f>[1]RPPF_UPDATED_RW4!AK13</f>
        <v>31</v>
      </c>
      <c r="AL13">
        <f>[1]RPPF_UPDATED_RW4!AL13</f>
        <v>14.4166666666666</v>
      </c>
      <c r="AM13">
        <f>[1]RPPF_UPDATED_RW4!AM13</f>
        <v>15.9015011384739</v>
      </c>
      <c r="AN13">
        <f>[1]RPPF_UPDATED_RW4!AN13</f>
        <v>10</v>
      </c>
      <c r="AO13">
        <f>[1]RPPF_UPDATED_RW4!AO13</f>
        <v>15.396886340185</v>
      </c>
      <c r="AP13">
        <f>[1]RPPF_UPDATED_RW4!AP13</f>
        <v>9</v>
      </c>
      <c r="AQ13">
        <f>[1]RPPF_UPDATED_RW4!AQ13</f>
        <v>0.76225024104208094</v>
      </c>
      <c r="AR13">
        <f>[1]RPPF_UPDATED_RW4!AR13</f>
        <v>0.75694123534786395</v>
      </c>
      <c r="AS13">
        <f>[1]RPPF_UPDATED_RW4!AS13</f>
        <v>0.89584527572587103</v>
      </c>
      <c r="AT13">
        <f>[1]RPPF_UPDATED_RW4!AT13</f>
        <v>12</v>
      </c>
    </row>
    <row r="14" spans="1:46" x14ac:dyDescent="0.25">
      <c r="A14">
        <f>[1]RPPF_UPDATED_RW4!A14</f>
        <v>12</v>
      </c>
      <c r="B14">
        <f>[1]RPPF_UPDATED_RW4!B14</f>
        <v>2025</v>
      </c>
      <c r="C14" t="str">
        <f>[1]RPPF_UPDATED_RW4!C14</f>
        <v>Maryland</v>
      </c>
      <c r="D14">
        <f>[1]RPPF_UPDATED_RW4!D14</f>
        <v>70.599800000000002</v>
      </c>
      <c r="E14">
        <f>[1]RPPF_UPDATED_RW4!E14</f>
        <v>57</v>
      </c>
      <c r="F14">
        <f>[1]RPPF_UPDATED_RW4!F14</f>
        <v>69.857500000000002</v>
      </c>
      <c r="G14">
        <f>[1]RPPF_UPDATED_RW4!G14</f>
        <v>58</v>
      </c>
      <c r="H14">
        <f>[1]RPPF_UPDATED_RW4!H14</f>
        <v>117.675</v>
      </c>
      <c r="I14">
        <f>[1]RPPF_UPDATED_RW4!I14</f>
        <v>18</v>
      </c>
      <c r="J14">
        <f>[1]RPPF_UPDATED_RW4!J14</f>
        <v>120.764</v>
      </c>
      <c r="K14">
        <f>[1]RPPF_UPDATED_RW4!K14</f>
        <v>17</v>
      </c>
      <c r="L14">
        <f>[1]RPPF_UPDATED_RW4!L14</f>
        <v>95.337699999999998</v>
      </c>
      <c r="M14">
        <f>[1]RPPF_UPDATED_RW4!M14</f>
        <v>13</v>
      </c>
      <c r="N14">
        <f>[1]RPPF_UPDATED_RW4!N14</f>
        <v>95.678700000000006</v>
      </c>
      <c r="O14">
        <f>[1]RPPF_UPDATED_RW4!O14</f>
        <v>21</v>
      </c>
      <c r="P14">
        <f>[1]RPPF_UPDATED_RW4!P14</f>
        <v>25.085100000000001</v>
      </c>
      <c r="Q14">
        <f>[1]RPPF_UPDATED_RW4!Q14</f>
        <v>15</v>
      </c>
      <c r="R14">
        <f>[1]RPPF_UPDATED_RW4!R14</f>
        <v>0.94791599999999998</v>
      </c>
      <c r="S14">
        <f>[1]RPPF_UPDATED_RW4!S14</f>
        <v>0.92121799999999998</v>
      </c>
      <c r="T14">
        <f>[1]RPPF_UPDATED_RW4!T14</f>
        <v>0.93071700000000002</v>
      </c>
      <c r="U14">
        <f>[1]RPPF_UPDATED_RW4!U14</f>
        <v>0.92981899999999995</v>
      </c>
      <c r="V14">
        <f>[1]RPPF_UPDATED_RW4!V14</f>
        <v>16</v>
      </c>
      <c r="W14">
        <f>[1]RPPF_UPDATED_RW4!W14</f>
        <v>18</v>
      </c>
      <c r="X14">
        <f>[1]RPPF_UPDATED_RW4!X14</f>
        <v>17</v>
      </c>
      <c r="Y14">
        <f>[1]RPPF_UPDATED_RW4!Y14</f>
        <v>19</v>
      </c>
      <c r="Z14">
        <f>[1]RPPF_UPDATED_RW4!Z14</f>
        <v>0.35531687058603501</v>
      </c>
      <c r="AA14">
        <f>[1]RPPF_UPDATED_RW4!AA14</f>
        <v>19</v>
      </c>
      <c r="AB14">
        <f>[1]RPPF_UPDATED_RW4!AB14</f>
        <v>1029623.50814886</v>
      </c>
      <c r="AC14">
        <f>[1]RPPF_UPDATED_RW4!AC14</f>
        <v>12</v>
      </c>
      <c r="AD14">
        <f>[1]RPPF_UPDATED_RW4!AD14</f>
        <v>20.917075049071801</v>
      </c>
      <c r="AE14">
        <f>[1]RPPF_UPDATED_RW4!AE14</f>
        <v>15</v>
      </c>
      <c r="AF14">
        <f>[1]RPPF_UPDATED_RW4!AF14</f>
        <v>17</v>
      </c>
      <c r="AG14">
        <f>[1]RPPF_UPDATED_RW4!AG14</f>
        <v>0.93456699999999904</v>
      </c>
      <c r="AH14">
        <f>[1]RPPF_UPDATED_RW4!AH14</f>
        <v>14</v>
      </c>
      <c r="AI14">
        <f>[1]RPPF_UPDATED_RW4!AI14</f>
        <v>18</v>
      </c>
      <c r="AJ14">
        <f>[1]RPPF_UPDATED_RW4!AJ14</f>
        <v>17</v>
      </c>
      <c r="AK14">
        <f>[1]RPPF_UPDATED_RW4!AK14</f>
        <v>19</v>
      </c>
      <c r="AL14">
        <f>[1]RPPF_UPDATED_RW4!AL14</f>
        <v>16.3333333333333</v>
      </c>
      <c r="AM14">
        <f>[1]RPPF_UPDATED_RW4!AM14</f>
        <v>17.730150011542602</v>
      </c>
      <c r="AN14">
        <f>[1]RPPF_UPDATED_RW4!AN14</f>
        <v>13</v>
      </c>
      <c r="AO14">
        <f>[1]RPPF_UPDATED_RW4!AO14</f>
        <v>17.476899284196101</v>
      </c>
      <c r="AP14">
        <f>[1]RPPF_UPDATED_RW4!AP14</f>
        <v>13</v>
      </c>
      <c r="AQ14">
        <f>[1]RPPF_UPDATED_RW4!AQ14</f>
        <v>0.76613592010294596</v>
      </c>
      <c r="AR14">
        <f>[1]RPPF_UPDATED_RW4!AR14</f>
        <v>0.74363824667404499</v>
      </c>
      <c r="AS14">
        <f>[1]RPPF_UPDATED_RW4!AS14</f>
        <v>0.89361983053511995</v>
      </c>
      <c r="AT14">
        <f>[1]RPPF_UPDATED_RW4!AT14</f>
        <v>13</v>
      </c>
    </row>
    <row r="15" spans="1:46" x14ac:dyDescent="0.25">
      <c r="A15">
        <f>[1]RPPF_UPDATED_RW4!A15</f>
        <v>13</v>
      </c>
      <c r="B15">
        <f>[1]RPPF_UPDATED_RW4!B15</f>
        <v>2025</v>
      </c>
      <c r="C15" t="str">
        <f>[1]RPPF_UPDATED_RW4!C15</f>
        <v>Missouri</v>
      </c>
      <c r="D15">
        <f>[1]RPPF_UPDATED_RW4!D15</f>
        <v>69.5274</v>
      </c>
      <c r="E15">
        <f>[1]RPPF_UPDATED_RW4!E15</f>
        <v>108</v>
      </c>
      <c r="F15">
        <f>[1]RPPF_UPDATED_RW4!F15</f>
        <v>67.930099999999996</v>
      </c>
      <c r="G15">
        <f>[1]RPPF_UPDATED_RW4!G15</f>
        <v>152</v>
      </c>
      <c r="H15">
        <f>[1]RPPF_UPDATED_RW4!H15</f>
        <v>120.33199999999999</v>
      </c>
      <c r="I15">
        <f>[1]RPPF_UPDATED_RW4!I15</f>
        <v>5</v>
      </c>
      <c r="J15">
        <f>[1]RPPF_UPDATED_RW4!J15</f>
        <v>125.072</v>
      </c>
      <c r="K15">
        <f>[1]RPPF_UPDATED_RW4!K15</f>
        <v>8</v>
      </c>
      <c r="L15">
        <f>[1]RPPF_UPDATED_RW4!L15</f>
        <v>100.822</v>
      </c>
      <c r="M15">
        <f>[1]RPPF_UPDATED_RW4!M15</f>
        <v>66</v>
      </c>
      <c r="N15">
        <f>[1]RPPF_UPDATED_RW4!N15</f>
        <v>99.255200000000002</v>
      </c>
      <c r="O15">
        <f>[1]RPPF_UPDATED_RW4!O15</f>
        <v>45</v>
      </c>
      <c r="P15">
        <f>[1]RPPF_UPDATED_RW4!P15</f>
        <v>25.816400000000002</v>
      </c>
      <c r="Q15">
        <f>[1]RPPF_UPDATED_RW4!Q15</f>
        <v>12</v>
      </c>
      <c r="R15">
        <f>[1]RPPF_UPDATED_RW4!R15</f>
        <v>0.92712300000000003</v>
      </c>
      <c r="S15">
        <f>[1]RPPF_UPDATED_RW4!S15</f>
        <v>0.95196999999999998</v>
      </c>
      <c r="T15">
        <f>[1]RPPF_UPDATED_RW4!T15</f>
        <v>0.82786000000000004</v>
      </c>
      <c r="U15">
        <f>[1]RPPF_UPDATED_RW4!U15</f>
        <v>0.96057999999999999</v>
      </c>
      <c r="V15">
        <f>[1]RPPF_UPDATED_RW4!V15</f>
        <v>23</v>
      </c>
      <c r="W15">
        <f>[1]RPPF_UPDATED_RW4!W15</f>
        <v>7</v>
      </c>
      <c r="X15">
        <f>[1]RPPF_UPDATED_RW4!X15</f>
        <v>60</v>
      </c>
      <c r="Y15">
        <f>[1]RPPF_UPDATED_RW4!Y15</f>
        <v>8</v>
      </c>
      <c r="Z15">
        <f>[1]RPPF_UPDATED_RW4!Z15</f>
        <v>0.37131835794233597</v>
      </c>
      <c r="AA15">
        <f>[1]RPPF_UPDATED_RW4!AA15</f>
        <v>11</v>
      </c>
      <c r="AB15">
        <f>[1]RPPF_UPDATED_RW4!AB15</f>
        <v>1087617.4786300401</v>
      </c>
      <c r="AC15">
        <f>[1]RPPF_UPDATED_RW4!AC15</f>
        <v>7</v>
      </c>
      <c r="AD15">
        <f>[1]RPPF_UPDATED_RW4!AD15</f>
        <v>22.5241930529874</v>
      </c>
      <c r="AE15">
        <f>[1]RPPF_UPDATED_RW4!AE15</f>
        <v>43</v>
      </c>
      <c r="AF15">
        <f>[1]RPPF_UPDATED_RW4!AF15</f>
        <v>27</v>
      </c>
      <c r="AG15">
        <f>[1]RPPF_UPDATED_RW4!AG15</f>
        <v>0.93954649999999995</v>
      </c>
      <c r="AH15">
        <f>[1]RPPF_UPDATED_RW4!AH15</f>
        <v>10</v>
      </c>
      <c r="AI15">
        <f>[1]RPPF_UPDATED_RW4!AI15</f>
        <v>7</v>
      </c>
      <c r="AJ15">
        <f>[1]RPPF_UPDATED_RW4!AJ15</f>
        <v>60</v>
      </c>
      <c r="AK15">
        <f>[1]RPPF_UPDATED_RW4!AK15</f>
        <v>8</v>
      </c>
      <c r="AL15">
        <f>[1]RPPF_UPDATED_RW4!AL15</f>
        <v>20.5</v>
      </c>
      <c r="AM15">
        <f>[1]RPPF_UPDATED_RW4!AM15</f>
        <v>21.534292047018202</v>
      </c>
      <c r="AN15">
        <f>[1]RPPF_UPDATED_RW4!AN15</f>
        <v>16</v>
      </c>
      <c r="AO15">
        <f>[1]RPPF_UPDATED_RW4!AO15</f>
        <v>21.819037163141999</v>
      </c>
      <c r="AP15">
        <f>[1]RPPF_UPDATED_RW4!AP15</f>
        <v>16</v>
      </c>
      <c r="AQ15">
        <f>[1]RPPF_UPDATED_RW4!AQ15</f>
        <v>0.77647030779176895</v>
      </c>
      <c r="AR15">
        <f>[1]RPPF_UPDATED_RW4!AR15</f>
        <v>0.72714857214023298</v>
      </c>
      <c r="AS15">
        <f>[1]RPPF_UPDATED_RW4!AS15</f>
        <v>0.892160743804842</v>
      </c>
      <c r="AT15">
        <f>[1]RPPF_UPDATED_RW4!AT15</f>
        <v>14</v>
      </c>
    </row>
    <row r="16" spans="1:46" x14ac:dyDescent="0.25">
      <c r="A16">
        <f>[1]RPPF_UPDATED_RW4!A16</f>
        <v>14</v>
      </c>
      <c r="B16">
        <f>[1]RPPF_UPDATED_RW4!B16</f>
        <v>2025</v>
      </c>
      <c r="C16" t="str">
        <f>[1]RPPF_UPDATED_RW4!C16</f>
        <v>Michigan</v>
      </c>
      <c r="D16">
        <f>[1]RPPF_UPDATED_RW4!D16</f>
        <v>70.947199999999995</v>
      </c>
      <c r="E16">
        <f>[1]RPPF_UPDATED_RW4!E16</f>
        <v>41</v>
      </c>
      <c r="F16">
        <f>[1]RPPF_UPDATED_RW4!F16</f>
        <v>70.058899999999994</v>
      </c>
      <c r="G16">
        <f>[1]RPPF_UPDATED_RW4!G16</f>
        <v>53</v>
      </c>
      <c r="H16">
        <f>[1]RPPF_UPDATED_RW4!H16</f>
        <v>113.714</v>
      </c>
      <c r="I16">
        <f>[1]RPPF_UPDATED_RW4!I16</f>
        <v>49</v>
      </c>
      <c r="J16">
        <f>[1]RPPF_UPDATED_RW4!J16</f>
        <v>119.93300000000001</v>
      </c>
      <c r="K16">
        <f>[1]RPPF_UPDATED_RW4!K16</f>
        <v>20</v>
      </c>
      <c r="L16">
        <f>[1]RPPF_UPDATED_RW4!L16</f>
        <v>99.262900000000002</v>
      </c>
      <c r="M16">
        <f>[1]RPPF_UPDATED_RW4!M16</f>
        <v>47</v>
      </c>
      <c r="N16">
        <f>[1]RPPF_UPDATED_RW4!N16</f>
        <v>96.149500000000003</v>
      </c>
      <c r="O16">
        <f>[1]RPPF_UPDATED_RW4!O16</f>
        <v>22</v>
      </c>
      <c r="P16">
        <f>[1]RPPF_UPDATED_RW4!P16</f>
        <v>23.783200000000001</v>
      </c>
      <c r="Q16">
        <f>[1]RPPF_UPDATED_RW4!Q16</f>
        <v>19</v>
      </c>
      <c r="R16">
        <f>[1]RPPF_UPDATED_RW4!R16</f>
        <v>0.947218</v>
      </c>
      <c r="S16">
        <f>[1]RPPF_UPDATED_RW4!S16</f>
        <v>0.90822099999999995</v>
      </c>
      <c r="T16">
        <f>[1]RPPF_UPDATED_RW4!T16</f>
        <v>0.95396000000000003</v>
      </c>
      <c r="U16">
        <f>[1]RPPF_UPDATED_RW4!U16</f>
        <v>0.91192499999999999</v>
      </c>
      <c r="V16">
        <f>[1]RPPF_UPDATED_RW4!V16</f>
        <v>18</v>
      </c>
      <c r="W16">
        <f>[1]RPPF_UPDATED_RW4!W16</f>
        <v>21</v>
      </c>
      <c r="X16">
        <f>[1]RPPF_UPDATED_RW4!X16</f>
        <v>6</v>
      </c>
      <c r="Y16">
        <f>[1]RPPF_UPDATED_RW4!Y16</f>
        <v>25</v>
      </c>
      <c r="Z16">
        <f>[1]RPPF_UPDATED_RW4!Z16</f>
        <v>0.33522816968111502</v>
      </c>
      <c r="AA16">
        <f>[1]RPPF_UPDATED_RW4!AA16</f>
        <v>21</v>
      </c>
      <c r="AB16">
        <f>[1]RPPF_UPDATED_RW4!AB16</f>
        <v>1020499.16750598</v>
      </c>
      <c r="AC16">
        <f>[1]RPPF_UPDATED_RW4!AC16</f>
        <v>14</v>
      </c>
      <c r="AD16">
        <f>[1]RPPF_UPDATED_RW4!AD16</f>
        <v>20.978768374145702</v>
      </c>
      <c r="AE16">
        <f>[1]RPPF_UPDATED_RW4!AE16</f>
        <v>17</v>
      </c>
      <c r="AF16">
        <f>[1]RPPF_UPDATED_RW4!AF16</f>
        <v>19</v>
      </c>
      <c r="AG16">
        <f>[1]RPPF_UPDATED_RW4!AG16</f>
        <v>0.92771950000000003</v>
      </c>
      <c r="AH16">
        <f>[1]RPPF_UPDATED_RW4!AH16</f>
        <v>15</v>
      </c>
      <c r="AI16">
        <f>[1]RPPF_UPDATED_RW4!AI16</f>
        <v>21</v>
      </c>
      <c r="AJ16">
        <f>[1]RPPF_UPDATED_RW4!AJ16</f>
        <v>6</v>
      </c>
      <c r="AK16">
        <f>[1]RPPF_UPDATED_RW4!AK16</f>
        <v>25</v>
      </c>
      <c r="AL16">
        <f>[1]RPPF_UPDATED_RW4!AL16</f>
        <v>16.6666666666666</v>
      </c>
      <c r="AM16">
        <f>[1]RPPF_UPDATED_RW4!AM16</f>
        <v>18.350893303135098</v>
      </c>
      <c r="AN16">
        <f>[1]RPPF_UPDATED_RW4!AN16</f>
        <v>14</v>
      </c>
      <c r="AO16">
        <f>[1]RPPF_UPDATED_RW4!AO16</f>
        <v>17.965200329050599</v>
      </c>
      <c r="AP16">
        <f>[1]RPPF_UPDATED_RW4!AP16</f>
        <v>14</v>
      </c>
      <c r="AQ16">
        <f>[1]RPPF_UPDATED_RW4!AQ16</f>
        <v>0.75273215568647001</v>
      </c>
      <c r="AR16">
        <f>[1]RPPF_UPDATED_RW4!AR16</f>
        <v>0.73565129117848405</v>
      </c>
      <c r="AS16">
        <f>[1]RPPF_UPDATED_RW4!AS16</f>
        <v>0.888533761476339</v>
      </c>
      <c r="AT16">
        <f>[1]RPPF_UPDATED_RW4!AT16</f>
        <v>15</v>
      </c>
    </row>
    <row r="17" spans="1:46" x14ac:dyDescent="0.25">
      <c r="A17">
        <f>[1]RPPF_UPDATED_RW4!A17</f>
        <v>15</v>
      </c>
      <c r="B17">
        <f>[1]RPPF_UPDATED_RW4!B17</f>
        <v>2025</v>
      </c>
      <c r="C17" t="str">
        <f>[1]RPPF_UPDATED_RW4!C17</f>
        <v>St. John's</v>
      </c>
      <c r="D17">
        <f>[1]RPPF_UPDATED_RW4!D17</f>
        <v>70.365899999999996</v>
      </c>
      <c r="E17">
        <f>[1]RPPF_UPDATED_RW4!E17</f>
        <v>66</v>
      </c>
      <c r="F17">
        <f>[1]RPPF_UPDATED_RW4!F17</f>
        <v>69.792699999999996</v>
      </c>
      <c r="G17">
        <f>[1]RPPF_UPDATED_RW4!G17</f>
        <v>60</v>
      </c>
      <c r="H17">
        <f>[1]RPPF_UPDATED_RW4!H17</f>
        <v>109.727</v>
      </c>
      <c r="I17">
        <f>[1]RPPF_UPDATED_RW4!I17</f>
        <v>96</v>
      </c>
      <c r="J17">
        <f>[1]RPPF_UPDATED_RW4!J17</f>
        <v>113.794</v>
      </c>
      <c r="K17">
        <f>[1]RPPF_UPDATED_RW4!K17</f>
        <v>76</v>
      </c>
      <c r="L17">
        <f>[1]RPPF_UPDATED_RW4!L17</f>
        <v>91.425399999999996</v>
      </c>
      <c r="M17">
        <f>[1]RPPF_UPDATED_RW4!M17</f>
        <v>2</v>
      </c>
      <c r="N17">
        <f>[1]RPPF_UPDATED_RW4!N17</f>
        <v>88.744200000000006</v>
      </c>
      <c r="O17">
        <f>[1]RPPF_UPDATED_RW4!O17</f>
        <v>2</v>
      </c>
      <c r="P17">
        <f>[1]RPPF_UPDATED_RW4!P17</f>
        <v>25.0501</v>
      </c>
      <c r="Q17">
        <f>[1]RPPF_UPDATED_RW4!Q17</f>
        <v>16</v>
      </c>
      <c r="R17">
        <f>[1]RPPF_UPDATED_RW4!R17</f>
        <v>0.88823300000000005</v>
      </c>
      <c r="S17">
        <f>[1]RPPF_UPDATED_RW4!S17</f>
        <v>0.95774999999999999</v>
      </c>
      <c r="T17">
        <f>[1]RPPF_UPDATED_RW4!T17</f>
        <v>0.91412199999999999</v>
      </c>
      <c r="U17">
        <f>[1]RPPF_UPDATED_RW4!U17</f>
        <v>0.96226999999999996</v>
      </c>
      <c r="V17">
        <f>[1]RPPF_UPDATED_RW4!V17</f>
        <v>33</v>
      </c>
      <c r="W17">
        <f>[1]RPPF_UPDATED_RW4!W17</f>
        <v>5</v>
      </c>
      <c r="X17">
        <f>[1]RPPF_UPDATED_RW4!X17</f>
        <v>22</v>
      </c>
      <c r="Y17">
        <f>[1]RPPF_UPDATED_RW4!Y17</f>
        <v>7</v>
      </c>
      <c r="Z17">
        <f>[1]RPPF_UPDATED_RW4!Z17</f>
        <v>0.35599345705803498</v>
      </c>
      <c r="AA17">
        <f>[1]RPPF_UPDATED_RW4!AA17</f>
        <v>17</v>
      </c>
      <c r="AB17">
        <f>[1]RPPF_UPDATED_RW4!AB17</f>
        <v>911173.27685613197</v>
      </c>
      <c r="AC17">
        <f>[1]RPPF_UPDATED_RW4!AC17</f>
        <v>60</v>
      </c>
      <c r="AD17">
        <f>[1]RPPF_UPDATED_RW4!AD17</f>
        <v>18.606372838369499</v>
      </c>
      <c r="AE17">
        <f>[1]RPPF_UPDATED_RW4!AE17</f>
        <v>1</v>
      </c>
      <c r="AF17">
        <f>[1]RPPF_UPDATED_RW4!AF17</f>
        <v>9</v>
      </c>
      <c r="AG17">
        <f>[1]RPPF_UPDATED_RW4!AG17</f>
        <v>0.92299149999999996</v>
      </c>
      <c r="AH17">
        <f>[1]RPPF_UPDATED_RW4!AH17</f>
        <v>18</v>
      </c>
      <c r="AI17">
        <f>[1]RPPF_UPDATED_RW4!AI17</f>
        <v>5</v>
      </c>
      <c r="AJ17">
        <f>[1]RPPF_UPDATED_RW4!AJ17</f>
        <v>22</v>
      </c>
      <c r="AK17">
        <f>[1]RPPF_UPDATED_RW4!AK17</f>
        <v>7</v>
      </c>
      <c r="AL17">
        <f>[1]RPPF_UPDATED_RW4!AL17</f>
        <v>22.1666666666666</v>
      </c>
      <c r="AM17">
        <f>[1]RPPF_UPDATED_RW4!AM17</f>
        <v>23.144522752979999</v>
      </c>
      <c r="AN17">
        <f>[1]RPPF_UPDATED_RW4!AN17</f>
        <v>17</v>
      </c>
      <c r="AO17">
        <f>[1]RPPF_UPDATED_RW4!AO17</f>
        <v>24.016111379862799</v>
      </c>
      <c r="AP17">
        <f>[1]RPPF_UPDATED_RW4!AP17</f>
        <v>17</v>
      </c>
      <c r="AQ17">
        <f>[1]RPPF_UPDATED_RW4!AQ17</f>
        <v>0.77557176151338403</v>
      </c>
      <c r="AR17">
        <f>[1]RPPF_UPDATED_RW4!AR17</f>
        <v>0.70582037294271704</v>
      </c>
      <c r="AS17">
        <f>[1]RPPF_UPDATED_RW4!AS17</f>
        <v>0.88686193612892095</v>
      </c>
      <c r="AT17">
        <f>[1]RPPF_UPDATED_RW4!AT17</f>
        <v>16</v>
      </c>
    </row>
    <row r="18" spans="1:46" x14ac:dyDescent="0.25">
      <c r="A18">
        <f>[1]RPPF_UPDATED_RW4!A18</f>
        <v>16</v>
      </c>
      <c r="B18">
        <f>[1]RPPF_UPDATED_RW4!B18</f>
        <v>2025</v>
      </c>
      <c r="C18" t="str">
        <f>[1]RPPF_UPDATED_RW4!C18</f>
        <v>Purdue</v>
      </c>
      <c r="D18">
        <f>[1]RPPF_UPDATED_RW4!D18</f>
        <v>66.933800000000005</v>
      </c>
      <c r="E18">
        <f>[1]RPPF_UPDATED_RW4!E18</f>
        <v>242</v>
      </c>
      <c r="F18">
        <f>[1]RPPF_UPDATED_RW4!F18</f>
        <v>65.392600000000002</v>
      </c>
      <c r="G18">
        <f>[1]RPPF_UPDATED_RW4!G18</f>
        <v>287</v>
      </c>
      <c r="H18">
        <f>[1]RPPF_UPDATED_RW4!H18</f>
        <v>116.85899999999999</v>
      </c>
      <c r="I18">
        <f>[1]RPPF_UPDATED_RW4!I18</f>
        <v>21</v>
      </c>
      <c r="J18">
        <f>[1]RPPF_UPDATED_RW4!J18</f>
        <v>124.777</v>
      </c>
      <c r="K18">
        <f>[1]RPPF_UPDATED_RW4!K18</f>
        <v>10</v>
      </c>
      <c r="L18">
        <f>[1]RPPF_UPDATED_RW4!L18</f>
        <v>104.67100000000001</v>
      </c>
      <c r="M18">
        <f>[1]RPPF_UPDATED_RW4!M18</f>
        <v>147</v>
      </c>
      <c r="N18">
        <f>[1]RPPF_UPDATED_RW4!N18</f>
        <v>99.009</v>
      </c>
      <c r="O18">
        <f>[1]RPPF_UPDATED_RW4!O18</f>
        <v>43</v>
      </c>
      <c r="P18">
        <f>[1]RPPF_UPDATED_RW4!P18</f>
        <v>25.7681</v>
      </c>
      <c r="Q18">
        <f>[1]RPPF_UPDATED_RW4!Q18</f>
        <v>13</v>
      </c>
      <c r="R18">
        <f>[1]RPPF_UPDATED_RW4!R18</f>
        <v>0.96197999999999995</v>
      </c>
      <c r="S18">
        <f>[1]RPPF_UPDATED_RW4!S18</f>
        <v>0.89222599999999996</v>
      </c>
      <c r="T18">
        <f>[1]RPPF_UPDATED_RW4!T18</f>
        <v>0.90162699999999996</v>
      </c>
      <c r="U18">
        <f>[1]RPPF_UPDATED_RW4!U18</f>
        <v>0.93221799999999999</v>
      </c>
      <c r="V18">
        <f>[1]RPPF_UPDATED_RW4!V18</f>
        <v>8</v>
      </c>
      <c r="W18">
        <f>[1]RPPF_UPDATED_RW4!W18</f>
        <v>26</v>
      </c>
      <c r="X18">
        <f>[1]RPPF_UPDATED_RW4!X18</f>
        <v>27</v>
      </c>
      <c r="Y18">
        <f>[1]RPPF_UPDATED_RW4!Y18</f>
        <v>18</v>
      </c>
      <c r="Z18">
        <f>[1]RPPF_UPDATED_RW4!Z18</f>
        <v>0.38497739557592697</v>
      </c>
      <c r="AA18">
        <f>[1]RPPF_UPDATED_RW4!AA18</f>
        <v>8</v>
      </c>
      <c r="AB18">
        <f>[1]RPPF_UPDATED_RW4!AB18</f>
        <v>1042112.39420094</v>
      </c>
      <c r="AC18">
        <f>[1]RPPF_UPDATED_RW4!AC18</f>
        <v>10</v>
      </c>
      <c r="AD18">
        <f>[1]RPPF_UPDATED_RW4!AD18</f>
        <v>23.304189165296499</v>
      </c>
      <c r="AE18">
        <f>[1]RPPF_UPDATED_RW4!AE18</f>
        <v>59</v>
      </c>
      <c r="AF18">
        <f>[1]RPPF_UPDATED_RW4!AF18</f>
        <v>33.5</v>
      </c>
      <c r="AG18">
        <f>[1]RPPF_UPDATED_RW4!AG18</f>
        <v>0.92710300000000001</v>
      </c>
      <c r="AH18">
        <f>[1]RPPF_UPDATED_RW4!AH18</f>
        <v>16</v>
      </c>
      <c r="AI18">
        <f>[1]RPPF_UPDATED_RW4!AI18</f>
        <v>26</v>
      </c>
      <c r="AJ18">
        <f>[1]RPPF_UPDATED_RW4!AJ18</f>
        <v>27</v>
      </c>
      <c r="AK18">
        <f>[1]RPPF_UPDATED_RW4!AK18</f>
        <v>18</v>
      </c>
      <c r="AL18">
        <f>[1]RPPF_UPDATED_RW4!AL18</f>
        <v>18.75</v>
      </c>
      <c r="AM18">
        <f>[1]RPPF_UPDATED_RW4!AM18</f>
        <v>21.0148549806887</v>
      </c>
      <c r="AN18">
        <f>[1]RPPF_UPDATED_RW4!AN18</f>
        <v>15</v>
      </c>
      <c r="AO18">
        <f>[1]RPPF_UPDATED_RW4!AO18</f>
        <v>20.224290073486898</v>
      </c>
      <c r="AP18">
        <f>[1]RPPF_UPDATED_RW4!AP18</f>
        <v>15</v>
      </c>
      <c r="AQ18">
        <f>[1]RPPF_UPDATED_RW4!AQ18</f>
        <v>0.72951946695376302</v>
      </c>
      <c r="AR18">
        <f>[1]RPPF_UPDATED_RW4!AR18</f>
        <v>0.72435781504237395</v>
      </c>
      <c r="AS18">
        <f>[1]RPPF_UPDATED_RW4!AS18</f>
        <v>0.88023595029369595</v>
      </c>
      <c r="AT18">
        <f>[1]RPPF_UPDATED_RW4!AT18</f>
        <v>17</v>
      </c>
    </row>
    <row r="19" spans="1:46" x14ac:dyDescent="0.25">
      <c r="A19">
        <f>[1]RPPF_UPDATED_RW4!A19</f>
        <v>17</v>
      </c>
      <c r="B19">
        <f>[1]RPPF_UPDATED_RW4!B19</f>
        <v>2025</v>
      </c>
      <c r="C19" t="str">
        <f>[1]RPPF_UPDATED_RW4!C19</f>
        <v>Michigan St.</v>
      </c>
      <c r="D19">
        <f>[1]RPPF_UPDATED_RW4!D19</f>
        <v>69.0261</v>
      </c>
      <c r="E19">
        <f>[1]RPPF_UPDATED_RW4!E19</f>
        <v>132</v>
      </c>
      <c r="F19">
        <f>[1]RPPF_UPDATED_RW4!F19</f>
        <v>67.692300000000003</v>
      </c>
      <c r="G19">
        <f>[1]RPPF_UPDATED_RW4!G19</f>
        <v>166</v>
      </c>
      <c r="H19">
        <f>[1]RPPF_UPDATED_RW4!H19</f>
        <v>114.154</v>
      </c>
      <c r="I19">
        <f>[1]RPPF_UPDATED_RW4!I19</f>
        <v>39</v>
      </c>
      <c r="J19">
        <f>[1]RPPF_UPDATED_RW4!J19</f>
        <v>119.483</v>
      </c>
      <c r="K19">
        <f>[1]RPPF_UPDATED_RW4!K19</f>
        <v>24</v>
      </c>
      <c r="L19">
        <f>[1]RPPF_UPDATED_RW4!L19</f>
        <v>97.251000000000005</v>
      </c>
      <c r="M19">
        <f>[1]RPPF_UPDATED_RW4!M19</f>
        <v>25</v>
      </c>
      <c r="N19">
        <f>[1]RPPF_UPDATED_RW4!N19</f>
        <v>94.301199999999994</v>
      </c>
      <c r="O19">
        <f>[1]RPPF_UPDATED_RW4!O19</f>
        <v>14</v>
      </c>
      <c r="P19">
        <f>[1]RPPF_UPDATED_RW4!P19</f>
        <v>25.1815</v>
      </c>
      <c r="Q19">
        <f>[1]RPPF_UPDATED_RW4!Q19</f>
        <v>14</v>
      </c>
      <c r="R19">
        <f>[1]RPPF_UPDATED_RW4!R19</f>
        <v>0.92212499999999997</v>
      </c>
      <c r="S19">
        <f>[1]RPPF_UPDATED_RW4!S19</f>
        <v>0.92421600000000004</v>
      </c>
      <c r="T19">
        <f>[1]RPPF_UPDATED_RW4!T19</f>
        <v>0.81546600000000002</v>
      </c>
      <c r="U19">
        <f>[1]RPPF_UPDATED_RW4!U19</f>
        <v>0.94181300000000001</v>
      </c>
      <c r="V19">
        <f>[1]RPPF_UPDATED_RW4!V19</f>
        <v>25</v>
      </c>
      <c r="W19">
        <f>[1]RPPF_UPDATED_RW4!W19</f>
        <v>16</v>
      </c>
      <c r="X19">
        <f>[1]RPPF_UPDATED_RW4!X19</f>
        <v>66</v>
      </c>
      <c r="Y19">
        <f>[1]RPPF_UPDATED_RW4!Y19</f>
        <v>13</v>
      </c>
      <c r="Z19">
        <f>[1]RPPF_UPDATED_RW4!Z19</f>
        <v>0.36481562771183601</v>
      </c>
      <c r="AA19">
        <f>[1]RPPF_UPDATED_RW4!AA19</f>
        <v>15</v>
      </c>
      <c r="AB19">
        <f>[1]RPPF_UPDATED_RW4!AB19</f>
        <v>985429.53142924304</v>
      </c>
      <c r="AC19">
        <f>[1]RPPF_UPDATED_RW4!AC19</f>
        <v>23</v>
      </c>
      <c r="AD19">
        <f>[1]RPPF_UPDATED_RW4!AD19</f>
        <v>20.903269244102201</v>
      </c>
      <c r="AE19">
        <f>[1]RPPF_UPDATED_RW4!AE19</f>
        <v>14</v>
      </c>
      <c r="AF19">
        <f>[1]RPPF_UPDATED_RW4!AF19</f>
        <v>14.5</v>
      </c>
      <c r="AG19">
        <f>[1]RPPF_UPDATED_RW4!AG19</f>
        <v>0.9231705</v>
      </c>
      <c r="AH19">
        <f>[1]RPPF_UPDATED_RW4!AH19</f>
        <v>17</v>
      </c>
      <c r="AI19">
        <f>[1]RPPF_UPDATED_RW4!AI19</f>
        <v>16</v>
      </c>
      <c r="AJ19">
        <f>[1]RPPF_UPDATED_RW4!AJ19</f>
        <v>66</v>
      </c>
      <c r="AK19">
        <f>[1]RPPF_UPDATED_RW4!AK19</f>
        <v>13</v>
      </c>
      <c r="AL19">
        <f>[1]RPPF_UPDATED_RW4!AL19</f>
        <v>24.75</v>
      </c>
      <c r="AM19">
        <f>[1]RPPF_UPDATED_RW4!AM19</f>
        <v>26.779454153574399</v>
      </c>
      <c r="AN19">
        <f>[1]RPPF_UPDATED_RW4!AN19</f>
        <v>20</v>
      </c>
      <c r="AO19">
        <f>[1]RPPF_UPDATED_RW4!AO19</f>
        <v>26.8097821583337</v>
      </c>
      <c r="AP19">
        <f>[1]RPPF_UPDATED_RW4!AP19</f>
        <v>20</v>
      </c>
      <c r="AQ19">
        <f>[1]RPPF_UPDATED_RW4!AQ19</f>
        <v>0.73757801141311397</v>
      </c>
      <c r="AR19">
        <f>[1]RPPF_UPDATED_RW4!AR19</f>
        <v>0.69631312568999804</v>
      </c>
      <c r="AS19">
        <f>[1]RPPF_UPDATED_RW4!AS19</f>
        <v>0.87537567428521901</v>
      </c>
      <c r="AT19">
        <f>[1]RPPF_UPDATED_RW4!AT19</f>
        <v>18</v>
      </c>
    </row>
    <row r="20" spans="1:46" x14ac:dyDescent="0.25">
      <c r="A20">
        <f>[1]RPPF_UPDATED_RW4!A20</f>
        <v>18</v>
      </c>
      <c r="B20">
        <f>[1]RPPF_UPDATED_RW4!B20</f>
        <v>2025</v>
      </c>
      <c r="C20" t="str">
        <f>[1]RPPF_UPDATED_RW4!C20</f>
        <v>Marquette</v>
      </c>
      <c r="D20">
        <f>[1]RPPF_UPDATED_RW4!D20</f>
        <v>68.195899999999995</v>
      </c>
      <c r="E20">
        <f>[1]RPPF_UPDATED_RW4!E20</f>
        <v>182</v>
      </c>
      <c r="F20">
        <f>[1]RPPF_UPDATED_RW4!F20</f>
        <v>67.633099999999999</v>
      </c>
      <c r="G20">
        <f>[1]RPPF_UPDATED_RW4!G20</f>
        <v>169</v>
      </c>
      <c r="H20">
        <f>[1]RPPF_UPDATED_RW4!H20</f>
        <v>113.012</v>
      </c>
      <c r="I20">
        <f>[1]RPPF_UPDATED_RW4!I20</f>
        <v>57</v>
      </c>
      <c r="J20">
        <f>[1]RPPF_UPDATED_RW4!J20</f>
        <v>118.211</v>
      </c>
      <c r="K20">
        <f>[1]RPPF_UPDATED_RW4!K20</f>
        <v>32</v>
      </c>
      <c r="L20">
        <f>[1]RPPF_UPDATED_RW4!L20</f>
        <v>98.287199999999999</v>
      </c>
      <c r="M20">
        <f>[1]RPPF_UPDATED_RW4!M20</f>
        <v>32</v>
      </c>
      <c r="N20">
        <f>[1]RPPF_UPDATED_RW4!N20</f>
        <v>95.610900000000001</v>
      </c>
      <c r="O20">
        <f>[1]RPPF_UPDATED_RW4!O20</f>
        <v>20</v>
      </c>
      <c r="P20">
        <f>[1]RPPF_UPDATED_RW4!P20</f>
        <v>22.600100000000001</v>
      </c>
      <c r="Q20">
        <f>[1]RPPF_UPDATED_RW4!Q20</f>
        <v>26</v>
      </c>
      <c r="R20">
        <f>[1]RPPF_UPDATED_RW4!R20</f>
        <v>0.89952900000000002</v>
      </c>
      <c r="S20">
        <f>[1]RPPF_UPDATED_RW4!S20</f>
        <v>0.91291999999999995</v>
      </c>
      <c r="T20">
        <f>[1]RPPF_UPDATED_RW4!T20</f>
        <v>0.93731399999999998</v>
      </c>
      <c r="U20">
        <f>[1]RPPF_UPDATED_RW4!U20</f>
        <v>0.91932199999999997</v>
      </c>
      <c r="V20">
        <f>[1]RPPF_UPDATED_RW4!V20</f>
        <v>29</v>
      </c>
      <c r="W20">
        <f>[1]RPPF_UPDATED_RW4!W20</f>
        <v>20</v>
      </c>
      <c r="X20">
        <f>[1]RPPF_UPDATED_RW4!X20</f>
        <v>14</v>
      </c>
      <c r="Y20">
        <f>[1]RPPF_UPDATED_RW4!Y20</f>
        <v>22</v>
      </c>
      <c r="Z20">
        <f>[1]RPPF_UPDATED_RW4!Z20</f>
        <v>0.33139968825105298</v>
      </c>
      <c r="AA20">
        <f>[1]RPPF_UPDATED_RW4!AA20</f>
        <v>24</v>
      </c>
      <c r="AB20">
        <f>[1]RPPF_UPDATED_RW4!AB20</f>
        <v>952958.63078606303</v>
      </c>
      <c r="AC20">
        <f>[1]RPPF_UPDATED_RW4!AC20</f>
        <v>34</v>
      </c>
      <c r="AD20">
        <f>[1]RPPF_UPDATED_RW4!AD20</f>
        <v>21.629853841516599</v>
      </c>
      <c r="AE20">
        <f>[1]RPPF_UPDATED_RW4!AE20</f>
        <v>21</v>
      </c>
      <c r="AF20">
        <f>[1]RPPF_UPDATED_RW4!AF20</f>
        <v>22.5</v>
      </c>
      <c r="AG20">
        <f>[1]RPPF_UPDATED_RW4!AG20</f>
        <v>0.90622449999999999</v>
      </c>
      <c r="AH20">
        <f>[1]RPPF_UPDATED_RW4!AH20</f>
        <v>25</v>
      </c>
      <c r="AI20">
        <f>[1]RPPF_UPDATED_RW4!AI20</f>
        <v>20</v>
      </c>
      <c r="AJ20">
        <f>[1]RPPF_UPDATED_RW4!AJ20</f>
        <v>14</v>
      </c>
      <c r="AK20">
        <f>[1]RPPF_UPDATED_RW4!AK20</f>
        <v>22</v>
      </c>
      <c r="AL20">
        <f>[1]RPPF_UPDATED_RW4!AL20</f>
        <v>23.5833333333333</v>
      </c>
      <c r="AM20">
        <f>[1]RPPF_UPDATED_RW4!AM20</f>
        <v>25.832858665965599</v>
      </c>
      <c r="AN20">
        <f>[1]RPPF_UPDATED_RW4!AN20</f>
        <v>19</v>
      </c>
      <c r="AO20">
        <f>[1]RPPF_UPDATED_RW4!AO20</f>
        <v>26.023720759407102</v>
      </c>
      <c r="AP20">
        <f>[1]RPPF_UPDATED_RW4!AP20</f>
        <v>19</v>
      </c>
      <c r="AQ20">
        <f>[1]RPPF_UPDATED_RW4!AQ20</f>
        <v>0.73118980133766098</v>
      </c>
      <c r="AR20">
        <f>[1]RPPF_UPDATED_RW4!AR20</f>
        <v>0.68607872117796098</v>
      </c>
      <c r="AS20">
        <f>[1]RPPF_UPDATED_RW4!AS20</f>
        <v>0.87130229579996299</v>
      </c>
      <c r="AT20">
        <f>[1]RPPF_UPDATED_RW4!AT20</f>
        <v>19</v>
      </c>
    </row>
    <row r="21" spans="1:46" x14ac:dyDescent="0.25">
      <c r="A21">
        <f>[1]RPPF_UPDATED_RW4!A21</f>
        <v>19</v>
      </c>
      <c r="B21">
        <f>[1]RPPF_UPDATED_RW4!B21</f>
        <v>2025</v>
      </c>
      <c r="C21" t="str">
        <f>[1]RPPF_UPDATED_RW4!C21</f>
        <v>Saint Mary's</v>
      </c>
      <c r="D21">
        <f>[1]RPPF_UPDATED_RW4!D21</f>
        <v>63.999099999999999</v>
      </c>
      <c r="E21">
        <f>[1]RPPF_UPDATED_RW4!E21</f>
        <v>351</v>
      </c>
      <c r="F21">
        <f>[1]RPPF_UPDATED_RW4!F21</f>
        <v>62.343400000000003</v>
      </c>
      <c r="G21">
        <f>[1]RPPF_UPDATED_RW4!G21</f>
        <v>358</v>
      </c>
      <c r="H21">
        <f>[1]RPPF_UPDATED_RW4!H21</f>
        <v>115.827</v>
      </c>
      <c r="I21">
        <f>[1]RPPF_UPDATED_RW4!I21</f>
        <v>25</v>
      </c>
      <c r="J21">
        <f>[1]RPPF_UPDATED_RW4!J21</f>
        <v>117.279</v>
      </c>
      <c r="K21">
        <f>[1]RPPF_UPDATED_RW4!K21</f>
        <v>41</v>
      </c>
      <c r="L21">
        <f>[1]RPPF_UPDATED_RW4!L21</f>
        <v>95.099900000000005</v>
      </c>
      <c r="M21">
        <f>[1]RPPF_UPDATED_RW4!M21</f>
        <v>12</v>
      </c>
      <c r="N21">
        <f>[1]RPPF_UPDATED_RW4!N21</f>
        <v>93.767799999999994</v>
      </c>
      <c r="O21">
        <f>[1]RPPF_UPDATED_RW4!O21</f>
        <v>13</v>
      </c>
      <c r="P21">
        <f>[1]RPPF_UPDATED_RW4!P21</f>
        <v>23.5108</v>
      </c>
      <c r="Q21">
        <f>[1]RPPF_UPDATED_RW4!Q21</f>
        <v>20</v>
      </c>
      <c r="R21">
        <f>[1]RPPF_UPDATED_RW4!R21</f>
        <v>0.882934</v>
      </c>
      <c r="S21">
        <f>[1]RPPF_UPDATED_RW4!S21</f>
        <v>0.94899</v>
      </c>
      <c r="T21">
        <f>[1]RPPF_UPDATED_RW4!T21</f>
        <v>0.86243899999999996</v>
      </c>
      <c r="U21">
        <f>[1]RPPF_UPDATED_RW4!U21</f>
        <v>0.95348999999999995</v>
      </c>
      <c r="V21">
        <f>[1]RPPF_UPDATED_RW4!V21</f>
        <v>34</v>
      </c>
      <c r="W21">
        <f>[1]RPPF_UPDATED_RW4!W21</f>
        <v>9</v>
      </c>
      <c r="X21">
        <f>[1]RPPF_UPDATED_RW4!X21</f>
        <v>39</v>
      </c>
      <c r="Y21">
        <f>[1]RPPF_UPDATED_RW4!Y21</f>
        <v>9</v>
      </c>
      <c r="Z21">
        <f>[1]RPPF_UPDATED_RW4!Z21</f>
        <v>0.36736766610780403</v>
      </c>
      <c r="AA21">
        <f>[1]RPPF_UPDATED_RW4!AA21</f>
        <v>14</v>
      </c>
      <c r="AB21">
        <f>[1]RPPF_UPDATED_RW4!AB21</f>
        <v>880266.90689654299</v>
      </c>
      <c r="AC21">
        <f>[1]RPPF_UPDATED_RW4!AC21</f>
        <v>80</v>
      </c>
      <c r="AD21">
        <f>[1]RPPF_UPDATED_RW4!AD21</f>
        <v>22.3414880541775</v>
      </c>
      <c r="AE21">
        <f>[1]RPPF_UPDATED_RW4!AE21</f>
        <v>35</v>
      </c>
      <c r="AF21">
        <f>[1]RPPF_UPDATED_RW4!AF21</f>
        <v>24.5</v>
      </c>
      <c r="AG21">
        <f>[1]RPPF_UPDATED_RW4!AG21</f>
        <v>0.91596199999999905</v>
      </c>
      <c r="AH21">
        <f>[1]RPPF_UPDATED_RW4!AH21</f>
        <v>20</v>
      </c>
      <c r="AI21">
        <f>[1]RPPF_UPDATED_RW4!AI21</f>
        <v>9</v>
      </c>
      <c r="AJ21">
        <f>[1]RPPF_UPDATED_RW4!AJ21</f>
        <v>39</v>
      </c>
      <c r="AK21">
        <f>[1]RPPF_UPDATED_RW4!AK21</f>
        <v>9</v>
      </c>
      <c r="AL21">
        <f>[1]RPPF_UPDATED_RW4!AL21</f>
        <v>31.0833333333333</v>
      </c>
      <c r="AM21">
        <f>[1]RPPF_UPDATED_RW4!AM21</f>
        <v>32.754121047991298</v>
      </c>
      <c r="AN21">
        <f>[1]RPPF_UPDATED_RW4!AN21</f>
        <v>27</v>
      </c>
      <c r="AO21">
        <f>[1]RPPF_UPDATED_RW4!AO21</f>
        <v>33.935177805774998</v>
      </c>
      <c r="AP21">
        <f>[1]RPPF_UPDATED_RW4!AP21</f>
        <v>28</v>
      </c>
      <c r="AQ21">
        <f>[1]RPPF_UPDATED_RW4!AQ21</f>
        <v>0.74224912023267797</v>
      </c>
      <c r="AR21">
        <f>[1]RPPF_UPDATED_RW4!AR21</f>
        <v>0.67081924721128905</v>
      </c>
      <c r="AS21">
        <f>[1]RPPF_UPDATED_RW4!AS21</f>
        <v>0.87026851469655497</v>
      </c>
      <c r="AT21">
        <f>[1]RPPF_UPDATED_RW4!AT21</f>
        <v>20</v>
      </c>
    </row>
    <row r="22" spans="1:46" x14ac:dyDescent="0.25">
      <c r="A22">
        <f>[1]RPPF_UPDATED_RW4!A22</f>
        <v>20</v>
      </c>
      <c r="B22">
        <f>[1]RPPF_UPDATED_RW4!B22</f>
        <v>2025</v>
      </c>
      <c r="C22" t="str">
        <f>[1]RPPF_UPDATED_RW4!C22</f>
        <v>Mississippi</v>
      </c>
      <c r="D22">
        <f>[1]RPPF_UPDATED_RW4!D22</f>
        <v>69.407200000000003</v>
      </c>
      <c r="E22">
        <f>[1]RPPF_UPDATED_RW4!E22</f>
        <v>114</v>
      </c>
      <c r="F22">
        <f>[1]RPPF_UPDATED_RW4!F22</f>
        <v>68.280299999999997</v>
      </c>
      <c r="G22">
        <f>[1]RPPF_UPDATED_RW4!G22</f>
        <v>131</v>
      </c>
      <c r="H22">
        <f>[1]RPPF_UPDATED_RW4!H22</f>
        <v>111.327</v>
      </c>
      <c r="I22">
        <f>[1]RPPF_UPDATED_RW4!I22</f>
        <v>69</v>
      </c>
      <c r="J22">
        <f>[1]RPPF_UPDATED_RW4!J22</f>
        <v>118.07899999999999</v>
      </c>
      <c r="K22">
        <f>[1]RPPF_UPDATED_RW4!K22</f>
        <v>35</v>
      </c>
      <c r="L22">
        <f>[1]RPPF_UPDATED_RW4!L22</f>
        <v>98.265299999999996</v>
      </c>
      <c r="M22">
        <f>[1]RPPF_UPDATED_RW4!M22</f>
        <v>31</v>
      </c>
      <c r="N22">
        <f>[1]RPPF_UPDATED_RW4!N22</f>
        <v>94.8887</v>
      </c>
      <c r="O22">
        <f>[1]RPPF_UPDATED_RW4!O22</f>
        <v>16</v>
      </c>
      <c r="P22">
        <f>[1]RPPF_UPDATED_RW4!P22</f>
        <v>23.190300000000001</v>
      </c>
      <c r="Q22">
        <f>[1]RPPF_UPDATED_RW4!Q22</f>
        <v>22</v>
      </c>
      <c r="R22">
        <f>[1]RPPF_UPDATED_RW4!R22</f>
        <v>0.87343800000000005</v>
      </c>
      <c r="S22">
        <f>[1]RPPF_UPDATED_RW4!S22</f>
        <v>0.93641200000000002</v>
      </c>
      <c r="T22">
        <f>[1]RPPF_UPDATED_RW4!T22</f>
        <v>0.89712800000000004</v>
      </c>
      <c r="U22">
        <f>[1]RPPF_UPDATED_RW4!U22</f>
        <v>0.86833700000000003</v>
      </c>
      <c r="V22">
        <f>[1]RPPF_UPDATED_RW4!V22</f>
        <v>38</v>
      </c>
      <c r="W22">
        <f>[1]RPPF_UPDATED_RW4!W22</f>
        <v>12</v>
      </c>
      <c r="X22">
        <f>[1]RPPF_UPDATED_RW4!X22</f>
        <v>28</v>
      </c>
      <c r="Y22">
        <f>[1]RPPF_UPDATED_RW4!Y22</f>
        <v>37</v>
      </c>
      <c r="Z22">
        <f>[1]RPPF_UPDATED_RW4!Z22</f>
        <v>0.33411951497827302</v>
      </c>
      <c r="AA22">
        <f>[1]RPPF_UPDATED_RW4!AA22</f>
        <v>23</v>
      </c>
      <c r="AB22">
        <f>[1]RPPF_UPDATED_RW4!AB22</f>
        <v>967720.31380713498</v>
      </c>
      <c r="AC22">
        <f>[1]RPPF_UPDATED_RW4!AC22</f>
        <v>30</v>
      </c>
      <c r="AD22">
        <f>[1]RPPF_UPDATED_RW4!AD22</f>
        <v>20.996101818032098</v>
      </c>
      <c r="AE22">
        <f>[1]RPPF_UPDATED_RW4!AE22</f>
        <v>18</v>
      </c>
      <c r="AF22">
        <f>[1]RPPF_UPDATED_RW4!AF22</f>
        <v>20.5</v>
      </c>
      <c r="AG22">
        <f>[1]RPPF_UPDATED_RW4!AG22</f>
        <v>0.90492499999999998</v>
      </c>
      <c r="AH22">
        <f>[1]RPPF_UPDATED_RW4!AH22</f>
        <v>26</v>
      </c>
      <c r="AI22">
        <f>[1]RPPF_UPDATED_RW4!AI22</f>
        <v>12</v>
      </c>
      <c r="AJ22">
        <f>[1]RPPF_UPDATED_RW4!AJ22</f>
        <v>28</v>
      </c>
      <c r="AK22">
        <f>[1]RPPF_UPDATED_RW4!AK22</f>
        <v>37</v>
      </c>
      <c r="AL22">
        <f>[1]RPPF_UPDATED_RW4!AL22</f>
        <v>27.4166666666666</v>
      </c>
      <c r="AM22">
        <f>[1]RPPF_UPDATED_RW4!AM22</f>
        <v>29.2784230303185</v>
      </c>
      <c r="AN22">
        <f>[1]RPPF_UPDATED_RW4!AN22</f>
        <v>22</v>
      </c>
      <c r="AO22">
        <f>[1]RPPF_UPDATED_RW4!AO22</f>
        <v>30.297170115387001</v>
      </c>
      <c r="AP22">
        <f>[1]RPPF_UPDATED_RW4!AP22</f>
        <v>25</v>
      </c>
      <c r="AQ22">
        <f>[1]RPPF_UPDATED_RW4!AQ22</f>
        <v>0.74067357867092998</v>
      </c>
      <c r="AR22">
        <f>[1]RPPF_UPDATED_RW4!AR22</f>
        <v>0.67219712806336396</v>
      </c>
      <c r="AS22">
        <f>[1]RPPF_UPDATED_RW4!AS22</f>
        <v>0.87021981921505998</v>
      </c>
      <c r="AT22">
        <f>[1]RPPF_UPDATED_RW4!AT22</f>
        <v>21</v>
      </c>
    </row>
    <row r="23" spans="1:46" x14ac:dyDescent="0.25">
      <c r="A23">
        <f>[1]RPPF_UPDATED_RW4!A23</f>
        <v>21</v>
      </c>
      <c r="B23">
        <f>[1]RPPF_UPDATED_RW4!B23</f>
        <v>2025</v>
      </c>
      <c r="C23" t="str">
        <f>[1]RPPF_UPDATED_RW4!C23</f>
        <v>Louisville</v>
      </c>
      <c r="D23">
        <f>[1]RPPF_UPDATED_RW4!D23</f>
        <v>69.123999999999995</v>
      </c>
      <c r="E23">
        <f>[1]RPPF_UPDATED_RW4!E23</f>
        <v>125</v>
      </c>
      <c r="F23">
        <f>[1]RPPF_UPDATED_RW4!F23</f>
        <v>68.715599999999995</v>
      </c>
      <c r="G23">
        <f>[1]RPPF_UPDATED_RW4!G23</f>
        <v>107</v>
      </c>
      <c r="H23">
        <f>[1]RPPF_UPDATED_RW4!H23</f>
        <v>114.447</v>
      </c>
      <c r="I23">
        <f>[1]RPPF_UPDATED_RW4!I23</f>
        <v>34</v>
      </c>
      <c r="J23">
        <f>[1]RPPF_UPDATED_RW4!J23</f>
        <v>119.88800000000001</v>
      </c>
      <c r="K23">
        <f>[1]RPPF_UPDATED_RW4!K23</f>
        <v>21</v>
      </c>
      <c r="L23">
        <f>[1]RPPF_UPDATED_RW4!L23</f>
        <v>99.554000000000002</v>
      </c>
      <c r="M23">
        <f>[1]RPPF_UPDATED_RW4!M23</f>
        <v>54</v>
      </c>
      <c r="N23">
        <f>[1]RPPF_UPDATED_RW4!N23</f>
        <v>96.990499999999997</v>
      </c>
      <c r="O23">
        <f>[1]RPPF_UPDATED_RW4!O23</f>
        <v>29</v>
      </c>
      <c r="P23">
        <f>[1]RPPF_UPDATED_RW4!P23</f>
        <v>22.897300000000001</v>
      </c>
      <c r="Q23">
        <f>[1]RPPF_UPDATED_RW4!Q23</f>
        <v>25</v>
      </c>
      <c r="R23">
        <f>[1]RPPF_UPDATED_RW4!R23</f>
        <v>0.84515300000000004</v>
      </c>
      <c r="S23">
        <f>[1]RPPF_UPDATED_RW4!S23</f>
        <v>0.95296000000000003</v>
      </c>
      <c r="T23">
        <f>[1]RPPF_UPDATED_RW4!T23</f>
        <v>0.772374</v>
      </c>
      <c r="U23">
        <f>[1]RPPF_UPDATED_RW4!U23</f>
        <v>0.96445999999999998</v>
      </c>
      <c r="V23">
        <f>[1]RPPF_UPDATED_RW4!V23</f>
        <v>53</v>
      </c>
      <c r="W23">
        <f>[1]RPPF_UPDATED_RW4!W23</f>
        <v>6</v>
      </c>
      <c r="X23">
        <f>[1]RPPF_UPDATED_RW4!X23</f>
        <v>74</v>
      </c>
      <c r="Y23">
        <f>[1]RPPF_UPDATED_RW4!Y23</f>
        <v>6</v>
      </c>
      <c r="Z23">
        <f>[1]RPPF_UPDATED_RW4!Z23</f>
        <v>0.33125253168219398</v>
      </c>
      <c r="AA23">
        <f>[1]RPPF_UPDATED_RW4!AA23</f>
        <v>25</v>
      </c>
      <c r="AB23">
        <f>[1]RPPF_UPDATED_RW4!AB23</f>
        <v>993528.413971456</v>
      </c>
      <c r="AC23">
        <f>[1]RPPF_UPDATED_RW4!AC23</f>
        <v>19</v>
      </c>
      <c r="AD23">
        <f>[1]RPPF_UPDATED_RW4!AD23</f>
        <v>21.8342287309213</v>
      </c>
      <c r="AE23">
        <f>[1]RPPF_UPDATED_RW4!AE23</f>
        <v>22</v>
      </c>
      <c r="AF23">
        <f>[1]RPPF_UPDATED_RW4!AF23</f>
        <v>23.5</v>
      </c>
      <c r="AG23">
        <f>[1]RPPF_UPDATED_RW4!AG23</f>
        <v>0.89905650000000004</v>
      </c>
      <c r="AH23">
        <f>[1]RPPF_UPDATED_RW4!AH23</f>
        <v>28</v>
      </c>
      <c r="AI23">
        <f>[1]RPPF_UPDATED_RW4!AI23</f>
        <v>6</v>
      </c>
      <c r="AJ23">
        <f>[1]RPPF_UPDATED_RW4!AJ23</f>
        <v>74</v>
      </c>
      <c r="AK23">
        <f>[1]RPPF_UPDATED_RW4!AK23</f>
        <v>6</v>
      </c>
      <c r="AL23">
        <f>[1]RPPF_UPDATED_RW4!AL23</f>
        <v>29.25</v>
      </c>
      <c r="AM23">
        <f>[1]RPPF_UPDATED_RW4!AM23</f>
        <v>30.6938381464069</v>
      </c>
      <c r="AN23">
        <f>[1]RPPF_UPDATED_RW4!AN23</f>
        <v>24</v>
      </c>
      <c r="AO23">
        <f>[1]RPPF_UPDATED_RW4!AO23</f>
        <v>32.5341065884068</v>
      </c>
      <c r="AP23">
        <f>[1]RPPF_UPDATED_RW4!AP23</f>
        <v>26</v>
      </c>
      <c r="AQ23">
        <f>[1]RPPF_UPDATED_RW4!AQ23</f>
        <v>0.75021233799730103</v>
      </c>
      <c r="AR23">
        <f>[1]RPPF_UPDATED_RW4!AR23</f>
        <v>0.66191763059616804</v>
      </c>
      <c r="AS23">
        <f>[1]RPPF_UPDATED_RW4!AS23</f>
        <v>0.87003729538691399</v>
      </c>
      <c r="AT23">
        <f>[1]RPPF_UPDATED_RW4!AT23</f>
        <v>22</v>
      </c>
    </row>
    <row r="24" spans="1:46" x14ac:dyDescent="0.25">
      <c r="A24">
        <f>[1]RPPF_UPDATED_RW4!A24</f>
        <v>22</v>
      </c>
      <c r="B24">
        <f>[1]RPPF_UPDATED_RW4!B24</f>
        <v>2025</v>
      </c>
      <c r="C24" t="str">
        <f>[1]RPPF_UPDATED_RW4!C24</f>
        <v>Texas A&amp;M</v>
      </c>
      <c r="D24">
        <f>[1]RPPF_UPDATED_RW4!D24</f>
        <v>67.496600000000001</v>
      </c>
      <c r="E24">
        <f>[1]RPPF_UPDATED_RW4!E24</f>
        <v>210</v>
      </c>
      <c r="F24">
        <f>[1]RPPF_UPDATED_RW4!F24</f>
        <v>66.264300000000006</v>
      </c>
      <c r="G24">
        <f>[1]RPPF_UPDATED_RW4!G24</f>
        <v>238</v>
      </c>
      <c r="H24">
        <f>[1]RPPF_UPDATED_RW4!H24</f>
        <v>109.304</v>
      </c>
      <c r="I24">
        <f>[1]RPPF_UPDATED_RW4!I24</f>
        <v>107</v>
      </c>
      <c r="J24">
        <f>[1]RPPF_UPDATED_RW4!J24</f>
        <v>116.176</v>
      </c>
      <c r="K24">
        <f>[1]RPPF_UPDATED_RW4!K24</f>
        <v>52</v>
      </c>
      <c r="L24">
        <f>[1]RPPF_UPDATED_RW4!L24</f>
        <v>96.878900000000002</v>
      </c>
      <c r="M24">
        <f>[1]RPPF_UPDATED_RW4!M24</f>
        <v>20</v>
      </c>
      <c r="N24">
        <f>[1]RPPF_UPDATED_RW4!N24</f>
        <v>91.629099999999994</v>
      </c>
      <c r="O24">
        <f>[1]RPPF_UPDATED_RW4!O24</f>
        <v>5</v>
      </c>
      <c r="P24">
        <f>[1]RPPF_UPDATED_RW4!P24</f>
        <v>24.547000000000001</v>
      </c>
      <c r="Q24">
        <f>[1]RPPF_UPDATED_RW4!Q24</f>
        <v>18</v>
      </c>
      <c r="R24">
        <f>[1]RPPF_UPDATED_RW4!R24</f>
        <v>0.94122099999999997</v>
      </c>
      <c r="S24">
        <f>[1]RPPF_UPDATED_RW4!S24</f>
        <v>0.90202400000000005</v>
      </c>
      <c r="T24">
        <f>[1]RPPF_UPDATED_RW4!T24</f>
        <v>0.937612</v>
      </c>
      <c r="U24">
        <f>[1]RPPF_UPDATED_RW4!U24</f>
        <v>0.89363000000000004</v>
      </c>
      <c r="V24">
        <f>[1]RPPF_UPDATED_RW4!V24</f>
        <v>21</v>
      </c>
      <c r="W24">
        <f>[1]RPPF_UPDATED_RW4!W24</f>
        <v>24</v>
      </c>
      <c r="X24">
        <f>[1]RPPF_UPDATED_RW4!X24</f>
        <v>12</v>
      </c>
      <c r="Y24">
        <f>[1]RPPF_UPDATED_RW4!Y24</f>
        <v>30</v>
      </c>
      <c r="Z24">
        <f>[1]RPPF_UPDATED_RW4!Z24</f>
        <v>0.36367609627744202</v>
      </c>
      <c r="AA24">
        <f>[1]RPPF_UPDATED_RW4!AA24</f>
        <v>16</v>
      </c>
      <c r="AB24">
        <f>[1]RPPF_UPDATED_RW4!AB24</f>
        <v>910992.36154588102</v>
      </c>
      <c r="AC24">
        <f>[1]RPPF_UPDATED_RW4!AC24</f>
        <v>62</v>
      </c>
      <c r="AD24">
        <f>[1]RPPF_UPDATED_RW4!AD24</f>
        <v>20.4160432310746</v>
      </c>
      <c r="AE24">
        <f>[1]RPPF_UPDATED_RW4!AE24</f>
        <v>7</v>
      </c>
      <c r="AF24">
        <f>[1]RPPF_UPDATED_RW4!AF24</f>
        <v>11.5</v>
      </c>
      <c r="AG24">
        <f>[1]RPPF_UPDATED_RW4!AG24</f>
        <v>0.92162250000000001</v>
      </c>
      <c r="AH24">
        <f>[1]RPPF_UPDATED_RW4!AH24</f>
        <v>19</v>
      </c>
      <c r="AI24">
        <f>[1]RPPF_UPDATED_RW4!AI24</f>
        <v>24</v>
      </c>
      <c r="AJ24">
        <f>[1]RPPF_UPDATED_RW4!AJ24</f>
        <v>12</v>
      </c>
      <c r="AK24">
        <f>[1]RPPF_UPDATED_RW4!AK24</f>
        <v>30</v>
      </c>
      <c r="AL24">
        <f>[1]RPPF_UPDATED_RW4!AL24</f>
        <v>25.0833333333333</v>
      </c>
      <c r="AM24">
        <f>[1]RPPF_UPDATED_RW4!AM24</f>
        <v>27.8078336422682</v>
      </c>
      <c r="AN24">
        <f>[1]RPPF_UPDATED_RW4!AN24</f>
        <v>21</v>
      </c>
      <c r="AO24">
        <f>[1]RPPF_UPDATED_RW4!AO24</f>
        <v>27.2164940996268</v>
      </c>
      <c r="AP24">
        <f>[1]RPPF_UPDATED_RW4!AP24</f>
        <v>21</v>
      </c>
      <c r="AQ24">
        <f>[1]RPPF_UPDATED_RW4!AQ24</f>
        <v>0.71715994897081403</v>
      </c>
      <c r="AR24">
        <f>[1]RPPF_UPDATED_RW4!AR24</f>
        <v>0.69383846184768205</v>
      </c>
      <c r="AS24">
        <f>[1]RPPF_UPDATED_RW4!AS24</f>
        <v>0.86975835952227598</v>
      </c>
      <c r="AT24">
        <f>[1]RPPF_UPDATED_RW4!AT24</f>
        <v>23</v>
      </c>
    </row>
    <row r="25" spans="1:46" x14ac:dyDescent="0.25">
      <c r="A25">
        <f>[1]RPPF_UPDATED_RW4!A25</f>
        <v>23</v>
      </c>
      <c r="B25">
        <f>[1]RPPF_UPDATED_RW4!B25</f>
        <v>2025</v>
      </c>
      <c r="C25" t="str">
        <f>[1]RPPF_UPDATED_RW4!C25</f>
        <v>Mississippi St.</v>
      </c>
      <c r="D25">
        <f>[1]RPPF_UPDATED_RW4!D25</f>
        <v>69.032200000000003</v>
      </c>
      <c r="E25">
        <f>[1]RPPF_UPDATED_RW4!E25</f>
        <v>131</v>
      </c>
      <c r="F25">
        <f>[1]RPPF_UPDATED_RW4!F25</f>
        <v>67.587900000000005</v>
      </c>
      <c r="G25">
        <f>[1]RPPF_UPDATED_RW4!G25</f>
        <v>173</v>
      </c>
      <c r="H25">
        <f>[1]RPPF_UPDATED_RW4!H25</f>
        <v>113.258</v>
      </c>
      <c r="I25">
        <f>[1]RPPF_UPDATED_RW4!I25</f>
        <v>54</v>
      </c>
      <c r="J25">
        <f>[1]RPPF_UPDATED_RW4!J25</f>
        <v>119.06</v>
      </c>
      <c r="K25">
        <f>[1]RPPF_UPDATED_RW4!K25</f>
        <v>27</v>
      </c>
      <c r="L25">
        <f>[1]RPPF_UPDATED_RW4!L25</f>
        <v>102.03400000000001</v>
      </c>
      <c r="M25">
        <f>[1]RPPF_UPDATED_RW4!M25</f>
        <v>82</v>
      </c>
      <c r="N25">
        <f>[1]RPPF_UPDATED_RW4!N25</f>
        <v>97.703199999999995</v>
      </c>
      <c r="O25">
        <f>[1]RPPF_UPDATED_RW4!O25</f>
        <v>34</v>
      </c>
      <c r="P25">
        <f>[1]RPPF_UPDATED_RW4!P25</f>
        <v>21.356999999999999</v>
      </c>
      <c r="Q25">
        <f>[1]RPPF_UPDATED_RW4!Q25</f>
        <v>29</v>
      </c>
      <c r="R25">
        <f>[1]RPPF_UPDATED_RW4!R25</f>
        <v>0.890432</v>
      </c>
      <c r="S25">
        <f>[1]RPPF_UPDATED_RW4!S25</f>
        <v>0.91891900000000004</v>
      </c>
      <c r="T25">
        <f>[1]RPPF_UPDATED_RW4!T25</f>
        <v>0.89153199999999999</v>
      </c>
      <c r="U25">
        <f>[1]RPPF_UPDATED_RW4!U25</f>
        <v>0.93821600000000005</v>
      </c>
      <c r="V25">
        <f>[1]RPPF_UPDATED_RW4!V25</f>
        <v>32</v>
      </c>
      <c r="W25">
        <f>[1]RPPF_UPDATED_RW4!W25</f>
        <v>19</v>
      </c>
      <c r="X25">
        <f>[1]RPPF_UPDATED_RW4!X25</f>
        <v>32</v>
      </c>
      <c r="Y25">
        <f>[1]RPPF_UPDATED_RW4!Y25</f>
        <v>16</v>
      </c>
      <c r="Z25">
        <f>[1]RPPF_UPDATED_RW4!Z25</f>
        <v>0.30937446582898998</v>
      </c>
      <c r="AA25">
        <f>[1]RPPF_UPDATED_RW4!AA25</f>
        <v>31</v>
      </c>
      <c r="AB25">
        <f>[1]RPPF_UPDATED_RW4!AB25</f>
        <v>978551.01253191999</v>
      </c>
      <c r="AC25">
        <f>[1]RPPF_UPDATED_RW4!AC25</f>
        <v>26</v>
      </c>
      <c r="AD25">
        <f>[1]RPPF_UPDATED_RW4!AD25</f>
        <v>22.1208772939234</v>
      </c>
      <c r="AE25">
        <f>[1]RPPF_UPDATED_RW4!AE25</f>
        <v>29</v>
      </c>
      <c r="AF25">
        <f>[1]RPPF_UPDATED_RW4!AF25</f>
        <v>30</v>
      </c>
      <c r="AG25">
        <f>[1]RPPF_UPDATED_RW4!AG25</f>
        <v>0.90467549999999997</v>
      </c>
      <c r="AH25">
        <f>[1]RPPF_UPDATED_RW4!AH25</f>
        <v>27</v>
      </c>
      <c r="AI25">
        <f>[1]RPPF_UPDATED_RW4!AI25</f>
        <v>19</v>
      </c>
      <c r="AJ25">
        <f>[1]RPPF_UPDATED_RW4!AJ25</f>
        <v>32</v>
      </c>
      <c r="AK25">
        <f>[1]RPPF_UPDATED_RW4!AK25</f>
        <v>16</v>
      </c>
      <c r="AL25">
        <f>[1]RPPF_UPDATED_RW4!AL25</f>
        <v>27</v>
      </c>
      <c r="AM25">
        <f>[1]RPPF_UPDATED_RW4!AM25</f>
        <v>29.3823503486161</v>
      </c>
      <c r="AN25">
        <f>[1]RPPF_UPDATED_RW4!AN25</f>
        <v>23</v>
      </c>
      <c r="AO25">
        <f>[1]RPPF_UPDATED_RW4!AO25</f>
        <v>29.844955456403898</v>
      </c>
      <c r="AP25">
        <f>[1]RPPF_UPDATED_RW4!AP25</f>
        <v>24</v>
      </c>
      <c r="AQ25">
        <f>[1]RPPF_UPDATED_RW4!AQ25</f>
        <v>0.72657964735973601</v>
      </c>
      <c r="AR25">
        <f>[1]RPPF_UPDATED_RW4!AR25</f>
        <v>0.67327623713856899</v>
      </c>
      <c r="AS25">
        <f>[1]RPPF_UPDATED_RW4!AS25</f>
        <v>0.86700446215617899</v>
      </c>
      <c r="AT25">
        <f>[1]RPPF_UPDATED_RW4!AT25</f>
        <v>24</v>
      </c>
    </row>
    <row r="26" spans="1:46" x14ac:dyDescent="0.25">
      <c r="A26">
        <f>[1]RPPF_UPDATED_RW4!A26</f>
        <v>24</v>
      </c>
      <c r="B26">
        <f>[1]RPPF_UPDATED_RW4!B26</f>
        <v>2025</v>
      </c>
      <c r="C26" t="str">
        <f>[1]RPPF_UPDATED_RW4!C26</f>
        <v>Kentucky</v>
      </c>
      <c r="D26">
        <f>[1]RPPF_UPDATED_RW4!D26</f>
        <v>71.814599999999999</v>
      </c>
      <c r="E26">
        <f>[1]RPPF_UPDATED_RW4!E26</f>
        <v>26</v>
      </c>
      <c r="F26">
        <f>[1]RPPF_UPDATED_RW4!F26</f>
        <v>70.527799999999999</v>
      </c>
      <c r="G26">
        <f>[1]RPPF_UPDATED_RW4!G26</f>
        <v>39</v>
      </c>
      <c r="H26">
        <f>[1]RPPF_UPDATED_RW4!H26</f>
        <v>118.685</v>
      </c>
      <c r="I26">
        <f>[1]RPPF_UPDATED_RW4!I26</f>
        <v>14</v>
      </c>
      <c r="J26">
        <f>[1]RPPF_UPDATED_RW4!J26</f>
        <v>126.55200000000001</v>
      </c>
      <c r="K26">
        <f>[1]RPPF_UPDATED_RW4!K26</f>
        <v>5</v>
      </c>
      <c r="L26">
        <f>[1]RPPF_UPDATED_RW4!L26</f>
        <v>105.074</v>
      </c>
      <c r="M26">
        <f>[1]RPPF_UPDATED_RW4!M26</f>
        <v>159</v>
      </c>
      <c r="N26">
        <f>[1]RPPF_UPDATED_RW4!N26</f>
        <v>101.51900000000001</v>
      </c>
      <c r="O26">
        <f>[1]RPPF_UPDATED_RW4!O26</f>
        <v>68</v>
      </c>
      <c r="P26">
        <f>[1]RPPF_UPDATED_RW4!P26</f>
        <v>25.033000000000001</v>
      </c>
      <c r="Q26">
        <f>[1]RPPF_UPDATED_RW4!Q26</f>
        <v>17</v>
      </c>
      <c r="R26">
        <f>[1]RPPF_UPDATED_RW4!R26</f>
        <v>0.95411199999999996</v>
      </c>
      <c r="S26">
        <f>[1]RPPF_UPDATED_RW4!S26</f>
        <v>0.87573100000000004</v>
      </c>
      <c r="T26">
        <f>[1]RPPF_UPDATED_RW4!T26</f>
        <v>0.93741300000000005</v>
      </c>
      <c r="U26">
        <f>[1]RPPF_UPDATED_RW4!U26</f>
        <v>0.83734500000000001</v>
      </c>
      <c r="V26">
        <f>[1]RPPF_UPDATED_RW4!V26</f>
        <v>12</v>
      </c>
      <c r="W26">
        <f>[1]RPPF_UPDATED_RW4!W26</f>
        <v>31</v>
      </c>
      <c r="X26">
        <f>[1]RPPF_UPDATED_RW4!X26</f>
        <v>13</v>
      </c>
      <c r="Y26">
        <f>[1]RPPF_UPDATED_RW4!Y26</f>
        <v>45</v>
      </c>
      <c r="Z26">
        <f>[1]RPPF_UPDATED_RW4!Z26</f>
        <v>0.34857814427706901</v>
      </c>
      <c r="AA26">
        <f>[1]RPPF_UPDATED_RW4!AA26</f>
        <v>20</v>
      </c>
      <c r="AB26">
        <f>[1]RPPF_UPDATED_RW4!AB26</f>
        <v>1150140.1699142701</v>
      </c>
      <c r="AC26">
        <f>[1]RPPF_UPDATED_RW4!AC26</f>
        <v>3</v>
      </c>
      <c r="AD26">
        <f>[1]RPPF_UPDATED_RW4!AD26</f>
        <v>22.608043701022901</v>
      </c>
      <c r="AE26">
        <f>[1]RPPF_UPDATED_RW4!AE26</f>
        <v>46</v>
      </c>
      <c r="AF26">
        <f>[1]RPPF_UPDATED_RW4!AF26</f>
        <v>33</v>
      </c>
      <c r="AG26">
        <f>[1]RPPF_UPDATED_RW4!AG26</f>
        <v>0.91492149999999905</v>
      </c>
      <c r="AH26">
        <f>[1]RPPF_UPDATED_RW4!AH26</f>
        <v>21</v>
      </c>
      <c r="AI26">
        <f>[1]RPPF_UPDATED_RW4!AI26</f>
        <v>31</v>
      </c>
      <c r="AJ26">
        <f>[1]RPPF_UPDATED_RW4!AJ26</f>
        <v>13</v>
      </c>
      <c r="AK26">
        <f>[1]RPPF_UPDATED_RW4!AK26</f>
        <v>45</v>
      </c>
      <c r="AL26">
        <f>[1]RPPF_UPDATED_RW4!AL26</f>
        <v>22.5</v>
      </c>
      <c r="AM26">
        <f>[1]RPPF_UPDATED_RW4!AM26</f>
        <v>25.692821197376801</v>
      </c>
      <c r="AN26">
        <f>[1]RPPF_UPDATED_RW4!AN26</f>
        <v>18</v>
      </c>
      <c r="AO26">
        <f>[1]RPPF_UPDATED_RW4!AO26</f>
        <v>24.592273763377499</v>
      </c>
      <c r="AP26">
        <f>[1]RPPF_UPDATED_RW4!AP26</f>
        <v>18</v>
      </c>
      <c r="AQ26">
        <f>[1]RPPF_UPDATED_RW4!AQ26</f>
        <v>0.70178518290882896</v>
      </c>
      <c r="AR26">
        <f>[1]RPPF_UPDATED_RW4!AR26</f>
        <v>0.69757887794093798</v>
      </c>
      <c r="AS26">
        <f>[1]RPPF_UPDATED_RW4!AS26</f>
        <v>0.86688260439762499</v>
      </c>
      <c r="AT26">
        <f>[1]RPPF_UPDATED_RW4!AT26</f>
        <v>25</v>
      </c>
    </row>
    <row r="27" spans="1:46" x14ac:dyDescent="0.25">
      <c r="A27">
        <f>[1]RPPF_UPDATED_RW4!A27</f>
        <v>25</v>
      </c>
      <c r="B27">
        <f>[1]RPPF_UPDATED_RW4!B27</f>
        <v>2025</v>
      </c>
      <c r="C27" t="str">
        <f>[1]RPPF_UPDATED_RW4!C27</f>
        <v>Clemson</v>
      </c>
      <c r="D27">
        <f>[1]RPPF_UPDATED_RW4!D27</f>
        <v>65.108400000000003</v>
      </c>
      <c r="E27">
        <f>[1]RPPF_UPDATED_RW4!E27</f>
        <v>324</v>
      </c>
      <c r="F27">
        <f>[1]RPPF_UPDATED_RW4!F27</f>
        <v>63.828600000000002</v>
      </c>
      <c r="G27">
        <f>[1]RPPF_UPDATED_RW4!G27</f>
        <v>342</v>
      </c>
      <c r="H27">
        <f>[1]RPPF_UPDATED_RW4!H27</f>
        <v>116.003</v>
      </c>
      <c r="I27">
        <f>[1]RPPF_UPDATED_RW4!I27</f>
        <v>24</v>
      </c>
      <c r="J27">
        <f>[1]RPPF_UPDATED_RW4!J27</f>
        <v>120.008</v>
      </c>
      <c r="K27">
        <f>[1]RPPF_UPDATED_RW4!K27</f>
        <v>19</v>
      </c>
      <c r="L27">
        <f>[1]RPPF_UPDATED_RW4!L27</f>
        <v>98.977900000000005</v>
      </c>
      <c r="M27">
        <f>[1]RPPF_UPDATED_RW4!M27</f>
        <v>43</v>
      </c>
      <c r="N27">
        <f>[1]RPPF_UPDATED_RW4!N27</f>
        <v>96.862300000000005</v>
      </c>
      <c r="O27">
        <f>[1]RPPF_UPDATED_RW4!O27</f>
        <v>26</v>
      </c>
      <c r="P27">
        <f>[1]RPPF_UPDATED_RW4!P27</f>
        <v>23.145299999999999</v>
      </c>
      <c r="Q27">
        <f>[1]RPPF_UPDATED_RW4!Q27</f>
        <v>23</v>
      </c>
      <c r="R27">
        <f>[1]RPPF_UPDATED_RW4!R27</f>
        <v>0.90832800000000002</v>
      </c>
      <c r="S27">
        <f>[1]RPPF_UPDATED_RW4!S27</f>
        <v>0.90702199999999999</v>
      </c>
      <c r="T27">
        <f>[1]RPPF_UPDATED_RW4!T27</f>
        <v>0.85184800000000005</v>
      </c>
      <c r="U27">
        <f>[1]RPPF_UPDATED_RW4!U27</f>
        <v>0.94911199999999996</v>
      </c>
      <c r="V27">
        <f>[1]RPPF_UPDATED_RW4!V27</f>
        <v>28</v>
      </c>
      <c r="W27">
        <f>[1]RPPF_UPDATED_RW4!W27</f>
        <v>22</v>
      </c>
      <c r="X27">
        <f>[1]RPPF_UPDATED_RW4!X27</f>
        <v>48</v>
      </c>
      <c r="Y27">
        <f>[1]RPPF_UPDATED_RW4!Y27</f>
        <v>12</v>
      </c>
      <c r="Z27">
        <f>[1]RPPF_UPDATED_RW4!Z27</f>
        <v>0.35549483630376399</v>
      </c>
      <c r="AA27">
        <f>[1]RPPF_UPDATED_RW4!AA27</f>
        <v>18</v>
      </c>
      <c r="AB27">
        <f>[1]RPPF_UPDATED_RW4!AB27</f>
        <v>937685.972294937</v>
      </c>
      <c r="AC27">
        <f>[1]RPPF_UPDATED_RW4!AC27</f>
        <v>43</v>
      </c>
      <c r="AD27">
        <f>[1]RPPF_UPDATED_RW4!AD27</f>
        <v>23.131863480983</v>
      </c>
      <c r="AE27">
        <f>[1]RPPF_UPDATED_RW4!AE27</f>
        <v>55</v>
      </c>
      <c r="AF27">
        <f>[1]RPPF_UPDATED_RW4!AF27</f>
        <v>36.5</v>
      </c>
      <c r="AG27">
        <f>[1]RPPF_UPDATED_RW4!AG27</f>
        <v>0.90767500000000001</v>
      </c>
      <c r="AH27">
        <f>[1]RPPF_UPDATED_RW4!AH27</f>
        <v>24</v>
      </c>
      <c r="AI27">
        <f>[1]RPPF_UPDATED_RW4!AI27</f>
        <v>22</v>
      </c>
      <c r="AJ27">
        <f>[1]RPPF_UPDATED_RW4!AJ27</f>
        <v>48</v>
      </c>
      <c r="AK27">
        <f>[1]RPPF_UPDATED_RW4!AK27</f>
        <v>12</v>
      </c>
      <c r="AL27">
        <f>[1]RPPF_UPDATED_RW4!AL27</f>
        <v>30.25</v>
      </c>
      <c r="AM27">
        <f>[1]RPPF_UPDATED_RW4!AM27</f>
        <v>33.350899978170297</v>
      </c>
      <c r="AN27">
        <f>[1]RPPF_UPDATED_RW4!AN27</f>
        <v>28</v>
      </c>
      <c r="AO27">
        <f>[1]RPPF_UPDATED_RW4!AO27</f>
        <v>33.3269066571184</v>
      </c>
      <c r="AP27">
        <f>[1]RPPF_UPDATED_RW4!AP27</f>
        <v>27</v>
      </c>
      <c r="AQ27">
        <f>[1]RPPF_UPDATED_RW4!AQ27</f>
        <v>0.708144221631959</v>
      </c>
      <c r="AR27">
        <f>[1]RPPF_UPDATED_RW4!AR27</f>
        <v>0.66625475657991096</v>
      </c>
      <c r="AS27">
        <f>[1]RPPF_UPDATED_RW4!AS27</f>
        <v>0.86066299639720201</v>
      </c>
      <c r="AT27">
        <f>[1]RPPF_UPDATED_RW4!AT27</f>
        <v>26</v>
      </c>
    </row>
    <row r="28" spans="1:46" x14ac:dyDescent="0.25">
      <c r="A28">
        <f>[1]RPPF_UPDATED_RW4!A28</f>
        <v>26</v>
      </c>
      <c r="B28">
        <f>[1]RPPF_UPDATED_RW4!B28</f>
        <v>2025</v>
      </c>
      <c r="C28" t="str">
        <f>[1]RPPF_UPDATED_RW4!C28</f>
        <v>Kansas</v>
      </c>
      <c r="D28">
        <f>[1]RPPF_UPDATED_RW4!D28</f>
        <v>69.001000000000005</v>
      </c>
      <c r="E28">
        <f>[1]RPPF_UPDATED_RW4!E28</f>
        <v>134</v>
      </c>
      <c r="F28">
        <f>[1]RPPF_UPDATED_RW4!F28</f>
        <v>68.564400000000006</v>
      </c>
      <c r="G28">
        <f>[1]RPPF_UPDATED_RW4!G28</f>
        <v>117</v>
      </c>
      <c r="H28">
        <f>[1]RPPF_UPDATED_RW4!H28</f>
        <v>108.324</v>
      </c>
      <c r="I28">
        <f>[1]RPPF_UPDATED_RW4!I28</f>
        <v>128</v>
      </c>
      <c r="J28">
        <f>[1]RPPF_UPDATED_RW4!J28</f>
        <v>115.29300000000001</v>
      </c>
      <c r="K28">
        <f>[1]RPPF_UPDATED_RW4!K28</f>
        <v>58</v>
      </c>
      <c r="L28">
        <f>[1]RPPF_UPDATED_RW4!L28</f>
        <v>96.723799999999997</v>
      </c>
      <c r="M28">
        <f>[1]RPPF_UPDATED_RW4!M28</f>
        <v>19</v>
      </c>
      <c r="N28">
        <f>[1]RPPF_UPDATED_RW4!N28</f>
        <v>92.230900000000005</v>
      </c>
      <c r="O28">
        <f>[1]RPPF_UPDATED_RW4!O28</f>
        <v>6</v>
      </c>
      <c r="P28">
        <f>[1]RPPF_UPDATED_RW4!P28</f>
        <v>23.0624</v>
      </c>
      <c r="Q28">
        <f>[1]RPPF_UPDATED_RW4!Q28</f>
        <v>24</v>
      </c>
      <c r="R28">
        <f>[1]RPPF_UPDATED_RW4!R28</f>
        <v>0.946519</v>
      </c>
      <c r="S28">
        <f>[1]RPPF_UPDATED_RW4!S28</f>
        <v>0.87783</v>
      </c>
      <c r="T28">
        <f>[1]RPPF_UPDATED_RW4!T28</f>
        <v>0.94051099999999999</v>
      </c>
      <c r="U28">
        <f>[1]RPPF_UPDATED_RW4!U28</f>
        <v>0.85583900000000002</v>
      </c>
      <c r="V28">
        <f>[1]RPPF_UPDATED_RW4!V28</f>
        <v>19</v>
      </c>
      <c r="W28">
        <f>[1]RPPF_UPDATED_RW4!W28</f>
        <v>30</v>
      </c>
      <c r="X28">
        <f>[1]RPPF_UPDATED_RW4!X28</f>
        <v>11</v>
      </c>
      <c r="Y28">
        <f>[1]RPPF_UPDATED_RW4!Y28</f>
        <v>39</v>
      </c>
      <c r="Z28">
        <f>[1]RPPF_UPDATED_RW4!Z28</f>
        <v>0.33422848944218198</v>
      </c>
      <c r="AA28">
        <f>[1]RPPF_UPDATED_RW4!AA28</f>
        <v>22</v>
      </c>
      <c r="AB28">
        <f>[1]RPPF_UPDATED_RW4!AB28</f>
        <v>917194.12605684903</v>
      </c>
      <c r="AC28">
        <f>[1]RPPF_UPDATED_RW4!AC28</f>
        <v>55</v>
      </c>
      <c r="AD28">
        <f>[1]RPPF_UPDATED_RW4!AD28</f>
        <v>20.181197365164302</v>
      </c>
      <c r="AE28">
        <f>[1]RPPF_UPDATED_RW4!AE28</f>
        <v>4</v>
      </c>
      <c r="AF28">
        <f>[1]RPPF_UPDATED_RW4!AF28</f>
        <v>13</v>
      </c>
      <c r="AG28">
        <f>[1]RPPF_UPDATED_RW4!AG28</f>
        <v>0.9121745</v>
      </c>
      <c r="AH28">
        <f>[1]RPPF_UPDATED_RW4!AH28</f>
        <v>22</v>
      </c>
      <c r="AI28">
        <f>[1]RPPF_UPDATED_RW4!AI28</f>
        <v>30</v>
      </c>
      <c r="AJ28">
        <f>[1]RPPF_UPDATED_RW4!AJ28</f>
        <v>11</v>
      </c>
      <c r="AK28">
        <f>[1]RPPF_UPDATED_RW4!AK28</f>
        <v>39</v>
      </c>
      <c r="AL28">
        <f>[1]RPPF_UPDATED_RW4!AL28</f>
        <v>27</v>
      </c>
      <c r="AM28">
        <f>[1]RPPF_UPDATED_RW4!AM28</f>
        <v>30.7576637845596</v>
      </c>
      <c r="AN28">
        <f>[1]RPPF_UPDATED_RW4!AN28</f>
        <v>25</v>
      </c>
      <c r="AO28">
        <f>[1]RPPF_UPDATED_RW4!AO28</f>
        <v>29.599599638007799</v>
      </c>
      <c r="AP28">
        <f>[1]RPPF_UPDATED_RW4!AP28</f>
        <v>22</v>
      </c>
      <c r="AQ28">
        <f>[1]RPPF_UPDATED_RW4!AQ28</f>
        <v>0.69092313470643496</v>
      </c>
      <c r="AR28">
        <f>[1]RPPF_UPDATED_RW4!AR28</f>
        <v>0.67955798831414305</v>
      </c>
      <c r="AS28">
        <f>[1]RPPF_UPDATED_RW4!AS28</f>
        <v>0.85968079514240103</v>
      </c>
      <c r="AT28">
        <f>[1]RPPF_UPDATED_RW4!AT28</f>
        <v>27</v>
      </c>
    </row>
    <row r="29" spans="1:46" x14ac:dyDescent="0.25">
      <c r="A29">
        <f>[1]RPPF_UPDATED_RW4!A29</f>
        <v>27</v>
      </c>
      <c r="B29">
        <f>[1]RPPF_UPDATED_RW4!B29</f>
        <v>2025</v>
      </c>
      <c r="C29" t="str">
        <f>[1]RPPF_UPDATED_RW4!C29</f>
        <v>UCLA</v>
      </c>
      <c r="D29">
        <f>[1]RPPF_UPDATED_RW4!D29</f>
        <v>66.833799999999997</v>
      </c>
      <c r="E29">
        <f>[1]RPPF_UPDATED_RW4!E29</f>
        <v>252</v>
      </c>
      <c r="F29">
        <f>[1]RPPF_UPDATED_RW4!F29</f>
        <v>64.839699999999993</v>
      </c>
      <c r="G29">
        <f>[1]RPPF_UPDATED_RW4!G29</f>
        <v>313</v>
      </c>
      <c r="H29">
        <f>[1]RPPF_UPDATED_RW4!H29</f>
        <v>112.316</v>
      </c>
      <c r="I29">
        <f>[1]RPPF_UPDATED_RW4!I29</f>
        <v>64</v>
      </c>
      <c r="J29">
        <f>[1]RPPF_UPDATED_RW4!J29</f>
        <v>116.626</v>
      </c>
      <c r="K29">
        <f>[1]RPPF_UPDATED_RW4!K29</f>
        <v>46</v>
      </c>
      <c r="L29">
        <f>[1]RPPF_UPDATED_RW4!L29</f>
        <v>96.945499999999996</v>
      </c>
      <c r="M29">
        <f>[1]RPPF_UPDATED_RW4!M29</f>
        <v>23</v>
      </c>
      <c r="N29">
        <f>[1]RPPF_UPDATED_RW4!N29</f>
        <v>95.047799999999995</v>
      </c>
      <c r="O29">
        <f>[1]RPPF_UPDATED_RW4!O29</f>
        <v>18</v>
      </c>
      <c r="P29">
        <f>[1]RPPF_UPDATED_RW4!P29</f>
        <v>21.578600000000002</v>
      </c>
      <c r="Q29">
        <f>[1]RPPF_UPDATED_RW4!Q29</f>
        <v>28</v>
      </c>
      <c r="R29">
        <f>[1]RPPF_UPDATED_RW4!R29</f>
        <v>0.95001500000000005</v>
      </c>
      <c r="S29">
        <f>[1]RPPF_UPDATED_RW4!S29</f>
        <v>0.868336</v>
      </c>
      <c r="T29">
        <f>[1]RPPF_UPDATED_RW4!T29</f>
        <v>0.91891999999999996</v>
      </c>
      <c r="U29">
        <f>[1]RPPF_UPDATED_RW4!U29</f>
        <v>0.86893600000000004</v>
      </c>
      <c r="V29">
        <f>[1]RPPF_UPDATED_RW4!V29</f>
        <v>15</v>
      </c>
      <c r="W29">
        <f>[1]RPPF_UPDATED_RW4!W29</f>
        <v>36</v>
      </c>
      <c r="X29">
        <f>[1]RPPF_UPDATED_RW4!X29</f>
        <v>20</v>
      </c>
      <c r="Y29">
        <f>[1]RPPF_UPDATED_RW4!Y29</f>
        <v>36</v>
      </c>
      <c r="Z29">
        <f>[1]RPPF_UPDATED_RW4!Z29</f>
        <v>0.32286358100242701</v>
      </c>
      <c r="AA29">
        <f>[1]RPPF_UPDATED_RW4!AA29</f>
        <v>26</v>
      </c>
      <c r="AB29">
        <f>[1]RPPF_UPDATED_RW4!AB29</f>
        <v>909048.20980380801</v>
      </c>
      <c r="AC29">
        <f>[1]RPPF_UPDATED_RW4!AC29</f>
        <v>63</v>
      </c>
      <c r="AD29">
        <f>[1]RPPF_UPDATED_RW4!AD29</f>
        <v>21.863070526512299</v>
      </c>
      <c r="AE29">
        <f>[1]RPPF_UPDATED_RW4!AE29</f>
        <v>25</v>
      </c>
      <c r="AF29">
        <f>[1]RPPF_UPDATED_RW4!AF29</f>
        <v>25.5</v>
      </c>
      <c r="AG29">
        <f>[1]RPPF_UPDATED_RW4!AG29</f>
        <v>0.90917550000000003</v>
      </c>
      <c r="AH29">
        <f>[1]RPPF_UPDATED_RW4!AH29</f>
        <v>23</v>
      </c>
      <c r="AI29">
        <f>[1]RPPF_UPDATED_RW4!AI29</f>
        <v>36</v>
      </c>
      <c r="AJ29">
        <f>[1]RPPF_UPDATED_RW4!AJ29</f>
        <v>20</v>
      </c>
      <c r="AK29">
        <f>[1]RPPF_UPDATED_RW4!AK29</f>
        <v>36</v>
      </c>
      <c r="AL29">
        <f>[1]RPPF_UPDATED_RW4!AL29</f>
        <v>32.25</v>
      </c>
      <c r="AM29">
        <f>[1]RPPF_UPDATED_RW4!AM29</f>
        <v>37.140001105562803</v>
      </c>
      <c r="AN29">
        <f>[1]RPPF_UPDATED_RW4!AN29</f>
        <v>29</v>
      </c>
      <c r="AO29">
        <f>[1]RPPF_UPDATED_RW4!AO29</f>
        <v>35.4716993583747</v>
      </c>
      <c r="AP29">
        <f>[1]RPPF_UPDATED_RW4!AP29</f>
        <v>29</v>
      </c>
      <c r="AQ29">
        <f>[1]RPPF_UPDATED_RW4!AQ29</f>
        <v>0.67068449416655596</v>
      </c>
      <c r="AR29">
        <f>[1]RPPF_UPDATED_RW4!AR29</f>
        <v>0.66217350401569697</v>
      </c>
      <c r="AS29">
        <f>[1]RPPF_UPDATED_RW4!AS29</f>
        <v>0.85016173662736305</v>
      </c>
      <c r="AT29">
        <f>[1]RPPF_UPDATED_RW4!AT29</f>
        <v>28</v>
      </c>
    </row>
    <row r="30" spans="1:46" x14ac:dyDescent="0.25">
      <c r="A30">
        <f>[1]RPPF_UPDATED_RW4!A30</f>
        <v>28</v>
      </c>
      <c r="B30">
        <f>[1]RPPF_UPDATED_RW4!B30</f>
        <v>2025</v>
      </c>
      <c r="C30" t="str">
        <f>[1]RPPF_UPDATED_RW4!C30</f>
        <v>Ohio St.</v>
      </c>
      <c r="D30">
        <f>[1]RPPF_UPDATED_RW4!D30</f>
        <v>69.238699999999994</v>
      </c>
      <c r="E30">
        <f>[1]RPPF_UPDATED_RW4!E30</f>
        <v>122</v>
      </c>
      <c r="F30">
        <f>[1]RPPF_UPDATED_RW4!F30</f>
        <v>67.518299999999996</v>
      </c>
      <c r="G30">
        <f>[1]RPPF_UPDATED_RW4!G30</f>
        <v>177</v>
      </c>
      <c r="H30">
        <f>[1]RPPF_UPDATED_RW4!H30</f>
        <v>113.244</v>
      </c>
      <c r="I30">
        <f>[1]RPPF_UPDATED_RW4!I30</f>
        <v>55</v>
      </c>
      <c r="J30">
        <f>[1]RPPF_UPDATED_RW4!J30</f>
        <v>119.23</v>
      </c>
      <c r="K30">
        <f>[1]RPPF_UPDATED_RW4!K30</f>
        <v>25</v>
      </c>
      <c r="L30">
        <f>[1]RPPF_UPDATED_RW4!L30</f>
        <v>102.276</v>
      </c>
      <c r="M30">
        <f>[1]RPPF_UPDATED_RW4!M30</f>
        <v>91</v>
      </c>
      <c r="N30">
        <f>[1]RPPF_UPDATED_RW4!N30</f>
        <v>97.621399999999994</v>
      </c>
      <c r="O30">
        <f>[1]RPPF_UPDATED_RW4!O30</f>
        <v>32</v>
      </c>
      <c r="P30">
        <f>[1]RPPF_UPDATED_RW4!P30</f>
        <v>21.6084</v>
      </c>
      <c r="Q30">
        <f>[1]RPPF_UPDATED_RW4!Q30</f>
        <v>27</v>
      </c>
      <c r="R30">
        <f>[1]RPPF_UPDATED_RW4!R30</f>
        <v>0.91062600000000005</v>
      </c>
      <c r="S30">
        <f>[1]RPPF_UPDATED_RW4!S30</f>
        <v>0.84624200000000005</v>
      </c>
      <c r="T30">
        <f>[1]RPPF_UPDATED_RW4!T30</f>
        <v>0.90542599999999995</v>
      </c>
      <c r="U30">
        <f>[1]RPPF_UPDATED_RW4!U30</f>
        <v>0.93231699999999995</v>
      </c>
      <c r="V30">
        <f>[1]RPPF_UPDATED_RW4!V30</f>
        <v>26</v>
      </c>
      <c r="W30">
        <f>[1]RPPF_UPDATED_RW4!W30</f>
        <v>42</v>
      </c>
      <c r="X30">
        <f>[1]RPPF_UPDATED_RW4!X30</f>
        <v>26</v>
      </c>
      <c r="Y30">
        <f>[1]RPPF_UPDATED_RW4!Y30</f>
        <v>17</v>
      </c>
      <c r="Z30">
        <f>[1]RPPF_UPDATED_RW4!Z30</f>
        <v>0.31208847075407198</v>
      </c>
      <c r="AA30">
        <f>[1]RPPF_UPDATED_RW4!AA30</f>
        <v>29</v>
      </c>
      <c r="AB30">
        <f>[1]RPPF_UPDATED_RW4!AB30</f>
        <v>984283.01986522996</v>
      </c>
      <c r="AC30">
        <f>[1]RPPF_UPDATED_RW4!AC30</f>
        <v>24</v>
      </c>
      <c r="AD30">
        <f>[1]RPPF_UPDATED_RW4!AD30</f>
        <v>22.0253665873242</v>
      </c>
      <c r="AE30">
        <f>[1]RPPF_UPDATED_RW4!AE30</f>
        <v>27</v>
      </c>
      <c r="AF30">
        <f>[1]RPPF_UPDATED_RW4!AF30</f>
        <v>28</v>
      </c>
      <c r="AG30">
        <f>[1]RPPF_UPDATED_RW4!AG30</f>
        <v>0.87843400000000005</v>
      </c>
      <c r="AH30">
        <f>[1]RPPF_UPDATED_RW4!AH30</f>
        <v>33</v>
      </c>
      <c r="AI30">
        <f>[1]RPPF_UPDATED_RW4!AI30</f>
        <v>42</v>
      </c>
      <c r="AJ30">
        <f>[1]RPPF_UPDATED_RW4!AJ30</f>
        <v>26</v>
      </c>
      <c r="AK30">
        <f>[1]RPPF_UPDATED_RW4!AK30</f>
        <v>17</v>
      </c>
      <c r="AL30">
        <f>[1]RPPF_UPDATED_RW4!AL30</f>
        <v>26.1666666666666</v>
      </c>
      <c r="AM30">
        <f>[1]RPPF_UPDATED_RW4!AM30</f>
        <v>30.921021016052901</v>
      </c>
      <c r="AN30">
        <f>[1]RPPF_UPDATED_RW4!AN30</f>
        <v>26</v>
      </c>
      <c r="AO30">
        <f>[1]RPPF_UPDATED_RW4!AO30</f>
        <v>29.7878573309624</v>
      </c>
      <c r="AP30">
        <f>[1]RPPF_UPDATED_RW4!AP30</f>
        <v>23</v>
      </c>
      <c r="AQ30">
        <f>[1]RPPF_UPDATED_RW4!AQ30</f>
        <v>0.66570810405449798</v>
      </c>
      <c r="AR30">
        <f>[1]RPPF_UPDATED_RW4!AR30</f>
        <v>0.653903336181618</v>
      </c>
      <c r="AS30">
        <f>[1]RPPF_UPDATED_RW4!AS30</f>
        <v>0.84677188621588995</v>
      </c>
      <c r="AT30">
        <f>[1]RPPF_UPDATED_RW4!AT30</f>
        <v>29</v>
      </c>
    </row>
    <row r="31" spans="1:46" x14ac:dyDescent="0.25">
      <c r="A31">
        <f>[1]RPPF_UPDATED_RW4!A31</f>
        <v>29</v>
      </c>
      <c r="B31">
        <f>[1]RPPF_UPDATED_RW4!B31</f>
        <v>2025</v>
      </c>
      <c r="C31" t="str">
        <f>[1]RPPF_UPDATED_RW4!C31</f>
        <v>Texas</v>
      </c>
      <c r="D31">
        <f>[1]RPPF_UPDATED_RW4!D31</f>
        <v>68.308199999999999</v>
      </c>
      <c r="E31">
        <f>[1]RPPF_UPDATED_RW4!E31</f>
        <v>170</v>
      </c>
      <c r="F31">
        <f>[1]RPPF_UPDATED_RW4!F31</f>
        <v>66.929199999999994</v>
      </c>
      <c r="G31">
        <f>[1]RPPF_UPDATED_RW4!G31</f>
        <v>202</v>
      </c>
      <c r="H31">
        <f>[1]RPPF_UPDATED_RW4!H31</f>
        <v>115.004</v>
      </c>
      <c r="I31">
        <f>[1]RPPF_UPDATED_RW4!I31</f>
        <v>30</v>
      </c>
      <c r="J31">
        <f>[1]RPPF_UPDATED_RW4!J31</f>
        <v>118.02200000000001</v>
      </c>
      <c r="K31">
        <f>[1]RPPF_UPDATED_RW4!K31</f>
        <v>36</v>
      </c>
      <c r="L31">
        <f>[1]RPPF_UPDATED_RW4!L31</f>
        <v>101.473</v>
      </c>
      <c r="M31">
        <f>[1]RPPF_UPDATED_RW4!M31</f>
        <v>75</v>
      </c>
      <c r="N31">
        <f>[1]RPPF_UPDATED_RW4!N31</f>
        <v>99.8215</v>
      </c>
      <c r="O31">
        <f>[1]RPPF_UPDATED_RW4!O31</f>
        <v>50</v>
      </c>
      <c r="P31">
        <f>[1]RPPF_UPDATED_RW4!P31</f>
        <v>18.201000000000001</v>
      </c>
      <c r="Q31">
        <f>[1]RPPF_UPDATED_RW4!Q31</f>
        <v>35</v>
      </c>
      <c r="R31">
        <f>[1]RPPF_UPDATED_RW4!R31</f>
        <v>0.86604300000000001</v>
      </c>
      <c r="S31">
        <f>[1]RPPF_UPDATED_RW4!S31</f>
        <v>0.88042799999999999</v>
      </c>
      <c r="T31">
        <f>[1]RPPF_UPDATED_RW4!T31</f>
        <v>0.86943599999999999</v>
      </c>
      <c r="U31">
        <f>[1]RPPF_UPDATED_RW4!U31</f>
        <v>0.91462399999999999</v>
      </c>
      <c r="V31">
        <f>[1]RPPF_UPDATED_RW4!V31</f>
        <v>43</v>
      </c>
      <c r="W31">
        <f>[1]RPPF_UPDATED_RW4!W31</f>
        <v>28</v>
      </c>
      <c r="X31">
        <f>[1]RPPF_UPDATED_RW4!X31</f>
        <v>36</v>
      </c>
      <c r="Y31">
        <f>[1]RPPF_UPDATED_RW4!Y31</f>
        <v>24</v>
      </c>
      <c r="Z31">
        <f>[1]RPPF_UPDATED_RW4!Z31</f>
        <v>0.266446780913565</v>
      </c>
      <c r="AA31">
        <f>[1]RPPF_UPDATED_RW4!AA31</f>
        <v>35</v>
      </c>
      <c r="AB31">
        <f>[1]RPPF_UPDATED_RW4!AB31</f>
        <v>951478.06603556802</v>
      </c>
      <c r="AC31">
        <f>[1]RPPF_UPDATED_RW4!AC31</f>
        <v>36</v>
      </c>
      <c r="AD31">
        <f>[1]RPPF_UPDATED_RW4!AD31</f>
        <v>23.135863073501099</v>
      </c>
      <c r="AE31">
        <f>[1]RPPF_UPDATED_RW4!AE31</f>
        <v>56</v>
      </c>
      <c r="AF31">
        <f>[1]RPPF_UPDATED_RW4!AF31</f>
        <v>45.5</v>
      </c>
      <c r="AG31">
        <f>[1]RPPF_UPDATED_RW4!AG31</f>
        <v>0.87323550000000005</v>
      </c>
      <c r="AH31">
        <f>[1]RPPF_UPDATED_RW4!AH31</f>
        <v>35</v>
      </c>
      <c r="AI31">
        <f>[1]RPPF_UPDATED_RW4!AI31</f>
        <v>28</v>
      </c>
      <c r="AJ31">
        <f>[1]RPPF_UPDATED_RW4!AJ31</f>
        <v>36</v>
      </c>
      <c r="AK31">
        <f>[1]RPPF_UPDATED_RW4!AK31</f>
        <v>24</v>
      </c>
      <c r="AL31">
        <f>[1]RPPF_UPDATED_RW4!AL31</f>
        <v>35.25</v>
      </c>
      <c r="AM31">
        <f>[1]RPPF_UPDATED_RW4!AM31</f>
        <v>40.037345472883601</v>
      </c>
      <c r="AN31">
        <f>[1]RPPF_UPDATED_RW4!AN31</f>
        <v>32</v>
      </c>
      <c r="AO31">
        <f>[1]RPPF_UPDATED_RW4!AO31</f>
        <v>40.367117461440799</v>
      </c>
      <c r="AP31">
        <f>[1]RPPF_UPDATED_RW4!AP31</f>
        <v>34</v>
      </c>
      <c r="AQ31">
        <f>[1]RPPF_UPDATED_RW4!AQ31</f>
        <v>0.674935029285888</v>
      </c>
      <c r="AR31">
        <f>[1]RPPF_UPDATED_RW4!AR31</f>
        <v>0.62580242253196905</v>
      </c>
      <c r="AS31">
        <f>[1]RPPF_UPDATED_RW4!AS31</f>
        <v>0.84190649454126398</v>
      </c>
      <c r="AT31">
        <f>[1]RPPF_UPDATED_RW4!AT31</f>
        <v>30</v>
      </c>
    </row>
    <row r="32" spans="1:46" x14ac:dyDescent="0.25">
      <c r="A32">
        <f>[1]RPPF_UPDATED_RW4!A32</f>
        <v>30</v>
      </c>
      <c r="B32">
        <f>[1]RPPF_UPDATED_RW4!B32</f>
        <v>2025</v>
      </c>
      <c r="C32" t="str">
        <f>[1]RPPF_UPDATED_RW4!C32</f>
        <v>Oregon</v>
      </c>
      <c r="D32">
        <f>[1]RPPF_UPDATED_RW4!D32</f>
        <v>68.809100000000001</v>
      </c>
      <c r="E32">
        <f>[1]RPPF_UPDATED_RW4!E32</f>
        <v>145</v>
      </c>
      <c r="F32">
        <f>[1]RPPF_UPDATED_RW4!F32</f>
        <v>67.92</v>
      </c>
      <c r="G32">
        <f>[1]RPPF_UPDATED_RW4!G32</f>
        <v>154</v>
      </c>
      <c r="H32">
        <f>[1]RPPF_UPDATED_RW4!H32</f>
        <v>110.876</v>
      </c>
      <c r="I32">
        <f>[1]RPPF_UPDATED_RW4!I32</f>
        <v>76</v>
      </c>
      <c r="J32">
        <f>[1]RPPF_UPDATED_RW4!J32</f>
        <v>118.119</v>
      </c>
      <c r="K32">
        <f>[1]RPPF_UPDATED_RW4!K32</f>
        <v>33</v>
      </c>
      <c r="L32">
        <f>[1]RPPF_UPDATED_RW4!L32</f>
        <v>103.87</v>
      </c>
      <c r="M32">
        <f>[1]RPPF_UPDATED_RW4!M32</f>
        <v>121</v>
      </c>
      <c r="N32">
        <f>[1]RPPF_UPDATED_RW4!N32</f>
        <v>99.914299999999997</v>
      </c>
      <c r="O32">
        <f>[1]RPPF_UPDATED_RW4!O32</f>
        <v>51</v>
      </c>
      <c r="P32">
        <f>[1]RPPF_UPDATED_RW4!P32</f>
        <v>18.204499999999999</v>
      </c>
      <c r="Q32">
        <f>[1]RPPF_UPDATED_RW4!Q32</f>
        <v>34</v>
      </c>
      <c r="R32">
        <f>[1]RPPF_UPDATED_RW4!R32</f>
        <v>0.86184499999999997</v>
      </c>
      <c r="S32">
        <f>[1]RPPF_UPDATED_RW4!S32</f>
        <v>0.87503299999999995</v>
      </c>
      <c r="T32">
        <f>[1]RPPF_UPDATED_RW4!T32</f>
        <v>0.93371499999999996</v>
      </c>
      <c r="U32">
        <f>[1]RPPF_UPDATED_RW4!U32</f>
        <v>0.83274599999999999</v>
      </c>
      <c r="V32">
        <f>[1]RPPF_UPDATED_RW4!V32</f>
        <v>45</v>
      </c>
      <c r="W32">
        <f>[1]RPPF_UPDATED_RW4!W32</f>
        <v>33</v>
      </c>
      <c r="X32">
        <f>[1]RPPF_UPDATED_RW4!X32</f>
        <v>15</v>
      </c>
      <c r="Y32">
        <f>[1]RPPF_UPDATED_RW4!Y32</f>
        <v>46</v>
      </c>
      <c r="Z32">
        <f>[1]RPPF_UPDATED_RW4!Z32</f>
        <v>0.264568203914889</v>
      </c>
      <c r="AA32">
        <f>[1]RPPF_UPDATED_RW4!AA32</f>
        <v>36</v>
      </c>
      <c r="AB32">
        <f>[1]RPPF_UPDATED_RW4!AB32</f>
        <v>960031.31757006503</v>
      </c>
      <c r="AC32">
        <f>[1]RPPF_UPDATED_RW4!AC32</f>
        <v>32</v>
      </c>
      <c r="AD32">
        <f>[1]RPPF_UPDATED_RW4!AD32</f>
        <v>23.0016167296276</v>
      </c>
      <c r="AE32">
        <f>[1]RPPF_UPDATED_RW4!AE32</f>
        <v>52</v>
      </c>
      <c r="AF32">
        <f>[1]RPPF_UPDATED_RW4!AF32</f>
        <v>44</v>
      </c>
      <c r="AG32">
        <f>[1]RPPF_UPDATED_RW4!AG32</f>
        <v>0.86843899999999996</v>
      </c>
      <c r="AH32">
        <f>[1]RPPF_UPDATED_RW4!AH32</f>
        <v>37</v>
      </c>
      <c r="AI32">
        <f>[1]RPPF_UPDATED_RW4!AI32</f>
        <v>33</v>
      </c>
      <c r="AJ32">
        <f>[1]RPPF_UPDATED_RW4!AJ32</f>
        <v>15</v>
      </c>
      <c r="AK32">
        <f>[1]RPPF_UPDATED_RW4!AK32</f>
        <v>46</v>
      </c>
      <c r="AL32">
        <f>[1]RPPF_UPDATED_RW4!AL32</f>
        <v>35</v>
      </c>
      <c r="AM32">
        <f>[1]RPPF_UPDATED_RW4!AM32</f>
        <v>39.998491485463902</v>
      </c>
      <c r="AN32">
        <f>[1]RPPF_UPDATED_RW4!AN32</f>
        <v>31</v>
      </c>
      <c r="AO32">
        <f>[1]RPPF_UPDATED_RW4!AO32</f>
        <v>40.302197390950802</v>
      </c>
      <c r="AP32">
        <f>[1]RPPF_UPDATED_RW4!AP32</f>
        <v>33</v>
      </c>
      <c r="AQ32">
        <f>[1]RPPF_UPDATED_RW4!AQ32</f>
        <v>0.67086436093000101</v>
      </c>
      <c r="AR32">
        <f>[1]RPPF_UPDATED_RW4!AR32</f>
        <v>0.62249024814875598</v>
      </c>
      <c r="AS32">
        <f>[1]RPPF_UPDATED_RW4!AS32</f>
        <v>0.83999180246400396</v>
      </c>
      <c r="AT32">
        <f>[1]RPPF_UPDATED_RW4!AT32</f>
        <v>31</v>
      </c>
    </row>
    <row r="33" spans="1:46" x14ac:dyDescent="0.25">
      <c r="A33">
        <f>[1]RPPF_UPDATED_RW4!A33</f>
        <v>31</v>
      </c>
      <c r="B33">
        <f>[1]RPPF_UPDATED_RW4!B33</f>
        <v>2025</v>
      </c>
      <c r="C33" t="str">
        <f>[1]RPPF_UPDATED_RW4!C33</f>
        <v>New Mexico</v>
      </c>
      <c r="D33">
        <f>[1]RPPF_UPDATED_RW4!D33</f>
        <v>73.5411</v>
      </c>
      <c r="E33">
        <f>[1]RPPF_UPDATED_RW4!E33</f>
        <v>8</v>
      </c>
      <c r="F33">
        <f>[1]RPPF_UPDATED_RW4!F33</f>
        <v>72.947699999999998</v>
      </c>
      <c r="G33">
        <f>[1]RPPF_UPDATED_RW4!G33</f>
        <v>4</v>
      </c>
      <c r="H33">
        <f>[1]RPPF_UPDATED_RW4!H33</f>
        <v>109.65300000000001</v>
      </c>
      <c r="I33">
        <f>[1]RPPF_UPDATED_RW4!I33</f>
        <v>100</v>
      </c>
      <c r="J33">
        <f>[1]RPPF_UPDATED_RW4!J33</f>
        <v>114.205</v>
      </c>
      <c r="K33">
        <f>[1]RPPF_UPDATED_RW4!K33</f>
        <v>72</v>
      </c>
      <c r="L33">
        <f>[1]RPPF_UPDATED_RW4!L33</f>
        <v>96.706800000000001</v>
      </c>
      <c r="M33">
        <f>[1]RPPF_UPDATED_RW4!M33</f>
        <v>18</v>
      </c>
      <c r="N33">
        <f>[1]RPPF_UPDATED_RW4!N33</f>
        <v>96.927899999999994</v>
      </c>
      <c r="O33">
        <f>[1]RPPF_UPDATED_RW4!O33</f>
        <v>27</v>
      </c>
      <c r="P33">
        <f>[1]RPPF_UPDATED_RW4!P33</f>
        <v>17.277100000000001</v>
      </c>
      <c r="Q33">
        <f>[1]RPPF_UPDATED_RW4!Q33</f>
        <v>39</v>
      </c>
      <c r="R33">
        <f>[1]RPPF_UPDATED_RW4!R33</f>
        <v>0.84885200000000005</v>
      </c>
      <c r="S33">
        <f>[1]RPPF_UPDATED_RW4!S33</f>
        <v>0.88732699999999998</v>
      </c>
      <c r="T33">
        <f>[1]RPPF_UPDATED_RW4!T33</f>
        <v>0.84555199999999997</v>
      </c>
      <c r="U33">
        <f>[1]RPPF_UPDATED_RW4!U33</f>
        <v>0.87353499999999995</v>
      </c>
      <c r="V33">
        <f>[1]RPPF_UPDATED_RW4!V33</f>
        <v>52</v>
      </c>
      <c r="W33">
        <f>[1]RPPF_UPDATED_RW4!W33</f>
        <v>27</v>
      </c>
      <c r="X33">
        <f>[1]RPPF_UPDATED_RW4!X33</f>
        <v>52</v>
      </c>
      <c r="Y33">
        <f>[1]RPPF_UPDATED_RW4!Y33</f>
        <v>35</v>
      </c>
      <c r="Z33">
        <f>[1]RPPF_UPDATED_RW4!Z33</f>
        <v>0.23493121533401001</v>
      </c>
      <c r="AA33">
        <f>[1]RPPF_UPDATED_RW4!AA33</f>
        <v>46</v>
      </c>
      <c r="AB33">
        <f>[1]RPPF_UPDATED_RW4!AB33</f>
        <v>959180.53717872698</v>
      </c>
      <c r="AC33">
        <f>[1]RPPF_UPDATED_RW4!AC33</f>
        <v>33</v>
      </c>
      <c r="AD33">
        <f>[1]RPPF_UPDATED_RW4!AD33</f>
        <v>20.501609831637602</v>
      </c>
      <c r="AE33">
        <f>[1]RPPF_UPDATED_RW4!AE33</f>
        <v>9</v>
      </c>
      <c r="AF33">
        <f>[1]RPPF_UPDATED_RW4!AF33</f>
        <v>27.5</v>
      </c>
      <c r="AG33">
        <f>[1]RPPF_UPDATED_RW4!AG33</f>
        <v>0.86808949999999996</v>
      </c>
      <c r="AH33">
        <f>[1]RPPF_UPDATED_RW4!AH33</f>
        <v>38</v>
      </c>
      <c r="AI33">
        <f>[1]RPPF_UPDATED_RW4!AI33</f>
        <v>27</v>
      </c>
      <c r="AJ33">
        <f>[1]RPPF_UPDATED_RW4!AJ33</f>
        <v>52</v>
      </c>
      <c r="AK33">
        <f>[1]RPPF_UPDATED_RW4!AK33</f>
        <v>35</v>
      </c>
      <c r="AL33">
        <f>[1]RPPF_UPDATED_RW4!AL33</f>
        <v>38.5833333333333</v>
      </c>
      <c r="AM33">
        <f>[1]RPPF_UPDATED_RW4!AM33</f>
        <v>43.482654459216597</v>
      </c>
      <c r="AN33">
        <f>[1]RPPF_UPDATED_RW4!AN33</f>
        <v>35</v>
      </c>
      <c r="AO33">
        <f>[1]RPPF_UPDATED_RW4!AO33</f>
        <v>44.446261973371797</v>
      </c>
      <c r="AP33">
        <f>[1]RPPF_UPDATED_RW4!AP33</f>
        <v>35</v>
      </c>
      <c r="AQ33">
        <f>[1]RPPF_UPDATED_RW4!AQ33</f>
        <v>0.67463169688443303</v>
      </c>
      <c r="AR33">
        <f>[1]RPPF_UPDATED_RW4!AR33</f>
        <v>0.61467340416127703</v>
      </c>
      <c r="AS33">
        <f>[1]RPPF_UPDATED_RW4!AS33</f>
        <v>0.83893880308856905</v>
      </c>
      <c r="AT33">
        <f>[1]RPPF_UPDATED_RW4!AT33</f>
        <v>32</v>
      </c>
    </row>
    <row r="34" spans="1:46" x14ac:dyDescent="0.25">
      <c r="A34">
        <f>[1]RPPF_UPDATED_RW4!A34</f>
        <v>32</v>
      </c>
      <c r="B34">
        <f>[1]RPPF_UPDATED_RW4!B34</f>
        <v>2025</v>
      </c>
      <c r="C34" t="str">
        <f>[1]RPPF_UPDATED_RW4!C34</f>
        <v>Connecticut</v>
      </c>
      <c r="D34">
        <f>[1]RPPF_UPDATED_RW4!D34</f>
        <v>64.957899999999995</v>
      </c>
      <c r="E34">
        <f>[1]RPPF_UPDATED_RW4!E34</f>
        <v>329</v>
      </c>
      <c r="F34">
        <f>[1]RPPF_UPDATED_RW4!F34</f>
        <v>64.054400000000001</v>
      </c>
      <c r="G34">
        <f>[1]RPPF_UPDATED_RW4!G34</f>
        <v>336</v>
      </c>
      <c r="H34">
        <f>[1]RPPF_UPDATED_RW4!H34</f>
        <v>117.46299999999999</v>
      </c>
      <c r="I34">
        <f>[1]RPPF_UPDATED_RW4!I34</f>
        <v>19</v>
      </c>
      <c r="J34">
        <f>[1]RPPF_UPDATED_RW4!J34</f>
        <v>121.07599999999999</v>
      </c>
      <c r="K34">
        <f>[1]RPPF_UPDATED_RW4!K34</f>
        <v>15</v>
      </c>
      <c r="L34">
        <f>[1]RPPF_UPDATED_RW4!L34</f>
        <v>103.23699999999999</v>
      </c>
      <c r="M34">
        <f>[1]RPPF_UPDATED_RW4!M34</f>
        <v>109</v>
      </c>
      <c r="N34">
        <f>[1]RPPF_UPDATED_RW4!N34</f>
        <v>103.221</v>
      </c>
      <c r="O34">
        <f>[1]RPPF_UPDATED_RW4!O34</f>
        <v>93</v>
      </c>
      <c r="P34">
        <f>[1]RPPF_UPDATED_RW4!P34</f>
        <v>17.8551</v>
      </c>
      <c r="Q34">
        <f>[1]RPPF_UPDATED_RW4!Q34</f>
        <v>36</v>
      </c>
      <c r="R34">
        <f>[1]RPPF_UPDATED_RW4!R34</f>
        <v>0.84415499999999999</v>
      </c>
      <c r="S34">
        <f>[1]RPPF_UPDATED_RW4!S34</f>
        <v>0.89402499999999996</v>
      </c>
      <c r="T34">
        <f>[1]RPPF_UPDATED_RW4!T34</f>
        <v>0.89522999999999997</v>
      </c>
      <c r="U34">
        <f>[1]RPPF_UPDATED_RW4!U34</f>
        <v>0.90912700000000002</v>
      </c>
      <c r="V34">
        <f>[1]RPPF_UPDATED_RW4!V34</f>
        <v>55</v>
      </c>
      <c r="W34">
        <f>[1]RPPF_UPDATED_RW4!W34</f>
        <v>25</v>
      </c>
      <c r="X34">
        <f>[1]RPPF_UPDATED_RW4!X34</f>
        <v>30</v>
      </c>
      <c r="Y34">
        <f>[1]RPPF_UPDATED_RW4!Y34</f>
        <v>27</v>
      </c>
      <c r="Z34">
        <f>[1]RPPF_UPDATED_RW4!Z34</f>
        <v>0.27487033909655301</v>
      </c>
      <c r="AA34">
        <f>[1]RPPF_UPDATED_RW4!AA34</f>
        <v>34</v>
      </c>
      <c r="AB34">
        <f>[1]RPPF_UPDATED_RW4!AB34</f>
        <v>952243.69479363004</v>
      </c>
      <c r="AC34">
        <f>[1]RPPF_UPDATED_RW4!AC34</f>
        <v>35</v>
      </c>
      <c r="AD34">
        <f>[1]RPPF_UPDATED_RW4!AD34</f>
        <v>25.6682891649148</v>
      </c>
      <c r="AE34">
        <f>[1]RPPF_UPDATED_RW4!AE34</f>
        <v>141</v>
      </c>
      <c r="AF34">
        <f>[1]RPPF_UPDATED_RW4!AF34</f>
        <v>87.5</v>
      </c>
      <c r="AG34">
        <f>[1]RPPF_UPDATED_RW4!AG34</f>
        <v>0.86908999999999903</v>
      </c>
      <c r="AH34">
        <f>[1]RPPF_UPDATED_RW4!AH34</f>
        <v>36</v>
      </c>
      <c r="AI34">
        <f>[1]RPPF_UPDATED_RW4!AI34</f>
        <v>25</v>
      </c>
      <c r="AJ34">
        <f>[1]RPPF_UPDATED_RW4!AJ34</f>
        <v>30</v>
      </c>
      <c r="AK34">
        <f>[1]RPPF_UPDATED_RW4!AK34</f>
        <v>27</v>
      </c>
      <c r="AL34">
        <f>[1]RPPF_UPDATED_RW4!AL34</f>
        <v>41.5833333333333</v>
      </c>
      <c r="AM34">
        <f>[1]RPPF_UPDATED_RW4!AM34</f>
        <v>46.512494989886498</v>
      </c>
      <c r="AN34">
        <f>[1]RPPF_UPDATED_RW4!AN34</f>
        <v>38</v>
      </c>
      <c r="AO34">
        <f>[1]RPPF_UPDATED_RW4!AO34</f>
        <v>47.846981708837198</v>
      </c>
      <c r="AP34">
        <f>[1]RPPF_UPDATED_RW4!AP34</f>
        <v>38</v>
      </c>
      <c r="AQ34">
        <f>[1]RPPF_UPDATED_RW4!AQ34</f>
        <v>0.67516100367110199</v>
      </c>
      <c r="AR34">
        <f>[1]RPPF_UPDATED_RW4!AR34</f>
        <v>0.60973659173773798</v>
      </c>
      <c r="AS34">
        <f>[1]RPPF_UPDATED_RW4!AS34</f>
        <v>0.83779045533268304</v>
      </c>
      <c r="AT34">
        <f>[1]RPPF_UPDATED_RW4!AT34</f>
        <v>33</v>
      </c>
    </row>
    <row r="35" spans="1:46" x14ac:dyDescent="0.25">
      <c r="A35">
        <f>[1]RPPF_UPDATED_RW4!A35</f>
        <v>33</v>
      </c>
      <c r="B35">
        <f>[1]RPPF_UPDATED_RW4!B35</f>
        <v>2025</v>
      </c>
      <c r="C35" t="str">
        <f>[1]RPPF_UPDATED_RW4!C35</f>
        <v>Creighton</v>
      </c>
      <c r="D35">
        <f>[1]RPPF_UPDATED_RW4!D35</f>
        <v>68.587500000000006</v>
      </c>
      <c r="E35">
        <f>[1]RPPF_UPDATED_RW4!E35</f>
        <v>153</v>
      </c>
      <c r="F35">
        <f>[1]RPPF_UPDATED_RW4!F35</f>
        <v>68.178299999999993</v>
      </c>
      <c r="G35">
        <f>[1]RPPF_UPDATED_RW4!G35</f>
        <v>137</v>
      </c>
      <c r="H35">
        <f>[1]RPPF_UPDATED_RW4!H35</f>
        <v>109.693</v>
      </c>
      <c r="I35">
        <f>[1]RPPF_UPDATED_RW4!I35</f>
        <v>98</v>
      </c>
      <c r="J35">
        <f>[1]RPPF_UPDATED_RW4!J35</f>
        <v>116.804</v>
      </c>
      <c r="K35">
        <f>[1]RPPF_UPDATED_RW4!K35</f>
        <v>44</v>
      </c>
      <c r="L35">
        <f>[1]RPPF_UPDATED_RW4!L35</f>
        <v>100.252</v>
      </c>
      <c r="M35">
        <f>[1]RPPF_UPDATED_RW4!M35</f>
        <v>62</v>
      </c>
      <c r="N35">
        <f>[1]RPPF_UPDATED_RW4!N35</f>
        <v>97.244399999999999</v>
      </c>
      <c r="O35">
        <f>[1]RPPF_UPDATED_RW4!O35</f>
        <v>30</v>
      </c>
      <c r="P35">
        <f>[1]RPPF_UPDATED_RW4!P35</f>
        <v>19.5596</v>
      </c>
      <c r="Q35">
        <f>[1]RPPF_UPDATED_RW4!Q35</f>
        <v>33</v>
      </c>
      <c r="R35">
        <f>[1]RPPF_UPDATED_RW4!R35</f>
        <v>0.90882700000000005</v>
      </c>
      <c r="S35">
        <f>[1]RPPF_UPDATED_RW4!S35</f>
        <v>0.84894000000000003</v>
      </c>
      <c r="T35">
        <f>[1]RPPF_UPDATED_RW4!T35</f>
        <v>0.85954200000000003</v>
      </c>
      <c r="U35">
        <f>[1]RPPF_UPDATED_RW4!U35</f>
        <v>0.92591999999999997</v>
      </c>
      <c r="V35">
        <f>[1]RPPF_UPDATED_RW4!V35</f>
        <v>27</v>
      </c>
      <c r="W35">
        <f>[1]RPPF_UPDATED_RW4!W35</f>
        <v>40</v>
      </c>
      <c r="X35">
        <f>[1]RPPF_UPDATED_RW4!X35</f>
        <v>42</v>
      </c>
      <c r="Y35">
        <f>[1]RPPF_UPDATED_RW4!Y35</f>
        <v>20</v>
      </c>
      <c r="Z35">
        <f>[1]RPPF_UPDATED_RW4!Z35</f>
        <v>0.28517732823036201</v>
      </c>
      <c r="AA35">
        <f>[1]RPPF_UPDATED_RW4!AA35</f>
        <v>33</v>
      </c>
      <c r="AB35">
        <f>[1]RPPF_UPDATED_RW4!AB35</f>
        <v>935751.22525739996</v>
      </c>
      <c r="AC35">
        <f>[1]RPPF_UPDATED_RW4!AC35</f>
        <v>46</v>
      </c>
      <c r="AD35">
        <f>[1]RPPF_UPDATED_RW4!AD35</f>
        <v>22.0972581073</v>
      </c>
      <c r="AE35">
        <f>[1]RPPF_UPDATED_RW4!AE35</f>
        <v>28</v>
      </c>
      <c r="AF35">
        <f>[1]RPPF_UPDATED_RW4!AF35</f>
        <v>30.5</v>
      </c>
      <c r="AG35">
        <f>[1]RPPF_UPDATED_RW4!AG35</f>
        <v>0.87888350000000004</v>
      </c>
      <c r="AH35">
        <f>[1]RPPF_UPDATED_RW4!AH35</f>
        <v>32</v>
      </c>
      <c r="AI35">
        <f>[1]RPPF_UPDATED_RW4!AI35</f>
        <v>40</v>
      </c>
      <c r="AJ35">
        <f>[1]RPPF_UPDATED_RW4!AJ35</f>
        <v>42</v>
      </c>
      <c r="AK35">
        <f>[1]RPPF_UPDATED_RW4!AK35</f>
        <v>20</v>
      </c>
      <c r="AL35">
        <f>[1]RPPF_UPDATED_RW4!AL35</f>
        <v>33.9166666666666</v>
      </c>
      <c r="AM35">
        <f>[1]RPPF_UPDATED_RW4!AM35</f>
        <v>39.951783007829299</v>
      </c>
      <c r="AN35">
        <f>[1]RPPF_UPDATED_RW4!AN35</f>
        <v>30</v>
      </c>
      <c r="AO35">
        <f>[1]RPPF_UPDATED_RW4!AO35</f>
        <v>38.590628526609798</v>
      </c>
      <c r="AP35">
        <f>[1]RPPF_UPDATED_RW4!AP35</f>
        <v>30</v>
      </c>
      <c r="AQ35">
        <f>[1]RPPF_UPDATED_RW4!AQ35</f>
        <v>0.65093561017192103</v>
      </c>
      <c r="AR35">
        <f>[1]RPPF_UPDATED_RW4!AR35</f>
        <v>0.63340342009224904</v>
      </c>
      <c r="AS35">
        <f>[1]RPPF_UPDATED_RW4!AS35</f>
        <v>0.83764475606710798</v>
      </c>
      <c r="AT35">
        <f>[1]RPPF_UPDATED_RW4!AT35</f>
        <v>34</v>
      </c>
    </row>
    <row r="36" spans="1:46" x14ac:dyDescent="0.25">
      <c r="A36">
        <f>[1]RPPF_UPDATED_RW4!A36</f>
        <v>34</v>
      </c>
      <c r="B36">
        <f>[1]RPPF_UPDATED_RW4!B36</f>
        <v>2025</v>
      </c>
      <c r="C36" t="str">
        <f>[1]RPPF_UPDATED_RW4!C36</f>
        <v>SMU</v>
      </c>
      <c r="D36">
        <f>[1]RPPF_UPDATED_RW4!D36</f>
        <v>69.900999999999996</v>
      </c>
      <c r="E36">
        <f>[1]RPPF_UPDATED_RW4!E36</f>
        <v>90</v>
      </c>
      <c r="F36">
        <f>[1]RPPF_UPDATED_RW4!F36</f>
        <v>69.358800000000002</v>
      </c>
      <c r="G36">
        <f>[1]RPPF_UPDATED_RW4!G36</f>
        <v>73</v>
      </c>
      <c r="H36">
        <f>[1]RPPF_UPDATED_RW4!H36</f>
        <v>117.81100000000001</v>
      </c>
      <c r="I36">
        <f>[1]RPPF_UPDATED_RW4!I36</f>
        <v>17</v>
      </c>
      <c r="J36">
        <f>[1]RPPF_UPDATED_RW4!J36</f>
        <v>119.075</v>
      </c>
      <c r="K36">
        <f>[1]RPPF_UPDATED_RW4!K36</f>
        <v>26</v>
      </c>
      <c r="L36">
        <f>[1]RPPF_UPDATED_RW4!L36</f>
        <v>102.468</v>
      </c>
      <c r="M36">
        <f>[1]RPPF_UPDATED_RW4!M36</f>
        <v>95</v>
      </c>
      <c r="N36">
        <f>[1]RPPF_UPDATED_RW4!N36</f>
        <v>101.489</v>
      </c>
      <c r="O36">
        <f>[1]RPPF_UPDATED_RW4!O36</f>
        <v>67</v>
      </c>
      <c r="P36">
        <f>[1]RPPF_UPDATED_RW4!P36</f>
        <v>17.585599999999999</v>
      </c>
      <c r="Q36">
        <f>[1]RPPF_UPDATED_RW4!Q36</f>
        <v>38</v>
      </c>
      <c r="R36">
        <f>[1]RPPF_UPDATED_RW4!R36</f>
        <v>0.85094999999999998</v>
      </c>
      <c r="S36">
        <f>[1]RPPF_UPDATED_RW4!S36</f>
        <v>0.88032900000000003</v>
      </c>
      <c r="T36">
        <f>[1]RPPF_UPDATED_RW4!T36</f>
        <v>0.81216699999999997</v>
      </c>
      <c r="U36">
        <f>[1]RPPF_UPDATED_RW4!U36</f>
        <v>0.91752299999999998</v>
      </c>
      <c r="V36">
        <f>[1]RPPF_UPDATED_RW4!V36</f>
        <v>50</v>
      </c>
      <c r="W36">
        <f>[1]RPPF_UPDATED_RW4!W36</f>
        <v>29</v>
      </c>
      <c r="X36">
        <f>[1]RPPF_UPDATED_RW4!X36</f>
        <v>67</v>
      </c>
      <c r="Y36">
        <f>[1]RPPF_UPDATED_RW4!Y36</f>
        <v>23</v>
      </c>
      <c r="Z36">
        <f>[1]RPPF_UPDATED_RW4!Z36</f>
        <v>0.25158438362827401</v>
      </c>
      <c r="AA36">
        <f>[1]RPPF_UPDATED_RW4!AA36</f>
        <v>40</v>
      </c>
      <c r="AB36">
        <f>[1]RPPF_UPDATED_RW4!AB36</f>
        <v>991116.18704312399</v>
      </c>
      <c r="AC36">
        <f>[1]RPPF_UPDATED_RW4!AC36</f>
        <v>22</v>
      </c>
      <c r="AD36">
        <f>[1]RPPF_UPDATED_RW4!AD36</f>
        <v>23.215977195597699</v>
      </c>
      <c r="AE36">
        <f>[1]RPPF_UPDATED_RW4!AE36</f>
        <v>58</v>
      </c>
      <c r="AF36">
        <f>[1]RPPF_UPDATED_RW4!AF36</f>
        <v>49</v>
      </c>
      <c r="AG36">
        <f>[1]RPPF_UPDATED_RW4!AG36</f>
        <v>0.86563950000000001</v>
      </c>
      <c r="AH36">
        <f>[1]RPPF_UPDATED_RW4!AH36</f>
        <v>39</v>
      </c>
      <c r="AI36">
        <f>[1]RPPF_UPDATED_RW4!AI36</f>
        <v>29</v>
      </c>
      <c r="AJ36">
        <f>[1]RPPF_UPDATED_RW4!AJ36</f>
        <v>67</v>
      </c>
      <c r="AK36">
        <f>[1]RPPF_UPDATED_RW4!AK36</f>
        <v>23</v>
      </c>
      <c r="AL36">
        <f>[1]RPPF_UPDATED_RW4!AL36</f>
        <v>40</v>
      </c>
      <c r="AM36">
        <f>[1]RPPF_UPDATED_RW4!AM36</f>
        <v>45.4375580038826</v>
      </c>
      <c r="AN36">
        <f>[1]RPPF_UPDATED_RW4!AN36</f>
        <v>37</v>
      </c>
      <c r="AO36">
        <f>[1]RPPF_UPDATED_RW4!AO36</f>
        <v>46.2086122456288</v>
      </c>
      <c r="AP36">
        <f>[1]RPPF_UPDATED_RW4!AP36</f>
        <v>37</v>
      </c>
      <c r="AQ36">
        <f>[1]RPPF_UPDATED_RW4!AQ36</f>
        <v>0.66637417962969703</v>
      </c>
      <c r="AR36">
        <f>[1]RPPF_UPDATED_RW4!AR36</f>
        <v>0.60996655670858602</v>
      </c>
      <c r="AS36">
        <f>[1]RPPF_UPDATED_RW4!AS36</f>
        <v>0.83555425272468198</v>
      </c>
      <c r="AT36">
        <f>[1]RPPF_UPDATED_RW4!AT36</f>
        <v>35</v>
      </c>
    </row>
    <row r="37" spans="1:46" x14ac:dyDescent="0.25">
      <c r="A37">
        <f>[1]RPPF_UPDATED_RW4!A37</f>
        <v>35</v>
      </c>
      <c r="B37">
        <f>[1]RPPF_UPDATED_RW4!B37</f>
        <v>2025</v>
      </c>
      <c r="C37" t="str">
        <f>[1]RPPF_UPDATED_RW4!C37</f>
        <v>BYU</v>
      </c>
      <c r="D37">
        <f>[1]RPPF_UPDATED_RW4!D37</f>
        <v>67.526899999999998</v>
      </c>
      <c r="E37">
        <f>[1]RPPF_UPDATED_RW4!E37</f>
        <v>208</v>
      </c>
      <c r="F37">
        <f>[1]RPPF_UPDATED_RW4!F37</f>
        <v>67.000699999999995</v>
      </c>
      <c r="G37">
        <f>[1]RPPF_UPDATED_RW4!G37</f>
        <v>199</v>
      </c>
      <c r="H37">
        <f>[1]RPPF_UPDATED_RW4!H37</f>
        <v>117.006</v>
      </c>
      <c r="I37">
        <f>[1]RPPF_UPDATED_RW4!I37</f>
        <v>20</v>
      </c>
      <c r="J37">
        <f>[1]RPPF_UPDATED_RW4!J37</f>
        <v>121.727</v>
      </c>
      <c r="K37">
        <f>[1]RPPF_UPDATED_RW4!K37</f>
        <v>13</v>
      </c>
      <c r="L37">
        <f>[1]RPPF_UPDATED_RW4!L37</f>
        <v>100.292</v>
      </c>
      <c r="M37">
        <f>[1]RPPF_UPDATED_RW4!M37</f>
        <v>63</v>
      </c>
      <c r="N37">
        <f>[1]RPPF_UPDATED_RW4!N37</f>
        <v>100.779</v>
      </c>
      <c r="O37">
        <f>[1]RPPF_UPDATED_RW4!O37</f>
        <v>60</v>
      </c>
      <c r="P37">
        <f>[1]RPPF_UPDATED_RW4!P37</f>
        <v>20.948499999999999</v>
      </c>
      <c r="Q37">
        <f>[1]RPPF_UPDATED_RW4!Q37</f>
        <v>31</v>
      </c>
      <c r="R37">
        <f>[1]RPPF_UPDATED_RW4!R37</f>
        <v>0.96516000000000002</v>
      </c>
      <c r="S37">
        <f>[1]RPPF_UPDATED_RW4!S37</f>
        <v>0.82325000000000004</v>
      </c>
      <c r="T37">
        <f>[1]RPPF_UPDATED_RW4!T37</f>
        <v>0.89542900000000003</v>
      </c>
      <c r="U37">
        <f>[1]RPPF_UPDATED_RW4!U37</f>
        <v>0.808952</v>
      </c>
      <c r="V37">
        <f>[1]RPPF_UPDATED_RW4!V37</f>
        <v>6</v>
      </c>
      <c r="W37">
        <f>[1]RPPF_UPDATED_RW4!W37</f>
        <v>50</v>
      </c>
      <c r="X37">
        <f>[1]RPPF_UPDATED_RW4!X37</f>
        <v>29</v>
      </c>
      <c r="Y37">
        <f>[1]RPPF_UPDATED_RW4!Y37</f>
        <v>52</v>
      </c>
      <c r="Z37">
        <f>[1]RPPF_UPDATED_RW4!Z37</f>
        <v>0.31021711347625902</v>
      </c>
      <c r="AA37">
        <f>[1]RPPF_UPDATED_RW4!AA37</f>
        <v>30</v>
      </c>
      <c r="AB37">
        <f>[1]RPPF_UPDATED_RW4!AB37</f>
        <v>1000577.31044953</v>
      </c>
      <c r="AC37">
        <f>[1]RPPF_UPDATED_RW4!AC37</f>
        <v>17</v>
      </c>
      <c r="AD37">
        <f>[1]RPPF_UPDATED_RW4!AD37</f>
        <v>23.763765532609</v>
      </c>
      <c r="AE37">
        <f>[1]RPPF_UPDATED_RW4!AE37</f>
        <v>72</v>
      </c>
      <c r="AF37">
        <f>[1]RPPF_UPDATED_RW4!AF37</f>
        <v>51</v>
      </c>
      <c r="AG37">
        <f>[1]RPPF_UPDATED_RW4!AG37</f>
        <v>0.89420500000000003</v>
      </c>
      <c r="AH37">
        <f>[1]RPPF_UPDATED_RW4!AH37</f>
        <v>29</v>
      </c>
      <c r="AI37">
        <f>[1]RPPF_UPDATED_RW4!AI37</f>
        <v>50</v>
      </c>
      <c r="AJ37">
        <f>[1]RPPF_UPDATED_RW4!AJ37</f>
        <v>29</v>
      </c>
      <c r="AK37">
        <f>[1]RPPF_UPDATED_RW4!AK37</f>
        <v>52</v>
      </c>
      <c r="AL37">
        <f>[1]RPPF_UPDATED_RW4!AL37</f>
        <v>34.6666666666666</v>
      </c>
      <c r="AM37">
        <f>[1]RPPF_UPDATED_RW4!AM37</f>
        <v>42.109525255592601</v>
      </c>
      <c r="AN37">
        <f>[1]RPPF_UPDATED_RW4!AN37</f>
        <v>33</v>
      </c>
      <c r="AO37">
        <f>[1]RPPF_UPDATED_RW4!AO37</f>
        <v>38.768142279082099</v>
      </c>
      <c r="AP37">
        <f>[1]RPPF_UPDATED_RW4!AP37</f>
        <v>31</v>
      </c>
      <c r="AQ37">
        <f>[1]RPPF_UPDATED_RW4!AQ37</f>
        <v>0.62792584006795804</v>
      </c>
      <c r="AR37">
        <f>[1]RPPF_UPDATED_RW4!AR37</f>
        <v>0.64407589316643699</v>
      </c>
      <c r="AS37">
        <f>[1]RPPF_UPDATED_RW4!AS37</f>
        <v>0.83441688348771204</v>
      </c>
      <c r="AT37">
        <f>[1]RPPF_UPDATED_RW4!AT37</f>
        <v>36</v>
      </c>
    </row>
    <row r="38" spans="1:46" x14ac:dyDescent="0.25">
      <c r="A38">
        <f>[1]RPPF_UPDATED_RW4!A38</f>
        <v>36</v>
      </c>
      <c r="B38">
        <f>[1]RPPF_UPDATED_RW4!B38</f>
        <v>2025</v>
      </c>
      <c r="C38" t="str">
        <f>[1]RPPF_UPDATED_RW4!C38</f>
        <v>Utah St.</v>
      </c>
      <c r="D38">
        <f>[1]RPPF_UPDATED_RW4!D38</f>
        <v>68.236099999999993</v>
      </c>
      <c r="E38">
        <f>[1]RPPF_UPDATED_RW4!E38</f>
        <v>178</v>
      </c>
      <c r="F38">
        <f>[1]RPPF_UPDATED_RW4!F38</f>
        <v>68.386499999999998</v>
      </c>
      <c r="G38">
        <f>[1]RPPF_UPDATED_RW4!G38</f>
        <v>122</v>
      </c>
      <c r="H38">
        <f>[1]RPPF_UPDATED_RW4!H38</f>
        <v>119.31399999999999</v>
      </c>
      <c r="I38">
        <f>[1]RPPF_UPDATED_RW4!I38</f>
        <v>8</v>
      </c>
      <c r="J38">
        <f>[1]RPPF_UPDATED_RW4!J38</f>
        <v>121.09099999999999</v>
      </c>
      <c r="K38">
        <f>[1]RPPF_UPDATED_RW4!K38</f>
        <v>14</v>
      </c>
      <c r="L38">
        <f>[1]RPPF_UPDATED_RW4!L38</f>
        <v>102.98699999999999</v>
      </c>
      <c r="M38">
        <f>[1]RPPF_UPDATED_RW4!M38</f>
        <v>103</v>
      </c>
      <c r="N38">
        <f>[1]RPPF_UPDATED_RW4!N38</f>
        <v>104.50700000000001</v>
      </c>
      <c r="O38">
        <f>[1]RPPF_UPDATED_RW4!O38</f>
        <v>111</v>
      </c>
      <c r="P38">
        <f>[1]RPPF_UPDATED_RW4!P38</f>
        <v>16.584499999999998</v>
      </c>
      <c r="Q38">
        <f>[1]RPPF_UPDATED_RW4!Q38</f>
        <v>42</v>
      </c>
      <c r="R38">
        <f>[1]RPPF_UPDATED_RW4!R38</f>
        <v>0.84085799999999999</v>
      </c>
      <c r="S38">
        <f>[1]RPPF_UPDATED_RW4!S38</f>
        <v>0.87193500000000002</v>
      </c>
      <c r="T38">
        <f>[1]RPPF_UPDATED_RW4!T38</f>
        <v>0.90772399999999998</v>
      </c>
      <c r="U38">
        <f>[1]RPPF_UPDATED_RW4!U38</f>
        <v>0.87833300000000003</v>
      </c>
      <c r="V38">
        <f>[1]RPPF_UPDATED_RW4!V38</f>
        <v>58</v>
      </c>
      <c r="W38">
        <f>[1]RPPF_UPDATED_RW4!W38</f>
        <v>35</v>
      </c>
      <c r="X38">
        <f>[1]RPPF_UPDATED_RW4!X38</f>
        <v>24</v>
      </c>
      <c r="Y38">
        <f>[1]RPPF_UPDATED_RW4!Y38</f>
        <v>33</v>
      </c>
      <c r="Z38">
        <f>[1]RPPF_UPDATED_RW4!Z38</f>
        <v>0.243038508941747</v>
      </c>
      <c r="AA38">
        <f>[1]RPPF_UPDATED_RW4!AA38</f>
        <v>42</v>
      </c>
      <c r="AB38">
        <f>[1]RPPF_UPDATED_RW4!AB38</f>
        <v>1000548.00055734</v>
      </c>
      <c r="AC38">
        <f>[1]RPPF_UPDATED_RW4!AC38</f>
        <v>18</v>
      </c>
      <c r="AD38">
        <f>[1]RPPF_UPDATED_RW4!AD38</f>
        <v>24.924038450048201</v>
      </c>
      <c r="AE38">
        <f>[1]RPPF_UPDATED_RW4!AE38</f>
        <v>109</v>
      </c>
      <c r="AF38">
        <f>[1]RPPF_UPDATED_RW4!AF38</f>
        <v>75.5</v>
      </c>
      <c r="AG38">
        <f>[1]RPPF_UPDATED_RW4!AG38</f>
        <v>0.8563965</v>
      </c>
      <c r="AH38">
        <f>[1]RPPF_UPDATED_RW4!AH38</f>
        <v>41</v>
      </c>
      <c r="AI38">
        <f>[1]RPPF_UPDATED_RW4!AI38</f>
        <v>35</v>
      </c>
      <c r="AJ38">
        <f>[1]RPPF_UPDATED_RW4!AJ38</f>
        <v>24</v>
      </c>
      <c r="AK38">
        <f>[1]RPPF_UPDATED_RW4!AK38</f>
        <v>33</v>
      </c>
      <c r="AL38">
        <f>[1]RPPF_UPDATED_RW4!AL38</f>
        <v>38.9166666666666</v>
      </c>
      <c r="AM38">
        <f>[1]RPPF_UPDATED_RW4!AM38</f>
        <v>44.632531859217302</v>
      </c>
      <c r="AN38">
        <f>[1]RPPF_UPDATED_RW4!AN38</f>
        <v>36</v>
      </c>
      <c r="AO38">
        <f>[1]RPPF_UPDATED_RW4!AO38</f>
        <v>45.4423467011678</v>
      </c>
      <c r="AP38">
        <f>[1]RPPF_UPDATED_RW4!AP38</f>
        <v>36</v>
      </c>
      <c r="AQ38">
        <f>[1]RPPF_UPDATED_RW4!AQ38</f>
        <v>0.66120116317909206</v>
      </c>
      <c r="AR38">
        <f>[1]RPPF_UPDATED_RW4!AR38</f>
        <v>0.60471621524921804</v>
      </c>
      <c r="AS38">
        <f>[1]RPPF_UPDATED_RW4!AS38</f>
        <v>0.832818083059498</v>
      </c>
      <c r="AT38">
        <f>[1]RPPF_UPDATED_RW4!AT38</f>
        <v>37</v>
      </c>
    </row>
    <row r="39" spans="1:46" x14ac:dyDescent="0.25">
      <c r="A39">
        <f>[1]RPPF_UPDATED_RW4!A39</f>
        <v>37</v>
      </c>
      <c r="B39">
        <f>[1]RPPF_UPDATED_RW4!B39</f>
        <v>2025</v>
      </c>
      <c r="C39" t="str">
        <f>[1]RPPF_UPDATED_RW4!C39</f>
        <v>Baylor</v>
      </c>
      <c r="D39">
        <f>[1]RPPF_UPDATED_RW4!D39</f>
        <v>66.129900000000006</v>
      </c>
      <c r="E39">
        <f>[1]RPPF_UPDATED_RW4!E39</f>
        <v>283</v>
      </c>
      <c r="F39">
        <f>[1]RPPF_UPDATED_RW4!F39</f>
        <v>65.110699999999994</v>
      </c>
      <c r="G39">
        <f>[1]RPPF_UPDATED_RW4!G39</f>
        <v>295</v>
      </c>
      <c r="H39">
        <f>[1]RPPF_UPDATED_RW4!H39</f>
        <v>114.408</v>
      </c>
      <c r="I39">
        <f>[1]RPPF_UPDATED_RW4!I39</f>
        <v>35</v>
      </c>
      <c r="J39">
        <f>[1]RPPF_UPDATED_RW4!J39</f>
        <v>122.432</v>
      </c>
      <c r="K39">
        <f>[1]RPPF_UPDATED_RW4!K39</f>
        <v>12</v>
      </c>
      <c r="L39">
        <f>[1]RPPF_UPDATED_RW4!L39</f>
        <v>104.765</v>
      </c>
      <c r="M39">
        <f>[1]RPPF_UPDATED_RW4!M39</f>
        <v>151</v>
      </c>
      <c r="N39">
        <f>[1]RPPF_UPDATED_RW4!N39</f>
        <v>101.316</v>
      </c>
      <c r="O39">
        <f>[1]RPPF_UPDATED_RW4!O39</f>
        <v>65</v>
      </c>
      <c r="P39">
        <f>[1]RPPF_UPDATED_RW4!P39</f>
        <v>21.1159</v>
      </c>
      <c r="Q39">
        <f>[1]RPPF_UPDATED_RW4!Q39</f>
        <v>30</v>
      </c>
      <c r="R39">
        <f>[1]RPPF_UPDATED_RW4!R39</f>
        <v>0.95051300000000005</v>
      </c>
      <c r="S39">
        <f>[1]RPPF_UPDATED_RW4!S39</f>
        <v>0.81335299999999999</v>
      </c>
      <c r="T39">
        <f>[1]RPPF_UPDATED_RW4!T39</f>
        <v>0.89243099999999997</v>
      </c>
      <c r="U39">
        <f>[1]RPPF_UPDATED_RW4!U39</f>
        <v>0.86223799999999995</v>
      </c>
      <c r="V39">
        <f>[1]RPPF_UPDATED_RW4!V39</f>
        <v>13</v>
      </c>
      <c r="W39">
        <f>[1]RPPF_UPDATED_RW4!W39</f>
        <v>53</v>
      </c>
      <c r="X39">
        <f>[1]RPPF_UPDATED_RW4!X39</f>
        <v>31</v>
      </c>
      <c r="Y39">
        <f>[1]RPPF_UPDATED_RW4!Y39</f>
        <v>38</v>
      </c>
      <c r="Z39">
        <f>[1]RPPF_UPDATED_RW4!Z39</f>
        <v>0.31931093196874599</v>
      </c>
      <c r="AA39">
        <f>[1]RPPF_UPDATED_RW4!AA39</f>
        <v>28</v>
      </c>
      <c r="AB39">
        <f>[1]RPPF_UPDATED_RW4!AB39</f>
        <v>991260.39352565701</v>
      </c>
      <c r="AC39">
        <f>[1]RPPF_UPDATED_RW4!AC39</f>
        <v>21</v>
      </c>
      <c r="AD39">
        <f>[1]RPPF_UPDATED_RW4!AD39</f>
        <v>24.4729876217379</v>
      </c>
      <c r="AE39">
        <f>[1]RPPF_UPDATED_RW4!AE39</f>
        <v>92</v>
      </c>
      <c r="AF39">
        <f>[1]RPPF_UPDATED_RW4!AF39</f>
        <v>60</v>
      </c>
      <c r="AG39">
        <f>[1]RPPF_UPDATED_RW4!AG39</f>
        <v>0.88193299999999997</v>
      </c>
      <c r="AH39">
        <f>[1]RPPF_UPDATED_RW4!AH39</f>
        <v>31</v>
      </c>
      <c r="AI39">
        <f>[1]RPPF_UPDATED_RW4!AI39</f>
        <v>53</v>
      </c>
      <c r="AJ39">
        <f>[1]RPPF_UPDATED_RW4!AJ39</f>
        <v>31</v>
      </c>
      <c r="AK39">
        <f>[1]RPPF_UPDATED_RW4!AK39</f>
        <v>38</v>
      </c>
      <c r="AL39">
        <f>[1]RPPF_UPDATED_RW4!AL39</f>
        <v>34.8333333333333</v>
      </c>
      <c r="AM39">
        <f>[1]RPPF_UPDATED_RW4!AM39</f>
        <v>42.826833285588499</v>
      </c>
      <c r="AN39">
        <f>[1]RPPF_UPDATED_RW4!AN39</f>
        <v>34</v>
      </c>
      <c r="AO39">
        <f>[1]RPPF_UPDATED_RW4!AO39</f>
        <v>39.496575514617703</v>
      </c>
      <c r="AP39">
        <f>[1]RPPF_UPDATED_RW4!AP39</f>
        <v>32</v>
      </c>
      <c r="AQ39">
        <f>[1]RPPF_UPDATED_RW4!AQ39</f>
        <v>0.61933001355290496</v>
      </c>
      <c r="AR39">
        <f>[1]RPPF_UPDATED_RW4!AR39</f>
        <v>0.63376023675236304</v>
      </c>
      <c r="AS39">
        <f>[1]RPPF_UPDATED_RW4!AS39</f>
        <v>0.82943229682227804</v>
      </c>
      <c r="AT39">
        <f>[1]RPPF_UPDATED_RW4!AT39</f>
        <v>38</v>
      </c>
    </row>
    <row r="40" spans="1:46" x14ac:dyDescent="0.25">
      <c r="A40">
        <f>[1]RPPF_UPDATED_RW4!A40</f>
        <v>38</v>
      </c>
      <c r="B40">
        <f>[1]RPPF_UPDATED_RW4!B40</f>
        <v>2025</v>
      </c>
      <c r="C40" t="str">
        <f>[1]RPPF_UPDATED_RW4!C40</f>
        <v>West Virginia</v>
      </c>
      <c r="D40">
        <f>[1]RPPF_UPDATED_RW4!D40</f>
        <v>65.099500000000006</v>
      </c>
      <c r="E40">
        <f>[1]RPPF_UPDATED_RW4!E40</f>
        <v>325</v>
      </c>
      <c r="F40">
        <f>[1]RPPF_UPDATED_RW4!F40</f>
        <v>64.215199999999996</v>
      </c>
      <c r="G40">
        <f>[1]RPPF_UPDATED_RW4!G40</f>
        <v>328</v>
      </c>
      <c r="H40">
        <f>[1]RPPF_UPDATED_RW4!H40</f>
        <v>103.97799999999999</v>
      </c>
      <c r="I40">
        <f>[1]RPPF_UPDATED_RW4!I40</f>
        <v>238</v>
      </c>
      <c r="J40">
        <f>[1]RPPF_UPDATED_RW4!J40</f>
        <v>111.306</v>
      </c>
      <c r="K40">
        <f>[1]RPPF_UPDATED_RW4!K40</f>
        <v>103</v>
      </c>
      <c r="L40">
        <f>[1]RPPF_UPDATED_RW4!L40</f>
        <v>96.922600000000003</v>
      </c>
      <c r="M40">
        <f>[1]RPPF_UPDATED_RW4!M40</f>
        <v>21</v>
      </c>
      <c r="N40">
        <f>[1]RPPF_UPDATED_RW4!N40</f>
        <v>95.027600000000007</v>
      </c>
      <c r="O40">
        <f>[1]RPPF_UPDATED_RW4!O40</f>
        <v>17</v>
      </c>
      <c r="P40">
        <f>[1]RPPF_UPDATED_RW4!P40</f>
        <v>16.2788</v>
      </c>
      <c r="Q40">
        <f>[1]RPPF_UPDATED_RW4!Q40</f>
        <v>46</v>
      </c>
      <c r="R40">
        <f>[1]RPPF_UPDATED_RW4!R40</f>
        <v>0.89622999999999997</v>
      </c>
      <c r="S40">
        <f>[1]RPPF_UPDATED_RW4!S40</f>
        <v>0.875332</v>
      </c>
      <c r="T40">
        <f>[1]RPPF_UPDATED_RW4!T40</f>
        <v>0.90652500000000003</v>
      </c>
      <c r="U40">
        <f>[1]RPPF_UPDATED_RW4!U40</f>
        <v>0.89502899999999996</v>
      </c>
      <c r="V40">
        <f>[1]RPPF_UPDATED_RW4!V40</f>
        <v>30</v>
      </c>
      <c r="W40">
        <f>[1]RPPF_UPDATED_RW4!W40</f>
        <v>32</v>
      </c>
      <c r="X40">
        <f>[1]RPPF_UPDATED_RW4!X40</f>
        <v>25</v>
      </c>
      <c r="Y40">
        <f>[1]RPPF_UPDATED_RW4!Y40</f>
        <v>29</v>
      </c>
      <c r="Z40">
        <f>[1]RPPF_UPDATED_RW4!Z40</f>
        <v>0.25005414788131902</v>
      </c>
      <c r="AA40">
        <f>[1]RPPF_UPDATED_RW4!AA40</f>
        <v>41</v>
      </c>
      <c r="AB40">
        <f>[1]RPPF_UPDATED_RW4!AB40</f>
        <v>806519.37439078197</v>
      </c>
      <c r="AC40">
        <f>[1]RPPF_UPDATED_RW4!AC40</f>
        <v>147</v>
      </c>
      <c r="AD40">
        <f>[1]RPPF_UPDATED_RW4!AD40</f>
        <v>22.437887413994201</v>
      </c>
      <c r="AE40">
        <f>[1]RPPF_UPDATED_RW4!AE40</f>
        <v>37</v>
      </c>
      <c r="AF40">
        <f>[1]RPPF_UPDATED_RW4!AF40</f>
        <v>39</v>
      </c>
      <c r="AG40">
        <f>[1]RPPF_UPDATED_RW4!AG40</f>
        <v>0.88578099999999904</v>
      </c>
      <c r="AH40">
        <f>[1]RPPF_UPDATED_RW4!AH40</f>
        <v>30</v>
      </c>
      <c r="AI40">
        <f>[1]RPPF_UPDATED_RW4!AI40</f>
        <v>32</v>
      </c>
      <c r="AJ40">
        <f>[1]RPPF_UPDATED_RW4!AJ40</f>
        <v>25</v>
      </c>
      <c r="AK40">
        <f>[1]RPPF_UPDATED_RW4!AK40</f>
        <v>29</v>
      </c>
      <c r="AL40">
        <f>[1]RPPF_UPDATED_RW4!AL40</f>
        <v>51.8333333333333</v>
      </c>
      <c r="AM40">
        <f>[1]RPPF_UPDATED_RW4!AM40</f>
        <v>59.215627137284201</v>
      </c>
      <c r="AN40">
        <f>[1]RPPF_UPDATED_RW4!AN40</f>
        <v>44</v>
      </c>
      <c r="AO40">
        <f>[1]RPPF_UPDATED_RW4!AO40</f>
        <v>58.517097717532103</v>
      </c>
      <c r="AP40">
        <f>[1]RPPF_UPDATED_RW4!AP40</f>
        <v>45</v>
      </c>
      <c r="AQ40">
        <f>[1]RPPF_UPDATED_RW4!AQ40</f>
        <v>0.64527348911702898</v>
      </c>
      <c r="AR40">
        <f>[1]RPPF_UPDATED_RW4!AR40</f>
        <v>0.606003786120766</v>
      </c>
      <c r="AS40">
        <f>[1]RPPF_UPDATED_RW4!AS40</f>
        <v>0.82895207817470695</v>
      </c>
      <c r="AT40">
        <f>[1]RPPF_UPDATED_RW4!AT40</f>
        <v>39</v>
      </c>
    </row>
    <row r="41" spans="1:46" x14ac:dyDescent="0.25">
      <c r="A41">
        <f>[1]RPPF_UPDATED_RW4!A41</f>
        <v>39</v>
      </c>
      <c r="B41">
        <f>[1]RPPF_UPDATED_RW4!B41</f>
        <v>2025</v>
      </c>
      <c r="C41" t="str">
        <f>[1]RPPF_UPDATED_RW4!C41</f>
        <v>Vanderbilt</v>
      </c>
      <c r="D41">
        <f>[1]RPPF_UPDATED_RW4!D41</f>
        <v>69.9803</v>
      </c>
      <c r="E41">
        <f>[1]RPPF_UPDATED_RW4!E41</f>
        <v>87</v>
      </c>
      <c r="F41">
        <f>[1]RPPF_UPDATED_RW4!F41</f>
        <v>69.462199999999996</v>
      </c>
      <c r="G41">
        <f>[1]RPPF_UPDATED_RW4!G41</f>
        <v>68</v>
      </c>
      <c r="H41">
        <f>[1]RPPF_UPDATED_RW4!H41</f>
        <v>113.855</v>
      </c>
      <c r="I41">
        <f>[1]RPPF_UPDATED_RW4!I41</f>
        <v>43</v>
      </c>
      <c r="J41">
        <f>[1]RPPF_UPDATED_RW4!J41</f>
        <v>118.38200000000001</v>
      </c>
      <c r="K41">
        <f>[1]RPPF_UPDATED_RW4!K41</f>
        <v>31</v>
      </c>
      <c r="L41">
        <f>[1]RPPF_UPDATED_RW4!L41</f>
        <v>104.458</v>
      </c>
      <c r="M41">
        <f>[1]RPPF_UPDATED_RW4!M41</f>
        <v>143</v>
      </c>
      <c r="N41">
        <f>[1]RPPF_UPDATED_RW4!N41</f>
        <v>102.267</v>
      </c>
      <c r="O41">
        <f>[1]RPPF_UPDATED_RW4!O41</f>
        <v>76</v>
      </c>
      <c r="P41">
        <f>[1]RPPF_UPDATED_RW4!P41</f>
        <v>16.114699999999999</v>
      </c>
      <c r="Q41">
        <f>[1]RPPF_UPDATED_RW4!Q41</f>
        <v>47</v>
      </c>
      <c r="R41">
        <f>[1]RPPF_UPDATED_RW4!R41</f>
        <v>0.87253899999999995</v>
      </c>
      <c r="S41">
        <f>[1]RPPF_UPDATED_RW4!S41</f>
        <v>0.84694100000000005</v>
      </c>
      <c r="T41">
        <f>[1]RPPF_UPDATED_RW4!T41</f>
        <v>0.86163999999999996</v>
      </c>
      <c r="U41">
        <f>[1]RPPF_UPDATED_RW4!U41</f>
        <v>0.84743999999999997</v>
      </c>
      <c r="V41">
        <f>[1]RPPF_UPDATED_RW4!V41</f>
        <v>39</v>
      </c>
      <c r="W41">
        <f>[1]RPPF_UPDATED_RW4!W41</f>
        <v>41</v>
      </c>
      <c r="X41">
        <f>[1]RPPF_UPDATED_RW4!X41</f>
        <v>40</v>
      </c>
      <c r="Y41">
        <f>[1]RPPF_UPDATED_RW4!Y41</f>
        <v>41</v>
      </c>
      <c r="Z41">
        <f>[1]RPPF_UPDATED_RW4!Z41</f>
        <v>0.23027909283041001</v>
      </c>
      <c r="AA41">
        <f>[1]RPPF_UPDATED_RW4!AA41</f>
        <v>48</v>
      </c>
      <c r="AB41">
        <f>[1]RPPF_UPDATED_RW4!AB41</f>
        <v>980724.77301089698</v>
      </c>
      <c r="AC41">
        <f>[1]RPPF_UPDATED_RW4!AC41</f>
        <v>25</v>
      </c>
      <c r="AD41">
        <f>[1]RPPF_UPDATED_RW4!AD41</f>
        <v>23.474752703246999</v>
      </c>
      <c r="AE41">
        <f>[1]RPPF_UPDATED_RW4!AE41</f>
        <v>64</v>
      </c>
      <c r="AF41">
        <f>[1]RPPF_UPDATED_RW4!AF41</f>
        <v>56</v>
      </c>
      <c r="AG41">
        <f>[1]RPPF_UPDATED_RW4!AG41</f>
        <v>0.85973999999999995</v>
      </c>
      <c r="AH41">
        <f>[1]RPPF_UPDATED_RW4!AH41</f>
        <v>40</v>
      </c>
      <c r="AI41">
        <f>[1]RPPF_UPDATED_RW4!AI41</f>
        <v>41</v>
      </c>
      <c r="AJ41">
        <f>[1]RPPF_UPDATED_RW4!AJ41</f>
        <v>40</v>
      </c>
      <c r="AK41">
        <f>[1]RPPF_UPDATED_RW4!AK41</f>
        <v>41</v>
      </c>
      <c r="AL41">
        <f>[1]RPPF_UPDATED_RW4!AL41</f>
        <v>41.6666666666666</v>
      </c>
      <c r="AM41">
        <f>[1]RPPF_UPDATED_RW4!AM41</f>
        <v>49.196657933275901</v>
      </c>
      <c r="AN41">
        <f>[1]RPPF_UPDATED_RW4!AN41</f>
        <v>39</v>
      </c>
      <c r="AO41">
        <f>[1]RPPF_UPDATED_RW4!AO41</f>
        <v>48.464264390009298</v>
      </c>
      <c r="AP41">
        <f>[1]RPPF_UPDATED_RW4!AP41</f>
        <v>39</v>
      </c>
      <c r="AQ41">
        <f>[1]RPPF_UPDATED_RW4!AQ41</f>
        <v>0.63602508940050495</v>
      </c>
      <c r="AR41">
        <f>[1]RPPF_UPDATED_RW4!AR41</f>
        <v>0.602211097311251</v>
      </c>
      <c r="AS41">
        <f>[1]RPPF_UPDATED_RW4!AS41</f>
        <v>0.82548540377894197</v>
      </c>
      <c r="AT41">
        <f>[1]RPPF_UPDATED_RW4!AT41</f>
        <v>40</v>
      </c>
    </row>
    <row r="42" spans="1:46" x14ac:dyDescent="0.25">
      <c r="A42">
        <f>[1]RPPF_UPDATED_RW4!A42</f>
        <v>40</v>
      </c>
      <c r="B42">
        <f>[1]RPPF_UPDATED_RW4!B42</f>
        <v>2025</v>
      </c>
      <c r="C42" t="str">
        <f>[1]RPPF_UPDATED_RW4!C42</f>
        <v>VCU</v>
      </c>
      <c r="D42">
        <f>[1]RPPF_UPDATED_RW4!D42</f>
        <v>67.375500000000002</v>
      </c>
      <c r="E42">
        <f>[1]RPPF_UPDATED_RW4!E42</f>
        <v>216</v>
      </c>
      <c r="F42">
        <f>[1]RPPF_UPDATED_RW4!F42</f>
        <v>66.623400000000004</v>
      </c>
      <c r="G42">
        <f>[1]RPPF_UPDATED_RW4!G42</f>
        <v>216</v>
      </c>
      <c r="H42">
        <f>[1]RPPF_UPDATED_RW4!H42</f>
        <v>115.14100000000001</v>
      </c>
      <c r="I42">
        <f>[1]RPPF_UPDATED_RW4!I42</f>
        <v>27</v>
      </c>
      <c r="J42">
        <f>[1]RPPF_UPDATED_RW4!J42</f>
        <v>116.01900000000001</v>
      </c>
      <c r="K42">
        <f>[1]RPPF_UPDATED_RW4!K42</f>
        <v>54</v>
      </c>
      <c r="L42">
        <f>[1]RPPF_UPDATED_RW4!L42</f>
        <v>93.360699999999994</v>
      </c>
      <c r="M42">
        <f>[1]RPPF_UPDATED_RW4!M42</f>
        <v>6</v>
      </c>
      <c r="N42">
        <f>[1]RPPF_UPDATED_RW4!N42</f>
        <v>96.264099999999999</v>
      </c>
      <c r="O42">
        <f>[1]RPPF_UPDATED_RW4!O42</f>
        <v>23</v>
      </c>
      <c r="P42">
        <f>[1]RPPF_UPDATED_RW4!P42</f>
        <v>19.7544</v>
      </c>
      <c r="Q42">
        <f>[1]RPPF_UPDATED_RW4!Q42</f>
        <v>32</v>
      </c>
      <c r="R42">
        <f>[1]RPPF_UPDATED_RW4!R42</f>
        <v>0.92472399999999999</v>
      </c>
      <c r="S42">
        <f>[1]RPPF_UPDATED_RW4!S42</f>
        <v>0.82414900000000002</v>
      </c>
      <c r="T42">
        <f>[1]RPPF_UPDATED_RW4!T42</f>
        <v>0.83505700000000005</v>
      </c>
      <c r="U42">
        <f>[1]RPPF_UPDATED_RW4!U42</f>
        <v>0.83784400000000003</v>
      </c>
      <c r="V42">
        <f>[1]RPPF_UPDATED_RW4!V42</f>
        <v>24</v>
      </c>
      <c r="W42">
        <f>[1]RPPF_UPDATED_RW4!W42</f>
        <v>49</v>
      </c>
      <c r="X42">
        <f>[1]RPPF_UPDATED_RW4!X42</f>
        <v>57</v>
      </c>
      <c r="Y42">
        <f>[1]RPPF_UPDATED_RW4!Y42</f>
        <v>44</v>
      </c>
      <c r="Z42">
        <f>[1]RPPF_UPDATED_RW4!Z42</f>
        <v>0.29320598733961101</v>
      </c>
      <c r="AA42">
        <f>[1]RPPF_UPDATED_RW4!AA42</f>
        <v>32</v>
      </c>
      <c r="AB42">
        <f>[1]RPPF_UPDATED_RW4!AB42</f>
        <v>906901.74352655502</v>
      </c>
      <c r="AC42">
        <f>[1]RPPF_UPDATED_RW4!AC42</f>
        <v>65</v>
      </c>
      <c r="AD42">
        <f>[1]RPPF_UPDATED_RW4!AD42</f>
        <v>22.133034786476799</v>
      </c>
      <c r="AE42">
        <f>[1]RPPF_UPDATED_RW4!AE42</f>
        <v>31</v>
      </c>
      <c r="AF42">
        <f>[1]RPPF_UPDATED_RW4!AF42</f>
        <v>31.5</v>
      </c>
      <c r="AG42">
        <f>[1]RPPF_UPDATED_RW4!AG42</f>
        <v>0.87443649999999995</v>
      </c>
      <c r="AH42">
        <f>[1]RPPF_UPDATED_RW4!AH42</f>
        <v>34</v>
      </c>
      <c r="AI42">
        <f>[1]RPPF_UPDATED_RW4!AI42</f>
        <v>49</v>
      </c>
      <c r="AJ42">
        <f>[1]RPPF_UPDATED_RW4!AJ42</f>
        <v>57</v>
      </c>
      <c r="AK42">
        <f>[1]RPPF_UPDATED_RW4!AK42</f>
        <v>44</v>
      </c>
      <c r="AL42">
        <f>[1]RPPF_UPDATED_RW4!AL42</f>
        <v>43.9166666666666</v>
      </c>
      <c r="AM42">
        <f>[1]RPPF_UPDATED_RW4!AM42</f>
        <v>53.2872898792168</v>
      </c>
      <c r="AN42">
        <f>[1]RPPF_UPDATED_RW4!AN42</f>
        <v>41</v>
      </c>
      <c r="AO42">
        <f>[1]RPPF_UPDATED_RW4!AO42</f>
        <v>50.2228196863542</v>
      </c>
      <c r="AP42">
        <f>[1]RPPF_UPDATED_RW4!AP42</f>
        <v>40</v>
      </c>
      <c r="AQ42">
        <f>[1]RPPF_UPDATED_RW4!AQ42</f>
        <v>0.61398537024887601</v>
      </c>
      <c r="AR42">
        <f>[1]RPPF_UPDATED_RW4!AR42</f>
        <v>0.60978251214437196</v>
      </c>
      <c r="AS42">
        <f>[1]RPPF_UPDATED_RW4!AS42</f>
        <v>0.82161360511796999</v>
      </c>
      <c r="AT42">
        <f>[1]RPPF_UPDATED_RW4!AT42</f>
        <v>41</v>
      </c>
    </row>
    <row r="43" spans="1:46" x14ac:dyDescent="0.25">
      <c r="A43">
        <f>[1]RPPF_UPDATED_RW4!A43</f>
        <v>41</v>
      </c>
      <c r="B43">
        <f>[1]RPPF_UPDATED_RW4!B43</f>
        <v>2025</v>
      </c>
      <c r="C43" t="str">
        <f>[1]RPPF_UPDATED_RW4!C43</f>
        <v>Arkansas</v>
      </c>
      <c r="D43">
        <f>[1]RPPF_UPDATED_RW4!D43</f>
        <v>69.951899999999995</v>
      </c>
      <c r="E43">
        <f>[1]RPPF_UPDATED_RW4!E43</f>
        <v>88</v>
      </c>
      <c r="F43">
        <f>[1]RPPF_UPDATED_RW4!F43</f>
        <v>68.658900000000003</v>
      </c>
      <c r="G43">
        <f>[1]RPPF_UPDATED_RW4!G43</f>
        <v>110</v>
      </c>
      <c r="H43">
        <f>[1]RPPF_UPDATED_RW4!H43</f>
        <v>107.482</v>
      </c>
      <c r="I43">
        <f>[1]RPPF_UPDATED_RW4!I43</f>
        <v>143</v>
      </c>
      <c r="J43">
        <f>[1]RPPF_UPDATED_RW4!J43</f>
        <v>112.812</v>
      </c>
      <c r="K43">
        <f>[1]RPPF_UPDATED_RW4!K43</f>
        <v>83</v>
      </c>
      <c r="L43">
        <f>[1]RPPF_UPDATED_RW4!L43</f>
        <v>98.642099999999999</v>
      </c>
      <c r="M43">
        <f>[1]RPPF_UPDATED_RW4!M43</f>
        <v>37</v>
      </c>
      <c r="N43">
        <f>[1]RPPF_UPDATED_RW4!N43</f>
        <v>95.048699999999997</v>
      </c>
      <c r="O43">
        <f>[1]RPPF_UPDATED_RW4!O43</f>
        <v>19</v>
      </c>
      <c r="P43">
        <f>[1]RPPF_UPDATED_RW4!P43</f>
        <v>17.763200000000001</v>
      </c>
      <c r="Q43">
        <f>[1]RPPF_UPDATED_RW4!Q43</f>
        <v>37</v>
      </c>
      <c r="R43">
        <f>[1]RPPF_UPDATED_RW4!R43</f>
        <v>0.85824900000000004</v>
      </c>
      <c r="S43">
        <f>[1]RPPF_UPDATED_RW4!S43</f>
        <v>0.83924399999999999</v>
      </c>
      <c r="T43">
        <f>[1]RPPF_UPDATED_RW4!T43</f>
        <v>0.849549</v>
      </c>
      <c r="U43">
        <f>[1]RPPF_UPDATED_RW4!U43</f>
        <v>0.87813399999999997</v>
      </c>
      <c r="V43">
        <f>[1]RPPF_UPDATED_RW4!V43</f>
        <v>49</v>
      </c>
      <c r="W43">
        <f>[1]RPPF_UPDATED_RW4!W43</f>
        <v>44</v>
      </c>
      <c r="X43">
        <f>[1]RPPF_UPDATED_RW4!X43</f>
        <v>49</v>
      </c>
      <c r="Y43">
        <f>[1]RPPF_UPDATED_RW4!Y43</f>
        <v>34</v>
      </c>
      <c r="Z43">
        <f>[1]RPPF_UPDATED_RW4!Z43</f>
        <v>0.25393591882422001</v>
      </c>
      <c r="AA43">
        <f>[1]RPPF_UPDATED_RW4!AA43</f>
        <v>37</v>
      </c>
      <c r="AB43">
        <f>[1]RPPF_UPDATED_RW4!AB43</f>
        <v>890246.16715275298</v>
      </c>
      <c r="AC43">
        <f>[1]RPPF_UPDATED_RW4!AC43</f>
        <v>72</v>
      </c>
      <c r="AD43">
        <f>[1]RPPF_UPDATED_RW4!AD43</f>
        <v>20.888842482832501</v>
      </c>
      <c r="AE43">
        <f>[1]RPPF_UPDATED_RW4!AE43</f>
        <v>13</v>
      </c>
      <c r="AF43">
        <f>[1]RPPF_UPDATED_RW4!AF43</f>
        <v>25</v>
      </c>
      <c r="AG43">
        <f>[1]RPPF_UPDATED_RW4!AG43</f>
        <v>0.84874649999999996</v>
      </c>
      <c r="AH43">
        <f>[1]RPPF_UPDATED_RW4!AH43</f>
        <v>42</v>
      </c>
      <c r="AI43">
        <f>[1]RPPF_UPDATED_RW4!AI43</f>
        <v>44</v>
      </c>
      <c r="AJ43">
        <f>[1]RPPF_UPDATED_RW4!AJ43</f>
        <v>49</v>
      </c>
      <c r="AK43">
        <f>[1]RPPF_UPDATED_RW4!AK43</f>
        <v>34</v>
      </c>
      <c r="AL43">
        <f>[1]RPPF_UPDATED_RW4!AL43</f>
        <v>43.1666666666666</v>
      </c>
      <c r="AM43">
        <f>[1]RPPF_UPDATED_RW4!AM43</f>
        <v>51.435180551385102</v>
      </c>
      <c r="AN43">
        <f>[1]RPPF_UPDATED_RW4!AN43</f>
        <v>40</v>
      </c>
      <c r="AO43">
        <f>[1]RPPF_UPDATED_RW4!AO43</f>
        <v>50.859316258348798</v>
      </c>
      <c r="AP43">
        <f>[1]RPPF_UPDATED_RW4!AP43</f>
        <v>41</v>
      </c>
      <c r="AQ43">
        <f>[1]RPPF_UPDATED_RW4!AQ43</f>
        <v>0.62744674200365402</v>
      </c>
      <c r="AR43">
        <f>[1]RPPF_UPDATED_RW4!AR43</f>
        <v>0.59093675916638699</v>
      </c>
      <c r="AS43">
        <f>[1]RPPF_UPDATED_RW4!AS43</f>
        <v>0.82016570507673303</v>
      </c>
      <c r="AT43">
        <f>[1]RPPF_UPDATED_RW4!AT43</f>
        <v>42</v>
      </c>
    </row>
    <row r="44" spans="1:46" x14ac:dyDescent="0.25">
      <c r="A44">
        <f>[1]RPPF_UPDATED_RW4!A44</f>
        <v>42</v>
      </c>
      <c r="B44">
        <f>[1]RPPF_UPDATED_RW4!B44</f>
        <v>2025</v>
      </c>
      <c r="C44" t="str">
        <f>[1]RPPF_UPDATED_RW4!C44</f>
        <v>Memphis</v>
      </c>
      <c r="D44">
        <f>[1]RPPF_UPDATED_RW4!D44</f>
        <v>70.803399999999996</v>
      </c>
      <c r="E44">
        <f>[1]RPPF_UPDATED_RW4!E44</f>
        <v>43</v>
      </c>
      <c r="F44">
        <f>[1]RPPF_UPDATED_RW4!F44</f>
        <v>70.504300000000001</v>
      </c>
      <c r="G44">
        <f>[1]RPPF_UPDATED_RW4!G44</f>
        <v>41</v>
      </c>
      <c r="H44">
        <f>[1]RPPF_UPDATED_RW4!H44</f>
        <v>110.687</v>
      </c>
      <c r="I44">
        <f>[1]RPPF_UPDATED_RW4!I44</f>
        <v>78</v>
      </c>
      <c r="J44">
        <f>[1]RPPF_UPDATED_RW4!J44</f>
        <v>114.82299999999999</v>
      </c>
      <c r="K44">
        <f>[1]RPPF_UPDATED_RW4!K44</f>
        <v>66</v>
      </c>
      <c r="L44">
        <f>[1]RPPF_UPDATED_RW4!L44</f>
        <v>102.128</v>
      </c>
      <c r="M44">
        <f>[1]RPPF_UPDATED_RW4!M44</f>
        <v>83</v>
      </c>
      <c r="N44">
        <f>[1]RPPF_UPDATED_RW4!N44</f>
        <v>98.746799999999993</v>
      </c>
      <c r="O44">
        <f>[1]RPPF_UPDATED_RW4!O44</f>
        <v>41</v>
      </c>
      <c r="P44">
        <f>[1]RPPF_UPDATED_RW4!P44</f>
        <v>16.076699999999999</v>
      </c>
      <c r="Q44">
        <f>[1]RPPF_UPDATED_RW4!Q44</f>
        <v>48</v>
      </c>
      <c r="R44">
        <f>[1]RPPF_UPDATED_RW4!R44</f>
        <v>0.78307300000000002</v>
      </c>
      <c r="S44">
        <f>[1]RPPF_UPDATED_RW4!S44</f>
        <v>0.86353800000000003</v>
      </c>
      <c r="T44">
        <f>[1]RPPF_UPDATED_RW4!T44</f>
        <v>0.85834299999999997</v>
      </c>
      <c r="U44">
        <f>[1]RPPF_UPDATED_RW4!U44</f>
        <v>0.81664999999999999</v>
      </c>
      <c r="V44">
        <f>[1]RPPF_UPDATED_RW4!V44</f>
        <v>73</v>
      </c>
      <c r="W44">
        <f>[1]RPPF_UPDATED_RW4!W44</f>
        <v>38</v>
      </c>
      <c r="X44">
        <f>[1]RPPF_UPDATED_RW4!X44</f>
        <v>43</v>
      </c>
      <c r="Y44">
        <f>[1]RPPF_UPDATED_RW4!Y44</f>
        <v>50</v>
      </c>
      <c r="Z44">
        <f>[1]RPPF_UPDATED_RW4!Z44</f>
        <v>0.22705406802498099</v>
      </c>
      <c r="AA44">
        <f>[1]RPPF_UPDATED_RW4!AA44</f>
        <v>52</v>
      </c>
      <c r="AB44">
        <f>[1]RPPF_UPDATED_RW4!AB44</f>
        <v>933494.77678571804</v>
      </c>
      <c r="AC44">
        <f>[1]RPPF_UPDATED_RW4!AC44</f>
        <v>47</v>
      </c>
      <c r="AD44">
        <f>[1]RPPF_UPDATED_RW4!AD44</f>
        <v>21.937277856230899</v>
      </c>
      <c r="AE44">
        <f>[1]RPPF_UPDATED_RW4!AE44</f>
        <v>26</v>
      </c>
      <c r="AF44">
        <f>[1]RPPF_UPDATED_RW4!AF44</f>
        <v>39</v>
      </c>
      <c r="AG44">
        <f>[1]RPPF_UPDATED_RW4!AG44</f>
        <v>0.82330550000000002</v>
      </c>
      <c r="AH44">
        <f>[1]RPPF_UPDATED_RW4!AH44</f>
        <v>51</v>
      </c>
      <c r="AI44">
        <f>[1]RPPF_UPDATED_RW4!AI44</f>
        <v>38</v>
      </c>
      <c r="AJ44">
        <f>[1]RPPF_UPDATED_RW4!AJ44</f>
        <v>43</v>
      </c>
      <c r="AK44">
        <f>[1]RPPF_UPDATED_RW4!AK44</f>
        <v>50</v>
      </c>
      <c r="AL44">
        <f>[1]RPPF_UPDATED_RW4!AL44</f>
        <v>47</v>
      </c>
      <c r="AM44">
        <f>[1]RPPF_UPDATED_RW4!AM44</f>
        <v>54.427251609077999</v>
      </c>
      <c r="AN44">
        <f>[1]RPPF_UPDATED_RW4!AN44</f>
        <v>42</v>
      </c>
      <c r="AO44">
        <f>[1]RPPF_UPDATED_RW4!AO44</f>
        <v>57.086950105398302</v>
      </c>
      <c r="AP44">
        <f>[1]RPPF_UPDATED_RW4!AP44</f>
        <v>44</v>
      </c>
      <c r="AQ44">
        <f>[1]RPPF_UPDATED_RW4!AQ44</f>
        <v>0.64196960083795696</v>
      </c>
      <c r="AR44">
        <f>[1]RPPF_UPDATED_RW4!AR44</f>
        <v>0.56500622910236498</v>
      </c>
      <c r="AS44">
        <f>[1]RPPF_UPDATED_RW4!AS44</f>
        <v>0.81708536355906403</v>
      </c>
      <c r="AT44">
        <f>[1]RPPF_UPDATED_RW4!AT44</f>
        <v>43</v>
      </c>
    </row>
    <row r="45" spans="1:46" x14ac:dyDescent="0.25">
      <c r="A45">
        <f>[1]RPPF_UPDATED_RW4!A45</f>
        <v>43</v>
      </c>
      <c r="B45">
        <f>[1]RPPF_UPDATED_RW4!B45</f>
        <v>2025</v>
      </c>
      <c r="C45" t="str">
        <f>[1]RPPF_UPDATED_RW4!C45</f>
        <v>San Diego St.</v>
      </c>
      <c r="D45">
        <f>[1]RPPF_UPDATED_RW4!D45</f>
        <v>66.326899999999995</v>
      </c>
      <c r="E45">
        <f>[1]RPPF_UPDATED_RW4!E45</f>
        <v>275</v>
      </c>
      <c r="F45">
        <f>[1]RPPF_UPDATED_RW4!F45</f>
        <v>66.16</v>
      </c>
      <c r="G45">
        <f>[1]RPPF_UPDATED_RW4!G45</f>
        <v>245</v>
      </c>
      <c r="H45">
        <f>[1]RPPF_UPDATED_RW4!H45</f>
        <v>104.876</v>
      </c>
      <c r="I45">
        <f>[1]RPPF_UPDATED_RW4!I45</f>
        <v>206</v>
      </c>
      <c r="J45">
        <f>[1]RPPF_UPDATED_RW4!J45</f>
        <v>109.729</v>
      </c>
      <c r="K45">
        <f>[1]RPPF_UPDATED_RW4!K45</f>
        <v>126</v>
      </c>
      <c r="L45">
        <f>[1]RPPF_UPDATED_RW4!L45</f>
        <v>94.24</v>
      </c>
      <c r="M45">
        <f>[1]RPPF_UPDATED_RW4!M45</f>
        <v>8</v>
      </c>
      <c r="N45">
        <f>[1]RPPF_UPDATED_RW4!N45</f>
        <v>92.963700000000003</v>
      </c>
      <c r="O45">
        <f>[1]RPPF_UPDATED_RW4!O45</f>
        <v>7</v>
      </c>
      <c r="P45">
        <f>[1]RPPF_UPDATED_RW4!P45</f>
        <v>16.7654</v>
      </c>
      <c r="Q45">
        <f>[1]RPPF_UPDATED_RW4!Q45</f>
        <v>41</v>
      </c>
      <c r="R45">
        <f>[1]RPPF_UPDATED_RW4!R45</f>
        <v>0.80166599999999999</v>
      </c>
      <c r="S45">
        <f>[1]RPPF_UPDATED_RW4!S45</f>
        <v>0.87273400000000001</v>
      </c>
      <c r="T45">
        <f>[1]RPPF_UPDATED_RW4!T45</f>
        <v>0.88703299999999996</v>
      </c>
      <c r="U45">
        <f>[1]RPPF_UPDATED_RW4!U45</f>
        <v>0.80795399999999995</v>
      </c>
      <c r="V45">
        <f>[1]RPPF_UPDATED_RW4!V45</f>
        <v>66</v>
      </c>
      <c r="W45">
        <f>[1]RPPF_UPDATED_RW4!W45</f>
        <v>34</v>
      </c>
      <c r="X45">
        <f>[1]RPPF_UPDATED_RW4!X45</f>
        <v>33</v>
      </c>
      <c r="Y45">
        <f>[1]RPPF_UPDATED_RW4!Y45</f>
        <v>54</v>
      </c>
      <c r="Z45">
        <f>[1]RPPF_UPDATED_RW4!Z45</f>
        <v>0.25276773073971398</v>
      </c>
      <c r="AA45">
        <f>[1]RPPF_UPDATED_RW4!AA45</f>
        <v>38</v>
      </c>
      <c r="AB45">
        <f>[1]RPPF_UPDATED_RW4!AB45</f>
        <v>798605.95133586205</v>
      </c>
      <c r="AC45">
        <f>[1]RPPF_UPDATED_RW4!AC45</f>
        <v>160</v>
      </c>
      <c r="AD45">
        <f>[1]RPPF_UPDATED_RW4!AD45</f>
        <v>21.262373421581898</v>
      </c>
      <c r="AE45">
        <f>[1]RPPF_UPDATED_RW4!AE45</f>
        <v>19</v>
      </c>
      <c r="AF45">
        <f>[1]RPPF_UPDATED_RW4!AF45</f>
        <v>28.5</v>
      </c>
      <c r="AG45">
        <f>[1]RPPF_UPDATED_RW4!AG45</f>
        <v>0.83719999999999895</v>
      </c>
      <c r="AH45">
        <f>[1]RPPF_UPDATED_RW4!AH45</f>
        <v>47</v>
      </c>
      <c r="AI45">
        <f>[1]RPPF_UPDATED_RW4!AI45</f>
        <v>34</v>
      </c>
      <c r="AJ45">
        <f>[1]RPPF_UPDATED_RW4!AJ45</f>
        <v>33</v>
      </c>
      <c r="AK45">
        <f>[1]RPPF_UPDATED_RW4!AK45</f>
        <v>54</v>
      </c>
      <c r="AL45">
        <f>[1]RPPF_UPDATED_RW4!AL45</f>
        <v>60.0833333333333</v>
      </c>
      <c r="AM45">
        <f>[1]RPPF_UPDATED_RW4!AM45</f>
        <v>68.844955431246305</v>
      </c>
      <c r="AN45">
        <f>[1]RPPF_UPDATED_RW4!AN45</f>
        <v>50</v>
      </c>
      <c r="AO45">
        <f>[1]RPPF_UPDATED_RW4!AO45</f>
        <v>71.767001114827195</v>
      </c>
      <c r="AP45">
        <f>[1]RPPF_UPDATED_RW4!AP45</f>
        <v>53</v>
      </c>
      <c r="AQ45">
        <f>[1]RPPF_UPDATED_RW4!AQ45</f>
        <v>0.63373739401323403</v>
      </c>
      <c r="AR45">
        <f>[1]RPPF_UPDATED_RW4!AR45</f>
        <v>0.55833897396381704</v>
      </c>
      <c r="AS45">
        <f>[1]RPPF_UPDATED_RW4!AS45</f>
        <v>0.81303573269186502</v>
      </c>
      <c r="AT45">
        <f>[1]RPPF_UPDATED_RW4!AT45</f>
        <v>44</v>
      </c>
    </row>
    <row r="46" spans="1:46" x14ac:dyDescent="0.25">
      <c r="A46">
        <f>[1]RPPF_UPDATED_RW4!A46</f>
        <v>44</v>
      </c>
      <c r="B46">
        <f>[1]RPPF_UPDATED_RW4!B46</f>
        <v>2025</v>
      </c>
      <c r="C46" t="str">
        <f>[1]RPPF_UPDATED_RW4!C46</f>
        <v>Xavier</v>
      </c>
      <c r="D46">
        <f>[1]RPPF_UPDATED_RW4!D46</f>
        <v>69.448999999999998</v>
      </c>
      <c r="E46">
        <f>[1]RPPF_UPDATED_RW4!E46</f>
        <v>112</v>
      </c>
      <c r="F46">
        <f>[1]RPPF_UPDATED_RW4!F46</f>
        <v>69.074700000000007</v>
      </c>
      <c r="G46">
        <f>[1]RPPF_UPDATED_RW4!G46</f>
        <v>90</v>
      </c>
      <c r="H46">
        <f>[1]RPPF_UPDATED_RW4!H46</f>
        <v>110.376</v>
      </c>
      <c r="I46">
        <f>[1]RPPF_UPDATED_RW4!I46</f>
        <v>84</v>
      </c>
      <c r="J46">
        <f>[1]RPPF_UPDATED_RW4!J46</f>
        <v>114.86799999999999</v>
      </c>
      <c r="K46">
        <f>[1]RPPF_UPDATED_RW4!K46</f>
        <v>65</v>
      </c>
      <c r="L46">
        <f>[1]RPPF_UPDATED_RW4!L46</f>
        <v>100.934</v>
      </c>
      <c r="M46">
        <f>[1]RPPF_UPDATED_RW4!M46</f>
        <v>68</v>
      </c>
      <c r="N46">
        <f>[1]RPPF_UPDATED_RW4!N46</f>
        <v>99.228200000000001</v>
      </c>
      <c r="O46">
        <f>[1]RPPF_UPDATED_RW4!O46</f>
        <v>44</v>
      </c>
      <c r="P46">
        <f>[1]RPPF_UPDATED_RW4!P46</f>
        <v>15.6402</v>
      </c>
      <c r="Q46">
        <f>[1]RPPF_UPDATED_RW4!Q46</f>
        <v>51</v>
      </c>
      <c r="R46">
        <f>[1]RPPF_UPDATED_RW4!R46</f>
        <v>0.84495399999999998</v>
      </c>
      <c r="S46">
        <f>[1]RPPF_UPDATED_RW4!S46</f>
        <v>0.83034600000000003</v>
      </c>
      <c r="T46">
        <f>[1]RPPF_UPDATED_RW4!T46</f>
        <v>0.77577300000000005</v>
      </c>
      <c r="U46">
        <f>[1]RPPF_UPDATED_RW4!U46</f>
        <v>0.87853199999999998</v>
      </c>
      <c r="V46">
        <f>[1]RPPF_UPDATED_RW4!V46</f>
        <v>54</v>
      </c>
      <c r="W46">
        <f>[1]RPPF_UPDATED_RW4!W46</f>
        <v>46</v>
      </c>
      <c r="X46">
        <f>[1]RPPF_UPDATED_RW4!X46</f>
        <v>73</v>
      </c>
      <c r="Y46">
        <f>[1]RPPF_UPDATED_RW4!Y46</f>
        <v>32</v>
      </c>
      <c r="Z46">
        <f>[1]RPPF_UPDATED_RW4!Z46</f>
        <v>0.22519834698843699</v>
      </c>
      <c r="AA46">
        <f>[1]RPPF_UPDATED_RW4!AA46</f>
        <v>53</v>
      </c>
      <c r="AB46">
        <f>[1]RPPF_UPDATED_RW4!AB46</f>
        <v>916355.76343937498</v>
      </c>
      <c r="AC46">
        <f>[1]RPPF_UPDATED_RW4!AC46</f>
        <v>56</v>
      </c>
      <c r="AD46">
        <f>[1]RPPF_UPDATED_RW4!AD46</f>
        <v>22.539806564298399</v>
      </c>
      <c r="AE46">
        <f>[1]RPPF_UPDATED_RW4!AE46</f>
        <v>44</v>
      </c>
      <c r="AF46">
        <f>[1]RPPF_UPDATED_RW4!AF46</f>
        <v>48.5</v>
      </c>
      <c r="AG46">
        <f>[1]RPPF_UPDATED_RW4!AG46</f>
        <v>0.83765000000000001</v>
      </c>
      <c r="AH46">
        <f>[1]RPPF_UPDATED_RW4!AH46</f>
        <v>46</v>
      </c>
      <c r="AI46">
        <f>[1]RPPF_UPDATED_RW4!AI46</f>
        <v>46</v>
      </c>
      <c r="AJ46">
        <f>[1]RPPF_UPDATED_RW4!AJ46</f>
        <v>73</v>
      </c>
      <c r="AK46">
        <f>[1]RPPF_UPDATED_RW4!AK46</f>
        <v>32</v>
      </c>
      <c r="AL46">
        <f>[1]RPPF_UPDATED_RW4!AL46</f>
        <v>51.4166666666666</v>
      </c>
      <c r="AM46">
        <f>[1]RPPF_UPDATED_RW4!AM46</f>
        <v>61.921977906398801</v>
      </c>
      <c r="AN46">
        <f>[1]RPPF_UPDATED_RW4!AN46</f>
        <v>47</v>
      </c>
      <c r="AO46">
        <f>[1]RPPF_UPDATED_RW4!AO46</f>
        <v>61.382041027477598</v>
      </c>
      <c r="AP46">
        <f>[1]RPPF_UPDATED_RW4!AP46</f>
        <v>47</v>
      </c>
      <c r="AQ46">
        <f>[1]RPPF_UPDATED_RW4!AQ46</f>
        <v>0.60938150113217804</v>
      </c>
      <c r="AR46">
        <f>[1]RPPF_UPDATED_RW4!AR46</f>
        <v>0.56966134580570005</v>
      </c>
      <c r="AS46">
        <f>[1]RPPF_UPDATED_RW4!AS46</f>
        <v>0.80946828336174503</v>
      </c>
      <c r="AT46">
        <f>[1]RPPF_UPDATED_RW4!AT46</f>
        <v>45</v>
      </c>
    </row>
    <row r="47" spans="1:46" x14ac:dyDescent="0.25">
      <c r="A47">
        <f>[1]RPPF_UPDATED_RW4!A47</f>
        <v>45</v>
      </c>
      <c r="B47">
        <f>[1]RPPF_UPDATED_RW4!B47</f>
        <v>2025</v>
      </c>
      <c r="C47" t="str">
        <f>[1]RPPF_UPDATED_RW4!C47</f>
        <v>Oklahoma</v>
      </c>
      <c r="D47">
        <f>[1]RPPF_UPDATED_RW4!D47</f>
        <v>69.573999999999998</v>
      </c>
      <c r="E47">
        <f>[1]RPPF_UPDATED_RW4!E47</f>
        <v>102</v>
      </c>
      <c r="F47">
        <f>[1]RPPF_UPDATED_RW4!F47</f>
        <v>68.215999999999994</v>
      </c>
      <c r="G47">
        <f>[1]RPPF_UPDATED_RW4!G47</f>
        <v>135</v>
      </c>
      <c r="H47">
        <f>[1]RPPF_UPDATED_RW4!H47</f>
        <v>110.89700000000001</v>
      </c>
      <c r="I47">
        <f>[1]RPPF_UPDATED_RW4!I47</f>
        <v>75</v>
      </c>
      <c r="J47">
        <f>[1]RPPF_UPDATED_RW4!J47</f>
        <v>117.566</v>
      </c>
      <c r="K47">
        <f>[1]RPPF_UPDATED_RW4!K47</f>
        <v>40</v>
      </c>
      <c r="L47">
        <f>[1]RPPF_UPDATED_RW4!L47</f>
        <v>104.771</v>
      </c>
      <c r="M47">
        <f>[1]RPPF_UPDATED_RW4!M47</f>
        <v>153</v>
      </c>
      <c r="N47">
        <f>[1]RPPF_UPDATED_RW4!N47</f>
        <v>101.712</v>
      </c>
      <c r="O47">
        <f>[1]RPPF_UPDATED_RW4!O47</f>
        <v>71</v>
      </c>
      <c r="P47">
        <f>[1]RPPF_UPDATED_RW4!P47</f>
        <v>15.8546</v>
      </c>
      <c r="Q47">
        <f>[1]RPPF_UPDATED_RW4!Q47</f>
        <v>50</v>
      </c>
      <c r="R47">
        <f>[1]RPPF_UPDATED_RW4!R47</f>
        <v>0.75858499999999995</v>
      </c>
      <c r="S47">
        <f>[1]RPPF_UPDATED_RW4!S47</f>
        <v>0.85643899999999995</v>
      </c>
      <c r="T47">
        <f>[1]RPPF_UPDATED_RW4!T47</f>
        <v>0.85984099999999997</v>
      </c>
      <c r="U47">
        <f>[1]RPPF_UPDATED_RW4!U47</f>
        <v>0.72277599999999997</v>
      </c>
      <c r="V47">
        <f>[1]RPPF_UPDATED_RW4!V47</f>
        <v>85</v>
      </c>
      <c r="W47">
        <f>[1]RPPF_UPDATED_RW4!W47</f>
        <v>39</v>
      </c>
      <c r="X47">
        <f>[1]RPPF_UPDATED_RW4!X47</f>
        <v>41</v>
      </c>
      <c r="Y47">
        <f>[1]RPPF_UPDATED_RW4!Y47</f>
        <v>76</v>
      </c>
      <c r="Z47">
        <f>[1]RPPF_UPDATED_RW4!Z47</f>
        <v>0.227872481099261</v>
      </c>
      <c r="AA47">
        <f>[1]RPPF_UPDATED_RW4!AA47</f>
        <v>51</v>
      </c>
      <c r="AB47">
        <f>[1]RPPF_UPDATED_RW4!AB47</f>
        <v>961635.43330434395</v>
      </c>
      <c r="AC47">
        <f>[1]RPPF_UPDATED_RW4!AC47</f>
        <v>31</v>
      </c>
      <c r="AD47">
        <f>[1]RPPF_UPDATED_RW4!AD47</f>
        <v>23.4071499703666</v>
      </c>
      <c r="AE47">
        <f>[1]RPPF_UPDATED_RW4!AE47</f>
        <v>62</v>
      </c>
      <c r="AF47">
        <f>[1]RPPF_UPDATED_RW4!AF47</f>
        <v>56.5</v>
      </c>
      <c r="AG47">
        <f>[1]RPPF_UPDATED_RW4!AG47</f>
        <v>0.80751200000000001</v>
      </c>
      <c r="AH47">
        <f>[1]RPPF_UPDATED_RW4!AH47</f>
        <v>60</v>
      </c>
      <c r="AI47">
        <f>[1]RPPF_UPDATED_RW4!AI47</f>
        <v>39</v>
      </c>
      <c r="AJ47">
        <f>[1]RPPF_UPDATED_RW4!AJ47</f>
        <v>41</v>
      </c>
      <c r="AK47">
        <f>[1]RPPF_UPDATED_RW4!AK47</f>
        <v>76</v>
      </c>
      <c r="AL47">
        <f>[1]RPPF_UPDATED_RW4!AL47</f>
        <v>52.5833333333333</v>
      </c>
      <c r="AM47">
        <f>[1]RPPF_UPDATED_RW4!AM47</f>
        <v>61.397639917534498</v>
      </c>
      <c r="AN47">
        <f>[1]RPPF_UPDATED_RW4!AN47</f>
        <v>46</v>
      </c>
      <c r="AO47">
        <f>[1]RPPF_UPDATED_RW4!AO47</f>
        <v>65.117711357024206</v>
      </c>
      <c r="AP47">
        <f>[1]RPPF_UPDATED_RW4!AP47</f>
        <v>48</v>
      </c>
      <c r="AQ47">
        <f>[1]RPPF_UPDATED_RW4!AQ47</f>
        <v>0.62906557338541602</v>
      </c>
      <c r="AR47">
        <f>[1]RPPF_UPDATED_RW4!AR47</f>
        <v>0.54512477217837896</v>
      </c>
      <c r="AS47">
        <f>[1]RPPF_UPDATED_RW4!AS47</f>
        <v>0.80813404638120201</v>
      </c>
      <c r="AT47">
        <f>[1]RPPF_UPDATED_RW4!AT47</f>
        <v>46</v>
      </c>
    </row>
    <row r="48" spans="1:46" x14ac:dyDescent="0.25">
      <c r="A48">
        <f>[1]RPPF_UPDATED_RW4!A48</f>
        <v>46</v>
      </c>
      <c r="B48">
        <f>[1]RPPF_UPDATED_RW4!B48</f>
        <v>2025</v>
      </c>
      <c r="C48" t="str">
        <f>[1]RPPF_UPDATED_RW4!C48</f>
        <v>North Carolina</v>
      </c>
      <c r="D48">
        <f>[1]RPPF_UPDATED_RW4!D48</f>
        <v>71.693600000000004</v>
      </c>
      <c r="E48">
        <f>[1]RPPF_UPDATED_RW4!E48</f>
        <v>27</v>
      </c>
      <c r="F48">
        <f>[1]RPPF_UPDATED_RW4!F48</f>
        <v>71.220299999999995</v>
      </c>
      <c r="G48">
        <f>[1]RPPF_UPDATED_RW4!G48</f>
        <v>24</v>
      </c>
      <c r="H48">
        <f>[1]RPPF_UPDATED_RW4!H48</f>
        <v>111.818</v>
      </c>
      <c r="I48">
        <f>[1]RPPF_UPDATED_RW4!I48</f>
        <v>68</v>
      </c>
      <c r="J48">
        <f>[1]RPPF_UPDATED_RW4!J48</f>
        <v>117.649</v>
      </c>
      <c r="K48">
        <f>[1]RPPF_UPDATED_RW4!K48</f>
        <v>39</v>
      </c>
      <c r="L48">
        <f>[1]RPPF_UPDATED_RW4!L48</f>
        <v>106.02800000000001</v>
      </c>
      <c r="M48">
        <f>[1]RPPF_UPDATED_RW4!M48</f>
        <v>175</v>
      </c>
      <c r="N48">
        <f>[1]RPPF_UPDATED_RW4!N48</f>
        <v>101.267</v>
      </c>
      <c r="O48">
        <f>[1]RPPF_UPDATED_RW4!O48</f>
        <v>64</v>
      </c>
      <c r="P48">
        <f>[1]RPPF_UPDATED_RW4!P48</f>
        <v>16.3826</v>
      </c>
      <c r="Q48">
        <f>[1]RPPF_UPDATED_RW4!Q48</f>
        <v>45</v>
      </c>
      <c r="R48">
        <f>[1]RPPF_UPDATED_RW4!R48</f>
        <v>0.87473699999999999</v>
      </c>
      <c r="S48">
        <f>[1]RPPF_UPDATED_RW4!S48</f>
        <v>0.80195700000000003</v>
      </c>
      <c r="T48">
        <f>[1]RPPF_UPDATED_RW4!T48</f>
        <v>0.855545</v>
      </c>
      <c r="U48">
        <f>[1]RPPF_UPDATED_RW4!U48</f>
        <v>0.76506300000000005</v>
      </c>
      <c r="V48">
        <f>[1]RPPF_UPDATED_RW4!V48</f>
        <v>37</v>
      </c>
      <c r="W48">
        <f>[1]RPPF_UPDATED_RW4!W48</f>
        <v>57</v>
      </c>
      <c r="X48">
        <f>[1]RPPF_UPDATED_RW4!X48</f>
        <v>45</v>
      </c>
      <c r="Y48">
        <f>[1]RPPF_UPDATED_RW4!Y48</f>
        <v>63</v>
      </c>
      <c r="Z48">
        <f>[1]RPPF_UPDATED_RW4!Z48</f>
        <v>0.228500172958255</v>
      </c>
      <c r="AA48">
        <f>[1]RPPF_UPDATED_RW4!AA48</f>
        <v>50</v>
      </c>
      <c r="AB48">
        <f>[1]RPPF_UPDATED_RW4!AB48</f>
        <v>992331.708073613</v>
      </c>
      <c r="AC48">
        <f>[1]RPPF_UPDATED_RW4!AC48</f>
        <v>20</v>
      </c>
      <c r="AD48">
        <f>[1]RPPF_UPDATED_RW4!AD48</f>
        <v>22.556323912039201</v>
      </c>
      <c r="AE48">
        <f>[1]RPPF_UPDATED_RW4!AE48</f>
        <v>45</v>
      </c>
      <c r="AF48">
        <f>[1]RPPF_UPDATED_RW4!AF48</f>
        <v>47.5</v>
      </c>
      <c r="AG48">
        <f>[1]RPPF_UPDATED_RW4!AG48</f>
        <v>0.83834699999999995</v>
      </c>
      <c r="AH48">
        <f>[1]RPPF_UPDATED_RW4!AH48</f>
        <v>45</v>
      </c>
      <c r="AI48">
        <f>[1]RPPF_UPDATED_RW4!AI48</f>
        <v>57</v>
      </c>
      <c r="AJ48">
        <f>[1]RPPF_UPDATED_RW4!AJ48</f>
        <v>45</v>
      </c>
      <c r="AK48">
        <f>[1]RPPF_UPDATED_RW4!AK48</f>
        <v>63</v>
      </c>
      <c r="AL48">
        <f>[1]RPPF_UPDATED_RW4!AL48</f>
        <v>45.0833333333333</v>
      </c>
      <c r="AM48">
        <f>[1]RPPF_UPDATED_RW4!AM48</f>
        <v>56.2166466946897</v>
      </c>
      <c r="AN48">
        <f>[1]RPPF_UPDATED_RW4!AN48</f>
        <v>43</v>
      </c>
      <c r="AO48">
        <f>[1]RPPF_UPDATED_RW4!AO48</f>
        <v>53.776459310206</v>
      </c>
      <c r="AP48">
        <f>[1]RPPF_UPDATED_RW4!AP48</f>
        <v>42</v>
      </c>
      <c r="AQ48">
        <f>[1]RPPF_UPDATED_RW4!AQ48</f>
        <v>0.59426375019271205</v>
      </c>
      <c r="AR48">
        <f>[1]RPPF_UPDATED_RW4!AR48</f>
        <v>0.57964102179333099</v>
      </c>
      <c r="AS48">
        <f>[1]RPPF_UPDATED_RW4!AS48</f>
        <v>0.80805542247752604</v>
      </c>
      <c r="AT48">
        <f>[1]RPPF_UPDATED_RW4!AT48</f>
        <v>47</v>
      </c>
    </row>
    <row r="49" spans="1:46" x14ac:dyDescent="0.25">
      <c r="A49">
        <f>[1]RPPF_UPDATED_RW4!A49</f>
        <v>47</v>
      </c>
      <c r="B49">
        <f>[1]RPPF_UPDATED_RW4!B49</f>
        <v>2025</v>
      </c>
      <c r="C49" t="str">
        <f>[1]RPPF_UPDATED_RW4!C49</f>
        <v>Cincinnati</v>
      </c>
      <c r="D49">
        <f>[1]RPPF_UPDATED_RW4!D49</f>
        <v>66.031199999999998</v>
      </c>
      <c r="E49">
        <f>[1]RPPF_UPDATED_RW4!E49</f>
        <v>290</v>
      </c>
      <c r="F49">
        <f>[1]RPPF_UPDATED_RW4!F49</f>
        <v>65.341800000000006</v>
      </c>
      <c r="G49">
        <f>[1]RPPF_UPDATED_RW4!G49</f>
        <v>289</v>
      </c>
      <c r="H49">
        <f>[1]RPPF_UPDATED_RW4!H49</f>
        <v>107.893</v>
      </c>
      <c r="I49">
        <f>[1]RPPF_UPDATED_RW4!I49</f>
        <v>135</v>
      </c>
      <c r="J49">
        <f>[1]RPPF_UPDATED_RW4!J49</f>
        <v>111.658</v>
      </c>
      <c r="K49">
        <f>[1]RPPF_UPDATED_RW4!K49</f>
        <v>99</v>
      </c>
      <c r="L49">
        <f>[1]RPPF_UPDATED_RW4!L49</f>
        <v>98.74</v>
      </c>
      <c r="M49">
        <f>[1]RPPF_UPDATED_RW4!M49</f>
        <v>39</v>
      </c>
      <c r="N49">
        <f>[1]RPPF_UPDATED_RW4!N49</f>
        <v>96.472200000000001</v>
      </c>
      <c r="O49">
        <f>[1]RPPF_UPDATED_RW4!O49</f>
        <v>24</v>
      </c>
      <c r="P49">
        <f>[1]RPPF_UPDATED_RW4!P49</f>
        <v>15.185600000000001</v>
      </c>
      <c r="Q49">
        <f>[1]RPPF_UPDATED_RW4!Q49</f>
        <v>53</v>
      </c>
      <c r="R49">
        <f>[1]RPPF_UPDATED_RW4!R49</f>
        <v>0.87673599999999996</v>
      </c>
      <c r="S49">
        <f>[1]RPPF_UPDATED_RW4!S49</f>
        <v>0.81755199999999995</v>
      </c>
      <c r="T49">
        <f>[1]RPPF_UPDATED_RW4!T49</f>
        <v>0.91672100000000001</v>
      </c>
      <c r="U49">
        <f>[1]RPPF_UPDATED_RW4!U49</f>
        <v>0.78905899999999995</v>
      </c>
      <c r="V49">
        <f>[1]RPPF_UPDATED_RW4!V49</f>
        <v>36</v>
      </c>
      <c r="W49">
        <f>[1]RPPF_UPDATED_RW4!W49</f>
        <v>52</v>
      </c>
      <c r="X49">
        <f>[1]RPPF_UPDATED_RW4!X49</f>
        <v>21</v>
      </c>
      <c r="Y49">
        <f>[1]RPPF_UPDATED_RW4!Y49</f>
        <v>59</v>
      </c>
      <c r="Z49">
        <f>[1]RPPF_UPDATED_RW4!Z49</f>
        <v>0.22997916136614199</v>
      </c>
      <c r="AA49">
        <f>[1]RPPF_UPDATED_RW4!AA49</f>
        <v>49</v>
      </c>
      <c r="AB49">
        <f>[1]RPPF_UPDATED_RW4!AB49</f>
        <v>823244.57790367596</v>
      </c>
      <c r="AC49">
        <f>[1]RPPF_UPDATED_RW4!AC49</f>
        <v>131</v>
      </c>
      <c r="AD49">
        <f>[1]RPPF_UPDATED_RW4!AD49</f>
        <v>22.661794768102599</v>
      </c>
      <c r="AE49">
        <f>[1]RPPF_UPDATED_RW4!AE49</f>
        <v>47</v>
      </c>
      <c r="AF49">
        <f>[1]RPPF_UPDATED_RW4!AF49</f>
        <v>48</v>
      </c>
      <c r="AG49">
        <f>[1]RPPF_UPDATED_RW4!AG49</f>
        <v>0.84714399999999901</v>
      </c>
      <c r="AH49">
        <f>[1]RPPF_UPDATED_RW4!AH49</f>
        <v>43</v>
      </c>
      <c r="AI49">
        <f>[1]RPPF_UPDATED_RW4!AI49</f>
        <v>52</v>
      </c>
      <c r="AJ49">
        <f>[1]RPPF_UPDATED_RW4!AJ49</f>
        <v>21</v>
      </c>
      <c r="AK49">
        <f>[1]RPPF_UPDATED_RW4!AK49</f>
        <v>59</v>
      </c>
      <c r="AL49">
        <f>[1]RPPF_UPDATED_RW4!AL49</f>
        <v>58.5</v>
      </c>
      <c r="AM49">
        <f>[1]RPPF_UPDATED_RW4!AM49</f>
        <v>71.555081511634697</v>
      </c>
      <c r="AN49">
        <f>[1]RPPF_UPDATED_RW4!AN49</f>
        <v>51</v>
      </c>
      <c r="AO49">
        <f>[1]RPPF_UPDATED_RW4!AO49</f>
        <v>69.055556080194094</v>
      </c>
      <c r="AP49">
        <f>[1]RPPF_UPDATED_RW4!AP49</f>
        <v>49</v>
      </c>
      <c r="AQ49">
        <f>[1]RPPF_UPDATED_RW4!AQ49</f>
        <v>0.59137912128530601</v>
      </c>
      <c r="AR49">
        <f>[1]RPPF_UPDATED_RW4!AR49</f>
        <v>0.56769717783306795</v>
      </c>
      <c r="AS49">
        <f>[1]RPPF_UPDATED_RW4!AS49</f>
        <v>0.80395698328917298</v>
      </c>
      <c r="AT49">
        <f>[1]RPPF_UPDATED_RW4!AT49</f>
        <v>48</v>
      </c>
    </row>
    <row r="50" spans="1:46" x14ac:dyDescent="0.25">
      <c r="A50">
        <f>[1]RPPF_UPDATED_RW4!A50</f>
        <v>48</v>
      </c>
      <c r="B50">
        <f>[1]RPPF_UPDATED_RW4!B50</f>
        <v>2025</v>
      </c>
      <c r="C50" t="str">
        <f>[1]RPPF_UPDATED_RW4!C50</f>
        <v>UC San Diego</v>
      </c>
      <c r="D50">
        <f>[1]RPPF_UPDATED_RW4!D50</f>
        <v>67.183899999999994</v>
      </c>
      <c r="E50">
        <f>[1]RPPF_UPDATED_RW4!E50</f>
        <v>227</v>
      </c>
      <c r="F50">
        <f>[1]RPPF_UPDATED_RW4!F50</f>
        <v>66.075999999999993</v>
      </c>
      <c r="G50">
        <f>[1]RPPF_UPDATED_RW4!G50</f>
        <v>250</v>
      </c>
      <c r="H50">
        <f>[1]RPPF_UPDATED_RW4!H50</f>
        <v>116.03</v>
      </c>
      <c r="I50">
        <f>[1]RPPF_UPDATED_RW4!I50</f>
        <v>23</v>
      </c>
      <c r="J50">
        <f>[1]RPPF_UPDATED_RW4!J50</f>
        <v>116.532</v>
      </c>
      <c r="K50">
        <f>[1]RPPF_UPDATED_RW4!K50</f>
        <v>48</v>
      </c>
      <c r="L50">
        <f>[1]RPPF_UPDATED_RW4!L50</f>
        <v>95.636300000000006</v>
      </c>
      <c r="M50">
        <f>[1]RPPF_UPDATED_RW4!M50</f>
        <v>15</v>
      </c>
      <c r="N50">
        <f>[1]RPPF_UPDATED_RW4!N50</f>
        <v>99.569800000000001</v>
      </c>
      <c r="O50">
        <f>[1]RPPF_UPDATED_RW4!O50</f>
        <v>47</v>
      </c>
      <c r="P50">
        <f>[1]RPPF_UPDATED_RW4!P50</f>
        <v>16.962199999999999</v>
      </c>
      <c r="Q50">
        <f>[1]RPPF_UPDATED_RW4!Q50</f>
        <v>40</v>
      </c>
      <c r="R50">
        <f>[1]RPPF_UPDATED_RW4!R50</f>
        <v>0.77747599999999994</v>
      </c>
      <c r="S50">
        <f>[1]RPPF_UPDATED_RW4!S50</f>
        <v>0.843943</v>
      </c>
      <c r="T50">
        <f>[1]RPPF_UPDATED_RW4!T50</f>
        <v>0.70969099999999996</v>
      </c>
      <c r="U50">
        <f>[1]RPPF_UPDATED_RW4!U50</f>
        <v>0.84504199999999996</v>
      </c>
      <c r="V50">
        <f>[1]RPPF_UPDATED_RW4!V50</f>
        <v>76</v>
      </c>
      <c r="W50">
        <f>[1]RPPF_UPDATED_RW4!W50</f>
        <v>43</v>
      </c>
      <c r="X50">
        <f>[1]RPPF_UPDATED_RW4!X50</f>
        <v>91</v>
      </c>
      <c r="Y50">
        <f>[1]RPPF_UPDATED_RW4!Y50</f>
        <v>42</v>
      </c>
      <c r="Z50">
        <f>[1]RPPF_UPDATED_RW4!Z50</f>
        <v>0.25247417908159497</v>
      </c>
      <c r="AA50">
        <f>[1]RPPF_UPDATED_RW4!AA50</f>
        <v>39</v>
      </c>
      <c r="AB50">
        <f>[1]RPPF_UPDATED_RW4!AB50</f>
        <v>912337.67872971296</v>
      </c>
      <c r="AC50">
        <f>[1]RPPF_UPDATED_RW4!AC50</f>
        <v>58</v>
      </c>
      <c r="AD50">
        <f>[1]RPPF_UPDATED_RW4!AD50</f>
        <v>23.4282044218754</v>
      </c>
      <c r="AE50">
        <f>[1]RPPF_UPDATED_RW4!AE50</f>
        <v>63</v>
      </c>
      <c r="AF50">
        <f>[1]RPPF_UPDATED_RW4!AF50</f>
        <v>51</v>
      </c>
      <c r="AG50">
        <f>[1]RPPF_UPDATED_RW4!AG50</f>
        <v>0.81070949999999997</v>
      </c>
      <c r="AH50">
        <f>[1]RPPF_UPDATED_RW4!AH50</f>
        <v>56</v>
      </c>
      <c r="AI50">
        <f>[1]RPPF_UPDATED_RW4!AI50</f>
        <v>43</v>
      </c>
      <c r="AJ50">
        <f>[1]RPPF_UPDATED_RW4!AJ50</f>
        <v>91</v>
      </c>
      <c r="AK50">
        <f>[1]RPPF_UPDATED_RW4!AK50</f>
        <v>42</v>
      </c>
      <c r="AL50">
        <f>[1]RPPF_UPDATED_RW4!AL50</f>
        <v>56.1666666666666</v>
      </c>
      <c r="AM50">
        <f>[1]RPPF_UPDATED_RW4!AM50</f>
        <v>66.552677925720801</v>
      </c>
      <c r="AN50">
        <f>[1]RPPF_UPDATED_RW4!AN50</f>
        <v>49</v>
      </c>
      <c r="AO50">
        <f>[1]RPPF_UPDATED_RW4!AO50</f>
        <v>69.280878868036694</v>
      </c>
      <c r="AP50">
        <f>[1]RPPF_UPDATED_RW4!AP50</f>
        <v>50</v>
      </c>
      <c r="AQ50">
        <f>[1]RPPF_UPDATED_RW4!AQ50</f>
        <v>0.61490951348176404</v>
      </c>
      <c r="AR50">
        <f>[1]RPPF_UPDATED_RW4!AR50</f>
        <v>0.54306012216962596</v>
      </c>
      <c r="AS50">
        <f>[1]RPPF_UPDATED_RW4!AS50</f>
        <v>0.80364985431198899</v>
      </c>
      <c r="AT50">
        <f>[1]RPPF_UPDATED_RW4!AT50</f>
        <v>49</v>
      </c>
    </row>
    <row r="51" spans="1:46" x14ac:dyDescent="0.25">
      <c r="A51">
        <f>[1]RPPF_UPDATED_RW4!A51</f>
        <v>49</v>
      </c>
      <c r="B51">
        <f>[1]RPPF_UPDATED_RW4!B51</f>
        <v>2025</v>
      </c>
      <c r="C51" t="str">
        <f>[1]RPPF_UPDATED_RW4!C51</f>
        <v>Georgia</v>
      </c>
      <c r="D51">
        <f>[1]RPPF_UPDATED_RW4!D51</f>
        <v>68.535600000000002</v>
      </c>
      <c r="E51">
        <f>[1]RPPF_UPDATED_RW4!E51</f>
        <v>157</v>
      </c>
      <c r="F51">
        <f>[1]RPPF_UPDATED_RW4!F51</f>
        <v>66.331500000000005</v>
      </c>
      <c r="G51">
        <f>[1]RPPF_UPDATED_RW4!G51</f>
        <v>233</v>
      </c>
      <c r="H51">
        <f>[1]RPPF_UPDATED_RW4!H51</f>
        <v>109.322</v>
      </c>
      <c r="I51">
        <f>[1]RPPF_UPDATED_RW4!I51</f>
        <v>106</v>
      </c>
      <c r="J51">
        <f>[1]RPPF_UPDATED_RW4!J51</f>
        <v>114.238</v>
      </c>
      <c r="K51">
        <f>[1]RPPF_UPDATED_RW4!K51</f>
        <v>71</v>
      </c>
      <c r="L51">
        <f>[1]RPPF_UPDATED_RW4!L51</f>
        <v>99.672399999999996</v>
      </c>
      <c r="M51">
        <f>[1]RPPF_UPDATED_RW4!M51</f>
        <v>57</v>
      </c>
      <c r="N51">
        <f>[1]RPPF_UPDATED_RW4!N51</f>
        <v>97.818600000000004</v>
      </c>
      <c r="O51">
        <f>[1]RPPF_UPDATED_RW4!O51</f>
        <v>36</v>
      </c>
      <c r="P51">
        <f>[1]RPPF_UPDATED_RW4!P51</f>
        <v>16.419599999999999</v>
      </c>
      <c r="Q51">
        <f>[1]RPPF_UPDATED_RW4!Q51</f>
        <v>44</v>
      </c>
      <c r="R51">
        <f>[1]RPPF_UPDATED_RW4!R51</f>
        <v>0.89503100000000002</v>
      </c>
      <c r="S51">
        <f>[1]RPPF_UPDATED_RW4!S51</f>
        <v>0.79405999999999999</v>
      </c>
      <c r="T51">
        <f>[1]RPPF_UPDATED_RW4!T51</f>
        <v>0.87233499999999997</v>
      </c>
      <c r="U51">
        <f>[1]RPPF_UPDATED_RW4!U51</f>
        <v>0.71877800000000003</v>
      </c>
      <c r="V51">
        <f>[1]RPPF_UPDATED_RW4!V51</f>
        <v>31</v>
      </c>
      <c r="W51">
        <f>[1]RPPF_UPDATED_RW4!W51</f>
        <v>60</v>
      </c>
      <c r="X51">
        <f>[1]RPPF_UPDATED_RW4!X51</f>
        <v>35</v>
      </c>
      <c r="Y51">
        <f>[1]RPPF_UPDATED_RW4!Y51</f>
        <v>78</v>
      </c>
      <c r="Z51">
        <f>[1]RPPF_UPDATED_RW4!Z51</f>
        <v>0.23957476114603199</v>
      </c>
      <c r="AA51">
        <f>[1]RPPF_UPDATED_RW4!AA51</f>
        <v>43</v>
      </c>
      <c r="AB51">
        <f>[1]RPPF_UPDATED_RW4!AB51</f>
        <v>894411.55552892596</v>
      </c>
      <c r="AC51">
        <f>[1]RPPF_UPDATED_RW4!AC51</f>
        <v>70</v>
      </c>
      <c r="AD51">
        <f>[1]RPPF_UPDATED_RW4!AD51</f>
        <v>22.323284250218698</v>
      </c>
      <c r="AE51">
        <f>[1]RPPF_UPDATED_RW4!AE51</f>
        <v>34</v>
      </c>
      <c r="AF51">
        <f>[1]RPPF_UPDATED_RW4!AF51</f>
        <v>38.5</v>
      </c>
      <c r="AG51">
        <f>[1]RPPF_UPDATED_RW4!AG51</f>
        <v>0.84454549999999995</v>
      </c>
      <c r="AH51">
        <f>[1]RPPF_UPDATED_RW4!AH51</f>
        <v>44</v>
      </c>
      <c r="AI51">
        <f>[1]RPPF_UPDATED_RW4!AI51</f>
        <v>60</v>
      </c>
      <c r="AJ51">
        <f>[1]RPPF_UPDATED_RW4!AJ51</f>
        <v>35</v>
      </c>
      <c r="AK51">
        <f>[1]RPPF_UPDATED_RW4!AK51</f>
        <v>78</v>
      </c>
      <c r="AL51">
        <f>[1]RPPF_UPDATED_RW4!AL51</f>
        <v>51.4166666666666</v>
      </c>
      <c r="AM51">
        <f>[1]RPPF_UPDATED_RW4!AM51</f>
        <v>64.751614067786605</v>
      </c>
      <c r="AN51">
        <f>[1]RPPF_UPDATED_RW4!AN51</f>
        <v>48</v>
      </c>
      <c r="AO51">
        <f>[1]RPPF_UPDATED_RW4!AO51</f>
        <v>60.880872216673502</v>
      </c>
      <c r="AP51">
        <f>[1]RPPF_UPDATED_RW4!AP51</f>
        <v>46</v>
      </c>
      <c r="AQ51">
        <f>[1]RPPF_UPDATED_RW4!AQ51</f>
        <v>0.580153491091152</v>
      </c>
      <c r="AR51">
        <f>[1]RPPF_UPDATED_RW4!AR51</f>
        <v>0.57493966069864699</v>
      </c>
      <c r="AS51">
        <f>[1]RPPF_UPDATED_RW4!AS51</f>
        <v>0.80285072771258403</v>
      </c>
      <c r="AT51">
        <f>[1]RPPF_UPDATED_RW4!AT51</f>
        <v>50</v>
      </c>
    </row>
    <row r="52" spans="1:46" x14ac:dyDescent="0.25">
      <c r="A52">
        <f>[1]RPPF_UPDATED_RW4!A52</f>
        <v>50</v>
      </c>
      <c r="B52">
        <f>[1]RPPF_UPDATED_RW4!B52</f>
        <v>2025</v>
      </c>
      <c r="C52" t="str">
        <f>[1]RPPF_UPDATED_RW4!C52</f>
        <v>Nebraska</v>
      </c>
      <c r="D52">
        <f>[1]RPPF_UPDATED_RW4!D52</f>
        <v>69.1066</v>
      </c>
      <c r="E52">
        <f>[1]RPPF_UPDATED_RW4!E52</f>
        <v>127</v>
      </c>
      <c r="F52">
        <f>[1]RPPF_UPDATED_RW4!F52</f>
        <v>67.503500000000003</v>
      </c>
      <c r="G52">
        <f>[1]RPPF_UPDATED_RW4!G52</f>
        <v>178</v>
      </c>
      <c r="H52">
        <f>[1]RPPF_UPDATED_RW4!H52</f>
        <v>108.66500000000001</v>
      </c>
      <c r="I52">
        <f>[1]RPPF_UPDATED_RW4!I52</f>
        <v>119</v>
      </c>
      <c r="J52">
        <f>[1]RPPF_UPDATED_RW4!J52</f>
        <v>115.285</v>
      </c>
      <c r="K52">
        <f>[1]RPPF_UPDATED_RW4!K52</f>
        <v>59</v>
      </c>
      <c r="L52">
        <f>[1]RPPF_UPDATED_RW4!L52</f>
        <v>103.355</v>
      </c>
      <c r="M52">
        <f>[1]RPPF_UPDATED_RW4!M52</f>
        <v>112</v>
      </c>
      <c r="N52">
        <f>[1]RPPF_UPDATED_RW4!N52</f>
        <v>98.831400000000002</v>
      </c>
      <c r="O52">
        <f>[1]RPPF_UPDATED_RW4!O52</f>
        <v>42</v>
      </c>
      <c r="P52">
        <f>[1]RPPF_UPDATED_RW4!P52</f>
        <v>16.453900000000001</v>
      </c>
      <c r="Q52">
        <f>[1]RPPF_UPDATED_RW4!Q52</f>
        <v>43</v>
      </c>
      <c r="R52">
        <f>[1]RPPF_UPDATED_RW4!R52</f>
        <v>0.88203500000000001</v>
      </c>
      <c r="S52">
        <f>[1]RPPF_UPDATED_RW4!S52</f>
        <v>0.77676299999999998</v>
      </c>
      <c r="T52">
        <f>[1]RPPF_UPDATED_RW4!T52</f>
        <v>0.91262299999999996</v>
      </c>
      <c r="U52">
        <f>[1]RPPF_UPDATED_RW4!U52</f>
        <v>0.76156400000000002</v>
      </c>
      <c r="V52">
        <f>[1]RPPF_UPDATED_RW4!V52</f>
        <v>35</v>
      </c>
      <c r="W52">
        <f>[1]RPPF_UPDATED_RW4!W52</f>
        <v>63</v>
      </c>
      <c r="X52">
        <f>[1]RPPF_UPDATED_RW4!X52</f>
        <v>23</v>
      </c>
      <c r="Y52">
        <f>[1]RPPF_UPDATED_RW4!Y52</f>
        <v>64</v>
      </c>
      <c r="Z52">
        <f>[1]RPPF_UPDATED_RW4!Z52</f>
        <v>0.238090139002642</v>
      </c>
      <c r="AA52">
        <f>[1]RPPF_UPDATED_RW4!AA52</f>
        <v>45</v>
      </c>
      <c r="AB52">
        <f>[1]RPPF_UPDATED_RW4!AB52</f>
        <v>918470.33581358497</v>
      </c>
      <c r="AC52">
        <f>[1]RPPF_UPDATED_RW4!AC52</f>
        <v>54</v>
      </c>
      <c r="AD52">
        <f>[1]RPPF_UPDATED_RW4!AD52</f>
        <v>22.5067293987486</v>
      </c>
      <c r="AE52">
        <f>[1]RPPF_UPDATED_RW4!AE52</f>
        <v>41</v>
      </c>
      <c r="AF52">
        <f>[1]RPPF_UPDATED_RW4!AF52</f>
        <v>43</v>
      </c>
      <c r="AG52">
        <f>[1]RPPF_UPDATED_RW4!AG52</f>
        <v>0.829399</v>
      </c>
      <c r="AH52">
        <f>[1]RPPF_UPDATED_RW4!AH52</f>
        <v>48</v>
      </c>
      <c r="AI52">
        <f>[1]RPPF_UPDATED_RW4!AI52</f>
        <v>63</v>
      </c>
      <c r="AJ52">
        <f>[1]RPPF_UPDATED_RW4!AJ52</f>
        <v>23</v>
      </c>
      <c r="AK52">
        <f>[1]RPPF_UPDATED_RW4!AK52</f>
        <v>64</v>
      </c>
      <c r="AL52">
        <f>[1]RPPF_UPDATED_RW4!AL52</f>
        <v>46.1666666666666</v>
      </c>
      <c r="AM52">
        <f>[1]RPPF_UPDATED_RW4!AM52</f>
        <v>59.434688143831004</v>
      </c>
      <c r="AN52">
        <f>[1]RPPF_UPDATED_RW4!AN52</f>
        <v>45</v>
      </c>
      <c r="AO52">
        <f>[1]RPPF_UPDATED_RW4!AO52</f>
        <v>55.662795188644601</v>
      </c>
      <c r="AP52">
        <f>[1]RPPF_UPDATED_RW4!AP52</f>
        <v>43</v>
      </c>
      <c r="AQ52">
        <f>[1]RPPF_UPDATED_RW4!AQ52</f>
        <v>0.57239941598436295</v>
      </c>
      <c r="AR52">
        <f>[1]RPPF_UPDATED_RW4!AR52</f>
        <v>0.57098829480009305</v>
      </c>
      <c r="AS52">
        <f>[1]RPPF_UPDATED_RW4!AS52</f>
        <v>0.79958642040022598</v>
      </c>
      <c r="AT52">
        <f>[1]RPPF_UPDATED_RW4!AT52</f>
        <v>51</v>
      </c>
    </row>
    <row r="53" spans="1:46" x14ac:dyDescent="0.25">
      <c r="A53">
        <f>[1]RPPF_UPDATED_RW4!A53</f>
        <v>51</v>
      </c>
      <c r="B53">
        <f>[1]RPPF_UPDATED_RW4!B53</f>
        <v>2025</v>
      </c>
      <c r="C53" t="str">
        <f>[1]RPPF_UPDATED_RW4!C53</f>
        <v>Drake</v>
      </c>
      <c r="D53">
        <f>[1]RPPF_UPDATED_RW4!D53</f>
        <v>60.107599999999998</v>
      </c>
      <c r="E53">
        <f>[1]RPPF_UPDATED_RW4!E53</f>
        <v>364</v>
      </c>
      <c r="F53">
        <f>[1]RPPF_UPDATED_RW4!F53</f>
        <v>59.332000000000001</v>
      </c>
      <c r="G53">
        <f>[1]RPPF_UPDATED_RW4!G53</f>
        <v>364</v>
      </c>
      <c r="H53">
        <f>[1]RPPF_UPDATED_RW4!H53</f>
        <v>114.354</v>
      </c>
      <c r="I53">
        <f>[1]RPPF_UPDATED_RW4!I53</f>
        <v>37</v>
      </c>
      <c r="J53">
        <f>[1]RPPF_UPDATED_RW4!J53</f>
        <v>114.035</v>
      </c>
      <c r="K53">
        <f>[1]RPPF_UPDATED_RW4!K53</f>
        <v>74</v>
      </c>
      <c r="L53">
        <f>[1]RPPF_UPDATED_RW4!L53</f>
        <v>99.737200000000001</v>
      </c>
      <c r="M53">
        <f>[1]RPPF_UPDATED_RW4!M53</f>
        <v>58</v>
      </c>
      <c r="N53">
        <f>[1]RPPF_UPDATED_RW4!N53</f>
        <v>100.729</v>
      </c>
      <c r="O53">
        <f>[1]RPPF_UPDATED_RW4!O53</f>
        <v>59</v>
      </c>
      <c r="P53">
        <f>[1]RPPF_UPDATED_RW4!P53</f>
        <v>13.305999999999999</v>
      </c>
      <c r="Q53">
        <f>[1]RPPF_UPDATED_RW4!Q53</f>
        <v>59</v>
      </c>
      <c r="R53">
        <f>[1]RPPF_UPDATED_RW4!R53</f>
        <v>0.78387200000000001</v>
      </c>
      <c r="S53">
        <f>[1]RPPF_UPDATED_RW4!S53</f>
        <v>0.86733700000000002</v>
      </c>
      <c r="T53">
        <f>[1]RPPF_UPDATED_RW4!T53</f>
        <v>0.824963</v>
      </c>
      <c r="U53">
        <f>[1]RPPF_UPDATED_RW4!U53</f>
        <v>0.847441</v>
      </c>
      <c r="V53">
        <f>[1]RPPF_UPDATED_RW4!V53</f>
        <v>72</v>
      </c>
      <c r="W53">
        <f>[1]RPPF_UPDATED_RW4!W53</f>
        <v>37</v>
      </c>
      <c r="X53">
        <f>[1]RPPF_UPDATED_RW4!X53</f>
        <v>63</v>
      </c>
      <c r="Y53">
        <f>[1]RPPF_UPDATED_RW4!Y53</f>
        <v>40</v>
      </c>
      <c r="Z53">
        <f>[1]RPPF_UPDATED_RW4!Z53</f>
        <v>0.22136967704583099</v>
      </c>
      <c r="AA53">
        <f>[1]RPPF_UPDATED_RW4!AA53</f>
        <v>54</v>
      </c>
      <c r="AB53">
        <f>[1]RPPF_UPDATED_RW4!AB53</f>
        <v>781638.10187980998</v>
      </c>
      <c r="AC53">
        <f>[1]RPPF_UPDATED_RW4!AC53</f>
        <v>182</v>
      </c>
      <c r="AD53">
        <f>[1]RPPF_UPDATED_RW4!AD53</f>
        <v>26.6758243012085</v>
      </c>
      <c r="AE53">
        <f>[1]RPPF_UPDATED_RW4!AE53</f>
        <v>197</v>
      </c>
      <c r="AF53">
        <f>[1]RPPF_UPDATED_RW4!AF53</f>
        <v>125.5</v>
      </c>
      <c r="AG53">
        <f>[1]RPPF_UPDATED_RW4!AG53</f>
        <v>0.82560449999999996</v>
      </c>
      <c r="AH53">
        <f>[1]RPPF_UPDATED_RW4!AH53</f>
        <v>50</v>
      </c>
      <c r="AI53">
        <f>[1]RPPF_UPDATED_RW4!AI53</f>
        <v>37</v>
      </c>
      <c r="AJ53">
        <f>[1]RPPF_UPDATED_RW4!AJ53</f>
        <v>63</v>
      </c>
      <c r="AK53">
        <f>[1]RPPF_UPDATED_RW4!AK53</f>
        <v>40</v>
      </c>
      <c r="AL53">
        <f>[1]RPPF_UPDATED_RW4!AL53</f>
        <v>85.75</v>
      </c>
      <c r="AM53">
        <f>[1]RPPF_UPDATED_RW4!AM53</f>
        <v>98.865838768552393</v>
      </c>
      <c r="AN53">
        <f>[1]RPPF_UPDATED_RW4!AN53</f>
        <v>69</v>
      </c>
      <c r="AO53">
        <f>[1]RPPF_UPDATED_RW4!AO53</f>
        <v>103.863290473828</v>
      </c>
      <c r="AP53">
        <f>[1]RPPF_UPDATED_RW4!AP53</f>
        <v>72</v>
      </c>
      <c r="AQ53">
        <f>[1]RPPF_UPDATED_RW4!AQ53</f>
        <v>0.60743232339853204</v>
      </c>
      <c r="AR53">
        <f>[1]RPPF_UPDATED_RW4!AR53</f>
        <v>0.52574314180558002</v>
      </c>
      <c r="AS53">
        <f>[1]RPPF_UPDATED_RW4!AS53</f>
        <v>0.79672210515382502</v>
      </c>
      <c r="AT53">
        <f>[1]RPPF_UPDATED_RW4!AT53</f>
        <v>52</v>
      </c>
    </row>
    <row r="54" spans="1:46" x14ac:dyDescent="0.25">
      <c r="A54">
        <f>[1]RPPF_UPDATED_RW4!A54</f>
        <v>52</v>
      </c>
      <c r="B54">
        <f>[1]RPPF_UPDATED_RW4!B54</f>
        <v>2025</v>
      </c>
      <c r="C54" t="str">
        <f>[1]RPPF_UPDATED_RW4!C54</f>
        <v>USC</v>
      </c>
      <c r="D54">
        <f>[1]RPPF_UPDATED_RW4!D54</f>
        <v>69.288499999999999</v>
      </c>
      <c r="E54">
        <f>[1]RPPF_UPDATED_RW4!E54</f>
        <v>120</v>
      </c>
      <c r="F54">
        <f>[1]RPPF_UPDATED_RW4!F54</f>
        <v>68.296700000000001</v>
      </c>
      <c r="G54">
        <f>[1]RPPF_UPDATED_RW4!G54</f>
        <v>130</v>
      </c>
      <c r="H54">
        <f>[1]RPPF_UPDATED_RW4!H54</f>
        <v>110.319</v>
      </c>
      <c r="I54">
        <f>[1]RPPF_UPDATED_RW4!I54</f>
        <v>85</v>
      </c>
      <c r="J54">
        <f>[1]RPPF_UPDATED_RW4!J54</f>
        <v>116.288</v>
      </c>
      <c r="K54">
        <f>[1]RPPF_UPDATED_RW4!K54</f>
        <v>50</v>
      </c>
      <c r="L54">
        <f>[1]RPPF_UPDATED_RW4!L54</f>
        <v>105.389</v>
      </c>
      <c r="M54">
        <f>[1]RPPF_UPDATED_RW4!M54</f>
        <v>166</v>
      </c>
      <c r="N54">
        <f>[1]RPPF_UPDATED_RW4!N54</f>
        <v>102.485</v>
      </c>
      <c r="O54">
        <f>[1]RPPF_UPDATED_RW4!O54</f>
        <v>79</v>
      </c>
      <c r="P54">
        <f>[1]RPPF_UPDATED_RW4!P54</f>
        <v>13.8034</v>
      </c>
      <c r="Q54">
        <f>[1]RPPF_UPDATED_RW4!Q54</f>
        <v>56</v>
      </c>
      <c r="R54">
        <f>[1]RPPF_UPDATED_RW4!R54</f>
        <v>0.83586000000000005</v>
      </c>
      <c r="S54">
        <f>[1]RPPF_UPDATED_RW4!S54</f>
        <v>0.80485600000000002</v>
      </c>
      <c r="T54">
        <f>[1]RPPF_UPDATED_RW4!T54</f>
        <v>0.73738599999999999</v>
      </c>
      <c r="U54">
        <f>[1]RPPF_UPDATED_RW4!U54</f>
        <v>0.82734799999999997</v>
      </c>
      <c r="V54">
        <f>[1]RPPF_UPDATED_RW4!V54</f>
        <v>60</v>
      </c>
      <c r="W54">
        <f>[1]RPPF_UPDATED_RW4!W54</f>
        <v>56</v>
      </c>
      <c r="X54">
        <f>[1]RPPF_UPDATED_RW4!X54</f>
        <v>86</v>
      </c>
      <c r="Y54">
        <f>[1]RPPF_UPDATED_RW4!Y54</f>
        <v>48</v>
      </c>
      <c r="Z54">
        <f>[1]RPPF_UPDATED_RW4!Z54</f>
        <v>0.199210547204803</v>
      </c>
      <c r="AA54">
        <f>[1]RPPF_UPDATED_RW4!AA54</f>
        <v>59</v>
      </c>
      <c r="AB54">
        <f>[1]RPPF_UPDATED_RW4!AB54</f>
        <v>936981.38348134304</v>
      </c>
      <c r="AC54">
        <f>[1]RPPF_UPDATED_RW4!AC54</f>
        <v>45</v>
      </c>
      <c r="AD54">
        <f>[1]RPPF_UPDATED_RW4!AD54</f>
        <v>23.790048595297101</v>
      </c>
      <c r="AE54">
        <f>[1]RPPF_UPDATED_RW4!AE54</f>
        <v>73</v>
      </c>
      <c r="AF54">
        <f>[1]RPPF_UPDATED_RW4!AF54</f>
        <v>66</v>
      </c>
      <c r="AG54">
        <f>[1]RPPF_UPDATED_RW4!AG54</f>
        <v>0.82035800000000003</v>
      </c>
      <c r="AH54">
        <f>[1]RPPF_UPDATED_RW4!AH54</f>
        <v>52</v>
      </c>
      <c r="AI54">
        <f>[1]RPPF_UPDATED_RW4!AI54</f>
        <v>56</v>
      </c>
      <c r="AJ54">
        <f>[1]RPPF_UPDATED_RW4!AJ54</f>
        <v>86</v>
      </c>
      <c r="AK54">
        <f>[1]RPPF_UPDATED_RW4!AK54</f>
        <v>48</v>
      </c>
      <c r="AL54">
        <f>[1]RPPF_UPDATED_RW4!AL54</f>
        <v>59.3333333333333</v>
      </c>
      <c r="AM54">
        <f>[1]RPPF_UPDATED_RW4!AM54</f>
        <v>73.7191911762269</v>
      </c>
      <c r="AN54">
        <f>[1]RPPF_UPDATED_RW4!AN54</f>
        <v>52</v>
      </c>
      <c r="AO54">
        <f>[1]RPPF_UPDATED_RW4!AO54</f>
        <v>72.326147039869497</v>
      </c>
      <c r="AP54">
        <f>[1]RPPF_UPDATED_RW4!AP54</f>
        <v>54</v>
      </c>
      <c r="AQ54">
        <f>[1]RPPF_UPDATED_RW4!AQ54</f>
        <v>0.58046331830105102</v>
      </c>
      <c r="AR54">
        <f>[1]RPPF_UPDATED_RW4!AR54</f>
        <v>0.54657633691407403</v>
      </c>
      <c r="AS54">
        <f>[1]RPPF_UPDATED_RW4!AS54</f>
        <v>0.79499368811443505</v>
      </c>
      <c r="AT54">
        <f>[1]RPPF_UPDATED_RW4!AT54</f>
        <v>53</v>
      </c>
    </row>
    <row r="55" spans="1:46" x14ac:dyDescent="0.25">
      <c r="A55">
        <f>[1]RPPF_UPDATED_RW4!A55</f>
        <v>53</v>
      </c>
      <c r="B55">
        <f>[1]RPPF_UPDATED_RW4!B55</f>
        <v>2025</v>
      </c>
      <c r="C55" t="str">
        <f>[1]RPPF_UPDATED_RW4!C55</f>
        <v>Arizona St.</v>
      </c>
      <c r="D55">
        <f>[1]RPPF_UPDATED_RW4!D55</f>
        <v>70.114099999999993</v>
      </c>
      <c r="E55">
        <f>[1]RPPF_UPDATED_RW4!E55</f>
        <v>80</v>
      </c>
      <c r="F55">
        <f>[1]RPPF_UPDATED_RW4!F55</f>
        <v>68.608099999999993</v>
      </c>
      <c r="G55">
        <f>[1]RPPF_UPDATED_RW4!G55</f>
        <v>113</v>
      </c>
      <c r="H55">
        <f>[1]RPPF_UPDATED_RW4!H55</f>
        <v>103.66500000000001</v>
      </c>
      <c r="I55">
        <f>[1]RPPF_UPDATED_RW4!I55</f>
        <v>243</v>
      </c>
      <c r="J55">
        <f>[1]RPPF_UPDATED_RW4!J55</f>
        <v>112.44799999999999</v>
      </c>
      <c r="K55">
        <f>[1]RPPF_UPDATED_RW4!K55</f>
        <v>88</v>
      </c>
      <c r="L55">
        <f>[1]RPPF_UPDATED_RW4!L55</f>
        <v>104.44199999999999</v>
      </c>
      <c r="M55">
        <f>[1]RPPF_UPDATED_RW4!M55</f>
        <v>141</v>
      </c>
      <c r="N55">
        <f>[1]RPPF_UPDATED_RW4!N55</f>
        <v>99.744299999999996</v>
      </c>
      <c r="O55">
        <f>[1]RPPF_UPDATED_RW4!O55</f>
        <v>48</v>
      </c>
      <c r="P55">
        <f>[1]RPPF_UPDATED_RW4!P55</f>
        <v>12.7037</v>
      </c>
      <c r="Q55">
        <f>[1]RPPF_UPDATED_RW4!Q55</f>
        <v>64</v>
      </c>
      <c r="R55">
        <f>[1]RPPF_UPDATED_RW4!R55</f>
        <v>0.76038300000000003</v>
      </c>
      <c r="S55">
        <f>[1]RPPF_UPDATED_RW4!S55</f>
        <v>0.82275100000000001</v>
      </c>
      <c r="T55">
        <f>[1]RPPF_UPDATED_RW4!T55</f>
        <v>0.83575600000000005</v>
      </c>
      <c r="U55">
        <f>[1]RPPF_UPDATED_RW4!U55</f>
        <v>0.75706600000000002</v>
      </c>
      <c r="V55">
        <f>[1]RPPF_UPDATED_RW4!V55</f>
        <v>84</v>
      </c>
      <c r="W55">
        <f>[1]RPPF_UPDATED_RW4!W55</f>
        <v>51</v>
      </c>
      <c r="X55">
        <f>[1]RPPF_UPDATED_RW4!X55</f>
        <v>56</v>
      </c>
      <c r="Y55">
        <f>[1]RPPF_UPDATED_RW4!Y55</f>
        <v>66</v>
      </c>
      <c r="Z55">
        <f>[1]RPPF_UPDATED_RW4!Z55</f>
        <v>0.181186095236193</v>
      </c>
      <c r="AA55">
        <f>[1]RPPF_UPDATED_RW4!AA55</f>
        <v>66</v>
      </c>
      <c r="AB55">
        <f>[1]RPPF_UPDATED_RW4!AB55</f>
        <v>886561.43274352595</v>
      </c>
      <c r="AC55">
        <f>[1]RPPF_UPDATED_RW4!AC55</f>
        <v>74</v>
      </c>
      <c r="AD55">
        <f>[1]RPPF_UPDATED_RW4!AD55</f>
        <v>22.512077500731799</v>
      </c>
      <c r="AE55">
        <f>[1]RPPF_UPDATED_RW4!AE55</f>
        <v>42</v>
      </c>
      <c r="AF55">
        <f>[1]RPPF_UPDATED_RW4!AF55</f>
        <v>54</v>
      </c>
      <c r="AG55">
        <f>[1]RPPF_UPDATED_RW4!AG55</f>
        <v>0.79156700000000002</v>
      </c>
      <c r="AH55">
        <f>[1]RPPF_UPDATED_RW4!AH55</f>
        <v>65</v>
      </c>
      <c r="AI55">
        <f>[1]RPPF_UPDATED_RW4!AI55</f>
        <v>51</v>
      </c>
      <c r="AJ55">
        <f>[1]RPPF_UPDATED_RW4!AJ55</f>
        <v>56</v>
      </c>
      <c r="AK55">
        <f>[1]RPPF_UPDATED_RW4!AK55</f>
        <v>66</v>
      </c>
      <c r="AL55">
        <f>[1]RPPF_UPDATED_RW4!AL55</f>
        <v>63.5</v>
      </c>
      <c r="AM55">
        <f>[1]RPPF_UPDATED_RW4!AM55</f>
        <v>77.180094585117402</v>
      </c>
      <c r="AN55">
        <f>[1]RPPF_UPDATED_RW4!AN55</f>
        <v>55</v>
      </c>
      <c r="AO55">
        <f>[1]RPPF_UPDATED_RW4!AO55</f>
        <v>80.220625670347502</v>
      </c>
      <c r="AP55">
        <f>[1]RPPF_UPDATED_RW4!AP55</f>
        <v>58</v>
      </c>
      <c r="AQ55">
        <f>[1]RPPF_UPDATED_RW4!AQ55</f>
        <v>0.59065316925732303</v>
      </c>
      <c r="AR55">
        <f>[1]RPPF_UPDATED_RW4!AR55</f>
        <v>0.52060849349609895</v>
      </c>
      <c r="AS55">
        <f>[1]RPPF_UPDATED_RW4!AS55</f>
        <v>0.790523044431791</v>
      </c>
      <c r="AT55">
        <f>[1]RPPF_UPDATED_RW4!AT55</f>
        <v>54</v>
      </c>
    </row>
    <row r="56" spans="1:46" x14ac:dyDescent="0.25">
      <c r="A56">
        <f>[1]RPPF_UPDATED_RW4!A56</f>
        <v>54</v>
      </c>
      <c r="B56">
        <f>[1]RPPF_UPDATED_RW4!B56</f>
        <v>2025</v>
      </c>
      <c r="C56" t="str">
        <f>[1]RPPF_UPDATED_RW4!C56</f>
        <v>Liberty</v>
      </c>
      <c r="D56">
        <f>[1]RPPF_UPDATED_RW4!D56</f>
        <v>66.595699999999994</v>
      </c>
      <c r="E56">
        <f>[1]RPPF_UPDATED_RW4!E56</f>
        <v>261</v>
      </c>
      <c r="F56">
        <f>[1]RPPF_UPDATED_RW4!F56</f>
        <v>65.515500000000003</v>
      </c>
      <c r="G56">
        <f>[1]RPPF_UPDATED_RW4!G56</f>
        <v>283</v>
      </c>
      <c r="H56">
        <f>[1]RPPF_UPDATED_RW4!H56</f>
        <v>109.855</v>
      </c>
      <c r="I56">
        <f>[1]RPPF_UPDATED_RW4!I56</f>
        <v>92</v>
      </c>
      <c r="J56">
        <f>[1]RPPF_UPDATED_RW4!J56</f>
        <v>110.241</v>
      </c>
      <c r="K56">
        <f>[1]RPPF_UPDATED_RW4!K56</f>
        <v>117</v>
      </c>
      <c r="L56">
        <f>[1]RPPF_UPDATED_RW4!L56</f>
        <v>95.578999999999994</v>
      </c>
      <c r="M56">
        <f>[1]RPPF_UPDATED_RW4!M56</f>
        <v>14</v>
      </c>
      <c r="N56">
        <f>[1]RPPF_UPDATED_RW4!N56</f>
        <v>98.191900000000004</v>
      </c>
      <c r="O56">
        <f>[1]RPPF_UPDATED_RW4!O56</f>
        <v>38</v>
      </c>
      <c r="P56">
        <f>[1]RPPF_UPDATED_RW4!P56</f>
        <v>12.048999999999999</v>
      </c>
      <c r="Q56">
        <f>[1]RPPF_UPDATED_RW4!Q56</f>
        <v>68</v>
      </c>
      <c r="R56">
        <f>[1]RPPF_UPDATED_RW4!R56</f>
        <v>0.78746899999999997</v>
      </c>
      <c r="S56">
        <f>[1]RPPF_UPDATED_RW4!S56</f>
        <v>0.82774800000000004</v>
      </c>
      <c r="T56">
        <f>[1]RPPF_UPDATED_RW4!T56</f>
        <v>0.82756099999999999</v>
      </c>
      <c r="U56">
        <f>[1]RPPF_UPDATED_RW4!U56</f>
        <v>0.80175600000000002</v>
      </c>
      <c r="V56">
        <f>[1]RPPF_UPDATED_RW4!V56</f>
        <v>69</v>
      </c>
      <c r="W56">
        <f>[1]RPPF_UPDATED_RW4!W56</f>
        <v>48</v>
      </c>
      <c r="X56">
        <f>[1]RPPF_UPDATED_RW4!X56</f>
        <v>61</v>
      </c>
      <c r="Y56">
        <f>[1]RPPF_UPDATED_RW4!Y56</f>
        <v>56</v>
      </c>
      <c r="Z56">
        <f>[1]RPPF_UPDATED_RW4!Z56</f>
        <v>0.180929099025913</v>
      </c>
      <c r="AA56">
        <f>[1]RPPF_UPDATED_RW4!AA56</f>
        <v>67</v>
      </c>
      <c r="AB56">
        <f>[1]RPPF_UPDATED_RW4!AB56</f>
        <v>809342.74195885099</v>
      </c>
      <c r="AC56">
        <f>[1]RPPF_UPDATED_RW4!AC56</f>
        <v>143</v>
      </c>
      <c r="AD56">
        <f>[1]RPPF_UPDATED_RW4!AD56</f>
        <v>23.1139874750505</v>
      </c>
      <c r="AE56">
        <f>[1]RPPF_UPDATED_RW4!AE56</f>
        <v>54</v>
      </c>
      <c r="AF56">
        <f>[1]RPPF_UPDATED_RW4!AF56</f>
        <v>60.5</v>
      </c>
      <c r="AG56">
        <f>[1]RPPF_UPDATED_RW4!AG56</f>
        <v>0.80760849999999995</v>
      </c>
      <c r="AH56">
        <f>[1]RPPF_UPDATED_RW4!AH56</f>
        <v>58</v>
      </c>
      <c r="AI56">
        <f>[1]RPPF_UPDATED_RW4!AI56</f>
        <v>48</v>
      </c>
      <c r="AJ56">
        <f>[1]RPPF_UPDATED_RW4!AJ56</f>
        <v>61</v>
      </c>
      <c r="AK56">
        <f>[1]RPPF_UPDATED_RW4!AK56</f>
        <v>56</v>
      </c>
      <c r="AL56">
        <f>[1]RPPF_UPDATED_RW4!AL56</f>
        <v>74.25</v>
      </c>
      <c r="AM56">
        <f>[1]RPPF_UPDATED_RW4!AM56</f>
        <v>89.701213412777804</v>
      </c>
      <c r="AN56">
        <f>[1]RPPF_UPDATED_RW4!AN56</f>
        <v>60</v>
      </c>
      <c r="AO56">
        <f>[1]RPPF_UPDATED_RW4!AO56</f>
        <v>91.938111102099597</v>
      </c>
      <c r="AP56">
        <f>[1]RPPF_UPDATED_RW4!AP56</f>
        <v>65</v>
      </c>
      <c r="AQ56">
        <f>[1]RPPF_UPDATED_RW4!AQ56</f>
        <v>0.58537336626992298</v>
      </c>
      <c r="AR56">
        <f>[1]RPPF_UPDATED_RW4!AR56</f>
        <v>0.52218363662346901</v>
      </c>
      <c r="AS56">
        <f>[1]RPPF_UPDATED_RW4!AS56</f>
        <v>0.78946782826206197</v>
      </c>
      <c r="AT56">
        <f>[1]RPPF_UPDATED_RW4!AT56</f>
        <v>55</v>
      </c>
    </row>
    <row r="57" spans="1:46" x14ac:dyDescent="0.25">
      <c r="A57">
        <f>[1]RPPF_UPDATED_RW4!A57</f>
        <v>55</v>
      </c>
      <c r="B57">
        <f>[1]RPPF_UPDATED_RW4!B57</f>
        <v>2025</v>
      </c>
      <c r="C57" t="str">
        <f>[1]RPPF_UPDATED_RW4!C57</f>
        <v>Santa Clara</v>
      </c>
      <c r="D57">
        <f>[1]RPPF_UPDATED_RW4!D57</f>
        <v>69.316199999999995</v>
      </c>
      <c r="E57">
        <f>[1]RPPF_UPDATED_RW4!E57</f>
        <v>117</v>
      </c>
      <c r="F57">
        <f>[1]RPPF_UPDATED_RW4!F57</f>
        <v>68.366299999999995</v>
      </c>
      <c r="G57">
        <f>[1]RPPF_UPDATED_RW4!G57</f>
        <v>126</v>
      </c>
      <c r="H57">
        <f>[1]RPPF_UPDATED_RW4!H57</f>
        <v>113.886</v>
      </c>
      <c r="I57">
        <f>[1]RPPF_UPDATED_RW4!I57</f>
        <v>41</v>
      </c>
      <c r="J57">
        <f>[1]RPPF_UPDATED_RW4!J57</f>
        <v>116.58199999999999</v>
      </c>
      <c r="K57">
        <f>[1]RPPF_UPDATED_RW4!K57</f>
        <v>47</v>
      </c>
      <c r="L57">
        <f>[1]RPPF_UPDATED_RW4!L57</f>
        <v>102.712</v>
      </c>
      <c r="M57">
        <f>[1]RPPF_UPDATED_RW4!M57</f>
        <v>99</v>
      </c>
      <c r="N57">
        <f>[1]RPPF_UPDATED_RW4!N57</f>
        <v>102.845</v>
      </c>
      <c r="O57">
        <f>[1]RPPF_UPDATED_RW4!O57</f>
        <v>88</v>
      </c>
      <c r="P57">
        <f>[1]RPPF_UPDATED_RW4!P57</f>
        <v>13.737399999999999</v>
      </c>
      <c r="Q57">
        <f>[1]RPPF_UPDATED_RW4!Q57</f>
        <v>57</v>
      </c>
      <c r="R57">
        <f>[1]RPPF_UPDATED_RW4!R57</f>
        <v>0.86824000000000001</v>
      </c>
      <c r="S57">
        <f>[1]RPPF_UPDATED_RW4!S57</f>
        <v>0.76896500000000001</v>
      </c>
      <c r="T57">
        <f>[1]RPPF_UPDATED_RW4!T57</f>
        <v>0.794068</v>
      </c>
      <c r="U57">
        <f>[1]RPPF_UPDATED_RW4!U57</f>
        <v>0.81655100000000003</v>
      </c>
      <c r="V57">
        <f>[1]RPPF_UPDATED_RW4!V57</f>
        <v>40</v>
      </c>
      <c r="W57">
        <f>[1]RPPF_UPDATED_RW4!W57</f>
        <v>65</v>
      </c>
      <c r="X57">
        <f>[1]RPPF_UPDATED_RW4!X57</f>
        <v>68</v>
      </c>
      <c r="Y57">
        <f>[1]RPPF_UPDATED_RW4!Y57</f>
        <v>51</v>
      </c>
      <c r="Z57">
        <f>[1]RPPF_UPDATED_RW4!Z57</f>
        <v>0.19817878071792699</v>
      </c>
      <c r="AA57">
        <f>[1]RPPF_UPDATED_RW4!AA57</f>
        <v>60</v>
      </c>
      <c r="AB57">
        <f>[1]RPPF_UPDATED_RW4!AB57</f>
        <v>942101.61684932804</v>
      </c>
      <c r="AC57">
        <f>[1]RPPF_UPDATED_RW4!AC57</f>
        <v>42</v>
      </c>
      <c r="AD57">
        <f>[1]RPPF_UPDATED_RW4!AD57</f>
        <v>23.914337048210498</v>
      </c>
      <c r="AE57">
        <f>[1]RPPF_UPDATED_RW4!AE57</f>
        <v>76</v>
      </c>
      <c r="AF57">
        <f>[1]RPPF_UPDATED_RW4!AF57</f>
        <v>68</v>
      </c>
      <c r="AG57">
        <f>[1]RPPF_UPDATED_RW4!AG57</f>
        <v>0.81860250000000001</v>
      </c>
      <c r="AH57">
        <f>[1]RPPF_UPDATED_RW4!AH57</f>
        <v>53</v>
      </c>
      <c r="AI57">
        <f>[1]RPPF_UPDATED_RW4!AI57</f>
        <v>65</v>
      </c>
      <c r="AJ57">
        <f>[1]RPPF_UPDATED_RW4!AJ57</f>
        <v>68</v>
      </c>
      <c r="AK57">
        <f>[1]RPPF_UPDATED_RW4!AK57</f>
        <v>51</v>
      </c>
      <c r="AL57">
        <f>[1]RPPF_UPDATED_RW4!AL57</f>
        <v>57</v>
      </c>
      <c r="AM57">
        <f>[1]RPPF_UPDATED_RW4!AM57</f>
        <v>74.125610398392595</v>
      </c>
      <c r="AN57">
        <f>[1]RPPF_UPDATED_RW4!AN57</f>
        <v>53</v>
      </c>
      <c r="AO57">
        <f>[1]RPPF_UPDATED_RW4!AO57</f>
        <v>69.630864797016798</v>
      </c>
      <c r="AP57">
        <f>[1]RPPF_UPDATED_RW4!AP57</f>
        <v>51</v>
      </c>
      <c r="AQ57">
        <f>[1]RPPF_UPDATED_RW4!AQ57</f>
        <v>0.55427385715940203</v>
      </c>
      <c r="AR57">
        <f>[1]RPPF_UPDATED_RW4!AR57</f>
        <v>0.54800203011499404</v>
      </c>
      <c r="AS57">
        <f>[1]RPPF_UPDATED_RW4!AS57</f>
        <v>0.78795991485358696</v>
      </c>
      <c r="AT57">
        <f>[1]RPPF_UPDATED_RW4!AT57</f>
        <v>56</v>
      </c>
    </row>
    <row r="58" spans="1:46" x14ac:dyDescent="0.25">
      <c r="A58">
        <f>[1]RPPF_UPDATED_RW4!A58</f>
        <v>56</v>
      </c>
      <c r="B58">
        <f>[1]RPPF_UPDATED_RW4!B58</f>
        <v>2025</v>
      </c>
      <c r="C58" t="str">
        <f>[1]RPPF_UPDATED_RW4!C58</f>
        <v>North Texas</v>
      </c>
      <c r="D58">
        <f>[1]RPPF_UPDATED_RW4!D58</f>
        <v>60.919600000000003</v>
      </c>
      <c r="E58">
        <f>[1]RPPF_UPDATED_RW4!E58</f>
        <v>363</v>
      </c>
      <c r="F58">
        <f>[1]RPPF_UPDATED_RW4!F58</f>
        <v>60.645899999999997</v>
      </c>
      <c r="G58">
        <f>[1]RPPF_UPDATED_RW4!G58</f>
        <v>363</v>
      </c>
      <c r="H58">
        <f>[1]RPPF_UPDATED_RW4!H58</f>
        <v>111.20099999999999</v>
      </c>
      <c r="I58">
        <f>[1]RPPF_UPDATED_RW4!I58</f>
        <v>72</v>
      </c>
      <c r="J58">
        <f>[1]RPPF_UPDATED_RW4!J58</f>
        <v>110.473</v>
      </c>
      <c r="K58">
        <f>[1]RPPF_UPDATED_RW4!K58</f>
        <v>115</v>
      </c>
      <c r="L58">
        <f>[1]RPPF_UPDATED_RW4!L58</f>
        <v>97.531099999999995</v>
      </c>
      <c r="M58">
        <f>[1]RPPF_UPDATED_RW4!M58</f>
        <v>26</v>
      </c>
      <c r="N58">
        <f>[1]RPPF_UPDATED_RW4!N58</f>
        <v>97.647999999999996</v>
      </c>
      <c r="O58">
        <f>[1]RPPF_UPDATED_RW4!O58</f>
        <v>33</v>
      </c>
      <c r="P58">
        <f>[1]RPPF_UPDATED_RW4!P58</f>
        <v>12.8253</v>
      </c>
      <c r="Q58">
        <f>[1]RPPF_UPDATED_RW4!Q58</f>
        <v>62</v>
      </c>
      <c r="R58">
        <f>[1]RPPF_UPDATED_RW4!R58</f>
        <v>0.77617700000000001</v>
      </c>
      <c r="S58">
        <f>[1]RPPF_UPDATED_RW4!S58</f>
        <v>0.83894500000000005</v>
      </c>
      <c r="T58">
        <f>[1]RPPF_UPDATED_RW4!T58</f>
        <v>0.83655500000000005</v>
      </c>
      <c r="U58">
        <f>[1]RPPF_UPDATED_RW4!U58</f>
        <v>0.82114900000000002</v>
      </c>
      <c r="V58">
        <f>[1]RPPF_UPDATED_RW4!V58</f>
        <v>77</v>
      </c>
      <c r="W58">
        <f>[1]RPPF_UPDATED_RW4!W58</f>
        <v>45</v>
      </c>
      <c r="X58">
        <f>[1]RPPF_UPDATED_RW4!X58</f>
        <v>55</v>
      </c>
      <c r="Y58">
        <f>[1]RPPF_UPDATED_RW4!Y58</f>
        <v>49</v>
      </c>
      <c r="Z58">
        <f>[1]RPPF_UPDATED_RW4!Z58</f>
        <v>0.210523378354421</v>
      </c>
      <c r="AA58">
        <f>[1]RPPF_UPDATED_RW4!AA58</f>
        <v>57</v>
      </c>
      <c r="AB58">
        <f>[1]RPPF_UPDATED_RW4!AB58</f>
        <v>743480.08305718796</v>
      </c>
      <c r="AC58">
        <f>[1]RPPF_UPDATED_RW4!AC58</f>
        <v>227</v>
      </c>
      <c r="AD58">
        <f>[1]RPPF_UPDATED_RW4!AD58</f>
        <v>25.044036098025199</v>
      </c>
      <c r="AE58">
        <f>[1]RPPF_UPDATED_RW4!AE58</f>
        <v>115</v>
      </c>
      <c r="AF58">
        <f>[1]RPPF_UPDATED_RW4!AF58</f>
        <v>86</v>
      </c>
      <c r="AG58">
        <f>[1]RPPF_UPDATED_RW4!AG58</f>
        <v>0.80756099999999997</v>
      </c>
      <c r="AH58">
        <f>[1]RPPF_UPDATED_RW4!AH58</f>
        <v>59</v>
      </c>
      <c r="AI58">
        <f>[1]RPPF_UPDATED_RW4!AI58</f>
        <v>45</v>
      </c>
      <c r="AJ58">
        <f>[1]RPPF_UPDATED_RW4!AJ58</f>
        <v>55</v>
      </c>
      <c r="AK58">
        <f>[1]RPPF_UPDATED_RW4!AK58</f>
        <v>49</v>
      </c>
      <c r="AL58">
        <f>[1]RPPF_UPDATED_RW4!AL58</f>
        <v>88.8333333333333</v>
      </c>
      <c r="AM58">
        <f>[1]RPPF_UPDATED_RW4!AM58</f>
        <v>105.886957230013</v>
      </c>
      <c r="AN58">
        <f>[1]RPPF_UPDATED_RW4!AN58</f>
        <v>74</v>
      </c>
      <c r="AO58">
        <f>[1]RPPF_UPDATED_RW4!AO58</f>
        <v>110.002010168065</v>
      </c>
      <c r="AP58">
        <f>[1]RPPF_UPDATED_RW4!AP58</f>
        <v>75</v>
      </c>
      <c r="AQ58">
        <f>[1]RPPF_UPDATED_RW4!AQ58</f>
        <v>0.58353094731038302</v>
      </c>
      <c r="AR58">
        <f>[1]RPPF_UPDATED_RW4!AR58</f>
        <v>0.51057504443503399</v>
      </c>
      <c r="AS58">
        <f>[1]RPPF_UPDATED_RW4!AS58</f>
        <v>0.78561860580356702</v>
      </c>
      <c r="AT58">
        <f>[1]RPPF_UPDATED_RW4!AT58</f>
        <v>57</v>
      </c>
    </row>
    <row r="59" spans="1:46" x14ac:dyDescent="0.25">
      <c r="A59">
        <f>[1]RPPF_UPDATED_RW4!A59</f>
        <v>57</v>
      </c>
      <c r="B59">
        <f>[1]RPPF_UPDATED_RW4!B59</f>
        <v>2025</v>
      </c>
      <c r="C59" t="str">
        <f>[1]RPPF_UPDATED_RW4!C59</f>
        <v>Villanova</v>
      </c>
      <c r="D59">
        <f>[1]RPPF_UPDATED_RW4!D59</f>
        <v>63.860599999999998</v>
      </c>
      <c r="E59">
        <f>[1]RPPF_UPDATED_RW4!E59</f>
        <v>355</v>
      </c>
      <c r="F59">
        <f>[1]RPPF_UPDATED_RW4!F59</f>
        <v>63.186399999999999</v>
      </c>
      <c r="G59">
        <f>[1]RPPF_UPDATED_RW4!G59</f>
        <v>352</v>
      </c>
      <c r="H59">
        <f>[1]RPPF_UPDATED_RW4!H59</f>
        <v>116.482</v>
      </c>
      <c r="I59">
        <f>[1]RPPF_UPDATED_RW4!I59</f>
        <v>22</v>
      </c>
      <c r="J59">
        <f>[1]RPPF_UPDATED_RW4!J59</f>
        <v>119.53400000000001</v>
      </c>
      <c r="K59">
        <f>[1]RPPF_UPDATED_RW4!K59</f>
        <v>23</v>
      </c>
      <c r="L59">
        <f>[1]RPPF_UPDATED_RW4!L59</f>
        <v>106.239</v>
      </c>
      <c r="M59">
        <f>[1]RPPF_UPDATED_RW4!M59</f>
        <v>179</v>
      </c>
      <c r="N59">
        <f>[1]RPPF_UPDATED_RW4!N59</f>
        <v>105.505</v>
      </c>
      <c r="O59">
        <f>[1]RPPF_UPDATED_RW4!O59</f>
        <v>132</v>
      </c>
      <c r="P59">
        <f>[1]RPPF_UPDATED_RW4!P59</f>
        <v>14.028600000000001</v>
      </c>
      <c r="Q59">
        <f>[1]RPPF_UPDATED_RW4!Q59</f>
        <v>55</v>
      </c>
      <c r="R59">
        <f>[1]RPPF_UPDATED_RW4!R59</f>
        <v>0.83715899999999999</v>
      </c>
      <c r="S59">
        <f>[1]RPPF_UPDATED_RW4!S59</f>
        <v>0.79595899999999997</v>
      </c>
      <c r="T59">
        <f>[1]RPPF_UPDATED_RW4!T59</f>
        <v>0.77667200000000003</v>
      </c>
      <c r="U59">
        <f>[1]RPPF_UPDATED_RW4!U59</f>
        <v>0.77116099999999999</v>
      </c>
      <c r="V59">
        <f>[1]RPPF_UPDATED_RW4!V59</f>
        <v>59</v>
      </c>
      <c r="W59">
        <f>[1]RPPF_UPDATED_RW4!W59</f>
        <v>59</v>
      </c>
      <c r="X59">
        <f>[1]RPPF_UPDATED_RW4!X59</f>
        <v>72</v>
      </c>
      <c r="Y59">
        <f>[1]RPPF_UPDATED_RW4!Y59</f>
        <v>61</v>
      </c>
      <c r="Z59">
        <f>[1]RPPF_UPDATED_RW4!Z59</f>
        <v>0.21968161902644201</v>
      </c>
      <c r="AA59">
        <f>[1]RPPF_UPDATED_RW4!AA59</f>
        <v>55</v>
      </c>
      <c r="AB59">
        <f>[1]RPPF_UPDATED_RW4!AB59</f>
        <v>912464.33820845303</v>
      </c>
      <c r="AC59">
        <f>[1]RPPF_UPDATED_RW4!AC59</f>
        <v>57</v>
      </c>
      <c r="AD59">
        <f>[1]RPPF_UPDATED_RW4!AD59</f>
        <v>27.0398247349349</v>
      </c>
      <c r="AE59">
        <f>[1]RPPF_UPDATED_RW4!AE59</f>
        <v>218</v>
      </c>
      <c r="AF59">
        <f>[1]RPPF_UPDATED_RW4!AF59</f>
        <v>136.5</v>
      </c>
      <c r="AG59">
        <f>[1]RPPF_UPDATED_RW4!AG59</f>
        <v>0.81655900000000003</v>
      </c>
      <c r="AH59">
        <f>[1]RPPF_UPDATED_RW4!AH59</f>
        <v>55</v>
      </c>
      <c r="AI59">
        <f>[1]RPPF_UPDATED_RW4!AI59</f>
        <v>59</v>
      </c>
      <c r="AJ59">
        <f>[1]RPPF_UPDATED_RW4!AJ59</f>
        <v>72</v>
      </c>
      <c r="AK59">
        <f>[1]RPPF_UPDATED_RW4!AK59</f>
        <v>61</v>
      </c>
      <c r="AL59">
        <f>[1]RPPF_UPDATED_RW4!AL59</f>
        <v>72.75</v>
      </c>
      <c r="AM59">
        <f>[1]RPPF_UPDATED_RW4!AM59</f>
        <v>91.399180108523097</v>
      </c>
      <c r="AN59">
        <f>[1]RPPF_UPDATED_RW4!AN59</f>
        <v>62</v>
      </c>
      <c r="AO59">
        <f>[1]RPPF_UPDATED_RW4!AO59</f>
        <v>89.093378433156602</v>
      </c>
      <c r="AP59">
        <f>[1]RPPF_UPDATED_RW4!AP59</f>
        <v>64</v>
      </c>
      <c r="AQ59">
        <f>[1]RPPF_UPDATED_RW4!AQ59</f>
        <v>0.56183801126903699</v>
      </c>
      <c r="AR59">
        <f>[1]RPPF_UPDATED_RW4!AR59</f>
        <v>0.530049239567154</v>
      </c>
      <c r="AS59">
        <f>[1]RPPF_UPDATED_RW4!AS59</f>
        <v>0.78498095433541104</v>
      </c>
      <c r="AT59">
        <f>[1]RPPF_UPDATED_RW4!AT59</f>
        <v>58</v>
      </c>
    </row>
    <row r="60" spans="1:46" x14ac:dyDescent="0.25">
      <c r="A60">
        <f>[1]RPPF_UPDATED_RW4!A60</f>
        <v>58</v>
      </c>
      <c r="B60">
        <f>[1]RPPF_UPDATED_RW4!B60</f>
        <v>2025</v>
      </c>
      <c r="C60" t="str">
        <f>[1]RPPF_UPDATED_RW4!C60</f>
        <v>George Mason</v>
      </c>
      <c r="D60">
        <f>[1]RPPF_UPDATED_RW4!D60</f>
        <v>64.825100000000006</v>
      </c>
      <c r="E60">
        <f>[1]RPPF_UPDATED_RW4!E60</f>
        <v>333</v>
      </c>
      <c r="F60">
        <f>[1]RPPF_UPDATED_RW4!F60</f>
        <v>64.098399999999998</v>
      </c>
      <c r="G60">
        <f>[1]RPPF_UPDATED_RW4!G60</f>
        <v>334</v>
      </c>
      <c r="H60">
        <f>[1]RPPF_UPDATED_RW4!H60</f>
        <v>106.02500000000001</v>
      </c>
      <c r="I60">
        <f>[1]RPPF_UPDATED_RW4!I60</f>
        <v>174</v>
      </c>
      <c r="J60">
        <f>[1]RPPF_UPDATED_RW4!J60</f>
        <v>106.479</v>
      </c>
      <c r="K60">
        <f>[1]RPPF_UPDATED_RW4!K60</f>
        <v>196</v>
      </c>
      <c r="L60">
        <f>[1]RPPF_UPDATED_RW4!L60</f>
        <v>93.5197</v>
      </c>
      <c r="M60">
        <f>[1]RPPF_UPDATED_RW4!M60</f>
        <v>7</v>
      </c>
      <c r="N60">
        <f>[1]RPPF_UPDATED_RW4!N60</f>
        <v>94.775899999999993</v>
      </c>
      <c r="O60">
        <f>[1]RPPF_UPDATED_RW4!O60</f>
        <v>15</v>
      </c>
      <c r="P60">
        <f>[1]RPPF_UPDATED_RW4!P60</f>
        <v>11.703099999999999</v>
      </c>
      <c r="Q60">
        <f>[1]RPPF_UPDATED_RW4!Q60</f>
        <v>71</v>
      </c>
      <c r="R60">
        <f>[1]RPPF_UPDATED_RW4!R60</f>
        <v>0.78527100000000005</v>
      </c>
      <c r="S60">
        <f>[1]RPPF_UPDATED_RW4!S60</f>
        <v>0.83014699999999997</v>
      </c>
      <c r="T60">
        <f>[1]RPPF_UPDATED_RW4!T60</f>
        <v>0.76297700000000002</v>
      </c>
      <c r="U60">
        <f>[1]RPPF_UPDATED_RW4!U60</f>
        <v>0.90972600000000003</v>
      </c>
      <c r="V60">
        <f>[1]RPPF_UPDATED_RW4!V60</f>
        <v>71</v>
      </c>
      <c r="W60">
        <f>[1]RPPF_UPDATED_RW4!W60</f>
        <v>47</v>
      </c>
      <c r="X60">
        <f>[1]RPPF_UPDATED_RW4!X60</f>
        <v>77</v>
      </c>
      <c r="Y60">
        <f>[1]RPPF_UPDATED_RW4!Y60</f>
        <v>26</v>
      </c>
      <c r="Z60">
        <f>[1]RPPF_UPDATED_RW4!Z60</f>
        <v>0.180533466203677</v>
      </c>
      <c r="AA60">
        <f>[1]RPPF_UPDATED_RW4!AA60</f>
        <v>68</v>
      </c>
      <c r="AB60">
        <f>[1]RPPF_UPDATED_RW4!AB60</f>
        <v>734972.55639056896</v>
      </c>
      <c r="AC60">
        <f>[1]RPPF_UPDATED_RW4!AC60</f>
        <v>239</v>
      </c>
      <c r="AD60">
        <f>[1]RPPF_UPDATED_RW4!AD60</f>
        <v>22.437448657789702</v>
      </c>
      <c r="AE60">
        <f>[1]RPPF_UPDATED_RW4!AE60</f>
        <v>36</v>
      </c>
      <c r="AF60">
        <f>[1]RPPF_UPDATED_RW4!AF60</f>
        <v>52</v>
      </c>
      <c r="AG60">
        <f>[1]RPPF_UPDATED_RW4!AG60</f>
        <v>0.80770900000000001</v>
      </c>
      <c r="AH60">
        <f>[1]RPPF_UPDATED_RW4!AH60</f>
        <v>57</v>
      </c>
      <c r="AI60">
        <f>[1]RPPF_UPDATED_RW4!AI60</f>
        <v>47</v>
      </c>
      <c r="AJ60">
        <f>[1]RPPF_UPDATED_RW4!AJ60</f>
        <v>77</v>
      </c>
      <c r="AK60">
        <f>[1]RPPF_UPDATED_RW4!AK60</f>
        <v>26</v>
      </c>
      <c r="AL60">
        <f>[1]RPPF_UPDATED_RW4!AL60</f>
        <v>86.5</v>
      </c>
      <c r="AM60">
        <f>[1]RPPF_UPDATED_RW4!AM60</f>
        <v>104.19841305214599</v>
      </c>
      <c r="AN60">
        <f>[1]RPPF_UPDATED_RW4!AN60</f>
        <v>73</v>
      </c>
      <c r="AO60">
        <f>[1]RPPF_UPDATED_RW4!AO60</f>
        <v>107.09302483939101</v>
      </c>
      <c r="AP60">
        <f>[1]RPPF_UPDATED_RW4!AP60</f>
        <v>73</v>
      </c>
      <c r="AQ60">
        <f>[1]RPPF_UPDATED_RW4!AQ60</f>
        <v>0.57834041558118998</v>
      </c>
      <c r="AR60">
        <f>[1]RPPF_UPDATED_RW4!AR60</f>
        <v>0.51238227573474004</v>
      </c>
      <c r="AS60">
        <f>[1]RPPF_UPDATED_RW4!AS60</f>
        <v>0.78464595648304103</v>
      </c>
      <c r="AT60">
        <f>[1]RPPF_UPDATED_RW4!AT60</f>
        <v>59</v>
      </c>
    </row>
    <row r="61" spans="1:46" x14ac:dyDescent="0.25">
      <c r="A61">
        <f>[1]RPPF_UPDATED_RW4!A61</f>
        <v>59</v>
      </c>
      <c r="B61">
        <f>[1]RPPF_UPDATED_RW4!B61</f>
        <v>2025</v>
      </c>
      <c r="C61" t="str">
        <f>[1]RPPF_UPDATED_RW4!C61</f>
        <v>San Francisco</v>
      </c>
      <c r="D61">
        <f>[1]RPPF_UPDATED_RW4!D61</f>
        <v>68.544700000000006</v>
      </c>
      <c r="E61">
        <f>[1]RPPF_UPDATED_RW4!E61</f>
        <v>156</v>
      </c>
      <c r="F61">
        <f>[1]RPPF_UPDATED_RW4!F61</f>
        <v>67.466700000000003</v>
      </c>
      <c r="G61">
        <f>[1]RPPF_UPDATED_RW4!G61</f>
        <v>181</v>
      </c>
      <c r="H61">
        <f>[1]RPPF_UPDATED_RW4!H61</f>
        <v>110.59099999999999</v>
      </c>
      <c r="I61">
        <f>[1]RPPF_UPDATED_RW4!I61</f>
        <v>80</v>
      </c>
      <c r="J61">
        <f>[1]RPPF_UPDATED_RW4!J61</f>
        <v>112.875</v>
      </c>
      <c r="K61">
        <f>[1]RPPF_UPDATED_RW4!K61</f>
        <v>82</v>
      </c>
      <c r="L61">
        <f>[1]RPPF_UPDATED_RW4!L61</f>
        <v>98.927999999999997</v>
      </c>
      <c r="M61">
        <f>[1]RPPF_UPDATED_RW4!M61</f>
        <v>42</v>
      </c>
      <c r="N61">
        <f>[1]RPPF_UPDATED_RW4!N61</f>
        <v>100.069</v>
      </c>
      <c r="O61">
        <f>[1]RPPF_UPDATED_RW4!O61</f>
        <v>53</v>
      </c>
      <c r="P61">
        <f>[1]RPPF_UPDATED_RW4!P61</f>
        <v>12.806800000000001</v>
      </c>
      <c r="Q61">
        <f>[1]RPPF_UPDATED_RW4!Q61</f>
        <v>63</v>
      </c>
      <c r="R61">
        <f>[1]RPPF_UPDATED_RW4!R61</f>
        <v>0.84165599999999996</v>
      </c>
      <c r="S61">
        <f>[1]RPPF_UPDATED_RW4!S61</f>
        <v>0.77166400000000002</v>
      </c>
      <c r="T61">
        <f>[1]RPPF_UPDATED_RW4!T61</f>
        <v>0.84745099999999995</v>
      </c>
      <c r="U61">
        <f>[1]RPPF_UPDATED_RW4!U61</f>
        <v>0.74327100000000002</v>
      </c>
      <c r="V61">
        <f>[1]RPPF_UPDATED_RW4!V61</f>
        <v>56</v>
      </c>
      <c r="W61">
        <f>[1]RPPF_UPDATED_RW4!W61</f>
        <v>64</v>
      </c>
      <c r="X61">
        <f>[1]RPPF_UPDATED_RW4!X61</f>
        <v>51</v>
      </c>
      <c r="Y61">
        <f>[1]RPPF_UPDATED_RW4!Y61</f>
        <v>71</v>
      </c>
      <c r="Z61">
        <f>[1]RPPF_UPDATED_RW4!Z61</f>
        <v>0.186826990270582</v>
      </c>
      <c r="AA61">
        <f>[1]RPPF_UPDATED_RW4!AA61</f>
        <v>63</v>
      </c>
      <c r="AB61">
        <f>[1]RPPF_UPDATED_RW4!AB61</f>
        <v>873311.95753593696</v>
      </c>
      <c r="AC61">
        <f>[1]RPPF_UPDATED_RW4!AC61</f>
        <v>85</v>
      </c>
      <c r="AD61">
        <f>[1]RPPF_UPDATED_RW4!AD61</f>
        <v>23.147570515367999</v>
      </c>
      <c r="AE61">
        <f>[1]RPPF_UPDATED_RW4!AE61</f>
        <v>57</v>
      </c>
      <c r="AF61">
        <f>[1]RPPF_UPDATED_RW4!AF61</f>
        <v>60</v>
      </c>
      <c r="AG61">
        <f>[1]RPPF_UPDATED_RW4!AG61</f>
        <v>0.80665999999999904</v>
      </c>
      <c r="AH61">
        <f>[1]RPPF_UPDATED_RW4!AH61</f>
        <v>61</v>
      </c>
      <c r="AI61">
        <f>[1]RPPF_UPDATED_RW4!AI61</f>
        <v>64</v>
      </c>
      <c r="AJ61">
        <f>[1]RPPF_UPDATED_RW4!AJ61</f>
        <v>51</v>
      </c>
      <c r="AK61">
        <f>[1]RPPF_UPDATED_RW4!AK61</f>
        <v>71</v>
      </c>
      <c r="AL61">
        <f>[1]RPPF_UPDATED_RW4!AL61</f>
        <v>65.1666666666666</v>
      </c>
      <c r="AM61">
        <f>[1]RPPF_UPDATED_RW4!AM61</f>
        <v>84.449535894724406</v>
      </c>
      <c r="AN61">
        <f>[1]RPPF_UPDATED_RW4!AN61</f>
        <v>56</v>
      </c>
      <c r="AO61">
        <f>[1]RPPF_UPDATED_RW4!AO61</f>
        <v>80.785791618112498</v>
      </c>
      <c r="AP61">
        <f>[1]RPPF_UPDATED_RW4!AP61</f>
        <v>59</v>
      </c>
      <c r="AQ61">
        <f>[1]RPPF_UPDATED_RW4!AQ61</f>
        <v>0.54901367677397495</v>
      </c>
      <c r="AR61">
        <f>[1]RPPF_UPDATED_RW4!AR61</f>
        <v>0.53006969218744204</v>
      </c>
      <c r="AS61">
        <f>[1]RPPF_UPDATED_RW4!AS61</f>
        <v>0.78128592663371299</v>
      </c>
      <c r="AT61">
        <f>[1]RPPF_UPDATED_RW4!AT61</f>
        <v>60</v>
      </c>
    </row>
    <row r="62" spans="1:46" x14ac:dyDescent="0.25">
      <c r="A62">
        <f>[1]RPPF_UPDATED_RW4!A62</f>
        <v>60</v>
      </c>
      <c r="B62">
        <f>[1]RPPF_UPDATED_RW4!B62</f>
        <v>2025</v>
      </c>
      <c r="C62" t="str">
        <f>[1]RPPF_UPDATED_RW4!C62</f>
        <v>Indiana</v>
      </c>
      <c r="D62">
        <f>[1]RPPF_UPDATED_RW4!D62</f>
        <v>69.522900000000007</v>
      </c>
      <c r="E62">
        <f>[1]RPPF_UPDATED_RW4!E62</f>
        <v>109</v>
      </c>
      <c r="F62">
        <f>[1]RPPF_UPDATED_RW4!F62</f>
        <v>68.325400000000002</v>
      </c>
      <c r="G62">
        <f>[1]RPPF_UPDATED_RW4!G62</f>
        <v>128</v>
      </c>
      <c r="H62">
        <f>[1]RPPF_UPDATED_RW4!H62</f>
        <v>108.39100000000001</v>
      </c>
      <c r="I62">
        <f>[1]RPPF_UPDATED_RW4!I62</f>
        <v>126</v>
      </c>
      <c r="J62">
        <f>[1]RPPF_UPDATED_RW4!J62</f>
        <v>114.95399999999999</v>
      </c>
      <c r="K62">
        <f>[1]RPPF_UPDATED_RW4!K62</f>
        <v>64</v>
      </c>
      <c r="L62">
        <f>[1]RPPF_UPDATED_RW4!L62</f>
        <v>104.873</v>
      </c>
      <c r="M62">
        <f>[1]RPPF_UPDATED_RW4!M62</f>
        <v>154</v>
      </c>
      <c r="N62">
        <f>[1]RPPF_UPDATED_RW4!N62</f>
        <v>100.06100000000001</v>
      </c>
      <c r="O62">
        <f>[1]RPPF_UPDATED_RW4!O62</f>
        <v>52</v>
      </c>
      <c r="P62">
        <f>[1]RPPF_UPDATED_RW4!P62</f>
        <v>14.8926</v>
      </c>
      <c r="Q62">
        <f>[1]RPPF_UPDATED_RW4!Q62</f>
        <v>54</v>
      </c>
      <c r="R62">
        <f>[1]RPPF_UPDATED_RW4!R62</f>
        <v>0.84135700000000002</v>
      </c>
      <c r="S62">
        <f>[1]RPPF_UPDATED_RW4!S62</f>
        <v>0.75666999999999995</v>
      </c>
      <c r="T62">
        <f>[1]RPPF_UPDATED_RW4!T62</f>
        <v>0.82656200000000002</v>
      </c>
      <c r="U62">
        <f>[1]RPPF_UPDATED_RW4!U62</f>
        <v>0.80305499999999996</v>
      </c>
      <c r="V62">
        <f>[1]RPPF_UPDATED_RW4!V62</f>
        <v>57</v>
      </c>
      <c r="W62">
        <f>[1]RPPF_UPDATED_RW4!W62</f>
        <v>70</v>
      </c>
      <c r="X62">
        <f>[1]RPPF_UPDATED_RW4!X62</f>
        <v>62</v>
      </c>
      <c r="Y62">
        <f>[1]RPPF_UPDATED_RW4!Y62</f>
        <v>55</v>
      </c>
      <c r="Z62">
        <f>[1]RPPF_UPDATED_RW4!Z62</f>
        <v>0.214217185991953</v>
      </c>
      <c r="AA62">
        <f>[1]RPPF_UPDATED_RW4!AA62</f>
        <v>56</v>
      </c>
      <c r="AB62">
        <f>[1]RPPF_UPDATED_RW4!AB62</f>
        <v>918704.94732845598</v>
      </c>
      <c r="AC62">
        <f>[1]RPPF_UPDATED_RW4!AC62</f>
        <v>53</v>
      </c>
      <c r="AD62">
        <f>[1]RPPF_UPDATED_RW4!AD62</f>
        <v>22.8189608210897</v>
      </c>
      <c r="AE62">
        <f>[1]RPPF_UPDATED_RW4!AE62</f>
        <v>48</v>
      </c>
      <c r="AF62">
        <f>[1]RPPF_UPDATED_RW4!AF62</f>
        <v>52</v>
      </c>
      <c r="AG62">
        <f>[1]RPPF_UPDATED_RW4!AG62</f>
        <v>0.79901350000000004</v>
      </c>
      <c r="AH62">
        <f>[1]RPPF_UPDATED_RW4!AH62</f>
        <v>63</v>
      </c>
      <c r="AI62">
        <f>[1]RPPF_UPDATED_RW4!AI62</f>
        <v>70</v>
      </c>
      <c r="AJ62">
        <f>[1]RPPF_UPDATED_RW4!AJ62</f>
        <v>62</v>
      </c>
      <c r="AK62">
        <f>[1]RPPF_UPDATED_RW4!AK62</f>
        <v>55</v>
      </c>
      <c r="AL62">
        <f>[1]RPPF_UPDATED_RW4!AL62</f>
        <v>56.8333333333333</v>
      </c>
      <c r="AM62">
        <f>[1]RPPF_UPDATED_RW4!AM62</f>
        <v>75.109801278408398</v>
      </c>
      <c r="AN62">
        <f>[1]RPPF_UPDATED_RW4!AN62</f>
        <v>54</v>
      </c>
      <c r="AO62">
        <f>[1]RPPF_UPDATED_RW4!AO62</f>
        <v>71.129378081012803</v>
      </c>
      <c r="AP62">
        <f>[1]RPPF_UPDATED_RW4!AP62</f>
        <v>52</v>
      </c>
      <c r="AQ62">
        <f>[1]RPPF_UPDATED_RW4!AQ62</f>
        <v>0.54469263717306604</v>
      </c>
      <c r="AR62">
        <f>[1]RPPF_UPDATED_RW4!AR62</f>
        <v>0.53346669992582096</v>
      </c>
      <c r="AS62">
        <f>[1]RPPF_UPDATED_RW4!AS62</f>
        <v>0.78101824810008702</v>
      </c>
      <c r="AT62">
        <f>[1]RPPF_UPDATED_RW4!AT62</f>
        <v>61</v>
      </c>
    </row>
    <row r="63" spans="1:46" x14ac:dyDescent="0.25">
      <c r="A63">
        <f>[1]RPPF_UPDATED_RW4!A63</f>
        <v>61</v>
      </c>
      <c r="B63">
        <f>[1]RPPF_UPDATED_RW4!B63</f>
        <v>2025</v>
      </c>
      <c r="C63" t="str">
        <f>[1]RPPF_UPDATED_RW4!C63</f>
        <v>Kansas St.</v>
      </c>
      <c r="D63">
        <f>[1]RPPF_UPDATED_RW4!D63</f>
        <v>68.182500000000005</v>
      </c>
      <c r="E63">
        <f>[1]RPPF_UPDATED_RW4!E63</f>
        <v>183</v>
      </c>
      <c r="F63">
        <f>[1]RPPF_UPDATED_RW4!F63</f>
        <v>67.393199999999993</v>
      </c>
      <c r="G63">
        <f>[1]RPPF_UPDATED_RW4!G63</f>
        <v>185</v>
      </c>
      <c r="H63">
        <f>[1]RPPF_UPDATED_RW4!H63</f>
        <v>106.69</v>
      </c>
      <c r="I63">
        <f>[1]RPPF_UPDATED_RW4!I63</f>
        <v>157</v>
      </c>
      <c r="J63">
        <f>[1]RPPF_UPDATED_RW4!J63</f>
        <v>113.715</v>
      </c>
      <c r="K63">
        <f>[1]RPPF_UPDATED_RW4!K63</f>
        <v>78</v>
      </c>
      <c r="L63">
        <f>[1]RPPF_UPDATED_RW4!L63</f>
        <v>103.536</v>
      </c>
      <c r="M63">
        <f>[1]RPPF_UPDATED_RW4!M63</f>
        <v>113</v>
      </c>
      <c r="N63">
        <f>[1]RPPF_UPDATED_RW4!N63</f>
        <v>100.42400000000001</v>
      </c>
      <c r="O63">
        <f>[1]RPPF_UPDATED_RW4!O63</f>
        <v>55</v>
      </c>
      <c r="P63">
        <f>[1]RPPF_UPDATED_RW4!P63</f>
        <v>13.2903</v>
      </c>
      <c r="Q63">
        <f>[1]RPPF_UPDATED_RW4!Q63</f>
        <v>60</v>
      </c>
      <c r="R63">
        <f>[1]RPPF_UPDATED_RW4!R63</f>
        <v>0.86614199999999997</v>
      </c>
      <c r="S63">
        <f>[1]RPPF_UPDATED_RW4!S63</f>
        <v>0.767567</v>
      </c>
      <c r="T63">
        <f>[1]RPPF_UPDATED_RW4!T63</f>
        <v>0.67291009999999996</v>
      </c>
      <c r="U63">
        <f>[1]RPPF_UPDATED_RW4!U63</f>
        <v>0.72127699999999995</v>
      </c>
      <c r="V63">
        <f>[1]RPPF_UPDATED_RW4!V63</f>
        <v>42</v>
      </c>
      <c r="W63">
        <f>[1]RPPF_UPDATED_RW4!W63</f>
        <v>67</v>
      </c>
      <c r="X63">
        <f>[1]RPPF_UPDATED_RW4!X63</f>
        <v>101</v>
      </c>
      <c r="Y63">
        <f>[1]RPPF_UPDATED_RW4!Y63</f>
        <v>77</v>
      </c>
      <c r="Z63">
        <f>[1]RPPF_UPDATED_RW4!Z63</f>
        <v>0.19493271733949299</v>
      </c>
      <c r="AA63">
        <f>[1]RPPF_UPDATED_RW4!AA63</f>
        <v>61</v>
      </c>
      <c r="AB63">
        <f>[1]RPPF_UPDATED_RW4!AB63</f>
        <v>881674.80927356204</v>
      </c>
      <c r="AC63">
        <f>[1]RPPF_UPDATED_RW4!AC63</f>
        <v>79</v>
      </c>
      <c r="AD63">
        <f>[1]RPPF_UPDATED_RW4!AD63</f>
        <v>23.4027613624447</v>
      </c>
      <c r="AE63">
        <f>[1]RPPF_UPDATED_RW4!AE63</f>
        <v>61</v>
      </c>
      <c r="AF63">
        <f>[1]RPPF_UPDATED_RW4!AF63</f>
        <v>61</v>
      </c>
      <c r="AG63">
        <f>[1]RPPF_UPDATED_RW4!AG63</f>
        <v>0.81685450000000004</v>
      </c>
      <c r="AH63">
        <f>[1]RPPF_UPDATED_RW4!AH63</f>
        <v>54</v>
      </c>
      <c r="AI63">
        <f>[1]RPPF_UPDATED_RW4!AI63</f>
        <v>67</v>
      </c>
      <c r="AJ63">
        <f>[1]RPPF_UPDATED_RW4!AJ63</f>
        <v>101</v>
      </c>
      <c r="AK63">
        <f>[1]RPPF_UPDATED_RW4!AK63</f>
        <v>77</v>
      </c>
      <c r="AL63">
        <f>[1]RPPF_UPDATED_RW4!AL63</f>
        <v>72.1666666666666</v>
      </c>
      <c r="AM63">
        <f>[1]RPPF_UPDATED_RW4!AM63</f>
        <v>94.020022573490806</v>
      </c>
      <c r="AN63">
        <f>[1]RPPF_UPDATED_RW4!AN63</f>
        <v>65</v>
      </c>
      <c r="AO63">
        <f>[1]RPPF_UPDATED_RW4!AO63</f>
        <v>88.347027122537298</v>
      </c>
      <c r="AP63">
        <f>[1]RPPF_UPDATED_RW4!AP63</f>
        <v>62</v>
      </c>
      <c r="AQ63">
        <f>[1]RPPF_UPDATED_RW4!AQ63</f>
        <v>0.54026758332051505</v>
      </c>
      <c r="AR63">
        <f>[1]RPPF_UPDATED_RW4!AR63</f>
        <v>0.53079892878220503</v>
      </c>
      <c r="AS63">
        <f>[1]RPPF_UPDATED_RW4!AS63</f>
        <v>0.77895896166574397</v>
      </c>
      <c r="AT63">
        <f>[1]RPPF_UPDATED_RW4!AT63</f>
        <v>62</v>
      </c>
    </row>
    <row r="64" spans="1:46" x14ac:dyDescent="0.25">
      <c r="A64">
        <f>[1]RPPF_UPDATED_RW4!A64</f>
        <v>62</v>
      </c>
      <c r="B64">
        <f>[1]RPPF_UPDATED_RW4!B64</f>
        <v>2025</v>
      </c>
      <c r="C64" t="str">
        <f>[1]RPPF_UPDATED_RW4!C64</f>
        <v>McNeese</v>
      </c>
      <c r="D64">
        <f>[1]RPPF_UPDATED_RW4!D64</f>
        <v>65.531499999999994</v>
      </c>
      <c r="E64">
        <f>[1]RPPF_UPDATED_RW4!E64</f>
        <v>309</v>
      </c>
      <c r="F64">
        <f>[1]RPPF_UPDATED_RW4!F64</f>
        <v>65.002399999999994</v>
      </c>
      <c r="G64">
        <f>[1]RPPF_UPDATED_RW4!G64</f>
        <v>301</v>
      </c>
      <c r="H64">
        <f>[1]RPPF_UPDATED_RW4!H64</f>
        <v>113.17100000000001</v>
      </c>
      <c r="I64">
        <f>[1]RPPF_UPDATED_RW4!I64</f>
        <v>56</v>
      </c>
      <c r="J64">
        <f>[1]RPPF_UPDATED_RW4!J64</f>
        <v>113.908</v>
      </c>
      <c r="K64">
        <f>[1]RPPF_UPDATED_RW4!K64</f>
        <v>75</v>
      </c>
      <c r="L64">
        <f>[1]RPPF_UPDATED_RW4!L64</f>
        <v>98.738399999999999</v>
      </c>
      <c r="M64">
        <f>[1]RPPF_UPDATED_RW4!M64</f>
        <v>38</v>
      </c>
      <c r="N64">
        <f>[1]RPPF_UPDATED_RW4!N64</f>
        <v>101.93899999999999</v>
      </c>
      <c r="O64">
        <f>[1]RPPF_UPDATED_RW4!O64</f>
        <v>72</v>
      </c>
      <c r="P64">
        <f>[1]RPPF_UPDATED_RW4!P64</f>
        <v>11.968999999999999</v>
      </c>
      <c r="Q64">
        <f>[1]RPPF_UPDATED_RW4!Q64</f>
        <v>70</v>
      </c>
      <c r="R64">
        <f>[1]RPPF_UPDATED_RW4!R64</f>
        <v>0.79756800000000005</v>
      </c>
      <c r="S64">
        <f>[1]RPPF_UPDATED_RW4!S64</f>
        <v>0.79186100000000004</v>
      </c>
      <c r="T64">
        <f>[1]RPPF_UPDATED_RW4!T64</f>
        <v>0.76157799999999998</v>
      </c>
      <c r="U64">
        <f>[1]RPPF_UPDATED_RW4!U64</f>
        <v>0.80135699999999999</v>
      </c>
      <c r="V64">
        <f>[1]RPPF_UPDATED_RW4!V64</f>
        <v>68</v>
      </c>
      <c r="W64">
        <f>[1]RPPF_UPDATED_RW4!W64</f>
        <v>61</v>
      </c>
      <c r="X64">
        <f>[1]RPPF_UPDATED_RW4!X64</f>
        <v>78</v>
      </c>
      <c r="Y64">
        <f>[1]RPPF_UPDATED_RW4!Y64</f>
        <v>57</v>
      </c>
      <c r="Z64">
        <f>[1]RPPF_UPDATED_RW4!Z64</f>
        <v>0.18264498752508301</v>
      </c>
      <c r="AA64">
        <f>[1]RPPF_UPDATED_RW4!AA64</f>
        <v>64</v>
      </c>
      <c r="AB64">
        <f>[1]RPPF_UPDATED_RW4!AB64</f>
        <v>850273.33991461596</v>
      </c>
      <c r="AC64">
        <f>[1]RPPF_UPDATED_RW4!AC64</f>
        <v>100</v>
      </c>
      <c r="AD64">
        <f>[1]RPPF_UPDATED_RW4!AD64</f>
        <v>24.939886995976401</v>
      </c>
      <c r="AE64">
        <f>[1]RPPF_UPDATED_RW4!AE64</f>
        <v>110</v>
      </c>
      <c r="AF64">
        <f>[1]RPPF_UPDATED_RW4!AF64</f>
        <v>87</v>
      </c>
      <c r="AG64">
        <f>[1]RPPF_UPDATED_RW4!AG64</f>
        <v>0.79471449999999999</v>
      </c>
      <c r="AH64">
        <f>[1]RPPF_UPDATED_RW4!AH64</f>
        <v>64</v>
      </c>
      <c r="AI64">
        <f>[1]RPPF_UPDATED_RW4!AI64</f>
        <v>61</v>
      </c>
      <c r="AJ64">
        <f>[1]RPPF_UPDATED_RW4!AJ64</f>
        <v>78</v>
      </c>
      <c r="AK64">
        <f>[1]RPPF_UPDATED_RW4!AK64</f>
        <v>57</v>
      </c>
      <c r="AL64">
        <f>[1]RPPF_UPDATED_RW4!AL64</f>
        <v>75</v>
      </c>
      <c r="AM64">
        <f>[1]RPPF_UPDATED_RW4!AM64</f>
        <v>94.713592410789204</v>
      </c>
      <c r="AN64">
        <f>[1]RPPF_UPDATED_RW4!AN64</f>
        <v>67</v>
      </c>
      <c r="AO64">
        <f>[1]RPPF_UPDATED_RW4!AO64</f>
        <v>94.373514010377306</v>
      </c>
      <c r="AP64">
        <f>[1]RPPF_UPDATED_RW4!AP64</f>
        <v>67</v>
      </c>
      <c r="AQ64">
        <f>[1]RPPF_UPDATED_RW4!AQ64</f>
        <v>0.55695790648989796</v>
      </c>
      <c r="AR64">
        <f>[1]RPPF_UPDATED_RW4!AR64</f>
        <v>0.51217006982166602</v>
      </c>
      <c r="AS64">
        <f>[1]RPPF_UPDATED_RW4!AS64</f>
        <v>0.77839471639658198</v>
      </c>
      <c r="AT64">
        <f>[1]RPPF_UPDATED_RW4!AT64</f>
        <v>63</v>
      </c>
    </row>
    <row r="65" spans="1:46" x14ac:dyDescent="0.25">
      <c r="A65">
        <f>[1]RPPF_UPDATED_RW4!A65</f>
        <v>63</v>
      </c>
      <c r="B65">
        <f>[1]RPPF_UPDATED_RW4!B65</f>
        <v>2025</v>
      </c>
      <c r="C65" t="str">
        <f>[1]RPPF_UPDATED_RW4!C65</f>
        <v>Wake Forest</v>
      </c>
      <c r="D65">
        <f>[1]RPPF_UPDATED_RW4!D65</f>
        <v>67.722099999999998</v>
      </c>
      <c r="E65">
        <f>[1]RPPF_UPDATED_RW4!E65</f>
        <v>200</v>
      </c>
      <c r="F65">
        <f>[1]RPPF_UPDATED_RW4!F65</f>
        <v>66.533799999999999</v>
      </c>
      <c r="G65">
        <f>[1]RPPF_UPDATED_RW4!G65</f>
        <v>223</v>
      </c>
      <c r="H65">
        <f>[1]RPPF_UPDATED_RW4!H65</f>
        <v>104.357</v>
      </c>
      <c r="I65">
        <f>[1]RPPF_UPDATED_RW4!I65</f>
        <v>221</v>
      </c>
      <c r="J65">
        <f>[1]RPPF_UPDATED_RW4!J65</f>
        <v>109.53700000000001</v>
      </c>
      <c r="K65">
        <f>[1]RPPF_UPDATED_RW4!K65</f>
        <v>129</v>
      </c>
      <c r="L65">
        <f>[1]RPPF_UPDATED_RW4!L65</f>
        <v>98.611000000000004</v>
      </c>
      <c r="M65">
        <f>[1]RPPF_UPDATED_RW4!M65</f>
        <v>36</v>
      </c>
      <c r="N65">
        <f>[1]RPPF_UPDATED_RW4!N65</f>
        <v>96.558400000000006</v>
      </c>
      <c r="O65">
        <f>[1]RPPF_UPDATED_RW4!O65</f>
        <v>25</v>
      </c>
      <c r="P65">
        <f>[1]RPPF_UPDATED_RW4!P65</f>
        <v>12.978999999999999</v>
      </c>
      <c r="Q65">
        <f>[1]RPPF_UPDATED_RW4!Q65</f>
        <v>61</v>
      </c>
      <c r="R65">
        <f>[1]RPPF_UPDATED_RW4!R65</f>
        <v>0.71109800000000001</v>
      </c>
      <c r="S65">
        <f>[1]RPPF_UPDATED_RW4!S65</f>
        <v>0.811554</v>
      </c>
      <c r="T65">
        <f>[1]RPPF_UPDATED_RW4!T65</f>
        <v>0.66341059999999996</v>
      </c>
      <c r="U65">
        <f>[1]RPPF_UPDATED_RW4!U65</f>
        <v>0.82924699999999996</v>
      </c>
      <c r="V65">
        <f>[1]RPPF_UPDATED_RW4!V65</f>
        <v>98</v>
      </c>
      <c r="W65">
        <f>[1]RPPF_UPDATED_RW4!W65</f>
        <v>54</v>
      </c>
      <c r="X65">
        <f>[1]RPPF_UPDATED_RW4!X65</f>
        <v>106</v>
      </c>
      <c r="Y65">
        <f>[1]RPPF_UPDATED_RW4!Y65</f>
        <v>47</v>
      </c>
      <c r="Z65">
        <f>[1]RPPF_UPDATED_RW4!Z65</f>
        <v>0.191644972616029</v>
      </c>
      <c r="AA65">
        <f>[1]RPPF_UPDATED_RW4!AA65</f>
        <v>62</v>
      </c>
      <c r="AB65">
        <f>[1]RPPF_UPDATED_RW4!AB65</f>
        <v>812553.75441285397</v>
      </c>
      <c r="AC65">
        <f>[1]RPPF_UPDATED_RW4!AC65</f>
        <v>137</v>
      </c>
      <c r="AD65">
        <f>[1]RPPF_UPDATED_RW4!AD65</f>
        <v>22.127567819642401</v>
      </c>
      <c r="AE65">
        <f>[1]RPPF_UPDATED_RW4!AE65</f>
        <v>30</v>
      </c>
      <c r="AF65">
        <f>[1]RPPF_UPDATED_RW4!AF65</f>
        <v>46</v>
      </c>
      <c r="AG65">
        <f>[1]RPPF_UPDATED_RW4!AG65</f>
        <v>0.76132599999999995</v>
      </c>
      <c r="AH65">
        <f>[1]RPPF_UPDATED_RW4!AH65</f>
        <v>72</v>
      </c>
      <c r="AI65">
        <f>[1]RPPF_UPDATED_RW4!AI65</f>
        <v>54</v>
      </c>
      <c r="AJ65">
        <f>[1]RPPF_UPDATED_RW4!AJ65</f>
        <v>106</v>
      </c>
      <c r="AK65">
        <f>[1]RPPF_UPDATED_RW4!AK65</f>
        <v>47</v>
      </c>
      <c r="AL65">
        <f>[1]RPPF_UPDATED_RW4!AL65</f>
        <v>78.3333333333333</v>
      </c>
      <c r="AM65">
        <f>[1]RPPF_UPDATED_RW4!AM65</f>
        <v>96.522638460698005</v>
      </c>
      <c r="AN65">
        <f>[1]RPPF_UPDATED_RW4!AN65</f>
        <v>68</v>
      </c>
      <c r="AO65">
        <f>[1]RPPF_UPDATED_RW4!AO65</f>
        <v>102.890658316323</v>
      </c>
      <c r="AP65">
        <f>[1]RPPF_UPDATED_RW4!AP65</f>
        <v>71</v>
      </c>
      <c r="AQ65">
        <f>[1]RPPF_UPDATED_RW4!AQ65</f>
        <v>0.56973008668522396</v>
      </c>
      <c r="AR65">
        <f>[1]RPPF_UPDATED_RW4!AR65</f>
        <v>0.485381246591294</v>
      </c>
      <c r="AS65">
        <f>[1]RPPF_UPDATED_RW4!AS65</f>
        <v>0.77429653701169099</v>
      </c>
      <c r="AT65">
        <f>[1]RPPF_UPDATED_RW4!AT65</f>
        <v>64</v>
      </c>
    </row>
    <row r="66" spans="1:46" x14ac:dyDescent="0.25">
      <c r="A66">
        <f>[1]RPPF_UPDATED_RW4!A66</f>
        <v>64</v>
      </c>
      <c r="B66">
        <f>[1]RPPF_UPDATED_RW4!B66</f>
        <v>2025</v>
      </c>
      <c r="C66" t="str">
        <f>[1]RPPF_UPDATED_RW4!C66</f>
        <v>Butler</v>
      </c>
      <c r="D66">
        <f>[1]RPPF_UPDATED_RW4!D66</f>
        <v>67.421400000000006</v>
      </c>
      <c r="E66">
        <f>[1]RPPF_UPDATED_RW4!E66</f>
        <v>214</v>
      </c>
      <c r="F66">
        <f>[1]RPPF_UPDATED_RW4!F66</f>
        <v>67.923599999999993</v>
      </c>
      <c r="G66">
        <f>[1]RPPF_UPDATED_RW4!G66</f>
        <v>153</v>
      </c>
      <c r="H66">
        <f>[1]RPPF_UPDATED_RW4!H66</f>
        <v>109.804</v>
      </c>
      <c r="I66">
        <f>[1]RPPF_UPDATED_RW4!I66</f>
        <v>93</v>
      </c>
      <c r="J66">
        <f>[1]RPPF_UPDATED_RW4!J66</f>
        <v>116.279</v>
      </c>
      <c r="K66">
        <f>[1]RPPF_UPDATED_RW4!K66</f>
        <v>51</v>
      </c>
      <c r="L66">
        <f>[1]RPPF_UPDATED_RW4!L66</f>
        <v>107.172</v>
      </c>
      <c r="M66">
        <f>[1]RPPF_UPDATED_RW4!M66</f>
        <v>205</v>
      </c>
      <c r="N66">
        <f>[1]RPPF_UPDATED_RW4!N66</f>
        <v>105.145</v>
      </c>
      <c r="O66">
        <f>[1]RPPF_UPDATED_RW4!O66</f>
        <v>122</v>
      </c>
      <c r="P66">
        <f>[1]RPPF_UPDATED_RW4!P66</f>
        <v>11.133900000000001</v>
      </c>
      <c r="Q66">
        <f>[1]RPPF_UPDATED_RW4!Q66</f>
        <v>73</v>
      </c>
      <c r="R66">
        <f>[1]RPPF_UPDATED_RW4!R66</f>
        <v>0.71239699999999995</v>
      </c>
      <c r="S66">
        <f>[1]RPPF_UPDATED_RW4!S66</f>
        <v>0.80665500000000001</v>
      </c>
      <c r="T66">
        <f>[1]RPPF_UPDATED_RW4!T66</f>
        <v>0.75497999999999998</v>
      </c>
      <c r="U66">
        <f>[1]RPPF_UPDATED_RW4!U66</f>
        <v>0.75696699999999995</v>
      </c>
      <c r="V66">
        <f>[1]RPPF_UPDATED_RW4!V66</f>
        <v>97</v>
      </c>
      <c r="W66">
        <f>[1]RPPF_UPDATED_RW4!W66</f>
        <v>55</v>
      </c>
      <c r="X66">
        <f>[1]RPPF_UPDATED_RW4!X66</f>
        <v>80</v>
      </c>
      <c r="Y66">
        <f>[1]RPPF_UPDATED_RW4!Y66</f>
        <v>67</v>
      </c>
      <c r="Z66">
        <f>[1]RPPF_UPDATED_RW4!Z66</f>
        <v>0.165140445021906</v>
      </c>
      <c r="AA66">
        <f>[1]RPPF_UPDATED_RW4!AA66</f>
        <v>73</v>
      </c>
      <c r="AB66">
        <f>[1]RPPF_UPDATED_RW4!AB66</f>
        <v>911591.658928397</v>
      </c>
      <c r="AC66">
        <f>[1]RPPF_UPDATED_RW4!AC66</f>
        <v>59</v>
      </c>
      <c r="AD66">
        <f>[1]RPPF_UPDATED_RW4!AD66</f>
        <v>25.472057954909101</v>
      </c>
      <c r="AE66">
        <f>[1]RPPF_UPDATED_RW4!AE66</f>
        <v>133</v>
      </c>
      <c r="AF66">
        <f>[1]RPPF_UPDATED_RW4!AF66</f>
        <v>103</v>
      </c>
      <c r="AG66">
        <f>[1]RPPF_UPDATED_RW4!AG66</f>
        <v>0.75952599999999904</v>
      </c>
      <c r="AH66">
        <f>[1]RPPF_UPDATED_RW4!AH66</f>
        <v>73</v>
      </c>
      <c r="AI66">
        <f>[1]RPPF_UPDATED_RW4!AI66</f>
        <v>55</v>
      </c>
      <c r="AJ66">
        <f>[1]RPPF_UPDATED_RW4!AJ66</f>
        <v>80</v>
      </c>
      <c r="AK66">
        <f>[1]RPPF_UPDATED_RW4!AK66</f>
        <v>67</v>
      </c>
      <c r="AL66">
        <f>[1]RPPF_UPDATED_RW4!AL66</f>
        <v>75.8333333333333</v>
      </c>
      <c r="AM66">
        <f>[1]RPPF_UPDATED_RW4!AM66</f>
        <v>94.0096241061337</v>
      </c>
      <c r="AN66">
        <f>[1]RPPF_UPDATED_RW4!AN66</f>
        <v>64</v>
      </c>
      <c r="AO66">
        <f>[1]RPPF_UPDATED_RW4!AO66</f>
        <v>99.842972239703798</v>
      </c>
      <c r="AP66">
        <f>[1]RPPF_UPDATED_RW4!AP66</f>
        <v>68</v>
      </c>
      <c r="AQ66">
        <f>[1]RPPF_UPDATED_RW4!AQ66</f>
        <v>0.56778674396113804</v>
      </c>
      <c r="AR66">
        <f>[1]RPPF_UPDATED_RW4!AR66</f>
        <v>0.486057089350177</v>
      </c>
      <c r="AS66">
        <f>[1]RPPF_UPDATED_RW4!AS66</f>
        <v>0.77392433941611205</v>
      </c>
      <c r="AT66">
        <f>[1]RPPF_UPDATED_RW4!AT66</f>
        <v>65</v>
      </c>
    </row>
    <row r="67" spans="1:46" x14ac:dyDescent="0.25">
      <c r="A67">
        <f>[1]RPPF_UPDATED_RW4!A67</f>
        <v>65</v>
      </c>
      <c r="B67">
        <f>[1]RPPF_UPDATED_RW4!B67</f>
        <v>2025</v>
      </c>
      <c r="C67" t="str">
        <f>[1]RPPF_UPDATED_RW4!C67</f>
        <v>Yale</v>
      </c>
      <c r="D67">
        <f>[1]RPPF_UPDATED_RW4!D67</f>
        <v>69.157700000000006</v>
      </c>
      <c r="E67">
        <f>[1]RPPF_UPDATED_RW4!E67</f>
        <v>124</v>
      </c>
      <c r="F67">
        <f>[1]RPPF_UPDATED_RW4!F67</f>
        <v>67.981300000000005</v>
      </c>
      <c r="G67">
        <f>[1]RPPF_UPDATED_RW4!G67</f>
        <v>147</v>
      </c>
      <c r="H67">
        <f>[1]RPPF_UPDATED_RW4!H67</f>
        <v>118.994</v>
      </c>
      <c r="I67">
        <f>[1]RPPF_UPDATED_RW4!I67</f>
        <v>11</v>
      </c>
      <c r="J67">
        <f>[1]RPPF_UPDATED_RW4!J67</f>
        <v>116.83499999999999</v>
      </c>
      <c r="K67">
        <f>[1]RPPF_UPDATED_RW4!K67</f>
        <v>43</v>
      </c>
      <c r="L67">
        <f>[1]RPPF_UPDATED_RW4!L67</f>
        <v>101.65600000000001</v>
      </c>
      <c r="M67">
        <f>[1]RPPF_UPDATED_RW4!M67</f>
        <v>79</v>
      </c>
      <c r="N67">
        <f>[1]RPPF_UPDATED_RW4!N67</f>
        <v>104.253</v>
      </c>
      <c r="O67">
        <f>[1]RPPF_UPDATED_RW4!O67</f>
        <v>107</v>
      </c>
      <c r="P67">
        <f>[1]RPPF_UPDATED_RW4!P67</f>
        <v>12.581899999999999</v>
      </c>
      <c r="Q67">
        <f>[1]RPPF_UPDATED_RW4!Q67</f>
        <v>65</v>
      </c>
      <c r="R67">
        <f>[1]RPPF_UPDATED_RW4!R67</f>
        <v>0.86074600000000001</v>
      </c>
      <c r="S67">
        <f>[1]RPPF_UPDATED_RW4!S67</f>
        <v>0.73917600000000006</v>
      </c>
      <c r="T67">
        <f>[1]RPPF_UPDATED_RW4!T67</f>
        <v>0.759579</v>
      </c>
      <c r="U67">
        <f>[1]RPPF_UPDATED_RW4!U67</f>
        <v>0.80805300000000002</v>
      </c>
      <c r="V67">
        <f>[1]RPPF_UPDATED_RW4!V67</f>
        <v>46</v>
      </c>
      <c r="W67">
        <f>[1]RPPF_UPDATED_RW4!W67</f>
        <v>76</v>
      </c>
      <c r="X67">
        <f>[1]RPPF_UPDATED_RW4!X67</f>
        <v>79</v>
      </c>
      <c r="Y67">
        <f>[1]RPPF_UPDATED_RW4!Y67</f>
        <v>53</v>
      </c>
      <c r="Z67">
        <f>[1]RPPF_UPDATED_RW4!Z67</f>
        <v>0.181932019138866</v>
      </c>
      <c r="AA67">
        <f>[1]RPPF_UPDATED_RW4!AA67</f>
        <v>65</v>
      </c>
      <c r="AB67">
        <f>[1]RPPF_UPDATED_RW4!AB67</f>
        <v>944031.45932138199</v>
      </c>
      <c r="AC67">
        <f>[1]RPPF_UPDATED_RW4!AC67</f>
        <v>38</v>
      </c>
      <c r="AD67">
        <f>[1]RPPF_UPDATED_RW4!AD67</f>
        <v>24.496337474635801</v>
      </c>
      <c r="AE67">
        <f>[1]RPPF_UPDATED_RW4!AE67</f>
        <v>95</v>
      </c>
      <c r="AF67">
        <f>[1]RPPF_UPDATED_RW4!AF67</f>
        <v>80</v>
      </c>
      <c r="AG67">
        <f>[1]RPPF_UPDATED_RW4!AG67</f>
        <v>0.79996100000000003</v>
      </c>
      <c r="AH67">
        <f>[1]RPPF_UPDATED_RW4!AH67</f>
        <v>62</v>
      </c>
      <c r="AI67">
        <f>[1]RPPF_UPDATED_RW4!AI67</f>
        <v>76</v>
      </c>
      <c r="AJ67">
        <f>[1]RPPF_UPDATED_RW4!AJ67</f>
        <v>79</v>
      </c>
      <c r="AK67">
        <f>[1]RPPF_UPDATED_RW4!AK67</f>
        <v>53</v>
      </c>
      <c r="AL67">
        <f>[1]RPPF_UPDATED_RW4!AL67</f>
        <v>62.8333333333333</v>
      </c>
      <c r="AM67">
        <f>[1]RPPF_UPDATED_RW4!AM67</f>
        <v>85.004563640233599</v>
      </c>
      <c r="AN67">
        <f>[1]RPPF_UPDATED_RW4!AN67</f>
        <v>57</v>
      </c>
      <c r="AO67">
        <f>[1]RPPF_UPDATED_RW4!AO67</f>
        <v>78.545495759584895</v>
      </c>
      <c r="AP67">
        <f>[1]RPPF_UPDATED_RW4!AP67</f>
        <v>56</v>
      </c>
      <c r="AQ67">
        <f>[1]RPPF_UPDATED_RW4!AQ67</f>
        <v>0.52555513491132799</v>
      </c>
      <c r="AR67">
        <f>[1]RPPF_UPDATED_RW4!AR67</f>
        <v>0.52751884428102702</v>
      </c>
      <c r="AS67">
        <f>[1]RPPF_UPDATED_RW4!AS67</f>
        <v>0.77369814291616501</v>
      </c>
      <c r="AT67">
        <f>[1]RPPF_UPDATED_RW4!AT67</f>
        <v>66</v>
      </c>
    </row>
    <row r="68" spans="1:46" x14ac:dyDescent="0.25">
      <c r="A68">
        <f>[1]RPPF_UPDATED_RW4!A68</f>
        <v>66</v>
      </c>
      <c r="B68">
        <f>[1]RPPF_UPDATED_RW4!B68</f>
        <v>2025</v>
      </c>
      <c r="C68" t="str">
        <f>[1]RPPF_UPDATED_RW4!C68</f>
        <v>Boise St.</v>
      </c>
      <c r="D68">
        <f>[1]RPPF_UPDATED_RW4!D68</f>
        <v>66.3977</v>
      </c>
      <c r="E68">
        <f>[1]RPPF_UPDATED_RW4!E68</f>
        <v>272</v>
      </c>
      <c r="F68">
        <f>[1]RPPF_UPDATED_RW4!F68</f>
        <v>66.309200000000004</v>
      </c>
      <c r="G68">
        <f>[1]RPPF_UPDATED_RW4!G68</f>
        <v>236</v>
      </c>
      <c r="H68">
        <f>[1]RPPF_UPDATED_RW4!H68</f>
        <v>113.321</v>
      </c>
      <c r="I68">
        <f>[1]RPPF_UPDATED_RW4!I68</f>
        <v>53</v>
      </c>
      <c r="J68">
        <f>[1]RPPF_UPDATED_RW4!J68</f>
        <v>116.797</v>
      </c>
      <c r="K68">
        <f>[1]RPPF_UPDATED_RW4!K68</f>
        <v>45</v>
      </c>
      <c r="L68">
        <f>[1]RPPF_UPDATED_RW4!L68</f>
        <v>99.552199999999999</v>
      </c>
      <c r="M68">
        <f>[1]RPPF_UPDATED_RW4!M68</f>
        <v>53</v>
      </c>
      <c r="N68">
        <f>[1]RPPF_UPDATED_RW4!N68</f>
        <v>100.896</v>
      </c>
      <c r="O68">
        <f>[1]RPPF_UPDATED_RW4!O68</f>
        <v>63</v>
      </c>
      <c r="P68">
        <f>[1]RPPF_UPDATED_RW4!P68</f>
        <v>15.9009</v>
      </c>
      <c r="Q68">
        <f>[1]RPPF_UPDATED_RW4!Q68</f>
        <v>49</v>
      </c>
      <c r="R68">
        <f>[1]RPPF_UPDATED_RW4!R68</f>
        <v>0.95661099999999999</v>
      </c>
      <c r="S68">
        <f>[1]RPPF_UPDATED_RW4!S68</f>
        <v>0.69508599999999998</v>
      </c>
      <c r="T68">
        <f>[1]RPPF_UPDATED_RW4!T68</f>
        <v>0.85714400000000002</v>
      </c>
      <c r="U68">
        <f>[1]RPPF_UPDATED_RW4!U68</f>
        <v>0.69459000000000004</v>
      </c>
      <c r="V68">
        <f>[1]RPPF_UPDATED_RW4!V68</f>
        <v>11</v>
      </c>
      <c r="W68">
        <f>[1]RPPF_UPDATED_RW4!W68</f>
        <v>86</v>
      </c>
      <c r="X68">
        <f>[1]RPPF_UPDATED_RW4!X68</f>
        <v>44</v>
      </c>
      <c r="Y68">
        <f>[1]RPPF_UPDATED_RW4!Y68</f>
        <v>90</v>
      </c>
      <c r="Z68">
        <f>[1]RPPF_UPDATED_RW4!Z68</f>
        <v>0.23948118684833899</v>
      </c>
      <c r="AA68">
        <f>[1]RPPF_UPDATED_RW4!AA68</f>
        <v>44</v>
      </c>
      <c r="AB68">
        <f>[1]RPPF_UPDATED_RW4!AB68</f>
        <v>905766.82793741894</v>
      </c>
      <c r="AC68">
        <f>[1]RPPF_UPDATED_RW4!AC68</f>
        <v>67</v>
      </c>
      <c r="AD68">
        <f>[1]RPPF_UPDATED_RW4!AD68</f>
        <v>24.212814941756701</v>
      </c>
      <c r="AE68">
        <f>[1]RPPF_UPDATED_RW4!AE68</f>
        <v>86</v>
      </c>
      <c r="AF68">
        <f>[1]RPPF_UPDATED_RW4!AF68</f>
        <v>65</v>
      </c>
      <c r="AG68">
        <f>[1]RPPF_UPDATED_RW4!AG68</f>
        <v>0.82584849999999999</v>
      </c>
      <c r="AH68">
        <f>[1]RPPF_UPDATED_RW4!AH68</f>
        <v>49</v>
      </c>
      <c r="AI68">
        <f>[1]RPPF_UPDATED_RW4!AI68</f>
        <v>86</v>
      </c>
      <c r="AJ68">
        <f>[1]RPPF_UPDATED_RW4!AJ68</f>
        <v>44</v>
      </c>
      <c r="AK68">
        <f>[1]RPPF_UPDATED_RW4!AK68</f>
        <v>90</v>
      </c>
      <c r="AL68">
        <f>[1]RPPF_UPDATED_RW4!AL68</f>
        <v>59.8333333333333</v>
      </c>
      <c r="AM68">
        <f>[1]RPPF_UPDATED_RW4!AM68</f>
        <v>86.080475413593902</v>
      </c>
      <c r="AN68">
        <f>[1]RPPF_UPDATED_RW4!AN68</f>
        <v>58</v>
      </c>
      <c r="AO68">
        <f>[1]RPPF_UPDATED_RW4!AO68</f>
        <v>72.450738038917905</v>
      </c>
      <c r="AP68">
        <f>[1]RPPF_UPDATED_RW4!AP68</f>
        <v>55</v>
      </c>
      <c r="AQ68">
        <f>[1]RPPF_UPDATED_RW4!AQ68</f>
        <v>0.49358587849739899</v>
      </c>
      <c r="AR68">
        <f>[1]RPPF_UPDATED_RW4!AR68</f>
        <v>0.55011610188461602</v>
      </c>
      <c r="AS68">
        <f>[1]RPPF_UPDATED_RW4!AS68</f>
        <v>0.77093649451040502</v>
      </c>
      <c r="AT68">
        <f>[1]RPPF_UPDATED_RW4!AT68</f>
        <v>67</v>
      </c>
    </row>
    <row r="69" spans="1:46" x14ac:dyDescent="0.25">
      <c r="A69">
        <f>[1]RPPF_UPDATED_RW4!A69</f>
        <v>67</v>
      </c>
      <c r="B69">
        <f>[1]RPPF_UPDATED_RW4!B69</f>
        <v>2025</v>
      </c>
      <c r="C69" t="str">
        <f>[1]RPPF_UPDATED_RW4!C69</f>
        <v>UCF</v>
      </c>
      <c r="D69">
        <f>[1]RPPF_UPDATED_RW4!D69</f>
        <v>72.722899999999996</v>
      </c>
      <c r="E69">
        <f>[1]RPPF_UPDATED_RW4!E69</f>
        <v>15</v>
      </c>
      <c r="F69">
        <f>[1]RPPF_UPDATED_RW4!F69</f>
        <v>72.102900000000005</v>
      </c>
      <c r="G69">
        <f>[1]RPPF_UPDATED_RW4!G69</f>
        <v>14</v>
      </c>
      <c r="H69">
        <f>[1]RPPF_UPDATED_RW4!H69</f>
        <v>107.256</v>
      </c>
      <c r="I69">
        <f>[1]RPPF_UPDATED_RW4!I69</f>
        <v>149</v>
      </c>
      <c r="J69">
        <f>[1]RPPF_UPDATED_RW4!J69</f>
        <v>115.60299999999999</v>
      </c>
      <c r="K69">
        <f>[1]RPPF_UPDATED_RW4!K69</f>
        <v>56</v>
      </c>
      <c r="L69">
        <f>[1]RPPF_UPDATED_RW4!L69</f>
        <v>108.664</v>
      </c>
      <c r="M69">
        <f>[1]RPPF_UPDATED_RW4!M69</f>
        <v>245</v>
      </c>
      <c r="N69">
        <f>[1]RPPF_UPDATED_RW4!N69</f>
        <v>104.98399999999999</v>
      </c>
      <c r="O69">
        <f>[1]RPPF_UPDATED_RW4!O69</f>
        <v>118</v>
      </c>
      <c r="P69">
        <f>[1]RPPF_UPDATED_RW4!P69</f>
        <v>10.619400000000001</v>
      </c>
      <c r="Q69">
        <f>[1]RPPF_UPDATED_RW4!Q69</f>
        <v>78</v>
      </c>
      <c r="R69">
        <f>[1]RPPF_UPDATED_RW4!R69</f>
        <v>0.766679</v>
      </c>
      <c r="S69">
        <f>[1]RPPF_UPDATED_RW4!S69</f>
        <v>0.76356800000000002</v>
      </c>
      <c r="T69">
        <f>[1]RPPF_UPDATED_RW4!T69</f>
        <v>0.73408700000000005</v>
      </c>
      <c r="U69">
        <f>[1]RPPF_UPDATED_RW4!U69</f>
        <v>0.79815800000000003</v>
      </c>
      <c r="V69">
        <f>[1]RPPF_UPDATED_RW4!V69</f>
        <v>79</v>
      </c>
      <c r="W69">
        <f>[1]RPPF_UPDATED_RW4!W69</f>
        <v>68</v>
      </c>
      <c r="X69">
        <f>[1]RPPF_UPDATED_RW4!X69</f>
        <v>87</v>
      </c>
      <c r="Y69">
        <f>[1]RPPF_UPDATED_RW4!Y69</f>
        <v>58</v>
      </c>
      <c r="Z69">
        <f>[1]RPPF_UPDATED_RW4!Z69</f>
        <v>0.14602002945427001</v>
      </c>
      <c r="AA69">
        <f>[1]RPPF_UPDATED_RW4!AA69</f>
        <v>85</v>
      </c>
      <c r="AB69">
        <f>[1]RPPF_UPDATED_RW4!AB69</f>
        <v>971872.73420194595</v>
      </c>
      <c r="AC69">
        <f>[1]RPPF_UPDATED_RW4!AC69</f>
        <v>29</v>
      </c>
      <c r="AD69">
        <f>[1]RPPF_UPDATED_RW4!AD69</f>
        <v>23.557315380351501</v>
      </c>
      <c r="AE69">
        <f>[1]RPPF_UPDATED_RW4!AE69</f>
        <v>67</v>
      </c>
      <c r="AF69">
        <f>[1]RPPF_UPDATED_RW4!AF69</f>
        <v>76</v>
      </c>
      <c r="AG69">
        <f>[1]RPPF_UPDATED_RW4!AG69</f>
        <v>0.76512349999999996</v>
      </c>
      <c r="AH69">
        <f>[1]RPPF_UPDATED_RW4!AH69</f>
        <v>71</v>
      </c>
      <c r="AI69">
        <f>[1]RPPF_UPDATED_RW4!AI69</f>
        <v>68</v>
      </c>
      <c r="AJ69">
        <f>[1]RPPF_UPDATED_RW4!AJ69</f>
        <v>87</v>
      </c>
      <c r="AK69">
        <f>[1]RPPF_UPDATED_RW4!AK69</f>
        <v>58</v>
      </c>
      <c r="AL69">
        <f>[1]RPPF_UPDATED_RW4!AL69</f>
        <v>67.6666666666666</v>
      </c>
      <c r="AM69">
        <f>[1]RPPF_UPDATED_RW4!AM69</f>
        <v>88.619044625582305</v>
      </c>
      <c r="AN69">
        <f>[1]RPPF_UPDATED_RW4!AN69</f>
        <v>59</v>
      </c>
      <c r="AO69">
        <f>[1]RPPF_UPDATED_RW4!AO69</f>
        <v>88.438881653310403</v>
      </c>
      <c r="AP69">
        <f>[1]RPPF_UPDATED_RW4!AP69</f>
        <v>63</v>
      </c>
      <c r="AQ69">
        <f>[1]RPPF_UPDATED_RW4!AQ69</f>
        <v>0.54064185371222395</v>
      </c>
      <c r="AR69">
        <f>[1]RPPF_UPDATED_RW4!AR69</f>
        <v>0.49711911204884501</v>
      </c>
      <c r="AS69">
        <f>[1]RPPF_UPDATED_RW4!AS69</f>
        <v>0.76917814191295697</v>
      </c>
      <c r="AT69">
        <f>[1]RPPF_UPDATED_RW4!AT69</f>
        <v>68</v>
      </c>
    </row>
    <row r="70" spans="1:46" x14ac:dyDescent="0.25">
      <c r="A70">
        <f>[1]RPPF_UPDATED_RW4!A70</f>
        <v>68</v>
      </c>
      <c r="B70">
        <f>[1]RPPF_UPDATED_RW4!B70</f>
        <v>2025</v>
      </c>
      <c r="C70" t="str">
        <f>[1]RPPF_UPDATED_RW4!C70</f>
        <v>Saint Joseph's</v>
      </c>
      <c r="D70">
        <f>[1]RPPF_UPDATED_RW4!D70</f>
        <v>68.578599999999994</v>
      </c>
      <c r="E70">
        <f>[1]RPPF_UPDATED_RW4!E70</f>
        <v>154</v>
      </c>
      <c r="F70">
        <f>[1]RPPF_UPDATED_RW4!F70</f>
        <v>68.235900000000001</v>
      </c>
      <c r="G70">
        <f>[1]RPPF_UPDATED_RW4!G70</f>
        <v>133</v>
      </c>
      <c r="H70">
        <f>[1]RPPF_UPDATED_RW4!H70</f>
        <v>108.434</v>
      </c>
      <c r="I70">
        <f>[1]RPPF_UPDATED_RW4!I70</f>
        <v>125</v>
      </c>
      <c r="J70">
        <f>[1]RPPF_UPDATED_RW4!J70</f>
        <v>110.577</v>
      </c>
      <c r="K70">
        <f>[1]RPPF_UPDATED_RW4!K70</f>
        <v>113</v>
      </c>
      <c r="L70">
        <f>[1]RPPF_UPDATED_RW4!L70</f>
        <v>98.468800000000002</v>
      </c>
      <c r="M70">
        <f>[1]RPPF_UPDATED_RW4!M70</f>
        <v>33</v>
      </c>
      <c r="N70">
        <f>[1]RPPF_UPDATED_RW4!N70</f>
        <v>100.53400000000001</v>
      </c>
      <c r="O70">
        <f>[1]RPPF_UPDATED_RW4!O70</f>
        <v>56</v>
      </c>
      <c r="P70">
        <f>[1]RPPF_UPDATED_RW4!P70</f>
        <v>10.0434</v>
      </c>
      <c r="Q70">
        <f>[1]RPPF_UPDATED_RW4!Q70</f>
        <v>83</v>
      </c>
      <c r="R70">
        <f>[1]RPPF_UPDATED_RW4!R70</f>
        <v>0.68011069999999996</v>
      </c>
      <c r="S70">
        <f>[1]RPPF_UPDATED_RW4!S70</f>
        <v>0.797458</v>
      </c>
      <c r="T70">
        <f>[1]RPPF_UPDATED_RW4!T70</f>
        <v>0.738985</v>
      </c>
      <c r="U70">
        <f>[1]RPPF_UPDATED_RW4!U70</f>
        <v>0.74197299999999999</v>
      </c>
      <c r="V70">
        <f>[1]RPPF_UPDATED_RW4!V70</f>
        <v>107</v>
      </c>
      <c r="W70">
        <f>[1]RPPF_UPDATED_RW4!W70</f>
        <v>58</v>
      </c>
      <c r="X70">
        <f>[1]RPPF_UPDATED_RW4!X70</f>
        <v>85</v>
      </c>
      <c r="Y70">
        <f>[1]RPPF_UPDATED_RW4!Y70</f>
        <v>73</v>
      </c>
      <c r="Z70">
        <f>[1]RPPF_UPDATED_RW4!Z70</f>
        <v>0.14644510094985799</v>
      </c>
      <c r="AA70">
        <f>[1]RPPF_UPDATED_RW4!AA70</f>
        <v>84</v>
      </c>
      <c r="AB70">
        <f>[1]RPPF_UPDATED_RW4!AB70</f>
        <v>838529.25928871904</v>
      </c>
      <c r="AC70">
        <f>[1]RPPF_UPDATED_RW4!AC70</f>
        <v>119</v>
      </c>
      <c r="AD70">
        <f>[1]RPPF_UPDATED_RW4!AD70</f>
        <v>23.308381881334501</v>
      </c>
      <c r="AE70">
        <f>[1]RPPF_UPDATED_RW4!AE70</f>
        <v>60</v>
      </c>
      <c r="AF70">
        <f>[1]RPPF_UPDATED_RW4!AF70</f>
        <v>72</v>
      </c>
      <c r="AG70">
        <f>[1]RPPF_UPDATED_RW4!AG70</f>
        <v>0.73878434999999998</v>
      </c>
      <c r="AH70">
        <f>[1]RPPF_UPDATED_RW4!AH70</f>
        <v>79</v>
      </c>
      <c r="AI70">
        <f>[1]RPPF_UPDATED_RW4!AI70</f>
        <v>58</v>
      </c>
      <c r="AJ70">
        <f>[1]RPPF_UPDATED_RW4!AJ70</f>
        <v>85</v>
      </c>
      <c r="AK70">
        <f>[1]RPPF_UPDATED_RW4!AK70</f>
        <v>73</v>
      </c>
      <c r="AL70">
        <f>[1]RPPF_UPDATED_RW4!AL70</f>
        <v>85.3333333333333</v>
      </c>
      <c r="AM70">
        <f>[1]RPPF_UPDATED_RW4!AM70</f>
        <v>107.006680393617</v>
      </c>
      <c r="AN70">
        <f>[1]RPPF_UPDATED_RW4!AN70</f>
        <v>75</v>
      </c>
      <c r="AO70">
        <f>[1]RPPF_UPDATED_RW4!AO70</f>
        <v>115.505063599862</v>
      </c>
      <c r="AP70">
        <f>[1]RPPF_UPDATED_RW4!AP70</f>
        <v>78</v>
      </c>
      <c r="AQ70">
        <f>[1]RPPF_UPDATED_RW4!AQ70</f>
        <v>0.55409136287123595</v>
      </c>
      <c r="AR70">
        <f>[1]RPPF_UPDATED_RW4!AR70</f>
        <v>0.46424996900446802</v>
      </c>
      <c r="AS70">
        <f>[1]RPPF_UPDATED_RW4!AS70</f>
        <v>0.76338803748888195</v>
      </c>
      <c r="AT70">
        <f>[1]RPPF_UPDATED_RW4!AT70</f>
        <v>69</v>
      </c>
    </row>
    <row r="71" spans="1:46" x14ac:dyDescent="0.25">
      <c r="A71">
        <f>[1]RPPF_UPDATED_RW4!A71</f>
        <v>69</v>
      </c>
      <c r="B71">
        <f>[1]RPPF_UPDATED_RW4!B71</f>
        <v>2025</v>
      </c>
      <c r="C71" t="str">
        <f>[1]RPPF_UPDATED_RW4!C71</f>
        <v>LSU</v>
      </c>
      <c r="D71">
        <f>[1]RPPF_UPDATED_RW4!D71</f>
        <v>70.035799999999995</v>
      </c>
      <c r="E71">
        <f>[1]RPPF_UPDATED_RW4!E71</f>
        <v>83</v>
      </c>
      <c r="F71">
        <f>[1]RPPF_UPDATED_RW4!F71</f>
        <v>68.574200000000005</v>
      </c>
      <c r="G71">
        <f>[1]RPPF_UPDATED_RW4!G71</f>
        <v>116</v>
      </c>
      <c r="H71">
        <f>[1]RPPF_UPDATED_RW4!H71</f>
        <v>107.592</v>
      </c>
      <c r="I71">
        <f>[1]RPPF_UPDATED_RW4!I71</f>
        <v>141</v>
      </c>
      <c r="J71">
        <f>[1]RPPF_UPDATED_RW4!J71</f>
        <v>111.294</v>
      </c>
      <c r="K71">
        <f>[1]RPPF_UPDATED_RW4!K71</f>
        <v>105</v>
      </c>
      <c r="L71">
        <f>[1]RPPF_UPDATED_RW4!L71</f>
        <v>101.786</v>
      </c>
      <c r="M71">
        <f>[1]RPPF_UPDATED_RW4!M71</f>
        <v>80</v>
      </c>
      <c r="N71">
        <f>[1]RPPF_UPDATED_RW4!N71</f>
        <v>100.61799999999999</v>
      </c>
      <c r="O71">
        <f>[1]RPPF_UPDATED_RW4!O71</f>
        <v>58</v>
      </c>
      <c r="P71">
        <f>[1]RPPF_UPDATED_RW4!P71</f>
        <v>10.675599999999999</v>
      </c>
      <c r="Q71">
        <f>[1]RPPF_UPDATED_RW4!Q71</f>
        <v>77</v>
      </c>
      <c r="R71">
        <f>[1]RPPF_UPDATED_RW4!R71</f>
        <v>0.76368100000000005</v>
      </c>
      <c r="S71">
        <f>[1]RPPF_UPDATED_RW4!S71</f>
        <v>0.75157300000000005</v>
      </c>
      <c r="T71">
        <f>[1]RPPF_UPDATED_RW4!T71</f>
        <v>0.77787099999999998</v>
      </c>
      <c r="U71">
        <f>[1]RPPF_UPDATED_RW4!U71</f>
        <v>0.718279</v>
      </c>
      <c r="V71">
        <f>[1]RPPF_UPDATED_RW4!V71</f>
        <v>81</v>
      </c>
      <c r="W71">
        <f>[1]RPPF_UPDATED_RW4!W71</f>
        <v>73</v>
      </c>
      <c r="X71">
        <f>[1]RPPF_UPDATED_RW4!X71</f>
        <v>71</v>
      </c>
      <c r="Y71">
        <f>[1]RPPF_UPDATED_RW4!Y71</f>
        <v>79</v>
      </c>
      <c r="Z71">
        <f>[1]RPPF_UPDATED_RW4!Z71</f>
        <v>0.152436325422141</v>
      </c>
      <c r="AA71">
        <f>[1]RPPF_UPDATED_RW4!AA71</f>
        <v>79</v>
      </c>
      <c r="AB71">
        <f>[1]RPPF_UPDATED_RW4!AB71</f>
        <v>867488.24200880795</v>
      </c>
      <c r="AC71">
        <f>[1]RPPF_UPDATED_RW4!AC71</f>
        <v>89</v>
      </c>
      <c r="AD71">
        <f>[1]RPPF_UPDATED_RW4!AD71</f>
        <v>22.853935377028801</v>
      </c>
      <c r="AE71">
        <f>[1]RPPF_UPDATED_RW4!AE71</f>
        <v>50</v>
      </c>
      <c r="AF71">
        <f>[1]RPPF_UPDATED_RW4!AF71</f>
        <v>64.5</v>
      </c>
      <c r="AG71">
        <f>[1]RPPF_UPDATED_RW4!AG71</f>
        <v>0.75762700000000005</v>
      </c>
      <c r="AH71">
        <f>[1]RPPF_UPDATED_RW4!AH71</f>
        <v>74</v>
      </c>
      <c r="AI71">
        <f>[1]RPPF_UPDATED_RW4!AI71</f>
        <v>73</v>
      </c>
      <c r="AJ71">
        <f>[1]RPPF_UPDATED_RW4!AJ71</f>
        <v>71</v>
      </c>
      <c r="AK71">
        <f>[1]RPPF_UPDATED_RW4!AK71</f>
        <v>79</v>
      </c>
      <c r="AL71">
        <f>[1]RPPF_UPDATED_RW4!AL71</f>
        <v>76.0833333333333</v>
      </c>
      <c r="AM71">
        <f>[1]RPPF_UPDATED_RW4!AM71</f>
        <v>101.232126930229</v>
      </c>
      <c r="AN71">
        <f>[1]RPPF_UPDATED_RW4!AN71</f>
        <v>70</v>
      </c>
      <c r="AO71">
        <f>[1]RPPF_UPDATED_RW4!AO71</f>
        <v>100.423207374253</v>
      </c>
      <c r="AP71">
        <f>[1]RPPF_UPDATED_RW4!AP71</f>
        <v>69</v>
      </c>
      <c r="AQ71">
        <f>[1]RPPF_UPDATED_RW4!AQ71</f>
        <v>0.52511446788877103</v>
      </c>
      <c r="AR71">
        <f>[1]RPPF_UPDATED_RW4!AR71</f>
        <v>0.48449076897354398</v>
      </c>
      <c r="AS71">
        <f>[1]RPPF_UPDATED_RW4!AS71</f>
        <v>0.76076169884579603</v>
      </c>
      <c r="AT71">
        <f>[1]RPPF_UPDATED_RW4!AT71</f>
        <v>70</v>
      </c>
    </row>
    <row r="72" spans="1:46" x14ac:dyDescent="0.25">
      <c r="A72">
        <f>[1]RPPF_UPDATED_RW4!A72</f>
        <v>70</v>
      </c>
      <c r="B72">
        <f>[1]RPPF_UPDATED_RW4!B72</f>
        <v>2025</v>
      </c>
      <c r="C72" t="str">
        <f>[1]RPPF_UPDATED_RW4!C72</f>
        <v>Northwestern</v>
      </c>
      <c r="D72">
        <f>[1]RPPF_UPDATED_RW4!D72</f>
        <v>66.523399999999995</v>
      </c>
      <c r="E72">
        <f>[1]RPPF_UPDATED_RW4!E72</f>
        <v>263</v>
      </c>
      <c r="F72">
        <f>[1]RPPF_UPDATED_RW4!F72</f>
        <v>64.829499999999996</v>
      </c>
      <c r="G72">
        <f>[1]RPPF_UPDATED_RW4!G72</f>
        <v>314</v>
      </c>
      <c r="H72">
        <f>[1]RPPF_UPDATED_RW4!H72</f>
        <v>108.73699999999999</v>
      </c>
      <c r="I72">
        <f>[1]RPPF_UPDATED_RW4!I72</f>
        <v>117</v>
      </c>
      <c r="J72">
        <f>[1]RPPF_UPDATED_RW4!J72</f>
        <v>114.32</v>
      </c>
      <c r="K72">
        <f>[1]RPPF_UPDATED_RW4!K72</f>
        <v>70</v>
      </c>
      <c r="L72">
        <f>[1]RPPF_UPDATED_RW4!L72</f>
        <v>104.169</v>
      </c>
      <c r="M72">
        <f>[1]RPPF_UPDATED_RW4!M72</f>
        <v>131</v>
      </c>
      <c r="N72">
        <f>[1]RPPF_UPDATED_RW4!N72</f>
        <v>100.855</v>
      </c>
      <c r="O72">
        <f>[1]RPPF_UPDATED_RW4!O72</f>
        <v>62</v>
      </c>
      <c r="P72">
        <f>[1]RPPF_UPDATED_RW4!P72</f>
        <v>13.465199999999999</v>
      </c>
      <c r="Q72">
        <f>[1]RPPF_UPDATED_RW4!Q72</f>
        <v>58</v>
      </c>
      <c r="R72">
        <f>[1]RPPF_UPDATED_RW4!R72</f>
        <v>0.83396099999999995</v>
      </c>
      <c r="S72">
        <f>[1]RPPF_UPDATED_RW4!S72</f>
        <v>0.72167800000000004</v>
      </c>
      <c r="T72">
        <f>[1]RPPF_UPDATED_RW4!T72</f>
        <v>0.830959</v>
      </c>
      <c r="U72">
        <f>[1]RPPF_UPDATED_RW4!U72</f>
        <v>0.65589799999999998</v>
      </c>
      <c r="V72">
        <f>[1]RPPF_UPDATED_RW4!V72</f>
        <v>61</v>
      </c>
      <c r="W72">
        <f>[1]RPPF_UPDATED_RW4!W72</f>
        <v>78</v>
      </c>
      <c r="X72">
        <f>[1]RPPF_UPDATED_RW4!X72</f>
        <v>59</v>
      </c>
      <c r="Y72">
        <f>[1]RPPF_UPDATED_RW4!Y72</f>
        <v>98</v>
      </c>
      <c r="Z72">
        <f>[1]RPPF_UPDATED_RW4!Z72</f>
        <v>0.20240997904496699</v>
      </c>
      <c r="AA72">
        <f>[1]RPPF_UPDATED_RW4!AA72</f>
        <v>58</v>
      </c>
      <c r="AB72">
        <f>[1]RPPF_UPDATED_RW4!AB72</f>
        <v>869398.46566015901</v>
      </c>
      <c r="AC72">
        <f>[1]RPPF_UPDATED_RW4!AC72</f>
        <v>88</v>
      </c>
      <c r="AD72">
        <f>[1]RPPF_UPDATED_RW4!AD72</f>
        <v>24.1513524678343</v>
      </c>
      <c r="AE72">
        <f>[1]RPPF_UPDATED_RW4!AE72</f>
        <v>83</v>
      </c>
      <c r="AF72">
        <f>[1]RPPF_UPDATED_RW4!AF72</f>
        <v>70.5</v>
      </c>
      <c r="AG72">
        <f>[1]RPPF_UPDATED_RW4!AG72</f>
        <v>0.7778195</v>
      </c>
      <c r="AH72">
        <f>[1]RPPF_UPDATED_RW4!AH72</f>
        <v>66</v>
      </c>
      <c r="AI72">
        <f>[1]RPPF_UPDATED_RW4!AI72</f>
        <v>78</v>
      </c>
      <c r="AJ72">
        <f>[1]RPPF_UPDATED_RW4!AJ72</f>
        <v>59</v>
      </c>
      <c r="AK72">
        <f>[1]RPPF_UPDATED_RW4!AK72</f>
        <v>98</v>
      </c>
      <c r="AL72">
        <f>[1]RPPF_UPDATED_RW4!AL72</f>
        <v>73.25</v>
      </c>
      <c r="AM72">
        <f>[1]RPPF_UPDATED_RW4!AM72</f>
        <v>101.49956074592799</v>
      </c>
      <c r="AN72">
        <f>[1]RPPF_UPDATED_RW4!AN72</f>
        <v>71</v>
      </c>
      <c r="AO72">
        <f>[1]RPPF_UPDATED_RW4!AO72</f>
        <v>94.173519691907899</v>
      </c>
      <c r="AP72">
        <f>[1]RPPF_UPDATED_RW4!AP72</f>
        <v>66</v>
      </c>
      <c r="AQ72">
        <f>[1]RPPF_UPDATED_RW4!AQ72</f>
        <v>0.50409419978554904</v>
      </c>
      <c r="AR72">
        <f>[1]RPPF_UPDATED_RW4!AR72</f>
        <v>0.50141468703780501</v>
      </c>
      <c r="AS72">
        <f>[1]RPPF_UPDATED_RW4!AS72</f>
        <v>0.75952551361648202</v>
      </c>
      <c r="AT72">
        <f>[1]RPPF_UPDATED_RW4!AT72</f>
        <v>71</v>
      </c>
    </row>
    <row r="73" spans="1:46" x14ac:dyDescent="0.25">
      <c r="A73">
        <f>[1]RPPF_UPDATED_RW4!A73</f>
        <v>71</v>
      </c>
      <c r="B73">
        <f>[1]RPPF_UPDATED_RW4!B73</f>
        <v>2025</v>
      </c>
      <c r="C73" t="str">
        <f>[1]RPPF_UPDATED_RW4!C73</f>
        <v>Penn St.</v>
      </c>
      <c r="D73">
        <f>[1]RPPF_UPDATED_RW4!D73</f>
        <v>71.196299999999994</v>
      </c>
      <c r="E73">
        <f>[1]RPPF_UPDATED_RW4!E73</f>
        <v>36</v>
      </c>
      <c r="F73">
        <f>[1]RPPF_UPDATED_RW4!F73</f>
        <v>69.999600000000001</v>
      </c>
      <c r="G73">
        <f>[1]RPPF_UPDATED_RW4!G73</f>
        <v>54</v>
      </c>
      <c r="H73">
        <f>[1]RPPF_UPDATED_RW4!H73</f>
        <v>111.919</v>
      </c>
      <c r="I73">
        <f>[1]RPPF_UPDATED_RW4!I73</f>
        <v>66</v>
      </c>
      <c r="J73">
        <f>[1]RPPF_UPDATED_RW4!J73</f>
        <v>115.09099999999999</v>
      </c>
      <c r="K73">
        <f>[1]RPPF_UPDATED_RW4!K73</f>
        <v>60</v>
      </c>
      <c r="L73">
        <f>[1]RPPF_UPDATED_RW4!L73</f>
        <v>103.792</v>
      </c>
      <c r="M73">
        <f>[1]RPPF_UPDATED_RW4!M73</f>
        <v>118</v>
      </c>
      <c r="N73">
        <f>[1]RPPF_UPDATED_RW4!N73</f>
        <v>103.468</v>
      </c>
      <c r="O73">
        <f>[1]RPPF_UPDATED_RW4!O73</f>
        <v>97</v>
      </c>
      <c r="P73">
        <f>[1]RPPF_UPDATED_RW4!P73</f>
        <v>11.622</v>
      </c>
      <c r="Q73">
        <f>[1]RPPF_UPDATED_RW4!Q73</f>
        <v>72</v>
      </c>
      <c r="R73">
        <f>[1]RPPF_UPDATED_RW4!R73</f>
        <v>0.83116199999999996</v>
      </c>
      <c r="S73">
        <f>[1]RPPF_UPDATED_RW4!S73</f>
        <v>0.70988200000000001</v>
      </c>
      <c r="T73">
        <f>[1]RPPF_UPDATED_RW4!T73</f>
        <v>0.87293399999999999</v>
      </c>
      <c r="U73">
        <f>[1]RPPF_UPDATED_RW4!U73</f>
        <v>0.59621139999999995</v>
      </c>
      <c r="V73">
        <f>[1]RPPF_UPDATED_RW4!V73</f>
        <v>62</v>
      </c>
      <c r="W73">
        <f>[1]RPPF_UPDATED_RW4!W73</f>
        <v>82</v>
      </c>
      <c r="X73">
        <f>[1]RPPF_UPDATED_RW4!X73</f>
        <v>34</v>
      </c>
      <c r="Y73">
        <f>[1]RPPF_UPDATED_RW4!Y73</f>
        <v>114</v>
      </c>
      <c r="Z73">
        <f>[1]RPPF_UPDATED_RW4!Z73</f>
        <v>0.16325286566857999</v>
      </c>
      <c r="AA73">
        <f>[1]RPPF_UPDATED_RW4!AA73</f>
        <v>74</v>
      </c>
      <c r="AB73">
        <f>[1]RPPF_UPDATED_RW4!AB73</f>
        <v>943061.79563555995</v>
      </c>
      <c r="AC73">
        <f>[1]RPPF_UPDATED_RW4!AC73</f>
        <v>40</v>
      </c>
      <c r="AD73">
        <f>[1]RPPF_UPDATED_RW4!AD73</f>
        <v>23.5088975131608</v>
      </c>
      <c r="AE73">
        <f>[1]RPPF_UPDATED_RW4!AE73</f>
        <v>65</v>
      </c>
      <c r="AF73">
        <f>[1]RPPF_UPDATED_RW4!AF73</f>
        <v>69.5</v>
      </c>
      <c r="AG73">
        <f>[1]RPPF_UPDATED_RW4!AG73</f>
        <v>0.77052199999999904</v>
      </c>
      <c r="AH73">
        <f>[1]RPPF_UPDATED_RW4!AH73</f>
        <v>69</v>
      </c>
      <c r="AI73">
        <f>[1]RPPF_UPDATED_RW4!AI73</f>
        <v>82</v>
      </c>
      <c r="AJ73">
        <f>[1]RPPF_UPDATED_RW4!AJ73</f>
        <v>34</v>
      </c>
      <c r="AK73">
        <f>[1]RPPF_UPDATED_RW4!AK73</f>
        <v>114</v>
      </c>
      <c r="AL73">
        <f>[1]RPPF_UPDATED_RW4!AL73</f>
        <v>66.75</v>
      </c>
      <c r="AM73">
        <f>[1]RPPF_UPDATED_RW4!AM73</f>
        <v>94.029711980300902</v>
      </c>
      <c r="AN73">
        <f>[1]RPPF_UPDATED_RW4!AN73</f>
        <v>66</v>
      </c>
      <c r="AO73">
        <f>[1]RPPF_UPDATED_RW4!AO73</f>
        <v>86.629583581000901</v>
      </c>
      <c r="AP73">
        <f>[1]RPPF_UPDATED_RW4!AP73</f>
        <v>61</v>
      </c>
      <c r="AQ73">
        <f>[1]RPPF_UPDATED_RW4!AQ73</f>
        <v>0.49965967831659402</v>
      </c>
      <c r="AR73">
        <f>[1]RPPF_UPDATED_RW4!AR73</f>
        <v>0.50192183514759303</v>
      </c>
      <c r="AS73">
        <f>[1]RPPF_UPDATED_RW4!AS73</f>
        <v>0.758337481213191</v>
      </c>
      <c r="AT73">
        <f>[1]RPPF_UPDATED_RW4!AT73</f>
        <v>72</v>
      </c>
    </row>
    <row r="74" spans="1:46" x14ac:dyDescent="0.25">
      <c r="A74">
        <f>[1]RPPF_UPDATED_RW4!A74</f>
        <v>72</v>
      </c>
      <c r="B74">
        <f>[1]RPPF_UPDATED_RW4!B74</f>
        <v>2025</v>
      </c>
      <c r="C74" t="str">
        <f>[1]RPPF_UPDATED_RW4!C74</f>
        <v>Dayton</v>
      </c>
      <c r="D74">
        <f>[1]RPPF_UPDATED_RW4!D74</f>
        <v>65.816100000000006</v>
      </c>
      <c r="E74">
        <f>[1]RPPF_UPDATED_RW4!E74</f>
        <v>302</v>
      </c>
      <c r="F74">
        <f>[1]RPPF_UPDATED_RW4!F74</f>
        <v>65.5959</v>
      </c>
      <c r="G74">
        <f>[1]RPPF_UPDATED_RW4!G74</f>
        <v>275</v>
      </c>
      <c r="H74">
        <f>[1]RPPF_UPDATED_RW4!H74</f>
        <v>113.608</v>
      </c>
      <c r="I74">
        <f>[1]RPPF_UPDATED_RW4!I74</f>
        <v>51</v>
      </c>
      <c r="J74">
        <f>[1]RPPF_UPDATED_RW4!J74</f>
        <v>117.65</v>
      </c>
      <c r="K74">
        <f>[1]RPPF_UPDATED_RW4!K74</f>
        <v>38</v>
      </c>
      <c r="L74">
        <f>[1]RPPF_UPDATED_RW4!L74</f>
        <v>106.301</v>
      </c>
      <c r="M74">
        <f>[1]RPPF_UPDATED_RW4!M74</f>
        <v>181</v>
      </c>
      <c r="N74">
        <f>[1]RPPF_UPDATED_RW4!N74</f>
        <v>107.145</v>
      </c>
      <c r="O74">
        <f>[1]RPPF_UPDATED_RW4!O74</f>
        <v>165</v>
      </c>
      <c r="P74">
        <f>[1]RPPF_UPDATED_RW4!P74</f>
        <v>10.505000000000001</v>
      </c>
      <c r="Q74">
        <f>[1]RPPF_UPDATED_RW4!Q74</f>
        <v>79</v>
      </c>
      <c r="R74">
        <f>[1]RPPF_UPDATED_RW4!R74</f>
        <v>0.74458999999999997</v>
      </c>
      <c r="S74">
        <f>[1]RPPF_UPDATED_RW4!S74</f>
        <v>0.76266900000000004</v>
      </c>
      <c r="T74">
        <f>[1]RPPF_UPDATED_RW4!T74</f>
        <v>0.837453</v>
      </c>
      <c r="U74">
        <f>[1]RPPF_UPDATED_RW4!U74</f>
        <v>0.61611070000000001</v>
      </c>
      <c r="V74">
        <f>[1]RPPF_UPDATED_RW4!V74</f>
        <v>90</v>
      </c>
      <c r="W74">
        <f>[1]RPPF_UPDATED_RW4!W74</f>
        <v>69</v>
      </c>
      <c r="X74">
        <f>[1]RPPF_UPDATED_RW4!X74</f>
        <v>53</v>
      </c>
      <c r="Y74">
        <f>[1]RPPF_UPDATED_RW4!Y74</f>
        <v>107</v>
      </c>
      <c r="Z74">
        <f>[1]RPPF_UPDATED_RW4!Z74</f>
        <v>0.159611402073353</v>
      </c>
      <c r="AA74">
        <f>[1]RPPF_UPDATED_RW4!AA74</f>
        <v>76</v>
      </c>
      <c r="AB74">
        <f>[1]RPPF_UPDATED_RW4!AB74</f>
        <v>910995.02901225002</v>
      </c>
      <c r="AC74">
        <f>[1]RPPF_UPDATED_RW4!AC74</f>
        <v>61</v>
      </c>
      <c r="AD74">
        <f>[1]RPPF_UPDATED_RW4!AD74</f>
        <v>26.8919881078338</v>
      </c>
      <c r="AE74">
        <f>[1]RPPF_UPDATED_RW4!AE74</f>
        <v>209</v>
      </c>
      <c r="AF74">
        <f>[1]RPPF_UPDATED_RW4!AF74</f>
        <v>142.5</v>
      </c>
      <c r="AG74">
        <f>[1]RPPF_UPDATED_RW4!AG74</f>
        <v>0.75362949999999995</v>
      </c>
      <c r="AH74">
        <f>[1]RPPF_UPDATED_RW4!AH74</f>
        <v>76</v>
      </c>
      <c r="AI74">
        <f>[1]RPPF_UPDATED_RW4!AI74</f>
        <v>69</v>
      </c>
      <c r="AJ74">
        <f>[1]RPPF_UPDATED_RW4!AJ74</f>
        <v>53</v>
      </c>
      <c r="AK74">
        <f>[1]RPPF_UPDATED_RW4!AK74</f>
        <v>107</v>
      </c>
      <c r="AL74">
        <f>[1]RPPF_UPDATED_RW4!AL74</f>
        <v>85.9166666666666</v>
      </c>
      <c r="AM74">
        <f>[1]RPPF_UPDATED_RW4!AM74</f>
        <v>112.652627373954</v>
      </c>
      <c r="AN74">
        <f>[1]RPPF_UPDATED_RW4!AN74</f>
        <v>76</v>
      </c>
      <c r="AO74">
        <f>[1]RPPF_UPDATED_RW4!AO74</f>
        <v>114.003852910039</v>
      </c>
      <c r="AP74">
        <f>[1]RPPF_UPDATED_RW4!AP74</f>
        <v>76</v>
      </c>
      <c r="AQ74">
        <f>[1]RPPF_UPDATED_RW4!AQ74</f>
        <v>0.52720146935040801</v>
      </c>
      <c r="AR74">
        <f>[1]RPPF_UPDATED_RW4!AR74</f>
        <v>0.47435367907794901</v>
      </c>
      <c r="AS74">
        <f>[1]RPPF_UPDATED_RW4!AS74</f>
        <v>0.75832949634027302</v>
      </c>
      <c r="AT74">
        <f>[1]RPPF_UPDATED_RW4!AT74</f>
        <v>73</v>
      </c>
    </row>
    <row r="75" spans="1:46" x14ac:dyDescent="0.25">
      <c r="A75">
        <f>[1]RPPF_UPDATED_RW4!A75</f>
        <v>73</v>
      </c>
      <c r="B75">
        <f>[1]RPPF_UPDATED_RW4!B75</f>
        <v>2025</v>
      </c>
      <c r="C75" t="str">
        <f>[1]RPPF_UPDATED_RW4!C75</f>
        <v>Rutgers</v>
      </c>
      <c r="D75">
        <f>[1]RPPF_UPDATED_RW4!D75</f>
        <v>69.565899999999999</v>
      </c>
      <c r="E75">
        <f>[1]RPPF_UPDATED_RW4!E75</f>
        <v>103</v>
      </c>
      <c r="F75">
        <f>[1]RPPF_UPDATED_RW4!F75</f>
        <v>68.590199999999996</v>
      </c>
      <c r="G75">
        <f>[1]RPPF_UPDATED_RW4!G75</f>
        <v>115</v>
      </c>
      <c r="H75">
        <f>[1]RPPF_UPDATED_RW4!H75</f>
        <v>108.30800000000001</v>
      </c>
      <c r="I75">
        <f>[1]RPPF_UPDATED_RW4!I75</f>
        <v>129</v>
      </c>
      <c r="J75">
        <f>[1]RPPF_UPDATED_RW4!J75</f>
        <v>114.961</v>
      </c>
      <c r="K75">
        <f>[1]RPPF_UPDATED_RW4!K75</f>
        <v>62</v>
      </c>
      <c r="L75">
        <f>[1]RPPF_UPDATED_RW4!L75</f>
        <v>108.122</v>
      </c>
      <c r="M75">
        <f>[1]RPPF_UPDATED_RW4!M75</f>
        <v>231</v>
      </c>
      <c r="N75">
        <f>[1]RPPF_UPDATED_RW4!N75</f>
        <v>104.175</v>
      </c>
      <c r="O75">
        <f>[1]RPPF_UPDATED_RW4!O75</f>
        <v>105</v>
      </c>
      <c r="P75">
        <f>[1]RPPF_UPDATED_RW4!P75</f>
        <v>10.786</v>
      </c>
      <c r="Q75">
        <f>[1]RPPF_UPDATED_RW4!Q75</f>
        <v>74</v>
      </c>
      <c r="R75">
        <f>[1]RPPF_UPDATED_RW4!R75</f>
        <v>0.75368800000000002</v>
      </c>
      <c r="S75">
        <f>[1]RPPF_UPDATED_RW4!S75</f>
        <v>0.74567399999999995</v>
      </c>
      <c r="T75">
        <f>[1]RPPF_UPDATED_RW4!T75</f>
        <v>0.67619899999999999</v>
      </c>
      <c r="U75">
        <f>[1]RPPF_UPDATED_RW4!U75</f>
        <v>0.74356999999999995</v>
      </c>
      <c r="V75">
        <f>[1]RPPF_UPDATED_RW4!V75</f>
        <v>88</v>
      </c>
      <c r="W75">
        <f>[1]RPPF_UPDATED_RW4!W75</f>
        <v>74</v>
      </c>
      <c r="X75">
        <f>[1]RPPF_UPDATED_RW4!X75</f>
        <v>99</v>
      </c>
      <c r="Y75">
        <f>[1]RPPF_UPDATED_RW4!Y75</f>
        <v>70</v>
      </c>
      <c r="Z75">
        <f>[1]RPPF_UPDATED_RW4!Z75</f>
        <v>0.155047228599069</v>
      </c>
      <c r="AA75">
        <f>[1]RPPF_UPDATED_RW4!AA75</f>
        <v>78</v>
      </c>
      <c r="AB75">
        <f>[1]RPPF_UPDATED_RW4!AB75</f>
        <v>919385.12718673295</v>
      </c>
      <c r="AC75">
        <f>[1]RPPF_UPDATED_RW4!AC75</f>
        <v>51</v>
      </c>
      <c r="AD75">
        <f>[1]RPPF_UPDATED_RW4!AD75</f>
        <v>24.323451784208299</v>
      </c>
      <c r="AE75">
        <f>[1]RPPF_UPDATED_RW4!AE75</f>
        <v>87</v>
      </c>
      <c r="AF75">
        <f>[1]RPPF_UPDATED_RW4!AF75</f>
        <v>82.5</v>
      </c>
      <c r="AG75">
        <f>[1]RPPF_UPDATED_RW4!AG75</f>
        <v>0.74968100000000004</v>
      </c>
      <c r="AH75">
        <f>[1]RPPF_UPDATED_RW4!AH75</f>
        <v>77</v>
      </c>
      <c r="AI75">
        <f>[1]RPPF_UPDATED_RW4!AI75</f>
        <v>74</v>
      </c>
      <c r="AJ75">
        <f>[1]RPPF_UPDATED_RW4!AJ75</f>
        <v>99</v>
      </c>
      <c r="AK75">
        <f>[1]RPPF_UPDATED_RW4!AK75</f>
        <v>70</v>
      </c>
      <c r="AL75">
        <f>[1]RPPF_UPDATED_RW4!AL75</f>
        <v>76.25</v>
      </c>
      <c r="AM75">
        <f>[1]RPPF_UPDATED_RW4!AM75</f>
        <v>102.25648205516001</v>
      </c>
      <c r="AN75">
        <f>[1]RPPF_UPDATED_RW4!AN75</f>
        <v>72</v>
      </c>
      <c r="AO75">
        <f>[1]RPPF_UPDATED_RW4!AO75</f>
        <v>101.70992728907299</v>
      </c>
      <c r="AP75">
        <f>[1]RPPF_UPDATED_RW4!AP75</f>
        <v>70</v>
      </c>
      <c r="AQ75">
        <f>[1]RPPF_UPDATED_RW4!AQ75</f>
        <v>0.52046863905205398</v>
      </c>
      <c r="AR75">
        <f>[1]RPPF_UPDATED_RW4!AR75</f>
        <v>0.478647076383169</v>
      </c>
      <c r="AS75">
        <f>[1]RPPF_UPDATED_RW4!AS75</f>
        <v>0.75759014715506301</v>
      </c>
      <c r="AT75">
        <f>[1]RPPF_UPDATED_RW4!AT75</f>
        <v>74</v>
      </c>
    </row>
    <row r="76" spans="1:46" x14ac:dyDescent="0.25">
      <c r="A76">
        <f>[1]RPPF_UPDATED_RW4!A76</f>
        <v>74</v>
      </c>
      <c r="B76">
        <f>[1]RPPF_UPDATED_RW4!B76</f>
        <v>2025</v>
      </c>
      <c r="C76" t="str">
        <f>[1]RPPF_UPDATED_RW4!C76</f>
        <v>UC Irvine</v>
      </c>
      <c r="D76">
        <f>[1]RPPF_UPDATED_RW4!D76</f>
        <v>69.993600000000001</v>
      </c>
      <c r="E76">
        <f>[1]RPPF_UPDATED_RW4!E76</f>
        <v>86</v>
      </c>
      <c r="F76">
        <f>[1]RPPF_UPDATED_RW4!F76</f>
        <v>69.287700000000001</v>
      </c>
      <c r="G76">
        <f>[1]RPPF_UPDATED_RW4!G76</f>
        <v>76</v>
      </c>
      <c r="H76">
        <f>[1]RPPF_UPDATED_RW4!H76</f>
        <v>104.511</v>
      </c>
      <c r="I76">
        <f>[1]RPPF_UPDATED_RW4!I76</f>
        <v>217</v>
      </c>
      <c r="J76">
        <f>[1]RPPF_UPDATED_RW4!J76</f>
        <v>105.837</v>
      </c>
      <c r="K76">
        <f>[1]RPPF_UPDATED_RW4!K76</f>
        <v>208</v>
      </c>
      <c r="L76">
        <f>[1]RPPF_UPDATED_RW4!L76</f>
        <v>92.039100000000005</v>
      </c>
      <c r="M76">
        <f>[1]RPPF_UPDATED_RW4!M76</f>
        <v>3</v>
      </c>
      <c r="N76">
        <f>[1]RPPF_UPDATED_RW4!N76</f>
        <v>93.555800000000005</v>
      </c>
      <c r="O76">
        <f>[1]RPPF_UPDATED_RW4!O76</f>
        <v>10</v>
      </c>
      <c r="P76">
        <f>[1]RPPF_UPDATED_RW4!P76</f>
        <v>12.2813</v>
      </c>
      <c r="Q76">
        <f>[1]RPPF_UPDATED_RW4!Q76</f>
        <v>67</v>
      </c>
      <c r="R76">
        <f>[1]RPPF_UPDATED_RW4!R76</f>
        <v>0.68701029999999996</v>
      </c>
      <c r="S76">
        <f>[1]RPPF_UPDATED_RW4!S76</f>
        <v>0.77786200000000005</v>
      </c>
      <c r="T76">
        <f>[1]RPPF_UPDATED_RW4!T76</f>
        <v>0.74448400000000003</v>
      </c>
      <c r="U76">
        <f>[1]RPPF_UPDATED_RW4!U76</f>
        <v>0.69578899999999999</v>
      </c>
      <c r="V76">
        <f>[1]RPPF_UPDATED_RW4!V76</f>
        <v>103</v>
      </c>
      <c r="W76">
        <f>[1]RPPF_UPDATED_RW4!W76</f>
        <v>62</v>
      </c>
      <c r="X76">
        <f>[1]RPPF_UPDATED_RW4!X76</f>
        <v>84</v>
      </c>
      <c r="Y76">
        <f>[1]RPPF_UPDATED_RW4!Y76</f>
        <v>89</v>
      </c>
      <c r="Z76">
        <f>[1]RPPF_UPDATED_RW4!Z76</f>
        <v>0.175461756503451</v>
      </c>
      <c r="AA76">
        <f>[1]RPPF_UPDATED_RW4!AA76</f>
        <v>70</v>
      </c>
      <c r="AB76">
        <f>[1]RPPF_UPDATED_RW4!AB76</f>
        <v>784031.25041835802</v>
      </c>
      <c r="AC76">
        <f>[1]RPPF_UPDATED_RW4!AC76</f>
        <v>175</v>
      </c>
      <c r="AD76">
        <f>[1]RPPF_UPDATED_RW4!AD76</f>
        <v>20.354236463949199</v>
      </c>
      <c r="AE76">
        <f>[1]RPPF_UPDATED_RW4!AE76</f>
        <v>6</v>
      </c>
      <c r="AF76">
        <f>[1]RPPF_UPDATED_RW4!AF76</f>
        <v>38</v>
      </c>
      <c r="AG76">
        <f>[1]RPPF_UPDATED_RW4!AG76</f>
        <v>0.73243614999999995</v>
      </c>
      <c r="AH76">
        <f>[1]RPPF_UPDATED_RW4!AH76</f>
        <v>80</v>
      </c>
      <c r="AI76">
        <f>[1]RPPF_UPDATED_RW4!AI76</f>
        <v>62</v>
      </c>
      <c r="AJ76">
        <f>[1]RPPF_UPDATED_RW4!AJ76</f>
        <v>84</v>
      </c>
      <c r="AK76">
        <f>[1]RPPF_UPDATED_RW4!AK76</f>
        <v>89</v>
      </c>
      <c r="AL76">
        <f>[1]RPPF_UPDATED_RW4!AL76</f>
        <v>89.3333333333333</v>
      </c>
      <c r="AM76">
        <f>[1]RPPF_UPDATED_RW4!AM76</f>
        <v>114.844706816033</v>
      </c>
      <c r="AN76">
        <f>[1]RPPF_UPDATED_RW4!AN76</f>
        <v>77</v>
      </c>
      <c r="AO76">
        <f>[1]RPPF_UPDATED_RW4!AO76</f>
        <v>121.967400616877</v>
      </c>
      <c r="AP76">
        <f>[1]RPPF_UPDATED_RW4!AP76</f>
        <v>82</v>
      </c>
      <c r="AQ76">
        <f>[1]RPPF_UPDATED_RW4!AQ76</f>
        <v>0.53666850379264697</v>
      </c>
      <c r="AR76">
        <f>[1]RPPF_UPDATED_RW4!AR76</f>
        <v>0.45713936896472801</v>
      </c>
      <c r="AS76">
        <f>[1]RPPF_UPDATED_RW4!AS76</f>
        <v>0.75597768274802601</v>
      </c>
      <c r="AT76">
        <f>[1]RPPF_UPDATED_RW4!AT76</f>
        <v>75</v>
      </c>
    </row>
    <row r="77" spans="1:46" x14ac:dyDescent="0.25">
      <c r="A77">
        <f>[1]RPPF_UPDATED_RW4!A77</f>
        <v>75</v>
      </c>
      <c r="B77">
        <f>[1]RPPF_UPDATED_RW4!B77</f>
        <v>2025</v>
      </c>
      <c r="C77" t="str">
        <f>[1]RPPF_UPDATED_RW4!C77</f>
        <v>Pittsburgh</v>
      </c>
      <c r="D77">
        <f>[1]RPPF_UPDATED_RW4!D77</f>
        <v>67.192300000000003</v>
      </c>
      <c r="E77">
        <f>[1]RPPF_UPDATED_RW4!E77</f>
        <v>226</v>
      </c>
      <c r="F77">
        <f>[1]RPPF_UPDATED_RW4!F77</f>
        <v>66.316500000000005</v>
      </c>
      <c r="G77">
        <f>[1]RPPF_UPDATED_RW4!G77</f>
        <v>235</v>
      </c>
      <c r="H77">
        <f>[1]RPPF_UPDATED_RW4!H77</f>
        <v>113.881</v>
      </c>
      <c r="I77">
        <f>[1]RPPF_UPDATED_RW4!I77</f>
        <v>42</v>
      </c>
      <c r="J77">
        <f>[1]RPPF_UPDATED_RW4!J77</f>
        <v>118.098</v>
      </c>
      <c r="K77">
        <f>[1]RPPF_UPDATED_RW4!K77</f>
        <v>34</v>
      </c>
      <c r="L77">
        <f>[1]RPPF_UPDATED_RW4!L77</f>
        <v>105.071</v>
      </c>
      <c r="M77">
        <f>[1]RPPF_UPDATED_RW4!M77</f>
        <v>158</v>
      </c>
      <c r="N77">
        <f>[1]RPPF_UPDATED_RW4!N77</f>
        <v>102.548</v>
      </c>
      <c r="O77">
        <f>[1]RPPF_UPDATED_RW4!O77</f>
        <v>82</v>
      </c>
      <c r="P77">
        <f>[1]RPPF_UPDATED_RW4!P77</f>
        <v>15.5504</v>
      </c>
      <c r="Q77">
        <f>[1]RPPF_UPDATED_RW4!Q77</f>
        <v>52</v>
      </c>
      <c r="R77">
        <f>[1]RPPF_UPDATED_RW4!R77</f>
        <v>0.86544399999999999</v>
      </c>
      <c r="S77">
        <f>[1]RPPF_UPDATED_RW4!S77</f>
        <v>0.68289200000000005</v>
      </c>
      <c r="T77">
        <f>[1]RPPF_UPDATED_RW4!T77</f>
        <v>0.92651799999999995</v>
      </c>
      <c r="U77">
        <f>[1]RPPF_UPDATED_RW4!U77</f>
        <v>0.58061249999999998</v>
      </c>
      <c r="V77">
        <f>[1]RPPF_UPDATED_RW4!V77</f>
        <v>44</v>
      </c>
      <c r="W77">
        <f>[1]RPPF_UPDATED_RW4!W77</f>
        <v>92</v>
      </c>
      <c r="X77">
        <f>[1]RPPF_UPDATED_RW4!X77</f>
        <v>18</v>
      </c>
      <c r="Y77">
        <f>[1]RPPF_UPDATED_RW4!Y77</f>
        <v>125</v>
      </c>
      <c r="Z77">
        <f>[1]RPPF_UPDATED_RW4!Z77</f>
        <v>0.23142532700919499</v>
      </c>
      <c r="AA77">
        <f>[1]RPPF_UPDATED_RW4!AA77</f>
        <v>47</v>
      </c>
      <c r="AB77">
        <f>[1]RPPF_UPDATED_RW4!AB77</f>
        <v>937140.25402924896</v>
      </c>
      <c r="AC77">
        <f>[1]RPPF_UPDATED_RW4!AC77</f>
        <v>44</v>
      </c>
      <c r="AD77">
        <f>[1]RPPF_UPDATED_RW4!AD77</f>
        <v>24.556360716505999</v>
      </c>
      <c r="AE77">
        <f>[1]RPPF_UPDATED_RW4!AE77</f>
        <v>96</v>
      </c>
      <c r="AF77">
        <f>[1]RPPF_UPDATED_RW4!AF77</f>
        <v>71.5</v>
      </c>
      <c r="AG77">
        <f>[1]RPPF_UPDATED_RW4!AG77</f>
        <v>0.77416799999999997</v>
      </c>
      <c r="AH77">
        <f>[1]RPPF_UPDATED_RW4!AH77</f>
        <v>67</v>
      </c>
      <c r="AI77">
        <f>[1]RPPF_UPDATED_RW4!AI77</f>
        <v>92</v>
      </c>
      <c r="AJ77">
        <f>[1]RPPF_UPDATED_RW4!AJ77</f>
        <v>18</v>
      </c>
      <c r="AK77">
        <f>[1]RPPF_UPDATED_RW4!AK77</f>
        <v>125</v>
      </c>
      <c r="AL77">
        <f>[1]RPPF_UPDATED_RW4!AL77</f>
        <v>62.0833333333333</v>
      </c>
      <c r="AM77">
        <f>[1]RPPF_UPDATED_RW4!AM77</f>
        <v>90.912374626344004</v>
      </c>
      <c r="AN77">
        <f>[1]RPPF_UPDATED_RW4!AN77</f>
        <v>61</v>
      </c>
      <c r="AO77">
        <f>[1]RPPF_UPDATED_RW4!AO77</f>
        <v>80.193618611636396</v>
      </c>
      <c r="AP77">
        <f>[1]RPPF_UPDATED_RW4!AP77</f>
        <v>57</v>
      </c>
      <c r="AQ77">
        <f>[1]RPPF_UPDATED_RW4!AQ77</f>
        <v>0.48228568913192399</v>
      </c>
      <c r="AR77">
        <f>[1]RPPF_UPDATED_RW4!AR77</f>
        <v>0.50918671478192601</v>
      </c>
      <c r="AS77">
        <f>[1]RPPF_UPDATED_RW4!AS77</f>
        <v>0.75526655591249403</v>
      </c>
      <c r="AT77">
        <f>[1]RPPF_UPDATED_RW4!AT77</f>
        <v>76</v>
      </c>
    </row>
    <row r="78" spans="1:46" x14ac:dyDescent="0.25">
      <c r="A78">
        <f>[1]RPPF_UPDATED_RW4!A78</f>
        <v>76</v>
      </c>
      <c r="B78">
        <f>[1]RPPF_UPDATED_RW4!B78</f>
        <v>2025</v>
      </c>
      <c r="C78" t="str">
        <f>[1]RPPF_UPDATED_RW4!C78</f>
        <v>Iowa</v>
      </c>
      <c r="D78">
        <f>[1]RPPF_UPDATED_RW4!D78</f>
        <v>72.436999999999998</v>
      </c>
      <c r="E78">
        <f>[1]RPPF_UPDATED_RW4!E78</f>
        <v>19</v>
      </c>
      <c r="F78">
        <f>[1]RPPF_UPDATED_RW4!F78</f>
        <v>70.753399999999999</v>
      </c>
      <c r="G78">
        <f>[1]RPPF_UPDATED_RW4!G78</f>
        <v>31</v>
      </c>
      <c r="H78">
        <f>[1]RPPF_UPDATED_RW4!H78</f>
        <v>115.084</v>
      </c>
      <c r="I78">
        <f>[1]RPPF_UPDATED_RW4!I78</f>
        <v>28</v>
      </c>
      <c r="J78">
        <f>[1]RPPF_UPDATED_RW4!J78</f>
        <v>118.82299999999999</v>
      </c>
      <c r="K78">
        <f>[1]RPPF_UPDATED_RW4!K78</f>
        <v>29</v>
      </c>
      <c r="L78">
        <f>[1]RPPF_UPDATED_RW4!L78</f>
        <v>109.526</v>
      </c>
      <c r="M78">
        <f>[1]RPPF_UPDATED_RW4!M78</f>
        <v>264</v>
      </c>
      <c r="N78">
        <f>[1]RPPF_UPDATED_RW4!N78</f>
        <v>106.53400000000001</v>
      </c>
      <c r="O78">
        <f>[1]RPPF_UPDATED_RW4!O78</f>
        <v>151</v>
      </c>
      <c r="P78">
        <f>[1]RPPF_UPDATED_RW4!P78</f>
        <v>12.289400000000001</v>
      </c>
      <c r="Q78">
        <f>[1]RPPF_UPDATED_RW4!Q78</f>
        <v>66</v>
      </c>
      <c r="R78">
        <f>[1]RPPF_UPDATED_RW4!R78</f>
        <v>0.85025099999999998</v>
      </c>
      <c r="S78">
        <f>[1]RPPF_UPDATED_RW4!S78</f>
        <v>0.68788899999999997</v>
      </c>
      <c r="T78">
        <f>[1]RPPF_UPDATED_RW4!T78</f>
        <v>0.85334699999999997</v>
      </c>
      <c r="U78">
        <f>[1]RPPF_UPDATED_RW4!U78</f>
        <v>0.62991050000000004</v>
      </c>
      <c r="V78">
        <f>[1]RPPF_UPDATED_RW4!V78</f>
        <v>51</v>
      </c>
      <c r="W78">
        <f>[1]RPPF_UPDATED_RW4!W78</f>
        <v>89</v>
      </c>
      <c r="X78">
        <f>[1]RPPF_UPDATED_RW4!X78</f>
        <v>47</v>
      </c>
      <c r="Y78">
        <f>[1]RPPF_UPDATED_RW4!Y78</f>
        <v>105</v>
      </c>
      <c r="Z78">
        <f>[1]RPPF_UPDATED_RW4!Z78</f>
        <v>0.169650869031019</v>
      </c>
      <c r="AA78">
        <f>[1]RPPF_UPDATED_RW4!AA78</f>
        <v>71</v>
      </c>
      <c r="AB78">
        <f>[1]RPPF_UPDATED_RW4!AB78</f>
        <v>1022731.14531677</v>
      </c>
      <c r="AC78">
        <f>[1]RPPF_UPDATED_RW4!AC78</f>
        <v>13</v>
      </c>
      <c r="AD78">
        <f>[1]RPPF_UPDATED_RW4!AD78</f>
        <v>24.211445460496499</v>
      </c>
      <c r="AE78">
        <f>[1]RPPF_UPDATED_RW4!AE78</f>
        <v>85</v>
      </c>
      <c r="AF78">
        <f>[1]RPPF_UPDATED_RW4!AF78</f>
        <v>78</v>
      </c>
      <c r="AG78">
        <f>[1]RPPF_UPDATED_RW4!AG78</f>
        <v>0.76906999999999903</v>
      </c>
      <c r="AH78">
        <f>[1]RPPF_UPDATED_RW4!AH78</f>
        <v>70</v>
      </c>
      <c r="AI78">
        <f>[1]RPPF_UPDATED_RW4!AI78</f>
        <v>89</v>
      </c>
      <c r="AJ78">
        <f>[1]RPPF_UPDATED_RW4!AJ78</f>
        <v>47</v>
      </c>
      <c r="AK78">
        <f>[1]RPPF_UPDATED_RW4!AK78</f>
        <v>105</v>
      </c>
      <c r="AL78">
        <f>[1]RPPF_UPDATED_RW4!AL78</f>
        <v>64</v>
      </c>
      <c r="AM78">
        <f>[1]RPPF_UPDATED_RW4!AM78</f>
        <v>93.038266348204402</v>
      </c>
      <c r="AN78">
        <f>[1]RPPF_UPDATED_RW4!AN78</f>
        <v>63</v>
      </c>
      <c r="AO78">
        <f>[1]RPPF_UPDATED_RW4!AO78</f>
        <v>83.217392435018894</v>
      </c>
      <c r="AP78">
        <f>[1]RPPF_UPDATED_RW4!AP78</f>
        <v>60</v>
      </c>
      <c r="AQ78">
        <f>[1]RPPF_UPDATED_RW4!AQ78</f>
        <v>0.48469311895093697</v>
      </c>
      <c r="AR78">
        <f>[1]RPPF_UPDATED_RW4!AR78</f>
        <v>0.50349879103853601</v>
      </c>
      <c r="AS78">
        <f>[1]RPPF_UPDATED_RW4!AS78</f>
        <v>0.75426597897991998</v>
      </c>
      <c r="AT78">
        <f>[1]RPPF_UPDATED_RW4!AT78</f>
        <v>77</v>
      </c>
    </row>
    <row r="79" spans="1:46" x14ac:dyDescent="0.25">
      <c r="A79">
        <f>[1]RPPF_UPDATED_RW4!A79</f>
        <v>77</v>
      </c>
      <c r="B79">
        <f>[1]RPPF_UPDATED_RW4!B79</f>
        <v>2025</v>
      </c>
      <c r="C79" t="str">
        <f>[1]RPPF_UPDATED_RW4!C79</f>
        <v>Georgetown</v>
      </c>
      <c r="D79">
        <f>[1]RPPF_UPDATED_RW4!D79</f>
        <v>68.438000000000002</v>
      </c>
      <c r="E79">
        <f>[1]RPPF_UPDATED_RW4!E79</f>
        <v>165</v>
      </c>
      <c r="F79">
        <f>[1]RPPF_UPDATED_RW4!F79</f>
        <v>68.218299999999999</v>
      </c>
      <c r="G79">
        <f>[1]RPPF_UPDATED_RW4!G79</f>
        <v>134</v>
      </c>
      <c r="H79">
        <f>[1]RPPF_UPDATED_RW4!H79</f>
        <v>104.548</v>
      </c>
      <c r="I79">
        <f>[1]RPPF_UPDATED_RW4!I79</f>
        <v>216</v>
      </c>
      <c r="J79">
        <f>[1]RPPF_UPDATED_RW4!J79</f>
        <v>108.30200000000001</v>
      </c>
      <c r="K79">
        <f>[1]RPPF_UPDATED_RW4!K79</f>
        <v>163</v>
      </c>
      <c r="L79">
        <f>[1]RPPF_UPDATED_RW4!L79</f>
        <v>97.023099999999999</v>
      </c>
      <c r="M79">
        <f>[1]RPPF_UPDATED_RW4!M79</f>
        <v>24</v>
      </c>
      <c r="N79">
        <f>[1]RPPF_UPDATED_RW4!N79</f>
        <v>98.059399999999997</v>
      </c>
      <c r="O79">
        <f>[1]RPPF_UPDATED_RW4!O79</f>
        <v>37</v>
      </c>
      <c r="P79">
        <f>[1]RPPF_UPDATED_RW4!P79</f>
        <v>10.242800000000001</v>
      </c>
      <c r="Q79">
        <f>[1]RPPF_UPDATED_RW4!Q79</f>
        <v>81</v>
      </c>
      <c r="R79">
        <f>[1]RPPF_UPDATED_RW4!R79</f>
        <v>0.65721160000000001</v>
      </c>
      <c r="S79">
        <f>[1]RPPF_UPDATED_RW4!S79</f>
        <v>0.76796600000000004</v>
      </c>
      <c r="T79">
        <f>[1]RPPF_UPDATED_RW4!T79</f>
        <v>0.60931239999999998</v>
      </c>
      <c r="U79">
        <f>[1]RPPF_UPDATED_RW4!U79</f>
        <v>0.77905999999999997</v>
      </c>
      <c r="V79">
        <f>[1]RPPF_UPDATED_RW4!V79</f>
        <v>116</v>
      </c>
      <c r="W79">
        <f>[1]RPPF_UPDATED_RW4!W79</f>
        <v>66</v>
      </c>
      <c r="X79">
        <f>[1]RPPF_UPDATED_RW4!X79</f>
        <v>124</v>
      </c>
      <c r="Y79">
        <f>[1]RPPF_UPDATED_RW4!Y79</f>
        <v>60</v>
      </c>
      <c r="Z79">
        <f>[1]RPPF_UPDATED_RW4!Z79</f>
        <v>0.14966246821941001</v>
      </c>
      <c r="AA79">
        <f>[1]RPPF_UPDATED_RW4!AA79</f>
        <v>81</v>
      </c>
      <c r="AB79">
        <f>[1]RPPF_UPDATED_RW4!AB79</f>
        <v>802731.42143535195</v>
      </c>
      <c r="AC79">
        <f>[1]RPPF_UPDATED_RW4!AC79</f>
        <v>151</v>
      </c>
      <c r="AD79">
        <f>[1]RPPF_UPDATED_RW4!AD79</f>
        <v>22.443235215629802</v>
      </c>
      <c r="AE79">
        <f>[1]RPPF_UPDATED_RW4!AE79</f>
        <v>38</v>
      </c>
      <c r="AF79">
        <f>[1]RPPF_UPDATED_RW4!AF79</f>
        <v>59.5</v>
      </c>
      <c r="AG79">
        <f>[1]RPPF_UPDATED_RW4!AG79</f>
        <v>0.71258880000000002</v>
      </c>
      <c r="AH79">
        <f>[1]RPPF_UPDATED_RW4!AH79</f>
        <v>85</v>
      </c>
      <c r="AI79">
        <f>[1]RPPF_UPDATED_RW4!AI79</f>
        <v>66</v>
      </c>
      <c r="AJ79">
        <f>[1]RPPF_UPDATED_RW4!AJ79</f>
        <v>124</v>
      </c>
      <c r="AK79">
        <f>[1]RPPF_UPDATED_RW4!AK79</f>
        <v>60</v>
      </c>
      <c r="AL79">
        <f>[1]RPPF_UPDATED_RW4!AL79</f>
        <v>93.4166666666666</v>
      </c>
      <c r="AM79">
        <f>[1]RPPF_UPDATED_RW4!AM79</f>
        <v>121.641669900316</v>
      </c>
      <c r="AN79">
        <f>[1]RPPF_UPDATED_RW4!AN79</f>
        <v>79</v>
      </c>
      <c r="AO79">
        <f>[1]RPPF_UPDATED_RW4!AO79</f>
        <v>131.094772562614</v>
      </c>
      <c r="AP79">
        <f>[1]RPPF_UPDATED_RW4!AP79</f>
        <v>84</v>
      </c>
      <c r="AQ79">
        <f>[1]RPPF_UPDATED_RW4!AQ79</f>
        <v>0.52680320209337805</v>
      </c>
      <c r="AR79">
        <f>[1]RPPF_UPDATED_RW4!AR79</f>
        <v>0.44075794005823399</v>
      </c>
      <c r="AS79">
        <f>[1]RPPF_UPDATED_RW4!AS79</f>
        <v>0.74792727157838201</v>
      </c>
      <c r="AT79">
        <f>[1]RPPF_UPDATED_RW4!AT79</f>
        <v>78</v>
      </c>
    </row>
    <row r="80" spans="1:46" x14ac:dyDescent="0.25">
      <c r="A80">
        <f>[1]RPPF_UPDATED_RW4!A80</f>
        <v>78</v>
      </c>
      <c r="B80">
        <f>[1]RPPF_UPDATED_RW4!B80</f>
        <v>2025</v>
      </c>
      <c r="C80" t="str">
        <f>[1]RPPF_UPDATED_RW4!C80</f>
        <v>Minnesota</v>
      </c>
      <c r="D80">
        <f>[1]RPPF_UPDATED_RW4!D80</f>
        <v>63.631500000000003</v>
      </c>
      <c r="E80">
        <f>[1]RPPF_UPDATED_RW4!E80</f>
        <v>358</v>
      </c>
      <c r="F80">
        <f>[1]RPPF_UPDATED_RW4!F80</f>
        <v>62.205500000000001</v>
      </c>
      <c r="G80">
        <f>[1]RPPF_UPDATED_RW4!G80</f>
        <v>359</v>
      </c>
      <c r="H80">
        <f>[1]RPPF_UPDATED_RW4!H80</f>
        <v>106.04300000000001</v>
      </c>
      <c r="I80">
        <f>[1]RPPF_UPDATED_RW4!I80</f>
        <v>172</v>
      </c>
      <c r="J80">
        <f>[1]RPPF_UPDATED_RW4!J80</f>
        <v>111.956</v>
      </c>
      <c r="K80">
        <f>[1]RPPF_UPDATED_RW4!K80</f>
        <v>96</v>
      </c>
      <c r="L80">
        <f>[1]RPPF_UPDATED_RW4!L80</f>
        <v>106.916</v>
      </c>
      <c r="M80">
        <f>[1]RPPF_UPDATED_RW4!M80</f>
        <v>196</v>
      </c>
      <c r="N80">
        <f>[1]RPPF_UPDATED_RW4!N80</f>
        <v>102.538</v>
      </c>
      <c r="O80">
        <f>[1]RPPF_UPDATED_RW4!O80</f>
        <v>81</v>
      </c>
      <c r="P80">
        <f>[1]RPPF_UPDATED_RW4!P80</f>
        <v>9.4171700000000005</v>
      </c>
      <c r="Q80">
        <f>[1]RPPF_UPDATED_RW4!Q80</f>
        <v>85</v>
      </c>
      <c r="R80">
        <f>[1]RPPF_UPDATED_RW4!R80</f>
        <v>0.68551039999999996</v>
      </c>
      <c r="S80">
        <f>[1]RPPF_UPDATED_RW4!S80</f>
        <v>0.75407100000000005</v>
      </c>
      <c r="T80">
        <f>[1]RPPF_UPDATED_RW4!T80</f>
        <v>0.63591149999999996</v>
      </c>
      <c r="U80">
        <f>[1]RPPF_UPDATED_RW4!U80</f>
        <v>0.84004299999999998</v>
      </c>
      <c r="V80">
        <f>[1]RPPF_UPDATED_RW4!V80</f>
        <v>104</v>
      </c>
      <c r="W80">
        <f>[1]RPPF_UPDATED_RW4!W80</f>
        <v>72</v>
      </c>
      <c r="X80">
        <f>[1]RPPF_UPDATED_RW4!X80</f>
        <v>115</v>
      </c>
      <c r="Y80">
        <f>[1]RPPF_UPDATED_RW4!Y80</f>
        <v>43</v>
      </c>
      <c r="Z80">
        <f>[1]RPPF_UPDATED_RW4!Z80</f>
        <v>0.148008454931912</v>
      </c>
      <c r="AA80">
        <f>[1]RPPF_UPDATED_RW4!AA80</f>
        <v>82</v>
      </c>
      <c r="AB80">
        <f>[1]RPPF_UPDATED_RW4!AB80</f>
        <v>797566.50712658395</v>
      </c>
      <c r="AC80">
        <f>[1]RPPF_UPDATED_RW4!AC80</f>
        <v>162</v>
      </c>
      <c r="AD80">
        <f>[1]RPPF_UPDATED_RW4!AD80</f>
        <v>25.926481751041901</v>
      </c>
      <c r="AE80">
        <f>[1]RPPF_UPDATED_RW4!AE80</f>
        <v>159</v>
      </c>
      <c r="AF80">
        <f>[1]RPPF_UPDATED_RW4!AF80</f>
        <v>120.5</v>
      </c>
      <c r="AG80">
        <f>[1]RPPF_UPDATED_RW4!AG80</f>
        <v>0.71979070000000001</v>
      </c>
      <c r="AH80">
        <f>[1]RPPF_UPDATED_RW4!AH80</f>
        <v>84</v>
      </c>
      <c r="AI80">
        <f>[1]RPPF_UPDATED_RW4!AI80</f>
        <v>72</v>
      </c>
      <c r="AJ80">
        <f>[1]RPPF_UPDATED_RW4!AJ80</f>
        <v>115</v>
      </c>
      <c r="AK80">
        <f>[1]RPPF_UPDATED_RW4!AK80</f>
        <v>43</v>
      </c>
      <c r="AL80">
        <f>[1]RPPF_UPDATED_RW4!AL80</f>
        <v>101.083333333333</v>
      </c>
      <c r="AM80">
        <f>[1]RPPF_UPDATED_RW4!AM80</f>
        <v>134.050153544339</v>
      </c>
      <c r="AN80">
        <f>[1]RPPF_UPDATED_RW4!AN80</f>
        <v>85</v>
      </c>
      <c r="AO80">
        <f>[1]RPPF_UPDATED_RW4!AO80</f>
        <v>140.43434200154701</v>
      </c>
      <c r="AP80">
        <f>[1]RPPF_UPDATED_RW4!AP80</f>
        <v>90</v>
      </c>
      <c r="AQ80">
        <f>[1]RPPF_UPDATED_RW4!AQ80</f>
        <v>0.51227145649961603</v>
      </c>
      <c r="AR80">
        <f>[1]RPPF_UPDATED_RW4!AR80</f>
        <v>0.44139904578582401</v>
      </c>
      <c r="AS80">
        <f>[1]RPPF_UPDATED_RW4!AS80</f>
        <v>0.74361363020554405</v>
      </c>
      <c r="AT80">
        <f>[1]RPPF_UPDATED_RW4!AT80</f>
        <v>79</v>
      </c>
    </row>
    <row r="81" spans="1:46" x14ac:dyDescent="0.25">
      <c r="A81">
        <f>[1]RPPF_UPDATED_RW4!A81</f>
        <v>79</v>
      </c>
      <c r="B81">
        <f>[1]RPPF_UPDATED_RW4!B81</f>
        <v>2025</v>
      </c>
      <c r="C81" t="str">
        <f>[1]RPPF_UPDATED_RW4!C81</f>
        <v>St. Bonaventure</v>
      </c>
      <c r="D81">
        <f>[1]RPPF_UPDATED_RW4!D81</f>
        <v>64.8429</v>
      </c>
      <c r="E81">
        <f>[1]RPPF_UPDATED_RW4!E81</f>
        <v>332</v>
      </c>
      <c r="F81">
        <f>[1]RPPF_UPDATED_RW4!F81</f>
        <v>63.809100000000001</v>
      </c>
      <c r="G81">
        <f>[1]RPPF_UPDATED_RW4!G81</f>
        <v>343</v>
      </c>
      <c r="H81">
        <f>[1]RPPF_UPDATED_RW4!H81</f>
        <v>107.09399999999999</v>
      </c>
      <c r="I81">
        <f>[1]RPPF_UPDATED_RW4!I81</f>
        <v>150</v>
      </c>
      <c r="J81">
        <f>[1]RPPF_UPDATED_RW4!J81</f>
        <v>108.532</v>
      </c>
      <c r="K81">
        <f>[1]RPPF_UPDATED_RW4!K81</f>
        <v>156</v>
      </c>
      <c r="L81">
        <f>[1]RPPF_UPDATED_RW4!L81</f>
        <v>99.566599999999994</v>
      </c>
      <c r="M81">
        <f>[1]RPPF_UPDATED_RW4!M81</f>
        <v>55</v>
      </c>
      <c r="N81">
        <f>[1]RPPF_UPDATED_RW4!N81</f>
        <v>101.995</v>
      </c>
      <c r="O81">
        <f>[1]RPPF_UPDATED_RW4!O81</f>
        <v>74</v>
      </c>
      <c r="P81">
        <f>[1]RPPF_UPDATED_RW4!P81</f>
        <v>6.53728</v>
      </c>
      <c r="Q81">
        <f>[1]RPPF_UPDATED_RW4!Q81</f>
        <v>100</v>
      </c>
      <c r="R81">
        <f>[1]RPPF_UPDATED_RW4!R81</f>
        <v>0.74119100000000004</v>
      </c>
      <c r="S81">
        <f>[1]RPPF_UPDATED_RW4!S81</f>
        <v>0.74437500000000001</v>
      </c>
      <c r="T81">
        <f>[1]RPPF_UPDATED_RW4!T81</f>
        <v>0.86383799999999999</v>
      </c>
      <c r="U81">
        <f>[1]RPPF_UPDATED_RW4!U81</f>
        <v>0.56531310000000001</v>
      </c>
      <c r="V81">
        <f>[1]RPPF_UPDATED_RW4!V81</f>
        <v>91</v>
      </c>
      <c r="W81">
        <f>[1]RPPF_UPDATED_RW4!W81</f>
        <v>75</v>
      </c>
      <c r="X81">
        <f>[1]RPPF_UPDATED_RW4!X81</f>
        <v>38</v>
      </c>
      <c r="Y81">
        <f>[1]RPPF_UPDATED_RW4!Y81</f>
        <v>131</v>
      </c>
      <c r="Z81">
        <f>[1]RPPF_UPDATED_RW4!Z81</f>
        <v>0.10081288776411899</v>
      </c>
      <c r="AA81">
        <f>[1]RPPF_UPDATED_RW4!AA81</f>
        <v>96</v>
      </c>
      <c r="AB81">
        <f>[1]RPPF_UPDATED_RW4!AB81</f>
        <v>763797.16502172896</v>
      </c>
      <c r="AC81">
        <f>[1]RPPF_UPDATED_RW4!AC81</f>
        <v>204</v>
      </c>
      <c r="AD81">
        <f>[1]RPPF_UPDATED_RW4!AD81</f>
        <v>25.226893973553299</v>
      </c>
      <c r="AE81">
        <f>[1]RPPF_UPDATED_RW4!AE81</f>
        <v>125</v>
      </c>
      <c r="AF81">
        <f>[1]RPPF_UPDATED_RW4!AF81</f>
        <v>110.5</v>
      </c>
      <c r="AG81">
        <f>[1]RPPF_UPDATED_RW4!AG81</f>
        <v>0.74278299999999997</v>
      </c>
      <c r="AH81">
        <f>[1]RPPF_UPDATED_RW4!AH81</f>
        <v>78</v>
      </c>
      <c r="AI81">
        <f>[1]RPPF_UPDATED_RW4!AI81</f>
        <v>75</v>
      </c>
      <c r="AJ81">
        <f>[1]RPPF_UPDATED_RW4!AJ81</f>
        <v>38</v>
      </c>
      <c r="AK81">
        <f>[1]RPPF_UPDATED_RW4!AK81</f>
        <v>131</v>
      </c>
      <c r="AL81">
        <f>[1]RPPF_UPDATED_RW4!AL81</f>
        <v>109.583333333333</v>
      </c>
      <c r="AM81">
        <f>[1]RPPF_UPDATED_RW4!AM81</f>
        <v>147.21522530086699</v>
      </c>
      <c r="AN81">
        <f>[1]RPPF_UPDATED_RW4!AN81</f>
        <v>91</v>
      </c>
      <c r="AO81">
        <f>[1]RPPF_UPDATED_RW4!AO81</f>
        <v>147.530750344761</v>
      </c>
      <c r="AP81">
        <f>[1]RPPF_UPDATED_RW4!AP81</f>
        <v>93</v>
      </c>
      <c r="AQ81">
        <f>[1]RPPF_UPDATED_RW4!AQ81</f>
        <v>0.50096935058412495</v>
      </c>
      <c r="AR81">
        <f>[1]RPPF_UPDATED_RW4!AR81</f>
        <v>0.452700486248301</v>
      </c>
      <c r="AS81">
        <f>[1]RPPF_UPDATED_RW4!AS81</f>
        <v>0.74361342265375996</v>
      </c>
      <c r="AT81">
        <f>[1]RPPF_UPDATED_RW4!AT81</f>
        <v>80</v>
      </c>
    </row>
    <row r="82" spans="1:46" x14ac:dyDescent="0.25">
      <c r="A82">
        <f>[1]RPPF_UPDATED_RW4!A82</f>
        <v>80</v>
      </c>
      <c r="B82">
        <f>[1]RPPF_UPDATED_RW4!B82</f>
        <v>2025</v>
      </c>
      <c r="C82" t="str">
        <f>[1]RPPF_UPDATED_RW4!C82</f>
        <v>Florida St.</v>
      </c>
      <c r="D82">
        <f>[1]RPPF_UPDATED_RW4!D82</f>
        <v>70.802999999999997</v>
      </c>
      <c r="E82">
        <f>[1]RPPF_UPDATED_RW4!E82</f>
        <v>44</v>
      </c>
      <c r="F82">
        <f>[1]RPPF_UPDATED_RW4!F82</f>
        <v>70.200400000000002</v>
      </c>
      <c r="G82">
        <f>[1]RPPF_UPDATED_RW4!G82</f>
        <v>49</v>
      </c>
      <c r="H82">
        <f>[1]RPPF_UPDATED_RW4!H82</f>
        <v>105.648</v>
      </c>
      <c r="I82">
        <f>[1]RPPF_UPDATED_RW4!I82</f>
        <v>183</v>
      </c>
      <c r="J82">
        <f>[1]RPPF_UPDATED_RW4!J82</f>
        <v>108.52500000000001</v>
      </c>
      <c r="K82">
        <f>[1]RPPF_UPDATED_RW4!K82</f>
        <v>158</v>
      </c>
      <c r="L82">
        <f>[1]RPPF_UPDATED_RW4!L82</f>
        <v>100.011</v>
      </c>
      <c r="M82">
        <f>[1]RPPF_UPDATED_RW4!M82</f>
        <v>60</v>
      </c>
      <c r="N82">
        <f>[1]RPPF_UPDATED_RW4!N82</f>
        <v>99.788300000000007</v>
      </c>
      <c r="O82">
        <f>[1]RPPF_UPDATED_RW4!O82</f>
        <v>49</v>
      </c>
      <c r="P82">
        <f>[1]RPPF_UPDATED_RW4!P82</f>
        <v>8.7371300000000005</v>
      </c>
      <c r="Q82">
        <f>[1]RPPF_UPDATED_RW4!Q82</f>
        <v>87</v>
      </c>
      <c r="R82">
        <f>[1]RPPF_UPDATED_RW4!R82</f>
        <v>0.71519600000000005</v>
      </c>
      <c r="S82">
        <f>[1]RPPF_UPDATED_RW4!S82</f>
        <v>0.72707699999999997</v>
      </c>
      <c r="T82">
        <f>[1]RPPF_UPDATED_RW4!T82</f>
        <v>0.84855000000000003</v>
      </c>
      <c r="U82">
        <f>[1]RPPF_UPDATED_RW4!U82</f>
        <v>0.61641060000000003</v>
      </c>
      <c r="V82">
        <f>[1]RPPF_UPDATED_RW4!V82</f>
        <v>96</v>
      </c>
      <c r="W82">
        <f>[1]RPPF_UPDATED_RW4!W82</f>
        <v>77</v>
      </c>
      <c r="X82">
        <f>[1]RPPF_UPDATED_RW4!X82</f>
        <v>50</v>
      </c>
      <c r="Y82">
        <f>[1]RPPF_UPDATED_RW4!Y82</f>
        <v>106</v>
      </c>
      <c r="Z82">
        <f>[1]RPPF_UPDATED_RW4!Z82</f>
        <v>0.123394488934084</v>
      </c>
      <c r="AA82">
        <f>[1]RPPF_UPDATED_RW4!AA82</f>
        <v>88</v>
      </c>
      <c r="AB82">
        <f>[1]RPPF_UPDATED_RW4!AB82</f>
        <v>833894.76727687498</v>
      </c>
      <c r="AC82">
        <f>[1]RPPF_UPDATED_RW4!AC82</f>
        <v>123</v>
      </c>
      <c r="AD82">
        <f>[1]RPPF_UPDATED_RW4!AD82</f>
        <v>22.308775795403001</v>
      </c>
      <c r="AE82">
        <f>[1]RPPF_UPDATED_RW4!AE82</f>
        <v>33</v>
      </c>
      <c r="AF82">
        <f>[1]RPPF_UPDATED_RW4!AF82</f>
        <v>60.5</v>
      </c>
      <c r="AG82">
        <f>[1]RPPF_UPDATED_RW4!AG82</f>
        <v>0.72113649999999996</v>
      </c>
      <c r="AH82">
        <f>[1]RPPF_UPDATED_RW4!AH82</f>
        <v>83</v>
      </c>
      <c r="AI82">
        <f>[1]RPPF_UPDATED_RW4!AI82</f>
        <v>77</v>
      </c>
      <c r="AJ82">
        <f>[1]RPPF_UPDATED_RW4!AJ82</f>
        <v>50</v>
      </c>
      <c r="AK82">
        <f>[1]RPPF_UPDATED_RW4!AK82</f>
        <v>106</v>
      </c>
      <c r="AL82">
        <f>[1]RPPF_UPDATED_RW4!AL82</f>
        <v>85.0833333333333</v>
      </c>
      <c r="AM82">
        <f>[1]RPPF_UPDATED_RW4!AM82</f>
        <v>117.02107663058101</v>
      </c>
      <c r="AN82">
        <f>[1]RPPF_UPDATED_RW4!AN82</f>
        <v>78</v>
      </c>
      <c r="AO82">
        <f>[1]RPPF_UPDATED_RW4!AO82</f>
        <v>117.985060156202</v>
      </c>
      <c r="AP82">
        <f>[1]RPPF_UPDATED_RW4!AP82</f>
        <v>79</v>
      </c>
      <c r="AQ82">
        <f>[1]RPPF_UPDATED_RW4!AQ82</f>
        <v>0.50068968930636504</v>
      </c>
      <c r="AR82">
        <f>[1]RPPF_UPDATED_RW4!AR82</f>
        <v>0.45195836076267998</v>
      </c>
      <c r="AS82">
        <f>[1]RPPF_UPDATED_RW4!AS82</f>
        <v>0.74329462942443902</v>
      </c>
      <c r="AT82">
        <f>[1]RPPF_UPDATED_RW4!AT82</f>
        <v>81</v>
      </c>
    </row>
    <row r="83" spans="1:46" x14ac:dyDescent="0.25">
      <c r="A83">
        <f>[1]RPPF_UPDATED_RW4!A83</f>
        <v>81</v>
      </c>
      <c r="B83">
        <f>[1]RPPF_UPDATED_RW4!B83</f>
        <v>2025</v>
      </c>
      <c r="C83" t="str">
        <f>[1]RPPF_UPDATED_RW4!C83</f>
        <v>TCU</v>
      </c>
      <c r="D83">
        <f>[1]RPPF_UPDATED_RW4!D83</f>
        <v>67.083399999999997</v>
      </c>
      <c r="E83">
        <f>[1]RPPF_UPDATED_RW4!E83</f>
        <v>233</v>
      </c>
      <c r="F83">
        <f>[1]RPPF_UPDATED_RW4!F83</f>
        <v>66.554900000000004</v>
      </c>
      <c r="G83">
        <f>[1]RPPF_UPDATED_RW4!G83</f>
        <v>221</v>
      </c>
      <c r="H83">
        <f>[1]RPPF_UPDATED_RW4!H83</f>
        <v>101.203</v>
      </c>
      <c r="I83">
        <f>[1]RPPF_UPDATED_RW4!I83</f>
        <v>279</v>
      </c>
      <c r="J83">
        <f>[1]RPPF_UPDATED_RW4!J83</f>
        <v>107.059</v>
      </c>
      <c r="K83">
        <f>[1]RPPF_UPDATED_RW4!K83</f>
        <v>183</v>
      </c>
      <c r="L83">
        <f>[1]RPPF_UPDATED_RW4!L83</f>
        <v>100.846</v>
      </c>
      <c r="M83">
        <f>[1]RPPF_UPDATED_RW4!M83</f>
        <v>67</v>
      </c>
      <c r="N83">
        <f>[1]RPPF_UPDATED_RW4!N83</f>
        <v>96.952399999999997</v>
      </c>
      <c r="O83">
        <f>[1]RPPF_UPDATED_RW4!O83</f>
        <v>28</v>
      </c>
      <c r="P83">
        <f>[1]RPPF_UPDATED_RW4!P83</f>
        <v>10.1066</v>
      </c>
      <c r="Q83">
        <f>[1]RPPF_UPDATED_RW4!Q83</f>
        <v>82</v>
      </c>
      <c r="R83">
        <f>[1]RPPF_UPDATED_RW4!R83</f>
        <v>0.86714100000000005</v>
      </c>
      <c r="S83">
        <f>[1]RPPF_UPDATED_RW4!S83</f>
        <v>0.67599299999999996</v>
      </c>
      <c r="T83">
        <f>[1]RPPF_UPDATED_RW4!T83</f>
        <v>0.833758</v>
      </c>
      <c r="U83">
        <f>[1]RPPF_UPDATED_RW4!U83</f>
        <v>0.69379100000000005</v>
      </c>
      <c r="V83">
        <f>[1]RPPF_UPDATED_RW4!V83</f>
        <v>41</v>
      </c>
      <c r="W83">
        <f>[1]RPPF_UPDATED_RW4!W83</f>
        <v>93</v>
      </c>
      <c r="X83">
        <f>[1]RPPF_UPDATED_RW4!X83</f>
        <v>58</v>
      </c>
      <c r="Y83">
        <f>[1]RPPF_UPDATED_RW4!Y83</f>
        <v>91</v>
      </c>
      <c r="Z83">
        <f>[1]RPPF_UPDATED_RW4!Z83</f>
        <v>0.150657241582865</v>
      </c>
      <c r="AA83">
        <f>[1]RPPF_UPDATED_RW4!AA83</f>
        <v>80</v>
      </c>
      <c r="AB83">
        <f>[1]RPPF_UPDATED_RW4!AB83</f>
        <v>768885.075125715</v>
      </c>
      <c r="AC83">
        <f>[1]RPPF_UPDATED_RW4!AC83</f>
        <v>199</v>
      </c>
      <c r="AD83">
        <f>[1]RPPF_UPDATED_RW4!AD83</f>
        <v>22.4842619783104</v>
      </c>
      <c r="AE83">
        <f>[1]RPPF_UPDATED_RW4!AE83</f>
        <v>40</v>
      </c>
      <c r="AF83">
        <f>[1]RPPF_UPDATED_RW4!AF83</f>
        <v>60</v>
      </c>
      <c r="AG83">
        <f>[1]RPPF_UPDATED_RW4!AG83</f>
        <v>0.771567</v>
      </c>
      <c r="AH83">
        <f>[1]RPPF_UPDATED_RW4!AH83</f>
        <v>68</v>
      </c>
      <c r="AI83">
        <f>[1]RPPF_UPDATED_RW4!AI83</f>
        <v>93</v>
      </c>
      <c r="AJ83">
        <f>[1]RPPF_UPDATED_RW4!AJ83</f>
        <v>58</v>
      </c>
      <c r="AK83">
        <f>[1]RPPF_UPDATED_RW4!AK83</f>
        <v>91</v>
      </c>
      <c r="AL83">
        <f>[1]RPPF_UPDATED_RW4!AL83</f>
        <v>92.6666666666666</v>
      </c>
      <c r="AM83">
        <f>[1]RPPF_UPDATED_RW4!AM83</f>
        <v>137.08228734123901</v>
      </c>
      <c r="AN83">
        <f>[1]RPPF_UPDATED_RW4!AN83</f>
        <v>87</v>
      </c>
      <c r="AO83">
        <f>[1]RPPF_UPDATED_RW4!AO83</f>
        <v>120.101905170473</v>
      </c>
      <c r="AP83">
        <f>[1]RPPF_UPDATED_RW4!AP83</f>
        <v>80</v>
      </c>
      <c r="AQ83">
        <f>[1]RPPF_UPDATED_RW4!AQ83</f>
        <v>0.45820382994058101</v>
      </c>
      <c r="AR83">
        <f>[1]RPPF_UPDATED_RW4!AR83</f>
        <v>0.48249101671643602</v>
      </c>
      <c r="AS83">
        <f>[1]RPPF_UPDATED_RW4!AS83</f>
        <v>0.73954994257615003</v>
      </c>
      <c r="AT83">
        <f>[1]RPPF_UPDATED_RW4!AT83</f>
        <v>82</v>
      </c>
    </row>
    <row r="84" spans="1:46" x14ac:dyDescent="0.25">
      <c r="A84">
        <f>[1]RPPF_UPDATED_RW4!A84</f>
        <v>82</v>
      </c>
      <c r="B84">
        <f>[1]RPPF_UPDATED_RW4!B84</f>
        <v>2025</v>
      </c>
      <c r="C84" t="str">
        <f>[1]RPPF_UPDATED_RW4!C84</f>
        <v>Colorado St.</v>
      </c>
      <c r="D84">
        <f>[1]RPPF_UPDATED_RW4!D84</f>
        <v>66.893199999999993</v>
      </c>
      <c r="E84">
        <f>[1]RPPF_UPDATED_RW4!E84</f>
        <v>245</v>
      </c>
      <c r="F84">
        <f>[1]RPPF_UPDATED_RW4!F84</f>
        <v>66.201599999999999</v>
      </c>
      <c r="G84">
        <f>[1]RPPF_UPDATED_RW4!G84</f>
        <v>242</v>
      </c>
      <c r="H84">
        <f>[1]RPPF_UPDATED_RW4!H84</f>
        <v>110.44199999999999</v>
      </c>
      <c r="I84">
        <f>[1]RPPF_UPDATED_RW4!I84</f>
        <v>83</v>
      </c>
      <c r="J84">
        <f>[1]RPPF_UPDATED_RW4!J84</f>
        <v>114.95699999999999</v>
      </c>
      <c r="K84">
        <f>[1]RPPF_UPDATED_RW4!K84</f>
        <v>63</v>
      </c>
      <c r="L84">
        <f>[1]RPPF_UPDATED_RW4!L84</f>
        <v>101.88800000000001</v>
      </c>
      <c r="M84">
        <f>[1]RPPF_UPDATED_RW4!M84</f>
        <v>81</v>
      </c>
      <c r="N84">
        <f>[1]RPPF_UPDATED_RW4!N84</f>
        <v>102.95399999999999</v>
      </c>
      <c r="O84">
        <f>[1]RPPF_UPDATED_RW4!O84</f>
        <v>89</v>
      </c>
      <c r="P84">
        <f>[1]RPPF_UPDATED_RW4!P84</f>
        <v>12.003399999999999</v>
      </c>
      <c r="Q84">
        <f>[1]RPPF_UPDATED_RW4!Q84</f>
        <v>69</v>
      </c>
      <c r="R84">
        <f>[1]RPPF_UPDATED_RW4!R84</f>
        <v>0.85924800000000001</v>
      </c>
      <c r="S84">
        <f>[1]RPPF_UPDATED_RW4!S84</f>
        <v>0.65439499999999995</v>
      </c>
      <c r="T84">
        <f>[1]RPPF_UPDATED_RW4!T84</f>
        <v>0.64481120000000003</v>
      </c>
      <c r="U84">
        <f>[1]RPPF_UPDATED_RW4!U84</f>
        <v>0.75316799999999995</v>
      </c>
      <c r="V84">
        <f>[1]RPPF_UPDATED_RW4!V84</f>
        <v>48</v>
      </c>
      <c r="W84">
        <f>[1]RPPF_UPDATED_RW4!W84</f>
        <v>95</v>
      </c>
      <c r="X84">
        <f>[1]RPPF_UPDATED_RW4!X84</f>
        <v>112</v>
      </c>
      <c r="Y84">
        <f>[1]RPPF_UPDATED_RW4!Y84</f>
        <v>68</v>
      </c>
      <c r="Z84">
        <f>[1]RPPF_UPDATED_RW4!Z84</f>
        <v>0.179435278922222</v>
      </c>
      <c r="AA84">
        <f>[1]RPPF_UPDATED_RW4!AA84</f>
        <v>69</v>
      </c>
      <c r="AB84">
        <f>[1]RPPF_UPDATED_RW4!AB84</f>
        <v>884001.11993752595</v>
      </c>
      <c r="AC84">
        <f>[1]RPPF_UPDATED_RW4!AC84</f>
        <v>77</v>
      </c>
      <c r="AD84">
        <f>[1]RPPF_UPDATED_RW4!AD84</f>
        <v>24.822595338489101</v>
      </c>
      <c r="AE84">
        <f>[1]RPPF_UPDATED_RW4!AE84</f>
        <v>105</v>
      </c>
      <c r="AF84">
        <f>[1]RPPF_UPDATED_RW4!AF84</f>
        <v>87</v>
      </c>
      <c r="AG84">
        <f>[1]RPPF_UPDATED_RW4!AG84</f>
        <v>0.75682150000000004</v>
      </c>
      <c r="AH84">
        <f>[1]RPPF_UPDATED_RW4!AH84</f>
        <v>75</v>
      </c>
      <c r="AI84">
        <f>[1]RPPF_UPDATED_RW4!AI84</f>
        <v>95</v>
      </c>
      <c r="AJ84">
        <f>[1]RPPF_UPDATED_RW4!AJ84</f>
        <v>112</v>
      </c>
      <c r="AK84">
        <f>[1]RPPF_UPDATED_RW4!AK84</f>
        <v>68</v>
      </c>
      <c r="AL84">
        <f>[1]RPPF_UPDATED_RW4!AL84</f>
        <v>81.3333333333333</v>
      </c>
      <c r="AM84">
        <f>[1]RPPF_UPDATED_RW4!AM84</f>
        <v>124.28782819754601</v>
      </c>
      <c r="AN84">
        <f>[1]RPPF_UPDATED_RW4!AN84</f>
        <v>80</v>
      </c>
      <c r="AO84">
        <f>[1]RPPF_UPDATED_RW4!AO84</f>
        <v>107.46699629084701</v>
      </c>
      <c r="AP84">
        <f>[1]RPPF_UPDATED_RW4!AP84</f>
        <v>74</v>
      </c>
      <c r="AQ84">
        <f>[1]RPPF_UPDATED_RW4!AQ84</f>
        <v>0.44793166333165502</v>
      </c>
      <c r="AR84">
        <f>[1]RPPF_UPDATED_RW4!AR84</f>
        <v>0.47989187463782101</v>
      </c>
      <c r="AS84">
        <f>[1]RPPF_UPDATED_RW4!AS84</f>
        <v>0.73548556947393695</v>
      </c>
      <c r="AT84">
        <f>[1]RPPF_UPDATED_RW4!AT84</f>
        <v>83</v>
      </c>
    </row>
    <row r="85" spans="1:46" x14ac:dyDescent="0.25">
      <c r="A85">
        <f>[1]RPPF_UPDATED_RW4!A85</f>
        <v>83</v>
      </c>
      <c r="B85">
        <f>[1]RPPF_UPDATED_RW4!B85</f>
        <v>2025</v>
      </c>
      <c r="C85" t="str">
        <f>[1]RPPF_UPDATED_RW4!C85</f>
        <v>Nevada</v>
      </c>
      <c r="D85">
        <f>[1]RPPF_UPDATED_RW4!D85</f>
        <v>64.727500000000006</v>
      </c>
      <c r="E85">
        <f>[1]RPPF_UPDATED_RW4!E85</f>
        <v>336</v>
      </c>
      <c r="F85">
        <f>[1]RPPF_UPDATED_RW4!F85</f>
        <v>63.535400000000003</v>
      </c>
      <c r="G85">
        <f>[1]RPPF_UPDATED_RW4!G85</f>
        <v>346</v>
      </c>
      <c r="H85">
        <f>[1]RPPF_UPDATED_RW4!H85</f>
        <v>111.877</v>
      </c>
      <c r="I85">
        <f>[1]RPPF_UPDATED_RW4!I85</f>
        <v>67</v>
      </c>
      <c r="J85">
        <f>[1]RPPF_UPDATED_RW4!J85</f>
        <v>114.127</v>
      </c>
      <c r="K85">
        <f>[1]RPPF_UPDATED_RW4!K85</f>
        <v>73</v>
      </c>
      <c r="L85">
        <f>[1]RPPF_UPDATED_RW4!L85</f>
        <v>103.71899999999999</v>
      </c>
      <c r="M85">
        <f>[1]RPPF_UPDATED_RW4!M85</f>
        <v>115</v>
      </c>
      <c r="N85">
        <f>[1]RPPF_UPDATED_RW4!N85</f>
        <v>103.40600000000001</v>
      </c>
      <c r="O85">
        <f>[1]RPPF_UPDATED_RW4!O85</f>
        <v>95</v>
      </c>
      <c r="P85">
        <f>[1]RPPF_UPDATED_RW4!P85</f>
        <v>10.7212</v>
      </c>
      <c r="Q85">
        <f>[1]RPPF_UPDATED_RW4!Q85</f>
        <v>76</v>
      </c>
      <c r="R85">
        <f>[1]RPPF_UPDATED_RW4!R85</f>
        <v>0.75778599999999996</v>
      </c>
      <c r="S85">
        <f>[1]RPPF_UPDATED_RW4!S85</f>
        <v>0.69378700000000004</v>
      </c>
      <c r="T85">
        <f>[1]RPPF_UPDATED_RW4!T85</f>
        <v>0.83695399999999998</v>
      </c>
      <c r="U85">
        <f>[1]RPPF_UPDATED_RW4!U85</f>
        <v>0.65459900000000004</v>
      </c>
      <c r="V85">
        <f>[1]RPPF_UPDATED_RW4!V85</f>
        <v>86</v>
      </c>
      <c r="W85">
        <f>[1]RPPF_UPDATED_RW4!W85</f>
        <v>87</v>
      </c>
      <c r="X85">
        <f>[1]RPPF_UPDATED_RW4!X85</f>
        <v>54</v>
      </c>
      <c r="Y85">
        <f>[1]RPPF_UPDATED_RW4!Y85</f>
        <v>99</v>
      </c>
      <c r="Z85">
        <f>[1]RPPF_UPDATED_RW4!Z85</f>
        <v>0.165632845390289</v>
      </c>
      <c r="AA85">
        <f>[1]RPPF_UPDATED_RW4!AA85</f>
        <v>72</v>
      </c>
      <c r="AB85">
        <f>[1]RPPF_UPDATED_RW4!AB85</f>
        <v>843073.88347984699</v>
      </c>
      <c r="AC85">
        <f>[1]RPPF_UPDATED_RW4!AC85</f>
        <v>111</v>
      </c>
      <c r="AD85">
        <f>[1]RPPF_UPDATED_RW4!AD85</f>
        <v>25.8335653801639</v>
      </c>
      <c r="AE85">
        <f>[1]RPPF_UPDATED_RW4!AE85</f>
        <v>153</v>
      </c>
      <c r="AF85">
        <f>[1]RPPF_UPDATED_RW4!AF85</f>
        <v>112.5</v>
      </c>
      <c r="AG85">
        <f>[1]RPPF_UPDATED_RW4!AG85</f>
        <v>0.7257865</v>
      </c>
      <c r="AH85">
        <f>[1]RPPF_UPDATED_RW4!AH85</f>
        <v>82</v>
      </c>
      <c r="AI85">
        <f>[1]RPPF_UPDATED_RW4!AI85</f>
        <v>87</v>
      </c>
      <c r="AJ85">
        <f>[1]RPPF_UPDATED_RW4!AJ85</f>
        <v>54</v>
      </c>
      <c r="AK85">
        <f>[1]RPPF_UPDATED_RW4!AK85</f>
        <v>99</v>
      </c>
      <c r="AL85">
        <f>[1]RPPF_UPDATED_RW4!AL85</f>
        <v>88.4166666666666</v>
      </c>
      <c r="AM85">
        <f>[1]RPPF_UPDATED_RW4!AM85</f>
        <v>127.440650612748</v>
      </c>
      <c r="AN85">
        <f>[1]RPPF_UPDATED_RW4!AN85</f>
        <v>82</v>
      </c>
      <c r="AO85">
        <f>[1]RPPF_UPDATED_RW4!AO85</f>
        <v>121.821867266292</v>
      </c>
      <c r="AP85">
        <f>[1]RPPF_UPDATED_RW4!AP85</f>
        <v>81</v>
      </c>
      <c r="AQ85">
        <f>[1]RPPF_UPDATED_RW4!AQ85</f>
        <v>0.47370722680018601</v>
      </c>
      <c r="AR85">
        <f>[1]RPPF_UPDATED_RW4!AR85</f>
        <v>0.45305669621003197</v>
      </c>
      <c r="AS85">
        <f>[1]RPPF_UPDATED_RW4!AS85</f>
        <v>0.73514947164853806</v>
      </c>
      <c r="AT85">
        <f>[1]RPPF_UPDATED_RW4!AT85</f>
        <v>84</v>
      </c>
    </row>
    <row r="86" spans="1:46" x14ac:dyDescent="0.25">
      <c r="A86">
        <f>[1]RPPF_UPDATED_RW4!A86</f>
        <v>84</v>
      </c>
      <c r="B86">
        <f>[1]RPPF_UPDATED_RW4!B86</f>
        <v>2025</v>
      </c>
      <c r="C86" t="str">
        <f>[1]RPPF_UPDATED_RW4!C86</f>
        <v>Notre Dame</v>
      </c>
      <c r="D86">
        <f>[1]RPPF_UPDATED_RW4!D86</f>
        <v>65.651899999999998</v>
      </c>
      <c r="E86">
        <f>[1]RPPF_UPDATED_RW4!E86</f>
        <v>308</v>
      </c>
      <c r="F86">
        <f>[1]RPPF_UPDATED_RW4!F86</f>
        <v>64.902000000000001</v>
      </c>
      <c r="G86">
        <f>[1]RPPF_UPDATED_RW4!G86</f>
        <v>310</v>
      </c>
      <c r="H86">
        <f>[1]RPPF_UPDATED_RW4!H86</f>
        <v>109.786</v>
      </c>
      <c r="I86">
        <f>[1]RPPF_UPDATED_RW4!I86</f>
        <v>94</v>
      </c>
      <c r="J86">
        <f>[1]RPPF_UPDATED_RW4!J86</f>
        <v>113.476</v>
      </c>
      <c r="K86">
        <f>[1]RPPF_UPDATED_RW4!K86</f>
        <v>79</v>
      </c>
      <c r="L86">
        <f>[1]RPPF_UPDATED_RW4!L86</f>
        <v>108.011</v>
      </c>
      <c r="M86">
        <f>[1]RPPF_UPDATED_RW4!M86</f>
        <v>228</v>
      </c>
      <c r="N86">
        <f>[1]RPPF_UPDATED_RW4!N86</f>
        <v>106.73399999999999</v>
      </c>
      <c r="O86">
        <f>[1]RPPF_UPDATED_RW4!O86</f>
        <v>157</v>
      </c>
      <c r="P86">
        <f>[1]RPPF_UPDATED_RW4!P86</f>
        <v>6.7414199999999997</v>
      </c>
      <c r="Q86">
        <f>[1]RPPF_UPDATED_RW4!Q86</f>
        <v>97</v>
      </c>
      <c r="R86">
        <f>[1]RPPF_UPDATED_RW4!R86</f>
        <v>0.60371350000000001</v>
      </c>
      <c r="S86">
        <f>[1]RPPF_UPDATED_RW4!S86</f>
        <v>0.75407199999999996</v>
      </c>
      <c r="T86">
        <f>[1]RPPF_UPDATED_RW4!T86</f>
        <v>0.75418099999999999</v>
      </c>
      <c r="U86">
        <f>[1]RPPF_UPDATED_RW4!U86</f>
        <v>0.70418400000000003</v>
      </c>
      <c r="V86">
        <f>[1]RPPF_UPDATED_RW4!V86</f>
        <v>135</v>
      </c>
      <c r="W86">
        <f>[1]RPPF_UPDATED_RW4!W86</f>
        <v>71</v>
      </c>
      <c r="X86">
        <f>[1]RPPF_UPDATED_RW4!X86</f>
        <v>81</v>
      </c>
      <c r="Y86">
        <f>[1]RPPF_UPDATED_RW4!Y86</f>
        <v>83</v>
      </c>
      <c r="Z86">
        <f>[1]RPPF_UPDATED_RW4!Z86</f>
        <v>0.10269314368662601</v>
      </c>
      <c r="AA86">
        <f>[1]RPPF_UPDATED_RW4!AA86</f>
        <v>95</v>
      </c>
      <c r="AB86">
        <f>[1]RPPF_UPDATED_RW4!AB86</f>
        <v>845386.55503929395</v>
      </c>
      <c r="AC86">
        <f>[1]RPPF_UPDATED_RW4!AC86</f>
        <v>106</v>
      </c>
      <c r="AD86">
        <f>[1]RPPF_UPDATED_RW4!AD86</f>
        <v>26.793975596395398</v>
      </c>
      <c r="AE86">
        <f>[1]RPPF_UPDATED_RW4!AE86</f>
        <v>204</v>
      </c>
      <c r="AF86">
        <f>[1]RPPF_UPDATED_RW4!AF86</f>
        <v>149.5</v>
      </c>
      <c r="AG86">
        <f>[1]RPPF_UPDATED_RW4!AG86</f>
        <v>0.67889274999999905</v>
      </c>
      <c r="AH86">
        <f>[1]RPPF_UPDATED_RW4!AH86</f>
        <v>97</v>
      </c>
      <c r="AI86">
        <f>[1]RPPF_UPDATED_RW4!AI86</f>
        <v>71</v>
      </c>
      <c r="AJ86">
        <f>[1]RPPF_UPDATED_RW4!AJ86</f>
        <v>81</v>
      </c>
      <c r="AK86">
        <f>[1]RPPF_UPDATED_RW4!AK86</f>
        <v>83</v>
      </c>
      <c r="AL86">
        <f>[1]RPPF_UPDATED_RW4!AL86</f>
        <v>101.916666666666</v>
      </c>
      <c r="AM86">
        <f>[1]RPPF_UPDATED_RW4!AM86</f>
        <v>135.15508687057201</v>
      </c>
      <c r="AN86">
        <f>[1]RPPF_UPDATED_RW4!AN86</f>
        <v>86</v>
      </c>
      <c r="AO86">
        <f>[1]RPPF_UPDATED_RW4!AO86</f>
        <v>150.12189578790799</v>
      </c>
      <c r="AP86">
        <f>[1]RPPF_UPDATED_RW4!AP86</f>
        <v>97</v>
      </c>
      <c r="AQ86">
        <f>[1]RPPF_UPDATED_RW4!AQ86</f>
        <v>0.51185178928873498</v>
      </c>
      <c r="AR86">
        <f>[1]RPPF_UPDATED_RW4!AR86</f>
        <v>0.41286207421924498</v>
      </c>
      <c r="AS86">
        <f>[1]RPPF_UPDATED_RW4!AS86</f>
        <v>0.73449856090679599</v>
      </c>
      <c r="AT86">
        <f>[1]RPPF_UPDATED_RW4!AT86</f>
        <v>85</v>
      </c>
    </row>
    <row r="87" spans="1:46" x14ac:dyDescent="0.25">
      <c r="A87">
        <f>[1]RPPF_UPDATED_RW4!A87</f>
        <v>85</v>
      </c>
      <c r="B87">
        <f>[1]RPPF_UPDATED_RW4!B87</f>
        <v>2025</v>
      </c>
      <c r="C87" t="str">
        <f>[1]RPPF_UPDATED_RW4!C87</f>
        <v>Washington St.</v>
      </c>
      <c r="D87">
        <f>[1]RPPF_UPDATED_RW4!D87</f>
        <v>70.784300000000002</v>
      </c>
      <c r="E87">
        <f>[1]RPPF_UPDATED_RW4!E87</f>
        <v>46</v>
      </c>
      <c r="F87">
        <f>[1]RPPF_UPDATED_RW4!F87</f>
        <v>69.777799999999999</v>
      </c>
      <c r="G87">
        <f>[1]RPPF_UPDATED_RW4!G87</f>
        <v>61</v>
      </c>
      <c r="H87">
        <f>[1]RPPF_UPDATED_RW4!H87</f>
        <v>108.699</v>
      </c>
      <c r="I87">
        <f>[1]RPPF_UPDATED_RW4!I87</f>
        <v>118</v>
      </c>
      <c r="J87">
        <f>[1]RPPF_UPDATED_RW4!J87</f>
        <v>111.873</v>
      </c>
      <c r="K87">
        <f>[1]RPPF_UPDATED_RW4!K87</f>
        <v>97</v>
      </c>
      <c r="L87">
        <f>[1]RPPF_UPDATED_RW4!L87</f>
        <v>108.19799999999999</v>
      </c>
      <c r="M87">
        <f>[1]RPPF_UPDATED_RW4!M87</f>
        <v>232</v>
      </c>
      <c r="N87">
        <f>[1]RPPF_UPDATED_RW4!N87</f>
        <v>106.721</v>
      </c>
      <c r="O87">
        <f>[1]RPPF_UPDATED_RW4!O87</f>
        <v>156</v>
      </c>
      <c r="P87">
        <f>[1]RPPF_UPDATED_RW4!P87</f>
        <v>5.1519399999999997</v>
      </c>
      <c r="Q87">
        <f>[1]RPPF_UPDATED_RW4!Q87</f>
        <v>108</v>
      </c>
      <c r="R87">
        <f>[1]RPPF_UPDATED_RW4!R87</f>
        <v>0.67471110000000001</v>
      </c>
      <c r="S87">
        <f>[1]RPPF_UPDATED_RW4!S87</f>
        <v>0.72117900000000001</v>
      </c>
      <c r="T87">
        <f>[1]RPPF_UPDATED_RW4!T87</f>
        <v>0.81726500000000002</v>
      </c>
      <c r="U87">
        <f>[1]RPPF_UPDATED_RW4!U87</f>
        <v>0.63841029999999999</v>
      </c>
      <c r="V87">
        <f>[1]RPPF_UPDATED_RW4!V87</f>
        <v>111</v>
      </c>
      <c r="W87">
        <f>[1]RPPF_UPDATED_RW4!W87</f>
        <v>79</v>
      </c>
      <c r="X87">
        <f>[1]RPPF_UPDATED_RW4!X87</f>
        <v>65</v>
      </c>
      <c r="Y87">
        <f>[1]RPPF_UPDATED_RW4!Y87</f>
        <v>103</v>
      </c>
      <c r="Z87">
        <f>[1]RPPF_UPDATED_RW4!Z87</f>
        <v>7.2784501647964295E-2</v>
      </c>
      <c r="AA87">
        <f>[1]RPPF_UPDATED_RW4!AA87</f>
        <v>109</v>
      </c>
      <c r="AB87">
        <f>[1]RPPF_UPDATED_RW4!AB87</f>
        <v>885905.72911357402</v>
      </c>
      <c r="AC87">
        <f>[1]RPPF_UPDATED_RW4!AC87</f>
        <v>76</v>
      </c>
      <c r="AD87">
        <f>[1]RPPF_UPDATED_RW4!AD87</f>
        <v>24.846365870304101</v>
      </c>
      <c r="AE87">
        <f>[1]RPPF_UPDATED_RW4!AE87</f>
        <v>106</v>
      </c>
      <c r="AF87">
        <f>[1]RPPF_UPDATED_RW4!AF87</f>
        <v>107.5</v>
      </c>
      <c r="AG87">
        <f>[1]RPPF_UPDATED_RW4!AG87</f>
        <v>0.69794504999999996</v>
      </c>
      <c r="AH87">
        <f>[1]RPPF_UPDATED_RW4!AH87</f>
        <v>89</v>
      </c>
      <c r="AI87">
        <f>[1]RPPF_UPDATED_RW4!AI87</f>
        <v>79</v>
      </c>
      <c r="AJ87">
        <f>[1]RPPF_UPDATED_RW4!AJ87</f>
        <v>65</v>
      </c>
      <c r="AK87">
        <f>[1]RPPF_UPDATED_RW4!AK87</f>
        <v>103</v>
      </c>
      <c r="AL87">
        <f>[1]RPPF_UPDATED_RW4!AL87</f>
        <v>91.5833333333333</v>
      </c>
      <c r="AM87">
        <f>[1]RPPF_UPDATED_RW4!AM87</f>
        <v>126.991126105077</v>
      </c>
      <c r="AN87">
        <f>[1]RPPF_UPDATED_RW4!AN87</f>
        <v>81</v>
      </c>
      <c r="AO87">
        <f>[1]RPPF_UPDATED_RW4!AO87</f>
        <v>131.218544115089</v>
      </c>
      <c r="AP87">
        <f>[1]RPPF_UPDATED_RW4!AP87</f>
        <v>85</v>
      </c>
      <c r="AQ87">
        <f>[1]RPPF_UPDATED_RW4!AQ87</f>
        <v>0.49258409518513102</v>
      </c>
      <c r="AR87">
        <f>[1]RPPF_UPDATED_RW4!AR87</f>
        <v>0.43164941231928999</v>
      </c>
      <c r="AS87">
        <f>[1]RPPF_UPDATED_RW4!AS87</f>
        <v>0.73434591875191502</v>
      </c>
      <c r="AT87">
        <f>[1]RPPF_UPDATED_RW4!AT87</f>
        <v>86</v>
      </c>
    </row>
    <row r="88" spans="1:46" x14ac:dyDescent="0.25">
      <c r="A88">
        <f>[1]RPPF_UPDATED_RW4!A88</f>
        <v>86</v>
      </c>
      <c r="B88">
        <f>[1]RPPF_UPDATED_RW4!B88</f>
        <v>2025</v>
      </c>
      <c r="C88" t="str">
        <f>[1]RPPF_UPDATED_RW4!C88</f>
        <v>Bradley</v>
      </c>
      <c r="D88">
        <f>[1]RPPF_UPDATED_RW4!D88</f>
        <v>66.948099999999997</v>
      </c>
      <c r="E88">
        <f>[1]RPPF_UPDATED_RW4!E88</f>
        <v>241</v>
      </c>
      <c r="F88">
        <f>[1]RPPF_UPDATED_RW4!F88</f>
        <v>66.148099999999999</v>
      </c>
      <c r="G88">
        <f>[1]RPPF_UPDATED_RW4!G88</f>
        <v>246</v>
      </c>
      <c r="H88">
        <f>[1]RPPF_UPDATED_RW4!H88</f>
        <v>113.738</v>
      </c>
      <c r="I88">
        <f>[1]RPPF_UPDATED_RW4!I88</f>
        <v>48</v>
      </c>
      <c r="J88">
        <f>[1]RPPF_UPDATED_RW4!J88</f>
        <v>112.39700000000001</v>
      </c>
      <c r="K88">
        <f>[1]RPPF_UPDATED_RW4!K88</f>
        <v>89</v>
      </c>
      <c r="L88">
        <f>[1]RPPF_UPDATED_RW4!L88</f>
        <v>104.087</v>
      </c>
      <c r="M88">
        <f>[1]RPPF_UPDATED_RW4!M88</f>
        <v>128</v>
      </c>
      <c r="N88">
        <f>[1]RPPF_UPDATED_RW4!N88</f>
        <v>105.251</v>
      </c>
      <c r="O88">
        <f>[1]RPPF_UPDATED_RW4!O88</f>
        <v>125</v>
      </c>
      <c r="P88">
        <f>[1]RPPF_UPDATED_RW4!P88</f>
        <v>7.1462300000000001</v>
      </c>
      <c r="Q88">
        <f>[1]RPPF_UPDATED_RW4!Q88</f>
        <v>94</v>
      </c>
      <c r="R88">
        <f>[1]RPPF_UPDATED_RW4!R88</f>
        <v>0.72529299999999997</v>
      </c>
      <c r="S88">
        <f>[1]RPPF_UPDATED_RW4!S88</f>
        <v>0.68918800000000002</v>
      </c>
      <c r="T88">
        <f>[1]RPPF_UPDATED_RW4!T88</f>
        <v>0.74538300000000002</v>
      </c>
      <c r="U88">
        <f>[1]RPPF_UPDATED_RW4!U88</f>
        <v>0.63961020000000002</v>
      </c>
      <c r="V88">
        <f>[1]RPPF_UPDATED_RW4!V88</f>
        <v>93</v>
      </c>
      <c r="W88">
        <f>[1]RPPF_UPDATED_RW4!W88</f>
        <v>88</v>
      </c>
      <c r="X88">
        <f>[1]RPPF_UPDATED_RW4!X88</f>
        <v>83</v>
      </c>
      <c r="Y88">
        <f>[1]RPPF_UPDATED_RW4!Y88</f>
        <v>102</v>
      </c>
      <c r="Z88">
        <f>[1]RPPF_UPDATED_RW4!Z88</f>
        <v>0.106739399624485</v>
      </c>
      <c r="AA88">
        <f>[1]RPPF_UPDATED_RW4!AA88</f>
        <v>92</v>
      </c>
      <c r="AB88">
        <f>[1]RPPF_UPDATED_RW4!AB88</f>
        <v>845761.07865989301</v>
      </c>
      <c r="AC88">
        <f>[1]RPPF_UPDATED_RW4!AC88</f>
        <v>103</v>
      </c>
      <c r="AD88">
        <f>[1]RPPF_UPDATED_RW4!AD88</f>
        <v>25.693526309055599</v>
      </c>
      <c r="AE88">
        <f>[1]RPPF_UPDATED_RW4!AE88</f>
        <v>143</v>
      </c>
      <c r="AF88">
        <f>[1]RPPF_UPDATED_RW4!AF88</f>
        <v>117.5</v>
      </c>
      <c r="AG88">
        <f>[1]RPPF_UPDATED_RW4!AG88</f>
        <v>0.70724049999999905</v>
      </c>
      <c r="AH88">
        <f>[1]RPPF_UPDATED_RW4!AH88</f>
        <v>86</v>
      </c>
      <c r="AI88">
        <f>[1]RPPF_UPDATED_RW4!AI88</f>
        <v>88</v>
      </c>
      <c r="AJ88">
        <f>[1]RPPF_UPDATED_RW4!AJ88</f>
        <v>83</v>
      </c>
      <c r="AK88">
        <f>[1]RPPF_UPDATED_RW4!AK88</f>
        <v>102</v>
      </c>
      <c r="AL88">
        <f>[1]RPPF_UPDATED_RW4!AL88</f>
        <v>97.25</v>
      </c>
      <c r="AM88">
        <f>[1]RPPF_UPDATED_RW4!AM88</f>
        <v>141.10808661787399</v>
      </c>
      <c r="AN88">
        <f>[1]RPPF_UPDATED_RW4!AN88</f>
        <v>90</v>
      </c>
      <c r="AO88">
        <f>[1]RPPF_UPDATED_RW4!AO88</f>
        <v>137.50626554898901</v>
      </c>
      <c r="AP88">
        <f>[1]RPPF_UPDATED_RW4!AP88</f>
        <v>87</v>
      </c>
      <c r="AQ88">
        <f>[1]RPPF_UPDATED_RW4!AQ88</f>
        <v>0.465797514827687</v>
      </c>
      <c r="AR88">
        <f>[1]RPPF_UPDATED_RW4!AR88</f>
        <v>0.434846657261591</v>
      </c>
      <c r="AS88">
        <f>[1]RPPF_UPDATED_RW4!AS88</f>
        <v>0.726790595464744</v>
      </c>
      <c r="AT88">
        <f>[1]RPPF_UPDATED_RW4!AT88</f>
        <v>87</v>
      </c>
    </row>
    <row r="89" spans="1:46" x14ac:dyDescent="0.25">
      <c r="A89">
        <f>[1]RPPF_UPDATED_RW4!A89</f>
        <v>87</v>
      </c>
      <c r="B89">
        <f>[1]RPPF_UPDATED_RW4!B89</f>
        <v>2025</v>
      </c>
      <c r="C89" t="str">
        <f>[1]RPPF_UPDATED_RW4!C89</f>
        <v>Lipscomb</v>
      </c>
      <c r="D89">
        <f>[1]RPPF_UPDATED_RW4!D89</f>
        <v>68.165899999999993</v>
      </c>
      <c r="E89">
        <f>[1]RPPF_UPDATED_RW4!E89</f>
        <v>185</v>
      </c>
      <c r="F89">
        <f>[1]RPPF_UPDATED_RW4!F89</f>
        <v>66.558999999999997</v>
      </c>
      <c r="G89">
        <f>[1]RPPF_UPDATED_RW4!G89</f>
        <v>220</v>
      </c>
      <c r="H89">
        <f>[1]RPPF_UPDATED_RW4!H89</f>
        <v>112.968</v>
      </c>
      <c r="I89">
        <f>[1]RPPF_UPDATED_RW4!I89</f>
        <v>58</v>
      </c>
      <c r="J89">
        <f>[1]RPPF_UPDATED_RW4!J89</f>
        <v>111.081</v>
      </c>
      <c r="K89">
        <f>[1]RPPF_UPDATED_RW4!K89</f>
        <v>108</v>
      </c>
      <c r="L89">
        <f>[1]RPPF_UPDATED_RW4!L89</f>
        <v>99.656700000000001</v>
      </c>
      <c r="M89">
        <f>[1]RPPF_UPDATED_RW4!M89</f>
        <v>56</v>
      </c>
      <c r="N89">
        <f>[1]RPPF_UPDATED_RW4!N89</f>
        <v>102.443</v>
      </c>
      <c r="O89">
        <f>[1]RPPF_UPDATED_RW4!O89</f>
        <v>78</v>
      </c>
      <c r="P89">
        <f>[1]RPPF_UPDATED_RW4!P89</f>
        <v>8.6378299999999992</v>
      </c>
      <c r="Q89">
        <f>[1]RPPF_UPDATED_RW4!Q89</f>
        <v>88</v>
      </c>
      <c r="R89">
        <f>[1]RPPF_UPDATED_RW4!R89</f>
        <v>0.63031250000000005</v>
      </c>
      <c r="S89">
        <f>[1]RPPF_UPDATED_RW4!S89</f>
        <v>0.70148299999999997</v>
      </c>
      <c r="T89">
        <f>[1]RPPF_UPDATED_RW4!T89</f>
        <v>0.78256999999999999</v>
      </c>
      <c r="U89">
        <f>[1]RPPF_UPDATED_RW4!U89</f>
        <v>0.65130999999999994</v>
      </c>
      <c r="V89">
        <f>[1]RPPF_UPDATED_RW4!V89</f>
        <v>125</v>
      </c>
      <c r="W89">
        <f>[1]RPPF_UPDATED_RW4!W89</f>
        <v>83</v>
      </c>
      <c r="X89">
        <f>[1]RPPF_UPDATED_RW4!X89</f>
        <v>70</v>
      </c>
      <c r="Y89">
        <f>[1]RPPF_UPDATED_RW4!Y89</f>
        <v>100</v>
      </c>
      <c r="Z89">
        <f>[1]RPPF_UPDATED_RW4!Z89</f>
        <v>0.12672025162141101</v>
      </c>
      <c r="AA89">
        <f>[1]RPPF_UPDATED_RW4!AA89</f>
        <v>87</v>
      </c>
      <c r="AB89">
        <f>[1]RPPF_UPDATED_RW4!AB89</f>
        <v>841098.26035026903</v>
      </c>
      <c r="AC89">
        <f>[1]RPPF_UPDATED_RW4!AC89</f>
        <v>115</v>
      </c>
      <c r="AD89">
        <f>[1]RPPF_UPDATED_RW4!AD89</f>
        <v>24.1659842371945</v>
      </c>
      <c r="AE89">
        <f>[1]RPPF_UPDATED_RW4!AE89</f>
        <v>84</v>
      </c>
      <c r="AF89">
        <f>[1]RPPF_UPDATED_RW4!AF89</f>
        <v>85.5</v>
      </c>
      <c r="AG89">
        <f>[1]RPPF_UPDATED_RW4!AG89</f>
        <v>0.66589774999999995</v>
      </c>
      <c r="AH89">
        <f>[1]RPPF_UPDATED_RW4!AH89</f>
        <v>101</v>
      </c>
      <c r="AI89">
        <f>[1]RPPF_UPDATED_RW4!AI89</f>
        <v>83</v>
      </c>
      <c r="AJ89">
        <f>[1]RPPF_UPDATED_RW4!AJ89</f>
        <v>70</v>
      </c>
      <c r="AK89">
        <f>[1]RPPF_UPDATED_RW4!AK89</f>
        <v>100</v>
      </c>
      <c r="AL89">
        <f>[1]RPPF_UPDATED_RW4!AL89</f>
        <v>93.0833333333333</v>
      </c>
      <c r="AM89">
        <f>[1]RPPF_UPDATED_RW4!AM89</f>
        <v>132.695066499592</v>
      </c>
      <c r="AN89">
        <f>[1]RPPF_UPDATED_RW4!AN89</f>
        <v>84</v>
      </c>
      <c r="AO89">
        <f>[1]RPPF_UPDATED_RW4!AO89</f>
        <v>139.786225938341</v>
      </c>
      <c r="AP89">
        <f>[1]RPPF_UPDATED_RW4!AP89</f>
        <v>89</v>
      </c>
      <c r="AQ89">
        <f>[1]RPPF_UPDATED_RW4!AQ89</f>
        <v>0.47703069321409902</v>
      </c>
      <c r="AR89">
        <f>[1]RPPF_UPDATED_RW4!AR89</f>
        <v>0.40858632241143</v>
      </c>
      <c r="AS89">
        <f>[1]RPPF_UPDATED_RW4!AS89</f>
        <v>0.72191552677185</v>
      </c>
      <c r="AT89">
        <f>[1]RPPF_UPDATED_RW4!AT89</f>
        <v>88</v>
      </c>
    </row>
    <row r="90" spans="1:46" x14ac:dyDescent="0.25">
      <c r="A90">
        <f>[1]RPPF_UPDATED_RW4!A90</f>
        <v>88</v>
      </c>
      <c r="B90">
        <f>[1]RPPF_UPDATED_RW4!B90</f>
        <v>2025</v>
      </c>
      <c r="C90" t="str">
        <f>[1]RPPF_UPDATED_RW4!C90</f>
        <v>Virginia</v>
      </c>
      <c r="D90">
        <f>[1]RPPF_UPDATED_RW4!D90</f>
        <v>61.028799999999997</v>
      </c>
      <c r="E90">
        <f>[1]RPPF_UPDATED_RW4!E90</f>
        <v>361</v>
      </c>
      <c r="F90">
        <f>[1]RPPF_UPDATED_RW4!F90</f>
        <v>60.759500000000003</v>
      </c>
      <c r="G90">
        <f>[1]RPPF_UPDATED_RW4!G90</f>
        <v>362</v>
      </c>
      <c r="H90">
        <f>[1]RPPF_UPDATED_RW4!H90</f>
        <v>105.88200000000001</v>
      </c>
      <c r="I90">
        <f>[1]RPPF_UPDATED_RW4!I90</f>
        <v>177</v>
      </c>
      <c r="J90">
        <f>[1]RPPF_UPDATED_RW4!J90</f>
        <v>111.113</v>
      </c>
      <c r="K90">
        <f>[1]RPPF_UPDATED_RW4!K90</f>
        <v>107</v>
      </c>
      <c r="L90">
        <f>[1]RPPF_UPDATED_RW4!L90</f>
        <v>107.181</v>
      </c>
      <c r="M90">
        <f>[1]RPPF_UPDATED_RW4!M90</f>
        <v>206</v>
      </c>
      <c r="N90">
        <f>[1]RPPF_UPDATED_RW4!N90</f>
        <v>105.371</v>
      </c>
      <c r="O90">
        <f>[1]RPPF_UPDATED_RW4!O90</f>
        <v>126</v>
      </c>
      <c r="P90">
        <f>[1]RPPF_UPDATED_RW4!P90</f>
        <v>5.74153</v>
      </c>
      <c r="Q90">
        <f>[1]RPPF_UPDATED_RW4!Q90</f>
        <v>104</v>
      </c>
      <c r="R90">
        <f>[1]RPPF_UPDATED_RW4!R90</f>
        <v>0.65141199999999999</v>
      </c>
      <c r="S90">
        <f>[1]RPPF_UPDATED_RW4!S90</f>
        <v>0.71658100000000002</v>
      </c>
      <c r="T90">
        <f>[1]RPPF_UPDATED_RW4!T90</f>
        <v>0.71118999999999999</v>
      </c>
      <c r="U90">
        <f>[1]RPPF_UPDATED_RW4!U90</f>
        <v>0.72507500000000003</v>
      </c>
      <c r="V90">
        <f>[1]RPPF_UPDATED_RW4!V90</f>
        <v>120</v>
      </c>
      <c r="W90">
        <f>[1]RPPF_UPDATED_RW4!W90</f>
        <v>81</v>
      </c>
      <c r="X90">
        <f>[1]RPPF_UPDATED_RW4!X90</f>
        <v>90</v>
      </c>
      <c r="Y90">
        <f>[1]RPPF_UPDATED_RW4!Y90</f>
        <v>75</v>
      </c>
      <c r="Z90">
        <f>[1]RPPF_UPDATED_RW4!Z90</f>
        <v>9.4086726266942894E-2</v>
      </c>
      <c r="AA90">
        <f>[1]RPPF_UPDATED_RW4!AA90</f>
        <v>100</v>
      </c>
      <c r="AB90">
        <f>[1]RPPF_UPDATED_RW4!AB90</f>
        <v>753467.592553547</v>
      </c>
      <c r="AC90">
        <f>[1]RPPF_UPDATED_RW4!AC90</f>
        <v>210</v>
      </c>
      <c r="AD90">
        <f>[1]RPPF_UPDATED_RW4!AD90</f>
        <v>28.2370245917412</v>
      </c>
      <c r="AE90">
        <f>[1]RPPF_UPDATED_RW4!AE90</f>
        <v>283</v>
      </c>
      <c r="AF90">
        <f>[1]RPPF_UPDATED_RW4!AF90</f>
        <v>191.5</v>
      </c>
      <c r="AG90">
        <f>[1]RPPF_UPDATED_RW4!AG90</f>
        <v>0.68399650000000001</v>
      </c>
      <c r="AH90">
        <f>[1]RPPF_UPDATED_RW4!AH90</f>
        <v>95</v>
      </c>
      <c r="AI90">
        <f>[1]RPPF_UPDATED_RW4!AI90</f>
        <v>81</v>
      </c>
      <c r="AJ90">
        <f>[1]RPPF_UPDATED_RW4!AJ90</f>
        <v>90</v>
      </c>
      <c r="AK90">
        <f>[1]RPPF_UPDATED_RW4!AK90</f>
        <v>75</v>
      </c>
      <c r="AL90">
        <f>[1]RPPF_UPDATED_RW4!AL90</f>
        <v>126.916666666666</v>
      </c>
      <c r="AM90">
        <f>[1]RPPF_UPDATED_RW4!AM90</f>
        <v>177.11419458046799</v>
      </c>
      <c r="AN90">
        <f>[1]RPPF_UPDATED_RW4!AN90</f>
        <v>104</v>
      </c>
      <c r="AO90">
        <f>[1]RPPF_UPDATED_RW4!AO90</f>
        <v>185.55163172131199</v>
      </c>
      <c r="AP90">
        <f>[1]RPPF_UPDATED_RW4!AP90</f>
        <v>110</v>
      </c>
      <c r="AQ90">
        <f>[1]RPPF_UPDATED_RW4!AQ90</f>
        <v>0.47342872213141202</v>
      </c>
      <c r="AR90">
        <f>[1]RPPF_UPDATED_RW4!AR90</f>
        <v>0.40509334318422302</v>
      </c>
      <c r="AS90">
        <f>[1]RPPF_UPDATED_RW4!AS90</f>
        <v>0.71959654796315997</v>
      </c>
      <c r="AT90">
        <f>[1]RPPF_UPDATED_RW4!AT90</f>
        <v>89</v>
      </c>
    </row>
    <row r="91" spans="1:46" x14ac:dyDescent="0.25">
      <c r="A91">
        <f>[1]RPPF_UPDATED_RW4!A91</f>
        <v>89</v>
      </c>
      <c r="B91">
        <f>[1]RPPF_UPDATED_RW4!B91</f>
        <v>2025</v>
      </c>
      <c r="C91" t="str">
        <f>[1]RPPF_UPDATED_RW4!C91</f>
        <v>Akron</v>
      </c>
      <c r="D91">
        <f>[1]RPPF_UPDATED_RW4!D91</f>
        <v>73.095600000000005</v>
      </c>
      <c r="E91">
        <f>[1]RPPF_UPDATED_RW4!E91</f>
        <v>12</v>
      </c>
      <c r="F91">
        <f>[1]RPPF_UPDATED_RW4!F91</f>
        <v>72.258099999999999</v>
      </c>
      <c r="G91">
        <f>[1]RPPF_UPDATED_RW4!G91</f>
        <v>12</v>
      </c>
      <c r="H91">
        <f>[1]RPPF_UPDATED_RW4!H91</f>
        <v>113.761</v>
      </c>
      <c r="I91">
        <f>[1]RPPF_UPDATED_RW4!I91</f>
        <v>46</v>
      </c>
      <c r="J91">
        <f>[1]RPPF_UPDATED_RW4!J91</f>
        <v>112.782</v>
      </c>
      <c r="K91">
        <f>[1]RPPF_UPDATED_RW4!K91</f>
        <v>84</v>
      </c>
      <c r="L91">
        <f>[1]RPPF_UPDATED_RW4!L91</f>
        <v>102.23699999999999</v>
      </c>
      <c r="M91">
        <f>[1]RPPF_UPDATED_RW4!M91</f>
        <v>89</v>
      </c>
      <c r="N91">
        <f>[1]RPPF_UPDATED_RW4!N91</f>
        <v>105.535</v>
      </c>
      <c r="O91">
        <f>[1]RPPF_UPDATED_RW4!O91</f>
        <v>136</v>
      </c>
      <c r="P91">
        <f>[1]RPPF_UPDATED_RW4!P91</f>
        <v>7.2474699999999999</v>
      </c>
      <c r="Q91">
        <f>[1]RPPF_UPDATED_RW4!Q91</f>
        <v>93</v>
      </c>
      <c r="R91">
        <f>[1]RPPF_UPDATED_RW4!R91</f>
        <v>0.72109400000000001</v>
      </c>
      <c r="S91">
        <f>[1]RPPF_UPDATED_RW4!S91</f>
        <v>0.65079600000000004</v>
      </c>
      <c r="T91">
        <f>[1]RPPF_UPDATED_RW4!T91</f>
        <v>0.62521190000000004</v>
      </c>
      <c r="U91">
        <f>[1]RPPF_UPDATED_RW4!U91</f>
        <v>0.73077400000000003</v>
      </c>
      <c r="V91">
        <f>[1]RPPF_UPDATED_RW4!V91</f>
        <v>94</v>
      </c>
      <c r="W91">
        <f>[1]RPPF_UPDATED_RW4!W91</f>
        <v>96</v>
      </c>
      <c r="X91">
        <f>[1]RPPF_UPDATED_RW4!X91</f>
        <v>119</v>
      </c>
      <c r="Y91">
        <f>[1]RPPF_UPDATED_RW4!Y91</f>
        <v>74</v>
      </c>
      <c r="Z91">
        <f>[1]RPPF_UPDATED_RW4!Z91</f>
        <v>9.9144134530669406E-2</v>
      </c>
      <c r="AA91">
        <f>[1]RPPF_UPDATED_RW4!AA91</f>
        <v>99</v>
      </c>
      <c r="AB91">
        <f>[1]RPPF_UPDATED_RW4!AB91</f>
        <v>929759.91617449396</v>
      </c>
      <c r="AC91">
        <f>[1]RPPF_UPDATED_RW4!AC91</f>
        <v>48</v>
      </c>
      <c r="AD91">
        <f>[1]RPPF_UPDATED_RW4!AD91</f>
        <v>23.634324158642499</v>
      </c>
      <c r="AE91">
        <f>[1]RPPF_UPDATED_RW4!AE91</f>
        <v>69</v>
      </c>
      <c r="AF91">
        <f>[1]RPPF_UPDATED_RW4!AF91</f>
        <v>84</v>
      </c>
      <c r="AG91">
        <f>[1]RPPF_UPDATED_RW4!AG91</f>
        <v>0.68594500000000003</v>
      </c>
      <c r="AH91">
        <f>[1]RPPF_UPDATED_RW4!AH91</f>
        <v>93</v>
      </c>
      <c r="AI91">
        <f>[1]RPPF_UPDATED_RW4!AI91</f>
        <v>96</v>
      </c>
      <c r="AJ91">
        <f>[1]RPPF_UPDATED_RW4!AJ91</f>
        <v>119</v>
      </c>
      <c r="AK91">
        <f>[1]RPPF_UPDATED_RW4!AK91</f>
        <v>74</v>
      </c>
      <c r="AL91">
        <f>[1]RPPF_UPDATED_RW4!AL91</f>
        <v>86.1666666666666</v>
      </c>
      <c r="AM91">
        <f>[1]RPPF_UPDATED_RW4!AM91</f>
        <v>132.40196108560301</v>
      </c>
      <c r="AN91">
        <f>[1]RPPF_UPDATED_RW4!AN91</f>
        <v>83</v>
      </c>
      <c r="AO91">
        <f>[1]RPPF_UPDATED_RW4!AO91</f>
        <v>125.61745718194101</v>
      </c>
      <c r="AP91">
        <f>[1]RPPF_UPDATED_RW4!AP91</f>
        <v>83</v>
      </c>
      <c r="AQ91">
        <f>[1]RPPF_UPDATED_RW4!AQ91</f>
        <v>0.44265980014064299</v>
      </c>
      <c r="AR91">
        <f>[1]RPPF_UPDATED_RW4!AR91</f>
        <v>0.42654746906177698</v>
      </c>
      <c r="AS91">
        <f>[1]RPPF_UPDATED_RW4!AS91</f>
        <v>0.71653488900711104</v>
      </c>
      <c r="AT91">
        <f>[1]RPPF_UPDATED_RW4!AT91</f>
        <v>90</v>
      </c>
    </row>
    <row r="92" spans="1:46" x14ac:dyDescent="0.25">
      <c r="A92">
        <f>[1]RPPF_UPDATED_RW4!A92</f>
        <v>90</v>
      </c>
      <c r="B92">
        <f>[1]RPPF_UPDATED_RW4!B92</f>
        <v>2025</v>
      </c>
      <c r="C92" t="str">
        <f>[1]RPPF_UPDATED_RW4!C92</f>
        <v>Washington</v>
      </c>
      <c r="D92">
        <f>[1]RPPF_UPDATED_RW4!D92</f>
        <v>69.034099999999995</v>
      </c>
      <c r="E92">
        <f>[1]RPPF_UPDATED_RW4!E92</f>
        <v>130</v>
      </c>
      <c r="F92">
        <f>[1]RPPF_UPDATED_RW4!F92</f>
        <v>68.411799999999999</v>
      </c>
      <c r="G92">
        <f>[1]RPPF_UPDATED_RW4!G92</f>
        <v>120</v>
      </c>
      <c r="H92">
        <f>[1]RPPF_UPDATED_RW4!H92</f>
        <v>104.187</v>
      </c>
      <c r="I92">
        <f>[1]RPPF_UPDATED_RW4!I92</f>
        <v>229</v>
      </c>
      <c r="J92">
        <f>[1]RPPF_UPDATED_RW4!J92</f>
        <v>110.16500000000001</v>
      </c>
      <c r="K92">
        <f>[1]RPPF_UPDATED_RW4!K92</f>
        <v>119</v>
      </c>
      <c r="L92">
        <f>[1]RPPF_UPDATED_RW4!L92</f>
        <v>106.901</v>
      </c>
      <c r="M92">
        <f>[1]RPPF_UPDATED_RW4!M92</f>
        <v>195</v>
      </c>
      <c r="N92">
        <f>[1]RPPF_UPDATED_RW4!N92</f>
        <v>102.82599999999999</v>
      </c>
      <c r="O92">
        <f>[1]RPPF_UPDATED_RW4!O92</f>
        <v>87</v>
      </c>
      <c r="P92">
        <f>[1]RPPF_UPDATED_RW4!P92</f>
        <v>7.33969</v>
      </c>
      <c r="Q92">
        <f>[1]RPPF_UPDATED_RW4!Q92</f>
        <v>92</v>
      </c>
      <c r="R92">
        <f>[1]RPPF_UPDATED_RW4!R92</f>
        <v>0.6468121</v>
      </c>
      <c r="S92">
        <f>[1]RPPF_UPDATED_RW4!S92</f>
        <v>0.68498999999999999</v>
      </c>
      <c r="T92">
        <f>[1]RPPF_UPDATED_RW4!T92</f>
        <v>0.67959700000000001</v>
      </c>
      <c r="U92">
        <f>[1]RPPF_UPDATED_RW4!U92</f>
        <v>0.59121159999999995</v>
      </c>
      <c r="V92">
        <f>[1]RPPF_UPDATED_RW4!V92</f>
        <v>121</v>
      </c>
      <c r="W92">
        <f>[1]RPPF_UPDATED_RW4!W92</f>
        <v>91</v>
      </c>
      <c r="X92">
        <f>[1]RPPF_UPDATED_RW4!X92</f>
        <v>97</v>
      </c>
      <c r="Y92">
        <f>[1]RPPF_UPDATED_RW4!Y92</f>
        <v>116</v>
      </c>
      <c r="Z92">
        <f>[1]RPPF_UPDATED_RW4!Z92</f>
        <v>0.106309780239041</v>
      </c>
      <c r="AA92">
        <f>[1]RPPF_UPDATED_RW4!AA92</f>
        <v>93</v>
      </c>
      <c r="AB92">
        <f>[1]RPPF_UPDATED_RW4!AB92</f>
        <v>837820.42728337203</v>
      </c>
      <c r="AC92">
        <f>[1]RPPF_UPDATED_RW4!AC92</f>
        <v>120</v>
      </c>
      <c r="AD92">
        <f>[1]RPPF_UPDATED_RW4!AD92</f>
        <v>24.004962924983602</v>
      </c>
      <c r="AE92">
        <f>[1]RPPF_UPDATED_RW4!AE92</f>
        <v>78</v>
      </c>
      <c r="AF92">
        <f>[1]RPPF_UPDATED_RW4!AF92</f>
        <v>85.5</v>
      </c>
      <c r="AG92">
        <f>[1]RPPF_UPDATED_RW4!AG92</f>
        <v>0.66590104999999999</v>
      </c>
      <c r="AH92">
        <f>[1]RPPF_UPDATED_RW4!AH92</f>
        <v>100</v>
      </c>
      <c r="AI92">
        <f>[1]RPPF_UPDATED_RW4!AI92</f>
        <v>91</v>
      </c>
      <c r="AJ92">
        <f>[1]RPPF_UPDATED_RW4!AJ92</f>
        <v>97</v>
      </c>
      <c r="AK92">
        <f>[1]RPPF_UPDATED_RW4!AK92</f>
        <v>116</v>
      </c>
      <c r="AL92">
        <f>[1]RPPF_UPDATED_RW4!AL92</f>
        <v>101.916666666666</v>
      </c>
      <c r="AM92">
        <f>[1]RPPF_UPDATED_RW4!AM92</f>
        <v>148.78562704078399</v>
      </c>
      <c r="AN92">
        <f>[1]RPPF_UPDATED_RW4!AN92</f>
        <v>92</v>
      </c>
      <c r="AO92">
        <f>[1]RPPF_UPDATED_RW4!AO92</f>
        <v>153.05076732746801</v>
      </c>
      <c r="AP92">
        <f>[1]RPPF_UPDATED_RW4!AP92</f>
        <v>98</v>
      </c>
      <c r="AQ92">
        <f>[1]RPPF_UPDATED_RW4!AQ92</f>
        <v>0.46051394294842202</v>
      </c>
      <c r="AR92">
        <f>[1]RPPF_UPDATED_RW4!AR92</f>
        <v>0.40398439082297199</v>
      </c>
      <c r="AS92">
        <f>[1]RPPF_UPDATED_RW4!AS92</f>
        <v>0.71497962533850301</v>
      </c>
      <c r="AT92">
        <f>[1]RPPF_UPDATED_RW4!AT92</f>
        <v>91</v>
      </c>
    </row>
    <row r="93" spans="1:46" x14ac:dyDescent="0.25">
      <c r="A93">
        <f>[1]RPPF_UPDATED_RW4!A93</f>
        <v>91</v>
      </c>
      <c r="B93">
        <f>[1]RPPF_UPDATED_RW4!B93</f>
        <v>2025</v>
      </c>
      <c r="C93" t="str">
        <f>[1]RPPF_UPDATED_RW4!C93</f>
        <v>Arkansas St.</v>
      </c>
      <c r="D93">
        <f>[1]RPPF_UPDATED_RW4!D93</f>
        <v>70.291200000000003</v>
      </c>
      <c r="E93">
        <f>[1]RPPF_UPDATED_RW4!E93</f>
        <v>69</v>
      </c>
      <c r="F93">
        <f>[1]RPPF_UPDATED_RW4!F93</f>
        <v>69.694299999999998</v>
      </c>
      <c r="G93">
        <f>[1]RPPF_UPDATED_RW4!G93</f>
        <v>64</v>
      </c>
      <c r="H93">
        <f>[1]RPPF_UPDATED_RW4!H93</f>
        <v>108.879</v>
      </c>
      <c r="I93">
        <f>[1]RPPF_UPDATED_RW4!I93</f>
        <v>112</v>
      </c>
      <c r="J93">
        <f>[1]RPPF_UPDATED_RW4!J93</f>
        <v>109.768</v>
      </c>
      <c r="K93">
        <f>[1]RPPF_UPDATED_RW4!K93</f>
        <v>125</v>
      </c>
      <c r="L93">
        <f>[1]RPPF_UPDATED_RW4!L93</f>
        <v>98.520600000000002</v>
      </c>
      <c r="M93">
        <f>[1]RPPF_UPDATED_RW4!M93</f>
        <v>35</v>
      </c>
      <c r="N93">
        <f>[1]RPPF_UPDATED_RW4!N93</f>
        <v>101.488</v>
      </c>
      <c r="O93">
        <f>[1]RPPF_UPDATED_RW4!O93</f>
        <v>66</v>
      </c>
      <c r="P93">
        <f>[1]RPPF_UPDATED_RW4!P93</f>
        <v>8.2795500000000004</v>
      </c>
      <c r="Q93">
        <f>[1]RPPF_UPDATED_RW4!Q93</f>
        <v>90</v>
      </c>
      <c r="R93">
        <f>[1]RPPF_UPDATED_RW4!R93</f>
        <v>0.77127800000000002</v>
      </c>
      <c r="S93">
        <f>[1]RPPF_UPDATED_RW4!S93</f>
        <v>0.63861000000000001</v>
      </c>
      <c r="T93">
        <f>[1]RPPF_UPDATED_RW4!T93</f>
        <v>0.66281069999999997</v>
      </c>
      <c r="U93">
        <f>[1]RPPF_UPDATED_RW4!U93</f>
        <v>0.5863121</v>
      </c>
      <c r="V93">
        <f>[1]RPPF_UPDATED_RW4!V93</f>
        <v>78</v>
      </c>
      <c r="W93">
        <f>[1]RPPF_UPDATED_RW4!W93</f>
        <v>100</v>
      </c>
      <c r="X93">
        <f>[1]RPPF_UPDATED_RW4!X93</f>
        <v>107</v>
      </c>
      <c r="Y93">
        <f>[1]RPPF_UPDATED_RW4!Y93</f>
        <v>120</v>
      </c>
      <c r="Z93">
        <f>[1]RPPF_UPDATED_RW4!Z93</f>
        <v>0.117795684239278</v>
      </c>
      <c r="AA93">
        <f>[1]RPPF_UPDATED_RW4!AA93</f>
        <v>91</v>
      </c>
      <c r="AB93">
        <f>[1]RPPF_UPDATED_RW4!AB93</f>
        <v>846939.64050554798</v>
      </c>
      <c r="AC93">
        <f>[1]RPPF_UPDATED_RW4!AC93</f>
        <v>102</v>
      </c>
      <c r="AD93">
        <f>[1]RPPF_UPDATED_RW4!AD93</f>
        <v>23.086736858284901</v>
      </c>
      <c r="AE93">
        <f>[1]RPPF_UPDATED_RW4!AE93</f>
        <v>53</v>
      </c>
      <c r="AF93">
        <f>[1]RPPF_UPDATED_RW4!AF93</f>
        <v>72</v>
      </c>
      <c r="AG93">
        <f>[1]RPPF_UPDATED_RW4!AG93</f>
        <v>0.70494400000000002</v>
      </c>
      <c r="AH93">
        <f>[1]RPPF_UPDATED_RW4!AH93</f>
        <v>87</v>
      </c>
      <c r="AI93">
        <f>[1]RPPF_UPDATED_RW4!AI93</f>
        <v>100</v>
      </c>
      <c r="AJ93">
        <f>[1]RPPF_UPDATED_RW4!AJ93</f>
        <v>107</v>
      </c>
      <c r="AK93">
        <f>[1]RPPF_UPDATED_RW4!AK93</f>
        <v>120</v>
      </c>
      <c r="AL93">
        <f>[1]RPPF_UPDATED_RW4!AL93</f>
        <v>96.5</v>
      </c>
      <c r="AM93">
        <f>[1]RPPF_UPDATED_RW4!AM93</f>
        <v>151.109440816773</v>
      </c>
      <c r="AN93">
        <f>[1]RPPF_UPDATED_RW4!AN93</f>
        <v>93</v>
      </c>
      <c r="AO93">
        <f>[1]RPPF_UPDATED_RW4!AO93</f>
        <v>136.890306180349</v>
      </c>
      <c r="AP93">
        <f>[1]RPPF_UPDATED_RW4!AP93</f>
        <v>86</v>
      </c>
      <c r="AQ93">
        <f>[1]RPPF_UPDATED_RW4!AQ93</f>
        <v>0.42866813891911598</v>
      </c>
      <c r="AR93">
        <f>[1]RPPF_UPDATED_RW4!AR93</f>
        <v>0.43367796458093</v>
      </c>
      <c r="AS93">
        <f>[1]RPPF_UPDATED_RW4!AS93</f>
        <v>0.71426709574872305</v>
      </c>
      <c r="AT93">
        <f>[1]RPPF_UPDATED_RW4!AT93</f>
        <v>92</v>
      </c>
    </row>
    <row r="94" spans="1:46" x14ac:dyDescent="0.25">
      <c r="A94">
        <f>[1]RPPF_UPDATED_RW4!A94</f>
        <v>92</v>
      </c>
      <c r="B94">
        <f>[1]RPPF_UPDATED_RW4!B94</f>
        <v>2025</v>
      </c>
      <c r="C94" t="str">
        <f>[1]RPPF_UPDATED_RW4!C94</f>
        <v>North Dakota St.</v>
      </c>
      <c r="D94">
        <f>[1]RPPF_UPDATED_RW4!D94</f>
        <v>65.953500000000005</v>
      </c>
      <c r="E94">
        <f>[1]RPPF_UPDATED_RW4!E94</f>
        <v>293</v>
      </c>
      <c r="F94">
        <f>[1]RPPF_UPDATED_RW4!F94</f>
        <v>64.910700000000006</v>
      </c>
      <c r="G94">
        <f>[1]RPPF_UPDATED_RW4!G94</f>
        <v>309</v>
      </c>
      <c r="H94">
        <f>[1]RPPF_UPDATED_RW4!H94</f>
        <v>119.84399999999999</v>
      </c>
      <c r="I94">
        <f>[1]RPPF_UPDATED_RW4!I94</f>
        <v>6</v>
      </c>
      <c r="J94">
        <f>[1]RPPF_UPDATED_RW4!J94</f>
        <v>117.042</v>
      </c>
      <c r="K94">
        <f>[1]RPPF_UPDATED_RW4!K94</f>
        <v>42</v>
      </c>
      <c r="L94">
        <f>[1]RPPF_UPDATED_RW4!L94</f>
        <v>112.327</v>
      </c>
      <c r="M94">
        <f>[1]RPPF_UPDATED_RW4!M94</f>
        <v>323</v>
      </c>
      <c r="N94">
        <f>[1]RPPF_UPDATED_RW4!N94</f>
        <v>113.503</v>
      </c>
      <c r="O94">
        <f>[1]RPPF_UPDATED_RW4!O94</f>
        <v>301</v>
      </c>
      <c r="P94">
        <f>[1]RPPF_UPDATED_RW4!P94</f>
        <v>3.5388600000000001</v>
      </c>
      <c r="Q94">
        <f>[1]RPPF_UPDATED_RW4!Q94</f>
        <v>122</v>
      </c>
      <c r="R94">
        <f>[1]RPPF_UPDATED_RW4!R94</f>
        <v>0.62051299999999998</v>
      </c>
      <c r="S94">
        <f>[1]RPPF_UPDATED_RW4!S94</f>
        <v>0.69628500000000004</v>
      </c>
      <c r="T94">
        <f>[1]RPPF_UPDATED_RW4!T94</f>
        <v>0.78336899999999998</v>
      </c>
      <c r="U94">
        <f>[1]RPPF_UPDATED_RW4!U94</f>
        <v>0.70758100000000002</v>
      </c>
      <c r="V94">
        <f>[1]RPPF_UPDATED_RW4!V94</f>
        <v>130</v>
      </c>
      <c r="W94">
        <f>[1]RPPF_UPDATED_RW4!W94</f>
        <v>85</v>
      </c>
      <c r="X94">
        <f>[1]RPPF_UPDATED_RW4!X94</f>
        <v>69</v>
      </c>
      <c r="Y94">
        <f>[1]RPPF_UPDATED_RW4!Y94</f>
        <v>81</v>
      </c>
      <c r="Z94">
        <f>[1]RPPF_UPDATED_RW4!Z94</f>
        <v>5.3659017337972903E-2</v>
      </c>
      <c r="AA94">
        <f>[1]RPPF_UPDATED_RW4!AA94</f>
        <v>119</v>
      </c>
      <c r="AB94">
        <f>[1]RPPF_UPDATED_RW4!AB94</f>
        <v>903485.76883997396</v>
      </c>
      <c r="AC94">
        <f>[1]RPPF_UPDATED_RW4!AC94</f>
        <v>68</v>
      </c>
      <c r="AD94">
        <f>[1]RPPF_UPDATED_RW4!AD94</f>
        <v>29.428891061878002</v>
      </c>
      <c r="AE94">
        <f>[1]RPPF_UPDATED_RW4!AE94</f>
        <v>323</v>
      </c>
      <c r="AF94">
        <f>[1]RPPF_UPDATED_RW4!AF94</f>
        <v>221</v>
      </c>
      <c r="AG94">
        <f>[1]RPPF_UPDATED_RW4!AG94</f>
        <v>0.65839899999999996</v>
      </c>
      <c r="AH94">
        <f>[1]RPPF_UPDATED_RW4!AH94</f>
        <v>104</v>
      </c>
      <c r="AI94">
        <f>[1]RPPF_UPDATED_RW4!AI94</f>
        <v>85</v>
      </c>
      <c r="AJ94">
        <f>[1]RPPF_UPDATED_RW4!AJ94</f>
        <v>69</v>
      </c>
      <c r="AK94">
        <f>[1]RPPF_UPDATED_RW4!AK94</f>
        <v>81</v>
      </c>
      <c r="AL94">
        <f>[1]RPPF_UPDATED_RW4!AL94</f>
        <v>110.333333333333</v>
      </c>
      <c r="AM94">
        <f>[1]RPPF_UPDATED_RW4!AM94</f>
        <v>158.46001756943301</v>
      </c>
      <c r="AN94">
        <f>[1]RPPF_UPDATED_RW4!AN94</f>
        <v>94</v>
      </c>
      <c r="AO94">
        <f>[1]RPPF_UPDATED_RW4!AO94</f>
        <v>167.578221311595</v>
      </c>
      <c r="AP94">
        <f>[1]RPPF_UPDATED_RW4!AP94</f>
        <v>102</v>
      </c>
      <c r="AQ94">
        <f>[1]RPPF_UPDATED_RW4!AQ94</f>
        <v>0.46516788090352701</v>
      </c>
      <c r="AR94">
        <f>[1]RPPF_UPDATED_RW4!AR94</f>
        <v>0.39493105908692799</v>
      </c>
      <c r="AS94">
        <f>[1]RPPF_UPDATED_RW4!AS94</f>
        <v>0.71352199747324396</v>
      </c>
      <c r="AT94">
        <f>[1]RPPF_UPDATED_RW4!AT94</f>
        <v>93</v>
      </c>
    </row>
    <row r="95" spans="1:46" x14ac:dyDescent="0.25">
      <c r="A95">
        <f>[1]RPPF_UPDATED_RW4!A95</f>
        <v>93</v>
      </c>
      <c r="B95">
        <f>[1]RPPF_UPDATED_RW4!B95</f>
        <v>2025</v>
      </c>
      <c r="C95" t="str">
        <f>[1]RPPF_UPDATED_RW4!C95</f>
        <v>UTEP</v>
      </c>
      <c r="D95">
        <f>[1]RPPF_UPDATED_RW4!D95</f>
        <v>68.441999999999993</v>
      </c>
      <c r="E95">
        <f>[1]RPPF_UPDATED_RW4!E95</f>
        <v>164</v>
      </c>
      <c r="F95">
        <f>[1]RPPF_UPDATED_RW4!F95</f>
        <v>68.335899999999995</v>
      </c>
      <c r="G95">
        <f>[1]RPPF_UPDATED_RW4!G95</f>
        <v>127</v>
      </c>
      <c r="H95">
        <f>[1]RPPF_UPDATED_RW4!H95</f>
        <v>103.97799999999999</v>
      </c>
      <c r="I95">
        <f>[1]RPPF_UPDATED_RW4!I95</f>
        <v>237</v>
      </c>
      <c r="J95">
        <f>[1]RPPF_UPDATED_RW4!J95</f>
        <v>106.92100000000001</v>
      </c>
      <c r="K95">
        <f>[1]RPPF_UPDATED_RW4!K95</f>
        <v>186</v>
      </c>
      <c r="L95">
        <f>[1]RPPF_UPDATED_RW4!L95</f>
        <v>102.197</v>
      </c>
      <c r="M95">
        <f>[1]RPPF_UPDATED_RW4!M95</f>
        <v>87</v>
      </c>
      <c r="N95">
        <f>[1]RPPF_UPDATED_RW4!N95</f>
        <v>104.941</v>
      </c>
      <c r="O95">
        <f>[1]RPPF_UPDATED_RW4!O95</f>
        <v>116</v>
      </c>
      <c r="P95">
        <f>[1]RPPF_UPDATED_RW4!P95</f>
        <v>1.9798100000000001</v>
      </c>
      <c r="Q95">
        <f>[1]RPPF_UPDATED_RW4!Q95</f>
        <v>140</v>
      </c>
      <c r="R95">
        <f>[1]RPPF_UPDATED_RW4!R95</f>
        <v>0.6243128</v>
      </c>
      <c r="S95">
        <f>[1]RPPF_UPDATED_RW4!S95</f>
        <v>0.69858399999999998</v>
      </c>
      <c r="T95">
        <f>[1]RPPF_UPDATED_RW4!T95</f>
        <v>0.73388799999999998</v>
      </c>
      <c r="U95">
        <f>[1]RPPF_UPDATED_RW4!U95</f>
        <v>0.74297199999999997</v>
      </c>
      <c r="V95">
        <f>[1]RPPF_UPDATED_RW4!V95</f>
        <v>128</v>
      </c>
      <c r="W95">
        <f>[1]RPPF_UPDATED_RW4!W95</f>
        <v>84</v>
      </c>
      <c r="X95">
        <f>[1]RPPF_UPDATED_RW4!X95</f>
        <v>88</v>
      </c>
      <c r="Y95">
        <f>[1]RPPF_UPDATED_RW4!Y95</f>
        <v>72</v>
      </c>
      <c r="Z95">
        <f>[1]RPPF_UPDATED_RW4!Z95</f>
        <v>2.89296046287368E-2</v>
      </c>
      <c r="AA95">
        <f>[1]RPPF_UPDATED_RW4!AA95</f>
        <v>140</v>
      </c>
      <c r="AB95">
        <f>[1]RPPF_UPDATED_RW4!AB95</f>
        <v>782435.80469452206</v>
      </c>
      <c r="AC95">
        <f>[1]RPPF_UPDATED_RW4!AC95</f>
        <v>178</v>
      </c>
      <c r="AD95">
        <f>[1]RPPF_UPDATED_RW4!AD95</f>
        <v>25.0143732253777</v>
      </c>
      <c r="AE95">
        <f>[1]RPPF_UPDATED_RW4!AE95</f>
        <v>113</v>
      </c>
      <c r="AF95">
        <f>[1]RPPF_UPDATED_RW4!AF95</f>
        <v>126.5</v>
      </c>
      <c r="AG95">
        <f>[1]RPPF_UPDATED_RW4!AG95</f>
        <v>0.66144840000000005</v>
      </c>
      <c r="AH95">
        <f>[1]RPPF_UPDATED_RW4!AH95</f>
        <v>102</v>
      </c>
      <c r="AI95">
        <f>[1]RPPF_UPDATED_RW4!AI95</f>
        <v>84</v>
      </c>
      <c r="AJ95">
        <f>[1]RPPF_UPDATED_RW4!AJ95</f>
        <v>88</v>
      </c>
      <c r="AK95">
        <f>[1]RPPF_UPDATED_RW4!AK95</f>
        <v>72</v>
      </c>
      <c r="AL95">
        <f>[1]RPPF_UPDATED_RW4!AL95</f>
        <v>117.75</v>
      </c>
      <c r="AM95">
        <f>[1]RPPF_UPDATED_RW4!AM95</f>
        <v>168.55524890349599</v>
      </c>
      <c r="AN95">
        <f>[1]RPPF_UPDATED_RW4!AN95</f>
        <v>96</v>
      </c>
      <c r="AO95">
        <f>[1]RPPF_UPDATED_RW4!AO95</f>
        <v>178.01842139159999</v>
      </c>
      <c r="AP95">
        <f>[1]RPPF_UPDATED_RW4!AP95</f>
        <v>108</v>
      </c>
      <c r="AQ95">
        <f>[1]RPPF_UPDATED_RW4!AQ95</f>
        <v>0.46383023706458698</v>
      </c>
      <c r="AR95">
        <f>[1]RPPF_UPDATED_RW4!AR95</f>
        <v>0.39377412616708402</v>
      </c>
      <c r="AS95">
        <f>[1]RPPF_UPDATED_RW4!AS95</f>
        <v>0.71269349441024099</v>
      </c>
      <c r="AT95">
        <f>[1]RPPF_UPDATED_RW4!AT95</f>
        <v>94</v>
      </c>
    </row>
    <row r="96" spans="1:46" x14ac:dyDescent="0.25">
      <c r="A96">
        <f>[1]RPPF_UPDATED_RW4!A96</f>
        <v>94</v>
      </c>
      <c r="B96">
        <f>[1]RPPF_UPDATED_RW4!B96</f>
        <v>2025</v>
      </c>
      <c r="C96" t="str">
        <f>[1]RPPF_UPDATED_RW4!C96</f>
        <v>Utah</v>
      </c>
      <c r="D96">
        <f>[1]RPPF_UPDATED_RW4!D96</f>
        <v>68.876000000000005</v>
      </c>
      <c r="E96">
        <f>[1]RPPF_UPDATED_RW4!E96</f>
        <v>140</v>
      </c>
      <c r="F96">
        <f>[1]RPPF_UPDATED_RW4!F96</f>
        <v>68.943399999999997</v>
      </c>
      <c r="G96">
        <f>[1]RPPF_UPDATED_RW4!G96</f>
        <v>92</v>
      </c>
      <c r="H96">
        <f>[1]RPPF_UPDATED_RW4!H96</f>
        <v>108.583</v>
      </c>
      <c r="I96">
        <f>[1]RPPF_UPDATED_RW4!I96</f>
        <v>121</v>
      </c>
      <c r="J96">
        <f>[1]RPPF_UPDATED_RW4!J96</f>
        <v>112.68</v>
      </c>
      <c r="K96">
        <f>[1]RPPF_UPDATED_RW4!K96</f>
        <v>85</v>
      </c>
      <c r="L96">
        <f>[1]RPPF_UPDATED_RW4!L96</f>
        <v>102.6</v>
      </c>
      <c r="M96">
        <f>[1]RPPF_UPDATED_RW4!M96</f>
        <v>98</v>
      </c>
      <c r="N96">
        <f>[1]RPPF_UPDATED_RW4!N96</f>
        <v>101.943</v>
      </c>
      <c r="O96">
        <f>[1]RPPF_UPDATED_RW4!O96</f>
        <v>73</v>
      </c>
      <c r="P96">
        <f>[1]RPPF_UPDATED_RW4!P96</f>
        <v>10.736800000000001</v>
      </c>
      <c r="Q96">
        <f>[1]RPPF_UPDATED_RW4!Q96</f>
        <v>75</v>
      </c>
      <c r="R96">
        <f>[1]RPPF_UPDATED_RW4!R96</f>
        <v>0.86054699999999995</v>
      </c>
      <c r="S96">
        <f>[1]RPPF_UPDATED_RW4!S96</f>
        <v>0.59201139999999997</v>
      </c>
      <c r="T96">
        <f>[1]RPPF_UPDATED_RW4!T96</f>
        <v>0.85424599999999995</v>
      </c>
      <c r="U96">
        <f>[1]RPPF_UPDATED_RW4!U96</f>
        <v>0.54261400000000004</v>
      </c>
      <c r="V96">
        <f>[1]RPPF_UPDATED_RW4!V96</f>
        <v>47</v>
      </c>
      <c r="W96">
        <f>[1]RPPF_UPDATED_RW4!W96</f>
        <v>114</v>
      </c>
      <c r="X96">
        <f>[1]RPPF_UPDATED_RW4!X96</f>
        <v>46</v>
      </c>
      <c r="Y96">
        <f>[1]RPPF_UPDATED_RW4!Y96</f>
        <v>140</v>
      </c>
      <c r="Z96">
        <f>[1]RPPF_UPDATED_RW4!Z96</f>
        <v>0.15588884371914699</v>
      </c>
      <c r="AA96">
        <f>[1]RPPF_UPDATED_RW4!AA96</f>
        <v>77</v>
      </c>
      <c r="AB96">
        <f>[1]RPPF_UPDATED_RW4!AB96</f>
        <v>874503.58458240004</v>
      </c>
      <c r="AC96">
        <f>[1]RPPF_UPDATED_RW4!AC96</f>
        <v>83</v>
      </c>
      <c r="AD96">
        <f>[1]RPPF_UPDATED_RW4!AD96</f>
        <v>23.730338791263499</v>
      </c>
      <c r="AE96">
        <f>[1]RPPF_UPDATED_RW4!AE96</f>
        <v>71</v>
      </c>
      <c r="AF96">
        <f>[1]RPPF_UPDATED_RW4!AF96</f>
        <v>74</v>
      </c>
      <c r="AG96">
        <f>[1]RPPF_UPDATED_RW4!AG96</f>
        <v>0.72627920000000001</v>
      </c>
      <c r="AH96">
        <f>[1]RPPF_UPDATED_RW4!AH96</f>
        <v>81</v>
      </c>
      <c r="AI96">
        <f>[1]RPPF_UPDATED_RW4!AI96</f>
        <v>114</v>
      </c>
      <c r="AJ96">
        <f>[1]RPPF_UPDATED_RW4!AJ96</f>
        <v>46</v>
      </c>
      <c r="AK96">
        <f>[1]RPPF_UPDATED_RW4!AK96</f>
        <v>140</v>
      </c>
      <c r="AL96">
        <f>[1]RPPF_UPDATED_RW4!AL96</f>
        <v>83.5</v>
      </c>
      <c r="AM96">
        <f>[1]RPPF_UPDATED_RW4!AM96</f>
        <v>141.04458123610399</v>
      </c>
      <c r="AN96">
        <f>[1]RPPF_UPDATED_RW4!AN96</f>
        <v>89</v>
      </c>
      <c r="AO96">
        <f>[1]RPPF_UPDATED_RW4!AO96</f>
        <v>114.96955991580001</v>
      </c>
      <c r="AP96">
        <f>[1]RPPF_UPDATED_RW4!AP96</f>
        <v>77</v>
      </c>
      <c r="AQ96">
        <f>[1]RPPF_UPDATED_RW4!AQ96</f>
        <v>0.40013733893360498</v>
      </c>
      <c r="AR96">
        <f>[1]RPPF_UPDATED_RW4!AR96</f>
        <v>0.45665695059531802</v>
      </c>
      <c r="AS96">
        <f>[1]RPPF_UPDATED_RW4!AS96</f>
        <v>0.71242414039748703</v>
      </c>
      <c r="AT96">
        <f>[1]RPPF_UPDATED_RW4!AT96</f>
        <v>95</v>
      </c>
    </row>
    <row r="97" spans="1:46" x14ac:dyDescent="0.25">
      <c r="A97">
        <f>[1]RPPF_UPDATED_RW4!A97</f>
        <v>95</v>
      </c>
      <c r="B97">
        <f>[1]RPPF_UPDATED_RW4!B97</f>
        <v>2025</v>
      </c>
      <c r="C97" t="str">
        <f>[1]RPPF_UPDATED_RW4!C97</f>
        <v>Florida Atlantic</v>
      </c>
      <c r="D97">
        <f>[1]RPPF_UPDATED_RW4!D97</f>
        <v>70.739699999999999</v>
      </c>
      <c r="E97">
        <f>[1]RPPF_UPDATED_RW4!E97</f>
        <v>49</v>
      </c>
      <c r="F97">
        <f>[1]RPPF_UPDATED_RW4!F97</f>
        <v>69.945300000000003</v>
      </c>
      <c r="G97">
        <f>[1]RPPF_UPDATED_RW4!G97</f>
        <v>57</v>
      </c>
      <c r="H97">
        <f>[1]RPPF_UPDATED_RW4!H97</f>
        <v>112.13800000000001</v>
      </c>
      <c r="I97">
        <f>[1]RPPF_UPDATED_RW4!I97</f>
        <v>65</v>
      </c>
      <c r="J97">
        <f>[1]RPPF_UPDATED_RW4!J97</f>
        <v>114.459</v>
      </c>
      <c r="K97">
        <f>[1]RPPF_UPDATED_RW4!K97</f>
        <v>68</v>
      </c>
      <c r="L97">
        <f>[1]RPPF_UPDATED_RW4!L97</f>
        <v>107.857</v>
      </c>
      <c r="M97">
        <f>[1]RPPF_UPDATED_RW4!M97</f>
        <v>218</v>
      </c>
      <c r="N97">
        <f>[1]RPPF_UPDATED_RW4!N97</f>
        <v>108.485</v>
      </c>
      <c r="O97">
        <f>[1]RPPF_UPDATED_RW4!O97</f>
        <v>194</v>
      </c>
      <c r="P97">
        <f>[1]RPPF_UPDATED_RW4!P97</f>
        <v>5.9735800000000001</v>
      </c>
      <c r="Q97">
        <f>[1]RPPF_UPDATED_RW4!Q97</f>
        <v>101</v>
      </c>
      <c r="R97">
        <f>[1]RPPF_UPDATED_RW4!R97</f>
        <v>0.59801389999999999</v>
      </c>
      <c r="S97">
        <f>[1]RPPF_UPDATED_RW4!S97</f>
        <v>0.68499100000000002</v>
      </c>
      <c r="T97">
        <f>[1]RPPF_UPDATED_RW4!T97</f>
        <v>0.66081080000000003</v>
      </c>
      <c r="U97">
        <f>[1]RPPF_UPDATED_RW4!U97</f>
        <v>0.704183</v>
      </c>
      <c r="V97">
        <f>[1]RPPF_UPDATED_RW4!V97</f>
        <v>139</v>
      </c>
      <c r="W97">
        <f>[1]RPPF_UPDATED_RW4!W97</f>
        <v>90</v>
      </c>
      <c r="X97">
        <f>[1]RPPF_UPDATED_RW4!X97</f>
        <v>108</v>
      </c>
      <c r="Y97">
        <f>[1]RPPF_UPDATED_RW4!Y97</f>
        <v>84</v>
      </c>
      <c r="Z97">
        <f>[1]RPPF_UPDATED_RW4!Z97</f>
        <v>8.4450457098347906E-2</v>
      </c>
      <c r="AA97">
        <f>[1]RPPF_UPDATED_RW4!AA97</f>
        <v>103</v>
      </c>
      <c r="AB97">
        <f>[1]RPPF_UPDATED_RW4!AB97</f>
        <v>926751.09579513501</v>
      </c>
      <c r="AC97">
        <f>[1]RPPF_UPDATED_RW4!AC97</f>
        <v>49</v>
      </c>
      <c r="AD97">
        <f>[1]RPPF_UPDATED_RW4!AD97</f>
        <v>25.522798726614798</v>
      </c>
      <c r="AE97">
        <f>[1]RPPF_UPDATED_RW4!AE97</f>
        <v>134</v>
      </c>
      <c r="AF97">
        <f>[1]RPPF_UPDATED_RW4!AF97</f>
        <v>118.5</v>
      </c>
      <c r="AG97">
        <f>[1]RPPF_UPDATED_RW4!AG97</f>
        <v>0.64150244999999995</v>
      </c>
      <c r="AH97">
        <f>[1]RPPF_UPDATED_RW4!AH97</f>
        <v>109</v>
      </c>
      <c r="AI97">
        <f>[1]RPPF_UPDATED_RW4!AI97</f>
        <v>90</v>
      </c>
      <c r="AJ97">
        <f>[1]RPPF_UPDATED_RW4!AJ97</f>
        <v>108</v>
      </c>
      <c r="AK97">
        <f>[1]RPPF_UPDATED_RW4!AK97</f>
        <v>84</v>
      </c>
      <c r="AL97">
        <f>[1]RPPF_UPDATED_RW4!AL97</f>
        <v>95.25</v>
      </c>
      <c r="AM97">
        <f>[1]RPPF_UPDATED_RW4!AM97</f>
        <v>139.052921863206</v>
      </c>
      <c r="AN97">
        <f>[1]RPPF_UPDATED_RW4!AN97</f>
        <v>88</v>
      </c>
      <c r="AO97">
        <f>[1]RPPF_UPDATED_RW4!AO97</f>
        <v>148.47955763847801</v>
      </c>
      <c r="AP97">
        <f>[1]RPPF_UPDATED_RW4!AP97</f>
        <v>95</v>
      </c>
      <c r="AQ97">
        <f>[1]RPPF_UPDATED_RW4!AQ97</f>
        <v>0.46364064775843999</v>
      </c>
      <c r="AR97">
        <f>[1]RPPF_UPDATED_RW4!AR97</f>
        <v>0.39066032819473201</v>
      </c>
      <c r="AS97">
        <f>[1]RPPF_UPDATED_RW4!AS97</f>
        <v>0.71159413956888895</v>
      </c>
      <c r="AT97">
        <f>[1]RPPF_UPDATED_RW4!AT97</f>
        <v>96</v>
      </c>
    </row>
    <row r="98" spans="1:46" x14ac:dyDescent="0.25">
      <c r="A98">
        <f>[1]RPPF_UPDATED_RW4!A98</f>
        <v>96</v>
      </c>
      <c r="B98">
        <f>[1]RPPF_UPDATED_RW4!B98</f>
        <v>2025</v>
      </c>
      <c r="C98" t="str">
        <f>[1]RPPF_UPDATED_RW4!C98</f>
        <v>Grand Canyon</v>
      </c>
      <c r="D98">
        <f>[1]RPPF_UPDATED_RW4!D98</f>
        <v>73.184899999999999</v>
      </c>
      <c r="E98">
        <f>[1]RPPF_UPDATED_RW4!E98</f>
        <v>11</v>
      </c>
      <c r="F98">
        <f>[1]RPPF_UPDATED_RW4!F98</f>
        <v>71.897300000000001</v>
      </c>
      <c r="G98">
        <f>[1]RPPF_UPDATED_RW4!G98</f>
        <v>16</v>
      </c>
      <c r="H98">
        <f>[1]RPPF_UPDATED_RW4!H98</f>
        <v>106.137</v>
      </c>
      <c r="I98">
        <f>[1]RPPF_UPDATED_RW4!I98</f>
        <v>169</v>
      </c>
      <c r="J98">
        <f>[1]RPPF_UPDATED_RW4!J98</f>
        <v>107.169</v>
      </c>
      <c r="K98">
        <f>[1]RPPF_UPDATED_RW4!K98</f>
        <v>179</v>
      </c>
      <c r="L98">
        <f>[1]RPPF_UPDATED_RW4!L98</f>
        <v>94.872100000000003</v>
      </c>
      <c r="M98">
        <f>[1]RPPF_UPDATED_RW4!M98</f>
        <v>10</v>
      </c>
      <c r="N98">
        <f>[1]RPPF_UPDATED_RW4!N98</f>
        <v>100.587</v>
      </c>
      <c r="O98">
        <f>[1]RPPF_UPDATED_RW4!O98</f>
        <v>57</v>
      </c>
      <c r="P98">
        <f>[1]RPPF_UPDATED_RW4!P98</f>
        <v>6.5819000000000001</v>
      </c>
      <c r="Q98">
        <f>[1]RPPF_UPDATED_RW4!Q98</f>
        <v>99</v>
      </c>
      <c r="R98">
        <f>[1]RPPF_UPDATED_RW4!R98</f>
        <v>0.77967500000000001</v>
      </c>
      <c r="S98">
        <f>[1]RPPF_UPDATED_RW4!S98</f>
        <v>0.60491090000000003</v>
      </c>
      <c r="T98">
        <f>[1]RPPF_UPDATED_RW4!T98</f>
        <v>0.67759800000000003</v>
      </c>
      <c r="U98">
        <f>[1]RPPF_UPDATED_RW4!U98</f>
        <v>0.60871120000000001</v>
      </c>
      <c r="V98">
        <f>[1]RPPF_UPDATED_RW4!V98</f>
        <v>75</v>
      </c>
      <c r="W98">
        <f>[1]RPPF_UPDATED_RW4!W98</f>
        <v>109</v>
      </c>
      <c r="X98">
        <f>[1]RPPF_UPDATED_RW4!X98</f>
        <v>98</v>
      </c>
      <c r="Y98">
        <f>[1]RPPF_UPDATED_RW4!Y98</f>
        <v>112</v>
      </c>
      <c r="Z98">
        <f>[1]RPPF_UPDATED_RW4!Z98</f>
        <v>8.9936585279203604E-2</v>
      </c>
      <c r="AA98">
        <f>[1]RPPF_UPDATED_RW4!AA98</f>
        <v>101</v>
      </c>
      <c r="AB98">
        <f>[1]RPPF_UPDATED_RW4!AB98</f>
        <v>840542.81542732799</v>
      </c>
      <c r="AC98">
        <f>[1]RPPF_UPDATED_RW4!AC98</f>
        <v>116</v>
      </c>
      <c r="AD98">
        <f>[1]RPPF_UPDATED_RW4!AD98</f>
        <v>21.85976481342</v>
      </c>
      <c r="AE98">
        <f>[1]RPPF_UPDATED_RW4!AE98</f>
        <v>24</v>
      </c>
      <c r="AF98">
        <f>[1]RPPF_UPDATED_RW4!AF98</f>
        <v>62.5</v>
      </c>
      <c r="AG98">
        <f>[1]RPPF_UPDATED_RW4!AG98</f>
        <v>0.69229295000000002</v>
      </c>
      <c r="AH98">
        <f>[1]RPPF_UPDATED_RW4!AH98</f>
        <v>91</v>
      </c>
      <c r="AI98">
        <f>[1]RPPF_UPDATED_RW4!AI98</f>
        <v>109</v>
      </c>
      <c r="AJ98">
        <f>[1]RPPF_UPDATED_RW4!AJ98</f>
        <v>98</v>
      </c>
      <c r="AK98">
        <f>[1]RPPF_UPDATED_RW4!AK98</f>
        <v>112</v>
      </c>
      <c r="AL98">
        <f>[1]RPPF_UPDATED_RW4!AL98</f>
        <v>96.75</v>
      </c>
      <c r="AM98">
        <f>[1]RPPF_UPDATED_RW4!AM98</f>
        <v>159.940910305964</v>
      </c>
      <c r="AN98">
        <f>[1]RPPF_UPDATED_RW4!AN98</f>
        <v>95</v>
      </c>
      <c r="AO98">
        <f>[1]RPPF_UPDATED_RW4!AO98</f>
        <v>139.752975961982</v>
      </c>
      <c r="AP98">
        <f>[1]RPPF_UPDATED_RW4!AP98</f>
        <v>88</v>
      </c>
      <c r="AQ98">
        <f>[1]RPPF_UPDATED_RW4!AQ98</f>
        <v>0.40374773992380197</v>
      </c>
      <c r="AR98">
        <f>[1]RPPF_UPDATED_RW4!AR98</f>
        <v>0.42479471042246902</v>
      </c>
      <c r="AS98">
        <f>[1]RPPF_UPDATED_RW4!AS98</f>
        <v>0.70293295992418103</v>
      </c>
      <c r="AT98">
        <f>[1]RPPF_UPDATED_RW4!AT98</f>
        <v>97</v>
      </c>
    </row>
    <row r="99" spans="1:46" x14ac:dyDescent="0.25">
      <c r="A99">
        <f>[1]RPPF_UPDATED_RW4!A99</f>
        <v>97</v>
      </c>
      <c r="B99">
        <f>[1]RPPF_UPDATED_RW4!B99</f>
        <v>2025</v>
      </c>
      <c r="C99" t="str">
        <f>[1]RPPF_UPDATED_RW4!C99</f>
        <v>Stanford</v>
      </c>
      <c r="D99">
        <f>[1]RPPF_UPDATED_RW4!D99</f>
        <v>67.717799999999997</v>
      </c>
      <c r="E99">
        <f>[1]RPPF_UPDATED_RW4!E99</f>
        <v>201</v>
      </c>
      <c r="F99">
        <f>[1]RPPF_UPDATED_RW4!F99</f>
        <v>66.926699999999997</v>
      </c>
      <c r="G99">
        <f>[1]RPPF_UPDATED_RW4!G99</f>
        <v>203</v>
      </c>
      <c r="H99">
        <f>[1]RPPF_UPDATED_RW4!H99</f>
        <v>110.45699999999999</v>
      </c>
      <c r="I99">
        <f>[1]RPPF_UPDATED_RW4!I99</f>
        <v>82</v>
      </c>
      <c r="J99">
        <f>[1]RPPF_UPDATED_RW4!J99</f>
        <v>113.773</v>
      </c>
      <c r="K99">
        <f>[1]RPPF_UPDATED_RW4!K99</f>
        <v>77</v>
      </c>
      <c r="L99">
        <f>[1]RPPF_UPDATED_RW4!L99</f>
        <v>106.102</v>
      </c>
      <c r="M99">
        <f>[1]RPPF_UPDATED_RW4!M99</f>
        <v>177</v>
      </c>
      <c r="N99">
        <f>[1]RPPF_UPDATED_RW4!N99</f>
        <v>105.41800000000001</v>
      </c>
      <c r="O99">
        <f>[1]RPPF_UPDATED_RW4!O99</f>
        <v>127</v>
      </c>
      <c r="P99">
        <f>[1]RPPF_UPDATED_RW4!P99</f>
        <v>8.3548500000000008</v>
      </c>
      <c r="Q99">
        <f>[1]RPPF_UPDATED_RW4!Q99</f>
        <v>89</v>
      </c>
      <c r="R99">
        <f>[1]RPPF_UPDATED_RW4!R99</f>
        <v>0.81166499999999997</v>
      </c>
      <c r="S99">
        <f>[1]RPPF_UPDATED_RW4!S99</f>
        <v>0.59431129999999999</v>
      </c>
      <c r="T99">
        <f>[1]RPPF_UPDATED_RW4!T99</f>
        <v>0.70749300000000004</v>
      </c>
      <c r="U99">
        <f>[1]RPPF_UPDATED_RW4!U99</f>
        <v>0.48621629999999999</v>
      </c>
      <c r="V99">
        <f>[1]RPPF_UPDATED_RW4!V99</f>
        <v>65</v>
      </c>
      <c r="W99">
        <f>[1]RPPF_UPDATED_RW4!W99</f>
        <v>113</v>
      </c>
      <c r="X99">
        <f>[1]RPPF_UPDATED_RW4!X99</f>
        <v>92</v>
      </c>
      <c r="Y99">
        <f>[1]RPPF_UPDATED_RW4!Y99</f>
        <v>163</v>
      </c>
      <c r="Z99">
        <f>[1]RPPF_UPDATED_RW4!Z99</f>
        <v>0.12337967270053</v>
      </c>
      <c r="AA99">
        <f>[1]RPPF_UPDATED_RW4!AA99</f>
        <v>89</v>
      </c>
      <c r="AB99">
        <f>[1]RPPF_UPDATED_RW4!AB99</f>
        <v>876559.21577371599</v>
      </c>
      <c r="AC99">
        <f>[1]RPPF_UPDATED_RW4!AC99</f>
        <v>81</v>
      </c>
      <c r="AD99">
        <f>[1]RPPF_UPDATED_RW4!AD99</f>
        <v>25.4660035663982</v>
      </c>
      <c r="AE99">
        <f>[1]RPPF_UPDATED_RW4!AE99</f>
        <v>131</v>
      </c>
      <c r="AF99">
        <f>[1]RPPF_UPDATED_RW4!AF99</f>
        <v>110</v>
      </c>
      <c r="AG99">
        <f>[1]RPPF_UPDATED_RW4!AG99</f>
        <v>0.70298814999999903</v>
      </c>
      <c r="AH99">
        <f>[1]RPPF_UPDATED_RW4!AH99</f>
        <v>88</v>
      </c>
      <c r="AI99">
        <f>[1]RPPF_UPDATED_RW4!AI99</f>
        <v>113</v>
      </c>
      <c r="AJ99">
        <f>[1]RPPF_UPDATED_RW4!AJ99</f>
        <v>92</v>
      </c>
      <c r="AK99">
        <f>[1]RPPF_UPDATED_RW4!AK99</f>
        <v>163</v>
      </c>
      <c r="AL99">
        <f>[1]RPPF_UPDATED_RW4!AL99</f>
        <v>103.833333333333</v>
      </c>
      <c r="AM99">
        <f>[1]RPPF_UPDATED_RW4!AM99</f>
        <v>174.71202942520699</v>
      </c>
      <c r="AN99">
        <f>[1]RPPF_UPDATED_RW4!AN99</f>
        <v>100</v>
      </c>
      <c r="AO99">
        <f>[1]RPPF_UPDATED_RW4!AO99</f>
        <v>147.70282163836299</v>
      </c>
      <c r="AP99">
        <f>[1]RPPF_UPDATED_RW4!AP99</f>
        <v>94</v>
      </c>
      <c r="AQ99">
        <f>[1]RPPF_UPDATED_RW4!AQ99</f>
        <v>0.39318447151798802</v>
      </c>
      <c r="AR99">
        <f>[1]RPPF_UPDATED_RW4!AR99</f>
        <v>0.42838448135955198</v>
      </c>
      <c r="AS99">
        <f>[1]RPPF_UPDATED_RW4!AS99</f>
        <v>0.70056043971869697</v>
      </c>
      <c r="AT99">
        <f>[1]RPPF_UPDATED_RW4!AT99</f>
        <v>98</v>
      </c>
    </row>
    <row r="100" spans="1:46" x14ac:dyDescent="0.25">
      <c r="A100">
        <f>[1]RPPF_UPDATED_RW4!A100</f>
        <v>98</v>
      </c>
      <c r="B100">
        <f>[1]RPPF_UPDATED_RW4!B100</f>
        <v>2025</v>
      </c>
      <c r="C100" t="str">
        <f>[1]RPPF_UPDATED_RW4!C100</f>
        <v>UNLV</v>
      </c>
      <c r="D100">
        <f>[1]RPPF_UPDATED_RW4!D100</f>
        <v>66.040899999999993</v>
      </c>
      <c r="E100">
        <f>[1]RPPF_UPDATED_RW4!E100</f>
        <v>289</v>
      </c>
      <c r="F100">
        <f>[1]RPPF_UPDATED_RW4!F100</f>
        <v>65.554400000000001</v>
      </c>
      <c r="G100">
        <f>[1]RPPF_UPDATED_RW4!G100</f>
        <v>279</v>
      </c>
      <c r="H100">
        <f>[1]RPPF_UPDATED_RW4!H100</f>
        <v>105.973</v>
      </c>
      <c r="I100">
        <f>[1]RPPF_UPDATED_RW4!I100</f>
        <v>175</v>
      </c>
      <c r="J100">
        <f>[1]RPPF_UPDATED_RW4!J100</f>
        <v>109.239</v>
      </c>
      <c r="K100">
        <f>[1]RPPF_UPDATED_RW4!K100</f>
        <v>137</v>
      </c>
      <c r="L100">
        <f>[1]RPPF_UPDATED_RW4!L100</f>
        <v>103.871</v>
      </c>
      <c r="M100">
        <f>[1]RPPF_UPDATED_RW4!M100</f>
        <v>122</v>
      </c>
      <c r="N100">
        <f>[1]RPPF_UPDATED_RW4!N100</f>
        <v>102.271</v>
      </c>
      <c r="O100">
        <f>[1]RPPF_UPDATED_RW4!O100</f>
        <v>77</v>
      </c>
      <c r="P100">
        <f>[1]RPPF_UPDATED_RW4!P100</f>
        <v>6.9684600000000003</v>
      </c>
      <c r="Q100">
        <f>[1]RPPF_UPDATED_RW4!Q100</f>
        <v>95</v>
      </c>
      <c r="R100">
        <f>[1]RPPF_UPDATED_RW4!R100</f>
        <v>0.74478900000000003</v>
      </c>
      <c r="S100">
        <f>[1]RPPF_UPDATED_RW4!S100</f>
        <v>0.61941049999999997</v>
      </c>
      <c r="T100">
        <f>[1]RPPF_UPDATED_RW4!T100</f>
        <v>0.66531039999999997</v>
      </c>
      <c r="U100">
        <f>[1]RPPF_UPDATED_RW4!U100</f>
        <v>0.68569199999999997</v>
      </c>
      <c r="V100">
        <f>[1]RPPF_UPDATED_RW4!V100</f>
        <v>89</v>
      </c>
      <c r="W100">
        <f>[1]RPPF_UPDATED_RW4!W100</f>
        <v>105</v>
      </c>
      <c r="X100">
        <f>[1]RPPF_UPDATED_RW4!X100</f>
        <v>104</v>
      </c>
      <c r="Y100">
        <f>[1]RPPF_UPDATED_RW4!Y100</f>
        <v>92</v>
      </c>
      <c r="Z100">
        <f>[1]RPPF_UPDATED_RW4!Z100</f>
        <v>0.10551037311726499</v>
      </c>
      <c r="AA100">
        <f>[1]RPPF_UPDATED_RW4!AA100</f>
        <v>94</v>
      </c>
      <c r="AB100">
        <f>[1]RPPF_UPDATED_RW4!AB100</f>
        <v>788076.56819404801</v>
      </c>
      <c r="AC100">
        <f>[1]RPPF_UPDATED_RW4!AC100</f>
        <v>171</v>
      </c>
      <c r="AD100">
        <f>[1]RPPF_UPDATED_RW4!AD100</f>
        <v>24.876599871796699</v>
      </c>
      <c r="AE100">
        <f>[1]RPPF_UPDATED_RW4!AE100</f>
        <v>107</v>
      </c>
      <c r="AF100">
        <f>[1]RPPF_UPDATED_RW4!AF100</f>
        <v>100.5</v>
      </c>
      <c r="AG100">
        <f>[1]RPPF_UPDATED_RW4!AG100</f>
        <v>0.68209975</v>
      </c>
      <c r="AH100">
        <f>[1]RPPF_UPDATED_RW4!AH100</f>
        <v>96</v>
      </c>
      <c r="AI100">
        <f>[1]RPPF_UPDATED_RW4!AI100</f>
        <v>105</v>
      </c>
      <c r="AJ100">
        <f>[1]RPPF_UPDATED_RW4!AJ100</f>
        <v>104</v>
      </c>
      <c r="AK100">
        <f>[1]RPPF_UPDATED_RW4!AK100</f>
        <v>92</v>
      </c>
      <c r="AL100">
        <f>[1]RPPF_UPDATED_RW4!AL100</f>
        <v>109.583333333333</v>
      </c>
      <c r="AM100">
        <f>[1]RPPF_UPDATED_RW4!AM100</f>
        <v>176.91552424980401</v>
      </c>
      <c r="AN100">
        <f>[1]RPPF_UPDATED_RW4!AN100</f>
        <v>103</v>
      </c>
      <c r="AO100">
        <f>[1]RPPF_UPDATED_RW4!AO100</f>
        <v>160.65587670034</v>
      </c>
      <c r="AP100">
        <f>[1]RPPF_UPDATED_RW4!AP100</f>
        <v>100</v>
      </c>
      <c r="AQ100">
        <f>[1]RPPF_UPDATED_RW4!AQ100</f>
        <v>0.40927632117726198</v>
      </c>
      <c r="AR100">
        <f>[1]RPPF_UPDATED_RW4!AR100</f>
        <v>0.41131082320569601</v>
      </c>
      <c r="AS100">
        <f>[1]RPPF_UPDATED_RW4!AS100</f>
        <v>0.70022544023454902</v>
      </c>
      <c r="AT100">
        <f>[1]RPPF_UPDATED_RW4!AT100</f>
        <v>99</v>
      </c>
    </row>
    <row r="101" spans="1:46" x14ac:dyDescent="0.25">
      <c r="A101">
        <f>[1]RPPF_UPDATED_RW4!A101</f>
        <v>99</v>
      </c>
      <c r="B101">
        <f>[1]RPPF_UPDATED_RW4!B101</f>
        <v>2025</v>
      </c>
      <c r="C101" t="str">
        <f>[1]RPPF_UPDATED_RW4!C101</f>
        <v>High Point</v>
      </c>
      <c r="D101">
        <f>[1]RPPF_UPDATED_RW4!D101</f>
        <v>66.913600000000002</v>
      </c>
      <c r="E101">
        <f>[1]RPPF_UPDATED_RW4!E101</f>
        <v>243</v>
      </c>
      <c r="F101">
        <f>[1]RPPF_UPDATED_RW4!F101</f>
        <v>66.590100000000007</v>
      </c>
      <c r="G101">
        <f>[1]RPPF_UPDATED_RW4!G101</f>
        <v>218</v>
      </c>
      <c r="H101">
        <f>[1]RPPF_UPDATED_RW4!H101</f>
        <v>120.992</v>
      </c>
      <c r="I101">
        <f>[1]RPPF_UPDATED_RW4!I101</f>
        <v>4</v>
      </c>
      <c r="J101">
        <f>[1]RPPF_UPDATED_RW4!J101</f>
        <v>118.855</v>
      </c>
      <c r="K101">
        <f>[1]RPPF_UPDATED_RW4!K101</f>
        <v>28</v>
      </c>
      <c r="L101">
        <f>[1]RPPF_UPDATED_RW4!L101</f>
        <v>105.86799999999999</v>
      </c>
      <c r="M101">
        <f>[1]RPPF_UPDATED_RW4!M101</f>
        <v>172</v>
      </c>
      <c r="N101">
        <f>[1]RPPF_UPDATED_RW4!N101</f>
        <v>110.624</v>
      </c>
      <c r="O101">
        <f>[1]RPPF_UPDATED_RW4!O101</f>
        <v>237</v>
      </c>
      <c r="P101">
        <f>[1]RPPF_UPDATED_RW4!P101</f>
        <v>8.2312899999999996</v>
      </c>
      <c r="Q101">
        <f>[1]RPPF_UPDATED_RW4!Q101</f>
        <v>91</v>
      </c>
      <c r="R101">
        <f>[1]RPPF_UPDATED_RW4!R101</f>
        <v>0.80156700000000003</v>
      </c>
      <c r="S101">
        <f>[1]RPPF_UPDATED_RW4!S101</f>
        <v>0.59081150000000004</v>
      </c>
      <c r="T101">
        <f>[1]RPPF_UPDATED_RW4!T101</f>
        <v>0.59531279999999998</v>
      </c>
      <c r="U101">
        <f>[1]RPPF_UPDATED_RW4!U101</f>
        <v>0.70738199999999996</v>
      </c>
      <c r="V101">
        <f>[1]RPPF_UPDATED_RW4!V101</f>
        <v>67</v>
      </c>
      <c r="W101">
        <f>[1]RPPF_UPDATED_RW4!W101</f>
        <v>115</v>
      </c>
      <c r="X101">
        <f>[1]RPPF_UPDATED_RW4!X101</f>
        <v>128</v>
      </c>
      <c r="Y101">
        <f>[1]RPPF_UPDATED_RW4!Y101</f>
        <v>82</v>
      </c>
      <c r="Z101">
        <f>[1]RPPF_UPDATED_RW4!Z101</f>
        <v>0.12300937328136501</v>
      </c>
      <c r="AA101">
        <f>[1]RPPF_UPDATED_RW4!AA101</f>
        <v>90</v>
      </c>
      <c r="AB101">
        <f>[1]RPPF_UPDATED_RW4!AB101</f>
        <v>945255.70812244003</v>
      </c>
      <c r="AC101">
        <f>[1]RPPF_UPDATED_RW4!AC101</f>
        <v>37</v>
      </c>
      <c r="AD101">
        <f>[1]RPPF_UPDATED_RW4!AD101</f>
        <v>27.838419611276201</v>
      </c>
      <c r="AE101">
        <f>[1]RPPF_UPDATED_RW4!AE101</f>
        <v>257</v>
      </c>
      <c r="AF101">
        <f>[1]RPPF_UPDATED_RW4!AF101</f>
        <v>173.5</v>
      </c>
      <c r="AG101">
        <f>[1]RPPF_UPDATED_RW4!AG101</f>
        <v>0.69618924999999998</v>
      </c>
      <c r="AH101">
        <f>[1]RPPF_UPDATED_RW4!AH101</f>
        <v>90</v>
      </c>
      <c r="AI101">
        <f>[1]RPPF_UPDATED_RW4!AI101</f>
        <v>115</v>
      </c>
      <c r="AJ101">
        <f>[1]RPPF_UPDATED_RW4!AJ101</f>
        <v>128</v>
      </c>
      <c r="AK101">
        <f>[1]RPPF_UPDATED_RW4!AK101</f>
        <v>82</v>
      </c>
      <c r="AL101">
        <f>[1]RPPF_UPDATED_RW4!AL101</f>
        <v>100.083333333333</v>
      </c>
      <c r="AM101">
        <f>[1]RPPF_UPDATED_RW4!AM101</f>
        <v>169.39977189566099</v>
      </c>
      <c r="AN101">
        <f>[1]RPPF_UPDATED_RW4!AN101</f>
        <v>97</v>
      </c>
      <c r="AO101">
        <f>[1]RPPF_UPDATED_RW4!AO101</f>
        <v>143.75880313195401</v>
      </c>
      <c r="AP101">
        <f>[1]RPPF_UPDATED_RW4!AP101</f>
        <v>92</v>
      </c>
      <c r="AQ101">
        <f>[1]RPPF_UPDATED_RW4!AQ101</f>
        <v>0.39207785039823001</v>
      </c>
      <c r="AR101">
        <f>[1]RPPF_UPDATED_RW4!AR101</f>
        <v>0.42567910350203497</v>
      </c>
      <c r="AS101">
        <f>[1]RPPF_UPDATED_RW4!AS101</f>
        <v>0.69925841280844903</v>
      </c>
      <c r="AT101">
        <f>[1]RPPF_UPDATED_RW4!AT101</f>
        <v>100</v>
      </c>
    </row>
    <row r="102" spans="1:46" x14ac:dyDescent="0.25">
      <c r="A102">
        <f>[1]RPPF_UPDATED_RW4!A102</f>
        <v>100</v>
      </c>
      <c r="B102">
        <f>[1]RPPF_UPDATED_RW4!B102</f>
        <v>2025</v>
      </c>
      <c r="C102" t="str">
        <f>[1]RPPF_UPDATED_RW4!C102</f>
        <v>Kent St.</v>
      </c>
      <c r="D102">
        <f>[1]RPPF_UPDATED_RW4!D102</f>
        <v>67.344800000000006</v>
      </c>
      <c r="E102">
        <f>[1]RPPF_UPDATED_RW4!E102</f>
        <v>219</v>
      </c>
      <c r="F102">
        <f>[1]RPPF_UPDATED_RW4!F102</f>
        <v>65.679299999999998</v>
      </c>
      <c r="G102">
        <f>[1]RPPF_UPDATED_RW4!G102</f>
        <v>268</v>
      </c>
      <c r="H102">
        <f>[1]RPPF_UPDATED_RW4!H102</f>
        <v>104.91500000000001</v>
      </c>
      <c r="I102">
        <f>[1]RPPF_UPDATED_RW4!I102</f>
        <v>204</v>
      </c>
      <c r="J102">
        <f>[1]RPPF_UPDATED_RW4!J102</f>
        <v>105.244</v>
      </c>
      <c r="K102">
        <f>[1]RPPF_UPDATED_RW4!K102</f>
        <v>220</v>
      </c>
      <c r="L102">
        <f>[1]RPPF_UPDATED_RW4!L102</f>
        <v>98.804500000000004</v>
      </c>
      <c r="M102">
        <f>[1]RPPF_UPDATED_RW4!M102</f>
        <v>41</v>
      </c>
      <c r="N102">
        <f>[1]RPPF_UPDATED_RW4!N102</f>
        <v>102.506</v>
      </c>
      <c r="O102">
        <f>[1]RPPF_UPDATED_RW4!O102</f>
        <v>80</v>
      </c>
      <c r="P102">
        <f>[1]RPPF_UPDATED_RW4!P102</f>
        <v>2.7378</v>
      </c>
      <c r="Q102">
        <f>[1]RPPF_UPDATED_RW4!Q102</f>
        <v>131</v>
      </c>
      <c r="R102">
        <f>[1]RPPF_UPDATED_RW4!R102</f>
        <v>0.4417199</v>
      </c>
      <c r="S102">
        <f>[1]RPPF_UPDATED_RW4!S102</f>
        <v>0.71897999999999995</v>
      </c>
      <c r="T102">
        <f>[1]RPPF_UPDATED_RW4!T102</f>
        <v>0.65051099999999995</v>
      </c>
      <c r="U102">
        <f>[1]RPPF_UPDATED_RW4!U102</f>
        <v>0.752969</v>
      </c>
      <c r="V102">
        <f>[1]RPPF_UPDATED_RW4!V102</f>
        <v>199</v>
      </c>
      <c r="W102">
        <f>[1]RPPF_UPDATED_RW4!W102</f>
        <v>80</v>
      </c>
      <c r="X102">
        <f>[1]RPPF_UPDATED_RW4!X102</f>
        <v>110</v>
      </c>
      <c r="Y102">
        <f>[1]RPPF_UPDATED_RW4!Y102</f>
        <v>69</v>
      </c>
      <c r="Z102">
        <f>[1]RPPF_UPDATED_RW4!Z102</f>
        <v>4.0656442665209402E-2</v>
      </c>
      <c r="AA102">
        <f>[1]RPPF_UPDATED_RW4!AA102</f>
        <v>131</v>
      </c>
      <c r="AB102">
        <f>[1]RPPF_UPDATED_RW4!AB102</f>
        <v>745931.17699201196</v>
      </c>
      <c r="AC102">
        <f>[1]RPPF_UPDATED_RW4!AC102</f>
        <v>224</v>
      </c>
      <c r="AD102">
        <f>[1]RPPF_UPDATED_RW4!AD102</f>
        <v>24.484700234497598</v>
      </c>
      <c r="AE102">
        <f>[1]RPPF_UPDATED_RW4!AE102</f>
        <v>94</v>
      </c>
      <c r="AF102">
        <f>[1]RPPF_UPDATED_RW4!AF102</f>
        <v>112.5</v>
      </c>
      <c r="AG102">
        <f>[1]RPPF_UPDATED_RW4!AG102</f>
        <v>0.58034995</v>
      </c>
      <c r="AH102">
        <f>[1]RPPF_UPDATED_RW4!AH102</f>
        <v>126</v>
      </c>
      <c r="AI102">
        <f>[1]RPPF_UPDATED_RW4!AI102</f>
        <v>80</v>
      </c>
      <c r="AJ102">
        <f>[1]RPPF_UPDATED_RW4!AJ102</f>
        <v>110</v>
      </c>
      <c r="AK102">
        <f>[1]RPPF_UPDATED_RW4!AK102</f>
        <v>69</v>
      </c>
      <c r="AL102">
        <f>[1]RPPF_UPDATED_RW4!AL102</f>
        <v>128.75</v>
      </c>
      <c r="AM102">
        <f>[1]RPPF_UPDATED_RW4!AM102</f>
        <v>179.073131380566</v>
      </c>
      <c r="AN102">
        <f>[1]RPPF_UPDATED_RW4!AN102</f>
        <v>105</v>
      </c>
      <c r="AO102">
        <f>[1]RPPF_UPDATED_RW4!AO102</f>
        <v>221.84890340733199</v>
      </c>
      <c r="AP102">
        <f>[1]RPPF_UPDATED_RW4!AP102</f>
        <v>122</v>
      </c>
      <c r="AQ102">
        <f>[1]RPPF_UPDATED_RW4!AQ102</f>
        <v>0.47449147858176099</v>
      </c>
      <c r="AR102">
        <f>[1]RPPF_UPDATED_RW4!AR102</f>
        <v>0.33611826640499098</v>
      </c>
      <c r="AS102">
        <f>[1]RPPF_UPDATED_RW4!AS102</f>
        <v>0.69680736107092001</v>
      </c>
      <c r="AT102">
        <f>[1]RPPF_UPDATED_RW4!AT102</f>
        <v>101</v>
      </c>
    </row>
    <row r="103" spans="1:46" x14ac:dyDescent="0.25">
      <c r="A103">
        <f>[1]RPPF_UPDATED_RW4!A103</f>
        <v>101</v>
      </c>
      <c r="B103">
        <f>[1]RPPF_UPDATED_RW4!B103</f>
        <v>2025</v>
      </c>
      <c r="C103" t="str">
        <f>[1]RPPF_UPDATED_RW4!C103</f>
        <v>Middle Tennessee</v>
      </c>
      <c r="D103">
        <f>[1]RPPF_UPDATED_RW4!D103</f>
        <v>69.373500000000007</v>
      </c>
      <c r="E103">
        <f>[1]RPPF_UPDATED_RW4!E103</f>
        <v>115</v>
      </c>
      <c r="F103">
        <f>[1]RPPF_UPDATED_RW4!F103</f>
        <v>68.065899999999999</v>
      </c>
      <c r="G103">
        <f>[1]RPPF_UPDATED_RW4!G103</f>
        <v>143</v>
      </c>
      <c r="H103">
        <f>[1]RPPF_UPDATED_RW4!H103</f>
        <v>106.259</v>
      </c>
      <c r="I103">
        <f>[1]RPPF_UPDATED_RW4!I103</f>
        <v>167</v>
      </c>
      <c r="J103">
        <f>[1]RPPF_UPDATED_RW4!J103</f>
        <v>109.874</v>
      </c>
      <c r="K103">
        <f>[1]RPPF_UPDATED_RW4!K103</f>
        <v>122</v>
      </c>
      <c r="L103">
        <f>[1]RPPF_UPDATED_RW4!L103</f>
        <v>104.212</v>
      </c>
      <c r="M103">
        <f>[1]RPPF_UPDATED_RW4!M103</f>
        <v>133</v>
      </c>
      <c r="N103">
        <f>[1]RPPF_UPDATED_RW4!N103</f>
        <v>105.494</v>
      </c>
      <c r="O103">
        <f>[1]RPPF_UPDATED_RW4!O103</f>
        <v>131</v>
      </c>
      <c r="P103">
        <f>[1]RPPF_UPDATED_RW4!P103</f>
        <v>4.3794500000000003</v>
      </c>
      <c r="Q103">
        <f>[1]RPPF_UPDATED_RW4!Q103</f>
        <v>113</v>
      </c>
      <c r="R103">
        <f>[1]RPPF_UPDATED_RW4!R103</f>
        <v>0.62011309999999997</v>
      </c>
      <c r="S103">
        <f>[1]RPPF_UPDATED_RW4!S103</f>
        <v>0.64849699999999999</v>
      </c>
      <c r="T103">
        <f>[1]RPPF_UPDATED_RW4!T103</f>
        <v>0.65871089999999999</v>
      </c>
      <c r="U103">
        <f>[1]RPPF_UPDATED_RW4!U103</f>
        <v>0.59021170000000001</v>
      </c>
      <c r="V103">
        <f>[1]RPPF_UPDATED_RW4!V103</f>
        <v>131</v>
      </c>
      <c r="W103">
        <f>[1]RPPF_UPDATED_RW4!W103</f>
        <v>97</v>
      </c>
      <c r="X103">
        <f>[1]RPPF_UPDATED_RW4!X103</f>
        <v>109</v>
      </c>
      <c r="Y103">
        <f>[1]RPPF_UPDATED_RW4!Y103</f>
        <v>117</v>
      </c>
      <c r="Z103">
        <f>[1]RPPF_UPDATED_RW4!Z103</f>
        <v>6.3136500248653901E-2</v>
      </c>
      <c r="AA103">
        <f>[1]RPPF_UPDATED_RW4!AA103</f>
        <v>114</v>
      </c>
      <c r="AB103">
        <f>[1]RPPF_UPDATED_RW4!AB103</f>
        <v>837497.41795368597</v>
      </c>
      <c r="AC103">
        <f>[1]RPPF_UPDATED_RW4!AC103</f>
        <v>121</v>
      </c>
      <c r="AD103">
        <f>[1]RPPF_UPDATED_RW4!AD103</f>
        <v>24.8869003980599</v>
      </c>
      <c r="AE103">
        <f>[1]RPPF_UPDATED_RW4!AE103</f>
        <v>108</v>
      </c>
      <c r="AF103">
        <f>[1]RPPF_UPDATED_RW4!AF103</f>
        <v>111</v>
      </c>
      <c r="AG103">
        <f>[1]RPPF_UPDATED_RW4!AG103</f>
        <v>0.63430505000000004</v>
      </c>
      <c r="AH103">
        <f>[1]RPPF_UPDATED_RW4!AH103</f>
        <v>110</v>
      </c>
      <c r="AI103">
        <f>[1]RPPF_UPDATED_RW4!AI103</f>
        <v>97</v>
      </c>
      <c r="AJ103">
        <f>[1]RPPF_UPDATED_RW4!AJ103</f>
        <v>109</v>
      </c>
      <c r="AK103">
        <f>[1]RPPF_UPDATED_RW4!AK103</f>
        <v>117</v>
      </c>
      <c r="AL103">
        <f>[1]RPPF_UPDATED_RW4!AL103</f>
        <v>113.666666666666</v>
      </c>
      <c r="AM103">
        <f>[1]RPPF_UPDATED_RW4!AM103</f>
        <v>175.27708943397801</v>
      </c>
      <c r="AN103">
        <f>[1]RPPF_UPDATED_RW4!AN103</f>
        <v>101</v>
      </c>
      <c r="AO103">
        <f>[1]RPPF_UPDATED_RW4!AO103</f>
        <v>179.19874146779401</v>
      </c>
      <c r="AP103">
        <f>[1]RPPF_UPDATED_RW4!AP103</f>
        <v>109</v>
      </c>
      <c r="AQ103">
        <f>[1]RPPF_UPDATED_RW4!AQ103</f>
        <v>0.42889413404619597</v>
      </c>
      <c r="AR103">
        <f>[1]RPPF_UPDATED_RW4!AR103</f>
        <v>0.37730331763858199</v>
      </c>
      <c r="AS103">
        <f>[1]RPPF_UPDATED_RW4!AS103</f>
        <v>0.69528773777836805</v>
      </c>
      <c r="AT103">
        <f>[1]RPPF_UPDATED_RW4!AT103</f>
        <v>102</v>
      </c>
    </row>
    <row r="104" spans="1:46" x14ac:dyDescent="0.25">
      <c r="A104">
        <f>[1]RPPF_UPDATED_RW4!A104</f>
        <v>102</v>
      </c>
      <c r="B104">
        <f>[1]RPPF_UPDATED_RW4!B104</f>
        <v>2025</v>
      </c>
      <c r="C104" t="str">
        <f>[1]RPPF_UPDATED_RW4!C104</f>
        <v>St. Thomas</v>
      </c>
      <c r="D104">
        <f>[1]RPPF_UPDATED_RW4!D104</f>
        <v>69.554000000000002</v>
      </c>
      <c r="E104">
        <f>[1]RPPF_UPDATED_RW4!E104</f>
        <v>104</v>
      </c>
      <c r="F104">
        <f>[1]RPPF_UPDATED_RW4!F104</f>
        <v>67.902500000000003</v>
      </c>
      <c r="G104">
        <f>[1]RPPF_UPDATED_RW4!G104</f>
        <v>155</v>
      </c>
      <c r="H104">
        <f>[1]RPPF_UPDATED_RW4!H104</f>
        <v>118.652</v>
      </c>
      <c r="I104">
        <f>[1]RPPF_UPDATED_RW4!I104</f>
        <v>15</v>
      </c>
      <c r="J104">
        <f>[1]RPPF_UPDATED_RW4!J104</f>
        <v>116.401</v>
      </c>
      <c r="K104">
        <f>[1]RPPF_UPDATED_RW4!K104</f>
        <v>49</v>
      </c>
      <c r="L104">
        <f>[1]RPPF_UPDATED_RW4!L104</f>
        <v>111.14400000000001</v>
      </c>
      <c r="M104">
        <f>[1]RPPF_UPDATED_RW4!M104</f>
        <v>300</v>
      </c>
      <c r="N104">
        <f>[1]RPPF_UPDATED_RW4!N104</f>
        <v>112.595</v>
      </c>
      <c r="O104">
        <f>[1]RPPF_UPDATED_RW4!O104</f>
        <v>273</v>
      </c>
      <c r="P104">
        <f>[1]RPPF_UPDATED_RW4!P104</f>
        <v>3.8054399999999999</v>
      </c>
      <c r="Q104">
        <f>[1]RPPF_UPDATED_RW4!Q104</f>
        <v>117</v>
      </c>
      <c r="R104">
        <f>[1]RPPF_UPDATED_RW4!R104</f>
        <v>0.69071009999999999</v>
      </c>
      <c r="S104">
        <f>[1]RPPF_UPDATED_RW4!S104</f>
        <v>0.62421040000000005</v>
      </c>
      <c r="T104">
        <f>[1]RPPF_UPDATED_RW4!T104</f>
        <v>0.66511050000000005</v>
      </c>
      <c r="U104">
        <f>[1]RPPF_UPDATED_RW4!U104</f>
        <v>0.58121230000000002</v>
      </c>
      <c r="V104">
        <f>[1]RPPF_UPDATED_RW4!V104</f>
        <v>101</v>
      </c>
      <c r="W104">
        <f>[1]RPPF_UPDATED_RW4!W104</f>
        <v>104</v>
      </c>
      <c r="X104">
        <f>[1]RPPF_UPDATED_RW4!X104</f>
        <v>105</v>
      </c>
      <c r="Y104">
        <f>[1]RPPF_UPDATED_RW4!Y104</f>
        <v>123</v>
      </c>
      <c r="Z104">
        <f>[1]RPPF_UPDATED_RW4!Z104</f>
        <v>5.4720073611869799E-2</v>
      </c>
      <c r="AA104">
        <f>[1]RPPF_UPDATED_RW4!AA104</f>
        <v>118</v>
      </c>
      <c r="AB104">
        <f>[1]RPPF_UPDATED_RW4!AB104</f>
        <v>942400.55608075403</v>
      </c>
      <c r="AC104">
        <f>[1]RPPF_UPDATED_RW4!AC104</f>
        <v>41</v>
      </c>
      <c r="AD104">
        <f>[1]RPPF_UPDATED_RW4!AD104</f>
        <v>27.549166093367798</v>
      </c>
      <c r="AE104">
        <f>[1]RPPF_UPDATED_RW4!AE104</f>
        <v>240</v>
      </c>
      <c r="AF104">
        <f>[1]RPPF_UPDATED_RW4!AF104</f>
        <v>179</v>
      </c>
      <c r="AG104">
        <f>[1]RPPF_UPDATED_RW4!AG104</f>
        <v>0.65746024999999997</v>
      </c>
      <c r="AH104">
        <f>[1]RPPF_UPDATED_RW4!AH104</f>
        <v>106</v>
      </c>
      <c r="AI104">
        <f>[1]RPPF_UPDATED_RW4!AI104</f>
        <v>104</v>
      </c>
      <c r="AJ104">
        <f>[1]RPPF_UPDATED_RW4!AJ104</f>
        <v>105</v>
      </c>
      <c r="AK104">
        <f>[1]RPPF_UPDATED_RW4!AK104</f>
        <v>123</v>
      </c>
      <c r="AL104">
        <f>[1]RPPF_UPDATED_RW4!AL104</f>
        <v>112</v>
      </c>
      <c r="AM104">
        <f>[1]RPPF_UPDATED_RW4!AM104</f>
        <v>179.42668049106501</v>
      </c>
      <c r="AN104">
        <f>[1]RPPF_UPDATED_RW4!AN104</f>
        <v>106</v>
      </c>
      <c r="AO104">
        <f>[1]RPPF_UPDATED_RW4!AO104</f>
        <v>170.352504200824</v>
      </c>
      <c r="AP104">
        <f>[1]RPPF_UPDATED_RW4!AP104</f>
        <v>104</v>
      </c>
      <c r="AQ104">
        <f>[1]RPPF_UPDATED_RW4!AQ104</f>
        <v>0.41186695444524402</v>
      </c>
      <c r="AR104">
        <f>[1]RPPF_UPDATED_RW4!AR104</f>
        <v>0.39355937266214303</v>
      </c>
      <c r="AS104">
        <f>[1]RPPF_UPDATED_RW4!AS104</f>
        <v>0.695021645451258</v>
      </c>
      <c r="AT104">
        <f>[1]RPPF_UPDATED_RW4!AT104</f>
        <v>103</v>
      </c>
    </row>
    <row r="105" spans="1:46" x14ac:dyDescent="0.25">
      <c r="A105">
        <f>[1]RPPF_UPDATED_RW4!A105</f>
        <v>103</v>
      </c>
      <c r="B105">
        <f>[1]RPPF_UPDATED_RW4!B105</f>
        <v>2025</v>
      </c>
      <c r="C105" t="str">
        <f>[1]RPPF_UPDATED_RW4!C105</f>
        <v>South Carolina</v>
      </c>
      <c r="D105">
        <f>[1]RPPF_UPDATED_RW4!D105</f>
        <v>66.704899999999995</v>
      </c>
      <c r="E105">
        <f>[1]RPPF_UPDATED_RW4!E105</f>
        <v>256</v>
      </c>
      <c r="F105">
        <f>[1]RPPF_UPDATED_RW4!F105</f>
        <v>65.215199999999996</v>
      </c>
      <c r="G105">
        <f>[1]RPPF_UPDATED_RW4!G105</f>
        <v>293</v>
      </c>
      <c r="H105">
        <f>[1]RPPF_UPDATED_RW4!H105</f>
        <v>103.583</v>
      </c>
      <c r="I105">
        <f>[1]RPPF_UPDATED_RW4!I105</f>
        <v>246</v>
      </c>
      <c r="J105">
        <f>[1]RPPF_UPDATED_RW4!J105</f>
        <v>109.935</v>
      </c>
      <c r="K105">
        <f>[1]RPPF_UPDATED_RW4!K105</f>
        <v>120</v>
      </c>
      <c r="L105">
        <f>[1]RPPF_UPDATED_RW4!L105</f>
        <v>105.197</v>
      </c>
      <c r="M105">
        <f>[1]RPPF_UPDATED_RW4!M105</f>
        <v>162</v>
      </c>
      <c r="N105">
        <f>[1]RPPF_UPDATED_RW4!N105</f>
        <v>100.16200000000001</v>
      </c>
      <c r="O105">
        <f>[1]RPPF_UPDATED_RW4!O105</f>
        <v>54</v>
      </c>
      <c r="P105">
        <f>[1]RPPF_UPDATED_RW4!P105</f>
        <v>9.7729900000000001</v>
      </c>
      <c r="Q105">
        <f>[1]RPPF_UPDATED_RW4!Q105</f>
        <v>84</v>
      </c>
      <c r="R105">
        <f>[1]RPPF_UPDATED_RW4!R105</f>
        <v>0.78057399999999999</v>
      </c>
      <c r="S105">
        <f>[1]RPPF_UPDATED_RW4!S105</f>
        <v>0.59061160000000001</v>
      </c>
      <c r="T105">
        <f>[1]RPPF_UPDATED_RW4!T105</f>
        <v>0.77177499999999999</v>
      </c>
      <c r="U105">
        <f>[1]RPPF_UPDATED_RW4!U105</f>
        <v>0.43481890000000001</v>
      </c>
      <c r="V105">
        <f>[1]RPPF_UPDATED_RW4!V105</f>
        <v>74</v>
      </c>
      <c r="W105">
        <f>[1]RPPF_UPDATED_RW4!W105</f>
        <v>116</v>
      </c>
      <c r="X105">
        <f>[1]RPPF_UPDATED_RW4!X105</f>
        <v>75</v>
      </c>
      <c r="Y105">
        <f>[1]RPPF_UPDATED_RW4!Y105</f>
        <v>189</v>
      </c>
      <c r="Z105">
        <f>[1]RPPF_UPDATED_RW4!Z105</f>
        <v>0.146510975955289</v>
      </c>
      <c r="AA105">
        <f>[1]RPPF_UPDATED_RW4!AA105</f>
        <v>83</v>
      </c>
      <c r="AB105">
        <f>[1]RPPF_UPDATED_RW4!AB105</f>
        <v>806175.69175820204</v>
      </c>
      <c r="AC105">
        <f>[1]RPPF_UPDATED_RW4!AC105</f>
        <v>149</v>
      </c>
      <c r="AD105">
        <f>[1]RPPF_UPDATED_RW4!AD105</f>
        <v>23.821386910016201</v>
      </c>
      <c r="AE105">
        <f>[1]RPPF_UPDATED_RW4!AE105</f>
        <v>75</v>
      </c>
      <c r="AF105">
        <f>[1]RPPF_UPDATED_RW4!AF105</f>
        <v>79</v>
      </c>
      <c r="AG105">
        <f>[1]RPPF_UPDATED_RW4!AG105</f>
        <v>0.6855928</v>
      </c>
      <c r="AH105">
        <f>[1]RPPF_UPDATED_RW4!AH105</f>
        <v>94</v>
      </c>
      <c r="AI105">
        <f>[1]RPPF_UPDATED_RW4!AI105</f>
        <v>116</v>
      </c>
      <c r="AJ105">
        <f>[1]RPPF_UPDATED_RW4!AJ105</f>
        <v>75</v>
      </c>
      <c r="AK105">
        <f>[1]RPPF_UPDATED_RW4!AK105</f>
        <v>189</v>
      </c>
      <c r="AL105">
        <f>[1]RPPF_UPDATED_RW4!AL105</f>
        <v>111.5</v>
      </c>
      <c r="AM105">
        <f>[1]RPPF_UPDATED_RW4!AM105</f>
        <v>188.787351958546</v>
      </c>
      <c r="AN105">
        <f>[1]RPPF_UPDATED_RW4!AN105</f>
        <v>109</v>
      </c>
      <c r="AO105">
        <f>[1]RPPF_UPDATED_RW4!AO105</f>
        <v>162.63297980958899</v>
      </c>
      <c r="AP105">
        <f>[1]RPPF_UPDATED_RW4!AP105</f>
        <v>101</v>
      </c>
      <c r="AQ105">
        <f>[1]RPPF_UPDATED_RW4!AQ105</f>
        <v>0.38772100828969602</v>
      </c>
      <c r="AR105">
        <f>[1]RPPF_UPDATED_RW4!AR105</f>
        <v>0.41278555858439198</v>
      </c>
      <c r="AS105">
        <f>[1]RPPF_UPDATED_RW4!AS105</f>
        <v>0.69332037192441798</v>
      </c>
      <c r="AT105">
        <f>[1]RPPF_UPDATED_RW4!AT105</f>
        <v>104</v>
      </c>
    </row>
    <row r="106" spans="1:46" x14ac:dyDescent="0.25">
      <c r="A106">
        <f>[1]RPPF_UPDATED_RW4!A106</f>
        <v>104</v>
      </c>
      <c r="B106">
        <f>[1]RPPF_UPDATED_RW4!B106</f>
        <v>2025</v>
      </c>
      <c r="C106" t="str">
        <f>[1]RPPF_UPDATED_RW4!C106</f>
        <v>Oregon St.</v>
      </c>
      <c r="D106">
        <f>[1]RPPF_UPDATED_RW4!D106</f>
        <v>64.894300000000001</v>
      </c>
      <c r="E106">
        <f>[1]RPPF_UPDATED_RW4!E106</f>
        <v>330</v>
      </c>
      <c r="F106">
        <f>[1]RPPF_UPDATED_RW4!F106</f>
        <v>64.113900000000001</v>
      </c>
      <c r="G106">
        <f>[1]RPPF_UPDATED_RW4!G106</f>
        <v>333</v>
      </c>
      <c r="H106">
        <f>[1]RPPF_UPDATED_RW4!H106</f>
        <v>115.07599999999999</v>
      </c>
      <c r="I106">
        <f>[1]RPPF_UPDATED_RW4!I106</f>
        <v>29</v>
      </c>
      <c r="J106">
        <f>[1]RPPF_UPDATED_RW4!J106</f>
        <v>116.059</v>
      </c>
      <c r="K106">
        <f>[1]RPPF_UPDATED_RW4!K106</f>
        <v>53</v>
      </c>
      <c r="L106">
        <f>[1]RPPF_UPDATED_RW4!L106</f>
        <v>103.27500000000001</v>
      </c>
      <c r="M106">
        <f>[1]RPPF_UPDATED_RW4!M106</f>
        <v>110</v>
      </c>
      <c r="N106">
        <f>[1]RPPF_UPDATED_RW4!N106</f>
        <v>105.587</v>
      </c>
      <c r="O106">
        <f>[1]RPPF_UPDATED_RW4!O106</f>
        <v>138</v>
      </c>
      <c r="P106">
        <f>[1]RPPF_UPDATED_RW4!P106</f>
        <v>10.4719</v>
      </c>
      <c r="Q106">
        <f>[1]RPPF_UPDATED_RW4!Q106</f>
        <v>80</v>
      </c>
      <c r="R106">
        <f>[1]RPPF_UPDATED_RW4!R106</f>
        <v>0.81876400000000005</v>
      </c>
      <c r="S106">
        <f>[1]RPPF_UPDATED_RW4!S106</f>
        <v>0.56081300000000001</v>
      </c>
      <c r="T106">
        <f>[1]RPPF_UPDATED_RW4!T106</f>
        <v>0.81926399999999999</v>
      </c>
      <c r="U106">
        <f>[1]RPPF_UPDATED_RW4!U106</f>
        <v>0.53031450000000002</v>
      </c>
      <c r="V106">
        <f>[1]RPPF_UPDATED_RW4!V106</f>
        <v>64</v>
      </c>
      <c r="W106">
        <f>[1]RPPF_UPDATED_RW4!W106</f>
        <v>130</v>
      </c>
      <c r="X106">
        <f>[1]RPPF_UPDATED_RW4!X106</f>
        <v>64</v>
      </c>
      <c r="Y106">
        <f>[1]RPPF_UPDATED_RW4!Y106</f>
        <v>145</v>
      </c>
      <c r="Z106">
        <f>[1]RPPF_UPDATED_RW4!Z106</f>
        <v>0.16137010492446899</v>
      </c>
      <c r="AA106">
        <f>[1]RPPF_UPDATED_RW4!AA106</f>
        <v>75</v>
      </c>
      <c r="AB106">
        <f>[1]RPPF_UPDATED_RW4!AB106</f>
        <v>874106.19987545803</v>
      </c>
      <c r="AC106">
        <f>[1]RPPF_UPDATED_RW4!AC106</f>
        <v>84</v>
      </c>
      <c r="AD106">
        <f>[1]RPPF_UPDATED_RW4!AD106</f>
        <v>26.6422051936899</v>
      </c>
      <c r="AE106">
        <f>[1]RPPF_UPDATED_RW4!AE106</f>
        <v>193</v>
      </c>
      <c r="AF106">
        <f>[1]RPPF_UPDATED_RW4!AF106</f>
        <v>134</v>
      </c>
      <c r="AG106">
        <f>[1]RPPF_UPDATED_RW4!AG106</f>
        <v>0.68978850000000003</v>
      </c>
      <c r="AH106">
        <f>[1]RPPF_UPDATED_RW4!AH106</f>
        <v>92</v>
      </c>
      <c r="AI106">
        <f>[1]RPPF_UPDATED_RW4!AI106</f>
        <v>130</v>
      </c>
      <c r="AJ106">
        <f>[1]RPPF_UPDATED_RW4!AJ106</f>
        <v>64</v>
      </c>
      <c r="AK106">
        <f>[1]RPPF_UPDATED_RW4!AK106</f>
        <v>145</v>
      </c>
      <c r="AL106">
        <f>[1]RPPF_UPDATED_RW4!AL106</f>
        <v>99</v>
      </c>
      <c r="AM106">
        <f>[1]RPPF_UPDATED_RW4!AM106</f>
        <v>176.52943137908699</v>
      </c>
      <c r="AN106">
        <f>[1]RPPF_UPDATED_RW4!AN106</f>
        <v>102</v>
      </c>
      <c r="AO106">
        <f>[1]RPPF_UPDATED_RW4!AO106</f>
        <v>143.52225356033</v>
      </c>
      <c r="AP106">
        <f>[1]RPPF_UPDATED_RW4!AP106</f>
        <v>91</v>
      </c>
      <c r="AQ106">
        <f>[1]RPPF_UPDATED_RW4!AQ106</f>
        <v>0.37063891041574998</v>
      </c>
      <c r="AR106">
        <f>[1]RPPF_UPDATED_RW4!AR106</f>
        <v>0.42185224859304898</v>
      </c>
      <c r="AS106">
        <f>[1]RPPF_UPDATED_RW4!AS106</f>
        <v>0.69053512128486805</v>
      </c>
      <c r="AT106">
        <f>[1]RPPF_UPDATED_RW4!AT106</f>
        <v>105</v>
      </c>
    </row>
    <row r="107" spans="1:46" x14ac:dyDescent="0.25">
      <c r="A107">
        <f>[1]RPPF_UPDATED_RW4!A107</f>
        <v>105</v>
      </c>
      <c r="B107">
        <f>[1]RPPF_UPDATED_RW4!B107</f>
        <v>2025</v>
      </c>
      <c r="C107" t="str">
        <f>[1]RPPF_UPDATED_RW4!C107</f>
        <v>South Dakota St.</v>
      </c>
      <c r="D107">
        <f>[1]RPPF_UPDATED_RW4!D107</f>
        <v>70.213499999999996</v>
      </c>
      <c r="E107">
        <f>[1]RPPF_UPDATED_RW4!E107</f>
        <v>72</v>
      </c>
      <c r="F107">
        <f>[1]RPPF_UPDATED_RW4!F107</f>
        <v>69.170100000000005</v>
      </c>
      <c r="G107">
        <f>[1]RPPF_UPDATED_RW4!G107</f>
        <v>85</v>
      </c>
      <c r="H107">
        <f>[1]RPPF_UPDATED_RW4!H107</f>
        <v>114.375</v>
      </c>
      <c r="I107">
        <f>[1]RPPF_UPDATED_RW4!I107</f>
        <v>36</v>
      </c>
      <c r="J107">
        <f>[1]RPPF_UPDATED_RW4!J107</f>
        <v>112.149</v>
      </c>
      <c r="K107">
        <f>[1]RPPF_UPDATED_RW4!K107</f>
        <v>92</v>
      </c>
      <c r="L107">
        <f>[1]RPPF_UPDATED_RW4!L107</f>
        <v>107.268</v>
      </c>
      <c r="M107">
        <f>[1]RPPF_UPDATED_RW4!M107</f>
        <v>209</v>
      </c>
      <c r="N107">
        <f>[1]RPPF_UPDATED_RW4!N107</f>
        <v>106.824</v>
      </c>
      <c r="O107">
        <f>[1]RPPF_UPDATED_RW4!O107</f>
        <v>160</v>
      </c>
      <c r="P107">
        <f>[1]RPPF_UPDATED_RW4!P107</f>
        <v>5.32477</v>
      </c>
      <c r="Q107">
        <f>[1]RPPF_UPDATED_RW4!Q107</f>
        <v>107</v>
      </c>
      <c r="R107">
        <f>[1]RPPF_UPDATED_RW4!R107</f>
        <v>0.76648000000000005</v>
      </c>
      <c r="S107">
        <f>[1]RPPF_UPDATED_RW4!S107</f>
        <v>0.58381179999999999</v>
      </c>
      <c r="T107">
        <f>[1]RPPF_UPDATED_RW4!T107</f>
        <v>0.67221019999999998</v>
      </c>
      <c r="U107">
        <f>[1]RPPF_UPDATED_RW4!U107</f>
        <v>0.50671529999999998</v>
      </c>
      <c r="V107">
        <f>[1]RPPF_UPDATED_RW4!V107</f>
        <v>80</v>
      </c>
      <c r="W107">
        <f>[1]RPPF_UPDATED_RW4!W107</f>
        <v>118</v>
      </c>
      <c r="X107">
        <f>[1]RPPF_UPDATED_RW4!X107</f>
        <v>102</v>
      </c>
      <c r="Y107">
        <f>[1]RPPF_UPDATED_RW4!Y107</f>
        <v>153</v>
      </c>
      <c r="Z107">
        <f>[1]RPPF_UPDATED_RW4!Z107</f>
        <v>7.5840116216966805E-2</v>
      </c>
      <c r="AA107">
        <f>[1]RPPF_UPDATED_RW4!AA107</f>
        <v>107</v>
      </c>
      <c r="AB107">
        <f>[1]RPPF_UPDATED_RW4!AB107</f>
        <v>883103.148585913</v>
      </c>
      <c r="AC107">
        <f>[1]RPPF_UPDATED_RW4!AC107</f>
        <v>78</v>
      </c>
      <c r="AD107">
        <f>[1]RPPF_UPDATED_RW4!AD107</f>
        <v>25.087045374788499</v>
      </c>
      <c r="AE107">
        <f>[1]RPPF_UPDATED_RW4!AE107</f>
        <v>118</v>
      </c>
      <c r="AF107">
        <f>[1]RPPF_UPDATED_RW4!AF107</f>
        <v>112.5</v>
      </c>
      <c r="AG107">
        <f>[1]RPPF_UPDATED_RW4!AG107</f>
        <v>0.67514589999999997</v>
      </c>
      <c r="AH107">
        <f>[1]RPPF_UPDATED_RW4!AH107</f>
        <v>98</v>
      </c>
      <c r="AI107">
        <f>[1]RPPF_UPDATED_RW4!AI107</f>
        <v>118</v>
      </c>
      <c r="AJ107">
        <f>[1]RPPF_UPDATED_RW4!AJ107</f>
        <v>102</v>
      </c>
      <c r="AK107">
        <f>[1]RPPF_UPDATED_RW4!AK107</f>
        <v>153</v>
      </c>
      <c r="AL107">
        <f>[1]RPPF_UPDATED_RW4!AL107</f>
        <v>108.416666666666</v>
      </c>
      <c r="AM107">
        <f>[1]RPPF_UPDATED_RW4!AM107</f>
        <v>185.70482245591199</v>
      </c>
      <c r="AN107">
        <f>[1]RPPF_UPDATED_RW4!AN107</f>
        <v>108</v>
      </c>
      <c r="AO107">
        <f>[1]RPPF_UPDATED_RW4!AO107</f>
        <v>160.58257432455201</v>
      </c>
      <c r="AP107">
        <f>[1]RPPF_UPDATED_RW4!AP107</f>
        <v>99</v>
      </c>
      <c r="AQ107">
        <f>[1]RPPF_UPDATED_RW4!AQ107</f>
        <v>0.383888587166759</v>
      </c>
      <c r="AR107">
        <f>[1]RPPF_UPDATED_RW4!AR107</f>
        <v>0.40714082938498702</v>
      </c>
      <c r="AS107">
        <f>[1]RPPF_UPDATED_RW4!AS107</f>
        <v>0.69002536488768695</v>
      </c>
      <c r="AT107">
        <f>[1]RPPF_UPDATED_RW4!AT107</f>
        <v>106</v>
      </c>
    </row>
    <row r="108" spans="1:46" x14ac:dyDescent="0.25">
      <c r="A108">
        <f>[1]RPPF_UPDATED_RW4!A108</f>
        <v>106</v>
      </c>
      <c r="B108">
        <f>[1]RPPF_UPDATED_RW4!B108</f>
        <v>2025</v>
      </c>
      <c r="C108" t="str">
        <f>[1]RPPF_UPDATED_RW4!C108</f>
        <v>UAB</v>
      </c>
      <c r="D108">
        <f>[1]RPPF_UPDATED_RW4!D108</f>
        <v>69.876199999999997</v>
      </c>
      <c r="E108">
        <f>[1]RPPF_UPDATED_RW4!E108</f>
        <v>92</v>
      </c>
      <c r="F108">
        <f>[1]RPPF_UPDATED_RW4!F108</f>
        <v>69.194000000000003</v>
      </c>
      <c r="G108">
        <f>[1]RPPF_UPDATED_RW4!G108</f>
        <v>84</v>
      </c>
      <c r="H108">
        <f>[1]RPPF_UPDATED_RW4!H108</f>
        <v>117.92700000000001</v>
      </c>
      <c r="I108">
        <f>[1]RPPF_UPDATED_RW4!I108</f>
        <v>16</v>
      </c>
      <c r="J108">
        <f>[1]RPPF_UPDATED_RW4!J108</f>
        <v>117.94499999999999</v>
      </c>
      <c r="K108">
        <f>[1]RPPF_UPDATED_RW4!K108</f>
        <v>37</v>
      </c>
      <c r="L108">
        <f>[1]RPPF_UPDATED_RW4!L108</f>
        <v>109.565</v>
      </c>
      <c r="M108">
        <f>[1]RPPF_UPDATED_RW4!M108</f>
        <v>266</v>
      </c>
      <c r="N108">
        <f>[1]RPPF_UPDATED_RW4!N108</f>
        <v>113.46899999999999</v>
      </c>
      <c r="O108">
        <f>[1]RPPF_UPDATED_RW4!O108</f>
        <v>299</v>
      </c>
      <c r="P108">
        <f>[1]RPPF_UPDATED_RW4!P108</f>
        <v>4.4766500000000002</v>
      </c>
      <c r="Q108">
        <f>[1]RPPF_UPDATED_RW4!Q108</f>
        <v>111</v>
      </c>
      <c r="R108">
        <f>[1]RPPF_UPDATED_RW4!R108</f>
        <v>0.6812106</v>
      </c>
      <c r="S108">
        <f>[1]RPPF_UPDATED_RW4!S108</f>
        <v>0.61051060000000001</v>
      </c>
      <c r="T108">
        <f>[1]RPPF_UPDATED_RW4!T108</f>
        <v>0.52451499999999995</v>
      </c>
      <c r="U108">
        <f>[1]RPPF_UPDATED_RW4!U108</f>
        <v>0.69628800000000002</v>
      </c>
      <c r="V108">
        <f>[1]RPPF_UPDATED_RW4!V108</f>
        <v>106</v>
      </c>
      <c r="W108">
        <f>[1]RPPF_UPDATED_RW4!W108</f>
        <v>106</v>
      </c>
      <c r="X108">
        <f>[1]RPPF_UPDATED_RW4!X108</f>
        <v>149</v>
      </c>
      <c r="Y108">
        <f>[1]RPPF_UPDATED_RW4!Y108</f>
        <v>88</v>
      </c>
      <c r="Z108">
        <f>[1]RPPF_UPDATED_RW4!Z108</f>
        <v>6.4056145010747495E-2</v>
      </c>
      <c r="AA108">
        <f>[1]RPPF_UPDATED_RW4!AA108</f>
        <v>112</v>
      </c>
      <c r="AB108">
        <f>[1]RPPF_UPDATED_RW4!AB108</f>
        <v>972049.42709950404</v>
      </c>
      <c r="AC108">
        <f>[1]RPPF_UPDATED_RW4!AC108</f>
        <v>28</v>
      </c>
      <c r="AD108">
        <f>[1]RPPF_UPDATED_RW4!AD108</f>
        <v>27.763504490592801</v>
      </c>
      <c r="AE108">
        <f>[1]RPPF_UPDATED_RW4!AE108</f>
        <v>251</v>
      </c>
      <c r="AF108">
        <f>[1]RPPF_UPDATED_RW4!AF108</f>
        <v>181.5</v>
      </c>
      <c r="AG108">
        <f>[1]RPPF_UPDATED_RW4!AG108</f>
        <v>0.64586060000000001</v>
      </c>
      <c r="AH108">
        <f>[1]RPPF_UPDATED_RW4!AH108</f>
        <v>108</v>
      </c>
      <c r="AI108">
        <f>[1]RPPF_UPDATED_RW4!AI108</f>
        <v>106</v>
      </c>
      <c r="AJ108">
        <f>[1]RPPF_UPDATED_RW4!AJ108</f>
        <v>149</v>
      </c>
      <c r="AK108">
        <f>[1]RPPF_UPDATED_RW4!AK108</f>
        <v>88</v>
      </c>
      <c r="AL108">
        <f>[1]RPPF_UPDATED_RW4!AL108</f>
        <v>111.083333333333</v>
      </c>
      <c r="AM108">
        <f>[1]RPPF_UPDATED_RW4!AM108</f>
        <v>181.95152276362299</v>
      </c>
      <c r="AN108">
        <f>[1]RPPF_UPDATED_RW4!AN108</f>
        <v>107</v>
      </c>
      <c r="AO108">
        <f>[1]RPPF_UPDATED_RW4!AO108</f>
        <v>171.99273857754</v>
      </c>
      <c r="AP108">
        <f>[1]RPPF_UPDATED_RW4!AP108</f>
        <v>105</v>
      </c>
      <c r="AQ108">
        <f>[1]RPPF_UPDATED_RW4!AQ108</f>
        <v>0.40226503921159601</v>
      </c>
      <c r="AR108">
        <f>[1]RPPF_UPDATED_RW4!AR108</f>
        <v>0.38615294567633202</v>
      </c>
      <c r="AS108">
        <f>[1]RPPF_UPDATED_RW4!AS108</f>
        <v>0.68911326637933101</v>
      </c>
      <c r="AT108">
        <f>[1]RPPF_UPDATED_RW4!AT108</f>
        <v>107</v>
      </c>
    </row>
    <row r="109" spans="1:46" x14ac:dyDescent="0.25">
      <c r="A109">
        <f>[1]RPPF_UPDATED_RW4!A109</f>
        <v>107</v>
      </c>
      <c r="B109">
        <f>[1]RPPF_UPDATED_RW4!B109</f>
        <v>2025</v>
      </c>
      <c r="C109" t="str">
        <f>[1]RPPF_UPDATED_RW4!C109</f>
        <v>Providence</v>
      </c>
      <c r="D109">
        <f>[1]RPPF_UPDATED_RW4!D109</f>
        <v>66.792400000000001</v>
      </c>
      <c r="E109">
        <f>[1]RPPF_UPDATED_RW4!E109</f>
        <v>254</v>
      </c>
      <c r="F109">
        <f>[1]RPPF_UPDATED_RW4!F109</f>
        <v>66.564700000000002</v>
      </c>
      <c r="G109">
        <f>[1]RPPF_UPDATED_RW4!G109</f>
        <v>219</v>
      </c>
      <c r="H109">
        <f>[1]RPPF_UPDATED_RW4!H109</f>
        <v>108.10299999999999</v>
      </c>
      <c r="I109">
        <f>[1]RPPF_UPDATED_RW4!I109</f>
        <v>134</v>
      </c>
      <c r="J109">
        <f>[1]RPPF_UPDATED_RW4!J109</f>
        <v>114.333</v>
      </c>
      <c r="K109">
        <f>[1]RPPF_UPDATED_RW4!K109</f>
        <v>69</v>
      </c>
      <c r="L109">
        <f>[1]RPPF_UPDATED_RW4!L109</f>
        <v>106.589</v>
      </c>
      <c r="M109">
        <f>[1]RPPF_UPDATED_RW4!M109</f>
        <v>186</v>
      </c>
      <c r="N109">
        <f>[1]RPPF_UPDATED_RW4!N109</f>
        <v>105.443</v>
      </c>
      <c r="O109">
        <f>[1]RPPF_UPDATED_RW4!O109</f>
        <v>129</v>
      </c>
      <c r="P109">
        <f>[1]RPPF_UPDATED_RW4!P109</f>
        <v>8.8898700000000002</v>
      </c>
      <c r="Q109">
        <f>[1]RPPF_UPDATED_RW4!Q109</f>
        <v>86</v>
      </c>
      <c r="R109">
        <f>[1]RPPF_UPDATED_RW4!R109</f>
        <v>0.76348199999999999</v>
      </c>
      <c r="S109">
        <f>[1]RPPF_UPDATED_RW4!S109</f>
        <v>0.57291239999999999</v>
      </c>
      <c r="T109">
        <f>[1]RPPF_UPDATED_RW4!T109</f>
        <v>0.63071160000000004</v>
      </c>
      <c r="U109">
        <f>[1]RPPF_UPDATED_RW4!U109</f>
        <v>0.68409299999999995</v>
      </c>
      <c r="V109">
        <f>[1]RPPF_UPDATED_RW4!V109</f>
        <v>82</v>
      </c>
      <c r="W109">
        <f>[1]RPPF_UPDATED_RW4!W109</f>
        <v>124</v>
      </c>
      <c r="X109">
        <f>[1]RPPF_UPDATED_RW4!X109</f>
        <v>116</v>
      </c>
      <c r="Y109">
        <f>[1]RPPF_UPDATED_RW4!Y109</f>
        <v>93</v>
      </c>
      <c r="Z109">
        <f>[1]RPPF_UPDATED_RW4!Z109</f>
        <v>0.13309897533252199</v>
      </c>
      <c r="AA109">
        <f>[1]RPPF_UPDATED_RW4!AA109</f>
        <v>86</v>
      </c>
      <c r="AB109">
        <f>[1]RPPF_UPDATED_RW4!AB109</f>
        <v>873112.58312004304</v>
      </c>
      <c r="AC109">
        <f>[1]RPPF_UPDATED_RW4!AC109</f>
        <v>87</v>
      </c>
      <c r="AD109">
        <f>[1]RPPF_UPDATED_RW4!AD109</f>
        <v>25.828629170006</v>
      </c>
      <c r="AE109">
        <f>[1]RPPF_UPDATED_RW4!AE109</f>
        <v>151</v>
      </c>
      <c r="AF109">
        <f>[1]RPPF_UPDATED_RW4!AF109</f>
        <v>118.5</v>
      </c>
      <c r="AG109">
        <f>[1]RPPF_UPDATED_RW4!AG109</f>
        <v>0.66819720000000005</v>
      </c>
      <c r="AH109">
        <f>[1]RPPF_UPDATED_RW4!AH109</f>
        <v>99</v>
      </c>
      <c r="AI109">
        <f>[1]RPPF_UPDATED_RW4!AI109</f>
        <v>124</v>
      </c>
      <c r="AJ109">
        <f>[1]RPPF_UPDATED_RW4!AJ109</f>
        <v>116</v>
      </c>
      <c r="AK109">
        <f>[1]RPPF_UPDATED_RW4!AK109</f>
        <v>93</v>
      </c>
      <c r="AL109">
        <f>[1]RPPF_UPDATED_RW4!AL109</f>
        <v>99.9166666666666</v>
      </c>
      <c r="AM109">
        <f>[1]RPPF_UPDATED_RW4!AM109</f>
        <v>174.40129881403601</v>
      </c>
      <c r="AN109">
        <f>[1]RPPF_UPDATED_RW4!AN109</f>
        <v>99</v>
      </c>
      <c r="AO109">
        <f>[1]RPPF_UPDATED_RW4!AO109</f>
        <v>149.53170511140499</v>
      </c>
      <c r="AP109">
        <f>[1]RPPF_UPDATED_RW4!AP109</f>
        <v>96</v>
      </c>
      <c r="AQ109">
        <f>[1]RPPF_UPDATED_RW4!AQ109</f>
        <v>0.37909486438273698</v>
      </c>
      <c r="AR109">
        <f>[1]RPPF_UPDATED_RW4!AR109</f>
        <v>0.406557816361721</v>
      </c>
      <c r="AS109">
        <f>[1]RPPF_UPDATED_RW4!AS109</f>
        <v>0.68814544642067399</v>
      </c>
      <c r="AT109">
        <f>[1]RPPF_UPDATED_RW4!AT109</f>
        <v>108</v>
      </c>
    </row>
    <row r="110" spans="1:46" x14ac:dyDescent="0.25">
      <c r="A110">
        <f>[1]RPPF_UPDATED_RW4!A110</f>
        <v>108</v>
      </c>
      <c r="B110">
        <f>[1]RPPF_UPDATED_RW4!B110</f>
        <v>2025</v>
      </c>
      <c r="C110" t="str">
        <f>[1]RPPF_UPDATED_RW4!C110</f>
        <v>Samford</v>
      </c>
      <c r="D110">
        <f>[1]RPPF_UPDATED_RW4!D110</f>
        <v>70.787099999999995</v>
      </c>
      <c r="E110">
        <f>[1]RPPF_UPDATED_RW4!E110</f>
        <v>45</v>
      </c>
      <c r="F110">
        <f>[1]RPPF_UPDATED_RW4!F110</f>
        <v>70.192300000000003</v>
      </c>
      <c r="G110">
        <f>[1]RPPF_UPDATED_RW4!G110</f>
        <v>50</v>
      </c>
      <c r="H110">
        <f>[1]RPPF_UPDATED_RW4!H110</f>
        <v>112.643</v>
      </c>
      <c r="I110">
        <f>[1]RPPF_UPDATED_RW4!I110</f>
        <v>61</v>
      </c>
      <c r="J110">
        <f>[1]RPPF_UPDATED_RW4!J110</f>
        <v>112.03</v>
      </c>
      <c r="K110">
        <f>[1]RPPF_UPDATED_RW4!K110</f>
        <v>95</v>
      </c>
      <c r="L110">
        <f>[1]RPPF_UPDATED_RW4!L110</f>
        <v>103.93</v>
      </c>
      <c r="M110">
        <f>[1]RPPF_UPDATED_RW4!M110</f>
        <v>124</v>
      </c>
      <c r="N110">
        <f>[1]RPPF_UPDATED_RW4!N110</f>
        <v>106.566</v>
      </c>
      <c r="O110">
        <f>[1]RPPF_UPDATED_RW4!O110</f>
        <v>152</v>
      </c>
      <c r="P110">
        <f>[1]RPPF_UPDATED_RW4!P110</f>
        <v>5.4639899999999999</v>
      </c>
      <c r="Q110">
        <f>[1]RPPF_UPDATED_RW4!Q110</f>
        <v>106</v>
      </c>
      <c r="R110">
        <f>[1]RPPF_UPDATED_RW4!R110</f>
        <v>0.60341359999999999</v>
      </c>
      <c r="S110">
        <f>[1]RPPF_UPDATED_RW4!S110</f>
        <v>0.62651029999999996</v>
      </c>
      <c r="T110">
        <f>[1]RPPF_UPDATED_RW4!T110</f>
        <v>0.64821110000000004</v>
      </c>
      <c r="U110">
        <f>[1]RPPF_UPDATED_RW4!U110</f>
        <v>0.57231290000000001</v>
      </c>
      <c r="V110">
        <f>[1]RPPF_UPDATED_RW4!V110</f>
        <v>136</v>
      </c>
      <c r="W110">
        <f>[1]RPPF_UPDATED_RW4!W110</f>
        <v>103</v>
      </c>
      <c r="X110">
        <f>[1]RPPF_UPDATED_RW4!X110</f>
        <v>111</v>
      </c>
      <c r="Y110">
        <f>[1]RPPF_UPDATED_RW4!Y110</f>
        <v>129</v>
      </c>
      <c r="Z110">
        <f>[1]RPPF_UPDATED_RW4!Z110</f>
        <v>7.7189205377815998E-2</v>
      </c>
      <c r="AA110">
        <f>[1]RPPF_UPDATED_RW4!AA110</f>
        <v>106</v>
      </c>
      <c r="AB110">
        <f>[1]RPPF_UPDATED_RW4!AB110</f>
        <v>888429.13542038901</v>
      </c>
      <c r="AC110">
        <f>[1]RPPF_UPDATED_RW4!AC110</f>
        <v>73</v>
      </c>
      <c r="AD110">
        <f>[1]RPPF_UPDATED_RW4!AD110</f>
        <v>24.7876721216881</v>
      </c>
      <c r="AE110">
        <f>[1]RPPF_UPDATED_RW4!AE110</f>
        <v>103</v>
      </c>
      <c r="AF110">
        <f>[1]RPPF_UPDATED_RW4!AF110</f>
        <v>104.5</v>
      </c>
      <c r="AG110">
        <f>[1]RPPF_UPDATED_RW4!AG110</f>
        <v>0.61496194999999998</v>
      </c>
      <c r="AH110">
        <f>[1]RPPF_UPDATED_RW4!AH110</f>
        <v>115</v>
      </c>
      <c r="AI110">
        <f>[1]RPPF_UPDATED_RW4!AI110</f>
        <v>103</v>
      </c>
      <c r="AJ110">
        <f>[1]RPPF_UPDATED_RW4!AJ110</f>
        <v>111</v>
      </c>
      <c r="AK110">
        <f>[1]RPPF_UPDATED_RW4!AK110</f>
        <v>129</v>
      </c>
      <c r="AL110">
        <f>[1]RPPF_UPDATED_RW4!AL110</f>
        <v>106.416666666666</v>
      </c>
      <c r="AM110">
        <f>[1]RPPF_UPDATED_RW4!AM110</f>
        <v>169.85621252622099</v>
      </c>
      <c r="AN110">
        <f>[1]RPPF_UPDATED_RW4!AN110</f>
        <v>98</v>
      </c>
      <c r="AO110">
        <f>[1]RPPF_UPDATED_RW4!AO110</f>
        <v>173.04593669033699</v>
      </c>
      <c r="AP110">
        <f>[1]RPPF_UPDATED_RW4!AP110</f>
        <v>106</v>
      </c>
      <c r="AQ110">
        <f>[1]RPPF_UPDATED_RW4!AQ110</f>
        <v>0.41565663952686699</v>
      </c>
      <c r="AR110">
        <f>[1]RPPF_UPDATED_RW4!AR110</f>
        <v>0.36739851262618101</v>
      </c>
      <c r="AS110">
        <f>[1]RPPF_UPDATED_RW4!AS110</f>
        <v>0.68723448228658901</v>
      </c>
      <c r="AT110">
        <f>[1]RPPF_UPDATED_RW4!AT110</f>
        <v>109</v>
      </c>
    </row>
    <row r="111" spans="1:46" x14ac:dyDescent="0.25">
      <c r="A111">
        <f>[1]RPPF_UPDATED_RW4!A111</f>
        <v>109</v>
      </c>
      <c r="B111">
        <f>[1]RPPF_UPDATED_RW4!B111</f>
        <v>2025</v>
      </c>
      <c r="C111" t="str">
        <f>[1]RPPF_UPDATED_RW4!C111</f>
        <v>California</v>
      </c>
      <c r="D111">
        <f>[1]RPPF_UPDATED_RW4!D111</f>
        <v>67.683999999999997</v>
      </c>
      <c r="E111">
        <f>[1]RPPF_UPDATED_RW4!E111</f>
        <v>204</v>
      </c>
      <c r="F111">
        <f>[1]RPPF_UPDATED_RW4!F111</f>
        <v>67.203199999999995</v>
      </c>
      <c r="G111">
        <f>[1]RPPF_UPDATED_RW4!G111</f>
        <v>192</v>
      </c>
      <c r="H111">
        <f>[1]RPPF_UPDATED_RW4!H111</f>
        <v>109.21</v>
      </c>
      <c r="I111">
        <f>[1]RPPF_UPDATED_RW4!I111</f>
        <v>109</v>
      </c>
      <c r="J111">
        <f>[1]RPPF_UPDATED_RW4!J111</f>
        <v>112.94199999999999</v>
      </c>
      <c r="K111">
        <f>[1]RPPF_UPDATED_RW4!K111</f>
        <v>81</v>
      </c>
      <c r="L111">
        <f>[1]RPPF_UPDATED_RW4!L111</f>
        <v>110.65600000000001</v>
      </c>
      <c r="M111">
        <f>[1]RPPF_UPDATED_RW4!M111</f>
        <v>288</v>
      </c>
      <c r="N111">
        <f>[1]RPPF_UPDATED_RW4!N111</f>
        <v>109.389</v>
      </c>
      <c r="O111">
        <f>[1]RPPF_UPDATED_RW4!O111</f>
        <v>209</v>
      </c>
      <c r="P111">
        <f>[1]RPPF_UPDATED_RW4!P111</f>
        <v>3.5529199999999999</v>
      </c>
      <c r="Q111">
        <f>[1]RPPF_UPDATED_RW4!Q111</f>
        <v>121</v>
      </c>
      <c r="R111">
        <f>[1]RPPF_UPDATED_RW4!R111</f>
        <v>0.52061619999999997</v>
      </c>
      <c r="S111">
        <f>[1]RPPF_UPDATED_RW4!S111</f>
        <v>0.66359400000000002</v>
      </c>
      <c r="T111">
        <f>[1]RPPF_UPDATED_RW4!T111</f>
        <v>0.61931199999999997</v>
      </c>
      <c r="U111">
        <f>[1]RPPF_UPDATED_RW4!U111</f>
        <v>0.56521319999999997</v>
      </c>
      <c r="V111">
        <f>[1]RPPF_UPDATED_RW4!V111</f>
        <v>162</v>
      </c>
      <c r="W111">
        <f>[1]RPPF_UPDATED_RW4!W111</f>
        <v>94</v>
      </c>
      <c r="X111">
        <f>[1]RPPF_UPDATED_RW4!X111</f>
        <v>120</v>
      </c>
      <c r="Y111">
        <f>[1]RPPF_UPDATED_RW4!Y111</f>
        <v>132</v>
      </c>
      <c r="Z111">
        <f>[1]RPPF_UPDATED_RW4!Z111</f>
        <v>5.2493942438390097E-2</v>
      </c>
      <c r="AA111">
        <f>[1]RPPF_UPDATED_RW4!AA111</f>
        <v>120</v>
      </c>
      <c r="AB111">
        <f>[1]RPPF_UPDATED_RW4!AB111</f>
        <v>863370.02181697497</v>
      </c>
      <c r="AC111">
        <f>[1]RPPF_UPDATED_RW4!AC111</f>
        <v>92</v>
      </c>
      <c r="AD111">
        <f>[1]RPPF_UPDATED_RW4!AD111</f>
        <v>27.0316046263716</v>
      </c>
      <c r="AE111">
        <f>[1]RPPF_UPDATED_RW4!AE111</f>
        <v>217</v>
      </c>
      <c r="AF111">
        <f>[1]RPPF_UPDATED_RW4!AF111</f>
        <v>168.5</v>
      </c>
      <c r="AG111">
        <f>[1]RPPF_UPDATED_RW4!AG111</f>
        <v>0.59210509999999905</v>
      </c>
      <c r="AH111">
        <f>[1]RPPF_UPDATED_RW4!AH111</f>
        <v>123</v>
      </c>
      <c r="AI111">
        <f>[1]RPPF_UPDATED_RW4!AI111</f>
        <v>94</v>
      </c>
      <c r="AJ111">
        <f>[1]RPPF_UPDATED_RW4!AJ111</f>
        <v>120</v>
      </c>
      <c r="AK111">
        <f>[1]RPPF_UPDATED_RW4!AK111</f>
        <v>132</v>
      </c>
      <c r="AL111">
        <f>[1]RPPF_UPDATED_RW4!AL111</f>
        <v>125.916666666666</v>
      </c>
      <c r="AM111">
        <f>[1]RPPF_UPDATED_RW4!AM111</f>
        <v>189.74955570223099</v>
      </c>
      <c r="AN111">
        <f>[1]RPPF_UPDATED_RW4!AN111</f>
        <v>110</v>
      </c>
      <c r="AO111">
        <f>[1]RPPF_UPDATED_RW4!AO111</f>
        <v>212.65931785871501</v>
      </c>
      <c r="AP111">
        <f>[1]RPPF_UPDATED_RW4!AP111</f>
        <v>119</v>
      </c>
      <c r="AQ111">
        <f>[1]RPPF_UPDATED_RW4!AQ111</f>
        <v>0.43541062667630898</v>
      </c>
      <c r="AR111">
        <f>[1]RPPF_UPDATED_RW4!AR111</f>
        <v>0.34474468089187998</v>
      </c>
      <c r="AS111">
        <f>[1]RPPF_UPDATED_RW4!AS111</f>
        <v>0.68621535018646396</v>
      </c>
      <c r="AT111">
        <f>[1]RPPF_UPDATED_RW4!AT111</f>
        <v>110</v>
      </c>
    </row>
    <row r="112" spans="1:46" x14ac:dyDescent="0.25">
      <c r="A112">
        <f>[1]RPPF_UPDATED_RW4!A112</f>
        <v>110</v>
      </c>
      <c r="B112">
        <f>[1]RPPF_UPDATED_RW4!B112</f>
        <v>2025</v>
      </c>
      <c r="C112" t="str">
        <f>[1]RPPF_UPDATED_RW4!C112</f>
        <v>Davidson</v>
      </c>
      <c r="D112">
        <f>[1]RPPF_UPDATED_RW4!D112</f>
        <v>66.261499999999998</v>
      </c>
      <c r="E112">
        <f>[1]RPPF_UPDATED_RW4!E112</f>
        <v>280</v>
      </c>
      <c r="F112">
        <f>[1]RPPF_UPDATED_RW4!F112</f>
        <v>65.531300000000002</v>
      </c>
      <c r="G112">
        <f>[1]RPPF_UPDATED_RW4!G112</f>
        <v>280</v>
      </c>
      <c r="H112">
        <f>[1]RPPF_UPDATED_RW4!H112</f>
        <v>111.126</v>
      </c>
      <c r="I112">
        <f>[1]RPPF_UPDATED_RW4!I112</f>
        <v>73</v>
      </c>
      <c r="J112">
        <f>[1]RPPF_UPDATED_RW4!J112</f>
        <v>112.96299999999999</v>
      </c>
      <c r="K112">
        <f>[1]RPPF_UPDATED_RW4!K112</f>
        <v>80</v>
      </c>
      <c r="L112">
        <f>[1]RPPF_UPDATED_RW4!L112</f>
        <v>107.87</v>
      </c>
      <c r="M112">
        <f>[1]RPPF_UPDATED_RW4!M112</f>
        <v>219</v>
      </c>
      <c r="N112">
        <f>[1]RPPF_UPDATED_RW4!N112</f>
        <v>110.108</v>
      </c>
      <c r="O112">
        <f>[1]RPPF_UPDATED_RW4!O112</f>
        <v>225</v>
      </c>
      <c r="P112">
        <f>[1]RPPF_UPDATED_RW4!P112</f>
        <v>2.8546900000000002</v>
      </c>
      <c r="Q112">
        <f>[1]RPPF_UPDATED_RW4!Q112</f>
        <v>129</v>
      </c>
      <c r="R112">
        <f>[1]RPPF_UPDATED_RW4!R112</f>
        <v>0.58101429999999998</v>
      </c>
      <c r="S112">
        <f>[1]RPPF_UPDATED_RW4!S112</f>
        <v>0.64399799999999996</v>
      </c>
      <c r="T112">
        <f>[1]RPPF_UPDATED_RW4!T112</f>
        <v>0.72408899999999998</v>
      </c>
      <c r="U112">
        <f>[1]RPPF_UPDATED_RW4!U112</f>
        <v>0.58081240000000001</v>
      </c>
      <c r="V112">
        <f>[1]RPPF_UPDATED_RW4!V112</f>
        <v>143</v>
      </c>
      <c r="W112">
        <f>[1]RPPF_UPDATED_RW4!W112</f>
        <v>98</v>
      </c>
      <c r="X112">
        <f>[1]RPPF_UPDATED_RW4!X112</f>
        <v>89</v>
      </c>
      <c r="Y112">
        <f>[1]RPPF_UPDATED_RW4!Y112</f>
        <v>124</v>
      </c>
      <c r="Z112">
        <f>[1]RPPF_UPDATED_RW4!Z112</f>
        <v>4.30868603940446E-2</v>
      </c>
      <c r="AA112">
        <f>[1]RPPF_UPDATED_RW4!AA112</f>
        <v>129</v>
      </c>
      <c r="AB112">
        <f>[1]RPPF_UPDATED_RW4!AB112</f>
        <v>845539.10554899299</v>
      </c>
      <c r="AC112">
        <f>[1]RPPF_UPDATED_RW4!AC112</f>
        <v>105</v>
      </c>
      <c r="AD112">
        <f>[1]RPPF_UPDATED_RW4!AD112</f>
        <v>27.902873852309401</v>
      </c>
      <c r="AE112">
        <f>[1]RPPF_UPDATED_RW4!AE112</f>
        <v>263</v>
      </c>
      <c r="AF112">
        <f>[1]RPPF_UPDATED_RW4!AF112</f>
        <v>196</v>
      </c>
      <c r="AG112">
        <f>[1]RPPF_UPDATED_RW4!AG112</f>
        <v>0.61250614999999997</v>
      </c>
      <c r="AH112">
        <f>[1]RPPF_UPDATED_RW4!AH112</f>
        <v>116</v>
      </c>
      <c r="AI112">
        <f>[1]RPPF_UPDATED_RW4!AI112</f>
        <v>98</v>
      </c>
      <c r="AJ112">
        <f>[1]RPPF_UPDATED_RW4!AJ112</f>
        <v>89</v>
      </c>
      <c r="AK112">
        <f>[1]RPPF_UPDATED_RW4!AK112</f>
        <v>124</v>
      </c>
      <c r="AL112">
        <f>[1]RPPF_UPDATED_RW4!AL112</f>
        <v>126.5</v>
      </c>
      <c r="AM112">
        <f>[1]RPPF_UPDATED_RW4!AM112</f>
        <v>196.42918145708501</v>
      </c>
      <c r="AN112">
        <f>[1]RPPF_UPDATED_RW4!AN112</f>
        <v>112</v>
      </c>
      <c r="AO112">
        <f>[1]RPPF_UPDATED_RW4!AO112</f>
        <v>206.528538529776</v>
      </c>
      <c r="AP112">
        <f>[1]RPPF_UPDATED_RW4!AP112</f>
        <v>115</v>
      </c>
      <c r="AQ112">
        <f>[1]RPPF_UPDATED_RW4!AQ112</f>
        <v>0.421093529710238</v>
      </c>
      <c r="AR112">
        <f>[1]RPPF_UPDATED_RW4!AR112</f>
        <v>0.35792931481945001</v>
      </c>
      <c r="AS112">
        <f>[1]RPPF_UPDATED_RW4!AS112</f>
        <v>0.68581673612102201</v>
      </c>
      <c r="AT112">
        <f>[1]RPPF_UPDATED_RW4!AT112</f>
        <v>111</v>
      </c>
    </row>
    <row r="113" spans="1:46" x14ac:dyDescent="0.25">
      <c r="A113">
        <f>[1]RPPF_UPDATED_RW4!A113</f>
        <v>111</v>
      </c>
      <c r="B113">
        <f>[1]RPPF_UPDATED_RW4!B113</f>
        <v>2025</v>
      </c>
      <c r="C113" t="str">
        <f>[1]RPPF_UPDATED_RW4!C113</f>
        <v>Troy</v>
      </c>
      <c r="D113">
        <f>[1]RPPF_UPDATED_RW4!D113</f>
        <v>66.496899999999997</v>
      </c>
      <c r="E113">
        <f>[1]RPPF_UPDATED_RW4!E113</f>
        <v>264</v>
      </c>
      <c r="F113">
        <f>[1]RPPF_UPDATED_RW4!F113</f>
        <v>65.626599999999996</v>
      </c>
      <c r="G113">
        <f>[1]RPPF_UPDATED_RW4!G113</f>
        <v>274</v>
      </c>
      <c r="H113">
        <f>[1]RPPF_UPDATED_RW4!H113</f>
        <v>106.727</v>
      </c>
      <c r="I113">
        <f>[1]RPPF_UPDATED_RW4!I113</f>
        <v>154</v>
      </c>
      <c r="J113">
        <f>[1]RPPF_UPDATED_RW4!J113</f>
        <v>108.001</v>
      </c>
      <c r="K113">
        <f>[1]RPPF_UPDATED_RW4!K113</f>
        <v>167</v>
      </c>
      <c r="L113">
        <f>[1]RPPF_UPDATED_RW4!L113</f>
        <v>99.260999999999996</v>
      </c>
      <c r="M113">
        <f>[1]RPPF_UPDATED_RW4!M113</f>
        <v>46</v>
      </c>
      <c r="N113">
        <f>[1]RPPF_UPDATED_RW4!N113</f>
        <v>102.16800000000001</v>
      </c>
      <c r="O113">
        <f>[1]RPPF_UPDATED_RW4!O113</f>
        <v>75</v>
      </c>
      <c r="P113">
        <f>[1]RPPF_UPDATED_RW4!P113</f>
        <v>5.8327099999999996</v>
      </c>
      <c r="Q113">
        <f>[1]RPPF_UPDATED_RW4!Q113</f>
        <v>103</v>
      </c>
      <c r="R113">
        <f>[1]RPPF_UPDATED_RW4!R113</f>
        <v>0.70819900000000002</v>
      </c>
      <c r="S113">
        <f>[1]RPPF_UPDATED_RW4!S113</f>
        <v>0.59561120000000001</v>
      </c>
      <c r="T113">
        <f>[1]RPPF_UPDATED_RW4!T113</f>
        <v>0.56381340000000002</v>
      </c>
      <c r="U113">
        <f>[1]RPPF_UPDATED_RW4!U113</f>
        <v>0.61021110000000001</v>
      </c>
      <c r="V113">
        <f>[1]RPPF_UPDATED_RW4!V113</f>
        <v>99</v>
      </c>
      <c r="W113">
        <f>[1]RPPF_UPDATED_RW4!W113</f>
        <v>112</v>
      </c>
      <c r="X113">
        <f>[1]RPPF_UPDATED_RW4!X113</f>
        <v>134</v>
      </c>
      <c r="Y113">
        <f>[1]RPPF_UPDATED_RW4!Y113</f>
        <v>111</v>
      </c>
      <c r="Z113">
        <f>[1]RPPF_UPDATED_RW4!Z113</f>
        <v>8.77183748415339E-2</v>
      </c>
      <c r="AA113">
        <f>[1]RPPF_UPDATED_RW4!AA113</f>
        <v>102</v>
      </c>
      <c r="AB113">
        <f>[1]RPPF_UPDATED_RW4!AB113</f>
        <v>775634.20499689598</v>
      </c>
      <c r="AC113">
        <f>[1]RPPF_UPDATED_RW4!AC113</f>
        <v>191</v>
      </c>
      <c r="AD113">
        <f>[1]RPPF_UPDATED_RW4!AD113</f>
        <v>24.666210163420999</v>
      </c>
      <c r="AE113">
        <f>[1]RPPF_UPDATED_RW4!AE113</f>
        <v>100</v>
      </c>
      <c r="AF113">
        <f>[1]RPPF_UPDATED_RW4!AF113</f>
        <v>101</v>
      </c>
      <c r="AG113">
        <f>[1]RPPF_UPDATED_RW4!AG113</f>
        <v>0.65190510000000002</v>
      </c>
      <c r="AH113">
        <f>[1]RPPF_UPDATED_RW4!AH113</f>
        <v>107</v>
      </c>
      <c r="AI113">
        <f>[1]RPPF_UPDATED_RW4!AI113</f>
        <v>112</v>
      </c>
      <c r="AJ113">
        <f>[1]RPPF_UPDATED_RW4!AJ113</f>
        <v>134</v>
      </c>
      <c r="AK113">
        <f>[1]RPPF_UPDATED_RW4!AK113</f>
        <v>111</v>
      </c>
      <c r="AL113">
        <f>[1]RPPF_UPDATED_RW4!AL113</f>
        <v>124.333333333333</v>
      </c>
      <c r="AM113">
        <f>[1]RPPF_UPDATED_RW4!AM113</f>
        <v>208.74915269110599</v>
      </c>
      <c r="AN113">
        <f>[1]RPPF_UPDATED_RW4!AN113</f>
        <v>116</v>
      </c>
      <c r="AO113">
        <f>[1]RPPF_UPDATED_RW4!AO113</f>
        <v>190.723056673944</v>
      </c>
      <c r="AP113">
        <f>[1]RPPF_UPDATED_RW4!AP113</f>
        <v>111</v>
      </c>
      <c r="AQ113">
        <f>[1]RPPF_UPDATED_RW4!AQ113</f>
        <v>0.38709274702761098</v>
      </c>
      <c r="AR113">
        <f>[1]RPPF_UPDATED_RW4!AR113</f>
        <v>0.384763000806147</v>
      </c>
      <c r="AS113">
        <f>[1]RPPF_UPDATED_RW4!AS113</f>
        <v>0.68328589980556298</v>
      </c>
      <c r="AT113">
        <f>[1]RPPF_UPDATED_RW4!AT113</f>
        <v>112</v>
      </c>
    </row>
    <row r="114" spans="1:46" x14ac:dyDescent="0.25">
      <c r="A114">
        <f>[1]RPPF_UPDATED_RW4!A114</f>
        <v>112</v>
      </c>
      <c r="B114">
        <f>[1]RPPF_UPDATED_RW4!B114</f>
        <v>2025</v>
      </c>
      <c r="C114" t="str">
        <f>[1]RPPF_UPDATED_RW4!C114</f>
        <v>Colorado</v>
      </c>
      <c r="D114">
        <f>[1]RPPF_UPDATED_RW4!D114</f>
        <v>68.248400000000004</v>
      </c>
      <c r="E114">
        <f>[1]RPPF_UPDATED_RW4!E114</f>
        <v>177</v>
      </c>
      <c r="F114">
        <f>[1]RPPF_UPDATED_RW4!F114</f>
        <v>67.156199999999998</v>
      </c>
      <c r="G114">
        <f>[1]RPPF_UPDATED_RW4!G114</f>
        <v>194</v>
      </c>
      <c r="H114">
        <f>[1]RPPF_UPDATED_RW4!H114</f>
        <v>101.967</v>
      </c>
      <c r="I114">
        <f>[1]RPPF_UPDATED_RW4!I114</f>
        <v>265</v>
      </c>
      <c r="J114">
        <f>[1]RPPF_UPDATED_RW4!J114</f>
        <v>108.383</v>
      </c>
      <c r="K114">
        <f>[1]RPPF_UPDATED_RW4!K114</f>
        <v>161</v>
      </c>
      <c r="L114">
        <f>[1]RPPF_UPDATED_RW4!L114</f>
        <v>104.60299999999999</v>
      </c>
      <c r="M114">
        <f>[1]RPPF_UPDATED_RW4!M114</f>
        <v>146</v>
      </c>
      <c r="N114">
        <f>[1]RPPF_UPDATED_RW4!N114</f>
        <v>101.563</v>
      </c>
      <c r="O114">
        <f>[1]RPPF_UPDATED_RW4!O114</f>
        <v>69</v>
      </c>
      <c r="P114">
        <f>[1]RPPF_UPDATED_RW4!P114</f>
        <v>6.8204599999999997</v>
      </c>
      <c r="Q114">
        <f>[1]RPPF_UPDATED_RW4!Q114</f>
        <v>96</v>
      </c>
      <c r="R114">
        <f>[1]RPPF_UPDATED_RW4!R114</f>
        <v>0.75448700000000002</v>
      </c>
      <c r="S114">
        <f>[1]RPPF_UPDATED_RW4!S114</f>
        <v>0.56101290000000004</v>
      </c>
      <c r="T114">
        <f>[1]RPPF_UPDATED_RW4!T114</f>
        <v>0.75278199999999995</v>
      </c>
      <c r="U114">
        <f>[1]RPPF_UPDATED_RW4!U114</f>
        <v>0.52481480000000003</v>
      </c>
      <c r="V114">
        <f>[1]RPPF_UPDATED_RW4!V114</f>
        <v>87</v>
      </c>
      <c r="W114">
        <f>[1]RPPF_UPDATED_RW4!W114</f>
        <v>129</v>
      </c>
      <c r="X114">
        <f>[1]RPPF_UPDATED_RW4!X114</f>
        <v>82</v>
      </c>
      <c r="Y114">
        <f>[1]RPPF_UPDATED_RW4!Y114</f>
        <v>148</v>
      </c>
      <c r="Z114">
        <f>[1]RPPF_UPDATED_RW4!Z114</f>
        <v>9.9929082586551296E-2</v>
      </c>
      <c r="AA114">
        <f>[1]RPPF_UPDATED_RW4!AA114</f>
        <v>98</v>
      </c>
      <c r="AB114">
        <f>[1]RPPF_UPDATED_RW4!AB114</f>
        <v>801705.40252474695</v>
      </c>
      <c r="AC114">
        <f>[1]RPPF_UPDATED_RW4!AC114</f>
        <v>153</v>
      </c>
      <c r="AD114">
        <f>[1]RPPF_UPDATED_RW4!AD114</f>
        <v>23.8058865082522</v>
      </c>
      <c r="AE114">
        <f>[1]RPPF_UPDATED_RW4!AE114</f>
        <v>74</v>
      </c>
      <c r="AF114">
        <f>[1]RPPF_UPDATED_RW4!AF114</f>
        <v>86</v>
      </c>
      <c r="AG114">
        <f>[1]RPPF_UPDATED_RW4!AG114</f>
        <v>0.65774995000000003</v>
      </c>
      <c r="AH114">
        <f>[1]RPPF_UPDATED_RW4!AH114</f>
        <v>105</v>
      </c>
      <c r="AI114">
        <f>[1]RPPF_UPDATED_RW4!AI114</f>
        <v>129</v>
      </c>
      <c r="AJ114">
        <f>[1]RPPF_UPDATED_RW4!AJ114</f>
        <v>82</v>
      </c>
      <c r="AK114">
        <f>[1]RPPF_UPDATED_RW4!AK114</f>
        <v>148</v>
      </c>
      <c r="AL114">
        <f>[1]RPPF_UPDATED_RW4!AL114</f>
        <v>112</v>
      </c>
      <c r="AM114">
        <f>[1]RPPF_UPDATED_RW4!AM114</f>
        <v>199.63890313395601</v>
      </c>
      <c r="AN114">
        <f>[1]RPPF_UPDATED_RW4!AN114</f>
        <v>114</v>
      </c>
      <c r="AO114">
        <f>[1]RPPF_UPDATED_RW4!AO114</f>
        <v>170.277473985364</v>
      </c>
      <c r="AP114">
        <f>[1]RPPF_UPDATED_RW4!AP114</f>
        <v>103</v>
      </c>
      <c r="AQ114">
        <f>[1]RPPF_UPDATED_RW4!AQ114</f>
        <v>0.36623764313035301</v>
      </c>
      <c r="AR114">
        <f>[1]RPPF_UPDATED_RW4!AR114</f>
        <v>0.39375447107454498</v>
      </c>
      <c r="AS114">
        <f>[1]RPPF_UPDATED_RW4!AS114</f>
        <v>0.67906545228950999</v>
      </c>
      <c r="AT114">
        <f>[1]RPPF_UPDATED_RW4!AT114</f>
        <v>113</v>
      </c>
    </row>
    <row r="115" spans="1:46" x14ac:dyDescent="0.25">
      <c r="A115">
        <f>[1]RPPF_UPDATED_RW4!A115</f>
        <v>113</v>
      </c>
      <c r="B115">
        <f>[1]RPPF_UPDATED_RW4!B115</f>
        <v>2025</v>
      </c>
      <c r="C115" t="str">
        <f>[1]RPPF_UPDATED_RW4!C115</f>
        <v>Oklahoma St.</v>
      </c>
      <c r="D115">
        <f>[1]RPPF_UPDATED_RW4!D115</f>
        <v>71.1678</v>
      </c>
      <c r="E115">
        <f>[1]RPPF_UPDATED_RW4!E115</f>
        <v>38</v>
      </c>
      <c r="F115">
        <f>[1]RPPF_UPDATED_RW4!F115</f>
        <v>71.020499999999998</v>
      </c>
      <c r="G115">
        <f>[1]RPPF_UPDATED_RW4!G115</f>
        <v>26</v>
      </c>
      <c r="H115">
        <f>[1]RPPF_UPDATED_RW4!H115</f>
        <v>102.90300000000001</v>
      </c>
      <c r="I115">
        <f>[1]RPPF_UPDATED_RW4!I115</f>
        <v>258</v>
      </c>
      <c r="J115">
        <f>[1]RPPF_UPDATED_RW4!J115</f>
        <v>109.512</v>
      </c>
      <c r="K115">
        <f>[1]RPPF_UPDATED_RW4!K115</f>
        <v>130</v>
      </c>
      <c r="L115">
        <f>[1]RPPF_UPDATED_RW4!L115</f>
        <v>107.005</v>
      </c>
      <c r="M115">
        <f>[1]RPPF_UPDATED_RW4!M115</f>
        <v>198</v>
      </c>
      <c r="N115">
        <f>[1]RPPF_UPDATED_RW4!N115</f>
        <v>103.55500000000001</v>
      </c>
      <c r="O115">
        <f>[1]RPPF_UPDATED_RW4!O115</f>
        <v>98</v>
      </c>
      <c r="P115">
        <f>[1]RPPF_UPDATED_RW4!P115</f>
        <v>5.9567899999999998</v>
      </c>
      <c r="Q115">
        <f>[1]RPPF_UPDATED_RW4!Q115</f>
        <v>102</v>
      </c>
      <c r="R115">
        <f>[1]RPPF_UPDATED_RW4!R115</f>
        <v>0.76038399999999995</v>
      </c>
      <c r="S115">
        <f>[1]RPPF_UPDATED_RW4!S115</f>
        <v>0.56071309999999996</v>
      </c>
      <c r="T115">
        <f>[1]RPPF_UPDATED_RW4!T115</f>
        <v>0.61241210000000001</v>
      </c>
      <c r="U115">
        <f>[1]RPPF_UPDATED_RW4!U115</f>
        <v>0.44441829999999999</v>
      </c>
      <c r="V115">
        <f>[1]RPPF_UPDATED_RW4!V115</f>
        <v>83</v>
      </c>
      <c r="W115">
        <f>[1]RPPF_UPDATED_RW4!W115</f>
        <v>132</v>
      </c>
      <c r="X115">
        <f>[1]RPPF_UPDATED_RW4!X115</f>
        <v>121</v>
      </c>
      <c r="Y115">
        <f>[1]RPPF_UPDATED_RW4!Y115</f>
        <v>183</v>
      </c>
      <c r="Z115">
        <f>[1]RPPF_UPDATED_RW4!Z115</f>
        <v>8.3703585048294199E-2</v>
      </c>
      <c r="AA115">
        <f>[1]RPPF_UPDATED_RW4!AA115</f>
        <v>104</v>
      </c>
      <c r="AB115">
        <f>[1]RPPF_UPDATED_RW4!AB115</f>
        <v>853506.75317656295</v>
      </c>
      <c r="AC115">
        <f>[1]RPPF_UPDATED_RW4!AC115</f>
        <v>97</v>
      </c>
      <c r="AD115">
        <f>[1]RPPF_UPDATED_RW4!AD115</f>
        <v>23.549960121646901</v>
      </c>
      <c r="AE115">
        <f>[1]RPPF_UPDATED_RW4!AE115</f>
        <v>66</v>
      </c>
      <c r="AF115">
        <f>[1]RPPF_UPDATED_RW4!AF115</f>
        <v>85</v>
      </c>
      <c r="AG115">
        <f>[1]RPPF_UPDATED_RW4!AG115</f>
        <v>0.66054854999999901</v>
      </c>
      <c r="AH115">
        <f>[1]RPPF_UPDATED_RW4!AH115</f>
        <v>103</v>
      </c>
      <c r="AI115">
        <f>[1]RPPF_UPDATED_RW4!AI115</f>
        <v>132</v>
      </c>
      <c r="AJ115">
        <f>[1]RPPF_UPDATED_RW4!AJ115</f>
        <v>121</v>
      </c>
      <c r="AK115">
        <f>[1]RPPF_UPDATED_RW4!AK115</f>
        <v>183</v>
      </c>
      <c r="AL115">
        <f>[1]RPPF_UPDATED_RW4!AL115</f>
        <v>115.5</v>
      </c>
      <c r="AM115">
        <f>[1]RPPF_UPDATED_RW4!AM115</f>
        <v>205.98769673831401</v>
      </c>
      <c r="AN115">
        <f>[1]RPPF_UPDATED_RW4!AN115</f>
        <v>115</v>
      </c>
      <c r="AO115">
        <f>[1]RPPF_UPDATED_RW4!AO115</f>
        <v>174.85467192381199</v>
      </c>
      <c r="AP115">
        <f>[1]RPPF_UPDATED_RW4!AP115</f>
        <v>107</v>
      </c>
      <c r="AQ115">
        <f>[1]RPPF_UPDATED_RW4!AQ115</f>
        <v>0.36489778317289401</v>
      </c>
      <c r="AR115">
        <f>[1]RPPF_UPDATED_RW4!AR115</f>
        <v>0.39412085187565699</v>
      </c>
      <c r="AS115">
        <f>[1]RPPF_UPDATED_RW4!AS115</f>
        <v>0.67871739064502401</v>
      </c>
      <c r="AT115">
        <f>[1]RPPF_UPDATED_RW4!AT115</f>
        <v>114</v>
      </c>
    </row>
    <row r="116" spans="1:46" x14ac:dyDescent="0.25">
      <c r="A116">
        <f>[1]RPPF_UPDATED_RW4!A116</f>
        <v>114</v>
      </c>
      <c r="B116">
        <f>[1]RPPF_UPDATED_RW4!B116</f>
        <v>2025</v>
      </c>
      <c r="C116" t="str">
        <f>[1]RPPF_UPDATED_RW4!C116</f>
        <v>UNC Wilmington</v>
      </c>
      <c r="D116">
        <f>[1]RPPF_UPDATED_RW4!D116</f>
        <v>66.480500000000006</v>
      </c>
      <c r="E116">
        <f>[1]RPPF_UPDATED_RW4!E116</f>
        <v>267</v>
      </c>
      <c r="F116">
        <f>[1]RPPF_UPDATED_RW4!F116</f>
        <v>65.761200000000002</v>
      </c>
      <c r="G116">
        <f>[1]RPPF_UPDATED_RW4!G116</f>
        <v>258</v>
      </c>
      <c r="H116">
        <f>[1]RPPF_UPDATED_RW4!H116</f>
        <v>113.926</v>
      </c>
      <c r="I116">
        <f>[1]RPPF_UPDATED_RW4!I116</f>
        <v>40</v>
      </c>
      <c r="J116">
        <f>[1]RPPF_UPDATED_RW4!J116</f>
        <v>112.56399999999999</v>
      </c>
      <c r="K116">
        <f>[1]RPPF_UPDATED_RW4!K116</f>
        <v>86</v>
      </c>
      <c r="L116">
        <f>[1]RPPF_UPDATED_RW4!L116</f>
        <v>104.765</v>
      </c>
      <c r="M116">
        <f>[1]RPPF_UPDATED_RW4!M116</f>
        <v>152</v>
      </c>
      <c r="N116">
        <f>[1]RPPF_UPDATED_RW4!N116</f>
        <v>108.55200000000001</v>
      </c>
      <c r="O116">
        <f>[1]RPPF_UPDATED_RW4!O116</f>
        <v>195</v>
      </c>
      <c r="P116">
        <f>[1]RPPF_UPDATED_RW4!P116</f>
        <v>4.01234</v>
      </c>
      <c r="Q116">
        <f>[1]RPPF_UPDATED_RW4!Q116</f>
        <v>115</v>
      </c>
      <c r="R116">
        <f>[1]RPPF_UPDATED_RW4!R116</f>
        <v>0.6248127</v>
      </c>
      <c r="S116">
        <f>[1]RPPF_UPDATED_RW4!S116</f>
        <v>0.60761069999999995</v>
      </c>
      <c r="T116">
        <f>[1]RPPF_UPDATED_RW4!T116</f>
        <v>0.60471260000000004</v>
      </c>
      <c r="U116">
        <f>[1]RPPF_UPDATED_RW4!U116</f>
        <v>0.70078700000000005</v>
      </c>
      <c r="V116">
        <f>[1]RPPF_UPDATED_RW4!V116</f>
        <v>127</v>
      </c>
      <c r="W116">
        <f>[1]RPPF_UPDATED_RW4!W116</f>
        <v>107</v>
      </c>
      <c r="X116">
        <f>[1]RPPF_UPDATED_RW4!X116</f>
        <v>126</v>
      </c>
      <c r="Y116">
        <f>[1]RPPF_UPDATED_RW4!Y116</f>
        <v>87</v>
      </c>
      <c r="Z116">
        <f>[1]RPPF_UPDATED_RW4!Z116</f>
        <v>6.0348523251178697E-2</v>
      </c>
      <c r="AA116">
        <f>[1]RPPF_UPDATED_RW4!AA116</f>
        <v>116</v>
      </c>
      <c r="AB116">
        <f>[1]RPPF_UPDATED_RW4!AB116</f>
        <v>842351.41962912795</v>
      </c>
      <c r="AC116">
        <f>[1]RPPF_UPDATED_RW4!AC116</f>
        <v>113</v>
      </c>
      <c r="AD116">
        <f>[1]RPPF_UPDATED_RW4!AD116</f>
        <v>27.184806747254299</v>
      </c>
      <c r="AE116">
        <f>[1]RPPF_UPDATED_RW4!AE116</f>
        <v>226</v>
      </c>
      <c r="AF116">
        <f>[1]RPPF_UPDATED_RW4!AF116</f>
        <v>171</v>
      </c>
      <c r="AG116">
        <f>[1]RPPF_UPDATED_RW4!AG116</f>
        <v>0.61621170000000003</v>
      </c>
      <c r="AH116">
        <f>[1]RPPF_UPDATED_RW4!AH116</f>
        <v>114</v>
      </c>
      <c r="AI116">
        <f>[1]RPPF_UPDATED_RW4!AI116</f>
        <v>107</v>
      </c>
      <c r="AJ116">
        <f>[1]RPPF_UPDATED_RW4!AJ116</f>
        <v>126</v>
      </c>
      <c r="AK116">
        <f>[1]RPPF_UPDATED_RW4!AK116</f>
        <v>87</v>
      </c>
      <c r="AL116">
        <f>[1]RPPF_UPDATED_RW4!AL116</f>
        <v>121.166666666666</v>
      </c>
      <c r="AM116">
        <f>[1]RPPF_UPDATED_RW4!AM116</f>
        <v>199.41496531688199</v>
      </c>
      <c r="AN116">
        <f>[1]RPPF_UPDATED_RW4!AN116</f>
        <v>113</v>
      </c>
      <c r="AO116">
        <f>[1]RPPF_UPDATED_RW4!AO116</f>
        <v>196.63155806140401</v>
      </c>
      <c r="AP116">
        <f>[1]RPPF_UPDATED_RW4!AP116</f>
        <v>112</v>
      </c>
      <c r="AQ116">
        <f>[1]RPPF_UPDATED_RW4!AQ116</f>
        <v>0.39670190760233698</v>
      </c>
      <c r="AR116">
        <f>[1]RPPF_UPDATED_RW4!AR116</f>
        <v>0.36231191108217597</v>
      </c>
      <c r="AS116">
        <f>[1]RPPF_UPDATED_RW4!AS116</f>
        <v>0.67871566791722504</v>
      </c>
      <c r="AT116">
        <f>[1]RPPF_UPDATED_RW4!AT116</f>
        <v>115</v>
      </c>
    </row>
    <row r="117" spans="1:46" x14ac:dyDescent="0.25">
      <c r="A117">
        <f>[1]RPPF_UPDATED_RW4!A117</f>
        <v>115</v>
      </c>
      <c r="B117">
        <f>[1]RPPF_UPDATED_RW4!B117</f>
        <v>2025</v>
      </c>
      <c r="C117" t="str">
        <f>[1]RPPF_UPDATED_RW4!C117</f>
        <v>Chattanooga</v>
      </c>
      <c r="D117">
        <f>[1]RPPF_UPDATED_RW4!D117</f>
        <v>68.013199999999998</v>
      </c>
      <c r="E117">
        <f>[1]RPPF_UPDATED_RW4!E117</f>
        <v>189</v>
      </c>
      <c r="F117">
        <f>[1]RPPF_UPDATED_RW4!F117</f>
        <v>67.069299999999998</v>
      </c>
      <c r="G117">
        <f>[1]RPPF_UPDATED_RW4!G117</f>
        <v>197</v>
      </c>
      <c r="H117">
        <f>[1]RPPF_UPDATED_RW4!H117</f>
        <v>114.35299999999999</v>
      </c>
      <c r="I117">
        <f>[1]RPPF_UPDATED_RW4!I117</f>
        <v>38</v>
      </c>
      <c r="J117">
        <f>[1]RPPF_UPDATED_RW4!J117</f>
        <v>115.56399999999999</v>
      </c>
      <c r="K117">
        <f>[1]RPPF_UPDATED_RW4!K117</f>
        <v>57</v>
      </c>
      <c r="L117">
        <f>[1]RPPF_UPDATED_RW4!L117</f>
        <v>108.009</v>
      </c>
      <c r="M117">
        <f>[1]RPPF_UPDATED_RW4!M117</f>
        <v>227</v>
      </c>
      <c r="N117">
        <f>[1]RPPF_UPDATED_RW4!N117</f>
        <v>110.983</v>
      </c>
      <c r="O117">
        <f>[1]RPPF_UPDATED_RW4!O117</f>
        <v>245</v>
      </c>
      <c r="P117">
        <f>[1]RPPF_UPDATED_RW4!P117</f>
        <v>4.5807599999999997</v>
      </c>
      <c r="Q117">
        <f>[1]RPPF_UPDATED_RW4!Q117</f>
        <v>110</v>
      </c>
      <c r="R117">
        <f>[1]RPPF_UPDATED_RW4!R117</f>
        <v>0.49921749999999998</v>
      </c>
      <c r="S117">
        <f>[1]RPPF_UPDATED_RW4!S117</f>
        <v>0.6307102</v>
      </c>
      <c r="T117">
        <f>[1]RPPF_UPDATED_RW4!T117</f>
        <v>0.48431669999999999</v>
      </c>
      <c r="U117">
        <f>[1]RPPF_UPDATED_RW4!U117</f>
        <v>0.70767999999999998</v>
      </c>
      <c r="V117">
        <f>[1]RPPF_UPDATED_RW4!V117</f>
        <v>175</v>
      </c>
      <c r="W117">
        <f>[1]RPPF_UPDATED_RW4!W117</f>
        <v>102</v>
      </c>
      <c r="X117">
        <f>[1]RPPF_UPDATED_RW4!X117</f>
        <v>167</v>
      </c>
      <c r="Y117">
        <f>[1]RPPF_UPDATED_RW4!Y117</f>
        <v>80</v>
      </c>
      <c r="Z117">
        <f>[1]RPPF_UPDATED_RW4!Z117</f>
        <v>6.7354572347720507E-2</v>
      </c>
      <c r="AA117">
        <f>[1]RPPF_UPDATED_RW4!AA117</f>
        <v>110</v>
      </c>
      <c r="AB117">
        <f>[1]RPPF_UPDATED_RW4!AB117</f>
        <v>908318.87703086704</v>
      </c>
      <c r="AC117">
        <f>[1]RPPF_UPDATED_RW4!AC117</f>
        <v>64</v>
      </c>
      <c r="AD117">
        <f>[1]RPPF_UPDATED_RW4!AD117</f>
        <v>27.530691979342201</v>
      </c>
      <c r="AE117">
        <f>[1]RPPF_UPDATED_RW4!AE117</f>
        <v>239</v>
      </c>
      <c r="AF117">
        <f>[1]RPPF_UPDATED_RW4!AF117</f>
        <v>174.5</v>
      </c>
      <c r="AG117">
        <f>[1]RPPF_UPDATED_RW4!AG117</f>
        <v>0.56496385000000005</v>
      </c>
      <c r="AH117">
        <f>[1]RPPF_UPDATED_RW4!AH117</f>
        <v>132</v>
      </c>
      <c r="AI117">
        <f>[1]RPPF_UPDATED_RW4!AI117</f>
        <v>102</v>
      </c>
      <c r="AJ117">
        <f>[1]RPPF_UPDATED_RW4!AJ117</f>
        <v>167</v>
      </c>
      <c r="AK117">
        <f>[1]RPPF_UPDATED_RW4!AK117</f>
        <v>80</v>
      </c>
      <c r="AL117">
        <f>[1]RPPF_UPDATED_RW4!AL117</f>
        <v>121.25</v>
      </c>
      <c r="AM117">
        <f>[1]RPPF_UPDATED_RW4!AM117</f>
        <v>192.24360094382399</v>
      </c>
      <c r="AN117">
        <f>[1]RPPF_UPDATED_RW4!AN117</f>
        <v>111</v>
      </c>
      <c r="AO117">
        <f>[1]RPPF_UPDATED_RW4!AO117</f>
        <v>214.61550150509601</v>
      </c>
      <c r="AP117">
        <f>[1]RPPF_UPDATED_RW4!AP117</f>
        <v>120</v>
      </c>
      <c r="AQ117">
        <f>[1]RPPF_UPDATED_RW4!AQ117</f>
        <v>0.413294204850222</v>
      </c>
      <c r="AR117">
        <f>[1]RPPF_UPDATED_RW4!AR117</f>
        <v>0.328565793871062</v>
      </c>
      <c r="AS117">
        <f>[1]RPPF_UPDATED_RW4!AS117</f>
        <v>0.67253793104332904</v>
      </c>
      <c r="AT117">
        <f>[1]RPPF_UPDATED_RW4!AT117</f>
        <v>116</v>
      </c>
    </row>
    <row r="118" spans="1:46" x14ac:dyDescent="0.25">
      <c r="A118">
        <f>[1]RPPF_UPDATED_RW4!A118</f>
        <v>116</v>
      </c>
      <c r="B118">
        <f>[1]RPPF_UPDATED_RW4!B118</f>
        <v>2025</v>
      </c>
      <c r="C118" t="str">
        <f>[1]RPPF_UPDATED_RW4!C118</f>
        <v>N.C. State</v>
      </c>
      <c r="D118">
        <f>[1]RPPF_UPDATED_RW4!D118</f>
        <v>65.398700000000005</v>
      </c>
      <c r="E118">
        <f>[1]RPPF_UPDATED_RW4!E118</f>
        <v>313</v>
      </c>
      <c r="F118">
        <f>[1]RPPF_UPDATED_RW4!F118</f>
        <v>64.942899999999995</v>
      </c>
      <c r="G118">
        <f>[1]RPPF_UPDATED_RW4!G118</f>
        <v>308</v>
      </c>
      <c r="H118">
        <f>[1]RPPF_UPDATED_RW4!H118</f>
        <v>105.70099999999999</v>
      </c>
      <c r="I118">
        <f>[1]RPPF_UPDATED_RW4!I118</f>
        <v>181</v>
      </c>
      <c r="J118">
        <f>[1]RPPF_UPDATED_RW4!J118</f>
        <v>108.724</v>
      </c>
      <c r="K118">
        <f>[1]RPPF_UPDATED_RW4!K118</f>
        <v>151</v>
      </c>
      <c r="L118">
        <f>[1]RPPF_UPDATED_RW4!L118</f>
        <v>106.667</v>
      </c>
      <c r="M118">
        <f>[1]RPPF_UPDATED_RW4!M118</f>
        <v>189</v>
      </c>
      <c r="N118">
        <f>[1]RPPF_UPDATED_RW4!N118</f>
        <v>104.727</v>
      </c>
      <c r="O118">
        <f>[1]RPPF_UPDATED_RW4!O118</f>
        <v>114</v>
      </c>
      <c r="P118">
        <f>[1]RPPF_UPDATED_RW4!P118</f>
        <v>3.9970699999999999</v>
      </c>
      <c r="Q118">
        <f>[1]RPPF_UPDATED_RW4!Q118</f>
        <v>116</v>
      </c>
      <c r="R118">
        <f>[1]RPPF_UPDATED_RW4!R118</f>
        <v>0.69051019999999996</v>
      </c>
      <c r="S118">
        <f>[1]RPPF_UPDATED_RW4!S118</f>
        <v>0.57311230000000002</v>
      </c>
      <c r="T118">
        <f>[1]RPPF_UPDATED_RW4!T118</f>
        <v>0.70749200000000001</v>
      </c>
      <c r="U118">
        <f>[1]RPPF_UPDATED_RW4!U118</f>
        <v>0.57761269999999998</v>
      </c>
      <c r="V118">
        <f>[1]RPPF_UPDATED_RW4!V118</f>
        <v>102</v>
      </c>
      <c r="W118">
        <f>[1]RPPF_UPDATED_RW4!W118</f>
        <v>123</v>
      </c>
      <c r="X118">
        <f>[1]RPPF_UPDATED_RW4!X118</f>
        <v>93</v>
      </c>
      <c r="Y118">
        <f>[1]RPPF_UPDATED_RW4!Y118</f>
        <v>127</v>
      </c>
      <c r="Z118">
        <f>[1]RPPF_UPDATED_RW4!Z118</f>
        <v>6.1117422823389403E-2</v>
      </c>
      <c r="AA118">
        <f>[1]RPPF_UPDATED_RW4!AA118</f>
        <v>115</v>
      </c>
      <c r="AB118">
        <f>[1]RPPF_UPDATED_RW4!AB118</f>
        <v>773072.02752977097</v>
      </c>
      <c r="AC118">
        <f>[1]RPPF_UPDATED_RW4!AC118</f>
        <v>194</v>
      </c>
      <c r="AD118">
        <f>[1]RPPF_UPDATED_RW4!AD118</f>
        <v>26.093043918392102</v>
      </c>
      <c r="AE118">
        <f>[1]RPPF_UPDATED_RW4!AE118</f>
        <v>166</v>
      </c>
      <c r="AF118">
        <f>[1]RPPF_UPDATED_RW4!AF118</f>
        <v>140.5</v>
      </c>
      <c r="AG118">
        <f>[1]RPPF_UPDATED_RW4!AG118</f>
        <v>0.63181124999999905</v>
      </c>
      <c r="AH118">
        <f>[1]RPPF_UPDATED_RW4!AH118</f>
        <v>111</v>
      </c>
      <c r="AI118">
        <f>[1]RPPF_UPDATED_RW4!AI118</f>
        <v>123</v>
      </c>
      <c r="AJ118">
        <f>[1]RPPF_UPDATED_RW4!AJ118</f>
        <v>93</v>
      </c>
      <c r="AK118">
        <f>[1]RPPF_UPDATED_RW4!AK118</f>
        <v>127</v>
      </c>
      <c r="AL118">
        <f>[1]RPPF_UPDATED_RW4!AL118</f>
        <v>130.083333333333</v>
      </c>
      <c r="AM118">
        <f>[1]RPPF_UPDATED_RW4!AM118</f>
        <v>226.977039811103</v>
      </c>
      <c r="AN118">
        <f>[1]RPPF_UPDATED_RW4!AN118</f>
        <v>121</v>
      </c>
      <c r="AO118">
        <f>[1]RPPF_UPDATED_RW4!AO118</f>
        <v>205.88954902802499</v>
      </c>
      <c r="AP118">
        <f>[1]RPPF_UPDATED_RW4!AP118</f>
        <v>114</v>
      </c>
      <c r="AQ118">
        <f>[1]RPPF_UPDATED_RW4!AQ118</f>
        <v>0.36936537966804101</v>
      </c>
      <c r="AR118">
        <f>[1]RPPF_UPDATED_RW4!AR118</f>
        <v>0.36935364667586201</v>
      </c>
      <c r="AS118">
        <f>[1]RPPF_UPDATED_RW4!AS118</f>
        <v>0.67139749360802903</v>
      </c>
      <c r="AT118">
        <f>[1]RPPF_UPDATED_RW4!AT118</f>
        <v>117</v>
      </c>
    </row>
    <row r="119" spans="1:46" x14ac:dyDescent="0.25">
      <c r="A119">
        <f>[1]RPPF_UPDATED_RW4!A119</f>
        <v>117</v>
      </c>
      <c r="B119">
        <f>[1]RPPF_UPDATED_RW4!B119</f>
        <v>2025</v>
      </c>
      <c r="C119" t="str">
        <f>[1]RPPF_UPDATED_RW4!C119</f>
        <v>South Alabama</v>
      </c>
      <c r="D119">
        <f>[1]RPPF_UPDATED_RW4!D119</f>
        <v>64.056899999999999</v>
      </c>
      <c r="E119">
        <f>[1]RPPF_UPDATED_RW4!E119</f>
        <v>350</v>
      </c>
      <c r="F119">
        <f>[1]RPPF_UPDATED_RW4!F119</f>
        <v>63.295200000000001</v>
      </c>
      <c r="G119">
        <f>[1]RPPF_UPDATED_RW4!G119</f>
        <v>349</v>
      </c>
      <c r="H119">
        <f>[1]RPPF_UPDATED_RW4!H119</f>
        <v>106.691</v>
      </c>
      <c r="I119">
        <f>[1]RPPF_UPDATED_RW4!I119</f>
        <v>156</v>
      </c>
      <c r="J119">
        <f>[1]RPPF_UPDATED_RW4!J119</f>
        <v>106.236</v>
      </c>
      <c r="K119">
        <f>[1]RPPF_UPDATED_RW4!K119</f>
        <v>201</v>
      </c>
      <c r="L119">
        <f>[1]RPPF_UPDATED_RW4!L119</f>
        <v>98.165899999999993</v>
      </c>
      <c r="M119">
        <f>[1]RPPF_UPDATED_RW4!M119</f>
        <v>30</v>
      </c>
      <c r="N119">
        <f>[1]RPPF_UPDATED_RW4!N119</f>
        <v>102.55800000000001</v>
      </c>
      <c r="O119">
        <f>[1]RPPF_UPDATED_RW4!O119</f>
        <v>83</v>
      </c>
      <c r="P119">
        <f>[1]RPPF_UPDATED_RW4!P119</f>
        <v>3.6782900000000001</v>
      </c>
      <c r="Q119">
        <f>[1]RPPF_UPDATED_RW4!Q119</f>
        <v>118</v>
      </c>
      <c r="R119">
        <f>[1]RPPF_UPDATED_RW4!R119</f>
        <v>0.49641760000000001</v>
      </c>
      <c r="S119">
        <f>[1]RPPF_UPDATED_RW4!S119</f>
        <v>0.64099899999999999</v>
      </c>
      <c r="T119">
        <f>[1]RPPF_UPDATED_RW4!T119</f>
        <v>0.4097208</v>
      </c>
      <c r="U119">
        <f>[1]RPPF_UPDATED_RW4!U119</f>
        <v>0.66269699999999998</v>
      </c>
      <c r="V119">
        <f>[1]RPPF_UPDATED_RW4!V119</f>
        <v>176</v>
      </c>
      <c r="W119">
        <f>[1]RPPF_UPDATED_RW4!W119</f>
        <v>99</v>
      </c>
      <c r="X119">
        <f>[1]RPPF_UPDATED_RW4!X119</f>
        <v>207</v>
      </c>
      <c r="Y119">
        <f>[1]RPPF_UPDATED_RW4!Y119</f>
        <v>97</v>
      </c>
      <c r="Z119">
        <f>[1]RPPF_UPDATED_RW4!Z119</f>
        <v>5.7417702074249503E-2</v>
      </c>
      <c r="AA119">
        <f>[1]RPPF_UPDATED_RW4!AA119</f>
        <v>117</v>
      </c>
      <c r="AB119">
        <f>[1]RPPF_UPDATED_RW4!AB119</f>
        <v>722951.79093390203</v>
      </c>
      <c r="AC119">
        <f>[1]RPPF_UPDATED_RW4!AC119</f>
        <v>256</v>
      </c>
      <c r="AD119">
        <f>[1]RPPF_UPDATED_RW4!AD119</f>
        <v>25.762342602663601</v>
      </c>
      <c r="AE119">
        <f>[1]RPPF_UPDATED_RW4!AE119</f>
        <v>146</v>
      </c>
      <c r="AF119">
        <f>[1]RPPF_UPDATED_RW4!AF119</f>
        <v>131.5</v>
      </c>
      <c r="AG119">
        <f>[1]RPPF_UPDATED_RW4!AG119</f>
        <v>0.56870829999999895</v>
      </c>
      <c r="AH119">
        <f>[1]RPPF_UPDATED_RW4!AH119</f>
        <v>131</v>
      </c>
      <c r="AI119">
        <f>[1]RPPF_UPDATED_RW4!AI119</f>
        <v>99</v>
      </c>
      <c r="AJ119">
        <f>[1]RPPF_UPDATED_RW4!AJ119</f>
        <v>207</v>
      </c>
      <c r="AK119">
        <f>[1]RPPF_UPDATED_RW4!AK119</f>
        <v>97</v>
      </c>
      <c r="AL119">
        <f>[1]RPPF_UPDATED_RW4!AL119</f>
        <v>156.583333333333</v>
      </c>
      <c r="AM119">
        <f>[1]RPPF_UPDATED_RW4!AM119</f>
        <v>244.28015228312799</v>
      </c>
      <c r="AN119">
        <f>[1]RPPF_UPDATED_RW4!AN119</f>
        <v>126</v>
      </c>
      <c r="AO119">
        <f>[1]RPPF_UPDATED_RW4!AO119</f>
        <v>275.33154225695898</v>
      </c>
      <c r="AP119">
        <f>[1]RPPF_UPDATED_RW4!AP119</f>
        <v>142</v>
      </c>
      <c r="AQ119">
        <f>[1]RPPF_UPDATED_RW4!AQ119</f>
        <v>0.41009378181516798</v>
      </c>
      <c r="AR119">
        <f>[1]RPPF_UPDATED_RW4!AR119</f>
        <v>0.320602492942338</v>
      </c>
      <c r="AS119">
        <f>[1]RPPF_UPDATED_RW4!AS119</f>
        <v>0.66847128911892795</v>
      </c>
      <c r="AT119">
        <f>[1]RPPF_UPDATED_RW4!AT119</f>
        <v>118</v>
      </c>
    </row>
    <row r="120" spans="1:46" x14ac:dyDescent="0.25">
      <c r="A120">
        <f>[1]RPPF_UPDATED_RW4!A120</f>
        <v>118</v>
      </c>
      <c r="B120">
        <f>[1]RPPF_UPDATED_RW4!B120</f>
        <v>2025</v>
      </c>
      <c r="C120" t="str">
        <f>[1]RPPF_UPDATED_RW4!C120</f>
        <v>George Washington</v>
      </c>
      <c r="D120">
        <f>[1]RPPF_UPDATED_RW4!D120</f>
        <v>67.435500000000005</v>
      </c>
      <c r="E120">
        <f>[1]RPPF_UPDATED_RW4!E120</f>
        <v>213</v>
      </c>
      <c r="F120">
        <f>[1]RPPF_UPDATED_RW4!F120</f>
        <v>67.702100000000002</v>
      </c>
      <c r="G120">
        <f>[1]RPPF_UPDATED_RW4!G120</f>
        <v>164</v>
      </c>
      <c r="H120">
        <f>[1]RPPF_UPDATED_RW4!H120</f>
        <v>106.70699999999999</v>
      </c>
      <c r="I120">
        <f>[1]RPPF_UPDATED_RW4!I120</f>
        <v>155</v>
      </c>
      <c r="J120">
        <f>[1]RPPF_UPDATED_RW4!J120</f>
        <v>107.431</v>
      </c>
      <c r="K120">
        <f>[1]RPPF_UPDATED_RW4!K120</f>
        <v>177</v>
      </c>
      <c r="L120">
        <f>[1]RPPF_UPDATED_RW4!L120</f>
        <v>99.550700000000006</v>
      </c>
      <c r="M120">
        <f>[1]RPPF_UPDATED_RW4!M120</f>
        <v>52</v>
      </c>
      <c r="N120">
        <f>[1]RPPF_UPDATED_RW4!N120</f>
        <v>103.033</v>
      </c>
      <c r="O120">
        <f>[1]RPPF_UPDATED_RW4!O120</f>
        <v>91</v>
      </c>
      <c r="P120">
        <f>[1]RPPF_UPDATED_RW4!P120</f>
        <v>4.3982999999999999</v>
      </c>
      <c r="Q120">
        <f>[1]RPPF_UPDATED_RW4!Q120</f>
        <v>112</v>
      </c>
      <c r="R120">
        <f>[1]RPPF_UPDATED_RW4!R120</f>
        <v>0.63591229999999999</v>
      </c>
      <c r="S120">
        <f>[1]RPPF_UPDATED_RW4!S120</f>
        <v>0.57461220000000002</v>
      </c>
      <c r="T120">
        <f>[1]RPPF_UPDATED_RW4!T120</f>
        <v>0.52581469999999997</v>
      </c>
      <c r="U120">
        <f>[1]RPPF_UPDATED_RW4!U120</f>
        <v>0.67959499999999995</v>
      </c>
      <c r="V120">
        <f>[1]RPPF_UPDATED_RW4!V120</f>
        <v>123</v>
      </c>
      <c r="W120">
        <f>[1]RPPF_UPDATED_RW4!W120</f>
        <v>122</v>
      </c>
      <c r="X120">
        <f>[1]RPPF_UPDATED_RW4!X120</f>
        <v>146</v>
      </c>
      <c r="Y120">
        <f>[1]RPPF_UPDATED_RW4!Y120</f>
        <v>95</v>
      </c>
      <c r="Z120">
        <f>[1]RPPF_UPDATED_RW4!Z120</f>
        <v>6.5217874858197702E-2</v>
      </c>
      <c r="AA120">
        <f>[1]RPPF_UPDATED_RW4!AA120</f>
        <v>111</v>
      </c>
      <c r="AB120">
        <f>[1]RPPF_UPDATED_RW4!AB120</f>
        <v>778301.41229291505</v>
      </c>
      <c r="AC120">
        <f>[1]RPPF_UPDATED_RW4!AC120</f>
        <v>186</v>
      </c>
      <c r="AD120">
        <f>[1]RPPF_UPDATED_RW4!AD120</f>
        <v>24.653215418835501</v>
      </c>
      <c r="AE120">
        <f>[1]RPPF_UPDATED_RW4!AE120</f>
        <v>99</v>
      </c>
      <c r="AF120">
        <f>[1]RPPF_UPDATED_RW4!AF120</f>
        <v>105</v>
      </c>
      <c r="AG120">
        <f>[1]RPPF_UPDATED_RW4!AG120</f>
        <v>0.60526225</v>
      </c>
      <c r="AH120">
        <f>[1]RPPF_UPDATED_RW4!AH120</f>
        <v>118</v>
      </c>
      <c r="AI120">
        <f>[1]RPPF_UPDATED_RW4!AI120</f>
        <v>122</v>
      </c>
      <c r="AJ120">
        <f>[1]RPPF_UPDATED_RW4!AJ120</f>
        <v>146</v>
      </c>
      <c r="AK120">
        <f>[1]RPPF_UPDATED_RW4!AK120</f>
        <v>95</v>
      </c>
      <c r="AL120">
        <f>[1]RPPF_UPDATED_RW4!AL120</f>
        <v>126.833333333333</v>
      </c>
      <c r="AM120">
        <f>[1]RPPF_UPDATED_RW4!AM120</f>
        <v>220.72857717489001</v>
      </c>
      <c r="AN120">
        <f>[1]RPPF_UPDATED_RW4!AN120</f>
        <v>119</v>
      </c>
      <c r="AO120">
        <f>[1]RPPF_UPDATED_RW4!AO120</f>
        <v>209.55103896423901</v>
      </c>
      <c r="AP120">
        <f>[1]RPPF_UPDATED_RW4!AP120</f>
        <v>117</v>
      </c>
      <c r="AQ120">
        <f>[1]RPPF_UPDATED_RW4!AQ120</f>
        <v>0.37136727985499302</v>
      </c>
      <c r="AR120">
        <f>[1]RPPF_UPDATED_RW4!AR120</f>
        <v>0.35305444607341402</v>
      </c>
      <c r="AS120">
        <f>[1]RPPF_UPDATED_RW4!AS120</f>
        <v>0.66616925976091901</v>
      </c>
      <c r="AT120">
        <f>[1]RPPF_UPDATED_RW4!AT120</f>
        <v>119</v>
      </c>
    </row>
    <row r="121" spans="1:46" x14ac:dyDescent="0.25">
      <c r="A121">
        <f>[1]RPPF_UPDATED_RW4!A121</f>
        <v>119</v>
      </c>
      <c r="B121">
        <f>[1]RPPF_UPDATED_RW4!B121</f>
        <v>2025</v>
      </c>
      <c r="C121" t="str">
        <f>[1]RPPF_UPDATED_RW4!C121</f>
        <v>Illinois St.</v>
      </c>
      <c r="D121">
        <f>[1]RPPF_UPDATED_RW4!D121</f>
        <v>65.670299999999997</v>
      </c>
      <c r="E121">
        <f>[1]RPPF_UPDATED_RW4!E121</f>
        <v>307</v>
      </c>
      <c r="F121">
        <f>[1]RPPF_UPDATED_RW4!F121</f>
        <v>65.138999999999996</v>
      </c>
      <c r="G121">
        <f>[1]RPPF_UPDATED_RW4!G121</f>
        <v>294</v>
      </c>
      <c r="H121">
        <f>[1]RPPF_UPDATED_RW4!H121</f>
        <v>114.693</v>
      </c>
      <c r="I121">
        <f>[1]RPPF_UPDATED_RW4!I121</f>
        <v>33</v>
      </c>
      <c r="J121">
        <f>[1]RPPF_UPDATED_RW4!J121</f>
        <v>114.556</v>
      </c>
      <c r="K121">
        <f>[1]RPPF_UPDATED_RW4!K121</f>
        <v>67</v>
      </c>
      <c r="L121">
        <f>[1]RPPF_UPDATED_RW4!L121</f>
        <v>111.59699999999999</v>
      </c>
      <c r="M121">
        <f>[1]RPPF_UPDATED_RW4!M121</f>
        <v>306</v>
      </c>
      <c r="N121">
        <f>[1]RPPF_UPDATED_RW4!N121</f>
        <v>112.072</v>
      </c>
      <c r="O121">
        <f>[1]RPPF_UPDATED_RW4!O121</f>
        <v>257</v>
      </c>
      <c r="P121">
        <f>[1]RPPF_UPDATED_RW4!P121</f>
        <v>2.4831400000000001</v>
      </c>
      <c r="Q121">
        <f>[1]RPPF_UPDATED_RW4!Q121</f>
        <v>138</v>
      </c>
      <c r="R121">
        <f>[1]RPPF_UPDATED_RW4!R121</f>
        <v>0.6323124</v>
      </c>
      <c r="S121">
        <f>[1]RPPF_UPDATED_RW4!S121</f>
        <v>0.57961189999999996</v>
      </c>
      <c r="T121">
        <f>[1]RPPF_UPDATED_RW4!T121</f>
        <v>0.62771180000000004</v>
      </c>
      <c r="U121">
        <f>[1]RPPF_UPDATED_RW4!U121</f>
        <v>0.54411390000000004</v>
      </c>
      <c r="V121">
        <f>[1]RPPF_UPDATED_RW4!V121</f>
        <v>124</v>
      </c>
      <c r="W121">
        <f>[1]RPPF_UPDATED_RW4!W121</f>
        <v>119</v>
      </c>
      <c r="X121">
        <f>[1]RPPF_UPDATED_RW4!X121</f>
        <v>118</v>
      </c>
      <c r="Y121">
        <f>[1]RPPF_UPDATED_RW4!Y121</f>
        <v>139</v>
      </c>
      <c r="Z121">
        <f>[1]RPPF_UPDATED_RW4!Z121</f>
        <v>3.7825318294571399E-2</v>
      </c>
      <c r="AA121">
        <f>[1]RPPF_UPDATED_RW4!AA121</f>
        <v>134</v>
      </c>
      <c r="AB121">
        <f>[1]RPPF_UPDATED_RW4!AB121</f>
        <v>861796.41244425997</v>
      </c>
      <c r="AC121">
        <f>[1]RPPF_UPDATED_RW4!AC121</f>
        <v>94</v>
      </c>
      <c r="AD121">
        <f>[1]RPPF_UPDATED_RW4!AD121</f>
        <v>28.961856367233299</v>
      </c>
      <c r="AE121">
        <f>[1]RPPF_UPDATED_RW4!AE121</f>
        <v>308</v>
      </c>
      <c r="AF121">
        <f>[1]RPPF_UPDATED_RW4!AF121</f>
        <v>221</v>
      </c>
      <c r="AG121">
        <f>[1]RPPF_UPDATED_RW4!AG121</f>
        <v>0.60596214999999998</v>
      </c>
      <c r="AH121">
        <f>[1]RPPF_UPDATED_RW4!AH121</f>
        <v>117</v>
      </c>
      <c r="AI121">
        <f>[1]RPPF_UPDATED_RW4!AI121</f>
        <v>119</v>
      </c>
      <c r="AJ121">
        <f>[1]RPPF_UPDATED_RW4!AJ121</f>
        <v>118</v>
      </c>
      <c r="AK121">
        <f>[1]RPPF_UPDATED_RW4!AK121</f>
        <v>139</v>
      </c>
      <c r="AL121">
        <f>[1]RPPF_UPDATED_RW4!AL121</f>
        <v>137.166666666666</v>
      </c>
      <c r="AM121">
        <f>[1]RPPF_UPDATED_RW4!AM121</f>
        <v>236.65260610878801</v>
      </c>
      <c r="AN121">
        <f>[1]RPPF_UPDATED_RW4!AN121</f>
        <v>124</v>
      </c>
      <c r="AO121">
        <f>[1]RPPF_UPDATED_RW4!AO121</f>
        <v>226.36177303593399</v>
      </c>
      <c r="AP121">
        <f>[1]RPPF_UPDATED_RW4!AP121</f>
        <v>123</v>
      </c>
      <c r="AQ121">
        <f>[1]RPPF_UPDATED_RW4!AQ121</f>
        <v>0.37199817961461601</v>
      </c>
      <c r="AR121">
        <f>[1]RPPF_UPDATED_RW4!AR121</f>
        <v>0.350069630617792</v>
      </c>
      <c r="AS121">
        <f>[1]RPPF_UPDATED_RW4!AS121</f>
        <v>0.66530256154718603</v>
      </c>
      <c r="AT121">
        <f>[1]RPPF_UPDATED_RW4!AT121</f>
        <v>120</v>
      </c>
    </row>
    <row r="122" spans="1:46" x14ac:dyDescent="0.25">
      <c r="A122">
        <f>[1]RPPF_UPDATED_RW4!A122</f>
        <v>120</v>
      </c>
      <c r="B122">
        <f>[1]RPPF_UPDATED_RW4!B122</f>
        <v>2025</v>
      </c>
      <c r="C122" t="str">
        <f>[1]RPPF_UPDATED_RW4!C122</f>
        <v>Northern Colorado</v>
      </c>
      <c r="D122">
        <f>[1]RPPF_UPDATED_RW4!D122</f>
        <v>69.455200000000005</v>
      </c>
      <c r="E122">
        <f>[1]RPPF_UPDATED_RW4!E122</f>
        <v>111</v>
      </c>
      <c r="F122">
        <f>[1]RPPF_UPDATED_RW4!F122</f>
        <v>69.225899999999996</v>
      </c>
      <c r="G122">
        <f>[1]RPPF_UPDATED_RW4!G122</f>
        <v>82</v>
      </c>
      <c r="H122">
        <f>[1]RPPF_UPDATED_RW4!H122</f>
        <v>112.40600000000001</v>
      </c>
      <c r="I122">
        <f>[1]RPPF_UPDATED_RW4!I122</f>
        <v>62</v>
      </c>
      <c r="J122">
        <f>[1]RPPF_UPDATED_RW4!J122</f>
        <v>111.297</v>
      </c>
      <c r="K122">
        <f>[1]RPPF_UPDATED_RW4!K122</f>
        <v>104</v>
      </c>
      <c r="L122">
        <f>[1]RPPF_UPDATED_RW4!L122</f>
        <v>107.992</v>
      </c>
      <c r="M122">
        <f>[1]RPPF_UPDATED_RW4!M122</f>
        <v>225</v>
      </c>
      <c r="N122">
        <f>[1]RPPF_UPDATED_RW4!N122</f>
        <v>109.895</v>
      </c>
      <c r="O122">
        <f>[1]RPPF_UPDATED_RW4!O122</f>
        <v>219</v>
      </c>
      <c r="P122">
        <f>[1]RPPF_UPDATED_RW4!P122</f>
        <v>1.40228</v>
      </c>
      <c r="Q122">
        <f>[1]RPPF_UPDATED_RW4!Q122</f>
        <v>147</v>
      </c>
      <c r="R122">
        <f>[1]RPPF_UPDATED_RW4!R122</f>
        <v>0.44941969999999998</v>
      </c>
      <c r="S122">
        <f>[1]RPPF_UPDATED_RW4!S122</f>
        <v>0.63351009999999996</v>
      </c>
      <c r="T122">
        <f>[1]RPPF_UPDATED_RW4!T122</f>
        <v>0.54551419999999995</v>
      </c>
      <c r="U122">
        <f>[1]RPPF_UPDATED_RW4!U122</f>
        <v>0.61541080000000004</v>
      </c>
      <c r="V122">
        <f>[1]RPPF_UPDATED_RW4!V122</f>
        <v>197</v>
      </c>
      <c r="W122">
        <f>[1]RPPF_UPDATED_RW4!W122</f>
        <v>101</v>
      </c>
      <c r="X122">
        <f>[1]RPPF_UPDATED_RW4!X122</f>
        <v>142</v>
      </c>
      <c r="Y122">
        <f>[1]RPPF_UPDATED_RW4!Y122</f>
        <v>108</v>
      </c>
      <c r="Z122">
        <f>[1]RPPF_UPDATED_RW4!Z122</f>
        <v>2.0185673642866199E-2</v>
      </c>
      <c r="AA122">
        <f>[1]RPPF_UPDATED_RW4!AA122</f>
        <v>147</v>
      </c>
      <c r="AB122">
        <f>[1]RPPF_UPDATED_RW4!AB122</f>
        <v>860343.10493053601</v>
      </c>
      <c r="AC122">
        <f>[1]RPPF_UPDATED_RW4!AC122</f>
        <v>96</v>
      </c>
      <c r="AD122">
        <f>[1]RPPF_UPDATED_RW4!AD122</f>
        <v>26.537495109507802</v>
      </c>
      <c r="AE122">
        <f>[1]RPPF_UPDATED_RW4!AE122</f>
        <v>184</v>
      </c>
      <c r="AF122">
        <f>[1]RPPF_UPDATED_RW4!AF122</f>
        <v>165.5</v>
      </c>
      <c r="AG122">
        <f>[1]RPPF_UPDATED_RW4!AG122</f>
        <v>0.54146490000000003</v>
      </c>
      <c r="AH122">
        <f>[1]RPPF_UPDATED_RW4!AH122</f>
        <v>141</v>
      </c>
      <c r="AI122">
        <f>[1]RPPF_UPDATED_RW4!AI122</f>
        <v>101</v>
      </c>
      <c r="AJ122">
        <f>[1]RPPF_UPDATED_RW4!AJ122</f>
        <v>142</v>
      </c>
      <c r="AK122">
        <f>[1]RPPF_UPDATED_RW4!AK122</f>
        <v>108</v>
      </c>
      <c r="AL122">
        <f>[1]RPPF_UPDATED_RW4!AL122</f>
        <v>133.25</v>
      </c>
      <c r="AM122">
        <f>[1]RPPF_UPDATED_RW4!AM122</f>
        <v>210.336030948835</v>
      </c>
      <c r="AN122">
        <f>[1]RPPF_UPDATED_RW4!AN122</f>
        <v>117</v>
      </c>
      <c r="AO122">
        <f>[1]RPPF_UPDATED_RW4!AO122</f>
        <v>246.091667253038</v>
      </c>
      <c r="AP122">
        <f>[1]RPPF_UPDATED_RW4!AP122</f>
        <v>133</v>
      </c>
      <c r="AQ122">
        <f>[1]RPPF_UPDATED_RW4!AQ122</f>
        <v>0.41141187797271001</v>
      </c>
      <c r="AR122">
        <f>[1]RPPF_UPDATED_RW4!AR122</f>
        <v>0.30955834768691298</v>
      </c>
      <c r="AS122">
        <f>[1]RPPF_UPDATED_RW4!AS122</f>
        <v>0.66489785767686704</v>
      </c>
      <c r="AT122">
        <f>[1]RPPF_UPDATED_RW4!AT122</f>
        <v>121</v>
      </c>
    </row>
    <row r="123" spans="1:46" x14ac:dyDescent="0.25">
      <c r="A123">
        <f>[1]RPPF_UPDATED_RW4!A123</f>
        <v>121</v>
      </c>
      <c r="B123">
        <f>[1]RPPF_UPDATED_RW4!B123</f>
        <v>2025</v>
      </c>
      <c r="C123" t="str">
        <f>[1]RPPF_UPDATED_RW4!C123</f>
        <v>Jacksonville St.</v>
      </c>
      <c r="D123">
        <f>[1]RPPF_UPDATED_RW4!D123</f>
        <v>66.059799999999996</v>
      </c>
      <c r="E123">
        <f>[1]RPPF_UPDATED_RW4!E123</f>
        <v>285</v>
      </c>
      <c r="F123">
        <f>[1]RPPF_UPDATED_RW4!F123</f>
        <v>65.384699999999995</v>
      </c>
      <c r="G123">
        <f>[1]RPPF_UPDATED_RW4!G123</f>
        <v>288</v>
      </c>
      <c r="H123">
        <f>[1]RPPF_UPDATED_RW4!H123</f>
        <v>109.616</v>
      </c>
      <c r="I123">
        <f>[1]RPPF_UPDATED_RW4!I123</f>
        <v>104</v>
      </c>
      <c r="J123">
        <f>[1]RPPF_UPDATED_RW4!J123</f>
        <v>111.643</v>
      </c>
      <c r="K123">
        <f>[1]RPPF_UPDATED_RW4!K123</f>
        <v>100</v>
      </c>
      <c r="L123">
        <f>[1]RPPF_UPDATED_RW4!L123</f>
        <v>106.425</v>
      </c>
      <c r="M123">
        <f>[1]RPPF_UPDATED_RW4!M123</f>
        <v>182</v>
      </c>
      <c r="N123">
        <f>[1]RPPF_UPDATED_RW4!N123</f>
        <v>106.816</v>
      </c>
      <c r="O123">
        <f>[1]RPPF_UPDATED_RW4!O123</f>
        <v>159</v>
      </c>
      <c r="P123">
        <f>[1]RPPF_UPDATED_RW4!P123</f>
        <v>4.8277900000000002</v>
      </c>
      <c r="Q123">
        <f>[1]RPPF_UPDATED_RW4!Q123</f>
        <v>109</v>
      </c>
      <c r="R123">
        <f>[1]RPPF_UPDATED_RW4!R123</f>
        <v>0.61551330000000004</v>
      </c>
      <c r="S123">
        <f>[1]RPPF_UPDATED_RW4!S123</f>
        <v>0.57731200000000005</v>
      </c>
      <c r="T123">
        <f>[1]RPPF_UPDATED_RW4!T123</f>
        <v>0.57201299999999999</v>
      </c>
      <c r="U123">
        <f>[1]RPPF_UPDATED_RW4!U123</f>
        <v>0.57541279999999995</v>
      </c>
      <c r="V123">
        <f>[1]RPPF_UPDATED_RW4!V123</f>
        <v>133</v>
      </c>
      <c r="W123">
        <f>[1]RPPF_UPDATED_RW4!W123</f>
        <v>120</v>
      </c>
      <c r="X123">
        <f>[1]RPPF_UPDATED_RW4!X123</f>
        <v>130</v>
      </c>
      <c r="Y123">
        <f>[1]RPPF_UPDATED_RW4!Y123</f>
        <v>128</v>
      </c>
      <c r="Z123">
        <f>[1]RPPF_UPDATED_RW4!Z123</f>
        <v>7.3070157645042794E-2</v>
      </c>
      <c r="AA123">
        <f>[1]RPPF_UPDATED_RW4!AA123</f>
        <v>108</v>
      </c>
      <c r="AB123">
        <f>[1]RPPF_UPDATED_RW4!AB123</f>
        <v>823379.88036904996</v>
      </c>
      <c r="AC123">
        <f>[1]RPPF_UPDATED_RW4!AC123</f>
        <v>130</v>
      </c>
      <c r="AD123">
        <f>[1]RPPF_UPDATED_RW4!AD123</f>
        <v>26.6612705846937</v>
      </c>
      <c r="AE123">
        <f>[1]RPPF_UPDATED_RW4!AE123</f>
        <v>196</v>
      </c>
      <c r="AF123">
        <f>[1]RPPF_UPDATED_RW4!AF123</f>
        <v>152</v>
      </c>
      <c r="AG123">
        <f>[1]RPPF_UPDATED_RW4!AG123</f>
        <v>0.59641264999999999</v>
      </c>
      <c r="AH123">
        <f>[1]RPPF_UPDATED_RW4!AH123</f>
        <v>121</v>
      </c>
      <c r="AI123">
        <f>[1]RPPF_UPDATED_RW4!AI123</f>
        <v>120</v>
      </c>
      <c r="AJ123">
        <f>[1]RPPF_UPDATED_RW4!AJ123</f>
        <v>130</v>
      </c>
      <c r="AK123">
        <f>[1]RPPF_UPDATED_RW4!AK123</f>
        <v>128</v>
      </c>
      <c r="AL123">
        <f>[1]RPPF_UPDATED_RW4!AL123</f>
        <v>128.166666666666</v>
      </c>
      <c r="AM123">
        <f>[1]RPPF_UPDATED_RW4!AM123</f>
        <v>222.00589398222499</v>
      </c>
      <c r="AN123">
        <f>[1]RPPF_UPDATED_RW4!AN123</f>
        <v>120</v>
      </c>
      <c r="AO123">
        <f>[1]RPPF_UPDATED_RW4!AO123</f>
        <v>214.89595612478399</v>
      </c>
      <c r="AP123">
        <f>[1]RPPF_UPDATED_RW4!AP123</f>
        <v>121</v>
      </c>
      <c r="AQ123">
        <f>[1]RPPF_UPDATED_RW4!AQ123</f>
        <v>0.37289691015649401</v>
      </c>
      <c r="AR123">
        <f>[1]RPPF_UPDATED_RW4!AR123</f>
        <v>0.346798843314642</v>
      </c>
      <c r="AS123">
        <f>[1]RPPF_UPDATED_RW4!AS123</f>
        <v>0.66442746730132796</v>
      </c>
      <c r="AT123">
        <f>[1]RPPF_UPDATED_RW4!AT123</f>
        <v>122</v>
      </c>
    </row>
    <row r="124" spans="1:46" x14ac:dyDescent="0.25">
      <c r="A124">
        <f>[1]RPPF_UPDATED_RW4!A124</f>
        <v>122</v>
      </c>
      <c r="B124">
        <f>[1]RPPF_UPDATED_RW4!B124</f>
        <v>2025</v>
      </c>
      <c r="C124" t="str">
        <f>[1]RPPF_UPDATED_RW4!C124</f>
        <v>Appalachian St.</v>
      </c>
      <c r="D124">
        <f>[1]RPPF_UPDATED_RW4!D124</f>
        <v>64.158299999999997</v>
      </c>
      <c r="E124">
        <f>[1]RPPF_UPDATED_RW4!E124</f>
        <v>348</v>
      </c>
      <c r="F124">
        <f>[1]RPPF_UPDATED_RW4!F124</f>
        <v>63.834200000000003</v>
      </c>
      <c r="G124">
        <f>[1]RPPF_UPDATED_RW4!G124</f>
        <v>341</v>
      </c>
      <c r="H124">
        <f>[1]RPPF_UPDATED_RW4!H124</f>
        <v>104.24</v>
      </c>
      <c r="I124">
        <f>[1]RPPF_UPDATED_RW4!I124</f>
        <v>227</v>
      </c>
      <c r="J124">
        <f>[1]RPPF_UPDATED_RW4!J124</f>
        <v>103.604</v>
      </c>
      <c r="K124">
        <f>[1]RPPF_UPDATED_RW4!K124</f>
        <v>243</v>
      </c>
      <c r="L124">
        <f>[1]RPPF_UPDATED_RW4!L124</f>
        <v>99.306899999999999</v>
      </c>
      <c r="M124">
        <f>[1]RPPF_UPDATED_RW4!M124</f>
        <v>49</v>
      </c>
      <c r="N124">
        <f>[1]RPPF_UPDATED_RW4!N124</f>
        <v>100.82599999999999</v>
      </c>
      <c r="O124">
        <f>[1]RPPF_UPDATED_RW4!O124</f>
        <v>61</v>
      </c>
      <c r="P124">
        <f>[1]RPPF_UPDATED_RW4!P124</f>
        <v>2.7782800000000001</v>
      </c>
      <c r="Q124">
        <f>[1]RPPF_UPDATED_RW4!Q124</f>
        <v>130</v>
      </c>
      <c r="R124">
        <f>[1]RPPF_UPDATED_RW4!R124</f>
        <v>0.57401469999999999</v>
      </c>
      <c r="S124">
        <f>[1]RPPF_UPDATED_RW4!S124</f>
        <v>0.59591110000000003</v>
      </c>
      <c r="T124">
        <f>[1]RPPF_UPDATED_RW4!T124</f>
        <v>0.61221219999999998</v>
      </c>
      <c r="U124">
        <f>[1]RPPF_UPDATED_RW4!U124</f>
        <v>0.70218599999999998</v>
      </c>
      <c r="V124">
        <f>[1]RPPF_UPDATED_RW4!V124</f>
        <v>147</v>
      </c>
      <c r="W124">
        <f>[1]RPPF_UPDATED_RW4!W124</f>
        <v>111</v>
      </c>
      <c r="X124">
        <f>[1]RPPF_UPDATED_RW4!X124</f>
        <v>122</v>
      </c>
      <c r="Y124">
        <f>[1]RPPF_UPDATED_RW4!Y124</f>
        <v>86</v>
      </c>
      <c r="Z124">
        <f>[1]RPPF_UPDATED_RW4!Z124</f>
        <v>4.3299152253099001E-2</v>
      </c>
      <c r="AA124">
        <f>[1]RPPF_UPDATED_RW4!AA124</f>
        <v>127</v>
      </c>
      <c r="AB124">
        <f>[1]RPPF_UPDATED_RW4!AB124</f>
        <v>688661.64299357205</v>
      </c>
      <c r="AC124">
        <f>[1]RPPF_UPDATED_RW4!AC124</f>
        <v>296</v>
      </c>
      <c r="AD124">
        <f>[1]RPPF_UPDATED_RW4!AD124</f>
        <v>25.0301362092485</v>
      </c>
      <c r="AE124">
        <f>[1]RPPF_UPDATED_RW4!AE124</f>
        <v>114</v>
      </c>
      <c r="AF124">
        <f>[1]RPPF_UPDATED_RW4!AF124</f>
        <v>120.5</v>
      </c>
      <c r="AG124">
        <f>[1]RPPF_UPDATED_RW4!AG124</f>
        <v>0.58496289999999995</v>
      </c>
      <c r="AH124">
        <f>[1]RPPF_UPDATED_RW4!AH124</f>
        <v>124</v>
      </c>
      <c r="AI124">
        <f>[1]RPPF_UPDATED_RW4!AI124</f>
        <v>111</v>
      </c>
      <c r="AJ124">
        <f>[1]RPPF_UPDATED_RW4!AJ124</f>
        <v>122</v>
      </c>
      <c r="AK124">
        <f>[1]RPPF_UPDATED_RW4!AK124</f>
        <v>86</v>
      </c>
      <c r="AL124">
        <f>[1]RPPF_UPDATED_RW4!AL124</f>
        <v>145.916666666666</v>
      </c>
      <c r="AM124">
        <f>[1]RPPF_UPDATED_RW4!AM124</f>
        <v>244.86314597373101</v>
      </c>
      <c r="AN124">
        <f>[1]RPPF_UPDATED_RW4!AN124</f>
        <v>127</v>
      </c>
      <c r="AO124">
        <f>[1]RPPF_UPDATED_RW4!AO124</f>
        <v>249.44601899824099</v>
      </c>
      <c r="AP124">
        <f>[1]RPPF_UPDATED_RW4!AP124</f>
        <v>134</v>
      </c>
      <c r="AQ124">
        <f>[1]RPPF_UPDATED_RW4!AQ124</f>
        <v>0.38115689726323798</v>
      </c>
      <c r="AR124">
        <f>[1]RPPF_UPDATED_RW4!AR124</f>
        <v>0.333860911667959</v>
      </c>
      <c r="AS124">
        <f>[1]RPPF_UPDATED_RW4!AS124</f>
        <v>0.66269660437570399</v>
      </c>
      <c r="AT124">
        <f>[1]RPPF_UPDATED_RW4!AT124</f>
        <v>123</v>
      </c>
    </row>
    <row r="125" spans="1:46" x14ac:dyDescent="0.25">
      <c r="A125">
        <f>[1]RPPF_UPDATED_RW4!A125</f>
        <v>123</v>
      </c>
      <c r="B125">
        <f>[1]RPPF_UPDATED_RW4!B125</f>
        <v>2025</v>
      </c>
      <c r="C125" t="str">
        <f>[1]RPPF_UPDATED_RW4!C125</f>
        <v>CSUN</v>
      </c>
      <c r="D125">
        <f>[1]RPPF_UPDATED_RW4!D125</f>
        <v>73.541700000000006</v>
      </c>
      <c r="E125">
        <f>[1]RPPF_UPDATED_RW4!E125</f>
        <v>7</v>
      </c>
      <c r="F125">
        <f>[1]RPPF_UPDATED_RW4!F125</f>
        <v>72.944500000000005</v>
      </c>
      <c r="G125">
        <f>[1]RPPF_UPDATED_RW4!G125</f>
        <v>5</v>
      </c>
      <c r="H125">
        <f>[1]RPPF_UPDATED_RW4!H125</f>
        <v>108.36</v>
      </c>
      <c r="I125">
        <f>[1]RPPF_UPDATED_RW4!I125</f>
        <v>127</v>
      </c>
      <c r="J125">
        <f>[1]RPPF_UPDATED_RW4!J125</f>
        <v>107.586</v>
      </c>
      <c r="K125">
        <f>[1]RPPF_UPDATED_RW4!K125</f>
        <v>173</v>
      </c>
      <c r="L125">
        <f>[1]RPPF_UPDATED_RW4!L125</f>
        <v>99.129599999999996</v>
      </c>
      <c r="M125">
        <f>[1]RPPF_UPDATED_RW4!M125</f>
        <v>44</v>
      </c>
      <c r="N125">
        <f>[1]RPPF_UPDATED_RW4!N125</f>
        <v>104.032</v>
      </c>
      <c r="O125">
        <f>[1]RPPF_UPDATED_RW4!O125</f>
        <v>103</v>
      </c>
      <c r="P125">
        <f>[1]RPPF_UPDATED_RW4!P125</f>
        <v>3.55402</v>
      </c>
      <c r="Q125">
        <f>[1]RPPF_UPDATED_RW4!Q125</f>
        <v>120</v>
      </c>
      <c r="R125">
        <f>[1]RPPF_UPDATED_RW4!R125</f>
        <v>0.58011440000000003</v>
      </c>
      <c r="S125">
        <f>[1]RPPF_UPDATED_RW4!S125</f>
        <v>0.57491210000000004</v>
      </c>
      <c r="T125">
        <f>[1]RPPF_UPDATED_RW4!T125</f>
        <v>0.4391198</v>
      </c>
      <c r="U125">
        <f>[1]RPPF_UPDATED_RW4!U125</f>
        <v>0.68099399999999999</v>
      </c>
      <c r="V125">
        <f>[1]RPPF_UPDATED_RW4!V125</f>
        <v>144</v>
      </c>
      <c r="W125">
        <f>[1]RPPF_UPDATED_RW4!W125</f>
        <v>121</v>
      </c>
      <c r="X125">
        <f>[1]RPPF_UPDATED_RW4!X125</f>
        <v>198</v>
      </c>
      <c r="Y125">
        <f>[1]RPPF_UPDATED_RW4!Y125</f>
        <v>94</v>
      </c>
      <c r="Z125">
        <f>[1]RPPF_UPDATED_RW4!Z125</f>
        <v>4.8326323704782403E-2</v>
      </c>
      <c r="AA125">
        <f>[1]RPPF_UPDATED_RW4!AA125</f>
        <v>123</v>
      </c>
      <c r="AB125">
        <f>[1]RPPF_UPDATED_RW4!AB125</f>
        <v>851226.60057241295</v>
      </c>
      <c r="AC125">
        <f>[1]RPPF_UPDATED_RW4!AC125</f>
        <v>98</v>
      </c>
      <c r="AD125">
        <f>[1]RPPF_UPDATED_RW4!AD125</f>
        <v>22.9579682875383</v>
      </c>
      <c r="AE125">
        <f>[1]RPPF_UPDATED_RW4!AE125</f>
        <v>51</v>
      </c>
      <c r="AF125">
        <f>[1]RPPF_UPDATED_RW4!AF125</f>
        <v>87</v>
      </c>
      <c r="AG125">
        <f>[1]RPPF_UPDATED_RW4!AG125</f>
        <v>0.57751324999999998</v>
      </c>
      <c r="AH125">
        <f>[1]RPPF_UPDATED_RW4!AH125</f>
        <v>127</v>
      </c>
      <c r="AI125">
        <f>[1]RPPF_UPDATED_RW4!AI125</f>
        <v>121</v>
      </c>
      <c r="AJ125">
        <f>[1]RPPF_UPDATED_RW4!AJ125</f>
        <v>198</v>
      </c>
      <c r="AK125">
        <f>[1]RPPF_UPDATED_RW4!AK125</f>
        <v>94</v>
      </c>
      <c r="AL125">
        <f>[1]RPPF_UPDATED_RW4!AL125</f>
        <v>121.166666666666</v>
      </c>
      <c r="AM125">
        <f>[1]RPPF_UPDATED_RW4!AM125</f>
        <v>210.756855990101</v>
      </c>
      <c r="AN125">
        <f>[1]RPPF_UPDATED_RW4!AN125</f>
        <v>118</v>
      </c>
      <c r="AO125">
        <f>[1]RPPF_UPDATED_RW4!AO125</f>
        <v>209.807596045054</v>
      </c>
      <c r="AP125">
        <f>[1]RPPF_UPDATED_RW4!AP125</f>
        <v>118</v>
      </c>
      <c r="AQ125">
        <f>[1]RPPF_UPDATED_RW4!AQ125</f>
        <v>0.373282756494076</v>
      </c>
      <c r="AR125">
        <f>[1]RPPF_UPDATED_RW4!AR125</f>
        <v>0.33681670750868697</v>
      </c>
      <c r="AS125">
        <f>[1]RPPF_UPDATED_RW4!AS125</f>
        <v>0.660869449173624</v>
      </c>
      <c r="AT125">
        <f>[1]RPPF_UPDATED_RW4!AT125</f>
        <v>124</v>
      </c>
    </row>
    <row r="126" spans="1:46" x14ac:dyDescent="0.25">
      <c r="A126">
        <f>[1]RPPF_UPDATED_RW4!A126</f>
        <v>124</v>
      </c>
      <c r="B126">
        <f>[1]RPPF_UPDATED_RW4!B126</f>
        <v>2025</v>
      </c>
      <c r="C126" t="str">
        <f>[1]RPPF_UPDATED_RW4!C126</f>
        <v>North Alabama</v>
      </c>
      <c r="D126">
        <f>[1]RPPF_UPDATED_RW4!D126</f>
        <v>67.585800000000006</v>
      </c>
      <c r="E126">
        <f>[1]RPPF_UPDATED_RW4!E126</f>
        <v>206</v>
      </c>
      <c r="F126">
        <f>[1]RPPF_UPDATED_RW4!F126</f>
        <v>66.863699999999994</v>
      </c>
      <c r="G126">
        <f>[1]RPPF_UPDATED_RW4!G126</f>
        <v>206</v>
      </c>
      <c r="H126">
        <f>[1]RPPF_UPDATED_RW4!H126</f>
        <v>114.901</v>
      </c>
      <c r="I126">
        <f>[1]RPPF_UPDATED_RW4!I126</f>
        <v>31</v>
      </c>
      <c r="J126">
        <f>[1]RPPF_UPDATED_RW4!J126</f>
        <v>112.197</v>
      </c>
      <c r="K126">
        <f>[1]RPPF_UPDATED_RW4!K126</f>
        <v>91</v>
      </c>
      <c r="L126">
        <f>[1]RPPF_UPDATED_RW4!L126</f>
        <v>104.28700000000001</v>
      </c>
      <c r="M126">
        <f>[1]RPPF_UPDATED_RW4!M126</f>
        <v>137</v>
      </c>
      <c r="N126">
        <f>[1]RPPF_UPDATED_RW4!N126</f>
        <v>107.892</v>
      </c>
      <c r="O126">
        <f>[1]RPPF_UPDATED_RW4!O126</f>
        <v>181</v>
      </c>
      <c r="P126">
        <f>[1]RPPF_UPDATED_RW4!P126</f>
        <v>4.3042999999999996</v>
      </c>
      <c r="Q126">
        <f>[1]RPPF_UPDATED_RW4!Q126</f>
        <v>114</v>
      </c>
      <c r="R126">
        <f>[1]RPPF_UPDATED_RW4!R126</f>
        <v>0.71689499999999995</v>
      </c>
      <c r="S126">
        <f>[1]RPPF_UPDATED_RW4!S126</f>
        <v>0.53101399999999999</v>
      </c>
      <c r="T126">
        <f>[1]RPPF_UPDATED_RW4!T126</f>
        <v>0.50531579999999998</v>
      </c>
      <c r="U126">
        <f>[1]RPPF_UPDATED_RW4!U126</f>
        <v>0.56951300000000005</v>
      </c>
      <c r="V126">
        <f>[1]RPPF_UPDATED_RW4!V126</f>
        <v>95</v>
      </c>
      <c r="W126">
        <f>[1]RPPF_UPDATED_RW4!W126</f>
        <v>140</v>
      </c>
      <c r="X126">
        <f>[1]RPPF_UPDATED_RW4!X126</f>
        <v>158</v>
      </c>
      <c r="Y126">
        <f>[1]RPPF_UPDATED_RW4!Y126</f>
        <v>130</v>
      </c>
      <c r="Z126">
        <f>[1]RPPF_UPDATED_RW4!Z126</f>
        <v>6.3696812052235902E-2</v>
      </c>
      <c r="AA126">
        <f>[1]RPPF_UPDATED_RW4!AA126</f>
        <v>113</v>
      </c>
      <c r="AB126">
        <f>[1]RPPF_UPDATED_RW4!AB126</f>
        <v>850781.324319712</v>
      </c>
      <c r="AC126">
        <f>[1]RPPF_UPDATED_RW4!AC126</f>
        <v>99</v>
      </c>
      <c r="AD126">
        <f>[1]RPPF_UPDATED_RW4!AD126</f>
        <v>26.480570120124401</v>
      </c>
      <c r="AE126">
        <f>[1]RPPF_UPDATED_RW4!AE126</f>
        <v>182</v>
      </c>
      <c r="AF126">
        <f>[1]RPPF_UPDATED_RW4!AF126</f>
        <v>147.5</v>
      </c>
      <c r="AG126">
        <f>[1]RPPF_UPDATED_RW4!AG126</f>
        <v>0.62395449999999997</v>
      </c>
      <c r="AH126">
        <f>[1]RPPF_UPDATED_RW4!AH126</f>
        <v>112</v>
      </c>
      <c r="AI126">
        <f>[1]RPPF_UPDATED_RW4!AI126</f>
        <v>140</v>
      </c>
      <c r="AJ126">
        <f>[1]RPPF_UPDATED_RW4!AJ126</f>
        <v>158</v>
      </c>
      <c r="AK126">
        <f>[1]RPPF_UPDATED_RW4!AK126</f>
        <v>130</v>
      </c>
      <c r="AL126">
        <f>[1]RPPF_UPDATED_RW4!AL126</f>
        <v>126.583333333333</v>
      </c>
      <c r="AM126">
        <f>[1]RPPF_UPDATED_RW4!AM126</f>
        <v>238.380406794045</v>
      </c>
      <c r="AN126">
        <f>[1]RPPF_UPDATED_RW4!AN126</f>
        <v>125</v>
      </c>
      <c r="AO126">
        <f>[1]RPPF_UPDATED_RW4!AO126</f>
        <v>202.872698783858</v>
      </c>
      <c r="AP126">
        <f>[1]RPPF_UPDATED_RW4!AP126</f>
        <v>113</v>
      </c>
      <c r="AQ126">
        <f>[1]RPPF_UPDATED_RW4!AQ126</f>
        <v>0.34055994420366298</v>
      </c>
      <c r="AR126">
        <f>[1]RPPF_UPDATED_RW4!AR126</f>
        <v>0.36543428867487199</v>
      </c>
      <c r="AS126">
        <f>[1]RPPF_UPDATED_RW4!AS126</f>
        <v>0.65933854152270999</v>
      </c>
      <c r="AT126">
        <f>[1]RPPF_UPDATED_RW4!AT126</f>
        <v>125</v>
      </c>
    </row>
    <row r="127" spans="1:46" x14ac:dyDescent="0.25">
      <c r="A127">
        <f>[1]RPPF_UPDATED_RW4!A127</f>
        <v>125</v>
      </c>
      <c r="B127">
        <f>[1]RPPF_UPDATED_RW4!B127</f>
        <v>2025</v>
      </c>
      <c r="C127" t="str">
        <f>[1]RPPF_UPDATED_RW4!C127</f>
        <v>Virginia Tech</v>
      </c>
      <c r="D127">
        <f>[1]RPPF_UPDATED_RW4!D127</f>
        <v>65.847099999999998</v>
      </c>
      <c r="E127">
        <f>[1]RPPF_UPDATED_RW4!E127</f>
        <v>299</v>
      </c>
      <c r="F127">
        <f>[1]RPPF_UPDATED_RW4!F127</f>
        <v>64.969499999999996</v>
      </c>
      <c r="G127">
        <f>[1]RPPF_UPDATED_RW4!G127</f>
        <v>302</v>
      </c>
      <c r="H127">
        <f>[1]RPPF_UPDATED_RW4!H127</f>
        <v>104.242</v>
      </c>
      <c r="I127">
        <f>[1]RPPF_UPDATED_RW4!I127</f>
        <v>226</v>
      </c>
      <c r="J127">
        <f>[1]RPPF_UPDATED_RW4!J127</f>
        <v>107.761</v>
      </c>
      <c r="K127">
        <f>[1]RPPF_UPDATED_RW4!K127</f>
        <v>171</v>
      </c>
      <c r="L127">
        <f>[1]RPPF_UPDATED_RW4!L127</f>
        <v>109.498</v>
      </c>
      <c r="M127">
        <f>[1]RPPF_UPDATED_RW4!M127</f>
        <v>263</v>
      </c>
      <c r="N127">
        <f>[1]RPPF_UPDATED_RW4!N127</f>
        <v>107.843</v>
      </c>
      <c r="O127">
        <f>[1]RPPF_UPDATED_RW4!O127</f>
        <v>180</v>
      </c>
      <c r="P127">
        <f>[1]RPPF_UPDATED_RW4!P127</f>
        <v>-8.1864999999999993E-2</v>
      </c>
      <c r="Q127">
        <f>[1]RPPF_UPDATED_RW4!Q127</f>
        <v>164</v>
      </c>
      <c r="R127">
        <f>[1]RPPF_UPDATED_RW4!R127</f>
        <v>0.51001700000000005</v>
      </c>
      <c r="S127">
        <f>[1]RPPF_UPDATED_RW4!S127</f>
        <v>0.60501079999999996</v>
      </c>
      <c r="T127">
        <f>[1]RPPF_UPDATED_RW4!T127</f>
        <v>0.45211849999999998</v>
      </c>
      <c r="U127">
        <f>[1]RPPF_UPDATED_RW4!U127</f>
        <v>0.67249599999999998</v>
      </c>
      <c r="V127">
        <f>[1]RPPF_UPDATED_RW4!V127</f>
        <v>170</v>
      </c>
      <c r="W127">
        <f>[1]RPPF_UPDATED_RW4!W127</f>
        <v>108</v>
      </c>
      <c r="X127">
        <f>[1]RPPF_UPDATED_RW4!X127</f>
        <v>184</v>
      </c>
      <c r="Y127">
        <f>[1]RPPF_UPDATED_RW4!Y127</f>
        <v>96</v>
      </c>
      <c r="Z127">
        <f>[1]RPPF_UPDATED_RW4!Z127</f>
        <v>-1.2453092087579801E-3</v>
      </c>
      <c r="AA127">
        <f>[1]RPPF_UPDATED_RW4!AA127</f>
        <v>164</v>
      </c>
      <c r="AB127">
        <f>[1]RPPF_UPDATED_RW4!AB127</f>
        <v>764645.044961798</v>
      </c>
      <c r="AC127">
        <f>[1]RPPF_UPDATED_RW4!AC127</f>
        <v>202</v>
      </c>
      <c r="AD127">
        <f>[1]RPPF_UPDATED_RW4!AD127</f>
        <v>27.1600449444785</v>
      </c>
      <c r="AE127">
        <f>[1]RPPF_UPDATED_RW4!AE127</f>
        <v>224</v>
      </c>
      <c r="AF127">
        <f>[1]RPPF_UPDATED_RW4!AF127</f>
        <v>194</v>
      </c>
      <c r="AG127">
        <f>[1]RPPF_UPDATED_RW4!AG127</f>
        <v>0.55751390000000001</v>
      </c>
      <c r="AH127">
        <f>[1]RPPF_UPDATED_RW4!AH127</f>
        <v>134</v>
      </c>
      <c r="AI127">
        <f>[1]RPPF_UPDATED_RW4!AI127</f>
        <v>108</v>
      </c>
      <c r="AJ127">
        <f>[1]RPPF_UPDATED_RW4!AJ127</f>
        <v>184</v>
      </c>
      <c r="AK127">
        <f>[1]RPPF_UPDATED_RW4!AK127</f>
        <v>96</v>
      </c>
      <c r="AL127">
        <f>[1]RPPF_UPDATED_RW4!AL127</f>
        <v>162.333333333333</v>
      </c>
      <c r="AM127">
        <f>[1]RPPF_UPDATED_RW4!AM127</f>
        <v>268.31476947739299</v>
      </c>
      <c r="AN127">
        <f>[1]RPPF_UPDATED_RW4!AN127</f>
        <v>134</v>
      </c>
      <c r="AO127">
        <f>[1]RPPF_UPDATED_RW4!AO127</f>
        <v>291.17360721110799</v>
      </c>
      <c r="AP127">
        <f>[1]RPPF_UPDATED_RW4!AP127</f>
        <v>147</v>
      </c>
      <c r="AQ127">
        <f>[1]RPPF_UPDATED_RW4!AQ127</f>
        <v>0.38345404176320402</v>
      </c>
      <c r="AR127">
        <f>[1]RPPF_UPDATED_RW4!AR127</f>
        <v>0.31210162022634502</v>
      </c>
      <c r="AS127">
        <f>[1]RPPF_UPDATED_RW4!AS127</f>
        <v>0.65542161204798</v>
      </c>
      <c r="AT127">
        <f>[1]RPPF_UPDATED_RW4!AT127</f>
        <v>126</v>
      </c>
    </row>
    <row r="128" spans="1:46" x14ac:dyDescent="0.25">
      <c r="A128">
        <f>[1]RPPF_UPDATED_RW4!A128</f>
        <v>126</v>
      </c>
      <c r="B128">
        <f>[1]RPPF_UPDATED_RW4!B128</f>
        <v>2025</v>
      </c>
      <c r="C128" t="str">
        <f>[1]RPPF_UPDATED_RW4!C128</f>
        <v>Syracuse</v>
      </c>
      <c r="D128">
        <f>[1]RPPF_UPDATED_RW4!D128</f>
        <v>69.292199999999994</v>
      </c>
      <c r="E128">
        <f>[1]RPPF_UPDATED_RW4!E128</f>
        <v>119</v>
      </c>
      <c r="F128">
        <f>[1]RPPF_UPDATED_RW4!F128</f>
        <v>68.596800000000002</v>
      </c>
      <c r="G128">
        <f>[1]RPPF_UPDATED_RW4!G128</f>
        <v>114</v>
      </c>
      <c r="H128">
        <f>[1]RPPF_UPDATED_RW4!H128</f>
        <v>105.283</v>
      </c>
      <c r="I128">
        <f>[1]RPPF_UPDATED_RW4!I128</f>
        <v>193</v>
      </c>
      <c r="J128">
        <f>[1]RPPF_UPDATED_RW4!J128</f>
        <v>110.26300000000001</v>
      </c>
      <c r="K128">
        <f>[1]RPPF_UPDATED_RW4!K128</f>
        <v>116</v>
      </c>
      <c r="L128">
        <f>[1]RPPF_UPDATED_RW4!L128</f>
        <v>111.465</v>
      </c>
      <c r="M128">
        <f>[1]RPPF_UPDATED_RW4!M128</f>
        <v>304</v>
      </c>
      <c r="N128">
        <f>[1]RPPF_UPDATED_RW4!N128</f>
        <v>107.375</v>
      </c>
      <c r="O128">
        <f>[1]RPPF_UPDATED_RW4!O128</f>
        <v>171</v>
      </c>
      <c r="P128">
        <f>[1]RPPF_UPDATED_RW4!P128</f>
        <v>2.88815</v>
      </c>
      <c r="Q128">
        <f>[1]RPPF_UPDATED_RW4!Q128</f>
        <v>127</v>
      </c>
      <c r="R128">
        <f>[1]RPPF_UPDATED_RW4!R128</f>
        <v>0.51151670000000005</v>
      </c>
      <c r="S128">
        <f>[1]RPPF_UPDATED_RW4!S128</f>
        <v>0.58531169999999999</v>
      </c>
      <c r="T128">
        <f>[1]RPPF_UPDATED_RW4!T128</f>
        <v>0.52541479999999996</v>
      </c>
      <c r="U128">
        <f>[1]RPPF_UPDATED_RW4!U128</f>
        <v>0.53331439999999997</v>
      </c>
      <c r="V128">
        <f>[1]RPPF_UPDATED_RW4!V128</f>
        <v>167</v>
      </c>
      <c r="W128">
        <f>[1]RPPF_UPDATED_RW4!W128</f>
        <v>117</v>
      </c>
      <c r="X128">
        <f>[1]RPPF_UPDATED_RW4!X128</f>
        <v>148</v>
      </c>
      <c r="Y128">
        <f>[1]RPPF_UPDATED_RW4!Y128</f>
        <v>144</v>
      </c>
      <c r="Z128">
        <f>[1]RPPF_UPDATED_RW4!Z128</f>
        <v>4.1678572768652201E-2</v>
      </c>
      <c r="AA128">
        <f>[1]RPPF_UPDATED_RW4!AA128</f>
        <v>130</v>
      </c>
      <c r="AB128">
        <f>[1]RPPF_UPDATED_RW4!AB128</f>
        <v>842449.659564181</v>
      </c>
      <c r="AC128">
        <f>[1]RPPF_UPDATED_RW4!AC128</f>
        <v>112</v>
      </c>
      <c r="AD128">
        <f>[1]RPPF_UPDATED_RW4!AD128</f>
        <v>25.6307156601417</v>
      </c>
      <c r="AE128">
        <f>[1]RPPF_UPDATED_RW4!AE128</f>
        <v>138</v>
      </c>
      <c r="AF128">
        <f>[1]RPPF_UPDATED_RW4!AF128</f>
        <v>134</v>
      </c>
      <c r="AG128">
        <f>[1]RPPF_UPDATED_RW4!AG128</f>
        <v>0.54841419999999996</v>
      </c>
      <c r="AH128">
        <f>[1]RPPF_UPDATED_RW4!AH128</f>
        <v>137</v>
      </c>
      <c r="AI128">
        <f>[1]RPPF_UPDATED_RW4!AI128</f>
        <v>117</v>
      </c>
      <c r="AJ128">
        <f>[1]RPPF_UPDATED_RW4!AJ128</f>
        <v>148</v>
      </c>
      <c r="AK128">
        <f>[1]RPPF_UPDATED_RW4!AK128</f>
        <v>144</v>
      </c>
      <c r="AL128">
        <f>[1]RPPF_UPDATED_RW4!AL128</f>
        <v>134.166666666666</v>
      </c>
      <c r="AM128">
        <f>[1]RPPF_UPDATED_RW4!AM128</f>
        <v>229.22259484419399</v>
      </c>
      <c r="AN128">
        <f>[1]RPPF_UPDATED_RW4!AN128</f>
        <v>122</v>
      </c>
      <c r="AO128">
        <f>[1]RPPF_UPDATED_RW4!AO128</f>
        <v>244.64477153703601</v>
      </c>
      <c r="AP128">
        <f>[1]RPPF_UPDATED_RW4!AP128</f>
        <v>132</v>
      </c>
      <c r="AQ128">
        <f>[1]RPPF_UPDATED_RW4!AQ128</f>
        <v>0.37685658943772299</v>
      </c>
      <c r="AR128">
        <f>[1]RPPF_UPDATED_RW4!AR128</f>
        <v>0.31376249038660597</v>
      </c>
      <c r="AS128">
        <f>[1]RPPF_UPDATED_RW4!AS128</f>
        <v>0.65355694003297204</v>
      </c>
      <c r="AT128">
        <f>[1]RPPF_UPDATED_RW4!AT128</f>
        <v>127</v>
      </c>
    </row>
    <row r="129" spans="1:46" x14ac:dyDescent="0.25">
      <c r="A129">
        <f>[1]RPPF_UPDATED_RW4!A129</f>
        <v>127</v>
      </c>
      <c r="B129">
        <f>[1]RPPF_UPDATED_RW4!B129</f>
        <v>2025</v>
      </c>
      <c r="C129" t="str">
        <f>[1]RPPF_UPDATED_RW4!C129</f>
        <v>New Mexico St.</v>
      </c>
      <c r="D129">
        <f>[1]RPPF_UPDATED_RW4!D129</f>
        <v>67.024100000000004</v>
      </c>
      <c r="E129">
        <f>[1]RPPF_UPDATED_RW4!E129</f>
        <v>236</v>
      </c>
      <c r="F129">
        <f>[1]RPPF_UPDATED_RW4!F129</f>
        <v>65.686499999999995</v>
      </c>
      <c r="G129">
        <f>[1]RPPF_UPDATED_RW4!G129</f>
        <v>266</v>
      </c>
      <c r="H129">
        <f>[1]RPPF_UPDATED_RW4!H129</f>
        <v>101.089</v>
      </c>
      <c r="I129">
        <f>[1]RPPF_UPDATED_RW4!I129</f>
        <v>285</v>
      </c>
      <c r="J129">
        <f>[1]RPPF_UPDATED_RW4!J129</f>
        <v>104.17400000000001</v>
      </c>
      <c r="K129">
        <f>[1]RPPF_UPDATED_RW4!K129</f>
        <v>236</v>
      </c>
      <c r="L129">
        <f>[1]RPPF_UPDATED_RW4!L129</f>
        <v>102.18</v>
      </c>
      <c r="M129">
        <f>[1]RPPF_UPDATED_RW4!M129</f>
        <v>86</v>
      </c>
      <c r="N129">
        <f>[1]RPPF_UPDATED_RW4!N129</f>
        <v>103.8</v>
      </c>
      <c r="O129">
        <f>[1]RPPF_UPDATED_RW4!O129</f>
        <v>101</v>
      </c>
      <c r="P129">
        <f>[1]RPPF_UPDATED_RW4!P129</f>
        <v>0.37415700000000002</v>
      </c>
      <c r="Q129">
        <f>[1]RPPF_UPDATED_RW4!Q129</f>
        <v>157</v>
      </c>
      <c r="R129">
        <f>[1]RPPF_UPDATED_RW4!R129</f>
        <v>0.59081410000000001</v>
      </c>
      <c r="S129">
        <f>[1]RPPF_UPDATED_RW4!S129</f>
        <v>0.57111250000000002</v>
      </c>
      <c r="T129">
        <f>[1]RPPF_UPDATED_RW4!T129</f>
        <v>0.40442129999999998</v>
      </c>
      <c r="U129">
        <f>[1]RPPF_UPDATED_RW4!U129</f>
        <v>0.76116499999999998</v>
      </c>
      <c r="V129">
        <f>[1]RPPF_UPDATED_RW4!V129</f>
        <v>141</v>
      </c>
      <c r="W129">
        <f>[1]RPPF_UPDATED_RW4!W129</f>
        <v>125</v>
      </c>
      <c r="X129">
        <f>[1]RPPF_UPDATED_RW4!X129</f>
        <v>213</v>
      </c>
      <c r="Y129">
        <f>[1]RPPF_UPDATED_RW4!Y129</f>
        <v>65</v>
      </c>
      <c r="Z129">
        <f>[1]RPPF_UPDATED_RW4!Z129</f>
        <v>5.5800823882753998E-3</v>
      </c>
      <c r="AA129">
        <f>[1]RPPF_UPDATED_RW4!AA129</f>
        <v>157</v>
      </c>
      <c r="AB129">
        <f>[1]RPPF_UPDATED_RW4!AB129</f>
        <v>727360.43104885099</v>
      </c>
      <c r="AC129">
        <f>[1]RPPF_UPDATED_RW4!AC129</f>
        <v>252</v>
      </c>
      <c r="AD129">
        <f>[1]RPPF_UPDATED_RW4!AD129</f>
        <v>25.100638823879201</v>
      </c>
      <c r="AE129">
        <f>[1]RPPF_UPDATED_RW4!AE129</f>
        <v>120</v>
      </c>
      <c r="AF129">
        <f>[1]RPPF_UPDATED_RW4!AF129</f>
        <v>138.5</v>
      </c>
      <c r="AG129">
        <f>[1]RPPF_UPDATED_RW4!AG129</f>
        <v>0.58096329999999996</v>
      </c>
      <c r="AH129">
        <f>[1]RPPF_UPDATED_RW4!AH129</f>
        <v>125</v>
      </c>
      <c r="AI129">
        <f>[1]RPPF_UPDATED_RW4!AI129</f>
        <v>125</v>
      </c>
      <c r="AJ129">
        <f>[1]RPPF_UPDATED_RW4!AJ129</f>
        <v>213</v>
      </c>
      <c r="AK129">
        <f>[1]RPPF_UPDATED_RW4!AK129</f>
        <v>65</v>
      </c>
      <c r="AL129">
        <f>[1]RPPF_UPDATED_RW4!AL129</f>
        <v>158.416666666666</v>
      </c>
      <c r="AM129">
        <f>[1]RPPF_UPDATED_RW4!AM129</f>
        <v>277.38259391392501</v>
      </c>
      <c r="AN129">
        <f>[1]RPPF_UPDATED_RW4!AN129</f>
        <v>137</v>
      </c>
      <c r="AO129">
        <f>[1]RPPF_UPDATED_RW4!AO129</f>
        <v>272.679301199691</v>
      </c>
      <c r="AP129">
        <f>[1]RPPF_UPDATED_RW4!AP129</f>
        <v>139</v>
      </c>
      <c r="AQ129">
        <f>[1]RPPF_UPDATED_RW4!AQ129</f>
        <v>0.36076832133105602</v>
      </c>
      <c r="AR129">
        <f>[1]RPPF_UPDATED_RW4!AR129</f>
        <v>0.32790761414235697</v>
      </c>
      <c r="AS129">
        <f>[1]RPPF_UPDATED_RW4!AS129</f>
        <v>0.65282077210543599</v>
      </c>
      <c r="AT129">
        <f>[1]RPPF_UPDATED_RW4!AT129</f>
        <v>128</v>
      </c>
    </row>
    <row r="130" spans="1:46" x14ac:dyDescent="0.25">
      <c r="A130">
        <f>[1]RPPF_UPDATED_RW4!A130</f>
        <v>128</v>
      </c>
      <c r="B130">
        <f>[1]RPPF_UPDATED_RW4!B130</f>
        <v>2025</v>
      </c>
      <c r="C130" t="str">
        <f>[1]RPPF_UPDATED_RW4!C130</f>
        <v>Loyola Chicago</v>
      </c>
      <c r="D130">
        <f>[1]RPPF_UPDATED_RW4!D130</f>
        <v>67.501400000000004</v>
      </c>
      <c r="E130">
        <f>[1]RPPF_UPDATED_RW4!E130</f>
        <v>209</v>
      </c>
      <c r="F130">
        <f>[1]RPPF_UPDATED_RW4!F130</f>
        <v>67.233199999999997</v>
      </c>
      <c r="G130">
        <f>[1]RPPF_UPDATED_RW4!G130</f>
        <v>190</v>
      </c>
      <c r="H130">
        <f>[1]RPPF_UPDATED_RW4!H130</f>
        <v>106.41800000000001</v>
      </c>
      <c r="I130">
        <f>[1]RPPF_UPDATED_RW4!I130</f>
        <v>165</v>
      </c>
      <c r="J130">
        <f>[1]RPPF_UPDATED_RW4!J130</f>
        <v>107.72199999999999</v>
      </c>
      <c r="K130">
        <f>[1]RPPF_UPDATED_RW4!K130</f>
        <v>172</v>
      </c>
      <c r="L130">
        <f>[1]RPPF_UPDATED_RW4!L130</f>
        <v>101.508</v>
      </c>
      <c r="M130">
        <f>[1]RPPF_UPDATED_RW4!M130</f>
        <v>77</v>
      </c>
      <c r="N130">
        <f>[1]RPPF_UPDATED_RW4!N130</f>
        <v>104.289</v>
      </c>
      <c r="O130">
        <f>[1]RPPF_UPDATED_RW4!O130</f>
        <v>108</v>
      </c>
      <c r="P130">
        <f>[1]RPPF_UPDATED_RW4!P130</f>
        <v>3.4326599999999998</v>
      </c>
      <c r="Q130">
        <f>[1]RPPF_UPDATED_RW4!Q130</f>
        <v>124</v>
      </c>
      <c r="R130">
        <f>[1]RPPF_UPDATED_RW4!R130</f>
        <v>0.66571139999999995</v>
      </c>
      <c r="S130">
        <f>[1]RPPF_UPDATED_RW4!S130</f>
        <v>0.52531410000000001</v>
      </c>
      <c r="T130">
        <f>[1]RPPF_UPDATED_RW4!T130</f>
        <v>0.54031430000000003</v>
      </c>
      <c r="U130">
        <f>[1]RPPF_UPDATED_RW4!U130</f>
        <v>0.49781589999999998</v>
      </c>
      <c r="V130">
        <f>[1]RPPF_UPDATED_RW4!V130</f>
        <v>114</v>
      </c>
      <c r="W130">
        <f>[1]RPPF_UPDATED_RW4!W130</f>
        <v>141</v>
      </c>
      <c r="X130">
        <f>[1]RPPF_UPDATED_RW4!X130</f>
        <v>143</v>
      </c>
      <c r="Y130">
        <f>[1]RPPF_UPDATED_RW4!Y130</f>
        <v>159</v>
      </c>
      <c r="Z130">
        <f>[1]RPPF_UPDATED_RW4!Z130</f>
        <v>5.0858204422426598E-2</v>
      </c>
      <c r="AA130">
        <f>[1]RPPF_UPDATED_RW4!AA130</f>
        <v>122</v>
      </c>
      <c r="AB130">
        <f>[1]RPPF_UPDATED_RW4!AB130</f>
        <v>783288.22231099696</v>
      </c>
      <c r="AC130">
        <f>[1]RPPF_UPDATED_RW4!AC130</f>
        <v>176</v>
      </c>
      <c r="AD130">
        <f>[1]RPPF_UPDATED_RW4!AD130</f>
        <v>25.1112785014308</v>
      </c>
      <c r="AE130">
        <f>[1]RPPF_UPDATED_RW4!AE130</f>
        <v>121</v>
      </c>
      <c r="AF130">
        <f>[1]RPPF_UPDATED_RW4!AF130</f>
        <v>121.5</v>
      </c>
      <c r="AG130">
        <f>[1]RPPF_UPDATED_RW4!AG130</f>
        <v>0.59551274999999904</v>
      </c>
      <c r="AH130">
        <f>[1]RPPF_UPDATED_RW4!AH130</f>
        <v>122</v>
      </c>
      <c r="AI130">
        <f>[1]RPPF_UPDATED_RW4!AI130</f>
        <v>141</v>
      </c>
      <c r="AJ130">
        <f>[1]RPPF_UPDATED_RW4!AJ130</f>
        <v>143</v>
      </c>
      <c r="AK130">
        <f>[1]RPPF_UPDATED_RW4!AK130</f>
        <v>159</v>
      </c>
      <c r="AL130">
        <f>[1]RPPF_UPDATED_RW4!AL130</f>
        <v>140.583333333333</v>
      </c>
      <c r="AM130">
        <f>[1]RPPF_UPDATED_RW4!AM130</f>
        <v>267.61766595134799</v>
      </c>
      <c r="AN130">
        <f>[1]RPPF_UPDATED_RW4!AN130</f>
        <v>133</v>
      </c>
      <c r="AO130">
        <f>[1]RPPF_UPDATED_RW4!AO130</f>
        <v>236.07107208591799</v>
      </c>
      <c r="AP130">
        <f>[1]RPPF_UPDATED_RW4!AP130</f>
        <v>128</v>
      </c>
      <c r="AQ130">
        <f>[1]RPPF_UPDATED_RW4!AQ130</f>
        <v>0.33302913583919702</v>
      </c>
      <c r="AR130">
        <f>[1]RPPF_UPDATED_RW4!AR130</f>
        <v>0.34223154825327101</v>
      </c>
      <c r="AS130">
        <f>[1]RPPF_UPDATED_RW4!AS130</f>
        <v>0.64770401249154796</v>
      </c>
      <c r="AT130">
        <f>[1]RPPF_UPDATED_RW4!AT130</f>
        <v>129</v>
      </c>
    </row>
    <row r="131" spans="1:46" x14ac:dyDescent="0.25">
      <c r="A131">
        <f>[1]RPPF_UPDATED_RW4!A131</f>
        <v>129</v>
      </c>
      <c r="B131">
        <f>[1]RPPF_UPDATED_RW4!B131</f>
        <v>2025</v>
      </c>
      <c r="C131" t="str">
        <f>[1]RPPF_UPDATED_RW4!C131</f>
        <v>Georgia Tech</v>
      </c>
      <c r="D131">
        <f>[1]RPPF_UPDATED_RW4!D131</f>
        <v>69.774199999999993</v>
      </c>
      <c r="E131">
        <f>[1]RPPF_UPDATED_RW4!E131</f>
        <v>95</v>
      </c>
      <c r="F131">
        <f>[1]RPPF_UPDATED_RW4!F131</f>
        <v>68.911699999999996</v>
      </c>
      <c r="G131">
        <f>[1]RPPF_UPDATED_RW4!G131</f>
        <v>95</v>
      </c>
      <c r="H131">
        <f>[1]RPPF_UPDATED_RW4!H131</f>
        <v>104.982</v>
      </c>
      <c r="I131">
        <f>[1]RPPF_UPDATED_RW4!I131</f>
        <v>203</v>
      </c>
      <c r="J131">
        <f>[1]RPPF_UPDATED_RW4!J131</f>
        <v>108.264</v>
      </c>
      <c r="K131">
        <f>[1]RPPF_UPDATED_RW4!K131</f>
        <v>164</v>
      </c>
      <c r="L131">
        <f>[1]RPPF_UPDATED_RW4!L131</f>
        <v>103.991</v>
      </c>
      <c r="M131">
        <f>[1]RPPF_UPDATED_RW4!M131</f>
        <v>126</v>
      </c>
      <c r="N131">
        <f>[1]RPPF_UPDATED_RW4!N131</f>
        <v>102.748</v>
      </c>
      <c r="O131">
        <f>[1]RPPF_UPDATED_RW4!O131</f>
        <v>85</v>
      </c>
      <c r="P131">
        <f>[1]RPPF_UPDATED_RW4!P131</f>
        <v>5.5161800000000003</v>
      </c>
      <c r="Q131">
        <f>[1]RPPF_UPDATED_RW4!Q131</f>
        <v>105</v>
      </c>
      <c r="R131">
        <f>[1]RPPF_UPDATED_RW4!R131</f>
        <v>0.70611000000000002</v>
      </c>
      <c r="S131">
        <f>[1]RPPF_UPDATED_RW4!S131</f>
        <v>0.4999152</v>
      </c>
      <c r="T131">
        <f>[1]RPPF_UPDATED_RW4!T131</f>
        <v>0.55681369999999997</v>
      </c>
      <c r="U131">
        <f>[1]RPPF_UPDATED_RW4!U131</f>
        <v>0.46331739999999999</v>
      </c>
      <c r="V131">
        <f>[1]RPPF_UPDATED_RW4!V131</f>
        <v>100</v>
      </c>
      <c r="W131">
        <f>[1]RPPF_UPDATED_RW4!W131</f>
        <v>152</v>
      </c>
      <c r="X131">
        <f>[1]RPPF_UPDATED_RW4!X131</f>
        <v>137</v>
      </c>
      <c r="Y131">
        <f>[1]RPPF_UPDATED_RW4!Y131</f>
        <v>174</v>
      </c>
      <c r="Z131">
        <f>[1]RPPF_UPDATED_RW4!Z131</f>
        <v>7.9055008871473806E-2</v>
      </c>
      <c r="AA131">
        <f>[1]RPPF_UPDATED_RW4!AA131</f>
        <v>105</v>
      </c>
      <c r="AB131">
        <f>[1]RPPF_UPDATED_RW4!AB131</f>
        <v>817829.93576344301</v>
      </c>
      <c r="AC131">
        <f>[1]RPPF_UPDATED_RW4!AC131</f>
        <v>132</v>
      </c>
      <c r="AD131">
        <f>[1]RPPF_UPDATED_RW4!AD131</f>
        <v>23.721521295049701</v>
      </c>
      <c r="AE131">
        <f>[1]RPPF_UPDATED_RW4!AE131</f>
        <v>70</v>
      </c>
      <c r="AF131">
        <f>[1]RPPF_UPDATED_RW4!AF131</f>
        <v>87.5</v>
      </c>
      <c r="AG131">
        <f>[1]RPPF_UPDATED_RW4!AG131</f>
        <v>0.60301260000000001</v>
      </c>
      <c r="AH131">
        <f>[1]RPPF_UPDATED_RW4!AH131</f>
        <v>119</v>
      </c>
      <c r="AI131">
        <f>[1]RPPF_UPDATED_RW4!AI131</f>
        <v>152</v>
      </c>
      <c r="AJ131">
        <f>[1]RPPF_UPDATED_RW4!AJ131</f>
        <v>137</v>
      </c>
      <c r="AK131">
        <f>[1]RPPF_UPDATED_RW4!AK131</f>
        <v>174</v>
      </c>
      <c r="AL131">
        <f>[1]RPPF_UPDATED_RW4!AL131</f>
        <v>125.75</v>
      </c>
      <c r="AM131">
        <f>[1]RPPF_UPDATED_RW4!AM131</f>
        <v>251.542661635413</v>
      </c>
      <c r="AN131">
        <f>[1]RPPF_UPDATED_RW4!AN131</f>
        <v>130</v>
      </c>
      <c r="AO131">
        <f>[1]RPPF_UPDATED_RW4!AO131</f>
        <v>208.53627270806601</v>
      </c>
      <c r="AP131">
        <f>[1]RPPF_UPDATED_RW4!AP131</f>
        <v>116</v>
      </c>
      <c r="AQ131">
        <f>[1]RPPF_UPDATED_RW4!AQ131</f>
        <v>0.31889655450339899</v>
      </c>
      <c r="AR131">
        <f>[1]RPPF_UPDATED_RW4!AR131</f>
        <v>0.35195570588222302</v>
      </c>
      <c r="AS131">
        <f>[1]RPPF_UPDATED_RW4!AS131</f>
        <v>0.64600927996590196</v>
      </c>
      <c r="AT131">
        <f>[1]RPPF_UPDATED_RW4!AT131</f>
        <v>130</v>
      </c>
    </row>
    <row r="132" spans="1:46" x14ac:dyDescent="0.25">
      <c r="A132">
        <f>[1]RPPF_UPDATED_RW4!A132</f>
        <v>130</v>
      </c>
      <c r="B132">
        <f>[1]RPPF_UPDATED_RW4!B132</f>
        <v>2025</v>
      </c>
      <c r="C132" t="str">
        <f>[1]RPPF_UPDATED_RW4!C132</f>
        <v>Belmont</v>
      </c>
      <c r="D132">
        <f>[1]RPPF_UPDATED_RW4!D132</f>
        <v>70.536500000000004</v>
      </c>
      <c r="E132">
        <f>[1]RPPF_UPDATED_RW4!E132</f>
        <v>59</v>
      </c>
      <c r="F132">
        <f>[1]RPPF_UPDATED_RW4!F132</f>
        <v>70.614000000000004</v>
      </c>
      <c r="G132">
        <f>[1]RPPF_UPDATED_RW4!G132</f>
        <v>36</v>
      </c>
      <c r="H132">
        <f>[1]RPPF_UPDATED_RW4!H132</f>
        <v>113.78700000000001</v>
      </c>
      <c r="I132">
        <f>[1]RPPF_UPDATED_RW4!I132</f>
        <v>44</v>
      </c>
      <c r="J132">
        <f>[1]RPPF_UPDATED_RW4!J132</f>
        <v>115.646</v>
      </c>
      <c r="K132">
        <f>[1]RPPF_UPDATED_RW4!K132</f>
        <v>55</v>
      </c>
      <c r="L132">
        <f>[1]RPPF_UPDATED_RW4!L132</f>
        <v>111.876</v>
      </c>
      <c r="M132">
        <f>[1]RPPF_UPDATED_RW4!M132</f>
        <v>314</v>
      </c>
      <c r="N132">
        <f>[1]RPPF_UPDATED_RW4!N132</f>
        <v>113.408</v>
      </c>
      <c r="O132">
        <f>[1]RPPF_UPDATED_RW4!O132</f>
        <v>298</v>
      </c>
      <c r="P132">
        <f>[1]RPPF_UPDATED_RW4!P132</f>
        <v>2.2375099999999999</v>
      </c>
      <c r="Q132">
        <f>[1]RPPF_UPDATED_RW4!Q132</f>
        <v>139</v>
      </c>
      <c r="R132">
        <f>[1]RPPF_UPDATED_RW4!R132</f>
        <v>0.49181770000000002</v>
      </c>
      <c r="S132">
        <f>[1]RPPF_UPDATED_RW4!S132</f>
        <v>0.5643127</v>
      </c>
      <c r="T132">
        <f>[1]RPPF_UPDATED_RW4!T132</f>
        <v>0.53851439999999995</v>
      </c>
      <c r="U132">
        <f>[1]RPPF_UPDATED_RW4!U132</f>
        <v>0.53971409999999997</v>
      </c>
      <c r="V132">
        <f>[1]RPPF_UPDATED_RW4!V132</f>
        <v>177</v>
      </c>
      <c r="W132">
        <f>[1]RPPF_UPDATED_RW4!W132</f>
        <v>127</v>
      </c>
      <c r="X132">
        <f>[1]RPPF_UPDATED_RW4!X132</f>
        <v>144</v>
      </c>
      <c r="Y132">
        <f>[1]RPPF_UPDATED_RW4!Y132</f>
        <v>141</v>
      </c>
      <c r="Z132">
        <f>[1]RPPF_UPDATED_RW4!Z132</f>
        <v>3.1728254166282603E-2</v>
      </c>
      <c r="AA132">
        <f>[1]RPPF_UPDATED_RW4!AA132</f>
        <v>139</v>
      </c>
      <c r="AB132">
        <f>[1]RPPF_UPDATED_RW4!AB132</f>
        <v>943354.96168003394</v>
      </c>
      <c r="AC132">
        <f>[1]RPPF_UPDATED_RW4!AC132</f>
        <v>39</v>
      </c>
      <c r="AD132">
        <f>[1]RPPF_UPDATED_RW4!AD132</f>
        <v>27.4799539209004</v>
      </c>
      <c r="AE132">
        <f>[1]RPPF_UPDATED_RW4!AE132</f>
        <v>234</v>
      </c>
      <c r="AF132">
        <f>[1]RPPF_UPDATED_RW4!AF132</f>
        <v>186.5</v>
      </c>
      <c r="AG132">
        <f>[1]RPPF_UPDATED_RW4!AG132</f>
        <v>0.52806520000000001</v>
      </c>
      <c r="AH132">
        <f>[1]RPPF_UPDATED_RW4!AH132</f>
        <v>150</v>
      </c>
      <c r="AI132">
        <f>[1]RPPF_UPDATED_RW4!AI132</f>
        <v>127</v>
      </c>
      <c r="AJ132">
        <f>[1]RPPF_UPDATED_RW4!AJ132</f>
        <v>144</v>
      </c>
      <c r="AK132">
        <f>[1]RPPF_UPDATED_RW4!AK132</f>
        <v>141</v>
      </c>
      <c r="AL132">
        <f>[1]RPPF_UPDATED_RW4!AL132</f>
        <v>133.25</v>
      </c>
      <c r="AM132">
        <f>[1]RPPF_UPDATED_RW4!AM132</f>
        <v>236.12794821027401</v>
      </c>
      <c r="AN132">
        <f>[1]RPPF_UPDATED_RW4!AN132</f>
        <v>123</v>
      </c>
      <c r="AO132">
        <f>[1]RPPF_UPDATED_RW4!AO132</f>
        <v>252.33626453702999</v>
      </c>
      <c r="AP132">
        <f>[1]RPPF_UPDATED_RW4!AP132</f>
        <v>135</v>
      </c>
      <c r="AQ132">
        <f>[1]RPPF_UPDATED_RW4!AQ132</f>
        <v>0.36225945996367098</v>
      </c>
      <c r="AR132">
        <f>[1]RPPF_UPDATED_RW4!AR132</f>
        <v>0.30095351056567998</v>
      </c>
      <c r="AS132">
        <f>[1]RPPF_UPDATED_RW4!AS132</f>
        <v>0.64305660923906405</v>
      </c>
      <c r="AT132">
        <f>[1]RPPF_UPDATED_RW4!AT132</f>
        <v>131</v>
      </c>
    </row>
    <row r="133" spans="1:46" x14ac:dyDescent="0.25">
      <c r="A133">
        <f>[1]RPPF_UPDATED_RW4!A133</f>
        <v>131</v>
      </c>
      <c r="B133">
        <f>[1]RPPF_UPDATED_RW4!B133</f>
        <v>2025</v>
      </c>
      <c r="C133" t="str">
        <f>[1]RPPF_UPDATED_RW4!C133</f>
        <v>Cal Baptist</v>
      </c>
      <c r="D133">
        <f>[1]RPPF_UPDATED_RW4!D133</f>
        <v>68.215400000000002</v>
      </c>
      <c r="E133">
        <f>[1]RPPF_UPDATED_RW4!E133</f>
        <v>179</v>
      </c>
      <c r="F133">
        <f>[1]RPPF_UPDATED_RW4!F133</f>
        <v>66.322400000000002</v>
      </c>
      <c r="G133">
        <f>[1]RPPF_UPDATED_RW4!G133</f>
        <v>234</v>
      </c>
      <c r="H133">
        <f>[1]RPPF_UPDATED_RW4!H133</f>
        <v>106.938</v>
      </c>
      <c r="I133">
        <f>[1]RPPF_UPDATED_RW4!I133</f>
        <v>152</v>
      </c>
      <c r="J133">
        <f>[1]RPPF_UPDATED_RW4!J133</f>
        <v>109.045</v>
      </c>
      <c r="K133">
        <f>[1]RPPF_UPDATED_RW4!K133</f>
        <v>142</v>
      </c>
      <c r="L133">
        <f>[1]RPPF_UPDATED_RW4!L133</f>
        <v>104.45399999999999</v>
      </c>
      <c r="M133">
        <f>[1]RPPF_UPDATED_RW4!M133</f>
        <v>142</v>
      </c>
      <c r="N133">
        <f>[1]RPPF_UPDATED_RW4!N133</f>
        <v>108.343</v>
      </c>
      <c r="O133">
        <f>[1]RPPF_UPDATED_RW4!O133</f>
        <v>191</v>
      </c>
      <c r="P133">
        <f>[1]RPPF_UPDATED_RW4!P133</f>
        <v>0.70246500000000001</v>
      </c>
      <c r="Q133">
        <f>[1]RPPF_UPDATED_RW4!Q133</f>
        <v>154</v>
      </c>
      <c r="R133">
        <f>[1]RPPF_UPDATED_RW4!R133</f>
        <v>0.52161610000000003</v>
      </c>
      <c r="S133">
        <f>[1]RPPF_UPDATED_RW4!S133</f>
        <v>0.56061329999999998</v>
      </c>
      <c r="T133">
        <f>[1]RPPF_UPDATED_RW4!T133</f>
        <v>0.52101509999999995</v>
      </c>
      <c r="U133">
        <f>[1]RPPF_UPDATED_RW4!U133</f>
        <v>0.54851369999999999</v>
      </c>
      <c r="V133">
        <f>[1]RPPF_UPDATED_RW4!V133</f>
        <v>161</v>
      </c>
      <c r="W133">
        <f>[1]RPPF_UPDATED_RW4!W133</f>
        <v>133</v>
      </c>
      <c r="X133">
        <f>[1]RPPF_UPDATED_RW4!X133</f>
        <v>151</v>
      </c>
      <c r="Y133">
        <f>[1]RPPF_UPDATED_RW4!Y133</f>
        <v>137</v>
      </c>
      <c r="Z133">
        <f>[1]RPPF_UPDATED_RW4!Z133</f>
        <v>1.02909313732675E-2</v>
      </c>
      <c r="AA133">
        <f>[1]RPPF_UPDATED_RW4!AA133</f>
        <v>154</v>
      </c>
      <c r="AB133">
        <f>[1]RPPF_UPDATED_RW4!AB133</f>
        <v>811136.49861018499</v>
      </c>
      <c r="AC133">
        <f>[1]RPPF_UPDATED_RW4!AC133</f>
        <v>142</v>
      </c>
      <c r="AD133">
        <f>[1]RPPF_UPDATED_RW4!AD133</f>
        <v>26.4118572323571</v>
      </c>
      <c r="AE133">
        <f>[1]RPPF_UPDATED_RW4!AE133</f>
        <v>180</v>
      </c>
      <c r="AF133">
        <f>[1]RPPF_UPDATED_RW4!AF133</f>
        <v>167</v>
      </c>
      <c r="AG133">
        <f>[1]RPPF_UPDATED_RW4!AG133</f>
        <v>0.54111469999999995</v>
      </c>
      <c r="AH133">
        <f>[1]RPPF_UPDATED_RW4!AH133</f>
        <v>142</v>
      </c>
      <c r="AI133">
        <f>[1]RPPF_UPDATED_RW4!AI133</f>
        <v>133</v>
      </c>
      <c r="AJ133">
        <f>[1]RPPF_UPDATED_RW4!AJ133</f>
        <v>151</v>
      </c>
      <c r="AK133">
        <f>[1]RPPF_UPDATED_RW4!AK133</f>
        <v>137</v>
      </c>
      <c r="AL133">
        <f>[1]RPPF_UPDATED_RW4!AL133</f>
        <v>148.833333333333</v>
      </c>
      <c r="AM133">
        <f>[1]RPPF_UPDATED_RW4!AM133</f>
        <v>265.48305816742698</v>
      </c>
      <c r="AN133">
        <f>[1]RPPF_UPDATED_RW4!AN133</f>
        <v>131</v>
      </c>
      <c r="AO133">
        <f>[1]RPPF_UPDATED_RW4!AO133</f>
        <v>275.049510451912</v>
      </c>
      <c r="AP133">
        <f>[1]RPPF_UPDATED_RW4!AP133</f>
        <v>141</v>
      </c>
      <c r="AQ133">
        <f>[1]RPPF_UPDATED_RW4!AQ133</f>
        <v>0.35569221996939598</v>
      </c>
      <c r="AR133">
        <f>[1]RPPF_UPDATED_RW4!AR133</f>
        <v>0.30508601273169</v>
      </c>
      <c r="AS133">
        <f>[1]RPPF_UPDATED_RW4!AS133</f>
        <v>0.64211127068753504</v>
      </c>
      <c r="AT133">
        <f>[1]RPPF_UPDATED_RW4!AT133</f>
        <v>132</v>
      </c>
    </row>
    <row r="134" spans="1:46" x14ac:dyDescent="0.25">
      <c r="A134">
        <f>[1]RPPF_UPDATED_RW4!A134</f>
        <v>132</v>
      </c>
      <c r="B134">
        <f>[1]RPPF_UPDATED_RW4!B134</f>
        <v>2025</v>
      </c>
      <c r="C134" t="str">
        <f>[1]RPPF_UPDATED_RW4!C134</f>
        <v>UC Santa Barbara</v>
      </c>
      <c r="D134">
        <f>[1]RPPF_UPDATED_RW4!D134</f>
        <v>65.765100000000004</v>
      </c>
      <c r="E134">
        <f>[1]RPPF_UPDATED_RW4!E134</f>
        <v>305</v>
      </c>
      <c r="F134">
        <f>[1]RPPF_UPDATED_RW4!F134</f>
        <v>65.025000000000006</v>
      </c>
      <c r="G134">
        <f>[1]RPPF_UPDATED_RW4!G134</f>
        <v>298</v>
      </c>
      <c r="H134">
        <f>[1]RPPF_UPDATED_RW4!H134</f>
        <v>110.03700000000001</v>
      </c>
      <c r="I134">
        <f>[1]RPPF_UPDATED_RW4!I134</f>
        <v>89</v>
      </c>
      <c r="J134">
        <f>[1]RPPF_UPDATED_RW4!J134</f>
        <v>109.89100000000001</v>
      </c>
      <c r="K134">
        <f>[1]RPPF_UPDATED_RW4!K134</f>
        <v>121</v>
      </c>
      <c r="L134">
        <f>[1]RPPF_UPDATED_RW4!L134</f>
        <v>103.116</v>
      </c>
      <c r="M134">
        <f>[1]RPPF_UPDATED_RW4!M134</f>
        <v>106</v>
      </c>
      <c r="N134">
        <f>[1]RPPF_UPDATED_RW4!N134</f>
        <v>108.068</v>
      </c>
      <c r="O134">
        <f>[1]RPPF_UPDATED_RW4!O134</f>
        <v>183</v>
      </c>
      <c r="P134">
        <f>[1]RPPF_UPDATED_RW4!P134</f>
        <v>1.8234600000000001</v>
      </c>
      <c r="Q134">
        <f>[1]RPPF_UPDATED_RW4!Q134</f>
        <v>142</v>
      </c>
      <c r="R134">
        <f>[1]RPPF_UPDATED_RW4!R134</f>
        <v>0.50171730000000003</v>
      </c>
      <c r="S134">
        <f>[1]RPPF_UPDATED_RW4!S134</f>
        <v>0.5638128</v>
      </c>
      <c r="T134">
        <f>[1]RPPF_UPDATED_RW4!T134</f>
        <v>0.56971309999999997</v>
      </c>
      <c r="U134">
        <f>[1]RPPF_UPDATED_RW4!U134</f>
        <v>0.48291659999999997</v>
      </c>
      <c r="V134">
        <f>[1]RPPF_UPDATED_RW4!V134</f>
        <v>173</v>
      </c>
      <c r="W134">
        <f>[1]RPPF_UPDATED_RW4!W134</f>
        <v>128</v>
      </c>
      <c r="X134">
        <f>[1]RPPF_UPDATED_RW4!X134</f>
        <v>131</v>
      </c>
      <c r="Y134">
        <f>[1]RPPF_UPDATED_RW4!Y134</f>
        <v>166</v>
      </c>
      <c r="Z134">
        <f>[1]RPPF_UPDATED_RW4!Z134</f>
        <v>2.77198696573107E-2</v>
      </c>
      <c r="AA134">
        <f>[1]RPPF_UPDATED_RW4!AA134</f>
        <v>141</v>
      </c>
      <c r="AB134">
        <f>[1]RPPF_UPDATED_RW4!AB134</f>
        <v>794181.44425715297</v>
      </c>
      <c r="AC134">
        <f>[1]RPPF_UPDATED_RW4!AC134</f>
        <v>165</v>
      </c>
      <c r="AD134">
        <f>[1]RPPF_UPDATED_RW4!AD134</f>
        <v>27.284744904696399</v>
      </c>
      <c r="AE134">
        <f>[1]RPPF_UPDATED_RW4!AE134</f>
        <v>231</v>
      </c>
      <c r="AF134">
        <f>[1]RPPF_UPDATED_RW4!AF134</f>
        <v>186</v>
      </c>
      <c r="AG134">
        <f>[1]RPPF_UPDATED_RW4!AG134</f>
        <v>0.53276504999999996</v>
      </c>
      <c r="AH134">
        <f>[1]RPPF_UPDATED_RW4!AH134</f>
        <v>146</v>
      </c>
      <c r="AI134">
        <f>[1]RPPF_UPDATED_RW4!AI134</f>
        <v>128</v>
      </c>
      <c r="AJ134">
        <f>[1]RPPF_UPDATED_RW4!AJ134</f>
        <v>131</v>
      </c>
      <c r="AK134">
        <f>[1]RPPF_UPDATED_RW4!AK134</f>
        <v>166</v>
      </c>
      <c r="AL134">
        <f>[1]RPPF_UPDATED_RW4!AL134</f>
        <v>155.833333333333</v>
      </c>
      <c r="AM134">
        <f>[1]RPPF_UPDATED_RW4!AM134</f>
        <v>276.39197501960399</v>
      </c>
      <c r="AN134">
        <f>[1]RPPF_UPDATED_RW4!AN134</f>
        <v>136</v>
      </c>
      <c r="AO134">
        <f>[1]RPPF_UPDATED_RW4!AO134</f>
        <v>292.49916700303999</v>
      </c>
      <c r="AP134">
        <f>[1]RPPF_UPDATED_RW4!AP134</f>
        <v>148</v>
      </c>
      <c r="AQ134">
        <f>[1]RPPF_UPDATED_RW4!AQ134</f>
        <v>0.35628459005114599</v>
      </c>
      <c r="AR134">
        <f>[1]RPPF_UPDATED_RW4!AR134</f>
        <v>0.29807769006808399</v>
      </c>
      <c r="AS134">
        <f>[1]RPPF_UPDATED_RW4!AS134</f>
        <v>0.63961008752747495</v>
      </c>
      <c r="AT134">
        <f>[1]RPPF_UPDATED_RW4!AT134</f>
        <v>133</v>
      </c>
    </row>
    <row r="135" spans="1:46" x14ac:dyDescent="0.25">
      <c r="A135">
        <f>[1]RPPF_UPDATED_RW4!A135</f>
        <v>133</v>
      </c>
      <c r="B135">
        <f>[1]RPPF_UPDATED_RW4!B135</f>
        <v>2025</v>
      </c>
      <c r="C135" t="str">
        <f>[1]RPPF_UPDATED_RW4!C135</f>
        <v>Eastern Kentucky</v>
      </c>
      <c r="D135">
        <f>[1]RPPF_UPDATED_RW4!D135</f>
        <v>68.345500000000001</v>
      </c>
      <c r="E135">
        <f>[1]RPPF_UPDATED_RW4!E135</f>
        <v>168</v>
      </c>
      <c r="F135">
        <f>[1]RPPF_UPDATED_RW4!F135</f>
        <v>68.398099999999999</v>
      </c>
      <c r="G135">
        <f>[1]RPPF_UPDATED_RW4!G135</f>
        <v>121</v>
      </c>
      <c r="H135">
        <f>[1]RPPF_UPDATED_RW4!H135</f>
        <v>111.226</v>
      </c>
      <c r="I135">
        <f>[1]RPPF_UPDATED_RW4!I135</f>
        <v>70</v>
      </c>
      <c r="J135">
        <f>[1]RPPF_UPDATED_RW4!J135</f>
        <v>111.238</v>
      </c>
      <c r="K135">
        <f>[1]RPPF_UPDATED_RW4!K135</f>
        <v>106</v>
      </c>
      <c r="L135">
        <f>[1]RPPF_UPDATED_RW4!L135</f>
        <v>109.461</v>
      </c>
      <c r="M135">
        <f>[1]RPPF_UPDATED_RW4!M135</f>
        <v>261</v>
      </c>
      <c r="N135">
        <f>[1]RPPF_UPDATED_RW4!N135</f>
        <v>111.80800000000001</v>
      </c>
      <c r="O135">
        <f>[1]RPPF_UPDATED_RW4!O135</f>
        <v>256</v>
      </c>
      <c r="P135">
        <f>[1]RPPF_UPDATED_RW4!P135</f>
        <v>-0.57020000000000004</v>
      </c>
      <c r="Q135">
        <f>[1]RPPF_UPDATED_RW4!Q135</f>
        <v>170</v>
      </c>
      <c r="R135">
        <f>[1]RPPF_UPDATED_RW4!R135</f>
        <v>0.35972409999999999</v>
      </c>
      <c r="S135">
        <f>[1]RPPF_UPDATED_RW4!S135</f>
        <v>0.59681099999999998</v>
      </c>
      <c r="T135">
        <f>[1]RPPF_UPDATED_RW4!T135</f>
        <v>0.59821270000000004</v>
      </c>
      <c r="U135">
        <f>[1]RPPF_UPDATED_RW4!U135</f>
        <v>0.59951129999999997</v>
      </c>
      <c r="V135">
        <f>[1]RPPF_UPDATED_RW4!V135</f>
        <v>241</v>
      </c>
      <c r="W135">
        <f>[1]RPPF_UPDATED_RW4!W135</f>
        <v>110</v>
      </c>
      <c r="X135">
        <f>[1]RPPF_UPDATED_RW4!X135</f>
        <v>127</v>
      </c>
      <c r="Y135">
        <f>[1]RPPF_UPDATED_RW4!Y135</f>
        <v>113</v>
      </c>
      <c r="Z135">
        <f>[1]RPPF_UPDATED_RW4!Z135</f>
        <v>-8.3399784916345192E-3</v>
      </c>
      <c r="AA135">
        <f>[1]RPPF_UPDATED_RW4!AA135</f>
        <v>170</v>
      </c>
      <c r="AB135">
        <f>[1]RPPF_UPDATED_RW4!AB135</f>
        <v>845699.87970050203</v>
      </c>
      <c r="AC135">
        <f>[1]RPPF_UPDATED_RW4!AC135</f>
        <v>104</v>
      </c>
      <c r="AD135">
        <f>[1]RPPF_UPDATED_RW4!AD135</f>
        <v>27.723412139905601</v>
      </c>
      <c r="AE135">
        <f>[1]RPPF_UPDATED_RW4!AE135</f>
        <v>249</v>
      </c>
      <c r="AF135">
        <f>[1]RPPF_UPDATED_RW4!AF135</f>
        <v>209.5</v>
      </c>
      <c r="AG135">
        <f>[1]RPPF_UPDATED_RW4!AG135</f>
        <v>0.47826754999999999</v>
      </c>
      <c r="AH135">
        <f>[1]RPPF_UPDATED_RW4!AH135</f>
        <v>173</v>
      </c>
      <c r="AI135">
        <f>[1]RPPF_UPDATED_RW4!AI135</f>
        <v>110</v>
      </c>
      <c r="AJ135">
        <f>[1]RPPF_UPDATED_RW4!AJ135</f>
        <v>127</v>
      </c>
      <c r="AK135">
        <f>[1]RPPF_UPDATED_RW4!AK135</f>
        <v>113</v>
      </c>
      <c r="AL135">
        <f>[1]RPPF_UPDATED_RW4!AL135</f>
        <v>149.416666666666</v>
      </c>
      <c r="AM135">
        <f>[1]RPPF_UPDATED_RW4!AM135</f>
        <v>250.35843284836599</v>
      </c>
      <c r="AN135">
        <f>[1]RPPF_UPDATED_RW4!AN135</f>
        <v>129</v>
      </c>
      <c r="AO135">
        <f>[1]RPPF_UPDATED_RW4!AO135</f>
        <v>312.41230283481798</v>
      </c>
      <c r="AP135">
        <f>[1]RPPF_UPDATED_RW4!AP135</f>
        <v>155</v>
      </c>
      <c r="AQ135">
        <f>[1]RPPF_UPDATED_RW4!AQ135</f>
        <v>0.38088620809719897</v>
      </c>
      <c r="AR135">
        <f>[1]RPPF_UPDATED_RW4!AR135</f>
        <v>0.26539285334077201</v>
      </c>
      <c r="AS135">
        <f>[1]RPPF_UPDATED_RW4!AS135</f>
        <v>0.63643790279841395</v>
      </c>
      <c r="AT135">
        <f>[1]RPPF_UPDATED_RW4!AT135</f>
        <v>134</v>
      </c>
    </row>
    <row r="136" spans="1:46" x14ac:dyDescent="0.25">
      <c r="A136">
        <f>[1]RPPF_UPDATED_RW4!A136</f>
        <v>134</v>
      </c>
      <c r="B136">
        <f>[1]RPPF_UPDATED_RW4!B136</f>
        <v>2025</v>
      </c>
      <c r="C136" t="str">
        <f>[1]RPPF_UPDATED_RW4!C136</f>
        <v>San Jose St.</v>
      </c>
      <c r="D136">
        <f>[1]RPPF_UPDATED_RW4!D136</f>
        <v>66.055599999999998</v>
      </c>
      <c r="E136">
        <f>[1]RPPF_UPDATED_RW4!E136</f>
        <v>286</v>
      </c>
      <c r="F136">
        <f>[1]RPPF_UPDATED_RW4!F136</f>
        <v>65.686000000000007</v>
      </c>
      <c r="G136">
        <f>[1]RPPF_UPDATED_RW4!G136</f>
        <v>267</v>
      </c>
      <c r="H136">
        <f>[1]RPPF_UPDATED_RW4!H136</f>
        <v>104.6</v>
      </c>
      <c r="I136">
        <f>[1]RPPF_UPDATED_RW4!I136</f>
        <v>215</v>
      </c>
      <c r="J136">
        <f>[1]RPPF_UPDATED_RW4!J136</f>
        <v>108.812</v>
      </c>
      <c r="K136">
        <f>[1]RPPF_UPDATED_RW4!K136</f>
        <v>149</v>
      </c>
      <c r="L136">
        <f>[1]RPPF_UPDATED_RW4!L136</f>
        <v>111.24</v>
      </c>
      <c r="M136">
        <f>[1]RPPF_UPDATED_RW4!M136</f>
        <v>301</v>
      </c>
      <c r="N136">
        <f>[1]RPPF_UPDATED_RW4!N136</f>
        <v>110.005</v>
      </c>
      <c r="O136">
        <f>[1]RPPF_UPDATED_RW4!O136</f>
        <v>222</v>
      </c>
      <c r="P136">
        <f>[1]RPPF_UPDATED_RW4!P136</f>
        <v>-1.19285</v>
      </c>
      <c r="Q136">
        <f>[1]RPPF_UPDATED_RW4!Q136</f>
        <v>181</v>
      </c>
      <c r="R136">
        <f>[1]RPPF_UPDATED_RW4!R136</f>
        <v>0.53811569999999997</v>
      </c>
      <c r="S136">
        <f>[1]RPPF_UPDATED_RW4!S136</f>
        <v>0.54981360000000001</v>
      </c>
      <c r="T136">
        <f>[1]RPPF_UPDATED_RW4!T136</f>
        <v>0.47001730000000003</v>
      </c>
      <c r="U136">
        <f>[1]RPPF_UPDATED_RW4!U136</f>
        <v>0.52281500000000003</v>
      </c>
      <c r="V136">
        <f>[1]RPPF_UPDATED_RW4!V136</f>
        <v>157</v>
      </c>
      <c r="W136">
        <f>[1]RPPF_UPDATED_RW4!W136</f>
        <v>136</v>
      </c>
      <c r="X136">
        <f>[1]RPPF_UPDATED_RW4!X136</f>
        <v>173</v>
      </c>
      <c r="Y136">
        <f>[1]RPPF_UPDATED_RW4!Y136</f>
        <v>150</v>
      </c>
      <c r="Z136">
        <f>[1]RPPF_UPDATED_RW4!Z136</f>
        <v>-1.8060542936556401E-2</v>
      </c>
      <c r="AA136">
        <f>[1]RPPF_UPDATED_RW4!AA136</f>
        <v>181</v>
      </c>
      <c r="AB136">
        <f>[1]RPPF_UPDATED_RW4!AB136</f>
        <v>782101.69555872597</v>
      </c>
      <c r="AC136">
        <f>[1]RPPF_UPDATED_RW4!AC136</f>
        <v>180</v>
      </c>
      <c r="AD136">
        <f>[1]RPPF_UPDATED_RW4!AD136</f>
        <v>27.947968099300098</v>
      </c>
      <c r="AE136">
        <f>[1]RPPF_UPDATED_RW4!AE136</f>
        <v>264</v>
      </c>
      <c r="AF136">
        <f>[1]RPPF_UPDATED_RW4!AF136</f>
        <v>222.5</v>
      </c>
      <c r="AG136">
        <f>[1]RPPF_UPDATED_RW4!AG136</f>
        <v>0.54396464999999905</v>
      </c>
      <c r="AH136">
        <f>[1]RPPF_UPDATED_RW4!AH136</f>
        <v>139</v>
      </c>
      <c r="AI136">
        <f>[1]RPPF_UPDATED_RW4!AI136</f>
        <v>136</v>
      </c>
      <c r="AJ136">
        <f>[1]RPPF_UPDATED_RW4!AJ136</f>
        <v>173</v>
      </c>
      <c r="AK136">
        <f>[1]RPPF_UPDATED_RW4!AK136</f>
        <v>150</v>
      </c>
      <c r="AL136">
        <f>[1]RPPF_UPDATED_RW4!AL136</f>
        <v>174.25</v>
      </c>
      <c r="AM136">
        <f>[1]RPPF_UPDATED_RW4!AM136</f>
        <v>316.92559078203902</v>
      </c>
      <c r="AN136">
        <f>[1]RPPF_UPDATED_RW4!AN136</f>
        <v>150</v>
      </c>
      <c r="AO136">
        <f>[1]RPPF_UPDATED_RW4!AO136</f>
        <v>320.33331577704502</v>
      </c>
      <c r="AP136">
        <f>[1]RPPF_UPDATED_RW4!AP136</f>
        <v>158</v>
      </c>
      <c r="AQ136">
        <f>[1]RPPF_UPDATED_RW4!AQ136</f>
        <v>0.342716013756168</v>
      </c>
      <c r="AR136">
        <f>[1]RPPF_UPDATED_RW4!AR136</f>
        <v>0.30090523145744902</v>
      </c>
      <c r="AS136">
        <f>[1]RPPF_UPDATED_RW4!AS136</f>
        <v>0.63538967047851302</v>
      </c>
      <c r="AT136">
        <f>[1]RPPF_UPDATED_RW4!AT136</f>
        <v>135</v>
      </c>
    </row>
    <row r="137" spans="1:46" x14ac:dyDescent="0.25">
      <c r="A137">
        <f>[1]RPPF_UPDATED_RW4!A137</f>
        <v>135</v>
      </c>
      <c r="B137">
        <f>[1]RPPF_UPDATED_RW4!B137</f>
        <v>2025</v>
      </c>
      <c r="C137" t="str">
        <f>[1]RPPF_UPDATED_RW4!C137</f>
        <v>Saint Louis</v>
      </c>
      <c r="D137">
        <f>[1]RPPF_UPDATED_RW4!D137</f>
        <v>68.4251</v>
      </c>
      <c r="E137">
        <f>[1]RPPF_UPDATED_RW4!E137</f>
        <v>166</v>
      </c>
      <c r="F137">
        <f>[1]RPPF_UPDATED_RW4!F137</f>
        <v>67.586200000000005</v>
      </c>
      <c r="G137">
        <f>[1]RPPF_UPDATED_RW4!G137</f>
        <v>174</v>
      </c>
      <c r="H137">
        <f>[1]RPPF_UPDATED_RW4!H137</f>
        <v>105.529</v>
      </c>
      <c r="I137">
        <f>[1]RPPF_UPDATED_RW4!I137</f>
        <v>187</v>
      </c>
      <c r="J137">
        <f>[1]RPPF_UPDATED_RW4!J137</f>
        <v>108.996</v>
      </c>
      <c r="K137">
        <f>[1]RPPF_UPDATED_RW4!K137</f>
        <v>144</v>
      </c>
      <c r="L137">
        <f>[1]RPPF_UPDATED_RW4!L137</f>
        <v>104.577</v>
      </c>
      <c r="M137">
        <f>[1]RPPF_UPDATED_RW4!M137</f>
        <v>145</v>
      </c>
      <c r="N137">
        <f>[1]RPPF_UPDATED_RW4!N137</f>
        <v>105.51600000000001</v>
      </c>
      <c r="O137">
        <f>[1]RPPF_UPDATED_RW4!O137</f>
        <v>134</v>
      </c>
      <c r="P137">
        <f>[1]RPPF_UPDATED_RW4!P137</f>
        <v>3.4796200000000002</v>
      </c>
      <c r="Q137">
        <f>[1]RPPF_UPDATED_RW4!Q137</f>
        <v>123</v>
      </c>
      <c r="R137">
        <f>[1]RPPF_UPDATED_RW4!R137</f>
        <v>0.65501169999999997</v>
      </c>
      <c r="S137">
        <f>[1]RPPF_UPDATED_RW4!S137</f>
        <v>0.49341550000000001</v>
      </c>
      <c r="T137">
        <f>[1]RPPF_UPDATED_RW4!T137</f>
        <v>0.44541910000000001</v>
      </c>
      <c r="U137">
        <f>[1]RPPF_UPDATED_RW4!U137</f>
        <v>0.61431089999999999</v>
      </c>
      <c r="V137">
        <f>[1]RPPF_UPDATED_RW4!V137</f>
        <v>117</v>
      </c>
      <c r="W137">
        <f>[1]RPPF_UPDATED_RW4!W137</f>
        <v>155</v>
      </c>
      <c r="X137">
        <f>[1]RPPF_UPDATED_RW4!X137</f>
        <v>191</v>
      </c>
      <c r="Y137">
        <f>[1]RPPF_UPDATED_RW4!Y137</f>
        <v>109</v>
      </c>
      <c r="Z137">
        <f>[1]RPPF_UPDATED_RW4!Z137</f>
        <v>5.0858529983879998E-2</v>
      </c>
      <c r="AA137">
        <f>[1]RPPF_UPDATED_RW4!AA137</f>
        <v>121</v>
      </c>
      <c r="AB137">
        <f>[1]RPPF_UPDATED_RW4!AB137</f>
        <v>812898.947507601</v>
      </c>
      <c r="AC137">
        <f>[1]RPPF_UPDATED_RW4!AC137</f>
        <v>136</v>
      </c>
      <c r="AD137">
        <f>[1]RPPF_UPDATED_RW4!AD137</f>
        <v>25.2402626549387</v>
      </c>
      <c r="AE137">
        <f>[1]RPPF_UPDATED_RW4!AE137</f>
        <v>126</v>
      </c>
      <c r="AF137">
        <f>[1]RPPF_UPDATED_RW4!AF137</f>
        <v>123.5</v>
      </c>
      <c r="AG137">
        <f>[1]RPPF_UPDATED_RW4!AG137</f>
        <v>0.57421359999999999</v>
      </c>
      <c r="AH137">
        <f>[1]RPPF_UPDATED_RW4!AH137</f>
        <v>128</v>
      </c>
      <c r="AI137">
        <f>[1]RPPF_UPDATED_RW4!AI137</f>
        <v>155</v>
      </c>
      <c r="AJ137">
        <f>[1]RPPF_UPDATED_RW4!AJ137</f>
        <v>191</v>
      </c>
      <c r="AK137">
        <f>[1]RPPF_UPDATED_RW4!AK137</f>
        <v>109</v>
      </c>
      <c r="AL137">
        <f>[1]RPPF_UPDATED_RW4!AL137</f>
        <v>134.75</v>
      </c>
      <c r="AM137">
        <f>[1]RPPF_UPDATED_RW4!AM137</f>
        <v>273.09640657822803</v>
      </c>
      <c r="AN137">
        <f>[1]RPPF_UPDATED_RW4!AN137</f>
        <v>135</v>
      </c>
      <c r="AO137">
        <f>[1]RPPF_UPDATED_RW4!AO137</f>
        <v>234.66877134223199</v>
      </c>
      <c r="AP137">
        <f>[1]RPPF_UPDATED_RW4!AP137</f>
        <v>127</v>
      </c>
      <c r="AQ137">
        <f>[1]RPPF_UPDATED_RW4!AQ137</f>
        <v>0.31217336084191</v>
      </c>
      <c r="AR137">
        <f>[1]RPPF_UPDATED_RW4!AR137</f>
        <v>0.33023711857911098</v>
      </c>
      <c r="AS137">
        <f>[1]RPPF_UPDATED_RW4!AS137</f>
        <v>0.63491128808741404</v>
      </c>
      <c r="AT137">
        <f>[1]RPPF_UPDATED_RW4!AT137</f>
        <v>136</v>
      </c>
    </row>
    <row r="138" spans="1:46" x14ac:dyDescent="0.25">
      <c r="A138">
        <f>[1]RPPF_UPDATED_RW4!A138</f>
        <v>136</v>
      </c>
      <c r="B138">
        <f>[1]RPPF_UPDATED_RW4!B138</f>
        <v>2025</v>
      </c>
      <c r="C138" t="str">
        <f>[1]RPPF_UPDATED_RW4!C138</f>
        <v>Duquesne</v>
      </c>
      <c r="D138">
        <f>[1]RPPF_UPDATED_RW4!D138</f>
        <v>65.407700000000006</v>
      </c>
      <c r="E138">
        <f>[1]RPPF_UPDATED_RW4!E138</f>
        <v>312</v>
      </c>
      <c r="F138">
        <f>[1]RPPF_UPDATED_RW4!F138</f>
        <v>64.950999999999993</v>
      </c>
      <c r="G138">
        <f>[1]RPPF_UPDATED_RW4!G138</f>
        <v>307</v>
      </c>
      <c r="H138">
        <f>[1]RPPF_UPDATED_RW4!H138</f>
        <v>103.432</v>
      </c>
      <c r="I138">
        <f>[1]RPPF_UPDATED_RW4!I138</f>
        <v>251</v>
      </c>
      <c r="J138">
        <f>[1]RPPF_UPDATED_RW4!J138</f>
        <v>105.711</v>
      </c>
      <c r="K138">
        <f>[1]RPPF_UPDATED_RW4!K138</f>
        <v>212</v>
      </c>
      <c r="L138">
        <f>[1]RPPF_UPDATED_RW4!L138</f>
        <v>102.586</v>
      </c>
      <c r="M138">
        <f>[1]RPPF_UPDATED_RW4!M138</f>
        <v>97</v>
      </c>
      <c r="N138">
        <f>[1]RPPF_UPDATED_RW4!N138</f>
        <v>104.078</v>
      </c>
      <c r="O138">
        <f>[1]RPPF_UPDATED_RW4!O138</f>
        <v>104</v>
      </c>
      <c r="P138">
        <f>[1]RPPF_UPDATED_RW4!P138</f>
        <v>1.6322300000000001</v>
      </c>
      <c r="Q138">
        <f>[1]RPPF_UPDATED_RW4!Q138</f>
        <v>143</v>
      </c>
      <c r="R138">
        <f>[1]RPPF_UPDATED_RW4!R138</f>
        <v>0.56871499999999997</v>
      </c>
      <c r="S138">
        <f>[1]RPPF_UPDATED_RW4!S138</f>
        <v>0.53251380000000004</v>
      </c>
      <c r="T138">
        <f>[1]RPPF_UPDATED_RW4!T138</f>
        <v>0.457818</v>
      </c>
      <c r="U138">
        <f>[1]RPPF_UPDATED_RW4!U138</f>
        <v>0.58941180000000004</v>
      </c>
      <c r="V138">
        <f>[1]RPPF_UPDATED_RW4!V138</f>
        <v>150</v>
      </c>
      <c r="W138">
        <f>[1]RPPF_UPDATED_RW4!W138</f>
        <v>138</v>
      </c>
      <c r="X138">
        <f>[1]RPPF_UPDATED_RW4!X138</f>
        <v>180</v>
      </c>
      <c r="Y138">
        <f>[1]RPPF_UPDATED_RW4!Y138</f>
        <v>118</v>
      </c>
      <c r="Z138">
        <f>[1]RPPF_UPDATED_RW4!Z138</f>
        <v>2.4966479481773399E-2</v>
      </c>
      <c r="AA138">
        <f>[1]RPPF_UPDATED_RW4!AA138</f>
        <v>143</v>
      </c>
      <c r="AB138">
        <f>[1]RPPF_UPDATED_RW4!AB138</f>
        <v>730918.98115291097</v>
      </c>
      <c r="AC138">
        <f>[1]RPPF_UPDATED_RW4!AC138</f>
        <v>246</v>
      </c>
      <c r="AD138">
        <f>[1]RPPF_UPDATED_RW4!AD138</f>
        <v>25.831250026797601</v>
      </c>
      <c r="AE138">
        <f>[1]RPPF_UPDATED_RW4!AE138</f>
        <v>152</v>
      </c>
      <c r="AF138">
        <f>[1]RPPF_UPDATED_RW4!AF138</f>
        <v>147.5</v>
      </c>
      <c r="AG138">
        <f>[1]RPPF_UPDATED_RW4!AG138</f>
        <v>0.55061439999999995</v>
      </c>
      <c r="AH138">
        <f>[1]RPPF_UPDATED_RW4!AH138</f>
        <v>136</v>
      </c>
      <c r="AI138">
        <f>[1]RPPF_UPDATED_RW4!AI138</f>
        <v>138</v>
      </c>
      <c r="AJ138">
        <f>[1]RPPF_UPDATED_RW4!AJ138</f>
        <v>180</v>
      </c>
      <c r="AK138">
        <f>[1]RPPF_UPDATED_RW4!AK138</f>
        <v>118</v>
      </c>
      <c r="AL138">
        <f>[1]RPPF_UPDATED_RW4!AL138</f>
        <v>161.75</v>
      </c>
      <c r="AM138">
        <f>[1]RPPF_UPDATED_RW4!AM138</f>
        <v>303.74799676552902</v>
      </c>
      <c r="AN138">
        <f>[1]RPPF_UPDATED_RW4!AN138</f>
        <v>145</v>
      </c>
      <c r="AO138">
        <f>[1]RPPF_UPDATED_RW4!AO138</f>
        <v>293.76274939413099</v>
      </c>
      <c r="AP138">
        <f>[1]RPPF_UPDATED_RW4!AP138</f>
        <v>149</v>
      </c>
      <c r="AQ138">
        <f>[1]RPPF_UPDATED_RW4!AQ138</f>
        <v>0.333345176363468</v>
      </c>
      <c r="AR138">
        <f>[1]RPPF_UPDATED_RW4!AR138</f>
        <v>0.30789830561959097</v>
      </c>
      <c r="AS138">
        <f>[1]RPPF_UPDATED_RW4!AS138</f>
        <v>0.63444968663010604</v>
      </c>
      <c r="AT138">
        <f>[1]RPPF_UPDATED_RW4!AT138</f>
        <v>137</v>
      </c>
    </row>
    <row r="139" spans="1:46" x14ac:dyDescent="0.25">
      <c r="A139">
        <f>[1]RPPF_UPDATED_RW4!A139</f>
        <v>137</v>
      </c>
      <c r="B139">
        <f>[1]RPPF_UPDATED_RW4!B139</f>
        <v>2025</v>
      </c>
      <c r="C139" t="str">
        <f>[1]RPPF_UPDATED_RW4!C139</f>
        <v>Illinois Chicago</v>
      </c>
      <c r="D139">
        <f>[1]RPPF_UPDATED_RW4!D139</f>
        <v>68.662800000000004</v>
      </c>
      <c r="E139">
        <f>[1]RPPF_UPDATED_RW4!E139</f>
        <v>149</v>
      </c>
      <c r="F139">
        <f>[1]RPPF_UPDATED_RW4!F139</f>
        <v>69.243700000000004</v>
      </c>
      <c r="G139">
        <f>[1]RPPF_UPDATED_RW4!G139</f>
        <v>78</v>
      </c>
      <c r="H139">
        <f>[1]RPPF_UPDATED_RW4!H139</f>
        <v>107.741</v>
      </c>
      <c r="I139">
        <f>[1]RPPF_UPDATED_RW4!I139</f>
        <v>139</v>
      </c>
      <c r="J139">
        <f>[1]RPPF_UPDATED_RW4!J139</f>
        <v>109.864</v>
      </c>
      <c r="K139">
        <f>[1]RPPF_UPDATED_RW4!K139</f>
        <v>123</v>
      </c>
      <c r="L139">
        <f>[1]RPPF_UPDATED_RW4!L139</f>
        <v>108.449</v>
      </c>
      <c r="M139">
        <f>[1]RPPF_UPDATED_RW4!M139</f>
        <v>237</v>
      </c>
      <c r="N139">
        <f>[1]RPPF_UPDATED_RW4!N139</f>
        <v>108.282</v>
      </c>
      <c r="O139">
        <f>[1]RPPF_UPDATED_RW4!O139</f>
        <v>187</v>
      </c>
      <c r="P139">
        <f>[1]RPPF_UPDATED_RW4!P139</f>
        <v>1.58131</v>
      </c>
      <c r="Q139">
        <f>[1]RPPF_UPDATED_RW4!Q139</f>
        <v>144</v>
      </c>
      <c r="R139">
        <f>[1]RPPF_UPDATED_RW4!R139</f>
        <v>0.45851920000000002</v>
      </c>
      <c r="S139">
        <f>[1]RPPF_UPDATED_RW4!S139</f>
        <v>0.55471340000000002</v>
      </c>
      <c r="T139">
        <f>[1]RPPF_UPDATED_RW4!T139</f>
        <v>0.56791320000000001</v>
      </c>
      <c r="U139">
        <f>[1]RPPF_UPDATED_RW4!U139</f>
        <v>0.61131100000000005</v>
      </c>
      <c r="V139">
        <f>[1]RPPF_UPDATED_RW4!V139</f>
        <v>192</v>
      </c>
      <c r="W139">
        <f>[1]RPPF_UPDATED_RW4!W139</f>
        <v>134</v>
      </c>
      <c r="X139">
        <f>[1]RPPF_UPDATED_RW4!X139</f>
        <v>132</v>
      </c>
      <c r="Y139">
        <f>[1]RPPF_UPDATED_RW4!Y139</f>
        <v>110</v>
      </c>
      <c r="Z139">
        <f>[1]RPPF_UPDATED_RW4!Z139</f>
        <v>2.30401323569677E-2</v>
      </c>
      <c r="AA139">
        <f>[1]RPPF_UPDATED_RW4!AA139</f>
        <v>144</v>
      </c>
      <c r="AB139">
        <f>[1]RPPF_UPDATED_RW4!AB139</f>
        <v>828766.75901114801</v>
      </c>
      <c r="AC139">
        <f>[1]RPPF_UPDATED_RW4!AC139</f>
        <v>126</v>
      </c>
      <c r="AD139">
        <f>[1]RPPF_UPDATED_RW4!AD139</f>
        <v>26.216126284838801</v>
      </c>
      <c r="AE139">
        <f>[1]RPPF_UPDATED_RW4!AE139</f>
        <v>171</v>
      </c>
      <c r="AF139">
        <f>[1]RPPF_UPDATED_RW4!AF139</f>
        <v>157.5</v>
      </c>
      <c r="AG139">
        <f>[1]RPPF_UPDATED_RW4!AG139</f>
        <v>0.50661630000000002</v>
      </c>
      <c r="AH139">
        <f>[1]RPPF_UPDATED_RW4!AH139</f>
        <v>160</v>
      </c>
      <c r="AI139">
        <f>[1]RPPF_UPDATED_RW4!AI139</f>
        <v>134</v>
      </c>
      <c r="AJ139">
        <f>[1]RPPF_UPDATED_RW4!AJ139</f>
        <v>132</v>
      </c>
      <c r="AK139">
        <f>[1]RPPF_UPDATED_RW4!AK139</f>
        <v>110</v>
      </c>
      <c r="AL139">
        <f>[1]RPPF_UPDATED_RW4!AL139</f>
        <v>138.25</v>
      </c>
      <c r="AM139">
        <f>[1]RPPF_UPDATED_RW4!AM139</f>
        <v>249.22779943660899</v>
      </c>
      <c r="AN139">
        <f>[1]RPPF_UPDATED_RW4!AN139</f>
        <v>128</v>
      </c>
      <c r="AO139">
        <f>[1]RPPF_UPDATED_RW4!AO139</f>
        <v>272.88896942321003</v>
      </c>
      <c r="AP139">
        <f>[1]RPPF_UPDATED_RW4!AP139</f>
        <v>140</v>
      </c>
      <c r="AQ139">
        <f>[1]RPPF_UPDATED_RW4!AQ139</f>
        <v>0.35417969467725502</v>
      </c>
      <c r="AR139">
        <f>[1]RPPF_UPDATED_RW4!AR139</f>
        <v>0.28591716929803801</v>
      </c>
      <c r="AS139">
        <f>[1]RPPF_UPDATED_RW4!AS139</f>
        <v>0.63399565500571298</v>
      </c>
      <c r="AT139">
        <f>[1]RPPF_UPDATED_RW4!AT139</f>
        <v>138</v>
      </c>
    </row>
    <row r="140" spans="1:46" x14ac:dyDescent="0.25">
      <c r="A140">
        <f>[1]RPPF_UPDATED_RW4!A140</f>
        <v>138</v>
      </c>
      <c r="B140">
        <f>[1]RPPF_UPDATED_RW4!B140</f>
        <v>2025</v>
      </c>
      <c r="C140" t="str">
        <f>[1]RPPF_UPDATED_RW4!C140</f>
        <v>Wofford</v>
      </c>
      <c r="D140">
        <f>[1]RPPF_UPDATED_RW4!D140</f>
        <v>64.7179</v>
      </c>
      <c r="E140">
        <f>[1]RPPF_UPDATED_RW4!E140</f>
        <v>338</v>
      </c>
      <c r="F140">
        <f>[1]RPPF_UPDATED_RW4!F140</f>
        <v>64.056600000000003</v>
      </c>
      <c r="G140">
        <f>[1]RPPF_UPDATED_RW4!G140</f>
        <v>335</v>
      </c>
      <c r="H140">
        <f>[1]RPPF_UPDATED_RW4!H140</f>
        <v>109.97199999999999</v>
      </c>
      <c r="I140">
        <f>[1]RPPF_UPDATED_RW4!I140</f>
        <v>90</v>
      </c>
      <c r="J140">
        <f>[1]RPPF_UPDATED_RW4!J140</f>
        <v>112.092</v>
      </c>
      <c r="K140">
        <f>[1]RPPF_UPDATED_RW4!K140</f>
        <v>94</v>
      </c>
      <c r="L140">
        <f>[1]RPPF_UPDATED_RW4!L140</f>
        <v>108.247</v>
      </c>
      <c r="M140">
        <f>[1]RPPF_UPDATED_RW4!M140</f>
        <v>233</v>
      </c>
      <c r="N140">
        <f>[1]RPPF_UPDATED_RW4!N140</f>
        <v>109.21899999999999</v>
      </c>
      <c r="O140">
        <f>[1]RPPF_UPDATED_RW4!O140</f>
        <v>206</v>
      </c>
      <c r="P140">
        <f>[1]RPPF_UPDATED_RW4!P140</f>
        <v>2.8729</v>
      </c>
      <c r="Q140">
        <f>[1]RPPF_UPDATED_RW4!Q140</f>
        <v>128</v>
      </c>
      <c r="R140">
        <f>[1]RPPF_UPDATED_RW4!R140</f>
        <v>0.52741590000000005</v>
      </c>
      <c r="S140">
        <f>[1]RPPF_UPDATED_RW4!S140</f>
        <v>0.53201390000000004</v>
      </c>
      <c r="T140">
        <f>[1]RPPF_UPDATED_RW4!T140</f>
        <v>0.46341769999999999</v>
      </c>
      <c r="U140">
        <f>[1]RPPF_UPDATED_RW4!U140</f>
        <v>0.76736199999999999</v>
      </c>
      <c r="V140">
        <f>[1]RPPF_UPDATED_RW4!V140</f>
        <v>159</v>
      </c>
      <c r="W140">
        <f>[1]RPPF_UPDATED_RW4!W140</f>
        <v>139</v>
      </c>
      <c r="X140">
        <f>[1]RPPF_UPDATED_RW4!X140</f>
        <v>177</v>
      </c>
      <c r="Y140">
        <f>[1]RPPF_UPDATED_RW4!Y140</f>
        <v>62</v>
      </c>
      <c r="Z140">
        <f>[1]RPPF_UPDATED_RW4!Z140</f>
        <v>4.4392664162465102E-2</v>
      </c>
      <c r="AA140">
        <f>[1]RPPF_UPDATED_RW4!AA140</f>
        <v>126</v>
      </c>
      <c r="AB140">
        <f>[1]RPPF_UPDATED_RW4!AB140</f>
        <v>813155.59185550502</v>
      </c>
      <c r="AC140">
        <f>[1]RPPF_UPDATED_RW4!AC140</f>
        <v>135</v>
      </c>
      <c r="AD140">
        <f>[1]RPPF_UPDATED_RW4!AD140</f>
        <v>28.2002330079142</v>
      </c>
      <c r="AE140">
        <f>[1]RPPF_UPDATED_RW4!AE140</f>
        <v>279</v>
      </c>
      <c r="AF140">
        <f>[1]RPPF_UPDATED_RW4!AF140</f>
        <v>202.5</v>
      </c>
      <c r="AG140">
        <f>[1]RPPF_UPDATED_RW4!AG140</f>
        <v>0.52971489999999999</v>
      </c>
      <c r="AH140">
        <f>[1]RPPF_UPDATED_RW4!AH140</f>
        <v>149</v>
      </c>
      <c r="AI140">
        <f>[1]RPPF_UPDATED_RW4!AI140</f>
        <v>139</v>
      </c>
      <c r="AJ140">
        <f>[1]RPPF_UPDATED_RW4!AJ140</f>
        <v>177</v>
      </c>
      <c r="AK140">
        <f>[1]RPPF_UPDATED_RW4!AK140</f>
        <v>62</v>
      </c>
      <c r="AL140">
        <f>[1]RPPF_UPDATED_RW4!AL140</f>
        <v>141.916666666666</v>
      </c>
      <c r="AM140">
        <f>[1]RPPF_UPDATED_RW4!AM140</f>
        <v>266.753681937007</v>
      </c>
      <c r="AN140">
        <f>[1]RPPF_UPDATED_RW4!AN140</f>
        <v>132</v>
      </c>
      <c r="AO140">
        <f>[1]RPPF_UPDATED_RW4!AO140</f>
        <v>267.91141171725798</v>
      </c>
      <c r="AP140">
        <f>[1]RPPF_UPDATED_RW4!AP140</f>
        <v>137</v>
      </c>
      <c r="AQ140">
        <f>[1]RPPF_UPDATED_RW4!AQ140</f>
        <v>0.33738563496066498</v>
      </c>
      <c r="AR140">
        <f>[1]RPPF_UPDATED_RW4!AR140</f>
        <v>0.29964194802940403</v>
      </c>
      <c r="AS140">
        <f>[1]RPPF_UPDATED_RW4!AS140</f>
        <v>0.63277789106590898</v>
      </c>
      <c r="AT140">
        <f>[1]RPPF_UPDATED_RW4!AT140</f>
        <v>139</v>
      </c>
    </row>
    <row r="141" spans="1:46" x14ac:dyDescent="0.25">
      <c r="A141">
        <f>[1]RPPF_UPDATED_RW4!A141</f>
        <v>139</v>
      </c>
      <c r="B141">
        <f>[1]RPPF_UPDATED_RW4!B141</f>
        <v>2025</v>
      </c>
      <c r="C141" t="str">
        <f>[1]RPPF_UPDATED_RW4!C141</f>
        <v>Louisiana Tech</v>
      </c>
      <c r="D141">
        <f>[1]RPPF_UPDATED_RW4!D141</f>
        <v>66.008899999999997</v>
      </c>
      <c r="E141">
        <f>[1]RPPF_UPDATED_RW4!E141</f>
        <v>291</v>
      </c>
      <c r="F141">
        <f>[1]RPPF_UPDATED_RW4!F141</f>
        <v>64.439099999999996</v>
      </c>
      <c r="G141">
        <f>[1]RPPF_UPDATED_RW4!G141</f>
        <v>325</v>
      </c>
      <c r="H141">
        <f>[1]RPPF_UPDATED_RW4!H141</f>
        <v>106.107</v>
      </c>
      <c r="I141">
        <f>[1]RPPF_UPDATED_RW4!I141</f>
        <v>171</v>
      </c>
      <c r="J141">
        <f>[1]RPPF_UPDATED_RW4!J141</f>
        <v>109.27200000000001</v>
      </c>
      <c r="K141">
        <f>[1]RPPF_UPDATED_RW4!K141</f>
        <v>134</v>
      </c>
      <c r="L141">
        <f>[1]RPPF_UPDATED_RW4!L141</f>
        <v>104.93</v>
      </c>
      <c r="M141">
        <f>[1]RPPF_UPDATED_RW4!M141</f>
        <v>156</v>
      </c>
      <c r="N141">
        <f>[1]RPPF_UPDATED_RW4!N141</f>
        <v>107.44499999999999</v>
      </c>
      <c r="O141">
        <f>[1]RPPF_UPDATED_RW4!O141</f>
        <v>173</v>
      </c>
      <c r="P141">
        <f>[1]RPPF_UPDATED_RW4!P141</f>
        <v>1.82725</v>
      </c>
      <c r="Q141">
        <f>[1]RPPF_UPDATED_RW4!Q141</f>
        <v>141</v>
      </c>
      <c r="R141">
        <f>[1]RPPF_UPDATED_RW4!R141</f>
        <v>0.55951519999999999</v>
      </c>
      <c r="S141">
        <f>[1]RPPF_UPDATED_RW4!S141</f>
        <v>0.52121430000000002</v>
      </c>
      <c r="T141">
        <f>[1]RPPF_UPDATED_RW4!T141</f>
        <v>0.63821139999999998</v>
      </c>
      <c r="U141">
        <f>[1]RPPF_UPDATED_RW4!U141</f>
        <v>0.31732399999999999</v>
      </c>
      <c r="V141">
        <f>[1]RPPF_UPDATED_RW4!V141</f>
        <v>152</v>
      </c>
      <c r="W141">
        <f>[1]RPPF_UPDATED_RW4!W141</f>
        <v>143</v>
      </c>
      <c r="X141">
        <f>[1]RPPF_UPDATED_RW4!X141</f>
        <v>114</v>
      </c>
      <c r="Y141">
        <f>[1]RPPF_UPDATED_RW4!Y141</f>
        <v>240</v>
      </c>
      <c r="Z141">
        <f>[1]RPPF_UPDATED_RW4!Z141</f>
        <v>2.7678085833880098E-2</v>
      </c>
      <c r="AA141">
        <f>[1]RPPF_UPDATED_RW4!AA141</f>
        <v>142</v>
      </c>
      <c r="AB141">
        <f>[1]RPPF_UPDATED_RW4!AB141</f>
        <v>788170.68823685695</v>
      </c>
      <c r="AC141">
        <f>[1]RPPF_UPDATED_RW4!AC141</f>
        <v>170</v>
      </c>
      <c r="AD141">
        <f>[1]RPPF_UPDATED_RW4!AD141</f>
        <v>26.933664176251298</v>
      </c>
      <c r="AE141">
        <f>[1]RPPF_UPDATED_RW4!AE141</f>
        <v>211</v>
      </c>
      <c r="AF141">
        <f>[1]RPPF_UPDATED_RW4!AF141</f>
        <v>176.5</v>
      </c>
      <c r="AG141">
        <f>[1]RPPF_UPDATED_RW4!AG141</f>
        <v>0.54036474999999995</v>
      </c>
      <c r="AH141">
        <f>[1]RPPF_UPDATED_RW4!AH141</f>
        <v>143</v>
      </c>
      <c r="AI141">
        <f>[1]RPPF_UPDATED_RW4!AI141</f>
        <v>143</v>
      </c>
      <c r="AJ141">
        <f>[1]RPPF_UPDATED_RW4!AJ141</f>
        <v>114</v>
      </c>
      <c r="AK141">
        <f>[1]RPPF_UPDATED_RW4!AK141</f>
        <v>240</v>
      </c>
      <c r="AL141">
        <f>[1]RPPF_UPDATED_RW4!AL141</f>
        <v>164.25</v>
      </c>
      <c r="AM141">
        <f>[1]RPPF_UPDATED_RW4!AM141</f>
        <v>315.12949663890601</v>
      </c>
      <c r="AN141">
        <f>[1]RPPF_UPDATED_RW4!AN141</f>
        <v>149</v>
      </c>
      <c r="AO141">
        <f>[1]RPPF_UPDATED_RW4!AO141</f>
        <v>303.96135203119701</v>
      </c>
      <c r="AP141">
        <f>[1]RPPF_UPDATED_RW4!AP141</f>
        <v>153</v>
      </c>
      <c r="AQ141">
        <f>[1]RPPF_UPDATED_RW4!AQ141</f>
        <v>0.32507387431192097</v>
      </c>
      <c r="AR141">
        <f>[1]RPPF_UPDATED_RW4!AR141</f>
        <v>0.30088049786176901</v>
      </c>
      <c r="AS141">
        <f>[1]RPPF_UPDATED_RW4!AS141</f>
        <v>0.62835499623243096</v>
      </c>
      <c r="AT141">
        <f>[1]RPPF_UPDATED_RW4!AT141</f>
        <v>140</v>
      </c>
    </row>
    <row r="142" spans="1:46" x14ac:dyDescent="0.25">
      <c r="A142">
        <f>[1]RPPF_UPDATED_RW4!A142</f>
        <v>140</v>
      </c>
      <c r="B142">
        <f>[1]RPPF_UPDATED_RW4!B142</f>
        <v>2025</v>
      </c>
      <c r="C142" t="str">
        <f>[1]RPPF_UPDATED_RW4!C142</f>
        <v>DePaul</v>
      </c>
      <c r="D142">
        <f>[1]RPPF_UPDATED_RW4!D142</f>
        <v>67.938199999999995</v>
      </c>
      <c r="E142">
        <f>[1]RPPF_UPDATED_RW4!E142</f>
        <v>193</v>
      </c>
      <c r="F142">
        <f>[1]RPPF_UPDATED_RW4!F142</f>
        <v>67.343400000000003</v>
      </c>
      <c r="G142">
        <f>[1]RPPF_UPDATED_RW4!G142</f>
        <v>187</v>
      </c>
      <c r="H142">
        <f>[1]RPPF_UPDATED_RW4!H142</f>
        <v>104.161</v>
      </c>
      <c r="I142">
        <f>[1]RPPF_UPDATED_RW4!I142</f>
        <v>230</v>
      </c>
      <c r="J142">
        <f>[1]RPPF_UPDATED_RW4!J142</f>
        <v>108.52800000000001</v>
      </c>
      <c r="K142">
        <f>[1]RPPF_UPDATED_RW4!K142</f>
        <v>157</v>
      </c>
      <c r="L142">
        <f>[1]RPPF_UPDATED_RW4!L142</f>
        <v>106.72499999999999</v>
      </c>
      <c r="M142">
        <f>[1]RPPF_UPDATED_RW4!M142</f>
        <v>191</v>
      </c>
      <c r="N142">
        <f>[1]RPPF_UPDATED_RW4!N142</f>
        <v>106.001</v>
      </c>
      <c r="O142">
        <f>[1]RPPF_UPDATED_RW4!O142</f>
        <v>146</v>
      </c>
      <c r="P142">
        <f>[1]RPPF_UPDATED_RW4!P142</f>
        <v>2.52643</v>
      </c>
      <c r="Q142">
        <f>[1]RPPF_UPDATED_RW4!Q142</f>
        <v>135</v>
      </c>
      <c r="R142">
        <f>[1]RPPF_UPDATED_RW4!R142</f>
        <v>0.6767109</v>
      </c>
      <c r="S142">
        <f>[1]RPPF_UPDATED_RW4!S142</f>
        <v>0.46761659999999999</v>
      </c>
      <c r="T142">
        <f>[1]RPPF_UPDATED_RW4!T142</f>
        <v>0.77137599999999995</v>
      </c>
      <c r="U142">
        <f>[1]RPPF_UPDATED_RW4!U142</f>
        <v>0.4557177</v>
      </c>
      <c r="V142">
        <f>[1]RPPF_UPDATED_RW4!V142</f>
        <v>109</v>
      </c>
      <c r="W142">
        <f>[1]RPPF_UPDATED_RW4!W142</f>
        <v>166</v>
      </c>
      <c r="X142">
        <f>[1]RPPF_UPDATED_RW4!X142</f>
        <v>76</v>
      </c>
      <c r="Y142">
        <f>[1]RPPF_UPDATED_RW4!Y142</f>
        <v>177</v>
      </c>
      <c r="Z142">
        <f>[1]RPPF_UPDATED_RW4!Z142</f>
        <v>3.71955689141013E-2</v>
      </c>
      <c r="AA142">
        <f>[1]RPPF_UPDATED_RW4!AA142</f>
        <v>137</v>
      </c>
      <c r="AB142">
        <f>[1]RPPF_UPDATED_RW4!AB142</f>
        <v>800198.32071674801</v>
      </c>
      <c r="AC142">
        <f>[1]RPPF_UPDATED_RW4!AC142</f>
        <v>156</v>
      </c>
      <c r="AD142">
        <f>[1]RPPF_UPDATED_RW4!AD142</f>
        <v>25.608368085993</v>
      </c>
      <c r="AE142">
        <f>[1]RPPF_UPDATED_RW4!AE142</f>
        <v>136</v>
      </c>
      <c r="AF142">
        <f>[1]RPPF_UPDATED_RW4!AF142</f>
        <v>136.5</v>
      </c>
      <c r="AG142">
        <f>[1]RPPF_UPDATED_RW4!AG142</f>
        <v>0.57216374999999997</v>
      </c>
      <c r="AH142">
        <f>[1]RPPF_UPDATED_RW4!AH142</f>
        <v>130</v>
      </c>
      <c r="AI142">
        <f>[1]RPPF_UPDATED_RW4!AI142</f>
        <v>166</v>
      </c>
      <c r="AJ142">
        <f>[1]RPPF_UPDATED_RW4!AJ142</f>
        <v>76</v>
      </c>
      <c r="AK142">
        <f>[1]RPPF_UPDATED_RW4!AK142</f>
        <v>177</v>
      </c>
      <c r="AL142">
        <f>[1]RPPF_UPDATED_RW4!AL142</f>
        <v>135.416666666666</v>
      </c>
      <c r="AM142">
        <f>[1]RPPF_UPDATED_RW4!AM142</f>
        <v>289.58909214657098</v>
      </c>
      <c r="AN142">
        <f>[1]RPPF_UPDATED_RW4!AN142</f>
        <v>141</v>
      </c>
      <c r="AO142">
        <f>[1]RPPF_UPDATED_RW4!AO142</f>
        <v>236.67466991165799</v>
      </c>
      <c r="AP142">
        <f>[1]RPPF_UPDATED_RW4!AP142</f>
        <v>129</v>
      </c>
      <c r="AQ142">
        <f>[1]RPPF_UPDATED_RW4!AQ142</f>
        <v>0.294121214308112</v>
      </c>
      <c r="AR142">
        <f>[1]RPPF_UPDATED_RW4!AR142</f>
        <v>0.32870831568173098</v>
      </c>
      <c r="AS142">
        <f>[1]RPPF_UPDATED_RW4!AS142</f>
        <v>0.62709838152239605</v>
      </c>
      <c r="AT142">
        <f>[1]RPPF_UPDATED_RW4!AT142</f>
        <v>141</v>
      </c>
    </row>
    <row r="143" spans="1:46" x14ac:dyDescent="0.25">
      <c r="A143">
        <f>[1]RPPF_UPDATED_RW4!A143</f>
        <v>141</v>
      </c>
      <c r="B143">
        <f>[1]RPPF_UPDATED_RW4!B143</f>
        <v>2025</v>
      </c>
      <c r="C143" t="str">
        <f>[1]RPPF_UPDATED_RW4!C143</f>
        <v>Wichita St.</v>
      </c>
      <c r="D143">
        <f>[1]RPPF_UPDATED_RW4!D143</f>
        <v>69.587999999999994</v>
      </c>
      <c r="E143">
        <f>[1]RPPF_UPDATED_RW4!E143</f>
        <v>101</v>
      </c>
      <c r="F143">
        <f>[1]RPPF_UPDATED_RW4!F143</f>
        <v>68.9328</v>
      </c>
      <c r="G143">
        <f>[1]RPPF_UPDATED_RW4!G143</f>
        <v>93</v>
      </c>
      <c r="H143">
        <f>[1]RPPF_UPDATED_RW4!H143</f>
        <v>105.282</v>
      </c>
      <c r="I143">
        <f>[1]RPPF_UPDATED_RW4!I143</f>
        <v>194</v>
      </c>
      <c r="J143">
        <f>[1]RPPF_UPDATED_RW4!J143</f>
        <v>107.989</v>
      </c>
      <c r="K143">
        <f>[1]RPPF_UPDATED_RW4!K143</f>
        <v>168</v>
      </c>
      <c r="L143">
        <f>[1]RPPF_UPDATED_RW4!L143</f>
        <v>104.28400000000001</v>
      </c>
      <c r="M143">
        <f>[1]RPPF_UPDATED_RW4!M143</f>
        <v>135</v>
      </c>
      <c r="N143">
        <f>[1]RPPF_UPDATED_RW4!N143</f>
        <v>105.505</v>
      </c>
      <c r="O143">
        <f>[1]RPPF_UPDATED_RW4!O143</f>
        <v>133</v>
      </c>
      <c r="P143">
        <f>[1]RPPF_UPDATED_RW4!P143</f>
        <v>2.4840200000000001</v>
      </c>
      <c r="Q143">
        <f>[1]RPPF_UPDATED_RW4!Q143</f>
        <v>137</v>
      </c>
      <c r="R143">
        <f>[1]RPPF_UPDATED_RW4!R143</f>
        <v>0.57221480000000002</v>
      </c>
      <c r="S143">
        <f>[1]RPPF_UPDATED_RW4!S143</f>
        <v>0.49811529999999998</v>
      </c>
      <c r="T143">
        <f>[1]RPPF_UPDATED_RW4!T143</f>
        <v>0.68329600000000001</v>
      </c>
      <c r="U143">
        <f>[1]RPPF_UPDATED_RW4!U143</f>
        <v>0.39282</v>
      </c>
      <c r="V143">
        <f>[1]RPPF_UPDATED_RW4!V143</f>
        <v>148</v>
      </c>
      <c r="W143">
        <f>[1]RPPF_UPDATED_RW4!W143</f>
        <v>153</v>
      </c>
      <c r="X143">
        <f>[1]RPPF_UPDATED_RW4!X143</f>
        <v>96</v>
      </c>
      <c r="Y143">
        <f>[1]RPPF_UPDATED_RW4!Y143</f>
        <v>200</v>
      </c>
      <c r="Z143">
        <f>[1]RPPF_UPDATED_RW4!Z143</f>
        <v>3.5695809622348799E-2</v>
      </c>
      <c r="AA143">
        <f>[1]RPPF_UPDATED_RW4!AA143</f>
        <v>138</v>
      </c>
      <c r="AB143">
        <f>[1]RPPF_UPDATED_RW4!AB143</f>
        <v>811509.09933214798</v>
      </c>
      <c r="AC143">
        <f>[1]RPPF_UPDATED_RW4!AC143</f>
        <v>141</v>
      </c>
      <c r="AD143">
        <f>[1]RPPF_UPDATED_RW4!AD143</f>
        <v>24.814327635048901</v>
      </c>
      <c r="AE143">
        <f>[1]RPPF_UPDATED_RW4!AE143</f>
        <v>104</v>
      </c>
      <c r="AF143">
        <f>[1]RPPF_UPDATED_RW4!AF143</f>
        <v>121</v>
      </c>
      <c r="AG143">
        <f>[1]RPPF_UPDATED_RW4!AG143</f>
        <v>0.53516505000000003</v>
      </c>
      <c r="AH143">
        <f>[1]RPPF_UPDATED_RW4!AH143</f>
        <v>145</v>
      </c>
      <c r="AI143">
        <f>[1]RPPF_UPDATED_RW4!AI143</f>
        <v>153</v>
      </c>
      <c r="AJ143">
        <f>[1]RPPF_UPDATED_RW4!AJ143</f>
        <v>96</v>
      </c>
      <c r="AK143">
        <f>[1]RPPF_UPDATED_RW4!AK143</f>
        <v>200</v>
      </c>
      <c r="AL143">
        <f>[1]RPPF_UPDATED_RW4!AL143</f>
        <v>140.166666666666</v>
      </c>
      <c r="AM143">
        <f>[1]RPPF_UPDATED_RW4!AM143</f>
        <v>281.39401995214001</v>
      </c>
      <c r="AN143">
        <f>[1]RPPF_UPDATED_RW4!AN143</f>
        <v>138</v>
      </c>
      <c r="AO143">
        <f>[1]RPPF_UPDATED_RW4!AO143</f>
        <v>261.91296809585498</v>
      </c>
      <c r="AP143">
        <f>[1]RPPF_UPDATED_RW4!AP143</f>
        <v>136</v>
      </c>
      <c r="AQ143">
        <f>[1]RPPF_UPDATED_RW4!AQ143</f>
        <v>0.31420496665040598</v>
      </c>
      <c r="AR143">
        <f>[1]RPPF_UPDATED_RW4!AR143</f>
        <v>0.30358299578890202</v>
      </c>
      <c r="AS143">
        <f>[1]RPPF_UPDATED_RW4!AS143</f>
        <v>0.62506298049994202</v>
      </c>
      <c r="AT143">
        <f>[1]RPPF_UPDATED_RW4!AT143</f>
        <v>142</v>
      </c>
    </row>
    <row r="144" spans="1:46" x14ac:dyDescent="0.25">
      <c r="A144">
        <f>[1]RPPF_UPDATED_RW4!A144</f>
        <v>142</v>
      </c>
      <c r="B144">
        <f>[1]RPPF_UPDATED_RW4!B144</f>
        <v>2025</v>
      </c>
      <c r="C144" t="str">
        <f>[1]RPPF_UPDATED_RW4!C144</f>
        <v>Furman</v>
      </c>
      <c r="D144">
        <f>[1]RPPF_UPDATED_RW4!D144</f>
        <v>66.294200000000004</v>
      </c>
      <c r="E144">
        <f>[1]RPPF_UPDATED_RW4!E144</f>
        <v>278</v>
      </c>
      <c r="F144">
        <f>[1]RPPF_UPDATED_RW4!F144</f>
        <v>65.5261</v>
      </c>
      <c r="G144">
        <f>[1]RPPF_UPDATED_RW4!G144</f>
        <v>281</v>
      </c>
      <c r="H144">
        <f>[1]RPPF_UPDATED_RW4!H144</f>
        <v>108.121</v>
      </c>
      <c r="I144">
        <f>[1]RPPF_UPDATED_RW4!I144</f>
        <v>133</v>
      </c>
      <c r="J144">
        <f>[1]RPPF_UPDATED_RW4!J144</f>
        <v>108.69</v>
      </c>
      <c r="K144">
        <f>[1]RPPF_UPDATED_RW4!K144</f>
        <v>152</v>
      </c>
      <c r="L144">
        <f>[1]RPPF_UPDATED_RW4!L144</f>
        <v>105.60899999999999</v>
      </c>
      <c r="M144">
        <f>[1]RPPF_UPDATED_RW4!M144</f>
        <v>171</v>
      </c>
      <c r="N144">
        <f>[1]RPPF_UPDATED_RW4!N144</f>
        <v>107.81</v>
      </c>
      <c r="O144">
        <f>[1]RPPF_UPDATED_RW4!O144</f>
        <v>178</v>
      </c>
      <c r="P144">
        <f>[1]RPPF_UPDATED_RW4!P144</f>
        <v>0.87977300000000003</v>
      </c>
      <c r="Q144">
        <f>[1]RPPF_UPDATED_RW4!Q144</f>
        <v>150</v>
      </c>
      <c r="R144">
        <f>[1]RPPF_UPDATED_RW4!R144</f>
        <v>0.45231949999999999</v>
      </c>
      <c r="S144">
        <f>[1]RPPF_UPDATED_RW4!S144</f>
        <v>0.54361369999999998</v>
      </c>
      <c r="T144">
        <f>[1]RPPF_UPDATED_RW4!T144</f>
        <v>0.66731030000000002</v>
      </c>
      <c r="U144">
        <f>[1]RPPF_UPDATED_RW4!U144</f>
        <v>0.46941709999999998</v>
      </c>
      <c r="V144">
        <f>[1]RPPF_UPDATED_RW4!V144</f>
        <v>195</v>
      </c>
      <c r="W144">
        <f>[1]RPPF_UPDATED_RW4!W144</f>
        <v>137</v>
      </c>
      <c r="X144">
        <f>[1]RPPF_UPDATED_RW4!X144</f>
        <v>103</v>
      </c>
      <c r="Y144">
        <f>[1]RPPF_UPDATED_RW4!Y144</f>
        <v>171</v>
      </c>
      <c r="Z144">
        <f>[1]RPPF_UPDATED_RW4!Z144</f>
        <v>1.32741627472689E-2</v>
      </c>
      <c r="AA144">
        <f>[1]RPPF_UPDATED_RW4!AA144</f>
        <v>150</v>
      </c>
      <c r="AB144">
        <f>[1]RPPF_UPDATED_RW4!AB144</f>
        <v>783167.59903662</v>
      </c>
      <c r="AC144">
        <f>[1]RPPF_UPDATED_RW4!AC144</f>
        <v>177</v>
      </c>
      <c r="AD144">
        <f>[1]RPPF_UPDATED_RW4!AD144</f>
        <v>26.9636660386813</v>
      </c>
      <c r="AE144">
        <f>[1]RPPF_UPDATED_RW4!AE144</f>
        <v>213</v>
      </c>
      <c r="AF144">
        <f>[1]RPPF_UPDATED_RW4!AF144</f>
        <v>181.5</v>
      </c>
      <c r="AG144">
        <f>[1]RPPF_UPDATED_RW4!AG144</f>
        <v>0.49796659999999998</v>
      </c>
      <c r="AH144">
        <f>[1]RPPF_UPDATED_RW4!AH144</f>
        <v>163</v>
      </c>
      <c r="AI144">
        <f>[1]RPPF_UPDATED_RW4!AI144</f>
        <v>137</v>
      </c>
      <c r="AJ144">
        <f>[1]RPPF_UPDATED_RW4!AJ144</f>
        <v>103</v>
      </c>
      <c r="AK144">
        <f>[1]RPPF_UPDATED_RW4!AK144</f>
        <v>171</v>
      </c>
      <c r="AL144">
        <f>[1]RPPF_UPDATED_RW4!AL144</f>
        <v>157.583333333333</v>
      </c>
      <c r="AM144">
        <f>[1]RPPF_UPDATED_RW4!AM144</f>
        <v>289.881092645997</v>
      </c>
      <c r="AN144">
        <f>[1]RPPF_UPDATED_RW4!AN144</f>
        <v>142</v>
      </c>
      <c r="AO144">
        <f>[1]RPPF_UPDATED_RW4!AO144</f>
        <v>316.45362024949702</v>
      </c>
      <c r="AP144">
        <f>[1]RPPF_UPDATED_RW4!AP144</f>
        <v>156</v>
      </c>
      <c r="AQ144">
        <f>[1]RPPF_UPDATED_RW4!AQ144</f>
        <v>0.34188736781807799</v>
      </c>
      <c r="AR144">
        <f>[1]RPPF_UPDATED_RW4!AR144</f>
        <v>0.27588035756798601</v>
      </c>
      <c r="AS144">
        <f>[1]RPPF_UPDATED_RW4!AS144</f>
        <v>0.62505479027423605</v>
      </c>
      <c r="AT144">
        <f>[1]RPPF_UPDATED_RW4!AT144</f>
        <v>143</v>
      </c>
    </row>
    <row r="145" spans="1:46" x14ac:dyDescent="0.25">
      <c r="A145">
        <f>[1]RPPF_UPDATED_RW4!A145</f>
        <v>143</v>
      </c>
      <c r="B145">
        <f>[1]RPPF_UPDATED_RW4!B145</f>
        <v>2025</v>
      </c>
      <c r="C145" t="str">
        <f>[1]RPPF_UPDATED_RW4!C145</f>
        <v>Milwaukee</v>
      </c>
      <c r="D145">
        <f>[1]RPPF_UPDATED_RW4!D145</f>
        <v>69.505700000000004</v>
      </c>
      <c r="E145">
        <f>[1]RPPF_UPDATED_RW4!E145</f>
        <v>110</v>
      </c>
      <c r="F145">
        <f>[1]RPPF_UPDATED_RW4!F145</f>
        <v>68.678700000000006</v>
      </c>
      <c r="G145">
        <f>[1]RPPF_UPDATED_RW4!G145</f>
        <v>109</v>
      </c>
      <c r="H145">
        <f>[1]RPPF_UPDATED_RW4!H145</f>
        <v>110.61</v>
      </c>
      <c r="I145">
        <f>[1]RPPF_UPDATED_RW4!I145</f>
        <v>79</v>
      </c>
      <c r="J145">
        <f>[1]RPPF_UPDATED_RW4!J145</f>
        <v>109.256</v>
      </c>
      <c r="K145">
        <f>[1]RPPF_UPDATED_RW4!K145</f>
        <v>136</v>
      </c>
      <c r="L145">
        <f>[1]RPPF_UPDATED_RW4!L145</f>
        <v>104.23699999999999</v>
      </c>
      <c r="M145">
        <f>[1]RPPF_UPDATED_RW4!M145</f>
        <v>134</v>
      </c>
      <c r="N145">
        <f>[1]RPPF_UPDATED_RW4!N145</f>
        <v>106.66500000000001</v>
      </c>
      <c r="O145">
        <f>[1]RPPF_UPDATED_RW4!O145</f>
        <v>155</v>
      </c>
      <c r="P145">
        <f>[1]RPPF_UPDATED_RW4!P145</f>
        <v>2.5901700000000001</v>
      </c>
      <c r="Q145">
        <f>[1]RPPF_UPDATED_RW4!Q145</f>
        <v>134</v>
      </c>
      <c r="R145">
        <f>[1]RPPF_UPDATED_RW4!R145</f>
        <v>0.56181510000000001</v>
      </c>
      <c r="S145">
        <f>[1]RPPF_UPDATED_RW4!S145</f>
        <v>0.50171509999999997</v>
      </c>
      <c r="T145">
        <f>[1]RPPF_UPDATED_RW4!T145</f>
        <v>0.60941230000000002</v>
      </c>
      <c r="U145">
        <f>[1]RPPF_UPDATED_RW4!U145</f>
        <v>0.41411940000000003</v>
      </c>
      <c r="V145">
        <f>[1]RPPF_UPDATED_RW4!V145</f>
        <v>151</v>
      </c>
      <c r="W145">
        <f>[1]RPPF_UPDATED_RW4!W145</f>
        <v>150</v>
      </c>
      <c r="X145">
        <f>[1]RPPF_UPDATED_RW4!X145</f>
        <v>123</v>
      </c>
      <c r="Y145">
        <f>[1]RPPF_UPDATED_RW4!Y145</f>
        <v>194</v>
      </c>
      <c r="Z145">
        <f>[1]RPPF_UPDATED_RW4!Z145</f>
        <v>3.7277518246704798E-2</v>
      </c>
      <c r="AA145">
        <f>[1]RPPF_UPDATED_RW4!AA145</f>
        <v>136</v>
      </c>
      <c r="AB145">
        <f>[1]RPPF_UPDATED_RW4!AB145</f>
        <v>829680.75093115505</v>
      </c>
      <c r="AC145">
        <f>[1]RPPF_UPDATED_RW4!AC145</f>
        <v>124</v>
      </c>
      <c r="AD145">
        <f>[1]RPPF_UPDATED_RW4!AD145</f>
        <v>25.282189300597398</v>
      </c>
      <c r="AE145">
        <f>[1]RPPF_UPDATED_RW4!AE145</f>
        <v>128</v>
      </c>
      <c r="AF145">
        <f>[1]RPPF_UPDATED_RW4!AF145</f>
        <v>132</v>
      </c>
      <c r="AG145">
        <f>[1]RPPF_UPDATED_RW4!AG145</f>
        <v>0.53176509999999999</v>
      </c>
      <c r="AH145">
        <f>[1]RPPF_UPDATED_RW4!AH145</f>
        <v>148</v>
      </c>
      <c r="AI145">
        <f>[1]RPPF_UPDATED_RW4!AI145</f>
        <v>150</v>
      </c>
      <c r="AJ145">
        <f>[1]RPPF_UPDATED_RW4!AJ145</f>
        <v>123</v>
      </c>
      <c r="AK145">
        <f>[1]RPPF_UPDATED_RW4!AK145</f>
        <v>194</v>
      </c>
      <c r="AL145">
        <f>[1]RPPF_UPDATED_RW4!AL145</f>
        <v>142.833333333333</v>
      </c>
      <c r="AM145">
        <f>[1]RPPF_UPDATED_RW4!AM145</f>
        <v>284.69012260809598</v>
      </c>
      <c r="AN145">
        <f>[1]RPPF_UPDATED_RW4!AN145</f>
        <v>139</v>
      </c>
      <c r="AO145">
        <f>[1]RPPF_UPDATED_RW4!AO145</f>
        <v>268.60230829991099</v>
      </c>
      <c r="AP145">
        <f>[1]RPPF_UPDATED_RW4!AP145</f>
        <v>138</v>
      </c>
      <c r="AQ145">
        <f>[1]RPPF_UPDATED_RW4!AQ145</f>
        <v>0.31610734167015803</v>
      </c>
      <c r="AR145">
        <f>[1]RPPF_UPDATED_RW4!AR145</f>
        <v>0.300704853436422</v>
      </c>
      <c r="AS145">
        <f>[1]RPPF_UPDATED_RW4!AS145</f>
        <v>0.62466789006874901</v>
      </c>
      <c r="AT145">
        <f>[1]RPPF_UPDATED_RW4!AT145</f>
        <v>144</v>
      </c>
    </row>
    <row r="146" spans="1:46" x14ac:dyDescent="0.25">
      <c r="A146">
        <f>[1]RPPF_UPDATED_RW4!A146</f>
        <v>144</v>
      </c>
      <c r="B146">
        <f>[1]RPPF_UPDATED_RW4!B146</f>
        <v>2025</v>
      </c>
      <c r="C146" t="str">
        <f>[1]RPPF_UPDATED_RW4!C146</f>
        <v>Cornell</v>
      </c>
      <c r="D146">
        <f>[1]RPPF_UPDATED_RW4!D146</f>
        <v>71.853099999999998</v>
      </c>
      <c r="E146">
        <f>[1]RPPF_UPDATED_RW4!E146</f>
        <v>25</v>
      </c>
      <c r="F146">
        <f>[1]RPPF_UPDATED_RW4!F146</f>
        <v>70.7714</v>
      </c>
      <c r="G146">
        <f>[1]RPPF_UPDATED_RW4!G146</f>
        <v>30</v>
      </c>
      <c r="H146">
        <f>[1]RPPF_UPDATED_RW4!H146</f>
        <v>112.89400000000001</v>
      </c>
      <c r="I146">
        <f>[1]RPPF_UPDATED_RW4!I146</f>
        <v>59</v>
      </c>
      <c r="J146">
        <f>[1]RPPF_UPDATED_RW4!J146</f>
        <v>112.29900000000001</v>
      </c>
      <c r="K146">
        <f>[1]RPPF_UPDATED_RW4!K146</f>
        <v>90</v>
      </c>
      <c r="L146">
        <f>[1]RPPF_UPDATED_RW4!L146</f>
        <v>109.697</v>
      </c>
      <c r="M146">
        <f>[1]RPPF_UPDATED_RW4!M146</f>
        <v>269</v>
      </c>
      <c r="N146">
        <f>[1]RPPF_UPDATED_RW4!N146</f>
        <v>112.57</v>
      </c>
      <c r="O146">
        <f>[1]RPPF_UPDATED_RW4!O146</f>
        <v>272</v>
      </c>
      <c r="P146">
        <f>[1]RPPF_UPDATED_RW4!P146</f>
        <v>-0.27122200000000002</v>
      </c>
      <c r="Q146">
        <f>[1]RPPF_UPDATED_RW4!Q146</f>
        <v>168</v>
      </c>
      <c r="R146">
        <f>[1]RPPF_UPDATED_RW4!R146</f>
        <v>0.39702189999999998</v>
      </c>
      <c r="S146">
        <f>[1]RPPF_UPDATED_RW4!S146</f>
        <v>0.56071320000000002</v>
      </c>
      <c r="T146">
        <f>[1]RPPF_UPDATED_RW4!T146</f>
        <v>0.54911390000000004</v>
      </c>
      <c r="U146">
        <f>[1]RPPF_UPDATED_RW4!U146</f>
        <v>0.31932389999999999</v>
      </c>
      <c r="V146">
        <f>[1]RPPF_UPDATED_RW4!V146</f>
        <v>219</v>
      </c>
      <c r="W146">
        <f>[1]RPPF_UPDATED_RW4!W146</f>
        <v>131</v>
      </c>
      <c r="X146">
        <f>[1]RPPF_UPDATED_RW4!X146</f>
        <v>139</v>
      </c>
      <c r="Y146">
        <f>[1]RPPF_UPDATED_RW4!Y146</f>
        <v>239</v>
      </c>
      <c r="Z146">
        <f>[1]RPPF_UPDATED_RW4!Z146</f>
        <v>-3.7715839678453202E-3</v>
      </c>
      <c r="AA146">
        <f>[1]RPPF_UPDATED_RW4!AA146</f>
        <v>167</v>
      </c>
      <c r="AB146">
        <f>[1]RPPF_UPDATED_RW4!AB146</f>
        <v>906144.14336459304</v>
      </c>
      <c r="AC146">
        <f>[1]RPPF_UPDATED_RW4!AC146</f>
        <v>66</v>
      </c>
      <c r="AD146">
        <f>[1]RPPF_UPDATED_RW4!AD146</f>
        <v>26.658195946849599</v>
      </c>
      <c r="AE146">
        <f>[1]RPPF_UPDATED_RW4!AE146</f>
        <v>194</v>
      </c>
      <c r="AF146">
        <f>[1]RPPF_UPDATED_RW4!AF146</f>
        <v>180.5</v>
      </c>
      <c r="AG146">
        <f>[1]RPPF_UPDATED_RW4!AG146</f>
        <v>0.47886754999999998</v>
      </c>
      <c r="AH146">
        <f>[1]RPPF_UPDATED_RW4!AH146</f>
        <v>172</v>
      </c>
      <c r="AI146">
        <f>[1]RPPF_UPDATED_RW4!AI146</f>
        <v>131</v>
      </c>
      <c r="AJ146">
        <f>[1]RPPF_UPDATED_RW4!AJ146</f>
        <v>139</v>
      </c>
      <c r="AK146">
        <f>[1]RPPF_UPDATED_RW4!AK146</f>
        <v>239</v>
      </c>
      <c r="AL146">
        <f>[1]RPPF_UPDATED_RW4!AL146</f>
        <v>160.583333333333</v>
      </c>
      <c r="AM146">
        <f>[1]RPPF_UPDATED_RW4!AM146</f>
        <v>286.39121271504399</v>
      </c>
      <c r="AN146">
        <f>[1]RPPF_UPDATED_RW4!AN146</f>
        <v>140</v>
      </c>
      <c r="AO146">
        <f>[1]RPPF_UPDATED_RW4!AO146</f>
        <v>335.33976844606201</v>
      </c>
      <c r="AP146">
        <f>[1]RPPF_UPDATED_RW4!AP146</f>
        <v>163</v>
      </c>
      <c r="AQ146">
        <f>[1]RPPF_UPDATED_RW4!AQ146</f>
        <v>0.35306889772255101</v>
      </c>
      <c r="AR146">
        <f>[1]RPPF_UPDATED_RW4!AR146</f>
        <v>0.26338382493742402</v>
      </c>
      <c r="AS146">
        <f>[1]RPPF_UPDATED_RW4!AS146</f>
        <v>0.62452224433177905</v>
      </c>
      <c r="AT146">
        <f>[1]RPPF_UPDATED_RW4!AT146</f>
        <v>145</v>
      </c>
    </row>
    <row r="147" spans="1:46" x14ac:dyDescent="0.25">
      <c r="A147">
        <f>[1]RPPF_UPDATED_RW4!A147</f>
        <v>145</v>
      </c>
      <c r="B147">
        <f>[1]RPPF_UPDATED_RW4!B147</f>
        <v>2025</v>
      </c>
      <c r="C147" t="str">
        <f>[1]RPPF_UPDATED_RW4!C147</f>
        <v>Kennesaw St.</v>
      </c>
      <c r="D147">
        <f>[1]RPPF_UPDATED_RW4!D147</f>
        <v>71.196600000000004</v>
      </c>
      <c r="E147">
        <f>[1]RPPF_UPDATED_RW4!E147</f>
        <v>35</v>
      </c>
      <c r="F147">
        <f>[1]RPPF_UPDATED_RW4!F147</f>
        <v>70.549599999999998</v>
      </c>
      <c r="G147">
        <f>[1]RPPF_UPDATED_RW4!G147</f>
        <v>38</v>
      </c>
      <c r="H147">
        <f>[1]RPPF_UPDATED_RW4!H147</f>
        <v>103.069</v>
      </c>
      <c r="I147">
        <f>[1]RPPF_UPDATED_RW4!I147</f>
        <v>255</v>
      </c>
      <c r="J147">
        <f>[1]RPPF_UPDATED_RW4!J147</f>
        <v>106.452</v>
      </c>
      <c r="K147">
        <f>[1]RPPF_UPDATED_RW4!K147</f>
        <v>198</v>
      </c>
      <c r="L147">
        <f>[1]RPPF_UPDATED_RW4!L147</f>
        <v>102.744</v>
      </c>
      <c r="M147">
        <f>[1]RPPF_UPDATED_RW4!M147</f>
        <v>100</v>
      </c>
      <c r="N147">
        <f>[1]RPPF_UPDATED_RW4!N147</f>
        <v>103.759</v>
      </c>
      <c r="O147">
        <f>[1]RPPF_UPDATED_RW4!O147</f>
        <v>100</v>
      </c>
      <c r="P147">
        <f>[1]RPPF_UPDATED_RW4!P147</f>
        <v>2.6927099999999999</v>
      </c>
      <c r="Q147">
        <f>[1]RPPF_UPDATED_RW4!Q147</f>
        <v>132</v>
      </c>
      <c r="R147">
        <f>[1]RPPF_UPDATED_RW4!R147</f>
        <v>0.66321149999999995</v>
      </c>
      <c r="S147">
        <f>[1]RPPF_UPDATED_RW4!S147</f>
        <v>0.46141739999999998</v>
      </c>
      <c r="T147">
        <f>[1]RPPF_UPDATED_RW4!T147</f>
        <v>0.47361690000000001</v>
      </c>
      <c r="U147">
        <f>[1]RPPF_UPDATED_RW4!U147</f>
        <v>0.54451380000000005</v>
      </c>
      <c r="V147">
        <f>[1]RPPF_UPDATED_RW4!V147</f>
        <v>115</v>
      </c>
      <c r="W147">
        <f>[1]RPPF_UPDATED_RW4!W147</f>
        <v>174</v>
      </c>
      <c r="X147">
        <f>[1]RPPF_UPDATED_RW4!X147</f>
        <v>169</v>
      </c>
      <c r="Y147">
        <f>[1]RPPF_UPDATED_RW4!Y147</f>
        <v>138</v>
      </c>
      <c r="Z147">
        <f>[1]RPPF_UPDATED_RW4!Z147</f>
        <v>3.7824839950222303E-2</v>
      </c>
      <c r="AA147">
        <f>[1]RPPF_UPDATED_RW4!AA147</f>
        <v>135</v>
      </c>
      <c r="AB147">
        <f>[1]RPPF_UPDATED_RW4!AB147</f>
        <v>806801.88634856604</v>
      </c>
      <c r="AC147">
        <f>[1]RPPF_UPDATED_RW4!AC147</f>
        <v>146</v>
      </c>
      <c r="AD147">
        <f>[1]RPPF_UPDATED_RW4!AD147</f>
        <v>23.614675908110399</v>
      </c>
      <c r="AE147">
        <f>[1]RPPF_UPDATED_RW4!AE147</f>
        <v>68</v>
      </c>
      <c r="AF147">
        <f>[1]RPPF_UPDATED_RW4!AF147</f>
        <v>101.5</v>
      </c>
      <c r="AG147">
        <f>[1]RPPF_UPDATED_RW4!AG147</f>
        <v>0.56231444999999902</v>
      </c>
      <c r="AH147">
        <f>[1]RPPF_UPDATED_RW4!AH147</f>
        <v>133</v>
      </c>
      <c r="AI147">
        <f>[1]RPPF_UPDATED_RW4!AI147</f>
        <v>174</v>
      </c>
      <c r="AJ147">
        <f>[1]RPPF_UPDATED_RW4!AJ147</f>
        <v>169</v>
      </c>
      <c r="AK147">
        <f>[1]RPPF_UPDATED_RW4!AK147</f>
        <v>138</v>
      </c>
      <c r="AL147">
        <f>[1]RPPF_UPDATED_RW4!AL147</f>
        <v>137.083333333333</v>
      </c>
      <c r="AM147">
        <f>[1]RPPF_UPDATED_RW4!AM147</f>
        <v>297.091816072244</v>
      </c>
      <c r="AN147">
        <f>[1]RPPF_UPDATED_RW4!AN147</f>
        <v>143</v>
      </c>
      <c r="AO147">
        <f>[1]RPPF_UPDATED_RW4!AO147</f>
        <v>243.78411995874001</v>
      </c>
      <c r="AP147">
        <f>[1]RPPF_UPDATED_RW4!AP147</f>
        <v>131</v>
      </c>
      <c r="AQ147">
        <f>[1]RPPF_UPDATED_RW4!AQ147</f>
        <v>0.28948065675377599</v>
      </c>
      <c r="AR147">
        <f>[1]RPPF_UPDATED_RW4!AR147</f>
        <v>0.32185695015179799</v>
      </c>
      <c r="AS147">
        <f>[1]RPPF_UPDATED_RW4!AS147</f>
        <v>0.62244423191797704</v>
      </c>
      <c r="AT147">
        <f>[1]RPPF_UPDATED_RW4!AT147</f>
        <v>146</v>
      </c>
    </row>
    <row r="148" spans="1:46" x14ac:dyDescent="0.25">
      <c r="A148">
        <f>[1]RPPF_UPDATED_RW4!A148</f>
        <v>146</v>
      </c>
      <c r="B148">
        <f>[1]RPPF_UPDATED_RW4!B148</f>
        <v>2025</v>
      </c>
      <c r="C148" t="str">
        <f>[1]RPPF_UPDATED_RW4!C148</f>
        <v>Temple</v>
      </c>
      <c r="D148">
        <f>[1]RPPF_UPDATED_RW4!D148</f>
        <v>70.192899999999995</v>
      </c>
      <c r="E148">
        <f>[1]RPPF_UPDATED_RW4!E148</f>
        <v>75</v>
      </c>
      <c r="F148">
        <f>[1]RPPF_UPDATED_RW4!F148</f>
        <v>69.421499999999995</v>
      </c>
      <c r="G148">
        <f>[1]RPPF_UPDATED_RW4!G148</f>
        <v>72</v>
      </c>
      <c r="H148">
        <f>[1]RPPF_UPDATED_RW4!H148</f>
        <v>109.399</v>
      </c>
      <c r="I148">
        <f>[1]RPPF_UPDATED_RW4!I148</f>
        <v>105</v>
      </c>
      <c r="J148">
        <f>[1]RPPF_UPDATED_RW4!J148</f>
        <v>110.773</v>
      </c>
      <c r="K148">
        <f>[1]RPPF_UPDATED_RW4!K148</f>
        <v>112</v>
      </c>
      <c r="L148">
        <f>[1]RPPF_UPDATED_RW4!L148</f>
        <v>108.932</v>
      </c>
      <c r="M148">
        <f>[1]RPPF_UPDATED_RW4!M148</f>
        <v>249</v>
      </c>
      <c r="N148">
        <f>[1]RPPF_UPDATED_RW4!N148</f>
        <v>110.74</v>
      </c>
      <c r="O148">
        <f>[1]RPPF_UPDATED_RW4!O148</f>
        <v>240</v>
      </c>
      <c r="P148">
        <f>[1]RPPF_UPDATED_RW4!P148</f>
        <v>3.3035799999999997E-2</v>
      </c>
      <c r="Q148">
        <f>[1]RPPF_UPDATED_RW4!Q148</f>
        <v>163</v>
      </c>
      <c r="R148">
        <f>[1]RPPF_UPDATED_RW4!R148</f>
        <v>0.51631640000000001</v>
      </c>
      <c r="S148">
        <f>[1]RPPF_UPDATED_RW4!S148</f>
        <v>0.5114147</v>
      </c>
      <c r="T148">
        <f>[1]RPPF_UPDATED_RW4!T148</f>
        <v>0.52581460000000002</v>
      </c>
      <c r="U148">
        <f>[1]RPPF_UPDATED_RW4!U148</f>
        <v>0.46161750000000001</v>
      </c>
      <c r="V148">
        <f>[1]RPPF_UPDATED_RW4!V148</f>
        <v>164</v>
      </c>
      <c r="W148">
        <f>[1]RPPF_UPDATED_RW4!W148</f>
        <v>147</v>
      </c>
      <c r="X148">
        <f>[1]RPPF_UPDATED_RW4!X148</f>
        <v>147</v>
      </c>
      <c r="Y148">
        <f>[1]RPPF_UPDATED_RW4!Y148</f>
        <v>175</v>
      </c>
      <c r="Z148">
        <f>[1]RPPF_UPDATED_RW4!Z148</f>
        <v>4.7013301915152701E-4</v>
      </c>
      <c r="AA148">
        <f>[1]RPPF_UPDATED_RW4!AA148</f>
        <v>163</v>
      </c>
      <c r="AB148">
        <f>[1]RPPF_UPDATED_RW4!AB148</f>
        <v>861313.03686734301</v>
      </c>
      <c r="AC148">
        <f>[1]RPPF_UPDATED_RW4!AC148</f>
        <v>95</v>
      </c>
      <c r="AD148">
        <f>[1]RPPF_UPDATED_RW4!AD148</f>
        <v>26.582391207963699</v>
      </c>
      <c r="AE148">
        <f>[1]RPPF_UPDATED_RW4!AE148</f>
        <v>190</v>
      </c>
      <c r="AF148">
        <f>[1]RPPF_UPDATED_RW4!AF148</f>
        <v>176.5</v>
      </c>
      <c r="AG148">
        <f>[1]RPPF_UPDATED_RW4!AG148</f>
        <v>0.51386555</v>
      </c>
      <c r="AH148">
        <f>[1]RPPF_UPDATED_RW4!AH148</f>
        <v>157</v>
      </c>
      <c r="AI148">
        <f>[1]RPPF_UPDATED_RW4!AI148</f>
        <v>147</v>
      </c>
      <c r="AJ148">
        <f>[1]RPPF_UPDATED_RW4!AJ148</f>
        <v>147</v>
      </c>
      <c r="AK148">
        <f>[1]RPPF_UPDATED_RW4!AK148</f>
        <v>175</v>
      </c>
      <c r="AL148">
        <f>[1]RPPF_UPDATED_RW4!AL148</f>
        <v>152.25</v>
      </c>
      <c r="AM148">
        <f>[1]RPPF_UPDATED_RW4!AM148</f>
        <v>297.70360531287002</v>
      </c>
      <c r="AN148">
        <f>[1]RPPF_UPDATED_RW4!AN148</f>
        <v>144</v>
      </c>
      <c r="AO148">
        <f>[1]RPPF_UPDATED_RW4!AO148</f>
        <v>296.283726356047</v>
      </c>
      <c r="AP148">
        <f>[1]RPPF_UPDATED_RW4!AP148</f>
        <v>150</v>
      </c>
      <c r="AQ148">
        <f>[1]RPPF_UPDATED_RW4!AQ148</f>
        <v>0.32078159918902599</v>
      </c>
      <c r="AR148">
        <f>[1]RPPF_UPDATED_RW4!AR148</f>
        <v>0.28704193746754703</v>
      </c>
      <c r="AS148">
        <f>[1]RPPF_UPDATED_RW4!AS148</f>
        <v>0.62101059116010504</v>
      </c>
      <c r="AT148">
        <f>[1]RPPF_UPDATED_RW4!AT148</f>
        <v>147</v>
      </c>
    </row>
    <row r="149" spans="1:46" x14ac:dyDescent="0.25">
      <c r="A149">
        <f>[1]RPPF_UPDATED_RW4!A149</f>
        <v>147</v>
      </c>
      <c r="B149">
        <f>[1]RPPF_UPDATED_RW4!B149</f>
        <v>2025</v>
      </c>
      <c r="C149" t="str">
        <f>[1]RPPF_UPDATED_RW4!C149</f>
        <v>Utah Valley</v>
      </c>
      <c r="D149">
        <f>[1]RPPF_UPDATED_RW4!D149</f>
        <v>69.066199999999995</v>
      </c>
      <c r="E149">
        <f>[1]RPPF_UPDATED_RW4!E149</f>
        <v>129</v>
      </c>
      <c r="F149">
        <f>[1]RPPF_UPDATED_RW4!F149</f>
        <v>68.371799999999993</v>
      </c>
      <c r="G149">
        <f>[1]RPPF_UPDATED_RW4!G149</f>
        <v>125</v>
      </c>
      <c r="H149">
        <f>[1]RPPF_UPDATED_RW4!H149</f>
        <v>106.256</v>
      </c>
      <c r="I149">
        <f>[1]RPPF_UPDATED_RW4!I149</f>
        <v>168</v>
      </c>
      <c r="J149">
        <f>[1]RPPF_UPDATED_RW4!J149</f>
        <v>106.123</v>
      </c>
      <c r="K149">
        <f>[1]RPPF_UPDATED_RW4!K149</f>
        <v>202</v>
      </c>
      <c r="L149">
        <f>[1]RPPF_UPDATED_RW4!L149</f>
        <v>101.119</v>
      </c>
      <c r="M149">
        <f>[1]RPPF_UPDATED_RW4!M149</f>
        <v>69</v>
      </c>
      <c r="N149">
        <f>[1]RPPF_UPDATED_RW4!N149</f>
        <v>103.14700000000001</v>
      </c>
      <c r="O149">
        <f>[1]RPPF_UPDATED_RW4!O149</f>
        <v>92</v>
      </c>
      <c r="P149">
        <f>[1]RPPF_UPDATED_RW4!P149</f>
        <v>2.9759799999999998</v>
      </c>
      <c r="Q149">
        <f>[1]RPPF_UPDATED_RW4!Q149</f>
        <v>126</v>
      </c>
      <c r="R149">
        <f>[1]RPPF_UPDATED_RW4!R149</f>
        <v>0.83046299999999995</v>
      </c>
      <c r="S149">
        <f>[1]RPPF_UPDATED_RW4!S149</f>
        <v>0.40462009999999998</v>
      </c>
      <c r="T149">
        <f>[1]RPPF_UPDATED_RW4!T149</f>
        <v>0.50921550000000004</v>
      </c>
      <c r="U149">
        <f>[1]RPPF_UPDATED_RW4!U149</f>
        <v>0.48101680000000002</v>
      </c>
      <c r="V149">
        <f>[1]RPPF_UPDATED_RW4!V149</f>
        <v>63</v>
      </c>
      <c r="W149">
        <f>[1]RPPF_UPDATED_RW4!W149</f>
        <v>201</v>
      </c>
      <c r="X149">
        <f>[1]RPPF_UPDATED_RW4!X149</f>
        <v>155</v>
      </c>
      <c r="Y149">
        <f>[1]RPPF_UPDATED_RW4!Y149</f>
        <v>168</v>
      </c>
      <c r="Z149">
        <f>[1]RPPF_UPDATED_RW4!Z149</f>
        <v>4.3089094231331601E-2</v>
      </c>
      <c r="AA149">
        <f>[1]RPPF_UPDATED_RW4!AA149</f>
        <v>128</v>
      </c>
      <c r="AB149">
        <f>[1]RPPF_UPDATED_RW4!AB149</f>
        <v>777829.83833373897</v>
      </c>
      <c r="AC149">
        <f>[1]RPPF_UPDATED_RW4!AC149</f>
        <v>187</v>
      </c>
      <c r="AD149">
        <f>[1]RPPF_UPDATED_RW4!AD149</f>
        <v>24.113763653686</v>
      </c>
      <c r="AE149">
        <f>[1]RPPF_UPDATED_RW4!AE149</f>
        <v>81</v>
      </c>
      <c r="AF149">
        <f>[1]RPPF_UPDATED_RW4!AF149</f>
        <v>104.5</v>
      </c>
      <c r="AG149">
        <f>[1]RPPF_UPDATED_RW4!AG149</f>
        <v>0.61754154999999999</v>
      </c>
      <c r="AH149">
        <f>[1]RPPF_UPDATED_RW4!AH149</f>
        <v>113</v>
      </c>
      <c r="AI149">
        <f>[1]RPPF_UPDATED_RW4!AI149</f>
        <v>201</v>
      </c>
      <c r="AJ149">
        <f>[1]RPPF_UPDATED_RW4!AJ149</f>
        <v>155</v>
      </c>
      <c r="AK149">
        <f>[1]RPPF_UPDATED_RW4!AK149</f>
        <v>168</v>
      </c>
      <c r="AL149">
        <f>[1]RPPF_UPDATED_RW4!AL149</f>
        <v>142.583333333333</v>
      </c>
      <c r="AM149">
        <f>[1]RPPF_UPDATED_RW4!AM149</f>
        <v>352.38816196558997</v>
      </c>
      <c r="AN149">
        <f>[1]RPPF_UPDATED_RW4!AN149</f>
        <v>161</v>
      </c>
      <c r="AO149">
        <f>[1]RPPF_UPDATED_RW4!AO149</f>
        <v>230.88864762756899</v>
      </c>
      <c r="AP149">
        <f>[1]RPPF_UPDATED_RW4!AP149</f>
        <v>125</v>
      </c>
      <c r="AQ149">
        <f>[1]RPPF_UPDATED_RW4!AQ149</f>
        <v>0.24955137806500199</v>
      </c>
      <c r="AR149">
        <f>[1]RPPF_UPDATED_RW4!AR149</f>
        <v>0.35587721674984402</v>
      </c>
      <c r="AS149">
        <f>[1]RPPF_UPDATED_RW4!AS149</f>
        <v>0.62003067122018696</v>
      </c>
      <c r="AT149">
        <f>[1]RPPF_UPDATED_RW4!AT149</f>
        <v>148</v>
      </c>
    </row>
    <row r="150" spans="1:46" x14ac:dyDescent="0.25">
      <c r="A150">
        <f>[1]RPPF_UPDATED_RW4!A150</f>
        <v>148</v>
      </c>
      <c r="B150">
        <f>[1]RPPF_UPDATED_RW4!B150</f>
        <v>2025</v>
      </c>
      <c r="C150" t="str">
        <f>[1]RPPF_UPDATED_RW4!C150</f>
        <v>Murray St.</v>
      </c>
      <c r="D150">
        <f>[1]RPPF_UPDATED_RW4!D150</f>
        <v>65.066000000000003</v>
      </c>
      <c r="E150">
        <f>[1]RPPF_UPDATED_RW4!E150</f>
        <v>326</v>
      </c>
      <c r="F150">
        <f>[1]RPPF_UPDATED_RW4!F150</f>
        <v>64.848399999999998</v>
      </c>
      <c r="G150">
        <f>[1]RPPF_UPDATED_RW4!G150</f>
        <v>311</v>
      </c>
      <c r="H150">
        <f>[1]RPPF_UPDATED_RW4!H150</f>
        <v>105.295</v>
      </c>
      <c r="I150">
        <f>[1]RPPF_UPDATED_RW4!I150</f>
        <v>192</v>
      </c>
      <c r="J150">
        <f>[1]RPPF_UPDATED_RW4!J150</f>
        <v>106.699</v>
      </c>
      <c r="K150">
        <f>[1]RPPF_UPDATED_RW4!K150</f>
        <v>193</v>
      </c>
      <c r="L150">
        <f>[1]RPPF_UPDATED_RW4!L150</f>
        <v>104.926</v>
      </c>
      <c r="M150">
        <f>[1]RPPF_UPDATED_RW4!M150</f>
        <v>155</v>
      </c>
      <c r="N150">
        <f>[1]RPPF_UPDATED_RW4!N150</f>
        <v>105.57599999999999</v>
      </c>
      <c r="O150">
        <f>[1]RPPF_UPDATED_RW4!O150</f>
        <v>137</v>
      </c>
      <c r="P150">
        <f>[1]RPPF_UPDATED_RW4!P150</f>
        <v>1.12304</v>
      </c>
      <c r="Q150">
        <f>[1]RPPF_UPDATED_RW4!Q150</f>
        <v>148</v>
      </c>
      <c r="R150">
        <f>[1]RPPF_UPDATED_RW4!R150</f>
        <v>0.38872250000000003</v>
      </c>
      <c r="S150">
        <f>[1]RPPF_UPDATED_RW4!S150</f>
        <v>0.55281349999999996</v>
      </c>
      <c r="T150">
        <f>[1]RPPF_UPDATED_RW4!T150</f>
        <v>0.55851360000000005</v>
      </c>
      <c r="U150">
        <f>[1]RPPF_UPDATED_RW4!U150</f>
        <v>0.49601610000000002</v>
      </c>
      <c r="V150">
        <f>[1]RPPF_UPDATED_RW4!V150</f>
        <v>225</v>
      </c>
      <c r="W150">
        <f>[1]RPPF_UPDATED_RW4!W150</f>
        <v>135</v>
      </c>
      <c r="X150">
        <f>[1]RPPF_UPDATED_RW4!X150</f>
        <v>136</v>
      </c>
      <c r="Y150">
        <f>[1]RPPF_UPDATED_RW4!Y150</f>
        <v>161</v>
      </c>
      <c r="Z150">
        <f>[1]RPPF_UPDATED_RW4!Z150</f>
        <v>1.7259398149571201E-2</v>
      </c>
      <c r="AA150">
        <f>[1]RPPF_UPDATED_RW4!AA150</f>
        <v>148</v>
      </c>
      <c r="AB150">
        <f>[1]RPPF_UPDATED_RW4!AB150</f>
        <v>740755.36772066599</v>
      </c>
      <c r="AC150">
        <f>[1]RPPF_UPDATED_RW4!AC150</f>
        <v>233</v>
      </c>
      <c r="AD150">
        <f>[1]RPPF_UPDATED_RW4!AD150</f>
        <v>26.567471113751498</v>
      </c>
      <c r="AE150">
        <f>[1]RPPF_UPDATED_RW4!AE150</f>
        <v>187</v>
      </c>
      <c r="AF150">
        <f>[1]RPPF_UPDATED_RW4!AF150</f>
        <v>167.5</v>
      </c>
      <c r="AG150">
        <f>[1]RPPF_UPDATED_RW4!AG150</f>
        <v>0.47076799999999902</v>
      </c>
      <c r="AH150">
        <f>[1]RPPF_UPDATED_RW4!AH150</f>
        <v>176</v>
      </c>
      <c r="AI150">
        <f>[1]RPPF_UPDATED_RW4!AI150</f>
        <v>135</v>
      </c>
      <c r="AJ150">
        <f>[1]RPPF_UPDATED_RW4!AJ150</f>
        <v>136</v>
      </c>
      <c r="AK150">
        <f>[1]RPPF_UPDATED_RW4!AK150</f>
        <v>161</v>
      </c>
      <c r="AL150">
        <f>[1]RPPF_UPDATED_RW4!AL150</f>
        <v>170.25</v>
      </c>
      <c r="AM150">
        <f>[1]RPPF_UPDATED_RW4!AM150</f>
        <v>307.970047764752</v>
      </c>
      <c r="AN150">
        <f>[1]RPPF_UPDATED_RW4!AN150</f>
        <v>146</v>
      </c>
      <c r="AO150">
        <f>[1]RPPF_UPDATED_RW4!AO150</f>
        <v>361.64310233490801</v>
      </c>
      <c r="AP150">
        <f>[1]RPPF_UPDATED_RW4!AP150</f>
        <v>170</v>
      </c>
      <c r="AQ150">
        <f>[1]RPPF_UPDATED_RW4!AQ150</f>
        <v>0.34557510016688803</v>
      </c>
      <c r="AR150">
        <f>[1]RPPF_UPDATED_RW4!AR150</f>
        <v>0.256496377241688</v>
      </c>
      <c r="AS150">
        <f>[1]RPPF_UPDATED_RW4!AS150</f>
        <v>0.61865314219584799</v>
      </c>
      <c r="AT150">
        <f>[1]RPPF_UPDATED_RW4!AT150</f>
        <v>149</v>
      </c>
    </row>
    <row r="151" spans="1:46" x14ac:dyDescent="0.25">
      <c r="A151">
        <f>[1]RPPF_UPDATED_RW4!A151</f>
        <v>149</v>
      </c>
      <c r="B151">
        <f>[1]RPPF_UPDATED_RW4!B151</f>
        <v>2025</v>
      </c>
      <c r="C151" t="str">
        <f>[1]RPPF_UPDATED_RW4!C151</f>
        <v>Northern Iowa</v>
      </c>
      <c r="D151">
        <f>[1]RPPF_UPDATED_RW4!D151</f>
        <v>65.870400000000004</v>
      </c>
      <c r="E151">
        <f>[1]RPPF_UPDATED_RW4!E151</f>
        <v>297</v>
      </c>
      <c r="F151">
        <f>[1]RPPF_UPDATED_RW4!F151</f>
        <v>65.718900000000005</v>
      </c>
      <c r="G151">
        <f>[1]RPPF_UPDATED_RW4!G151</f>
        <v>262</v>
      </c>
      <c r="H151">
        <f>[1]RPPF_UPDATED_RW4!H151</f>
        <v>112.816</v>
      </c>
      <c r="I151">
        <f>[1]RPPF_UPDATED_RW4!I151</f>
        <v>60</v>
      </c>
      <c r="J151">
        <f>[1]RPPF_UPDATED_RW4!J151</f>
        <v>111.851</v>
      </c>
      <c r="K151">
        <f>[1]RPPF_UPDATED_RW4!K151</f>
        <v>98</v>
      </c>
      <c r="L151">
        <f>[1]RPPF_UPDATED_RW4!L151</f>
        <v>103.861</v>
      </c>
      <c r="M151">
        <f>[1]RPPF_UPDATED_RW4!M151</f>
        <v>120</v>
      </c>
      <c r="N151">
        <f>[1]RPPF_UPDATED_RW4!N151</f>
        <v>105.24</v>
      </c>
      <c r="O151">
        <f>[1]RPPF_UPDATED_RW4!O151</f>
        <v>124</v>
      </c>
      <c r="P151">
        <f>[1]RPPF_UPDATED_RW4!P151</f>
        <v>6.6111500000000003</v>
      </c>
      <c r="Q151">
        <f>[1]RPPF_UPDATED_RW4!Q151</f>
        <v>98</v>
      </c>
      <c r="R151">
        <f>[1]RPPF_UPDATED_RW4!R151</f>
        <v>0.78537000000000001</v>
      </c>
      <c r="S151">
        <f>[1]RPPF_UPDATED_RW4!S151</f>
        <v>0.41121980000000002</v>
      </c>
      <c r="T151">
        <f>[1]RPPF_UPDATED_RW4!T151</f>
        <v>0.62831170000000003</v>
      </c>
      <c r="U151">
        <f>[1]RPPF_UPDATED_RW4!U151</f>
        <v>0.36152190000000001</v>
      </c>
      <c r="V151">
        <f>[1]RPPF_UPDATED_RW4!V151</f>
        <v>70</v>
      </c>
      <c r="W151">
        <f>[1]RPPF_UPDATED_RW4!W151</f>
        <v>198</v>
      </c>
      <c r="X151">
        <f>[1]RPPF_UPDATED_RW4!X151</f>
        <v>117</v>
      </c>
      <c r="Y151">
        <f>[1]RPPF_UPDATED_RW4!Y151</f>
        <v>219</v>
      </c>
      <c r="Z151">
        <f>[1]RPPF_UPDATED_RW4!Z151</f>
        <v>0.100363744565085</v>
      </c>
      <c r="AA151">
        <f>[1]RPPF_UPDATED_RW4!AA151</f>
        <v>97</v>
      </c>
      <c r="AB151">
        <f>[1]RPPF_UPDATED_RW4!AB151</f>
        <v>824081.26951835002</v>
      </c>
      <c r="AC151">
        <f>[1]RPPF_UPDATED_RW4!AC151</f>
        <v>129</v>
      </c>
      <c r="AD151">
        <f>[1]RPPF_UPDATED_RW4!AD151</f>
        <v>26.109529292196001</v>
      </c>
      <c r="AE151">
        <f>[1]RPPF_UPDATED_RW4!AE151</f>
        <v>168</v>
      </c>
      <c r="AF151">
        <f>[1]RPPF_UPDATED_RW4!AF151</f>
        <v>132.5</v>
      </c>
      <c r="AG151">
        <f>[1]RPPF_UPDATED_RW4!AG151</f>
        <v>0.59829489999999996</v>
      </c>
      <c r="AH151">
        <f>[1]RPPF_UPDATED_RW4!AH151</f>
        <v>120</v>
      </c>
      <c r="AI151">
        <f>[1]RPPF_UPDATED_RW4!AI151</f>
        <v>198</v>
      </c>
      <c r="AJ151">
        <f>[1]RPPF_UPDATED_RW4!AJ151</f>
        <v>117</v>
      </c>
      <c r="AK151">
        <f>[1]RPPF_UPDATED_RW4!AK151</f>
        <v>219</v>
      </c>
      <c r="AL151">
        <f>[1]RPPF_UPDATED_RW4!AL151</f>
        <v>135.75</v>
      </c>
      <c r="AM151">
        <f>[1]RPPF_UPDATED_RW4!AM151</f>
        <v>330.11542732134899</v>
      </c>
      <c r="AN151">
        <f>[1]RPPF_UPDATED_RW4!AN151</f>
        <v>155</v>
      </c>
      <c r="AO151">
        <f>[1]RPPF_UPDATED_RW4!AO151</f>
        <v>226.894797197836</v>
      </c>
      <c r="AP151">
        <f>[1]RPPF_UPDATED_RW4!AP151</f>
        <v>124</v>
      </c>
      <c r="AQ151">
        <f>[1]RPPF_UPDATED_RW4!AQ151</f>
        <v>0.25528311225261402</v>
      </c>
      <c r="AR151">
        <f>[1]RPPF_UPDATED_RW4!AR151</f>
        <v>0.34553859100860501</v>
      </c>
      <c r="AS151">
        <f>[1]RPPF_UPDATED_RW4!AS151</f>
        <v>0.61813914427240502</v>
      </c>
      <c r="AT151">
        <f>[1]RPPF_UPDATED_RW4!AT151</f>
        <v>150</v>
      </c>
    </row>
    <row r="152" spans="1:46" x14ac:dyDescent="0.25">
      <c r="A152">
        <f>[1]RPPF_UPDATED_RW4!A152</f>
        <v>150</v>
      </c>
      <c r="B152">
        <f>[1]RPPF_UPDATED_RW4!B152</f>
        <v>2025</v>
      </c>
      <c r="C152" t="str">
        <f>[1]RPPF_UPDATED_RW4!C152</f>
        <v>Purdue Fort Wayne</v>
      </c>
      <c r="D152">
        <f>[1]RPPF_UPDATED_RW4!D152</f>
        <v>70.052400000000006</v>
      </c>
      <c r="E152">
        <f>[1]RPPF_UPDATED_RW4!E152</f>
        <v>81</v>
      </c>
      <c r="F152">
        <f>[1]RPPF_UPDATED_RW4!F152</f>
        <v>69.350700000000003</v>
      </c>
      <c r="G152">
        <f>[1]RPPF_UPDATED_RW4!G152</f>
        <v>74</v>
      </c>
      <c r="H152">
        <f>[1]RPPF_UPDATED_RW4!H152</f>
        <v>113.785</v>
      </c>
      <c r="I152">
        <f>[1]RPPF_UPDATED_RW4!I152</f>
        <v>45</v>
      </c>
      <c r="J152">
        <f>[1]RPPF_UPDATED_RW4!J152</f>
        <v>112.495</v>
      </c>
      <c r="K152">
        <f>[1]RPPF_UPDATED_RW4!K152</f>
        <v>87</v>
      </c>
      <c r="L152">
        <f>[1]RPPF_UPDATED_RW4!L152</f>
        <v>108.59699999999999</v>
      </c>
      <c r="M152">
        <f>[1]RPPF_UPDATED_RW4!M152</f>
        <v>243</v>
      </c>
      <c r="N152">
        <f>[1]RPPF_UPDATED_RW4!N152</f>
        <v>111.759</v>
      </c>
      <c r="O152">
        <f>[1]RPPF_UPDATED_RW4!O152</f>
        <v>253</v>
      </c>
      <c r="P152">
        <f>[1]RPPF_UPDATED_RW4!P152</f>
        <v>0.73649500000000001</v>
      </c>
      <c r="Q152">
        <f>[1]RPPF_UPDATED_RW4!Q152</f>
        <v>152</v>
      </c>
      <c r="R152">
        <f>[1]RPPF_UPDATED_RW4!R152</f>
        <v>0.57031489999999996</v>
      </c>
      <c r="S152">
        <f>[1]RPPF_UPDATED_RW4!S152</f>
        <v>0.4780162</v>
      </c>
      <c r="T152">
        <f>[1]RPPF_UPDATED_RW4!T152</f>
        <v>0.54881400000000002</v>
      </c>
      <c r="U152">
        <f>[1]RPPF_UPDATED_RW4!U152</f>
        <v>0.42721910000000002</v>
      </c>
      <c r="V152">
        <f>[1]RPPF_UPDATED_RW4!V152</f>
        <v>149</v>
      </c>
      <c r="W152">
        <f>[1]RPPF_UPDATED_RW4!W152</f>
        <v>162</v>
      </c>
      <c r="X152">
        <f>[1]RPPF_UPDATED_RW4!X152</f>
        <v>140</v>
      </c>
      <c r="Y152">
        <f>[1]RPPF_UPDATED_RW4!Y152</f>
        <v>191</v>
      </c>
      <c r="Z152">
        <f>[1]RPPF_UPDATED_RW4!Z152</f>
        <v>1.05064209077776E-2</v>
      </c>
      <c r="AA152">
        <f>[1]RPPF_UPDATED_RW4!AA152</f>
        <v>153</v>
      </c>
      <c r="AB152">
        <f>[1]RPPF_UPDATED_RW4!AB152</f>
        <v>886521.88030130998</v>
      </c>
      <c r="AC152">
        <f>[1]RPPF_UPDATED_RW4!AC152</f>
        <v>75</v>
      </c>
      <c r="AD152">
        <f>[1]RPPF_UPDATED_RW4!AD152</f>
        <v>27.028938653699299</v>
      </c>
      <c r="AE152">
        <f>[1]RPPF_UPDATED_RW4!AE152</f>
        <v>216</v>
      </c>
      <c r="AF152">
        <f>[1]RPPF_UPDATED_RW4!AF152</f>
        <v>184.5</v>
      </c>
      <c r="AG152">
        <f>[1]RPPF_UPDATED_RW4!AG152</f>
        <v>0.52416554999999998</v>
      </c>
      <c r="AH152">
        <f>[1]RPPF_UPDATED_RW4!AH152</f>
        <v>152</v>
      </c>
      <c r="AI152">
        <f>[1]RPPF_UPDATED_RW4!AI152</f>
        <v>162</v>
      </c>
      <c r="AJ152">
        <f>[1]RPPF_UPDATED_RW4!AJ152</f>
        <v>140</v>
      </c>
      <c r="AK152">
        <f>[1]RPPF_UPDATED_RW4!AK152</f>
        <v>191</v>
      </c>
      <c r="AL152">
        <f>[1]RPPF_UPDATED_RW4!AL152</f>
        <v>149.25</v>
      </c>
      <c r="AM152">
        <f>[1]RPPF_UPDATED_RW4!AM152</f>
        <v>312.22791194105901</v>
      </c>
      <c r="AN152">
        <f>[1]RPPF_UPDATED_RW4!AN152</f>
        <v>147</v>
      </c>
      <c r="AO152">
        <f>[1]RPPF_UPDATED_RW4!AO152</f>
        <v>284.73828545199098</v>
      </c>
      <c r="AP152">
        <f>[1]RPPF_UPDATED_RW4!AP152</f>
        <v>143</v>
      </c>
      <c r="AQ152">
        <f>[1]RPPF_UPDATED_RW4!AQ152</f>
        <v>0.29840774655956898</v>
      </c>
      <c r="AR152">
        <f>[1]RPPF_UPDATED_RW4!AR152</f>
        <v>0.29425379004149599</v>
      </c>
      <c r="AS152">
        <f>[1]RPPF_UPDATED_RW4!AS152</f>
        <v>0.61476721487308505</v>
      </c>
      <c r="AT152">
        <f>[1]RPPF_UPDATED_RW4!AT152</f>
        <v>151</v>
      </c>
    </row>
    <row r="153" spans="1:46" x14ac:dyDescent="0.25">
      <c r="A153">
        <f>[1]RPPF_UPDATED_RW4!A153</f>
        <v>151</v>
      </c>
      <c r="B153">
        <f>[1]RPPF_UPDATED_RW4!B153</f>
        <v>2025</v>
      </c>
      <c r="C153" t="str">
        <f>[1]RPPF_UPDATED_RW4!C153</f>
        <v>Bryant</v>
      </c>
      <c r="D153">
        <f>[1]RPPF_UPDATED_RW4!D153</f>
        <v>73.350700000000003</v>
      </c>
      <c r="E153">
        <f>[1]RPPF_UPDATED_RW4!E153</f>
        <v>10</v>
      </c>
      <c r="F153">
        <f>[1]RPPF_UPDATED_RW4!F153</f>
        <v>72.632499999999993</v>
      </c>
      <c r="G153">
        <f>[1]RPPF_UPDATED_RW4!G153</f>
        <v>10</v>
      </c>
      <c r="H153">
        <f>[1]RPPF_UPDATED_RW4!H153</f>
        <v>109.64</v>
      </c>
      <c r="I153">
        <f>[1]RPPF_UPDATED_RW4!I153</f>
        <v>102</v>
      </c>
      <c r="J153">
        <f>[1]RPPF_UPDATED_RW4!J153</f>
        <v>108.55500000000001</v>
      </c>
      <c r="K153">
        <f>[1]RPPF_UPDATED_RW4!K153</f>
        <v>155</v>
      </c>
      <c r="L153">
        <f>[1]RPPF_UPDATED_RW4!L153</f>
        <v>103.30200000000001</v>
      </c>
      <c r="M153">
        <f>[1]RPPF_UPDATED_RW4!M153</f>
        <v>111</v>
      </c>
      <c r="N153">
        <f>[1]RPPF_UPDATED_RW4!N153</f>
        <v>108.102</v>
      </c>
      <c r="O153">
        <f>[1]RPPF_UPDATED_RW4!O153</f>
        <v>185</v>
      </c>
      <c r="P153">
        <f>[1]RPPF_UPDATED_RW4!P153</f>
        <v>0.45323000000000002</v>
      </c>
      <c r="Q153">
        <f>[1]RPPF_UPDATED_RW4!Q153</f>
        <v>156</v>
      </c>
      <c r="R153">
        <f>[1]RPPF_UPDATED_RW4!R153</f>
        <v>0.52951579999999998</v>
      </c>
      <c r="S153">
        <f>[1]RPPF_UPDATED_RW4!S153</f>
        <v>0.49241570000000001</v>
      </c>
      <c r="T153">
        <f>[1]RPPF_UPDATED_RW4!T153</f>
        <v>0.43152020000000002</v>
      </c>
      <c r="U153">
        <f>[1]RPPF_UPDATED_RW4!U153</f>
        <v>0.40071970000000001</v>
      </c>
      <c r="V153">
        <f>[1]RPPF_UPDATED_RW4!V153</f>
        <v>158</v>
      </c>
      <c r="W153">
        <f>[1]RPPF_UPDATED_RW4!W153</f>
        <v>157</v>
      </c>
      <c r="X153">
        <f>[1]RPPF_UPDATED_RW4!X153</f>
        <v>202</v>
      </c>
      <c r="Y153">
        <f>[1]RPPF_UPDATED_RW4!Y153</f>
        <v>197</v>
      </c>
      <c r="Z153">
        <f>[1]RPPF_UPDATED_RW4!Z153</f>
        <v>6.1758101831339398E-3</v>
      </c>
      <c r="AA153">
        <f>[1]RPPF_UPDATED_RW4!AA153</f>
        <v>156</v>
      </c>
      <c r="AB153">
        <f>[1]RPPF_UPDATED_RW4!AB153</f>
        <v>864378.440565367</v>
      </c>
      <c r="AC153">
        <f>[1]RPPF_UPDATED_RW4!AC153</f>
        <v>90</v>
      </c>
      <c r="AD153">
        <f>[1]RPPF_UPDATED_RW4!AD153</f>
        <v>24.4753946658108</v>
      </c>
      <c r="AE153">
        <f>[1]RPPF_UPDATED_RW4!AE153</f>
        <v>93</v>
      </c>
      <c r="AF153">
        <f>[1]RPPF_UPDATED_RW4!AF153</f>
        <v>124.5</v>
      </c>
      <c r="AG153">
        <f>[1]RPPF_UPDATED_RW4!AG153</f>
        <v>0.51096575</v>
      </c>
      <c r="AH153">
        <f>[1]RPPF_UPDATED_RW4!AH153</f>
        <v>158</v>
      </c>
      <c r="AI153">
        <f>[1]RPPF_UPDATED_RW4!AI153</f>
        <v>157</v>
      </c>
      <c r="AJ153">
        <f>[1]RPPF_UPDATED_RW4!AJ153</f>
        <v>202</v>
      </c>
      <c r="AK153">
        <f>[1]RPPF_UPDATED_RW4!AK153</f>
        <v>197</v>
      </c>
      <c r="AL153">
        <f>[1]RPPF_UPDATED_RW4!AL153</f>
        <v>154.583333333333</v>
      </c>
      <c r="AM153">
        <f>[1]RPPF_UPDATED_RW4!AM153</f>
        <v>313.92852285849801</v>
      </c>
      <c r="AN153">
        <f>[1]RPPF_UPDATED_RW4!AN153</f>
        <v>148</v>
      </c>
      <c r="AO153">
        <f>[1]RPPF_UPDATED_RW4!AO153</f>
        <v>302.53169284503502</v>
      </c>
      <c r="AP153">
        <f>[1]RPPF_UPDATED_RW4!AP153</f>
        <v>152</v>
      </c>
      <c r="AQ153">
        <f>[1]RPPF_UPDATED_RW4!AQ153</f>
        <v>0.30722988912355598</v>
      </c>
      <c r="AR153">
        <f>[1]RPPF_UPDATED_RW4!AR153</f>
        <v>0.28467855651935398</v>
      </c>
      <c r="AS153">
        <f>[1]RPPF_UPDATED_RW4!AS153</f>
        <v>0.61445462347851398</v>
      </c>
      <c r="AT153">
        <f>[1]RPPF_UPDATED_RW4!AT153</f>
        <v>152</v>
      </c>
    </row>
    <row r="154" spans="1:46" x14ac:dyDescent="0.25">
      <c r="A154">
        <f>[1]RPPF_UPDATED_RW4!A154</f>
        <v>152</v>
      </c>
      <c r="B154">
        <f>[1]RPPF_UPDATED_RW4!B154</f>
        <v>2025</v>
      </c>
      <c r="C154" t="str">
        <f>[1]RPPF_UPDATED_RW4!C154</f>
        <v>Western Kentucky</v>
      </c>
      <c r="D154">
        <f>[1]RPPF_UPDATED_RW4!D154</f>
        <v>74.28</v>
      </c>
      <c r="E154">
        <f>[1]RPPF_UPDATED_RW4!E154</f>
        <v>4</v>
      </c>
      <c r="F154">
        <f>[1]RPPF_UPDATED_RW4!F154</f>
        <v>72.866399999999999</v>
      </c>
      <c r="G154">
        <f>[1]RPPF_UPDATED_RW4!G154</f>
        <v>6</v>
      </c>
      <c r="H154">
        <f>[1]RPPF_UPDATED_RW4!H154</f>
        <v>102.203</v>
      </c>
      <c r="I154">
        <f>[1]RPPF_UPDATED_RW4!I154</f>
        <v>264</v>
      </c>
      <c r="J154">
        <f>[1]RPPF_UPDATED_RW4!J154</f>
        <v>106.324</v>
      </c>
      <c r="K154">
        <f>[1]RPPF_UPDATED_RW4!K154</f>
        <v>200</v>
      </c>
      <c r="L154">
        <f>[1]RPPF_UPDATED_RW4!L154</f>
        <v>101.47499999999999</v>
      </c>
      <c r="M154">
        <f>[1]RPPF_UPDATED_RW4!M154</f>
        <v>76</v>
      </c>
      <c r="N154">
        <f>[1]RPPF_UPDATED_RW4!N154</f>
        <v>102.764</v>
      </c>
      <c r="O154">
        <f>[1]RPPF_UPDATED_RW4!O154</f>
        <v>86</v>
      </c>
      <c r="P154">
        <f>[1]RPPF_UPDATED_RW4!P154</f>
        <v>3.5596399999999999</v>
      </c>
      <c r="Q154">
        <f>[1]RPPF_UPDATED_RW4!Q154</f>
        <v>119</v>
      </c>
      <c r="R154">
        <f>[1]RPPF_UPDATED_RW4!R154</f>
        <v>0.725692</v>
      </c>
      <c r="S154">
        <f>[1]RPPF_UPDATED_RW4!S154</f>
        <v>0.42001919999999998</v>
      </c>
      <c r="T154">
        <f>[1]RPPF_UPDATED_RW4!T154</f>
        <v>0.63861129999999999</v>
      </c>
      <c r="U154">
        <f>[1]RPPF_UPDATED_RW4!U154</f>
        <v>0.31492419999999999</v>
      </c>
      <c r="V154">
        <f>[1]RPPF_UPDATED_RW4!V154</f>
        <v>92</v>
      </c>
      <c r="W154">
        <f>[1]RPPF_UPDATED_RW4!W154</f>
        <v>192</v>
      </c>
      <c r="X154">
        <f>[1]RPPF_UPDATED_RW4!X154</f>
        <v>113</v>
      </c>
      <c r="Y154">
        <f>[1]RPPF_UPDATED_RW4!Y154</f>
        <v>242</v>
      </c>
      <c r="Z154">
        <f>[1]RPPF_UPDATED_RW4!Z154</f>
        <v>4.7926763597199801E-2</v>
      </c>
      <c r="AA154">
        <f>[1]RPPF_UPDATED_RW4!AA154</f>
        <v>124</v>
      </c>
      <c r="AB154">
        <f>[1]RPPF_UPDATED_RW4!AB154</f>
        <v>839720.02225727995</v>
      </c>
      <c r="AC154">
        <f>[1]RPPF_UPDATED_RW4!AC154</f>
        <v>118</v>
      </c>
      <c r="AD154">
        <f>[1]RPPF_UPDATED_RW4!AD154</f>
        <v>22.2881337706552</v>
      </c>
      <c r="AE154">
        <f>[1]RPPF_UPDATED_RW4!AE154</f>
        <v>32</v>
      </c>
      <c r="AF154">
        <f>[1]RPPF_UPDATED_RW4!AF154</f>
        <v>78</v>
      </c>
      <c r="AG154">
        <f>[1]RPPF_UPDATED_RW4!AG154</f>
        <v>0.57285560000000002</v>
      </c>
      <c r="AH154">
        <f>[1]RPPF_UPDATED_RW4!AH154</f>
        <v>129</v>
      </c>
      <c r="AI154">
        <f>[1]RPPF_UPDATED_RW4!AI154</f>
        <v>192</v>
      </c>
      <c r="AJ154">
        <f>[1]RPPF_UPDATED_RW4!AJ154</f>
        <v>113</v>
      </c>
      <c r="AK154">
        <f>[1]RPPF_UPDATED_RW4!AK154</f>
        <v>242</v>
      </c>
      <c r="AL154">
        <f>[1]RPPF_UPDATED_RW4!AL154</f>
        <v>134</v>
      </c>
      <c r="AM154">
        <f>[1]RPPF_UPDATED_RW4!AM154</f>
        <v>319.03303468031902</v>
      </c>
      <c r="AN154">
        <f>[1]RPPF_UPDATED_RW4!AN154</f>
        <v>151</v>
      </c>
      <c r="AO154">
        <f>[1]RPPF_UPDATED_RW4!AO154</f>
        <v>233.915841967853</v>
      </c>
      <c r="AP154">
        <f>[1]RPPF_UPDATED_RW4!AP154</f>
        <v>126</v>
      </c>
      <c r="AQ154">
        <f>[1]RPPF_UPDATED_RW4!AQ154</f>
        <v>0.26163764315188698</v>
      </c>
      <c r="AR154">
        <f>[1]RPPF_UPDATED_RW4!AR154</f>
        <v>0.32958848707469002</v>
      </c>
      <c r="AS154">
        <f>[1]RPPF_UPDATED_RW4!AS154</f>
        <v>0.61417120333757402</v>
      </c>
      <c r="AT154">
        <f>[1]RPPF_UPDATED_RW4!AT154</f>
        <v>153</v>
      </c>
    </row>
    <row r="155" spans="1:46" x14ac:dyDescent="0.25">
      <c r="A155">
        <f>[1]RPPF_UPDATED_RW4!A155</f>
        <v>153</v>
      </c>
      <c r="B155">
        <f>[1]RPPF_UPDATED_RW4!B155</f>
        <v>2025</v>
      </c>
      <c r="C155" t="str">
        <f>[1]RPPF_UPDATED_RW4!C155</f>
        <v>Lamar</v>
      </c>
      <c r="D155">
        <f>[1]RPPF_UPDATED_RW4!D155</f>
        <v>66.386799999999994</v>
      </c>
      <c r="E155">
        <f>[1]RPPF_UPDATED_RW4!E155</f>
        <v>273</v>
      </c>
      <c r="F155">
        <f>[1]RPPF_UPDATED_RW4!F155</f>
        <v>65.650400000000005</v>
      </c>
      <c r="G155">
        <f>[1]RPPF_UPDATED_RW4!G155</f>
        <v>273</v>
      </c>
      <c r="H155">
        <f>[1]RPPF_UPDATED_RW4!H155</f>
        <v>103.501</v>
      </c>
      <c r="I155">
        <f>[1]RPPF_UPDATED_RW4!I155</f>
        <v>250</v>
      </c>
      <c r="J155">
        <f>[1]RPPF_UPDATED_RW4!J155</f>
        <v>104.096</v>
      </c>
      <c r="K155">
        <f>[1]RPPF_UPDATED_RW4!K155</f>
        <v>238</v>
      </c>
      <c r="L155">
        <f>[1]RPPF_UPDATED_RW4!L155</f>
        <v>102.142</v>
      </c>
      <c r="M155">
        <f>[1]RPPF_UPDATED_RW4!M155</f>
        <v>84</v>
      </c>
      <c r="N155">
        <f>[1]RPPF_UPDATED_RW4!N155</f>
        <v>105.239</v>
      </c>
      <c r="O155">
        <f>[1]RPPF_UPDATED_RW4!O155</f>
        <v>123</v>
      </c>
      <c r="P155">
        <f>[1]RPPF_UPDATED_RW4!P155</f>
        <v>-1.14266</v>
      </c>
      <c r="Q155">
        <f>[1]RPPF_UPDATED_RW4!Q155</f>
        <v>179</v>
      </c>
      <c r="R155">
        <f>[1]RPPF_UPDATED_RW4!R155</f>
        <v>0.31572620000000001</v>
      </c>
      <c r="S155">
        <f>[1]RPPF_UPDATED_RW4!S155</f>
        <v>0.56541260000000004</v>
      </c>
      <c r="T155">
        <f>[1]RPPF_UPDATED_RW4!T155</f>
        <v>0.34622320000000001</v>
      </c>
      <c r="U155">
        <f>[1]RPPF_UPDATED_RW4!U155</f>
        <v>0.49681599999999998</v>
      </c>
      <c r="V155">
        <f>[1]RPPF_UPDATED_RW4!V155</f>
        <v>262</v>
      </c>
      <c r="W155">
        <f>[1]RPPF_UPDATED_RW4!W155</f>
        <v>126</v>
      </c>
      <c r="X155">
        <f>[1]RPPF_UPDATED_RW4!X155</f>
        <v>232</v>
      </c>
      <c r="Y155">
        <f>[1]RPPF_UPDATED_RW4!Y155</f>
        <v>160</v>
      </c>
      <c r="Z155">
        <f>[1]RPPF_UPDATED_RW4!Z155</f>
        <v>-1.72172781336048E-2</v>
      </c>
      <c r="AA155">
        <f>[1]RPPF_UPDATED_RW4!AA155</f>
        <v>179</v>
      </c>
      <c r="AB155">
        <f>[1]RPPF_UPDATED_RW4!AB155</f>
        <v>719365.85224314802</v>
      </c>
      <c r="AC155">
        <f>[1]RPPF_UPDATED_RW4!AC155</f>
        <v>260</v>
      </c>
      <c r="AD155">
        <f>[1]RPPF_UPDATED_RW4!AD155</f>
        <v>25.906038413731</v>
      </c>
      <c r="AE155">
        <f>[1]RPPF_UPDATED_RW4!AE155</f>
        <v>157</v>
      </c>
      <c r="AF155">
        <f>[1]RPPF_UPDATED_RW4!AF155</f>
        <v>168</v>
      </c>
      <c r="AG155">
        <f>[1]RPPF_UPDATED_RW4!AG155</f>
        <v>0.4405694</v>
      </c>
      <c r="AH155">
        <f>[1]RPPF_UPDATED_RW4!AH155</f>
        <v>195</v>
      </c>
      <c r="AI155">
        <f>[1]RPPF_UPDATED_RW4!AI155</f>
        <v>126</v>
      </c>
      <c r="AJ155">
        <f>[1]RPPF_UPDATED_RW4!AJ155</f>
        <v>232</v>
      </c>
      <c r="AK155">
        <f>[1]RPPF_UPDATED_RW4!AK155</f>
        <v>160</v>
      </c>
      <c r="AL155">
        <f>[1]RPPF_UPDATED_RW4!AL155</f>
        <v>199</v>
      </c>
      <c r="AM155">
        <f>[1]RPPF_UPDATED_RW4!AM155</f>
        <v>351.95536852203099</v>
      </c>
      <c r="AN155">
        <f>[1]RPPF_UPDATED_RW4!AN155</f>
        <v>160</v>
      </c>
      <c r="AO155">
        <f>[1]RPPF_UPDATED_RW4!AO155</f>
        <v>451.68820167719298</v>
      </c>
      <c r="AP155">
        <f>[1]RPPF_UPDATED_RW4!AP155</f>
        <v>196</v>
      </c>
      <c r="AQ155">
        <f>[1]RPPF_UPDATED_RW4!AQ155</f>
        <v>0.348763777856961</v>
      </c>
      <c r="AR155">
        <f>[1]RPPF_UPDATED_RW4!AR155</f>
        <v>0.23346340252893799</v>
      </c>
      <c r="AS155">
        <f>[1]RPPF_UPDATED_RW4!AS155</f>
        <v>0.610414711759801</v>
      </c>
      <c r="AT155">
        <f>[1]RPPF_UPDATED_RW4!AT155</f>
        <v>154</v>
      </c>
    </row>
    <row r="156" spans="1:46" x14ac:dyDescent="0.25">
      <c r="A156">
        <f>[1]RPPF_UPDATED_RW4!A156</f>
        <v>154</v>
      </c>
      <c r="B156">
        <f>[1]RPPF_UPDATED_RW4!B156</f>
        <v>2025</v>
      </c>
      <c r="C156" t="str">
        <f>[1]RPPF_UPDATED_RW4!C156</f>
        <v>James Madison</v>
      </c>
      <c r="D156">
        <f>[1]RPPF_UPDATED_RW4!D156</f>
        <v>65.176000000000002</v>
      </c>
      <c r="E156">
        <f>[1]RPPF_UPDATED_RW4!E156</f>
        <v>322</v>
      </c>
      <c r="F156">
        <f>[1]RPPF_UPDATED_RW4!F156</f>
        <v>65.0749</v>
      </c>
      <c r="G156">
        <f>[1]RPPF_UPDATED_RW4!G156</f>
        <v>296</v>
      </c>
      <c r="H156">
        <f>[1]RPPF_UPDATED_RW4!H156</f>
        <v>108.515</v>
      </c>
      <c r="I156">
        <f>[1]RPPF_UPDATED_RW4!I156</f>
        <v>123</v>
      </c>
      <c r="J156">
        <f>[1]RPPF_UPDATED_RW4!J156</f>
        <v>110.81</v>
      </c>
      <c r="K156">
        <f>[1]RPPF_UPDATED_RW4!K156</f>
        <v>111</v>
      </c>
      <c r="L156">
        <f>[1]RPPF_UPDATED_RW4!L156</f>
        <v>107.06100000000001</v>
      </c>
      <c r="M156">
        <f>[1]RPPF_UPDATED_RW4!M156</f>
        <v>200</v>
      </c>
      <c r="N156">
        <f>[1]RPPF_UPDATED_RW4!N156</f>
        <v>109.358</v>
      </c>
      <c r="O156">
        <f>[1]RPPF_UPDATED_RW4!O156</f>
        <v>208</v>
      </c>
      <c r="P156">
        <f>[1]RPPF_UPDATED_RW4!P156</f>
        <v>1.45173</v>
      </c>
      <c r="Q156">
        <f>[1]RPPF_UPDATED_RW4!Q156</f>
        <v>146</v>
      </c>
      <c r="R156">
        <f>[1]RPPF_UPDATED_RW4!R156</f>
        <v>0.67521100000000001</v>
      </c>
      <c r="S156">
        <f>[1]RPPF_UPDATED_RW4!S156</f>
        <v>0.4393186</v>
      </c>
      <c r="T156">
        <f>[1]RPPF_UPDATED_RW4!T156</f>
        <v>0.685195</v>
      </c>
      <c r="U156">
        <f>[1]RPPF_UPDATED_RW4!U156</f>
        <v>0.33262360000000002</v>
      </c>
      <c r="V156">
        <f>[1]RPPF_UPDATED_RW4!V156</f>
        <v>110</v>
      </c>
      <c r="W156">
        <f>[1]RPPF_UPDATED_RW4!W156</f>
        <v>186</v>
      </c>
      <c r="X156">
        <f>[1]RPPF_UPDATED_RW4!X156</f>
        <v>95</v>
      </c>
      <c r="Y156">
        <f>[1]RPPF_UPDATED_RW4!Y156</f>
        <v>235</v>
      </c>
      <c r="Z156">
        <f>[1]RPPF_UPDATED_RW4!Z156</f>
        <v>2.2278139192340701E-2</v>
      </c>
      <c r="AA156">
        <f>[1]RPPF_UPDATED_RW4!AA156</f>
        <v>145</v>
      </c>
      <c r="AB156">
        <f>[1]RPPF_UPDATED_RW4!AB156</f>
        <v>800286.72517360002</v>
      </c>
      <c r="AC156">
        <f>[1]RPPF_UPDATED_RW4!AC156</f>
        <v>155</v>
      </c>
      <c r="AD156">
        <f>[1]RPPF_UPDATED_RW4!AD156</f>
        <v>28.0590647409662</v>
      </c>
      <c r="AE156">
        <f>[1]RPPF_UPDATED_RW4!AE156</f>
        <v>270</v>
      </c>
      <c r="AF156">
        <f>[1]RPPF_UPDATED_RW4!AF156</f>
        <v>207.5</v>
      </c>
      <c r="AG156">
        <f>[1]RPPF_UPDATED_RW4!AG156</f>
        <v>0.5572648</v>
      </c>
      <c r="AH156">
        <f>[1]RPPF_UPDATED_RW4!AH156</f>
        <v>135</v>
      </c>
      <c r="AI156">
        <f>[1]RPPF_UPDATED_RW4!AI156</f>
        <v>186</v>
      </c>
      <c r="AJ156">
        <f>[1]RPPF_UPDATED_RW4!AJ156</f>
        <v>95</v>
      </c>
      <c r="AK156">
        <f>[1]RPPF_UPDATED_RW4!AK156</f>
        <v>235</v>
      </c>
      <c r="AL156">
        <f>[1]RPPF_UPDATED_RW4!AL156</f>
        <v>162.083333333333</v>
      </c>
      <c r="AM156">
        <f>[1]RPPF_UPDATED_RW4!AM156</f>
        <v>368.94257000120899</v>
      </c>
      <c r="AN156">
        <f>[1]RPPF_UPDATED_RW4!AN156</f>
        <v>166</v>
      </c>
      <c r="AO156">
        <f>[1]RPPF_UPDATED_RW4!AO156</f>
        <v>290.85514343151198</v>
      </c>
      <c r="AP156">
        <f>[1]RPPF_UPDATED_RW4!AP156</f>
        <v>146</v>
      </c>
      <c r="AQ156">
        <f>[1]RPPF_UPDATED_RW4!AQ156</f>
        <v>0.26971081694361798</v>
      </c>
      <c r="AR156">
        <f>[1]RPPF_UPDATED_RW4!AR156</f>
        <v>0.31200484801376399</v>
      </c>
      <c r="AS156">
        <f>[1]RPPF_UPDATED_RW4!AS156</f>
        <v>0.610200143366882</v>
      </c>
      <c r="AT156">
        <f>[1]RPPF_UPDATED_RW4!AT156</f>
        <v>155</v>
      </c>
    </row>
    <row r="157" spans="1:46" x14ac:dyDescent="0.25">
      <c r="A157">
        <f>[1]RPPF_UPDATED_RW4!A157</f>
        <v>155</v>
      </c>
      <c r="B157">
        <f>[1]RPPF_UPDATED_RW4!B157</f>
        <v>2025</v>
      </c>
      <c r="C157" t="str">
        <f>[1]RPPF_UPDATED_RW4!C157</f>
        <v>East Carolina</v>
      </c>
      <c r="D157">
        <f>[1]RPPF_UPDATED_RW4!D157</f>
        <v>66.981999999999999</v>
      </c>
      <c r="E157">
        <f>[1]RPPF_UPDATED_RW4!E157</f>
        <v>237</v>
      </c>
      <c r="F157">
        <f>[1]RPPF_UPDATED_RW4!F157</f>
        <v>66.369399999999999</v>
      </c>
      <c r="G157">
        <f>[1]RPPF_UPDATED_RW4!G157</f>
        <v>230</v>
      </c>
      <c r="H157">
        <f>[1]RPPF_UPDATED_RW4!H157</f>
        <v>108.502</v>
      </c>
      <c r="I157">
        <f>[1]RPPF_UPDATED_RW4!I157</f>
        <v>124</v>
      </c>
      <c r="J157">
        <f>[1]RPPF_UPDATED_RW4!J157</f>
        <v>108.872</v>
      </c>
      <c r="K157">
        <f>[1]RPPF_UPDATED_RW4!K157</f>
        <v>147</v>
      </c>
      <c r="L157">
        <f>[1]RPPF_UPDATED_RW4!L157</f>
        <v>106.696</v>
      </c>
      <c r="M157">
        <f>[1]RPPF_UPDATED_RW4!M157</f>
        <v>190</v>
      </c>
      <c r="N157">
        <f>[1]RPPF_UPDATED_RW4!N157</f>
        <v>108.096</v>
      </c>
      <c r="O157">
        <f>[1]RPPF_UPDATED_RW4!O157</f>
        <v>184</v>
      </c>
      <c r="P157">
        <f>[1]RPPF_UPDATED_RW4!P157</f>
        <v>0.776416</v>
      </c>
      <c r="Q157">
        <f>[1]RPPF_UPDATED_RW4!Q157</f>
        <v>151</v>
      </c>
      <c r="R157">
        <f>[1]RPPF_UPDATED_RW4!R157</f>
        <v>0.42412080000000002</v>
      </c>
      <c r="S157">
        <f>[1]RPPF_UPDATED_RW4!S157</f>
        <v>0.51751440000000004</v>
      </c>
      <c r="T157">
        <f>[1]RPPF_UPDATED_RW4!T157</f>
        <v>0.4490188</v>
      </c>
      <c r="U157">
        <f>[1]RPPF_UPDATED_RW4!U157</f>
        <v>0.5031156</v>
      </c>
      <c r="V157">
        <f>[1]RPPF_UPDATED_RW4!V157</f>
        <v>208</v>
      </c>
      <c r="W157">
        <f>[1]RPPF_UPDATED_RW4!W157</f>
        <v>144</v>
      </c>
      <c r="X157">
        <f>[1]RPPF_UPDATED_RW4!X157</f>
        <v>188</v>
      </c>
      <c r="Y157">
        <f>[1]RPPF_UPDATED_RW4!Y157</f>
        <v>156</v>
      </c>
      <c r="Z157">
        <f>[1]RPPF_UPDATED_RW4!Z157</f>
        <v>1.15852019945656E-2</v>
      </c>
      <c r="AA157">
        <f>[1]RPPF_UPDATED_RW4!AA157</f>
        <v>151</v>
      </c>
      <c r="AB157">
        <f>[1]RPPF_UPDATED_RW4!AB157</f>
        <v>793945.17370508797</v>
      </c>
      <c r="AC157">
        <f>[1]RPPF_UPDATED_RW4!AC157</f>
        <v>166</v>
      </c>
      <c r="AD157">
        <f>[1]RPPF_UPDATED_RW4!AD157</f>
        <v>26.800153827077601</v>
      </c>
      <c r="AE157">
        <f>[1]RPPF_UPDATED_RW4!AE157</f>
        <v>205</v>
      </c>
      <c r="AF157">
        <f>[1]RPPF_UPDATED_RW4!AF157</f>
        <v>178</v>
      </c>
      <c r="AG157">
        <f>[1]RPPF_UPDATED_RW4!AG157</f>
        <v>0.4708176</v>
      </c>
      <c r="AH157">
        <f>[1]RPPF_UPDATED_RW4!AH157</f>
        <v>175</v>
      </c>
      <c r="AI157">
        <f>[1]RPPF_UPDATED_RW4!AI157</f>
        <v>144</v>
      </c>
      <c r="AJ157">
        <f>[1]RPPF_UPDATED_RW4!AJ157</f>
        <v>188</v>
      </c>
      <c r="AK157">
        <f>[1]RPPF_UPDATED_RW4!AK157</f>
        <v>156</v>
      </c>
      <c r="AL157">
        <f>[1]RPPF_UPDATED_RW4!AL157</f>
        <v>169</v>
      </c>
      <c r="AM157">
        <f>[1]RPPF_UPDATED_RW4!AM157</f>
        <v>326.56096139546997</v>
      </c>
      <c r="AN157">
        <f>[1]RPPF_UPDATED_RW4!AN157</f>
        <v>154</v>
      </c>
      <c r="AO157">
        <f>[1]RPPF_UPDATED_RW4!AO157</f>
        <v>358.95004774672799</v>
      </c>
      <c r="AP157">
        <f>[1]RPPF_UPDATED_RW4!AP157</f>
        <v>169</v>
      </c>
      <c r="AQ157">
        <f>[1]RPPF_UPDATED_RW4!AQ157</f>
        <v>0.32161823370050902</v>
      </c>
      <c r="AR157">
        <f>[1]RPPF_UPDATED_RW4!AR157</f>
        <v>0.25676318936278603</v>
      </c>
      <c r="AS157">
        <f>[1]RPPF_UPDATED_RW4!AS157</f>
        <v>0.60879872738317098</v>
      </c>
      <c r="AT157">
        <f>[1]RPPF_UPDATED_RW4!AT157</f>
        <v>156</v>
      </c>
    </row>
    <row r="158" spans="1:46" x14ac:dyDescent="0.25">
      <c r="A158">
        <f>[1]RPPF_UPDATED_RW4!A158</f>
        <v>156</v>
      </c>
      <c r="B158">
        <f>[1]RPPF_UPDATED_RW4!B158</f>
        <v>2025</v>
      </c>
      <c r="C158" t="str">
        <f>[1]RPPF_UPDATED_RW4!C158</f>
        <v>UC Riverside</v>
      </c>
      <c r="D158">
        <f>[1]RPPF_UPDATED_RW4!D158</f>
        <v>67.374700000000004</v>
      </c>
      <c r="E158">
        <f>[1]RPPF_UPDATED_RW4!E158</f>
        <v>218</v>
      </c>
      <c r="F158">
        <f>[1]RPPF_UPDATED_RW4!F158</f>
        <v>66.819199999999995</v>
      </c>
      <c r="G158">
        <f>[1]RPPF_UPDATED_RW4!G158</f>
        <v>210</v>
      </c>
      <c r="H158">
        <f>[1]RPPF_UPDATED_RW4!H158</f>
        <v>106.11499999999999</v>
      </c>
      <c r="I158">
        <f>[1]RPPF_UPDATED_RW4!I158</f>
        <v>170</v>
      </c>
      <c r="J158">
        <f>[1]RPPF_UPDATED_RW4!J158</f>
        <v>109.79900000000001</v>
      </c>
      <c r="K158">
        <f>[1]RPPF_UPDATED_RW4!K158</f>
        <v>124</v>
      </c>
      <c r="L158">
        <f>[1]RPPF_UPDATED_RW4!L158</f>
        <v>108.49299999999999</v>
      </c>
      <c r="M158">
        <f>[1]RPPF_UPDATED_RW4!M158</f>
        <v>239</v>
      </c>
      <c r="N158">
        <f>[1]RPPF_UPDATED_RW4!N158</f>
        <v>108.30500000000001</v>
      </c>
      <c r="O158">
        <f>[1]RPPF_UPDATED_RW4!O158</f>
        <v>189</v>
      </c>
      <c r="P158">
        <f>[1]RPPF_UPDATED_RW4!P158</f>
        <v>1.4944999999999999</v>
      </c>
      <c r="Q158">
        <f>[1]RPPF_UPDATED_RW4!Q158</f>
        <v>145</v>
      </c>
      <c r="R158">
        <f>[1]RPPF_UPDATED_RW4!R158</f>
        <v>0.57551459999999999</v>
      </c>
      <c r="S158">
        <f>[1]RPPF_UPDATED_RW4!S158</f>
        <v>0.46261720000000001</v>
      </c>
      <c r="T158">
        <f>[1]RPPF_UPDATED_RW4!T158</f>
        <v>0.46951739999999997</v>
      </c>
      <c r="U158">
        <f>[1]RPPF_UPDATED_RW4!U158</f>
        <v>0.4812167</v>
      </c>
      <c r="V158">
        <f>[1]RPPF_UPDATED_RW4!V158</f>
        <v>146</v>
      </c>
      <c r="W158">
        <f>[1]RPPF_UPDATED_RW4!W158</f>
        <v>172</v>
      </c>
      <c r="X158">
        <f>[1]RPPF_UPDATED_RW4!X158</f>
        <v>174</v>
      </c>
      <c r="Y158">
        <f>[1]RPPF_UPDATED_RW4!Y158</f>
        <v>167</v>
      </c>
      <c r="Z158">
        <f>[1]RPPF_UPDATED_RW4!Z158</f>
        <v>2.2174495767699101E-2</v>
      </c>
      <c r="AA158">
        <f>[1]RPPF_UPDATED_RW4!AA158</f>
        <v>146</v>
      </c>
      <c r="AB158">
        <f>[1]RPPF_UPDATED_RW4!AB158</f>
        <v>812257.28277125396</v>
      </c>
      <c r="AC158">
        <f>[1]RPPF_UPDATED_RW4!AC158</f>
        <v>140</v>
      </c>
      <c r="AD158">
        <f>[1]RPPF_UPDATED_RW4!AD158</f>
        <v>26.726418604618601</v>
      </c>
      <c r="AE158">
        <f>[1]RPPF_UPDATED_RW4!AE158</f>
        <v>202</v>
      </c>
      <c r="AF158">
        <f>[1]RPPF_UPDATED_RW4!AF158</f>
        <v>174</v>
      </c>
      <c r="AG158">
        <f>[1]RPPF_UPDATED_RW4!AG158</f>
        <v>0.51906589999999997</v>
      </c>
      <c r="AH158">
        <f>[1]RPPF_UPDATED_RW4!AH158</f>
        <v>154</v>
      </c>
      <c r="AI158">
        <f>[1]RPPF_UPDATED_RW4!AI158</f>
        <v>172</v>
      </c>
      <c r="AJ158">
        <f>[1]RPPF_UPDATED_RW4!AJ158</f>
        <v>174</v>
      </c>
      <c r="AK158">
        <f>[1]RPPF_UPDATED_RW4!AK158</f>
        <v>167</v>
      </c>
      <c r="AL158">
        <f>[1]RPPF_UPDATED_RW4!AL158</f>
        <v>159.166666666666</v>
      </c>
      <c r="AM158">
        <f>[1]RPPF_UPDATED_RW4!AM158</f>
        <v>344.05695825115498</v>
      </c>
      <c r="AN158">
        <f>[1]RPPF_UPDATED_RW4!AN158</f>
        <v>158</v>
      </c>
      <c r="AO158">
        <f>[1]RPPF_UPDATED_RW4!AO158</f>
        <v>306.64057620942998</v>
      </c>
      <c r="AP158">
        <f>[1]RPPF_UPDATED_RW4!AP158</f>
        <v>154</v>
      </c>
      <c r="AQ158">
        <f>[1]RPPF_UPDATED_RW4!AQ158</f>
        <v>0.28600484586295699</v>
      </c>
      <c r="AR158">
        <f>[1]RPPF_UPDATED_RW4!AR158</f>
        <v>0.28870421229200599</v>
      </c>
      <c r="AS158">
        <f>[1]RPPF_UPDATED_RW4!AS158</f>
        <v>0.60724957374305999</v>
      </c>
      <c r="AT158">
        <f>[1]RPPF_UPDATED_RW4!AT158</f>
        <v>157</v>
      </c>
    </row>
    <row r="159" spans="1:46" x14ac:dyDescent="0.25">
      <c r="A159">
        <f>[1]RPPF_UPDATED_RW4!A159</f>
        <v>157</v>
      </c>
      <c r="B159">
        <f>[1]RPPF_UPDATED_RW4!B159</f>
        <v>2025</v>
      </c>
      <c r="C159" t="str">
        <f>[1]RPPF_UPDATED_RW4!C159</f>
        <v>Charleston</v>
      </c>
      <c r="D159">
        <f>[1]RPPF_UPDATED_RW4!D159</f>
        <v>70.676599999999993</v>
      </c>
      <c r="E159">
        <f>[1]RPPF_UPDATED_RW4!E159</f>
        <v>53</v>
      </c>
      <c r="F159">
        <f>[1]RPPF_UPDATED_RW4!F159</f>
        <v>70.55</v>
      </c>
      <c r="G159">
        <f>[1]RPPF_UPDATED_RW4!G159</f>
        <v>37</v>
      </c>
      <c r="H159">
        <f>[1]RPPF_UPDATED_RW4!H159</f>
        <v>106.991</v>
      </c>
      <c r="I159">
        <f>[1]RPPF_UPDATED_RW4!I159</f>
        <v>151</v>
      </c>
      <c r="J159">
        <f>[1]RPPF_UPDATED_RW4!J159</f>
        <v>107.40900000000001</v>
      </c>
      <c r="K159">
        <f>[1]RPPF_UPDATED_RW4!K159</f>
        <v>178</v>
      </c>
      <c r="L159">
        <f>[1]RPPF_UPDATED_RW4!L159</f>
        <v>104.188</v>
      </c>
      <c r="M159">
        <f>[1]RPPF_UPDATED_RW4!M159</f>
        <v>132</v>
      </c>
      <c r="N159">
        <f>[1]RPPF_UPDATED_RW4!N159</f>
        <v>107.15600000000001</v>
      </c>
      <c r="O159">
        <f>[1]RPPF_UPDATED_RW4!O159</f>
        <v>166</v>
      </c>
      <c r="P159">
        <f>[1]RPPF_UPDATED_RW4!P159</f>
        <v>0.253465</v>
      </c>
      <c r="Q159">
        <f>[1]RPPF_UPDATED_RW4!Q159</f>
        <v>158</v>
      </c>
      <c r="R159">
        <f>[1]RPPF_UPDATED_RW4!R159</f>
        <v>0.58221420000000002</v>
      </c>
      <c r="S159">
        <f>[1]RPPF_UPDATED_RW4!S159</f>
        <v>0.45411770000000001</v>
      </c>
      <c r="T159">
        <f>[1]RPPF_UPDATED_RW4!T159</f>
        <v>0.56771329999999998</v>
      </c>
      <c r="U159">
        <f>[1]RPPF_UPDATED_RW4!U159</f>
        <v>0.46991699999999997</v>
      </c>
      <c r="V159">
        <f>[1]RPPF_UPDATED_RW4!V159</f>
        <v>142</v>
      </c>
      <c r="W159">
        <f>[1]RPPF_UPDATED_RW4!W159</f>
        <v>177</v>
      </c>
      <c r="X159">
        <f>[1]RPPF_UPDATED_RW4!X159</f>
        <v>133</v>
      </c>
      <c r="Y159">
        <f>[1]RPPF_UPDATED_RW4!Y159</f>
        <v>170</v>
      </c>
      <c r="Z159">
        <f>[1]RPPF_UPDATED_RW4!Z159</f>
        <v>3.5796854970386199E-3</v>
      </c>
      <c r="AA159">
        <f>[1]RPPF_UPDATED_RW4!AA159</f>
        <v>158</v>
      </c>
      <c r="AB159">
        <f>[1]RPPF_UPDATED_RW4!AB159</f>
        <v>815374.25634392397</v>
      </c>
      <c r="AC159">
        <f>[1]RPPF_UPDATED_RW4!AC159</f>
        <v>134</v>
      </c>
      <c r="AD159">
        <f>[1]RPPF_UPDATED_RW4!AD159</f>
        <v>25.046713076909601</v>
      </c>
      <c r="AE159">
        <f>[1]RPPF_UPDATED_RW4!AE159</f>
        <v>116</v>
      </c>
      <c r="AF159">
        <f>[1]RPPF_UPDATED_RW4!AF159</f>
        <v>137</v>
      </c>
      <c r="AG159">
        <f>[1]RPPF_UPDATED_RW4!AG159</f>
        <v>0.51816594999999999</v>
      </c>
      <c r="AH159">
        <f>[1]RPPF_UPDATED_RW4!AH159</f>
        <v>155</v>
      </c>
      <c r="AI159">
        <f>[1]RPPF_UPDATED_RW4!AI159</f>
        <v>177</v>
      </c>
      <c r="AJ159">
        <f>[1]RPPF_UPDATED_RW4!AJ159</f>
        <v>133</v>
      </c>
      <c r="AK159">
        <f>[1]RPPF_UPDATED_RW4!AK159</f>
        <v>170</v>
      </c>
      <c r="AL159">
        <f>[1]RPPF_UPDATED_RW4!AL159</f>
        <v>147.833333333333</v>
      </c>
      <c r="AM159">
        <f>[1]RPPF_UPDATED_RW4!AM159</f>
        <v>325.53968570996699</v>
      </c>
      <c r="AN159">
        <f>[1]RPPF_UPDATED_RW4!AN159</f>
        <v>153</v>
      </c>
      <c r="AO159">
        <f>[1]RPPF_UPDATED_RW4!AO159</f>
        <v>285.301134382398</v>
      </c>
      <c r="AP159">
        <f>[1]RPPF_UPDATED_RW4!AP159</f>
        <v>144</v>
      </c>
      <c r="AQ159">
        <f>[1]RPPF_UPDATED_RW4!AQ159</f>
        <v>0.28230767545351398</v>
      </c>
      <c r="AR159">
        <f>[1]RPPF_UPDATED_RW4!AR159</f>
        <v>0.29081396524282299</v>
      </c>
      <c r="AS159">
        <f>[1]RPPF_UPDATED_RW4!AS159</f>
        <v>0.60657809761993298</v>
      </c>
      <c r="AT159">
        <f>[1]RPPF_UPDATED_RW4!AT159</f>
        <v>158</v>
      </c>
    </row>
    <row r="160" spans="1:46" x14ac:dyDescent="0.25">
      <c r="A160">
        <f>[1]RPPF_UPDATED_RW4!A160</f>
        <v>158</v>
      </c>
      <c r="B160">
        <f>[1]RPPF_UPDATED_RW4!B160</f>
        <v>2025</v>
      </c>
      <c r="C160" t="str">
        <f>[1]RPPF_UPDATED_RW4!C160</f>
        <v>Rice</v>
      </c>
      <c r="D160">
        <f>[1]RPPF_UPDATED_RW4!D160</f>
        <v>65.9983</v>
      </c>
      <c r="E160">
        <f>[1]RPPF_UPDATED_RW4!E160</f>
        <v>292</v>
      </c>
      <c r="F160">
        <f>[1]RPPF_UPDATED_RW4!F160</f>
        <v>65.522099999999995</v>
      </c>
      <c r="G160">
        <f>[1]RPPF_UPDATED_RW4!G160</f>
        <v>282</v>
      </c>
      <c r="H160">
        <f>[1]RPPF_UPDATED_RW4!H160</f>
        <v>107.81100000000001</v>
      </c>
      <c r="I160">
        <f>[1]RPPF_UPDATED_RW4!I160</f>
        <v>137</v>
      </c>
      <c r="J160">
        <f>[1]RPPF_UPDATED_RW4!J160</f>
        <v>109.07599999999999</v>
      </c>
      <c r="K160">
        <f>[1]RPPF_UPDATED_RW4!K160</f>
        <v>141</v>
      </c>
      <c r="L160">
        <f>[1]RPPF_UPDATED_RW4!L160</f>
        <v>106.292</v>
      </c>
      <c r="M160">
        <f>[1]RPPF_UPDATED_RW4!M160</f>
        <v>180</v>
      </c>
      <c r="N160">
        <f>[1]RPPF_UPDATED_RW4!N160</f>
        <v>110.23699999999999</v>
      </c>
      <c r="O160">
        <f>[1]RPPF_UPDATED_RW4!O160</f>
        <v>227</v>
      </c>
      <c r="P160">
        <f>[1]RPPF_UPDATED_RW4!P160</f>
        <v>-1.16099</v>
      </c>
      <c r="Q160">
        <f>[1]RPPF_UPDATED_RW4!Q160</f>
        <v>180</v>
      </c>
      <c r="R160">
        <f>[1]RPPF_UPDATED_RW4!R160</f>
        <v>0.42092089999999999</v>
      </c>
      <c r="S160">
        <f>[1]RPPF_UPDATED_RW4!S160</f>
        <v>0.51211459999999998</v>
      </c>
      <c r="T160">
        <f>[1]RPPF_UPDATED_RW4!T160</f>
        <v>0.45471820000000002</v>
      </c>
      <c r="U160">
        <f>[1]RPPF_UPDATED_RW4!U160</f>
        <v>0.55001359999999999</v>
      </c>
      <c r="V160">
        <f>[1]RPPF_UPDATED_RW4!V160</f>
        <v>209</v>
      </c>
      <c r="W160">
        <f>[1]RPPF_UPDATED_RW4!W160</f>
        <v>146</v>
      </c>
      <c r="X160">
        <f>[1]RPPF_UPDATED_RW4!X160</f>
        <v>182</v>
      </c>
      <c r="Y160">
        <f>[1]RPPF_UPDATED_RW4!Y160</f>
        <v>136</v>
      </c>
      <c r="Z160">
        <f>[1]RPPF_UPDATED_RW4!Z160</f>
        <v>-1.75913622017537E-2</v>
      </c>
      <c r="AA160">
        <f>[1]RPPF_UPDATED_RW4!AA160</f>
        <v>180</v>
      </c>
      <c r="AB160">
        <f>[1]RPPF_UPDATED_RW4!AB160</f>
        <v>785219.64334058005</v>
      </c>
      <c r="AC160">
        <f>[1]RPPF_UPDATED_RW4!AC160</f>
        <v>174</v>
      </c>
      <c r="AD160">
        <f>[1]RPPF_UPDATED_RW4!AD160</f>
        <v>28.066681625325199</v>
      </c>
      <c r="AE160">
        <f>[1]RPPF_UPDATED_RW4!AE160</f>
        <v>271</v>
      </c>
      <c r="AF160">
        <f>[1]RPPF_UPDATED_RW4!AF160</f>
        <v>225.5</v>
      </c>
      <c r="AG160">
        <f>[1]RPPF_UPDATED_RW4!AG160</f>
        <v>0.46651774999999901</v>
      </c>
      <c r="AH160">
        <f>[1]RPPF_UPDATED_RW4!AH160</f>
        <v>180</v>
      </c>
      <c r="AI160">
        <f>[1]RPPF_UPDATED_RW4!AI160</f>
        <v>146</v>
      </c>
      <c r="AJ160">
        <f>[1]RPPF_UPDATED_RW4!AJ160</f>
        <v>182</v>
      </c>
      <c r="AK160">
        <f>[1]RPPF_UPDATED_RW4!AK160</f>
        <v>136</v>
      </c>
      <c r="AL160">
        <f>[1]RPPF_UPDATED_RW4!AL160</f>
        <v>179.583333333333</v>
      </c>
      <c r="AM160">
        <f>[1]RPPF_UPDATED_RW4!AM160</f>
        <v>350.67020806150202</v>
      </c>
      <c r="AN160">
        <f>[1]RPPF_UPDATED_RW4!AN160</f>
        <v>159</v>
      </c>
      <c r="AO160">
        <f>[1]RPPF_UPDATED_RW4!AO160</f>
        <v>384.94426703664101</v>
      </c>
      <c r="AP160">
        <f>[1]RPPF_UPDATED_RW4!AP160</f>
        <v>177</v>
      </c>
      <c r="AQ160">
        <f>[1]RPPF_UPDATED_RW4!AQ160</f>
        <v>0.31600352031183898</v>
      </c>
      <c r="AR160">
        <f>[1]RPPF_UPDATED_RW4!AR160</f>
        <v>0.25220446134554603</v>
      </c>
      <c r="AS160">
        <f>[1]RPPF_UPDATED_RW4!AS160</f>
        <v>0.60449252343670601</v>
      </c>
      <c r="AT160">
        <f>[1]RPPF_UPDATED_RW4!AT160</f>
        <v>159</v>
      </c>
    </row>
    <row r="161" spans="1:46" x14ac:dyDescent="0.25">
      <c r="A161">
        <f>[1]RPPF_UPDATED_RW4!A161</f>
        <v>159</v>
      </c>
      <c r="B161">
        <f>[1]RPPF_UPDATED_RW4!B161</f>
        <v>2025</v>
      </c>
      <c r="C161" t="str">
        <f>[1]RPPF_UPDATED_RW4!C161</f>
        <v>UNC Greensboro</v>
      </c>
      <c r="D161">
        <f>[1]RPPF_UPDATED_RW4!D161</f>
        <v>64.293499999999995</v>
      </c>
      <c r="E161">
        <f>[1]RPPF_UPDATED_RW4!E161</f>
        <v>344</v>
      </c>
      <c r="F161">
        <f>[1]RPPF_UPDATED_RW4!F161</f>
        <v>63.888800000000003</v>
      </c>
      <c r="G161">
        <f>[1]RPPF_UPDATED_RW4!G161</f>
        <v>340</v>
      </c>
      <c r="H161">
        <f>[1]RPPF_UPDATED_RW4!H161</f>
        <v>108.249</v>
      </c>
      <c r="I161">
        <f>[1]RPPF_UPDATED_RW4!I161</f>
        <v>131</v>
      </c>
      <c r="J161">
        <f>[1]RPPF_UPDATED_RW4!J161</f>
        <v>107.48699999999999</v>
      </c>
      <c r="K161">
        <f>[1]RPPF_UPDATED_RW4!K161</f>
        <v>176</v>
      </c>
      <c r="L161">
        <f>[1]RPPF_UPDATED_RW4!L161</f>
        <v>102.79</v>
      </c>
      <c r="M161">
        <f>[1]RPPF_UPDATED_RW4!M161</f>
        <v>101</v>
      </c>
      <c r="N161">
        <f>[1]RPPF_UPDATED_RW4!N161</f>
        <v>104.96</v>
      </c>
      <c r="O161">
        <f>[1]RPPF_UPDATED_RW4!O161</f>
        <v>117</v>
      </c>
      <c r="P161">
        <f>[1]RPPF_UPDATED_RW4!P161</f>
        <v>2.5262199999999999</v>
      </c>
      <c r="Q161">
        <f>[1]RPPF_UPDATED_RW4!Q161</f>
        <v>136</v>
      </c>
      <c r="R161">
        <f>[1]RPPF_UPDATED_RW4!R161</f>
        <v>0.6009137</v>
      </c>
      <c r="S161">
        <f>[1]RPPF_UPDATED_RW4!S161</f>
        <v>0.44851819999999998</v>
      </c>
      <c r="T161">
        <f>[1]RPPF_UPDATED_RW4!T161</f>
        <v>0.48401680000000002</v>
      </c>
      <c r="U161">
        <f>[1]RPPF_UPDATED_RW4!U161</f>
        <v>0.50221570000000004</v>
      </c>
      <c r="V161">
        <f>[1]RPPF_UPDATED_RW4!V161</f>
        <v>137</v>
      </c>
      <c r="W161">
        <f>[1]RPPF_UPDATED_RW4!W161</f>
        <v>182</v>
      </c>
      <c r="X161">
        <f>[1]RPPF_UPDATED_RW4!X161</f>
        <v>168</v>
      </c>
      <c r="Y161">
        <f>[1]RPPF_UPDATED_RW4!Y161</f>
        <v>157</v>
      </c>
      <c r="Z161">
        <f>[1]RPPF_UPDATED_RW4!Z161</f>
        <v>3.9304128722188102E-2</v>
      </c>
      <c r="AA161">
        <f>[1]RPPF_UPDATED_RW4!AA161</f>
        <v>133</v>
      </c>
      <c r="AB161">
        <f>[1]RPPF_UPDATED_RW4!AB161</f>
        <v>742812.069908101</v>
      </c>
      <c r="AC161">
        <f>[1]RPPF_UPDATED_RW4!AC161</f>
        <v>229</v>
      </c>
      <c r="AD161">
        <f>[1]RPPF_UPDATED_RW4!AD161</f>
        <v>26.6361251516193</v>
      </c>
      <c r="AE161">
        <f>[1]RPPF_UPDATED_RW4!AE161</f>
        <v>192</v>
      </c>
      <c r="AF161">
        <f>[1]RPPF_UPDATED_RW4!AF161</f>
        <v>162.5</v>
      </c>
      <c r="AG161">
        <f>[1]RPPF_UPDATED_RW4!AG161</f>
        <v>0.52471595000000004</v>
      </c>
      <c r="AH161">
        <f>[1]RPPF_UPDATED_RW4!AH161</f>
        <v>151</v>
      </c>
      <c r="AI161">
        <f>[1]RPPF_UPDATED_RW4!AI161</f>
        <v>182</v>
      </c>
      <c r="AJ161">
        <f>[1]RPPF_UPDATED_RW4!AJ161</f>
        <v>168</v>
      </c>
      <c r="AK161">
        <f>[1]RPPF_UPDATED_RW4!AK161</f>
        <v>157</v>
      </c>
      <c r="AL161">
        <f>[1]RPPF_UPDATED_RW4!AL161</f>
        <v>166.75</v>
      </c>
      <c r="AM161">
        <f>[1]RPPF_UPDATED_RW4!AM161</f>
        <v>371.779785078955</v>
      </c>
      <c r="AN161">
        <f>[1]RPPF_UPDATED_RW4!AN161</f>
        <v>170</v>
      </c>
      <c r="AO161">
        <f>[1]RPPF_UPDATED_RW4!AO161</f>
        <v>317.79098767628398</v>
      </c>
      <c r="AP161">
        <f>[1]RPPF_UPDATED_RW4!AP161</f>
        <v>157</v>
      </c>
      <c r="AQ161">
        <f>[1]RPPF_UPDATED_RW4!AQ161</f>
        <v>0.27514786279043402</v>
      </c>
      <c r="AR161">
        <f>[1]RPPF_UPDATED_RW4!AR161</f>
        <v>0.29054666383912098</v>
      </c>
      <c r="AS161">
        <f>[1]RPPF_UPDATED_RW4!AS161</f>
        <v>0.60342151714710601</v>
      </c>
      <c r="AT161">
        <f>[1]RPPF_UPDATED_RW4!AT161</f>
        <v>160</v>
      </c>
    </row>
    <row r="162" spans="1:46" x14ac:dyDescent="0.25">
      <c r="A162">
        <f>[1]RPPF_UPDATED_RW4!A162</f>
        <v>160</v>
      </c>
      <c r="B162">
        <f>[1]RPPF_UPDATED_RW4!B162</f>
        <v>2025</v>
      </c>
      <c r="C162" t="str">
        <f>[1]RPPF_UPDATED_RW4!C162</f>
        <v>Nebraska Omaha</v>
      </c>
      <c r="D162">
        <f>[1]RPPF_UPDATED_RW4!D162</f>
        <v>68.5745</v>
      </c>
      <c r="E162">
        <f>[1]RPPF_UPDATED_RW4!E162</f>
        <v>155</v>
      </c>
      <c r="F162">
        <f>[1]RPPF_UPDATED_RW4!F162</f>
        <v>67.616100000000003</v>
      </c>
      <c r="G162">
        <f>[1]RPPF_UPDATED_RW4!G162</f>
        <v>171</v>
      </c>
      <c r="H162">
        <f>[1]RPPF_UPDATED_RW4!H162</f>
        <v>111.22</v>
      </c>
      <c r="I162">
        <f>[1]RPPF_UPDATED_RW4!I162</f>
        <v>71</v>
      </c>
      <c r="J162">
        <f>[1]RPPF_UPDATED_RW4!J162</f>
        <v>111.005</v>
      </c>
      <c r="K162">
        <f>[1]RPPF_UPDATED_RW4!K162</f>
        <v>110</v>
      </c>
      <c r="L162">
        <f>[1]RPPF_UPDATED_RW4!L162</f>
        <v>112.01900000000001</v>
      </c>
      <c r="M162">
        <f>[1]RPPF_UPDATED_RW4!M162</f>
        <v>316</v>
      </c>
      <c r="N162">
        <f>[1]RPPF_UPDATED_RW4!N162</f>
        <v>113.11</v>
      </c>
      <c r="O162">
        <f>[1]RPPF_UPDATED_RW4!O162</f>
        <v>290</v>
      </c>
      <c r="P162">
        <f>[1]RPPF_UPDATED_RW4!P162</f>
        <v>-2.1050599999999999</v>
      </c>
      <c r="Q162">
        <f>[1]RPPF_UPDATED_RW4!Q162</f>
        <v>190</v>
      </c>
      <c r="R162">
        <f>[1]RPPF_UPDATED_RW4!R162</f>
        <v>0.4791184</v>
      </c>
      <c r="S162">
        <f>[1]RPPF_UPDATED_RW4!S162</f>
        <v>0.49031580000000002</v>
      </c>
      <c r="T162">
        <f>[1]RPPF_UPDATED_RW4!T162</f>
        <v>0.2861264</v>
      </c>
      <c r="U162">
        <f>[1]RPPF_UPDATED_RW4!U162</f>
        <v>0.64291010000000004</v>
      </c>
      <c r="V162">
        <f>[1]RPPF_UPDATED_RW4!V162</f>
        <v>184</v>
      </c>
      <c r="W162">
        <f>[1]RPPF_UPDATED_RW4!W162</f>
        <v>158</v>
      </c>
      <c r="X162">
        <f>[1]RPPF_UPDATED_RW4!X162</f>
        <v>264</v>
      </c>
      <c r="Y162">
        <f>[1]RPPF_UPDATED_RW4!Y162</f>
        <v>101</v>
      </c>
      <c r="Z162">
        <f>[1]RPPF_UPDATED_RW4!Z162</f>
        <v>-3.0696541717402201E-2</v>
      </c>
      <c r="AA162">
        <f>[1]RPPF_UPDATED_RW4!AA162</f>
        <v>189</v>
      </c>
      <c r="AB162">
        <f>[1]RPPF_UPDATED_RW4!AB162</f>
        <v>844982.53390936204</v>
      </c>
      <c r="AC162">
        <f>[1]RPPF_UPDATED_RW4!AC162</f>
        <v>109</v>
      </c>
      <c r="AD162">
        <f>[1]RPPF_UPDATED_RW4!AD162</f>
        <v>28.1474433747162</v>
      </c>
      <c r="AE162">
        <f>[1]RPPF_UPDATED_RW4!AE162</f>
        <v>276</v>
      </c>
      <c r="AF162">
        <f>[1]RPPF_UPDATED_RW4!AF162</f>
        <v>232.5</v>
      </c>
      <c r="AG162">
        <f>[1]RPPF_UPDATED_RW4!AG162</f>
        <v>0.48471710000000001</v>
      </c>
      <c r="AH162">
        <f>[1]RPPF_UPDATED_RW4!AH162</f>
        <v>169</v>
      </c>
      <c r="AI162">
        <f>[1]RPPF_UPDATED_RW4!AI162</f>
        <v>158</v>
      </c>
      <c r="AJ162">
        <f>[1]RPPF_UPDATED_RW4!AJ162</f>
        <v>264</v>
      </c>
      <c r="AK162">
        <f>[1]RPPF_UPDATED_RW4!AK162</f>
        <v>101</v>
      </c>
      <c r="AL162">
        <f>[1]RPPF_UPDATED_RW4!AL162</f>
        <v>177.416666666666</v>
      </c>
      <c r="AM162">
        <f>[1]RPPF_UPDATED_RW4!AM162</f>
        <v>361.84162669582798</v>
      </c>
      <c r="AN162">
        <f>[1]RPPF_UPDATED_RW4!AN162</f>
        <v>165</v>
      </c>
      <c r="AO162">
        <f>[1]RPPF_UPDATED_RW4!AO162</f>
        <v>366.021059844322</v>
      </c>
      <c r="AP162">
        <f>[1]RPPF_UPDATED_RW4!AP162</f>
        <v>172</v>
      </c>
      <c r="AQ162">
        <f>[1]RPPF_UPDATED_RW4!AQ162</f>
        <v>0.30160510344364599</v>
      </c>
      <c r="AR162">
        <f>[1]RPPF_UPDATED_RW4!AR162</f>
        <v>0.26369956066679501</v>
      </c>
      <c r="AS162">
        <f>[1]RPPF_UPDATED_RW4!AS162</f>
        <v>0.60325513753521798</v>
      </c>
      <c r="AT162">
        <f>[1]RPPF_UPDATED_RW4!AT162</f>
        <v>161</v>
      </c>
    </row>
    <row r="163" spans="1:46" x14ac:dyDescent="0.25">
      <c r="A163">
        <f>[1]RPPF_UPDATED_RW4!A163</f>
        <v>161</v>
      </c>
      <c r="B163">
        <f>[1]RPPF_UPDATED_RW4!B163</f>
        <v>2025</v>
      </c>
      <c r="C163" t="str">
        <f>[1]RPPF_UPDATED_RW4!C163</f>
        <v>Rhode Island</v>
      </c>
      <c r="D163">
        <f>[1]RPPF_UPDATED_RW4!D163</f>
        <v>70.596599999999995</v>
      </c>
      <c r="E163">
        <f>[1]RPPF_UPDATED_RW4!E163</f>
        <v>58</v>
      </c>
      <c r="F163">
        <f>[1]RPPF_UPDATED_RW4!F163</f>
        <v>70.353999999999999</v>
      </c>
      <c r="G163">
        <f>[1]RPPF_UPDATED_RW4!G163</f>
        <v>46</v>
      </c>
      <c r="H163">
        <f>[1]RPPF_UPDATED_RW4!H163</f>
        <v>107.75700000000001</v>
      </c>
      <c r="I163">
        <f>[1]RPPF_UPDATED_RW4!I163</f>
        <v>138</v>
      </c>
      <c r="J163">
        <f>[1]RPPF_UPDATED_RW4!J163</f>
        <v>109.19199999999999</v>
      </c>
      <c r="K163">
        <f>[1]RPPF_UPDATED_RW4!K163</f>
        <v>138</v>
      </c>
      <c r="L163">
        <f>[1]RPPF_UPDATED_RW4!L163</f>
        <v>102.163</v>
      </c>
      <c r="M163">
        <f>[1]RPPF_UPDATED_RW4!M163</f>
        <v>85</v>
      </c>
      <c r="N163">
        <f>[1]RPPF_UPDATED_RW4!N163</f>
        <v>105.819</v>
      </c>
      <c r="O163">
        <f>[1]RPPF_UPDATED_RW4!O163</f>
        <v>144</v>
      </c>
      <c r="P163">
        <f>[1]RPPF_UPDATED_RW4!P163</f>
        <v>3.3725800000000001</v>
      </c>
      <c r="Q163">
        <f>[1]RPPF_UPDATED_RW4!Q163</f>
        <v>125</v>
      </c>
      <c r="R163">
        <f>[1]RPPF_UPDATED_RW4!R163</f>
        <v>0.67861079999999996</v>
      </c>
      <c r="S163">
        <f>[1]RPPF_UPDATED_RW4!S163</f>
        <v>0.40701999999999999</v>
      </c>
      <c r="T163">
        <f>[1]RPPF_UPDATED_RW4!T163</f>
        <v>0.705094</v>
      </c>
      <c r="U163">
        <f>[1]RPPF_UPDATED_RW4!U163</f>
        <v>0.38352049999999999</v>
      </c>
      <c r="V163">
        <f>[1]RPPF_UPDATED_RW4!V163</f>
        <v>108</v>
      </c>
      <c r="W163">
        <f>[1]RPPF_UPDATED_RW4!W163</f>
        <v>200</v>
      </c>
      <c r="X163">
        <f>[1]RPPF_UPDATED_RW4!X163</f>
        <v>94</v>
      </c>
      <c r="Y163">
        <f>[1]RPPF_UPDATED_RW4!Y163</f>
        <v>205</v>
      </c>
      <c r="Z163">
        <f>[1]RPPF_UPDATED_RW4!Z163</f>
        <v>4.7778504913834202E-2</v>
      </c>
      <c r="AA163">
        <f>[1]RPPF_UPDATED_RW4!AA163</f>
        <v>125</v>
      </c>
      <c r="AB163">
        <f>[1]RPPF_UPDATED_RW4!AB163</f>
        <v>841715.69836266199</v>
      </c>
      <c r="AC163">
        <f>[1]RPPF_UPDATED_RW4!AC163</f>
        <v>114</v>
      </c>
      <c r="AD163">
        <f>[1]RPPF_UPDATED_RW4!AD163</f>
        <v>24.576388259886802</v>
      </c>
      <c r="AE163">
        <f>[1]RPPF_UPDATED_RW4!AE163</f>
        <v>97</v>
      </c>
      <c r="AF163">
        <f>[1]RPPF_UPDATED_RW4!AF163</f>
        <v>111</v>
      </c>
      <c r="AG163">
        <f>[1]RPPF_UPDATED_RW4!AG163</f>
        <v>0.54281539999999995</v>
      </c>
      <c r="AH163">
        <f>[1]RPPF_UPDATED_RW4!AH163</f>
        <v>140</v>
      </c>
      <c r="AI163">
        <f>[1]RPPF_UPDATED_RW4!AI163</f>
        <v>200</v>
      </c>
      <c r="AJ163">
        <f>[1]RPPF_UPDATED_RW4!AJ163</f>
        <v>94</v>
      </c>
      <c r="AK163">
        <f>[1]RPPF_UPDATED_RW4!AK163</f>
        <v>205</v>
      </c>
      <c r="AL163">
        <f>[1]RPPF_UPDATED_RW4!AL163</f>
        <v>131.5</v>
      </c>
      <c r="AM163">
        <f>[1]RPPF_UPDATED_RW4!AM163</f>
        <v>323.07994693135402</v>
      </c>
      <c r="AN163">
        <f>[1]RPPF_UPDATED_RW4!AN163</f>
        <v>152</v>
      </c>
      <c r="AO163">
        <f>[1]RPPF_UPDATED_RW4!AO163</f>
        <v>242.25547027589801</v>
      </c>
      <c r="AP163">
        <f>[1]RPPF_UPDATED_RW4!AP163</f>
        <v>130</v>
      </c>
      <c r="AQ163">
        <f>[1]RPPF_UPDATED_RW4!AQ163</f>
        <v>0.253220813737839</v>
      </c>
      <c r="AR163">
        <f>[1]RPPF_UPDATED_RW4!AR163</f>
        <v>0.31094049503809501</v>
      </c>
      <c r="AS163">
        <f>[1]RPPF_UPDATED_RW4!AS163</f>
        <v>0.602766796304817</v>
      </c>
      <c r="AT163">
        <f>[1]RPPF_UPDATED_RW4!AT163</f>
        <v>162</v>
      </c>
    </row>
    <row r="164" spans="1:46" x14ac:dyDescent="0.25">
      <c r="A164">
        <f>[1]RPPF_UPDATED_RW4!A164</f>
        <v>162</v>
      </c>
      <c r="B164">
        <f>[1]RPPF_UPDATED_RW4!B164</f>
        <v>2025</v>
      </c>
      <c r="C164" t="str">
        <f>[1]RPPF_UPDATED_RW4!C164</f>
        <v>Florida Gulf Coast</v>
      </c>
      <c r="D164">
        <f>[1]RPPF_UPDATED_RW4!D164</f>
        <v>65.343999999999994</v>
      </c>
      <c r="E164">
        <f>[1]RPPF_UPDATED_RW4!E164</f>
        <v>316</v>
      </c>
      <c r="F164">
        <f>[1]RPPF_UPDATED_RW4!F164</f>
        <v>65.013900000000007</v>
      </c>
      <c r="G164">
        <f>[1]RPPF_UPDATED_RW4!G164</f>
        <v>300</v>
      </c>
      <c r="H164">
        <f>[1]RPPF_UPDATED_RW4!H164</f>
        <v>109.249</v>
      </c>
      <c r="I164">
        <f>[1]RPPF_UPDATED_RW4!I164</f>
        <v>108</v>
      </c>
      <c r="J164">
        <f>[1]RPPF_UPDATED_RW4!J164</f>
        <v>109.417</v>
      </c>
      <c r="K164">
        <f>[1]RPPF_UPDATED_RW4!K164</f>
        <v>133</v>
      </c>
      <c r="L164">
        <f>[1]RPPF_UPDATED_RW4!L164</f>
        <v>106.194</v>
      </c>
      <c r="M164">
        <f>[1]RPPF_UPDATED_RW4!M164</f>
        <v>178</v>
      </c>
      <c r="N164">
        <f>[1]RPPF_UPDATED_RW4!N164</f>
        <v>108.884</v>
      </c>
      <c r="O164">
        <f>[1]RPPF_UPDATED_RW4!O164</f>
        <v>203</v>
      </c>
      <c r="P164">
        <f>[1]RPPF_UPDATED_RW4!P164</f>
        <v>0.53310000000000002</v>
      </c>
      <c r="Q164">
        <f>[1]RPPF_UPDATED_RW4!Q164</f>
        <v>155</v>
      </c>
      <c r="R164">
        <f>[1]RPPF_UPDATED_RW4!R164</f>
        <v>0.59951379999999999</v>
      </c>
      <c r="S164">
        <f>[1]RPPF_UPDATED_RW4!S164</f>
        <v>0.44761830000000002</v>
      </c>
      <c r="T164">
        <f>[1]RPPF_UPDATED_RW4!T164</f>
        <v>0.49731589999999998</v>
      </c>
      <c r="U164">
        <f>[1]RPPF_UPDATED_RW4!U164</f>
        <v>0.46351730000000002</v>
      </c>
      <c r="V164">
        <f>[1]RPPF_UPDATED_RW4!V164</f>
        <v>138</v>
      </c>
      <c r="W164">
        <f>[1]RPPF_UPDATED_RW4!W164</f>
        <v>183</v>
      </c>
      <c r="X164">
        <f>[1]RPPF_UPDATED_RW4!X164</f>
        <v>159</v>
      </c>
      <c r="Y164">
        <f>[1]RPPF_UPDATED_RW4!Y164</f>
        <v>173</v>
      </c>
      <c r="Z164">
        <f>[1]RPPF_UPDATED_RW4!Z164</f>
        <v>8.15683153770814E-3</v>
      </c>
      <c r="AA164">
        <f>[1]RPPF_UPDATED_RW4!AA164</f>
        <v>155</v>
      </c>
      <c r="AB164">
        <f>[1]RPPF_UPDATED_RW4!AB164</f>
        <v>782303.58826681599</v>
      </c>
      <c r="AC164">
        <f>[1]RPPF_UPDATED_RW4!AC164</f>
        <v>179</v>
      </c>
      <c r="AD164">
        <f>[1]RPPF_UPDATED_RW4!AD164</f>
        <v>27.793087259233602</v>
      </c>
      <c r="AE164">
        <f>[1]RPPF_UPDATED_RW4!AE164</f>
        <v>253</v>
      </c>
      <c r="AF164">
        <f>[1]RPPF_UPDATED_RW4!AF164</f>
        <v>204</v>
      </c>
      <c r="AG164">
        <f>[1]RPPF_UPDATED_RW4!AG164</f>
        <v>0.52356605000000001</v>
      </c>
      <c r="AH164">
        <f>[1]RPPF_UPDATED_RW4!AH164</f>
        <v>153</v>
      </c>
      <c r="AI164">
        <f>[1]RPPF_UPDATED_RW4!AI164</f>
        <v>183</v>
      </c>
      <c r="AJ164">
        <f>[1]RPPF_UPDATED_RW4!AJ164</f>
        <v>159</v>
      </c>
      <c r="AK164">
        <f>[1]RPPF_UPDATED_RW4!AK164</f>
        <v>173</v>
      </c>
      <c r="AL164">
        <f>[1]RPPF_UPDATED_RW4!AL164</f>
        <v>170.5</v>
      </c>
      <c r="AM164">
        <f>[1]RPPF_UPDATED_RW4!AM164</f>
        <v>380.90489151136097</v>
      </c>
      <c r="AN164">
        <f>[1]RPPF_UPDATED_RW4!AN164</f>
        <v>174</v>
      </c>
      <c r="AO164">
        <f>[1]RPPF_UPDATED_RW4!AO164</f>
        <v>325.651367196173</v>
      </c>
      <c r="AP164">
        <f>[1]RPPF_UPDATED_RW4!AP164</f>
        <v>160</v>
      </c>
      <c r="AQ164">
        <f>[1]RPPF_UPDATED_RW4!AQ164</f>
        <v>0.27393077672425398</v>
      </c>
      <c r="AR164">
        <f>[1]RPPF_UPDATED_RW4!AR164</f>
        <v>0.28902585102389</v>
      </c>
      <c r="AS164">
        <f>[1]RPPF_UPDATED_RW4!AS164</f>
        <v>0.60225161923571702</v>
      </c>
      <c r="AT164">
        <f>[1]RPPF_UPDATED_RW4!AT164</f>
        <v>163</v>
      </c>
    </row>
    <row r="165" spans="1:46" x14ac:dyDescent="0.25">
      <c r="A165">
        <f>[1]RPPF_UPDATED_RW4!A165</f>
        <v>163</v>
      </c>
      <c r="B165">
        <f>[1]RPPF_UPDATED_RW4!B165</f>
        <v>2025</v>
      </c>
      <c r="C165" t="str">
        <f>[1]RPPF_UPDATED_RW4!C165</f>
        <v>Norfolk St.</v>
      </c>
      <c r="D165">
        <f>[1]RPPF_UPDATED_RW4!D165</f>
        <v>67.446100000000001</v>
      </c>
      <c r="E165">
        <f>[1]RPPF_UPDATED_RW4!E165</f>
        <v>211</v>
      </c>
      <c r="F165">
        <f>[1]RPPF_UPDATED_RW4!F165</f>
        <v>66.677999999999997</v>
      </c>
      <c r="G165">
        <f>[1]RPPF_UPDATED_RW4!G165</f>
        <v>215</v>
      </c>
      <c r="H165">
        <f>[1]RPPF_UPDATED_RW4!H165</f>
        <v>110.086</v>
      </c>
      <c r="I165">
        <f>[1]RPPF_UPDATED_RW4!I165</f>
        <v>88</v>
      </c>
      <c r="J165">
        <f>[1]RPPF_UPDATED_RW4!J165</f>
        <v>108.85599999999999</v>
      </c>
      <c r="K165">
        <f>[1]RPPF_UPDATED_RW4!K165</f>
        <v>148</v>
      </c>
      <c r="L165">
        <f>[1]RPPF_UPDATED_RW4!L165</f>
        <v>105.245</v>
      </c>
      <c r="M165">
        <f>[1]RPPF_UPDATED_RW4!M165</f>
        <v>164</v>
      </c>
      <c r="N165">
        <f>[1]RPPF_UPDATED_RW4!N165</f>
        <v>109.636</v>
      </c>
      <c r="O165">
        <f>[1]RPPF_UPDATED_RW4!O165</f>
        <v>213</v>
      </c>
      <c r="P165">
        <f>[1]RPPF_UPDATED_RW4!P165</f>
        <v>-0.77996399999999999</v>
      </c>
      <c r="Q165">
        <f>[1]RPPF_UPDATED_RW4!Q165</f>
        <v>173</v>
      </c>
      <c r="R165">
        <f>[1]RPPF_UPDATED_RW4!R165</f>
        <v>0.37972289999999997</v>
      </c>
      <c r="S165">
        <f>[1]RPPF_UPDATED_RW4!S165</f>
        <v>0.5134145</v>
      </c>
      <c r="T165">
        <f>[1]RPPF_UPDATED_RW4!T165</f>
        <v>0.51321539999999999</v>
      </c>
      <c r="U165">
        <f>[1]RPPF_UPDATED_RW4!U165</f>
        <v>0.50911510000000004</v>
      </c>
      <c r="V165">
        <f>[1]RPPF_UPDATED_RW4!V165</f>
        <v>229</v>
      </c>
      <c r="W165">
        <f>[1]RPPF_UPDATED_RW4!W165</f>
        <v>145</v>
      </c>
      <c r="X165">
        <f>[1]RPPF_UPDATED_RW4!X165</f>
        <v>154</v>
      </c>
      <c r="Y165">
        <f>[1]RPPF_UPDATED_RW4!Y165</f>
        <v>151</v>
      </c>
      <c r="Z165">
        <f>[1]RPPF_UPDATED_RW4!Z165</f>
        <v>-1.1564790254736701E-2</v>
      </c>
      <c r="AA165">
        <f>[1]RPPF_UPDATED_RW4!AA165</f>
        <v>173</v>
      </c>
      <c r="AB165">
        <f>[1]RPPF_UPDATED_RW4!AB165</f>
        <v>799211.24469112896</v>
      </c>
      <c r="AC165">
        <f>[1]RPPF_UPDATED_RW4!AC165</f>
        <v>159</v>
      </c>
      <c r="AD165">
        <f>[1]RPPF_UPDATED_RW4!AD165</f>
        <v>27.225022628901801</v>
      </c>
      <c r="AE165">
        <f>[1]RPPF_UPDATED_RW4!AE165</f>
        <v>227</v>
      </c>
      <c r="AF165">
        <f>[1]RPPF_UPDATED_RW4!AF165</f>
        <v>200</v>
      </c>
      <c r="AG165">
        <f>[1]RPPF_UPDATED_RW4!AG165</f>
        <v>0.44656869999999999</v>
      </c>
      <c r="AH165">
        <f>[1]RPPF_UPDATED_RW4!AH165</f>
        <v>191</v>
      </c>
      <c r="AI165">
        <f>[1]RPPF_UPDATED_RW4!AI165</f>
        <v>145</v>
      </c>
      <c r="AJ165">
        <f>[1]RPPF_UPDATED_RW4!AJ165</f>
        <v>154</v>
      </c>
      <c r="AK165">
        <f>[1]RPPF_UPDATED_RW4!AK165</f>
        <v>151</v>
      </c>
      <c r="AL165">
        <f>[1]RPPF_UPDATED_RW4!AL165</f>
        <v>171.333333333333</v>
      </c>
      <c r="AM165">
        <f>[1]RPPF_UPDATED_RW4!AM165</f>
        <v>333.71346803281398</v>
      </c>
      <c r="AN165">
        <f>[1]RPPF_UPDATED_RW4!AN165</f>
        <v>156</v>
      </c>
      <c r="AO165">
        <f>[1]RPPF_UPDATED_RW4!AO165</f>
        <v>383.66623843841501</v>
      </c>
      <c r="AP165">
        <f>[1]RPPF_UPDATED_RW4!AP165</f>
        <v>176</v>
      </c>
      <c r="AQ165">
        <f>[1]RPPF_UPDATED_RW4!AQ165</f>
        <v>0.31837972769822298</v>
      </c>
      <c r="AR165">
        <f>[1]RPPF_UPDATED_RW4!AR165</f>
        <v>0.24152017040548701</v>
      </c>
      <c r="AS165">
        <f>[1]RPPF_UPDATED_RW4!AS165</f>
        <v>0.60094144524460202</v>
      </c>
      <c r="AT165">
        <f>[1]RPPF_UPDATED_RW4!AT165</f>
        <v>164</v>
      </c>
    </row>
    <row r="166" spans="1:46" x14ac:dyDescent="0.25">
      <c r="A166">
        <f>[1]RPPF_UPDATED_RW4!A166</f>
        <v>164</v>
      </c>
      <c r="B166">
        <f>[1]RPPF_UPDATED_RW4!B166</f>
        <v>2025</v>
      </c>
      <c r="C166" t="str">
        <f>[1]RPPF_UPDATED_RW4!C166</f>
        <v>Loyola Marymount</v>
      </c>
      <c r="D166">
        <f>[1]RPPF_UPDATED_RW4!D166</f>
        <v>68.251000000000005</v>
      </c>
      <c r="E166">
        <f>[1]RPPF_UPDATED_RW4!E166</f>
        <v>175</v>
      </c>
      <c r="F166">
        <f>[1]RPPF_UPDATED_RW4!F166</f>
        <v>67.204499999999996</v>
      </c>
      <c r="G166">
        <f>[1]RPPF_UPDATED_RW4!G166</f>
        <v>191</v>
      </c>
      <c r="H166">
        <f>[1]RPPF_UPDATED_RW4!H166</f>
        <v>101.09699999999999</v>
      </c>
      <c r="I166">
        <f>[1]RPPF_UPDATED_RW4!I166</f>
        <v>284</v>
      </c>
      <c r="J166">
        <f>[1]RPPF_UPDATED_RW4!J166</f>
        <v>103.54</v>
      </c>
      <c r="K166">
        <f>[1]RPPF_UPDATED_RW4!K166</f>
        <v>244</v>
      </c>
      <c r="L166">
        <f>[1]RPPF_UPDATED_RW4!L166</f>
        <v>104.339</v>
      </c>
      <c r="M166">
        <f>[1]RPPF_UPDATED_RW4!M166</f>
        <v>140</v>
      </c>
      <c r="N166">
        <f>[1]RPPF_UPDATED_RW4!N166</f>
        <v>103.678</v>
      </c>
      <c r="O166">
        <f>[1]RPPF_UPDATED_RW4!O166</f>
        <v>99</v>
      </c>
      <c r="P166">
        <f>[1]RPPF_UPDATED_RW4!P166</f>
        <v>-0.137743</v>
      </c>
      <c r="Q166">
        <f>[1]RPPF_UPDATED_RW4!Q166</f>
        <v>165</v>
      </c>
      <c r="R166">
        <f>[1]RPPF_UPDATED_RW4!R166</f>
        <v>0.57951450000000004</v>
      </c>
      <c r="S166">
        <f>[1]RPPF_UPDATED_RW4!S166</f>
        <v>0.45061800000000002</v>
      </c>
      <c r="T166">
        <f>[1]RPPF_UPDATED_RW4!T166</f>
        <v>0.52901450000000005</v>
      </c>
      <c r="U166">
        <f>[1]RPPF_UPDATED_RW4!U166</f>
        <v>0.44661810000000002</v>
      </c>
      <c r="V166">
        <f>[1]RPPF_UPDATED_RW4!V166</f>
        <v>145</v>
      </c>
      <c r="W166">
        <f>[1]RPPF_UPDATED_RW4!W166</f>
        <v>180</v>
      </c>
      <c r="X166">
        <f>[1]RPPF_UPDATED_RW4!X166</f>
        <v>145</v>
      </c>
      <c r="Y166">
        <f>[1]RPPF_UPDATED_RW4!Y166</f>
        <v>181</v>
      </c>
      <c r="Z166">
        <f>[1]RPPF_UPDATED_RW4!Z166</f>
        <v>-2.0219483963603599E-3</v>
      </c>
      <c r="AA166">
        <f>[1]RPPF_UPDATED_RW4!AA166</f>
        <v>165</v>
      </c>
      <c r="AB166">
        <f>[1]RPPF_UPDATED_RW4!AB166</f>
        <v>731687.0022316</v>
      </c>
      <c r="AC166">
        <f>[1]RPPF_UPDATED_RW4!AC166</f>
        <v>244</v>
      </c>
      <c r="AD166">
        <f>[1]RPPF_UPDATED_RW4!AD166</f>
        <v>24.603084510868399</v>
      </c>
      <c r="AE166">
        <f>[1]RPPF_UPDATED_RW4!AE166</f>
        <v>98</v>
      </c>
      <c r="AF166">
        <f>[1]RPPF_UPDATED_RW4!AF166</f>
        <v>131.5</v>
      </c>
      <c r="AG166">
        <f>[1]RPPF_UPDATED_RW4!AG166</f>
        <v>0.51506624999999995</v>
      </c>
      <c r="AH166">
        <f>[1]RPPF_UPDATED_RW4!AH166</f>
        <v>156</v>
      </c>
      <c r="AI166">
        <f>[1]RPPF_UPDATED_RW4!AI166</f>
        <v>180</v>
      </c>
      <c r="AJ166">
        <f>[1]RPPF_UPDATED_RW4!AJ166</f>
        <v>145</v>
      </c>
      <c r="AK166">
        <f>[1]RPPF_UPDATED_RW4!AK166</f>
        <v>181</v>
      </c>
      <c r="AL166">
        <f>[1]RPPF_UPDATED_RW4!AL166</f>
        <v>170.416666666666</v>
      </c>
      <c r="AM166">
        <f>[1]RPPF_UPDATED_RW4!AM166</f>
        <v>378.184330556406</v>
      </c>
      <c r="AN166">
        <f>[1]RPPF_UPDATED_RW4!AN166</f>
        <v>173</v>
      </c>
      <c r="AO166">
        <f>[1]RPPF_UPDATED_RW4!AO166</f>
        <v>330.86358631858798</v>
      </c>
      <c r="AP166">
        <f>[1]RPPF_UPDATED_RW4!AP166</f>
        <v>162</v>
      </c>
      <c r="AQ166">
        <f>[1]RPPF_UPDATED_RW4!AQ166</f>
        <v>0.27596425530332203</v>
      </c>
      <c r="AR166">
        <f>[1]RPPF_UPDATED_RW4!AR166</f>
        <v>0.28376987976357299</v>
      </c>
      <c r="AS166">
        <f>[1]RPPF_UPDATED_RW4!AS166</f>
        <v>0.60087027343113897</v>
      </c>
      <c r="AT166">
        <f>[1]RPPF_UPDATED_RW4!AT166</f>
        <v>165</v>
      </c>
    </row>
    <row r="167" spans="1:46" x14ac:dyDescent="0.25">
      <c r="A167">
        <f>[1]RPPF_UPDATED_RW4!A167</f>
        <v>165</v>
      </c>
      <c r="B167">
        <f>[1]RPPF_UPDATED_RW4!B167</f>
        <v>2025</v>
      </c>
      <c r="C167" t="str">
        <f>[1]RPPF_UPDATED_RW4!C167</f>
        <v>Nicholls</v>
      </c>
      <c r="D167">
        <f>[1]RPPF_UPDATED_RW4!D167</f>
        <v>68.308000000000007</v>
      </c>
      <c r="E167">
        <f>[1]RPPF_UPDATED_RW4!E167</f>
        <v>171</v>
      </c>
      <c r="F167">
        <f>[1]RPPF_UPDATED_RW4!F167</f>
        <v>68.127499999999998</v>
      </c>
      <c r="G167">
        <f>[1]RPPF_UPDATED_RW4!G167</f>
        <v>141</v>
      </c>
      <c r="H167">
        <f>[1]RPPF_UPDATED_RW4!H167</f>
        <v>104.69</v>
      </c>
      <c r="I167">
        <f>[1]RPPF_UPDATED_RW4!I167</f>
        <v>212</v>
      </c>
      <c r="J167">
        <f>[1]RPPF_UPDATED_RW4!J167</f>
        <v>106.68600000000001</v>
      </c>
      <c r="K167">
        <f>[1]RPPF_UPDATED_RW4!K167</f>
        <v>194</v>
      </c>
      <c r="L167">
        <f>[1]RPPF_UPDATED_RW4!L167</f>
        <v>105.18899999999999</v>
      </c>
      <c r="M167">
        <f>[1]RPPF_UPDATED_RW4!M167</f>
        <v>161</v>
      </c>
      <c r="N167">
        <f>[1]RPPF_UPDATED_RW4!N167</f>
        <v>108.31</v>
      </c>
      <c r="O167">
        <f>[1]RPPF_UPDATED_RW4!O167</f>
        <v>190</v>
      </c>
      <c r="P167">
        <f>[1]RPPF_UPDATED_RW4!P167</f>
        <v>-1.6238900000000001</v>
      </c>
      <c r="Q167">
        <f>[1]RPPF_UPDATED_RW4!Q167</f>
        <v>185</v>
      </c>
      <c r="R167">
        <f>[1]RPPF_UPDATED_RW4!R167</f>
        <v>0.40002179999999998</v>
      </c>
      <c r="S167">
        <f>[1]RPPF_UPDATED_RW4!S167</f>
        <v>0.50721490000000002</v>
      </c>
      <c r="T167">
        <f>[1]RPPF_UPDATED_RW4!T167</f>
        <v>0.3712222</v>
      </c>
      <c r="U167">
        <f>[1]RPPF_UPDATED_RW4!U167</f>
        <v>0.57921259999999997</v>
      </c>
      <c r="V167">
        <f>[1]RPPF_UPDATED_RW4!V167</f>
        <v>218</v>
      </c>
      <c r="W167">
        <f>[1]RPPF_UPDATED_RW4!W167</f>
        <v>149</v>
      </c>
      <c r="X167">
        <f>[1]RPPF_UPDATED_RW4!X167</f>
        <v>222</v>
      </c>
      <c r="Y167">
        <f>[1]RPPF_UPDATED_RW4!Y167</f>
        <v>126</v>
      </c>
      <c r="Z167">
        <f>[1]RPPF_UPDATED_RW4!Z167</f>
        <v>-2.3774667681676999E-2</v>
      </c>
      <c r="AA167">
        <f>[1]RPPF_UPDATED_RW4!AA167</f>
        <v>185</v>
      </c>
      <c r="AB167">
        <f>[1]RPPF_UPDATED_RW4!AB167</f>
        <v>777475.00252756802</v>
      </c>
      <c r="AC167">
        <f>[1]RPPF_UPDATED_RW4!AC167</f>
        <v>188</v>
      </c>
      <c r="AD167">
        <f>[1]RPPF_UPDATED_RW4!AD167</f>
        <v>26.3631997102739</v>
      </c>
      <c r="AE167">
        <f>[1]RPPF_UPDATED_RW4!AE167</f>
        <v>179</v>
      </c>
      <c r="AF167">
        <f>[1]RPPF_UPDATED_RW4!AF167</f>
        <v>182</v>
      </c>
      <c r="AG167">
        <f>[1]RPPF_UPDATED_RW4!AG167</f>
        <v>0.45361835</v>
      </c>
      <c r="AH167">
        <f>[1]RPPF_UPDATED_RW4!AH167</f>
        <v>186</v>
      </c>
      <c r="AI167">
        <f>[1]RPPF_UPDATED_RW4!AI167</f>
        <v>149</v>
      </c>
      <c r="AJ167">
        <f>[1]RPPF_UPDATED_RW4!AJ167</f>
        <v>222</v>
      </c>
      <c r="AK167">
        <f>[1]RPPF_UPDATED_RW4!AK167</f>
        <v>126</v>
      </c>
      <c r="AL167">
        <f>[1]RPPF_UPDATED_RW4!AL167</f>
        <v>181.5</v>
      </c>
      <c r="AM167">
        <f>[1]RPPF_UPDATED_RW4!AM167</f>
        <v>357.836491002137</v>
      </c>
      <c r="AN167">
        <f>[1]RPPF_UPDATED_RW4!AN167</f>
        <v>163</v>
      </c>
      <c r="AO167">
        <f>[1]RPPF_UPDATED_RW4!AO167</f>
        <v>400.11608877815399</v>
      </c>
      <c r="AP167">
        <f>[1]RPPF_UPDATED_RW4!AP167</f>
        <v>181</v>
      </c>
      <c r="AQ167">
        <f>[1]RPPF_UPDATED_RW4!AQ167</f>
        <v>0.31234761253564702</v>
      </c>
      <c r="AR167">
        <f>[1]RPPF_UPDATED_RW4!AR167</f>
        <v>0.244048805894756</v>
      </c>
      <c r="AS167">
        <f>[1]RPPF_UPDATED_RW4!AS167</f>
        <v>0.59943449614958999</v>
      </c>
      <c r="AT167">
        <f>[1]RPPF_UPDATED_RW4!AT167</f>
        <v>166</v>
      </c>
    </row>
    <row r="168" spans="1:46" x14ac:dyDescent="0.25">
      <c r="A168">
        <f>[1]RPPF_UPDATED_RW4!A168</f>
        <v>166</v>
      </c>
      <c r="B168">
        <f>[1]RPPF_UPDATED_RW4!B168</f>
        <v>2025</v>
      </c>
      <c r="C168" t="str">
        <f>[1]RPPF_UPDATED_RW4!C168</f>
        <v>Sam Houston St.</v>
      </c>
      <c r="D168">
        <f>[1]RPPF_UPDATED_RW4!D168</f>
        <v>68.497500000000002</v>
      </c>
      <c r="E168">
        <f>[1]RPPF_UPDATED_RW4!E168</f>
        <v>162</v>
      </c>
      <c r="F168">
        <f>[1]RPPF_UPDATED_RW4!F168</f>
        <v>68.023700000000005</v>
      </c>
      <c r="G168">
        <f>[1]RPPF_UPDATED_RW4!G168</f>
        <v>146</v>
      </c>
      <c r="H168">
        <f>[1]RPPF_UPDATED_RW4!H168</f>
        <v>104.625</v>
      </c>
      <c r="I168">
        <f>[1]RPPF_UPDATED_RW4!I168</f>
        <v>214</v>
      </c>
      <c r="J168">
        <f>[1]RPPF_UPDATED_RW4!J168</f>
        <v>109.715</v>
      </c>
      <c r="K168">
        <f>[1]RPPF_UPDATED_RW4!K168</f>
        <v>127</v>
      </c>
      <c r="L168">
        <f>[1]RPPF_UPDATED_RW4!L168</f>
        <v>110.92700000000001</v>
      </c>
      <c r="M168">
        <f>[1]RPPF_UPDATED_RW4!M168</f>
        <v>293</v>
      </c>
      <c r="N168">
        <f>[1]RPPF_UPDATED_RW4!N168</f>
        <v>109.994</v>
      </c>
      <c r="O168">
        <f>[1]RPPF_UPDATED_RW4!O168</f>
        <v>221</v>
      </c>
      <c r="P168">
        <f>[1]RPPF_UPDATED_RW4!P168</f>
        <v>-0.27955799999999997</v>
      </c>
      <c r="Q168">
        <f>[1]RPPF_UPDATED_RW4!Q168</f>
        <v>169</v>
      </c>
      <c r="R168">
        <f>[1]RPPF_UPDATED_RW4!R168</f>
        <v>0.52031629999999995</v>
      </c>
      <c r="S168">
        <f>[1]RPPF_UPDATED_RW4!S168</f>
        <v>0.46591680000000002</v>
      </c>
      <c r="T168">
        <f>[1]RPPF_UPDATED_RW4!T168</f>
        <v>0.44381930000000003</v>
      </c>
      <c r="U168">
        <f>[1]RPPF_UPDATED_RW4!U168</f>
        <v>0.44121860000000002</v>
      </c>
      <c r="V168">
        <f>[1]RPPF_UPDATED_RW4!V168</f>
        <v>163</v>
      </c>
      <c r="W168">
        <f>[1]RPPF_UPDATED_RW4!W168</f>
        <v>168</v>
      </c>
      <c r="X168">
        <f>[1]RPPF_UPDATED_RW4!X168</f>
        <v>193</v>
      </c>
      <c r="Y168">
        <f>[1]RPPF_UPDATED_RW4!Y168</f>
        <v>186</v>
      </c>
      <c r="Z168">
        <f>[1]RPPF_UPDATED_RW4!Z168</f>
        <v>-4.0731413555238696E-3</v>
      </c>
      <c r="AA168">
        <f>[1]RPPF_UPDATED_RW4!AA168</f>
        <v>169</v>
      </c>
      <c r="AB168">
        <f>[1]RPPF_UPDATED_RW4!AB168</f>
        <v>824530.52045943704</v>
      </c>
      <c r="AC168">
        <f>[1]RPPF_UPDATED_RW4!AC168</f>
        <v>128</v>
      </c>
      <c r="AD168">
        <f>[1]RPPF_UPDATED_RW4!AD168</f>
        <v>26.947325737410601</v>
      </c>
      <c r="AE168">
        <f>[1]RPPF_UPDATED_RW4!AE168</f>
        <v>212</v>
      </c>
      <c r="AF168">
        <f>[1]RPPF_UPDATED_RW4!AF168</f>
        <v>190.5</v>
      </c>
      <c r="AG168">
        <f>[1]RPPF_UPDATED_RW4!AG168</f>
        <v>0.49311654999999999</v>
      </c>
      <c r="AH168">
        <f>[1]RPPF_UPDATED_RW4!AH168</f>
        <v>165</v>
      </c>
      <c r="AI168">
        <f>[1]RPPF_UPDATED_RW4!AI168</f>
        <v>168</v>
      </c>
      <c r="AJ168">
        <f>[1]RPPF_UPDATED_RW4!AJ168</f>
        <v>193</v>
      </c>
      <c r="AK168">
        <f>[1]RPPF_UPDATED_RW4!AK168</f>
        <v>186</v>
      </c>
      <c r="AL168">
        <f>[1]RPPF_UPDATED_RW4!AL168</f>
        <v>171.916666666666</v>
      </c>
      <c r="AM168">
        <f>[1]RPPF_UPDATED_RW4!AM168</f>
        <v>368.98576455424302</v>
      </c>
      <c r="AN168">
        <f>[1]RPPF_UPDATED_RW4!AN168</f>
        <v>167</v>
      </c>
      <c r="AO168">
        <f>[1]RPPF_UPDATED_RW4!AO168</f>
        <v>348.63292798967399</v>
      </c>
      <c r="AP168">
        <f>[1]RPPF_UPDATED_RW4!AP168</f>
        <v>166</v>
      </c>
      <c r="AQ168">
        <f>[1]RPPF_UPDATED_RW4!AQ168</f>
        <v>0.28603689812530397</v>
      </c>
      <c r="AR168">
        <f>[1]RPPF_UPDATED_RW4!AR168</f>
        <v>0.26990619484009198</v>
      </c>
      <c r="AS168">
        <f>[1]RPPF_UPDATED_RW4!AS168</f>
        <v>0.59923909203727999</v>
      </c>
      <c r="AT168">
        <f>[1]RPPF_UPDATED_RW4!AT168</f>
        <v>167</v>
      </c>
    </row>
    <row r="169" spans="1:46" x14ac:dyDescent="0.25">
      <c r="A169">
        <f>[1]RPPF_UPDATED_RW4!A169</f>
        <v>167</v>
      </c>
      <c r="B169">
        <f>[1]RPPF_UPDATED_RW4!B169</f>
        <v>2025</v>
      </c>
      <c r="C169" t="str">
        <f>[1]RPPF_UPDATED_RW4!C169</f>
        <v>Central Connecticut</v>
      </c>
      <c r="D169">
        <f>[1]RPPF_UPDATED_RW4!D169</f>
        <v>66.278800000000004</v>
      </c>
      <c r="E169">
        <f>[1]RPPF_UPDATED_RW4!E169</f>
        <v>279</v>
      </c>
      <c r="F169">
        <f>[1]RPPF_UPDATED_RW4!F169</f>
        <v>65.704300000000003</v>
      </c>
      <c r="G169">
        <f>[1]RPPF_UPDATED_RW4!G169</f>
        <v>264</v>
      </c>
      <c r="H169">
        <f>[1]RPPF_UPDATED_RW4!H169</f>
        <v>105.03100000000001</v>
      </c>
      <c r="I169">
        <f>[1]RPPF_UPDATED_RW4!I169</f>
        <v>202</v>
      </c>
      <c r="J169">
        <f>[1]RPPF_UPDATED_RW4!J169</f>
        <v>102.187</v>
      </c>
      <c r="K169">
        <f>[1]RPPF_UPDATED_RW4!K169</f>
        <v>274</v>
      </c>
      <c r="L169">
        <f>[1]RPPF_UPDATED_RW4!L169</f>
        <v>96.238500000000002</v>
      </c>
      <c r="M169">
        <f>[1]RPPF_UPDATED_RW4!M169</f>
        <v>17</v>
      </c>
      <c r="N169">
        <f>[1]RPPF_UPDATED_RW4!N169</f>
        <v>103.389</v>
      </c>
      <c r="O169">
        <f>[1]RPPF_UPDATED_RW4!O169</f>
        <v>94</v>
      </c>
      <c r="P169">
        <f>[1]RPPF_UPDATED_RW4!P169</f>
        <v>-1.20163</v>
      </c>
      <c r="Q169">
        <f>[1]RPPF_UPDATED_RW4!Q169</f>
        <v>182</v>
      </c>
      <c r="R169">
        <f>[1]RPPF_UPDATED_RW4!R169</f>
        <v>0.35062490000000002</v>
      </c>
      <c r="S169">
        <f>[1]RPPF_UPDATED_RW4!S169</f>
        <v>0.52281420000000001</v>
      </c>
      <c r="T169">
        <f>[1]RPPF_UPDATED_RW4!T169</f>
        <v>0.40972069999999999</v>
      </c>
      <c r="U169">
        <f>[1]RPPF_UPDATED_RW4!U169</f>
        <v>0.702685</v>
      </c>
      <c r="V169">
        <f>[1]RPPF_UPDATED_RW4!V169</f>
        <v>249</v>
      </c>
      <c r="W169">
        <f>[1]RPPF_UPDATED_RW4!W169</f>
        <v>142</v>
      </c>
      <c r="X169">
        <f>[1]RPPF_UPDATED_RW4!X169</f>
        <v>208</v>
      </c>
      <c r="Y169">
        <f>[1]RPPF_UPDATED_RW4!Y169</f>
        <v>85</v>
      </c>
      <c r="Z169">
        <f>[1]RPPF_UPDATED_RW4!Z169</f>
        <v>-1.81355124112083E-2</v>
      </c>
      <c r="AA169">
        <f>[1]RPPF_UPDATED_RW4!AA169</f>
        <v>182</v>
      </c>
      <c r="AB169">
        <f>[1]RPPF_UPDATED_RW4!AB169</f>
        <v>692095.35656575696</v>
      </c>
      <c r="AC169">
        <f>[1]RPPF_UPDATED_RW4!AC169</f>
        <v>292</v>
      </c>
      <c r="AD169">
        <f>[1]RPPF_UPDATED_RW4!AD169</f>
        <v>25.222277458138699</v>
      </c>
      <c r="AE169">
        <f>[1]RPPF_UPDATED_RW4!AE169</f>
        <v>124</v>
      </c>
      <c r="AF169">
        <f>[1]RPPF_UPDATED_RW4!AF169</f>
        <v>153</v>
      </c>
      <c r="AG169">
        <f>[1]RPPF_UPDATED_RW4!AG169</f>
        <v>0.43671955000000001</v>
      </c>
      <c r="AH169">
        <f>[1]RPPF_UPDATED_RW4!AH169</f>
        <v>196</v>
      </c>
      <c r="AI169">
        <f>[1]RPPF_UPDATED_RW4!AI169</f>
        <v>142</v>
      </c>
      <c r="AJ169">
        <f>[1]RPPF_UPDATED_RW4!AJ169</f>
        <v>208</v>
      </c>
      <c r="AK169">
        <f>[1]RPPF_UPDATED_RW4!AK169</f>
        <v>85</v>
      </c>
      <c r="AL169">
        <f>[1]RPPF_UPDATED_RW4!AL169</f>
        <v>186</v>
      </c>
      <c r="AM169">
        <f>[1]RPPF_UPDATED_RW4!AM169</f>
        <v>355.76692446379599</v>
      </c>
      <c r="AN169">
        <f>[1]RPPF_UPDATED_RW4!AN169</f>
        <v>162</v>
      </c>
      <c r="AO169">
        <f>[1]RPPF_UPDATED_RW4!AO169</f>
        <v>425.902618740104</v>
      </c>
      <c r="AP169">
        <f>[1]RPPF_UPDATED_RW4!AP169</f>
        <v>190</v>
      </c>
      <c r="AQ169">
        <f>[1]RPPF_UPDATED_RW4!AQ169</f>
        <v>0.32214060374385201</v>
      </c>
      <c r="AR169">
        <f>[1]RPPF_UPDATED_RW4!AR169</f>
        <v>0.23313000304227599</v>
      </c>
      <c r="AS169">
        <f>[1]RPPF_UPDATED_RW4!AS169</f>
        <v>0.59894904340161104</v>
      </c>
      <c r="AT169">
        <f>[1]RPPF_UPDATED_RW4!AT169</f>
        <v>168</v>
      </c>
    </row>
    <row r="170" spans="1:46" x14ac:dyDescent="0.25">
      <c r="A170">
        <f>[1]RPPF_UPDATED_RW4!A170</f>
        <v>168</v>
      </c>
      <c r="B170">
        <f>[1]RPPF_UPDATED_RW4!B170</f>
        <v>2025</v>
      </c>
      <c r="C170" t="str">
        <f>[1]RPPF_UPDATED_RW4!C170</f>
        <v>Tulane</v>
      </c>
      <c r="D170">
        <f>[1]RPPF_UPDATED_RW4!D170</f>
        <v>67.819800000000001</v>
      </c>
      <c r="E170">
        <f>[1]RPPF_UPDATED_RW4!E170</f>
        <v>198</v>
      </c>
      <c r="F170">
        <f>[1]RPPF_UPDATED_RW4!F170</f>
        <v>66.820899999999995</v>
      </c>
      <c r="G170">
        <f>[1]RPPF_UPDATED_RW4!G170</f>
        <v>209</v>
      </c>
      <c r="H170">
        <f>[1]RPPF_UPDATED_RW4!H170</f>
        <v>107.82</v>
      </c>
      <c r="I170">
        <f>[1]RPPF_UPDATED_RW4!I170</f>
        <v>136</v>
      </c>
      <c r="J170">
        <f>[1]RPPF_UPDATED_RW4!J170</f>
        <v>108.044</v>
      </c>
      <c r="K170">
        <f>[1]RPPF_UPDATED_RW4!K170</f>
        <v>165</v>
      </c>
      <c r="L170">
        <f>[1]RPPF_UPDATED_RW4!L170</f>
        <v>103.71899999999999</v>
      </c>
      <c r="M170">
        <f>[1]RPPF_UPDATED_RW4!M170</f>
        <v>116</v>
      </c>
      <c r="N170">
        <f>[1]RPPF_UPDATED_RW4!N170</f>
        <v>107.051</v>
      </c>
      <c r="O170">
        <f>[1]RPPF_UPDATED_RW4!O170</f>
        <v>164</v>
      </c>
      <c r="P170">
        <f>[1]RPPF_UPDATED_RW4!P170</f>
        <v>0.99278699999999998</v>
      </c>
      <c r="Q170">
        <f>[1]RPPF_UPDATED_RW4!Q170</f>
        <v>149</v>
      </c>
      <c r="R170">
        <f>[1]RPPF_UPDATED_RW4!R170</f>
        <v>0.66851119999999997</v>
      </c>
      <c r="S170">
        <f>[1]RPPF_UPDATED_RW4!S170</f>
        <v>0.4079199</v>
      </c>
      <c r="T170">
        <f>[1]RPPF_UPDATED_RW4!T170</f>
        <v>0.43861990000000001</v>
      </c>
      <c r="U170">
        <f>[1]RPPF_UPDATED_RW4!U170</f>
        <v>0.58361220000000003</v>
      </c>
      <c r="V170">
        <f>[1]RPPF_UPDATED_RW4!V170</f>
        <v>112</v>
      </c>
      <c r="W170">
        <f>[1]RPPF_UPDATED_RW4!W170</f>
        <v>199</v>
      </c>
      <c r="X170">
        <f>[1]RPPF_UPDATED_RW4!X170</f>
        <v>199</v>
      </c>
      <c r="Y170">
        <f>[1]RPPF_UPDATED_RW4!Y170</f>
        <v>122</v>
      </c>
      <c r="Z170">
        <f>[1]RPPF_UPDATED_RW4!Z170</f>
        <v>1.46417417922198E-2</v>
      </c>
      <c r="AA170">
        <f>[1]RPPF_UPDATED_RW4!AA170</f>
        <v>149</v>
      </c>
      <c r="AB170">
        <f>[1]RPPF_UPDATED_RW4!AB170</f>
        <v>791694.83787833201</v>
      </c>
      <c r="AC170">
        <f>[1]RPPF_UPDATED_RW4!AC170</f>
        <v>168</v>
      </c>
      <c r="AD170">
        <f>[1]RPPF_UPDATED_RW4!AD170</f>
        <v>26.0608550652174</v>
      </c>
      <c r="AE170">
        <f>[1]RPPF_UPDATED_RW4!AE170</f>
        <v>165</v>
      </c>
      <c r="AF170">
        <f>[1]RPPF_UPDATED_RW4!AF170</f>
        <v>157</v>
      </c>
      <c r="AG170">
        <f>[1]RPPF_UPDATED_RW4!AG170</f>
        <v>0.53821554999999999</v>
      </c>
      <c r="AH170">
        <f>[1]RPPF_UPDATED_RW4!AH170</f>
        <v>144</v>
      </c>
      <c r="AI170">
        <f>[1]RPPF_UPDATED_RW4!AI170</f>
        <v>199</v>
      </c>
      <c r="AJ170">
        <f>[1]RPPF_UPDATED_RW4!AJ170</f>
        <v>199</v>
      </c>
      <c r="AK170">
        <f>[1]RPPF_UPDATED_RW4!AK170</f>
        <v>122</v>
      </c>
      <c r="AL170">
        <f>[1]RPPF_UPDATED_RW4!AL170</f>
        <v>156.5</v>
      </c>
      <c r="AM170">
        <f>[1]RPPF_UPDATED_RW4!AM170</f>
        <v>383.65375163114101</v>
      </c>
      <c r="AN170">
        <f>[1]RPPF_UPDATED_RW4!AN170</f>
        <v>176</v>
      </c>
      <c r="AO170">
        <f>[1]RPPF_UPDATED_RW4!AO170</f>
        <v>290.77569386466001</v>
      </c>
      <c r="AP170">
        <f>[1]RPPF_UPDATED_RW4!AP170</f>
        <v>145</v>
      </c>
      <c r="AQ170">
        <f>[1]RPPF_UPDATED_RW4!AQ170</f>
        <v>0.24945694417408801</v>
      </c>
      <c r="AR170">
        <f>[1]RPPF_UPDATED_RW4!AR170</f>
        <v>0.30134972737464</v>
      </c>
      <c r="AS170">
        <f>[1]RPPF_UPDATED_RW4!AS170</f>
        <v>0.59701834816553601</v>
      </c>
      <c r="AT170">
        <f>[1]RPPF_UPDATED_RW4!AT170</f>
        <v>169</v>
      </c>
    </row>
    <row r="171" spans="1:46" x14ac:dyDescent="0.25">
      <c r="A171">
        <f>[1]RPPF_UPDATED_RW4!A171</f>
        <v>169</v>
      </c>
      <c r="B171">
        <f>[1]RPPF_UPDATED_RW4!B171</f>
        <v>2025</v>
      </c>
      <c r="C171" t="str">
        <f>[1]RPPF_UPDATED_RW4!C171</f>
        <v>Seattle</v>
      </c>
      <c r="D171">
        <f>[1]RPPF_UPDATED_RW4!D171</f>
        <v>67.843500000000006</v>
      </c>
      <c r="E171">
        <f>[1]RPPF_UPDATED_RW4!E171</f>
        <v>197</v>
      </c>
      <c r="F171">
        <f>[1]RPPF_UPDATED_RW4!F171</f>
        <v>66.391099999999994</v>
      </c>
      <c r="G171">
        <f>[1]RPPF_UPDATED_RW4!G171</f>
        <v>227</v>
      </c>
      <c r="H171">
        <f>[1]RPPF_UPDATED_RW4!H171</f>
        <v>104.15</v>
      </c>
      <c r="I171">
        <f>[1]RPPF_UPDATED_RW4!I171</f>
        <v>231</v>
      </c>
      <c r="J171">
        <f>[1]RPPF_UPDATED_RW4!J171</f>
        <v>106.89700000000001</v>
      </c>
      <c r="K171">
        <f>[1]RPPF_UPDATED_RW4!K171</f>
        <v>189</v>
      </c>
      <c r="L171">
        <f>[1]RPPF_UPDATED_RW4!L171</f>
        <v>103.732</v>
      </c>
      <c r="M171">
        <f>[1]RPPF_UPDATED_RW4!M171</f>
        <v>117</v>
      </c>
      <c r="N171">
        <f>[1]RPPF_UPDATED_RW4!N171</f>
        <v>106.169</v>
      </c>
      <c r="O171">
        <f>[1]RPPF_UPDATED_RW4!O171</f>
        <v>148</v>
      </c>
      <c r="P171">
        <f>[1]RPPF_UPDATED_RW4!P171</f>
        <v>0.72809699999999999</v>
      </c>
      <c r="Q171">
        <f>[1]RPPF_UPDATED_RW4!Q171</f>
        <v>153</v>
      </c>
      <c r="R171">
        <f>[1]RPPF_UPDATED_RW4!R171</f>
        <v>0.6847105</v>
      </c>
      <c r="S171">
        <f>[1]RPPF_UPDATED_RW4!S171</f>
        <v>0.40342020000000001</v>
      </c>
      <c r="T171">
        <f>[1]RPPF_UPDATED_RW4!T171</f>
        <v>0.55511379999999999</v>
      </c>
      <c r="U171">
        <f>[1]RPPF_UPDATED_RW4!U171</f>
        <v>0.37432080000000001</v>
      </c>
      <c r="V171">
        <f>[1]RPPF_UPDATED_RW4!V171</f>
        <v>105</v>
      </c>
      <c r="W171">
        <f>[1]RPPF_UPDATED_RW4!W171</f>
        <v>202</v>
      </c>
      <c r="X171">
        <f>[1]RPPF_UPDATED_RW4!X171</f>
        <v>138</v>
      </c>
      <c r="Y171">
        <f>[1]RPPF_UPDATED_RW4!Y171</f>
        <v>208</v>
      </c>
      <c r="Z171">
        <f>[1]RPPF_UPDATED_RW4!Z171</f>
        <v>1.07305784636701E-2</v>
      </c>
      <c r="AA171">
        <f>[1]RPPF_UPDATED_RW4!AA171</f>
        <v>152</v>
      </c>
      <c r="AB171">
        <f>[1]RPPF_UPDATED_RW4!AB171</f>
        <v>775245.54482469102</v>
      </c>
      <c r="AC171">
        <f>[1]RPPF_UPDATED_RW4!AC171</f>
        <v>192</v>
      </c>
      <c r="AD171">
        <f>[1]RPPF_UPDATED_RW4!AD171</f>
        <v>25.7091736729916</v>
      </c>
      <c r="AE171">
        <f>[1]RPPF_UPDATED_RW4!AE171</f>
        <v>145</v>
      </c>
      <c r="AF171">
        <f>[1]RPPF_UPDATED_RW4!AF171</f>
        <v>148.5</v>
      </c>
      <c r="AG171">
        <f>[1]RPPF_UPDATED_RW4!AG171</f>
        <v>0.54406535</v>
      </c>
      <c r="AH171">
        <f>[1]RPPF_UPDATED_RW4!AH171</f>
        <v>138</v>
      </c>
      <c r="AI171">
        <f>[1]RPPF_UPDATED_RW4!AI171</f>
        <v>202</v>
      </c>
      <c r="AJ171">
        <f>[1]RPPF_UPDATED_RW4!AJ171</f>
        <v>138</v>
      </c>
      <c r="AK171">
        <f>[1]RPPF_UPDATED_RW4!AK171</f>
        <v>208</v>
      </c>
      <c r="AL171">
        <f>[1]RPPF_UPDATED_RW4!AL171</f>
        <v>162.75</v>
      </c>
      <c r="AM171">
        <f>[1]RPPF_UPDATED_RW4!AM171</f>
        <v>403.42551017524602</v>
      </c>
      <c r="AN171">
        <f>[1]RPPF_UPDATED_RW4!AN171</f>
        <v>183</v>
      </c>
      <c r="AO171">
        <f>[1]RPPF_UPDATED_RW4!AO171</f>
        <v>299.13685920266698</v>
      </c>
      <c r="AP171">
        <f>[1]RPPF_UPDATED_RW4!AP171</f>
        <v>151</v>
      </c>
      <c r="AQ171">
        <f>[1]RPPF_UPDATED_RW4!AQ171</f>
        <v>0.24546860531964501</v>
      </c>
      <c r="AR171">
        <f>[1]RPPF_UPDATED_RW4!AR171</f>
        <v>0.30354749340077902</v>
      </c>
      <c r="AS171">
        <f>[1]RPPF_UPDATED_RW4!AS171</f>
        <v>0.59624127029684604</v>
      </c>
      <c r="AT171">
        <f>[1]RPPF_UPDATED_RW4!AT171</f>
        <v>170</v>
      </c>
    </row>
    <row r="172" spans="1:46" x14ac:dyDescent="0.25">
      <c r="A172">
        <f>[1]RPPF_UPDATED_RW4!A172</f>
        <v>170</v>
      </c>
      <c r="B172">
        <f>[1]RPPF_UPDATED_RW4!B172</f>
        <v>2025</v>
      </c>
      <c r="C172" t="str">
        <f>[1]RPPF_UPDATED_RW4!C172</f>
        <v>Elon</v>
      </c>
      <c r="D172">
        <f>[1]RPPF_UPDATED_RW4!D172</f>
        <v>65.3596</v>
      </c>
      <c r="E172">
        <f>[1]RPPF_UPDATED_RW4!E172</f>
        <v>314</v>
      </c>
      <c r="F172">
        <f>[1]RPPF_UPDATED_RW4!F172</f>
        <v>64.725099999999998</v>
      </c>
      <c r="G172">
        <f>[1]RPPF_UPDATED_RW4!G172</f>
        <v>317</v>
      </c>
      <c r="H172">
        <f>[1]RPPF_UPDATED_RW4!H172</f>
        <v>108.744</v>
      </c>
      <c r="I172">
        <f>[1]RPPF_UPDATED_RW4!I172</f>
        <v>116</v>
      </c>
      <c r="J172">
        <f>[1]RPPF_UPDATED_RW4!J172</f>
        <v>108.578</v>
      </c>
      <c r="K172">
        <f>[1]RPPF_UPDATED_RW4!K172</f>
        <v>154</v>
      </c>
      <c r="L172">
        <f>[1]RPPF_UPDATED_RW4!L172</f>
        <v>105.348</v>
      </c>
      <c r="M172">
        <f>[1]RPPF_UPDATED_RW4!M172</f>
        <v>165</v>
      </c>
      <c r="N172">
        <f>[1]RPPF_UPDATED_RW4!N172</f>
        <v>108.843</v>
      </c>
      <c r="O172">
        <f>[1]RPPF_UPDATED_RW4!O172</f>
        <v>202</v>
      </c>
      <c r="P172">
        <f>[1]RPPF_UPDATED_RW4!P172</f>
        <v>-0.26565499999999997</v>
      </c>
      <c r="Q172">
        <f>[1]RPPF_UPDATED_RW4!Q172</f>
        <v>167</v>
      </c>
      <c r="R172">
        <f>[1]RPPF_UPDATED_RW4!R172</f>
        <v>0.5035172</v>
      </c>
      <c r="S172">
        <f>[1]RPPF_UPDATED_RW4!S172</f>
        <v>0.46541690000000002</v>
      </c>
      <c r="T172">
        <f>[1]RPPF_UPDATED_RW4!T172</f>
        <v>0.59451290000000001</v>
      </c>
      <c r="U172">
        <f>[1]RPPF_UPDATED_RW4!U172</f>
        <v>0.42671920000000002</v>
      </c>
      <c r="V172">
        <f>[1]RPPF_UPDATED_RW4!V172</f>
        <v>172</v>
      </c>
      <c r="W172">
        <f>[1]RPPF_UPDATED_RW4!W172</f>
        <v>169</v>
      </c>
      <c r="X172">
        <f>[1]RPPF_UPDATED_RW4!X172</f>
        <v>129</v>
      </c>
      <c r="Y172">
        <f>[1]RPPF_UPDATED_RW4!Y172</f>
        <v>192</v>
      </c>
      <c r="Z172">
        <f>[1]RPPF_UPDATED_RW4!Z172</f>
        <v>-4.0544923775543296E-3</v>
      </c>
      <c r="AA172">
        <f>[1]RPPF_UPDATED_RW4!AA172</f>
        <v>168</v>
      </c>
      <c r="AB172">
        <f>[1]RPPF_UPDATED_RW4!AB172</f>
        <v>770536.22533740604</v>
      </c>
      <c r="AC172">
        <f>[1]RPPF_UPDATED_RW4!AC172</f>
        <v>195</v>
      </c>
      <c r="AD172">
        <f>[1]RPPF_UPDATED_RW4!AD172</f>
        <v>27.769714836579901</v>
      </c>
      <c r="AE172">
        <f>[1]RPPF_UPDATED_RW4!AE172</f>
        <v>252</v>
      </c>
      <c r="AF172">
        <f>[1]RPPF_UPDATED_RW4!AF172</f>
        <v>210</v>
      </c>
      <c r="AG172">
        <f>[1]RPPF_UPDATED_RW4!AG172</f>
        <v>0.48446705000000001</v>
      </c>
      <c r="AH172">
        <f>[1]RPPF_UPDATED_RW4!AH172</f>
        <v>170</v>
      </c>
      <c r="AI172">
        <f>[1]RPPF_UPDATED_RW4!AI172</f>
        <v>169</v>
      </c>
      <c r="AJ172">
        <f>[1]RPPF_UPDATED_RW4!AJ172</f>
        <v>129</v>
      </c>
      <c r="AK172">
        <f>[1]RPPF_UPDATED_RW4!AK172</f>
        <v>192</v>
      </c>
      <c r="AL172">
        <f>[1]RPPF_UPDATED_RW4!AL172</f>
        <v>177.333333333333</v>
      </c>
      <c r="AM172">
        <f>[1]RPPF_UPDATED_RW4!AM172</f>
        <v>381.02039984653101</v>
      </c>
      <c r="AN172">
        <f>[1]RPPF_UPDATED_RW4!AN172</f>
        <v>175</v>
      </c>
      <c r="AO172">
        <f>[1]RPPF_UPDATED_RW4!AO172</f>
        <v>366.037965499064</v>
      </c>
      <c r="AP172">
        <f>[1]RPPF_UPDATED_RW4!AP172</f>
        <v>173</v>
      </c>
      <c r="AQ172">
        <f>[1]RPPF_UPDATED_RW4!AQ172</f>
        <v>0.28481442202632801</v>
      </c>
      <c r="AR172">
        <f>[1]RPPF_UPDATED_RW4!AR172</f>
        <v>0.26356200489095699</v>
      </c>
      <c r="AS172">
        <f>[1]RPPF_UPDATED_RW4!AS172</f>
        <v>0.59596329511520296</v>
      </c>
      <c r="AT172">
        <f>[1]RPPF_UPDATED_RW4!AT172</f>
        <v>171</v>
      </c>
    </row>
    <row r="173" spans="1:46" x14ac:dyDescent="0.25">
      <c r="A173">
        <f>[1]RPPF_UPDATED_RW4!A173</f>
        <v>171</v>
      </c>
      <c r="B173">
        <f>[1]RPPF_UPDATED_RW4!B173</f>
        <v>2025</v>
      </c>
      <c r="C173" t="str">
        <f>[1]RPPF_UPDATED_RW4!C173</f>
        <v>Princeton</v>
      </c>
      <c r="D173">
        <f>[1]RPPF_UPDATED_RW4!D173</f>
        <v>68.155699999999996</v>
      </c>
      <c r="E173">
        <f>[1]RPPF_UPDATED_RW4!E173</f>
        <v>186</v>
      </c>
      <c r="F173">
        <f>[1]RPPF_UPDATED_RW4!F173</f>
        <v>66.776200000000003</v>
      </c>
      <c r="G173">
        <f>[1]RPPF_UPDATED_RW4!G173</f>
        <v>212</v>
      </c>
      <c r="H173">
        <f>[1]RPPF_UPDATED_RW4!H173</f>
        <v>105.649</v>
      </c>
      <c r="I173">
        <f>[1]RPPF_UPDATED_RW4!I173</f>
        <v>182</v>
      </c>
      <c r="J173">
        <f>[1]RPPF_UPDATED_RW4!J173</f>
        <v>107.095</v>
      </c>
      <c r="K173">
        <f>[1]RPPF_UPDATED_RW4!K173</f>
        <v>182</v>
      </c>
      <c r="L173">
        <f>[1]RPPF_UPDATED_RW4!L173</f>
        <v>105.42700000000001</v>
      </c>
      <c r="M173">
        <f>[1]RPPF_UPDATED_RW4!M173</f>
        <v>168</v>
      </c>
      <c r="N173">
        <f>[1]RPPF_UPDATED_RW4!N173</f>
        <v>106.86</v>
      </c>
      <c r="O173">
        <f>[1]RPPF_UPDATED_RW4!O173</f>
        <v>161</v>
      </c>
      <c r="P173">
        <f>[1]RPPF_UPDATED_RW4!P173</f>
        <v>0.23457</v>
      </c>
      <c r="Q173">
        <f>[1]RPPF_UPDATED_RW4!Q173</f>
        <v>159</v>
      </c>
      <c r="R173">
        <f>[1]RPPF_UPDATED_RW4!R173</f>
        <v>0.35562450000000001</v>
      </c>
      <c r="S173">
        <f>[1]RPPF_UPDATED_RW4!S173</f>
        <v>0.50731479999999995</v>
      </c>
      <c r="T173">
        <f>[1]RPPF_UPDATED_RW4!T173</f>
        <v>0.52071520000000004</v>
      </c>
      <c r="U173">
        <f>[1]RPPF_UPDATED_RW4!U173</f>
        <v>0.4058195</v>
      </c>
      <c r="V173">
        <f>[1]RPPF_UPDATED_RW4!V173</f>
        <v>245</v>
      </c>
      <c r="W173">
        <f>[1]RPPF_UPDATED_RW4!W173</f>
        <v>148</v>
      </c>
      <c r="X173">
        <f>[1]RPPF_UPDATED_RW4!X173</f>
        <v>152</v>
      </c>
      <c r="Y173">
        <f>[1]RPPF_UPDATED_RW4!Y173</f>
        <v>195</v>
      </c>
      <c r="Z173">
        <f>[1]RPPF_UPDATED_RW4!Z173</f>
        <v>3.44798747573569E-3</v>
      </c>
      <c r="AA173">
        <f>[1]RPPF_UPDATED_RW4!AA173</f>
        <v>159</v>
      </c>
      <c r="AB173">
        <f>[1]RPPF_UPDATED_RW4!AB173</f>
        <v>781700.82978619204</v>
      </c>
      <c r="AC173">
        <f>[1]RPPF_UPDATED_RW4!AC173</f>
        <v>181</v>
      </c>
      <c r="AD173">
        <f>[1]RPPF_UPDATED_RW4!AD173</f>
        <v>25.8584261934779</v>
      </c>
      <c r="AE173">
        <f>[1]RPPF_UPDATED_RW4!AE173</f>
        <v>155</v>
      </c>
      <c r="AF173">
        <f>[1]RPPF_UPDATED_RW4!AF173</f>
        <v>157</v>
      </c>
      <c r="AG173">
        <f>[1]RPPF_UPDATED_RW4!AG173</f>
        <v>0.43146964999999998</v>
      </c>
      <c r="AH173">
        <f>[1]RPPF_UPDATED_RW4!AH173</f>
        <v>200</v>
      </c>
      <c r="AI173">
        <f>[1]RPPF_UPDATED_RW4!AI173</f>
        <v>148</v>
      </c>
      <c r="AJ173">
        <f>[1]RPPF_UPDATED_RW4!AJ173</f>
        <v>152</v>
      </c>
      <c r="AK173">
        <f>[1]RPPF_UPDATED_RW4!AK173</f>
        <v>195</v>
      </c>
      <c r="AL173">
        <f>[1]RPPF_UPDATED_RW4!AL173</f>
        <v>174</v>
      </c>
      <c r="AM173">
        <f>[1]RPPF_UPDATED_RW4!AM173</f>
        <v>342.982306055332</v>
      </c>
      <c r="AN173">
        <f>[1]RPPF_UPDATED_RW4!AN173</f>
        <v>157</v>
      </c>
      <c r="AO173">
        <f>[1]RPPF_UPDATED_RW4!AO173</f>
        <v>403.27286055925299</v>
      </c>
      <c r="AP173">
        <f>[1]RPPF_UPDATED_RW4!AP173</f>
        <v>184</v>
      </c>
      <c r="AQ173">
        <f>[1]RPPF_UPDATED_RW4!AQ173</f>
        <v>0.31373647382487702</v>
      </c>
      <c r="AR173">
        <f>[1]RPPF_UPDATED_RW4!AR173</f>
        <v>0.231904781028753</v>
      </c>
      <c r="AS173">
        <f>[1]RPPF_UPDATED_RW4!AS173</f>
        <v>0.59477250156931305</v>
      </c>
      <c r="AT173">
        <f>[1]RPPF_UPDATED_RW4!AT173</f>
        <v>172</v>
      </c>
    </row>
    <row r="174" spans="1:46" x14ac:dyDescent="0.25">
      <c r="A174">
        <f>[1]RPPF_UPDATED_RW4!A174</f>
        <v>172</v>
      </c>
      <c r="B174">
        <f>[1]RPPF_UPDATED_RW4!B174</f>
        <v>2025</v>
      </c>
      <c r="C174" t="str">
        <f>[1]RPPF_UPDATED_RW4!C174</f>
        <v>Miami FL</v>
      </c>
      <c r="D174">
        <f>[1]RPPF_UPDATED_RW4!D174</f>
        <v>67.296199999999999</v>
      </c>
      <c r="E174">
        <f>[1]RPPF_UPDATED_RW4!E174</f>
        <v>222</v>
      </c>
      <c r="F174">
        <f>[1]RPPF_UPDATED_RW4!F174</f>
        <v>67.3001</v>
      </c>
      <c r="G174">
        <f>[1]RPPF_UPDATED_RW4!G174</f>
        <v>188</v>
      </c>
      <c r="H174">
        <f>[1]RPPF_UPDATED_RW4!H174</f>
        <v>110.21</v>
      </c>
      <c r="I174">
        <f>[1]RPPF_UPDATED_RW4!I174</f>
        <v>86</v>
      </c>
      <c r="J174">
        <f>[1]RPPF_UPDATED_RW4!J174</f>
        <v>115.086</v>
      </c>
      <c r="K174">
        <f>[1]RPPF_UPDATED_RW4!K174</f>
        <v>61</v>
      </c>
      <c r="L174">
        <f>[1]RPPF_UPDATED_RW4!L174</f>
        <v>117.417</v>
      </c>
      <c r="M174">
        <f>[1]RPPF_UPDATED_RW4!M174</f>
        <v>354</v>
      </c>
      <c r="N174">
        <f>[1]RPPF_UPDATED_RW4!N174</f>
        <v>116.07599999999999</v>
      </c>
      <c r="O174">
        <f>[1]RPPF_UPDATED_RW4!O174</f>
        <v>331</v>
      </c>
      <c r="P174">
        <f>[1]RPPF_UPDATED_RW4!P174</f>
        <v>-0.99021000000000003</v>
      </c>
      <c r="Q174">
        <f>[1]RPPF_UPDATED_RW4!Q174</f>
        <v>177</v>
      </c>
      <c r="R174">
        <f>[1]RPPF_UPDATED_RW4!R174</f>
        <v>0.51031689999999996</v>
      </c>
      <c r="S174">
        <f>[1]RPPF_UPDATED_RW4!S174</f>
        <v>0.45481749999999999</v>
      </c>
      <c r="T174">
        <f>[1]RPPF_UPDATED_RW4!T174</f>
        <v>0.60511250000000005</v>
      </c>
      <c r="U174">
        <f>[1]RPPF_UPDATED_RW4!U174</f>
        <v>0.45331779999999999</v>
      </c>
      <c r="V174">
        <f>[1]RPPF_UPDATED_RW4!V174</f>
        <v>168</v>
      </c>
      <c r="W174">
        <f>[1]RPPF_UPDATED_RW4!W174</f>
        <v>175</v>
      </c>
      <c r="X174">
        <f>[1]RPPF_UPDATED_RW4!X174</f>
        <v>125</v>
      </c>
      <c r="Y174">
        <f>[1]RPPF_UPDATED_RW4!Y174</f>
        <v>178</v>
      </c>
      <c r="Z174">
        <f>[1]RPPF_UPDATED_RW4!Z174</f>
        <v>-1.47110832409555E-2</v>
      </c>
      <c r="AA174">
        <f>[1]RPPF_UPDATED_RW4!AA174</f>
        <v>178</v>
      </c>
      <c r="AB174">
        <f>[1]RPPF_UPDATED_RW4!AB174</f>
        <v>891323.86155869497</v>
      </c>
      <c r="AC174">
        <f>[1]RPPF_UPDATED_RW4!AC174</f>
        <v>71</v>
      </c>
      <c r="AD174">
        <f>[1]RPPF_UPDATED_RW4!AD174</f>
        <v>29.894917029169601</v>
      </c>
      <c r="AE174">
        <f>[1]RPPF_UPDATED_RW4!AE174</f>
        <v>338</v>
      </c>
      <c r="AF174">
        <f>[1]RPPF_UPDATED_RW4!AF174</f>
        <v>258</v>
      </c>
      <c r="AG174">
        <f>[1]RPPF_UPDATED_RW4!AG174</f>
        <v>0.48256719999999997</v>
      </c>
      <c r="AH174">
        <f>[1]RPPF_UPDATED_RW4!AH174</f>
        <v>171</v>
      </c>
      <c r="AI174">
        <f>[1]RPPF_UPDATED_RW4!AI174</f>
        <v>175</v>
      </c>
      <c r="AJ174">
        <f>[1]RPPF_UPDATED_RW4!AJ174</f>
        <v>125</v>
      </c>
      <c r="AK174">
        <f>[1]RPPF_UPDATED_RW4!AK174</f>
        <v>178</v>
      </c>
      <c r="AL174">
        <f>[1]RPPF_UPDATED_RW4!AL174</f>
        <v>163.5</v>
      </c>
      <c r="AM174">
        <f>[1]RPPF_UPDATED_RW4!AM174</f>
        <v>359.48484831828102</v>
      </c>
      <c r="AN174">
        <f>[1]RPPF_UPDATED_RW4!AN174</f>
        <v>164</v>
      </c>
      <c r="AO174">
        <f>[1]RPPF_UPDATED_RW4!AO174</f>
        <v>338.812915589787</v>
      </c>
      <c r="AP174">
        <f>[1]RPPF_UPDATED_RW4!AP174</f>
        <v>164</v>
      </c>
      <c r="AQ174">
        <f>[1]RPPF_UPDATED_RW4!AQ174</f>
        <v>0.27995211833785499</v>
      </c>
      <c r="AR174">
        <f>[1]RPPF_UPDATED_RW4!AR174</f>
        <v>0.26507705036458301</v>
      </c>
      <c r="AS174">
        <f>[1]RPPF_UPDATED_RW4!AS174</f>
        <v>0.59450553158003705</v>
      </c>
      <c r="AT174">
        <f>[1]RPPF_UPDATED_RW4!AT174</f>
        <v>173</v>
      </c>
    </row>
    <row r="175" spans="1:46" x14ac:dyDescent="0.25">
      <c r="A175">
        <f>[1]RPPF_UPDATED_RW4!A175</f>
        <v>173</v>
      </c>
      <c r="B175">
        <f>[1]RPPF_UPDATED_RW4!B175</f>
        <v>2025</v>
      </c>
      <c r="C175" t="str">
        <f>[1]RPPF_UPDATED_RW4!C175</f>
        <v>Cleveland St.</v>
      </c>
      <c r="D175">
        <f>[1]RPPF_UPDATED_RW4!D175</f>
        <v>66.397900000000007</v>
      </c>
      <c r="E175">
        <f>[1]RPPF_UPDATED_RW4!E175</f>
        <v>271</v>
      </c>
      <c r="F175">
        <f>[1]RPPF_UPDATED_RW4!F175</f>
        <v>65.742900000000006</v>
      </c>
      <c r="G175">
        <f>[1]RPPF_UPDATED_RW4!G175</f>
        <v>259</v>
      </c>
      <c r="H175">
        <f>[1]RPPF_UPDATED_RW4!H175</f>
        <v>104.86199999999999</v>
      </c>
      <c r="I175">
        <f>[1]RPPF_UPDATED_RW4!I175</f>
        <v>207</v>
      </c>
      <c r="J175">
        <f>[1]RPPF_UPDATED_RW4!J175</f>
        <v>104.73</v>
      </c>
      <c r="K175">
        <f>[1]RPPF_UPDATED_RW4!K175</f>
        <v>225</v>
      </c>
      <c r="L175">
        <f>[1]RPPF_UPDATED_RW4!L175</f>
        <v>101.14400000000001</v>
      </c>
      <c r="M175">
        <f>[1]RPPF_UPDATED_RW4!M175</f>
        <v>70</v>
      </c>
      <c r="N175">
        <f>[1]RPPF_UPDATED_RW4!N175</f>
        <v>104.696</v>
      </c>
      <c r="O175">
        <f>[1]RPPF_UPDATED_RW4!O175</f>
        <v>113</v>
      </c>
      <c r="P175">
        <f>[1]RPPF_UPDATED_RW4!P175</f>
        <v>3.3960900000000002E-2</v>
      </c>
      <c r="Q175">
        <f>[1]RPPF_UPDATED_RW4!Q175</f>
        <v>162</v>
      </c>
      <c r="R175">
        <f>[1]RPPF_UPDATED_RW4!R175</f>
        <v>0.39362239999999998</v>
      </c>
      <c r="S175">
        <f>[1]RPPF_UPDATED_RW4!S175</f>
        <v>0.50171500000000002</v>
      </c>
      <c r="T175">
        <f>[1]RPPF_UPDATED_RW4!T175</f>
        <v>0.18633189999999999</v>
      </c>
      <c r="U175">
        <f>[1]RPPF_UPDATED_RW4!U175</f>
        <v>0.63461040000000002</v>
      </c>
      <c r="V175">
        <f>[1]RPPF_UPDATED_RW4!V175</f>
        <v>223</v>
      </c>
      <c r="W175">
        <f>[1]RPPF_UPDATED_RW4!W175</f>
        <v>151</v>
      </c>
      <c r="X175">
        <f>[1]RPPF_UPDATED_RW4!X175</f>
        <v>319</v>
      </c>
      <c r="Y175">
        <f>[1]RPPF_UPDATED_RW4!Y175</f>
        <v>104</v>
      </c>
      <c r="Z175">
        <f>[1]RPPF_UPDATED_RW4!Z175</f>
        <v>5.1206438757861298E-4</v>
      </c>
      <c r="AA175">
        <f>[1]RPPF_UPDATED_RW4!AA175</f>
        <v>162</v>
      </c>
      <c r="AB175">
        <f>[1]RPPF_UPDATED_RW4!AB175</f>
        <v>728276.92697690998</v>
      </c>
      <c r="AC175">
        <f>[1]RPPF_UPDATED_RW4!AC175</f>
        <v>249</v>
      </c>
      <c r="AD175">
        <f>[1]RPPF_UPDATED_RW4!AD175</f>
        <v>25.688207409387701</v>
      </c>
      <c r="AE175">
        <f>[1]RPPF_UPDATED_RW4!AE175</f>
        <v>142</v>
      </c>
      <c r="AF175">
        <f>[1]RPPF_UPDATED_RW4!AF175</f>
        <v>152</v>
      </c>
      <c r="AG175">
        <f>[1]RPPF_UPDATED_RW4!AG175</f>
        <v>0.44766869999999997</v>
      </c>
      <c r="AH175">
        <f>[1]RPPF_UPDATED_RW4!AH175</f>
        <v>189</v>
      </c>
      <c r="AI175">
        <f>[1]RPPF_UPDATED_RW4!AI175</f>
        <v>151</v>
      </c>
      <c r="AJ175">
        <f>[1]RPPF_UPDATED_RW4!AJ175</f>
        <v>319</v>
      </c>
      <c r="AK175">
        <f>[1]RPPF_UPDATED_RW4!AK175</f>
        <v>104</v>
      </c>
      <c r="AL175">
        <f>[1]RPPF_UPDATED_RW4!AL175</f>
        <v>195.833333333333</v>
      </c>
      <c r="AM175">
        <f>[1]RPPF_UPDATED_RW4!AM175</f>
        <v>390.32784216802997</v>
      </c>
      <c r="AN175">
        <f>[1]RPPF_UPDATED_RW4!AN175</f>
        <v>177</v>
      </c>
      <c r="AO175">
        <f>[1]RPPF_UPDATED_RW4!AO175</f>
        <v>437.45147546239701</v>
      </c>
      <c r="AP175">
        <f>[1]RPPF_UPDATED_RW4!AP175</f>
        <v>194</v>
      </c>
      <c r="AQ175">
        <f>[1]RPPF_UPDATED_RW4!AQ175</f>
        <v>0.30628715430790998</v>
      </c>
      <c r="AR175">
        <f>[1]RPPF_UPDATED_RW4!AR175</f>
        <v>0.23817699915362101</v>
      </c>
      <c r="AS175">
        <f>[1]RPPF_UPDATED_RW4!AS175</f>
        <v>0.59425893251348805</v>
      </c>
      <c r="AT175">
        <f>[1]RPPF_UPDATED_RW4!AT175</f>
        <v>174</v>
      </c>
    </row>
    <row r="176" spans="1:46" x14ac:dyDescent="0.25">
      <c r="A176">
        <f>[1]RPPF_UPDATED_RW4!A176</f>
        <v>174</v>
      </c>
      <c r="B176">
        <f>[1]RPPF_UPDATED_RW4!B176</f>
        <v>2025</v>
      </c>
      <c r="C176" t="str">
        <f>[1]RPPF_UPDATED_RW4!C176</f>
        <v>Northeastern</v>
      </c>
      <c r="D176">
        <f>[1]RPPF_UPDATED_RW4!D176</f>
        <v>67.126900000000006</v>
      </c>
      <c r="E176">
        <f>[1]RPPF_UPDATED_RW4!E176</f>
        <v>230</v>
      </c>
      <c r="F176">
        <f>[1]RPPF_UPDATED_RW4!F176</f>
        <v>67.773399999999995</v>
      </c>
      <c r="G176">
        <f>[1]RPPF_UPDATED_RW4!G176</f>
        <v>159</v>
      </c>
      <c r="H176">
        <f>[1]RPPF_UPDATED_RW4!H176</f>
        <v>105.03400000000001</v>
      </c>
      <c r="I176">
        <f>[1]RPPF_UPDATED_RW4!I176</f>
        <v>201</v>
      </c>
      <c r="J176">
        <f>[1]RPPF_UPDATED_RW4!J176</f>
        <v>105.51300000000001</v>
      </c>
      <c r="K176">
        <f>[1]RPPF_UPDATED_RW4!K176</f>
        <v>216</v>
      </c>
      <c r="L176">
        <f>[1]RPPF_UPDATED_RW4!L176</f>
        <v>104.286</v>
      </c>
      <c r="M176">
        <f>[1]RPPF_UPDATED_RW4!M176</f>
        <v>136</v>
      </c>
      <c r="N176">
        <f>[1]RPPF_UPDATED_RW4!N176</f>
        <v>108.69799999999999</v>
      </c>
      <c r="O176">
        <f>[1]RPPF_UPDATED_RW4!O176</f>
        <v>199</v>
      </c>
      <c r="P176">
        <f>[1]RPPF_UPDATED_RW4!P176</f>
        <v>-3.1849400000000001</v>
      </c>
      <c r="Q176">
        <f>[1]RPPF_UPDATED_RW4!Q176</f>
        <v>205</v>
      </c>
      <c r="R176">
        <f>[1]RPPF_UPDATED_RW4!R176</f>
        <v>0.39382220000000001</v>
      </c>
      <c r="S176">
        <f>[1]RPPF_UPDATED_RW4!S176</f>
        <v>0.49691540000000001</v>
      </c>
      <c r="T176">
        <f>[1]RPPF_UPDATED_RW4!T176</f>
        <v>0.48641649999999997</v>
      </c>
      <c r="U176">
        <f>[1]RPPF_UPDATED_RW4!U176</f>
        <v>0.55631350000000002</v>
      </c>
      <c r="V176">
        <f>[1]RPPF_UPDATED_RW4!V176</f>
        <v>222</v>
      </c>
      <c r="W176">
        <f>[1]RPPF_UPDATED_RW4!W176</f>
        <v>154</v>
      </c>
      <c r="X176">
        <f>[1]RPPF_UPDATED_RW4!X176</f>
        <v>164</v>
      </c>
      <c r="Y176">
        <f>[1]RPPF_UPDATED_RW4!Y176</f>
        <v>135</v>
      </c>
      <c r="Z176">
        <f>[1]RPPF_UPDATED_RW4!Z176</f>
        <v>-4.7447446552722997E-2</v>
      </c>
      <c r="AA176">
        <f>[1]RPPF_UPDATED_RW4!AA176</f>
        <v>205</v>
      </c>
      <c r="AB176">
        <f>[1]RPPF_UPDATED_RW4!AB176</f>
        <v>747323.31915614603</v>
      </c>
      <c r="AC176">
        <f>[1]RPPF_UPDATED_RW4!AC176</f>
        <v>220</v>
      </c>
      <c r="AD176">
        <f>[1]RPPF_UPDATED_RW4!AD176</f>
        <v>26.980990802082001</v>
      </c>
      <c r="AE176">
        <f>[1]RPPF_UPDATED_RW4!AE176</f>
        <v>215</v>
      </c>
      <c r="AF176">
        <f>[1]RPPF_UPDATED_RW4!AF176</f>
        <v>210</v>
      </c>
      <c r="AG176">
        <f>[1]RPPF_UPDATED_RW4!AG176</f>
        <v>0.44536880000000001</v>
      </c>
      <c r="AH176">
        <f>[1]RPPF_UPDATED_RW4!AH176</f>
        <v>192</v>
      </c>
      <c r="AI176">
        <f>[1]RPPF_UPDATED_RW4!AI176</f>
        <v>154</v>
      </c>
      <c r="AJ176">
        <f>[1]RPPF_UPDATED_RW4!AJ176</f>
        <v>164</v>
      </c>
      <c r="AK176">
        <f>[1]RPPF_UPDATED_RW4!AK176</f>
        <v>135</v>
      </c>
      <c r="AL176">
        <f>[1]RPPF_UPDATED_RW4!AL176</f>
        <v>187.666666666666</v>
      </c>
      <c r="AM176">
        <f>[1]RPPF_UPDATED_RW4!AM176</f>
        <v>377.66321322838098</v>
      </c>
      <c r="AN176">
        <f>[1]RPPF_UPDATED_RW4!AN176</f>
        <v>172</v>
      </c>
      <c r="AO176">
        <f>[1]RPPF_UPDATED_RW4!AO176</f>
        <v>421.37362713029398</v>
      </c>
      <c r="AP176">
        <f>[1]RPPF_UPDATED_RW4!AP176</f>
        <v>187</v>
      </c>
      <c r="AQ176">
        <f>[1]RPPF_UPDATED_RW4!AQ176</f>
        <v>0.30435934323699598</v>
      </c>
      <c r="AR176">
        <f>[1]RPPF_UPDATED_RW4!AR176</f>
        <v>0.23806507915469199</v>
      </c>
      <c r="AS176">
        <f>[1]RPPF_UPDATED_RW4!AS176</f>
        <v>0.593367418586352</v>
      </c>
      <c r="AT176">
        <f>[1]RPPF_UPDATED_RW4!AT176</f>
        <v>175</v>
      </c>
    </row>
    <row r="177" spans="1:46" x14ac:dyDescent="0.25">
      <c r="A177">
        <f>[1]RPPF_UPDATED_RW4!A177</f>
        <v>175</v>
      </c>
      <c r="B177">
        <f>[1]RPPF_UPDATED_RW4!B177</f>
        <v>2025</v>
      </c>
      <c r="C177" t="str">
        <f>[1]RPPF_UPDATED_RW4!C177</f>
        <v>South Florida</v>
      </c>
      <c r="D177">
        <f>[1]RPPF_UPDATED_RW4!D177</f>
        <v>70.325100000000006</v>
      </c>
      <c r="E177">
        <f>[1]RPPF_UPDATED_RW4!E177</f>
        <v>67</v>
      </c>
      <c r="F177">
        <f>[1]RPPF_UPDATED_RW4!F177</f>
        <v>68.628399999999999</v>
      </c>
      <c r="G177">
        <f>[1]RPPF_UPDATED_RW4!G177</f>
        <v>112</v>
      </c>
      <c r="H177">
        <f>[1]RPPF_UPDATED_RW4!H177</f>
        <v>105.59</v>
      </c>
      <c r="I177">
        <f>[1]RPPF_UPDATED_RW4!I177</f>
        <v>185</v>
      </c>
      <c r="J177">
        <f>[1]RPPF_UPDATED_RW4!J177</f>
        <v>105.10299999999999</v>
      </c>
      <c r="K177">
        <f>[1]RPPF_UPDATED_RW4!K177</f>
        <v>221</v>
      </c>
      <c r="L177">
        <f>[1]RPPF_UPDATED_RW4!L177</f>
        <v>106.86499999999999</v>
      </c>
      <c r="M177">
        <f>[1]RPPF_UPDATED_RW4!M177</f>
        <v>193</v>
      </c>
      <c r="N177">
        <f>[1]RPPF_UPDATED_RW4!N177</f>
        <v>107.473</v>
      </c>
      <c r="O177">
        <f>[1]RPPF_UPDATED_RW4!O177</f>
        <v>174</v>
      </c>
      <c r="P177">
        <f>[1]RPPF_UPDATED_RW4!P177</f>
        <v>-2.3698100000000002</v>
      </c>
      <c r="Q177">
        <f>[1]RPPF_UPDATED_RW4!Q177</f>
        <v>195</v>
      </c>
      <c r="R177">
        <f>[1]RPPF_UPDATED_RW4!R177</f>
        <v>0.40792139999999999</v>
      </c>
      <c r="S177">
        <f>[1]RPPF_UPDATED_RW4!S177</f>
        <v>0.48571599999999998</v>
      </c>
      <c r="T177">
        <f>[1]RPPF_UPDATED_RW4!T177</f>
        <v>0.45941779999999999</v>
      </c>
      <c r="U177">
        <f>[1]RPPF_UPDATED_RW4!U177</f>
        <v>0.46691719999999998</v>
      </c>
      <c r="V177">
        <f>[1]RPPF_UPDATED_RW4!V177</f>
        <v>214</v>
      </c>
      <c r="W177">
        <f>[1]RPPF_UPDATED_RW4!W177</f>
        <v>160</v>
      </c>
      <c r="X177">
        <f>[1]RPPF_UPDATED_RW4!X177</f>
        <v>178</v>
      </c>
      <c r="Y177">
        <f>[1]RPPF_UPDATED_RW4!Y177</f>
        <v>172</v>
      </c>
      <c r="Z177">
        <f>[1]RPPF_UPDATED_RW4!Z177</f>
        <v>-3.3700627514216097E-2</v>
      </c>
      <c r="AA177">
        <f>[1]RPPF_UPDATED_RW4!AA177</f>
        <v>195</v>
      </c>
      <c r="AB177">
        <f>[1]RPPF_UPDATED_RW4!AB177</f>
        <v>776856.10549198498</v>
      </c>
      <c r="AC177">
        <f>[1]RPPF_UPDATED_RW4!AC177</f>
        <v>189</v>
      </c>
      <c r="AD177">
        <f>[1]RPPF_UPDATED_RW4!AD177</f>
        <v>25.2911534562238</v>
      </c>
      <c r="AE177">
        <f>[1]RPPF_UPDATED_RW4!AE177</f>
        <v>129</v>
      </c>
      <c r="AF177">
        <f>[1]RPPF_UPDATED_RW4!AF177</f>
        <v>162</v>
      </c>
      <c r="AG177">
        <f>[1]RPPF_UPDATED_RW4!AG177</f>
        <v>0.44681870000000001</v>
      </c>
      <c r="AH177">
        <f>[1]RPPF_UPDATED_RW4!AH177</f>
        <v>190</v>
      </c>
      <c r="AI177">
        <f>[1]RPPF_UPDATED_RW4!AI177</f>
        <v>160</v>
      </c>
      <c r="AJ177">
        <f>[1]RPPF_UPDATED_RW4!AJ177</f>
        <v>178</v>
      </c>
      <c r="AK177">
        <f>[1]RPPF_UPDATED_RW4!AK177</f>
        <v>172</v>
      </c>
      <c r="AL177">
        <f>[1]RPPF_UPDATED_RW4!AL177</f>
        <v>181</v>
      </c>
      <c r="AM177">
        <f>[1]RPPF_UPDATED_RW4!AM177</f>
        <v>372.64574360325702</v>
      </c>
      <c r="AN177">
        <f>[1]RPPF_UPDATED_RW4!AN177</f>
        <v>171</v>
      </c>
      <c r="AO177">
        <f>[1]RPPF_UPDATED_RW4!AO177</f>
        <v>405.08600020545202</v>
      </c>
      <c r="AP177">
        <f>[1]RPPF_UPDATED_RW4!AP177</f>
        <v>185</v>
      </c>
      <c r="AQ177">
        <f>[1]RPPF_UPDATED_RW4!AQ177</f>
        <v>0.29789790139146599</v>
      </c>
      <c r="AR177">
        <f>[1]RPPF_UPDATED_RW4!AR177</f>
        <v>0.24001990567902601</v>
      </c>
      <c r="AS177">
        <f>[1]RPPF_UPDATED_RW4!AS177</f>
        <v>0.59139053599518099</v>
      </c>
      <c r="AT177">
        <f>[1]RPPF_UPDATED_RW4!AT177</f>
        <v>176</v>
      </c>
    </row>
    <row r="178" spans="1:46" x14ac:dyDescent="0.25">
      <c r="A178">
        <f>[1]RPPF_UPDATED_RW4!A178</f>
        <v>176</v>
      </c>
      <c r="B178">
        <f>[1]RPPF_UPDATED_RW4!B178</f>
        <v>2025</v>
      </c>
      <c r="C178" t="str">
        <f>[1]RPPF_UPDATED_RW4!C178</f>
        <v>Robert Morris</v>
      </c>
      <c r="D178">
        <f>[1]RPPF_UPDATED_RW4!D178</f>
        <v>69.114999999999995</v>
      </c>
      <c r="E178">
        <f>[1]RPPF_UPDATED_RW4!E178</f>
        <v>126</v>
      </c>
      <c r="F178">
        <f>[1]RPPF_UPDATED_RW4!F178</f>
        <v>68.485799999999998</v>
      </c>
      <c r="G178">
        <f>[1]RPPF_UPDATED_RW4!G178</f>
        <v>119</v>
      </c>
      <c r="H178">
        <f>[1]RPPF_UPDATED_RW4!H178</f>
        <v>107.348</v>
      </c>
      <c r="I178">
        <f>[1]RPPF_UPDATED_RW4!I178</f>
        <v>146</v>
      </c>
      <c r="J178">
        <f>[1]RPPF_UPDATED_RW4!J178</f>
        <v>105.521</v>
      </c>
      <c r="K178">
        <f>[1]RPPF_UPDATED_RW4!K178</f>
        <v>215</v>
      </c>
      <c r="L178">
        <f>[1]RPPF_UPDATED_RW4!L178</f>
        <v>100.77800000000001</v>
      </c>
      <c r="M178">
        <f>[1]RPPF_UPDATED_RW4!M178</f>
        <v>64</v>
      </c>
      <c r="N178">
        <f>[1]RPPF_UPDATED_RW4!N178</f>
        <v>105.483</v>
      </c>
      <c r="O178">
        <f>[1]RPPF_UPDATED_RW4!O178</f>
        <v>130</v>
      </c>
      <c r="P178">
        <f>[1]RPPF_UPDATED_RW4!P178</f>
        <v>3.7881999999999999E-2</v>
      </c>
      <c r="Q178">
        <f>[1]RPPF_UPDATED_RW4!Q178</f>
        <v>161</v>
      </c>
      <c r="R178">
        <f>[1]RPPF_UPDATED_RW4!R178</f>
        <v>0.45191959999999998</v>
      </c>
      <c r="S178">
        <f>[1]RPPF_UPDATED_RW4!S178</f>
        <v>0.46471699999999999</v>
      </c>
      <c r="T178">
        <f>[1]RPPF_UPDATED_RW4!T178</f>
        <v>0.35642259999999998</v>
      </c>
      <c r="U178">
        <f>[1]RPPF_UPDATED_RW4!U178</f>
        <v>0.55851329999999999</v>
      </c>
      <c r="V178">
        <f>[1]RPPF_UPDATED_RW4!V178</f>
        <v>196</v>
      </c>
      <c r="W178">
        <f>[1]RPPF_UPDATED_RW4!W178</f>
        <v>171</v>
      </c>
      <c r="X178">
        <f>[1]RPPF_UPDATED_RW4!X178</f>
        <v>226</v>
      </c>
      <c r="Y178">
        <f>[1]RPPF_UPDATED_RW4!Y178</f>
        <v>133</v>
      </c>
      <c r="Z178">
        <f>[1]RPPF_UPDATED_RW4!Z178</f>
        <v>5.4980829053022796E-4</v>
      </c>
      <c r="AA178">
        <f>[1]RPPF_UPDATED_RW4!AA178</f>
        <v>161</v>
      </c>
      <c r="AB178">
        <f>[1]RPPF_UPDATED_RW4!AB178</f>
        <v>769573.507794715</v>
      </c>
      <c r="AC178">
        <f>[1]RPPF_UPDATED_RW4!AC178</f>
        <v>197</v>
      </c>
      <c r="AD178">
        <f>[1]RPPF_UPDATED_RW4!AD178</f>
        <v>24.975813587242801</v>
      </c>
      <c r="AE178">
        <f>[1]RPPF_UPDATED_RW4!AE178</f>
        <v>111</v>
      </c>
      <c r="AF178">
        <f>[1]RPPF_UPDATED_RW4!AF178</f>
        <v>136</v>
      </c>
      <c r="AG178">
        <f>[1]RPPF_UPDATED_RW4!AG178</f>
        <v>0.45831829999999901</v>
      </c>
      <c r="AH178">
        <f>[1]RPPF_UPDATED_RW4!AH178</f>
        <v>182</v>
      </c>
      <c r="AI178">
        <f>[1]RPPF_UPDATED_RW4!AI178</f>
        <v>171</v>
      </c>
      <c r="AJ178">
        <f>[1]RPPF_UPDATED_RW4!AJ178</f>
        <v>226</v>
      </c>
      <c r="AK178">
        <f>[1]RPPF_UPDATED_RW4!AK178</f>
        <v>133</v>
      </c>
      <c r="AL178">
        <f>[1]RPPF_UPDATED_RW4!AL178</f>
        <v>172.5</v>
      </c>
      <c r="AM178">
        <f>[1]RPPF_UPDATED_RW4!AM178</f>
        <v>371.19365118986298</v>
      </c>
      <c r="AN178">
        <f>[1]RPPF_UPDATED_RW4!AN178</f>
        <v>168</v>
      </c>
      <c r="AO178">
        <f>[1]RPPF_UPDATED_RW4!AO178</f>
        <v>376.37598149582902</v>
      </c>
      <c r="AP178">
        <f>[1]RPPF_UPDATED_RW4!AP178</f>
        <v>174</v>
      </c>
      <c r="AQ178">
        <f>[1]RPPF_UPDATED_RW4!AQ178</f>
        <v>0.285130159048405</v>
      </c>
      <c r="AR178">
        <f>[1]RPPF_UPDATED_RW4!AR178</f>
        <v>0.24846989992879601</v>
      </c>
      <c r="AS178">
        <f>[1]RPPF_UPDATED_RW4!AS178</f>
        <v>0.58948715920238504</v>
      </c>
      <c r="AT178">
        <f>[1]RPPF_UPDATED_RW4!AT178</f>
        <v>177</v>
      </c>
    </row>
    <row r="179" spans="1:46" x14ac:dyDescent="0.25">
      <c r="A179">
        <f>[1]RPPF_UPDATED_RW4!A179</f>
        <v>177</v>
      </c>
      <c r="B179">
        <f>[1]RPPF_UPDATED_RW4!B179</f>
        <v>2025</v>
      </c>
      <c r="C179" t="str">
        <f>[1]RPPF_UPDATED_RW4!C179</f>
        <v>Texas A&amp;M Corpus Chris</v>
      </c>
      <c r="D179">
        <f>[1]RPPF_UPDATED_RW4!D179</f>
        <v>68.832800000000006</v>
      </c>
      <c r="E179">
        <f>[1]RPPF_UPDATED_RW4!E179</f>
        <v>142</v>
      </c>
      <c r="F179">
        <f>[1]RPPF_UPDATED_RW4!F179</f>
        <v>68.734499999999997</v>
      </c>
      <c r="G179">
        <f>[1]RPPF_UPDATED_RW4!G179</f>
        <v>105</v>
      </c>
      <c r="H179">
        <f>[1]RPPF_UPDATED_RW4!H179</f>
        <v>106.55500000000001</v>
      </c>
      <c r="I179">
        <f>[1]RPPF_UPDATED_RW4!I179</f>
        <v>162</v>
      </c>
      <c r="J179">
        <f>[1]RPPF_UPDATED_RW4!J179</f>
        <v>106.369</v>
      </c>
      <c r="K179">
        <f>[1]RPPF_UPDATED_RW4!K179</f>
        <v>199</v>
      </c>
      <c r="L179">
        <f>[1]RPPF_UPDATED_RW4!L179</f>
        <v>104.508</v>
      </c>
      <c r="M179">
        <f>[1]RPPF_UPDATED_RW4!M179</f>
        <v>144</v>
      </c>
      <c r="N179">
        <f>[1]RPPF_UPDATED_RW4!N179</f>
        <v>107.36799999999999</v>
      </c>
      <c r="O179">
        <f>[1]RPPF_UPDATED_RW4!O179</f>
        <v>170</v>
      </c>
      <c r="P179">
        <f>[1]RPPF_UPDATED_RW4!P179</f>
        <v>-0.99830399999999997</v>
      </c>
      <c r="Q179">
        <f>[1]RPPF_UPDATED_RW4!Q179</f>
        <v>178</v>
      </c>
      <c r="R179">
        <f>[1]RPPF_UPDATED_RW4!R179</f>
        <v>0.66661130000000002</v>
      </c>
      <c r="S179">
        <f>[1]RPPF_UPDATED_RW4!S179</f>
        <v>0.3969203</v>
      </c>
      <c r="T179">
        <f>[1]RPPF_UPDATED_RW4!T179</f>
        <v>0.50731570000000004</v>
      </c>
      <c r="U179">
        <f>[1]RPPF_UPDATED_RW4!U179</f>
        <v>0.3724211</v>
      </c>
      <c r="V179">
        <f>[1]RPPF_UPDATED_RW4!V179</f>
        <v>113</v>
      </c>
      <c r="W179">
        <f>[1]RPPF_UPDATED_RW4!W179</f>
        <v>203</v>
      </c>
      <c r="X179">
        <f>[1]RPPF_UPDATED_RW4!X179</f>
        <v>157</v>
      </c>
      <c r="Y179">
        <f>[1]RPPF_UPDATED_RW4!Y179</f>
        <v>211</v>
      </c>
      <c r="Z179">
        <f>[1]RPPF_UPDATED_RW4!Z179</f>
        <v>-1.4513429644006801E-2</v>
      </c>
      <c r="AA179">
        <f>[1]RPPF_UPDATED_RW4!AA179</f>
        <v>177</v>
      </c>
      <c r="AB179">
        <f>[1]RPPF_UPDATED_RW4!AB179</f>
        <v>778799.36542128003</v>
      </c>
      <c r="AC179">
        <f>[1]RPPF_UPDATED_RW4!AC179</f>
        <v>185</v>
      </c>
      <c r="AD179">
        <f>[1]RPPF_UPDATED_RW4!AD179</f>
        <v>25.799087478040299</v>
      </c>
      <c r="AE179">
        <f>[1]RPPF_UPDATED_RW4!AE179</f>
        <v>149</v>
      </c>
      <c r="AF179">
        <f>[1]RPPF_UPDATED_RW4!AF179</f>
        <v>163</v>
      </c>
      <c r="AG179">
        <f>[1]RPPF_UPDATED_RW4!AG179</f>
        <v>0.53176579999999996</v>
      </c>
      <c r="AH179">
        <f>[1]RPPF_UPDATED_RW4!AH179</f>
        <v>147</v>
      </c>
      <c r="AI179">
        <f>[1]RPPF_UPDATED_RW4!AI179</f>
        <v>203</v>
      </c>
      <c r="AJ179">
        <f>[1]RPPF_UPDATED_RW4!AJ179</f>
        <v>157</v>
      </c>
      <c r="AK179">
        <f>[1]RPPF_UPDATED_RW4!AK179</f>
        <v>211</v>
      </c>
      <c r="AL179">
        <f>[1]RPPF_UPDATED_RW4!AL179</f>
        <v>173.333333333333</v>
      </c>
      <c r="AM179">
        <f>[1]RPPF_UPDATED_RW4!AM179</f>
        <v>436.695561636261</v>
      </c>
      <c r="AN179">
        <f>[1]RPPF_UPDATED_RW4!AN179</f>
        <v>192</v>
      </c>
      <c r="AO179">
        <f>[1]RPPF_UPDATED_RW4!AO179</f>
        <v>325.95803139903501</v>
      </c>
      <c r="AP179">
        <f>[1]RPPF_UPDATED_RW4!AP179</f>
        <v>161</v>
      </c>
      <c r="AQ179">
        <f>[1]RPPF_UPDATED_RW4!AQ179</f>
        <v>0.239607321069882</v>
      </c>
      <c r="AR179">
        <f>[1]RPPF_UPDATED_RW4!AR179</f>
        <v>0.29351784909373102</v>
      </c>
      <c r="AS179">
        <f>[1]RPPF_UPDATED_RW4!AS179</f>
        <v>0.58927725245274698</v>
      </c>
      <c r="AT179">
        <f>[1]RPPF_UPDATED_RW4!AT179</f>
        <v>178</v>
      </c>
    </row>
    <row r="180" spans="1:46" x14ac:dyDescent="0.25">
      <c r="A180">
        <f>[1]RPPF_UPDATED_RW4!A180</f>
        <v>178</v>
      </c>
      <c r="B180">
        <f>[1]RPPF_UPDATED_RW4!B180</f>
        <v>2025</v>
      </c>
      <c r="C180" t="str">
        <f>[1]RPPF_UPDATED_RW4!C180</f>
        <v>Towson</v>
      </c>
      <c r="D180">
        <f>[1]RPPF_UPDATED_RW4!D180</f>
        <v>63.9619</v>
      </c>
      <c r="E180">
        <f>[1]RPPF_UPDATED_RW4!E180</f>
        <v>352</v>
      </c>
      <c r="F180">
        <f>[1]RPPF_UPDATED_RW4!F180</f>
        <v>63.247799999999998</v>
      </c>
      <c r="G180">
        <f>[1]RPPF_UPDATED_RW4!G180</f>
        <v>350</v>
      </c>
      <c r="H180">
        <f>[1]RPPF_UPDATED_RW4!H180</f>
        <v>104.464</v>
      </c>
      <c r="I180">
        <f>[1]RPPF_UPDATED_RW4!I180</f>
        <v>219</v>
      </c>
      <c r="J180">
        <f>[1]RPPF_UPDATED_RW4!J180</f>
        <v>105.328</v>
      </c>
      <c r="K180">
        <f>[1]RPPF_UPDATED_RW4!K180</f>
        <v>217</v>
      </c>
      <c r="L180">
        <f>[1]RPPF_UPDATED_RW4!L180</f>
        <v>102.45699999999999</v>
      </c>
      <c r="M180">
        <f>[1]RPPF_UPDATED_RW4!M180</f>
        <v>94</v>
      </c>
      <c r="N180">
        <f>[1]RPPF_UPDATED_RW4!N180</f>
        <v>105.13</v>
      </c>
      <c r="O180">
        <f>[1]RPPF_UPDATED_RW4!O180</f>
        <v>120</v>
      </c>
      <c r="P180">
        <f>[1]RPPF_UPDATED_RW4!P180</f>
        <v>0.197682</v>
      </c>
      <c r="Q180">
        <f>[1]RPPF_UPDATED_RW4!Q180</f>
        <v>160</v>
      </c>
      <c r="R180">
        <f>[1]RPPF_UPDATED_RW4!R180</f>
        <v>0.42882039999999999</v>
      </c>
      <c r="S180">
        <f>[1]RPPF_UPDATED_RW4!S180</f>
        <v>0.47571629999999998</v>
      </c>
      <c r="T180">
        <f>[1]RPPF_UPDATED_RW4!T180</f>
        <v>0.34802309999999997</v>
      </c>
      <c r="U180">
        <f>[1]RPPF_UPDATED_RW4!U180</f>
        <v>0.58791190000000004</v>
      </c>
      <c r="V180">
        <f>[1]RPPF_UPDATED_RW4!V180</f>
        <v>204</v>
      </c>
      <c r="W180">
        <f>[1]RPPF_UPDATED_RW4!W180</f>
        <v>163</v>
      </c>
      <c r="X180">
        <f>[1]RPPF_UPDATED_RW4!X180</f>
        <v>231</v>
      </c>
      <c r="Y180">
        <f>[1]RPPF_UPDATED_RW4!Y180</f>
        <v>119</v>
      </c>
      <c r="Z180">
        <f>[1]RPPF_UPDATED_RW4!Z180</f>
        <v>3.0955928451157199E-3</v>
      </c>
      <c r="AA180">
        <f>[1]RPPF_UPDATED_RW4!AA180</f>
        <v>160</v>
      </c>
      <c r="AB180">
        <f>[1]RPPF_UPDATED_RW4!AB180</f>
        <v>709592.52444904903</v>
      </c>
      <c r="AC180">
        <f>[1]RPPF_UPDATED_RW4!AC180</f>
        <v>268</v>
      </c>
      <c r="AD180">
        <f>[1]RPPF_UPDATED_RW4!AD180</f>
        <v>26.843633889355999</v>
      </c>
      <c r="AE180">
        <f>[1]RPPF_UPDATED_RW4!AE180</f>
        <v>207</v>
      </c>
      <c r="AF180">
        <f>[1]RPPF_UPDATED_RW4!AF180</f>
        <v>183.5</v>
      </c>
      <c r="AG180">
        <f>[1]RPPF_UPDATED_RW4!AG180</f>
        <v>0.45226834999999999</v>
      </c>
      <c r="AH180">
        <f>[1]RPPF_UPDATED_RW4!AH180</f>
        <v>187</v>
      </c>
      <c r="AI180">
        <f>[1]RPPF_UPDATED_RW4!AI180</f>
        <v>163</v>
      </c>
      <c r="AJ180">
        <f>[1]RPPF_UPDATED_RW4!AJ180</f>
        <v>231</v>
      </c>
      <c r="AK180">
        <f>[1]RPPF_UPDATED_RW4!AK180</f>
        <v>119</v>
      </c>
      <c r="AL180">
        <f>[1]RPPF_UPDATED_RW4!AL180</f>
        <v>191.416666666666</v>
      </c>
      <c r="AM180">
        <f>[1]RPPF_UPDATED_RW4!AM180</f>
        <v>402.37567362452501</v>
      </c>
      <c r="AN180">
        <f>[1]RPPF_UPDATED_RW4!AN180</f>
        <v>180</v>
      </c>
      <c r="AO180">
        <f>[1]RPPF_UPDATED_RW4!AO180</f>
        <v>423.23692707364199</v>
      </c>
      <c r="AP180">
        <f>[1]RPPF_UPDATED_RW4!AP180</f>
        <v>188</v>
      </c>
      <c r="AQ180">
        <f>[1]RPPF_UPDATED_RW4!AQ180</f>
        <v>0.28953396055955399</v>
      </c>
      <c r="AR180">
        <f>[1]RPPF_UPDATED_RW4!AR180</f>
        <v>0.24161983138590201</v>
      </c>
      <c r="AS180">
        <f>[1]RPPF_UPDATED_RW4!AS180</f>
        <v>0.58840467719115097</v>
      </c>
      <c r="AT180">
        <f>[1]RPPF_UPDATED_RW4!AT180</f>
        <v>179</v>
      </c>
    </row>
    <row r="181" spans="1:46" x14ac:dyDescent="0.25">
      <c r="A181">
        <f>[1]RPPF_UPDATED_RW4!A181</f>
        <v>179</v>
      </c>
      <c r="B181">
        <f>[1]RPPF_UPDATED_RW4!B181</f>
        <v>2025</v>
      </c>
      <c r="C181" t="str">
        <f>[1]RPPF_UPDATED_RW4!C181</f>
        <v>Southern Illinois</v>
      </c>
      <c r="D181">
        <f>[1]RPPF_UPDATED_RW4!D181</f>
        <v>67.781599999999997</v>
      </c>
      <c r="E181">
        <f>[1]RPPF_UPDATED_RW4!E181</f>
        <v>199</v>
      </c>
      <c r="F181">
        <f>[1]RPPF_UPDATED_RW4!F181</f>
        <v>67.748999999999995</v>
      </c>
      <c r="G181">
        <f>[1]RPPF_UPDATED_RW4!G181</f>
        <v>162</v>
      </c>
      <c r="H181">
        <f>[1]RPPF_UPDATED_RW4!H181</f>
        <v>104.246</v>
      </c>
      <c r="I181">
        <f>[1]RPPF_UPDATED_RW4!I181</f>
        <v>225</v>
      </c>
      <c r="J181">
        <f>[1]RPPF_UPDATED_RW4!J181</f>
        <v>105.527</v>
      </c>
      <c r="K181">
        <f>[1]RPPF_UPDATED_RW4!K181</f>
        <v>214</v>
      </c>
      <c r="L181">
        <f>[1]RPPF_UPDATED_RW4!L181</f>
        <v>108.015</v>
      </c>
      <c r="M181">
        <f>[1]RPPF_UPDATED_RW4!M181</f>
        <v>229</v>
      </c>
      <c r="N181">
        <f>[1]RPPF_UPDATED_RW4!N181</f>
        <v>106.75700000000001</v>
      </c>
      <c r="O181">
        <f>[1]RPPF_UPDATED_RW4!O181</f>
        <v>158</v>
      </c>
      <c r="P181">
        <f>[1]RPPF_UPDATED_RW4!P181</f>
        <v>-1.2297899999999999</v>
      </c>
      <c r="Q181">
        <f>[1]RPPF_UPDATED_RW4!Q181</f>
        <v>183</v>
      </c>
      <c r="R181">
        <f>[1]RPPF_UPDATED_RW4!R181</f>
        <v>0.48761789999999999</v>
      </c>
      <c r="S181">
        <f>[1]RPPF_UPDATED_RW4!S181</f>
        <v>0.45241779999999998</v>
      </c>
      <c r="T181">
        <f>[1]RPPF_UPDATED_RW4!T181</f>
        <v>0.44151940000000001</v>
      </c>
      <c r="U181">
        <f>[1]RPPF_UPDATED_RW4!U181</f>
        <v>0.50541550000000002</v>
      </c>
      <c r="V181">
        <f>[1]RPPF_UPDATED_RW4!V181</f>
        <v>179</v>
      </c>
      <c r="W181">
        <f>[1]RPPF_UPDATED_RW4!W181</f>
        <v>178</v>
      </c>
      <c r="X181">
        <f>[1]RPPF_UPDATED_RW4!X181</f>
        <v>194</v>
      </c>
      <c r="Y181">
        <f>[1]RPPF_UPDATED_RW4!Y181</f>
        <v>155</v>
      </c>
      <c r="Z181">
        <f>[1]RPPF_UPDATED_RW4!Z181</f>
        <v>-1.8146517639005301E-2</v>
      </c>
      <c r="AA181">
        <f>[1]RPPF_UPDATED_RW4!AA181</f>
        <v>183</v>
      </c>
      <c r="AB181">
        <f>[1]RPPF_UPDATED_RW4!AB181</f>
        <v>754812.35458798602</v>
      </c>
      <c r="AC181">
        <f>[1]RPPF_UPDATED_RW4!AC181</f>
        <v>209</v>
      </c>
      <c r="AD181">
        <f>[1]RPPF_UPDATED_RW4!AD181</f>
        <v>25.961056449349499</v>
      </c>
      <c r="AE181">
        <f>[1]RPPF_UPDATED_RW4!AE181</f>
        <v>160</v>
      </c>
      <c r="AF181">
        <f>[1]RPPF_UPDATED_RW4!AF181</f>
        <v>171.5</v>
      </c>
      <c r="AG181">
        <f>[1]RPPF_UPDATED_RW4!AG181</f>
        <v>0.47001784999999902</v>
      </c>
      <c r="AH181">
        <f>[1]RPPF_UPDATED_RW4!AH181</f>
        <v>177</v>
      </c>
      <c r="AI181">
        <f>[1]RPPF_UPDATED_RW4!AI181</f>
        <v>178</v>
      </c>
      <c r="AJ181">
        <f>[1]RPPF_UPDATED_RW4!AJ181</f>
        <v>194</v>
      </c>
      <c r="AK181">
        <f>[1]RPPF_UPDATED_RW4!AK181</f>
        <v>155</v>
      </c>
      <c r="AL181">
        <f>[1]RPPF_UPDATED_RW4!AL181</f>
        <v>181.583333333333</v>
      </c>
      <c r="AM181">
        <f>[1]RPPF_UPDATED_RW4!AM181</f>
        <v>401.36204484733599</v>
      </c>
      <c r="AN181">
        <f>[1]RPPF_UPDATED_RW4!AN181</f>
        <v>178</v>
      </c>
      <c r="AO181">
        <f>[1]RPPF_UPDATED_RW4!AO181</f>
        <v>386.33284530222198</v>
      </c>
      <c r="AP181">
        <f>[1]RPPF_UPDATED_RW4!AP181</f>
        <v>178</v>
      </c>
      <c r="AQ181">
        <f>[1]RPPF_UPDATED_RW4!AQ181</f>
        <v>0.27542331673216303</v>
      </c>
      <c r="AR181">
        <f>[1]RPPF_UPDATED_RW4!AR181</f>
        <v>0.25398231176054298</v>
      </c>
      <c r="AS181">
        <f>[1]RPPF_UPDATED_RW4!AS181</f>
        <v>0.58762927466366599</v>
      </c>
      <c r="AT181">
        <f>[1]RPPF_UPDATED_RW4!AT181</f>
        <v>180</v>
      </c>
    </row>
    <row r="182" spans="1:46" x14ac:dyDescent="0.25">
      <c r="A182">
        <f>[1]RPPF_UPDATED_RW4!A182</f>
        <v>180</v>
      </c>
      <c r="B182">
        <f>[1]RPPF_UPDATED_RW4!B182</f>
        <v>2025</v>
      </c>
      <c r="C182" t="str">
        <f>[1]RPPF_UPDATED_RW4!C182</f>
        <v>Montana</v>
      </c>
      <c r="D182">
        <f>[1]RPPF_UPDATED_RW4!D182</f>
        <v>67.6922</v>
      </c>
      <c r="E182">
        <f>[1]RPPF_UPDATED_RW4!E182</f>
        <v>202</v>
      </c>
      <c r="F182">
        <f>[1]RPPF_UPDATED_RW4!F182</f>
        <v>67.154600000000002</v>
      </c>
      <c r="G182">
        <f>[1]RPPF_UPDATED_RW4!G182</f>
        <v>195</v>
      </c>
      <c r="H182">
        <f>[1]RPPF_UPDATED_RW4!H182</f>
        <v>110.2</v>
      </c>
      <c r="I182">
        <f>[1]RPPF_UPDATED_RW4!I182</f>
        <v>87</v>
      </c>
      <c r="J182">
        <f>[1]RPPF_UPDATED_RW4!J182</f>
        <v>110.55500000000001</v>
      </c>
      <c r="K182">
        <f>[1]RPPF_UPDATED_RW4!K182</f>
        <v>114</v>
      </c>
      <c r="L182">
        <f>[1]RPPF_UPDATED_RW4!L182</f>
        <v>112.14400000000001</v>
      </c>
      <c r="M182">
        <f>[1]RPPF_UPDATED_RW4!M182</f>
        <v>319</v>
      </c>
      <c r="N182">
        <f>[1]RPPF_UPDATED_RW4!N182</f>
        <v>112.38200000000001</v>
      </c>
      <c r="O182">
        <f>[1]RPPF_UPDATED_RW4!O182</f>
        <v>267</v>
      </c>
      <c r="P182">
        <f>[1]RPPF_UPDATED_RW4!P182</f>
        <v>-1.8274300000000001</v>
      </c>
      <c r="Q182">
        <f>[1]RPPF_UPDATED_RW4!Q182</f>
        <v>187</v>
      </c>
      <c r="R182">
        <f>[1]RPPF_UPDATED_RW4!R182</f>
        <v>0.594414</v>
      </c>
      <c r="S182">
        <f>[1]RPPF_UPDATED_RW4!S182</f>
        <v>0.41621940000000002</v>
      </c>
      <c r="T182">
        <f>[1]RPPF_UPDATED_RW4!T182</f>
        <v>0.44481920000000003</v>
      </c>
      <c r="U182">
        <f>[1]RPPF_UPDATED_RW4!U182</f>
        <v>0.50661540000000005</v>
      </c>
      <c r="V182">
        <f>[1]RPPF_UPDATED_RW4!V182</f>
        <v>140</v>
      </c>
      <c r="W182">
        <f>[1]RPPF_UPDATED_RW4!W182</f>
        <v>194</v>
      </c>
      <c r="X182">
        <f>[1]RPPF_UPDATED_RW4!X182</f>
        <v>192</v>
      </c>
      <c r="Y182">
        <f>[1]RPPF_UPDATED_RW4!Y182</f>
        <v>154</v>
      </c>
      <c r="Z182">
        <f>[1]RPPF_UPDATED_RW4!Z182</f>
        <v>-2.6989815665615799E-2</v>
      </c>
      <c r="AA182">
        <f>[1]RPPF_UPDATED_RW4!AA182</f>
        <v>187</v>
      </c>
      <c r="AB182">
        <f>[1]RPPF_UPDATED_RW4!AB182</f>
        <v>827361.68850990501</v>
      </c>
      <c r="AC182">
        <f>[1]RPPF_UPDATED_RW4!AC182</f>
        <v>127</v>
      </c>
      <c r="AD182">
        <f>[1]RPPF_UPDATED_RW4!AD182</f>
        <v>28.221245831390998</v>
      </c>
      <c r="AE182">
        <f>[1]RPPF_UPDATED_RW4!AE182</f>
        <v>282</v>
      </c>
      <c r="AF182">
        <f>[1]RPPF_UPDATED_RW4!AF182</f>
        <v>234.5</v>
      </c>
      <c r="AG182">
        <f>[1]RPPF_UPDATED_RW4!AG182</f>
        <v>0.50531669999999995</v>
      </c>
      <c r="AH182">
        <f>[1]RPPF_UPDATED_RW4!AH182</f>
        <v>161</v>
      </c>
      <c r="AI182">
        <f>[1]RPPF_UPDATED_RW4!AI182</f>
        <v>194</v>
      </c>
      <c r="AJ182">
        <f>[1]RPPF_UPDATED_RW4!AJ182</f>
        <v>192</v>
      </c>
      <c r="AK182">
        <f>[1]RPPF_UPDATED_RW4!AK182</f>
        <v>154</v>
      </c>
      <c r="AL182">
        <f>[1]RPPF_UPDATED_RW4!AL182</f>
        <v>175.916666666666</v>
      </c>
      <c r="AM182">
        <f>[1]RPPF_UPDATED_RW4!AM182</f>
        <v>422.65369338062197</v>
      </c>
      <c r="AN182">
        <f>[1]RPPF_UPDATED_RW4!AN182</f>
        <v>188</v>
      </c>
      <c r="AO182">
        <f>[1]RPPF_UPDATED_RW4!AO182</f>
        <v>348.13151171664498</v>
      </c>
      <c r="AP182">
        <f>[1]RPPF_UPDATED_RW4!AP182</f>
        <v>165</v>
      </c>
      <c r="AQ182">
        <f>[1]RPPF_UPDATED_RW4!AQ182</f>
        <v>0.25208006514461601</v>
      </c>
      <c r="AR182">
        <f>[1]RPPF_UPDATED_RW4!AR182</f>
        <v>0.276633682891609</v>
      </c>
      <c r="AS182">
        <f>[1]RPPF_UPDATED_RW4!AS182</f>
        <v>0.58732196495349098</v>
      </c>
      <c r="AT182">
        <f>[1]RPPF_UPDATED_RW4!AT182</f>
        <v>181</v>
      </c>
    </row>
    <row r="183" spans="1:46" x14ac:dyDescent="0.25">
      <c r="A183">
        <f>[1]RPPF_UPDATED_RW4!A183</f>
        <v>181</v>
      </c>
      <c r="B183">
        <f>[1]RPPF_UPDATED_RW4!B183</f>
        <v>2025</v>
      </c>
      <c r="C183" t="str">
        <f>[1]RPPF_UPDATED_RW4!C183</f>
        <v>Boston College</v>
      </c>
      <c r="D183">
        <f>[1]RPPF_UPDATED_RW4!D183</f>
        <v>66.798400000000001</v>
      </c>
      <c r="E183">
        <f>[1]RPPF_UPDATED_RW4!E183</f>
        <v>253</v>
      </c>
      <c r="F183">
        <f>[1]RPPF_UPDATED_RW4!F183</f>
        <v>66.506900000000002</v>
      </c>
      <c r="G183">
        <f>[1]RPPF_UPDATED_RW4!G183</f>
        <v>224</v>
      </c>
      <c r="H183">
        <f>[1]RPPF_UPDATED_RW4!H183</f>
        <v>102.916</v>
      </c>
      <c r="I183">
        <f>[1]RPPF_UPDATED_RW4!I183</f>
        <v>257</v>
      </c>
      <c r="J183">
        <f>[1]RPPF_UPDATED_RW4!J183</f>
        <v>106</v>
      </c>
      <c r="K183">
        <f>[1]RPPF_UPDATED_RW4!K183</f>
        <v>205</v>
      </c>
      <c r="L183">
        <f>[1]RPPF_UPDATED_RW4!L183</f>
        <v>109.21</v>
      </c>
      <c r="M183">
        <f>[1]RPPF_UPDATED_RW4!M183</f>
        <v>256</v>
      </c>
      <c r="N183">
        <f>[1]RPPF_UPDATED_RW4!N183</f>
        <v>108.17700000000001</v>
      </c>
      <c r="O183">
        <f>[1]RPPF_UPDATED_RW4!O183</f>
        <v>186</v>
      </c>
      <c r="P183">
        <f>[1]RPPF_UPDATED_RW4!P183</f>
        <v>-2.1767599999999998</v>
      </c>
      <c r="Q183">
        <f>[1]RPPF_UPDATED_RW4!Q183</f>
        <v>192</v>
      </c>
      <c r="R183">
        <f>[1]RPPF_UPDATED_RW4!R183</f>
        <v>0.47271859999999999</v>
      </c>
      <c r="S183">
        <f>[1]RPPF_UPDATED_RW4!S183</f>
        <v>0.4617173</v>
      </c>
      <c r="T183">
        <f>[1]RPPF_UPDATED_RW4!T183</f>
        <v>0.46811750000000002</v>
      </c>
      <c r="U183">
        <f>[1]RPPF_UPDATED_RW4!U183</f>
        <v>0.29682589999999998</v>
      </c>
      <c r="V183">
        <f>[1]RPPF_UPDATED_RW4!V183</f>
        <v>186</v>
      </c>
      <c r="W183">
        <f>[1]RPPF_UPDATED_RW4!W183</f>
        <v>173</v>
      </c>
      <c r="X183">
        <f>[1]RPPF_UPDATED_RW4!X183</f>
        <v>175</v>
      </c>
      <c r="Y183">
        <f>[1]RPPF_UPDATED_RW4!Y183</f>
        <v>259</v>
      </c>
      <c r="Z183">
        <f>[1]RPPF_UPDATED_RW4!Z183</f>
        <v>-3.2590600972478401E-2</v>
      </c>
      <c r="AA183">
        <f>[1]RPPF_UPDATED_RW4!AA183</f>
        <v>194</v>
      </c>
      <c r="AB183">
        <f>[1]RPPF_UPDATED_RW4!AB183</f>
        <v>750546.82239999995</v>
      </c>
      <c r="AC183">
        <f>[1]RPPF_UPDATED_RW4!AC183</f>
        <v>216</v>
      </c>
      <c r="AD183">
        <f>[1]RPPF_UPDATED_RW4!AD183</f>
        <v>26.906043075924199</v>
      </c>
      <c r="AE183">
        <f>[1]RPPF_UPDATED_RW4!AE183</f>
        <v>210</v>
      </c>
      <c r="AF183">
        <f>[1]RPPF_UPDATED_RW4!AF183</f>
        <v>202</v>
      </c>
      <c r="AG183">
        <f>[1]RPPF_UPDATED_RW4!AG183</f>
        <v>0.46721794999999999</v>
      </c>
      <c r="AH183">
        <f>[1]RPPF_UPDATED_RW4!AH183</f>
        <v>179</v>
      </c>
      <c r="AI183">
        <f>[1]RPPF_UPDATED_RW4!AI183</f>
        <v>173</v>
      </c>
      <c r="AJ183">
        <f>[1]RPPF_UPDATED_RW4!AJ183</f>
        <v>175</v>
      </c>
      <c r="AK183">
        <f>[1]RPPF_UPDATED_RW4!AK183</f>
        <v>259</v>
      </c>
      <c r="AL183">
        <f>[1]RPPF_UPDATED_RW4!AL183</f>
        <v>204.166666666666</v>
      </c>
      <c r="AM183">
        <f>[1]RPPF_UPDATED_RW4!AM183</f>
        <v>442.18976994508603</v>
      </c>
      <c r="AN183">
        <f>[1]RPPF_UPDATED_RW4!AN183</f>
        <v>196</v>
      </c>
      <c r="AO183">
        <f>[1]RPPF_UPDATED_RW4!AO183</f>
        <v>436.98378169474501</v>
      </c>
      <c r="AP183">
        <f>[1]RPPF_UPDATED_RW4!AP183</f>
        <v>193</v>
      </c>
      <c r="AQ183">
        <f>[1]RPPF_UPDATED_RW4!AQ183</f>
        <v>0.278374806829154</v>
      </c>
      <c r="AR183">
        <f>[1]RPPF_UPDATED_RW4!AR183</f>
        <v>0.248611193829191</v>
      </c>
      <c r="AS183">
        <f>[1]RPPF_UPDATED_RW4!AS183</f>
        <v>0.58655350335789802</v>
      </c>
      <c r="AT183">
        <f>[1]RPPF_UPDATED_RW4!AT183</f>
        <v>182</v>
      </c>
    </row>
    <row r="184" spans="1:46" x14ac:dyDescent="0.25">
      <c r="A184">
        <f>[1]RPPF_UPDATED_RW4!A184</f>
        <v>182</v>
      </c>
      <c r="B184">
        <f>[1]RPPF_UPDATED_RW4!B184</f>
        <v>2025</v>
      </c>
      <c r="C184" t="str">
        <f>[1]RPPF_UPDATED_RW4!C184</f>
        <v>Longwood</v>
      </c>
      <c r="D184">
        <f>[1]RPPF_UPDATED_RW4!D184</f>
        <v>69.797499999999999</v>
      </c>
      <c r="E184">
        <f>[1]RPPF_UPDATED_RW4!E184</f>
        <v>94</v>
      </c>
      <c r="F184">
        <f>[1]RPPF_UPDATED_RW4!F184</f>
        <v>69.048599999999993</v>
      </c>
      <c r="G184">
        <f>[1]RPPF_UPDATED_RW4!G184</f>
        <v>91</v>
      </c>
      <c r="H184">
        <f>[1]RPPF_UPDATED_RW4!H184</f>
        <v>109.898</v>
      </c>
      <c r="I184">
        <f>[1]RPPF_UPDATED_RW4!I184</f>
        <v>91</v>
      </c>
      <c r="J184">
        <f>[1]RPPF_UPDATED_RW4!J184</f>
        <v>107.535</v>
      </c>
      <c r="K184">
        <f>[1]RPPF_UPDATED_RW4!K184</f>
        <v>174</v>
      </c>
      <c r="L184">
        <f>[1]RPPF_UPDATED_RW4!L184</f>
        <v>107.82599999999999</v>
      </c>
      <c r="M184">
        <f>[1]RPPF_UPDATED_RW4!M184</f>
        <v>216</v>
      </c>
      <c r="N184">
        <f>[1]RPPF_UPDATED_RW4!N184</f>
        <v>109.73</v>
      </c>
      <c r="O184">
        <f>[1]RPPF_UPDATED_RW4!O184</f>
        <v>217</v>
      </c>
      <c r="P184">
        <f>[1]RPPF_UPDATED_RW4!P184</f>
        <v>-2.1943700000000002</v>
      </c>
      <c r="Q184">
        <f>[1]RPPF_UPDATED_RW4!Q184</f>
        <v>193</v>
      </c>
      <c r="R184">
        <f>[1]RPPF_UPDATED_RW4!R184</f>
        <v>0.34362540000000003</v>
      </c>
      <c r="S184">
        <f>[1]RPPF_UPDATED_RW4!S184</f>
        <v>0.4880159</v>
      </c>
      <c r="T184">
        <f>[1]RPPF_UPDATED_RW4!T184</f>
        <v>0.495616</v>
      </c>
      <c r="U184">
        <f>[1]RPPF_UPDATED_RW4!U184</f>
        <v>0.38462039999999997</v>
      </c>
      <c r="V184">
        <f>[1]RPPF_UPDATED_RW4!V184</f>
        <v>254</v>
      </c>
      <c r="W184">
        <f>[1]RPPF_UPDATED_RW4!W184</f>
        <v>159</v>
      </c>
      <c r="X184">
        <f>[1]RPPF_UPDATED_RW4!X184</f>
        <v>160</v>
      </c>
      <c r="Y184">
        <f>[1]RPPF_UPDATED_RW4!Y184</f>
        <v>204</v>
      </c>
      <c r="Z184">
        <f>[1]RPPF_UPDATED_RW4!Z184</f>
        <v>-3.1448117769261097E-2</v>
      </c>
      <c r="AA184">
        <f>[1]RPPF_UPDATED_RW4!AA184</f>
        <v>190</v>
      </c>
      <c r="AB184">
        <f>[1]RPPF_UPDATED_RW4!AB184</f>
        <v>807122.67106443702</v>
      </c>
      <c r="AC184">
        <f>[1]RPPF_UPDATED_RW4!AC184</f>
        <v>145</v>
      </c>
      <c r="AD184">
        <f>[1]RPPF_UPDATED_RW4!AD184</f>
        <v>26.343940652890701</v>
      </c>
      <c r="AE184">
        <f>[1]RPPF_UPDATED_RW4!AE184</f>
        <v>178</v>
      </c>
      <c r="AF184">
        <f>[1]RPPF_UPDATED_RW4!AF184</f>
        <v>184</v>
      </c>
      <c r="AG184">
        <f>[1]RPPF_UPDATED_RW4!AG184</f>
        <v>0.41582065000000001</v>
      </c>
      <c r="AH184">
        <f>[1]RPPF_UPDATED_RW4!AH184</f>
        <v>205</v>
      </c>
      <c r="AI184">
        <f>[1]RPPF_UPDATED_RW4!AI184</f>
        <v>159</v>
      </c>
      <c r="AJ184">
        <f>[1]RPPF_UPDATED_RW4!AJ184</f>
        <v>160</v>
      </c>
      <c r="AK184">
        <f>[1]RPPF_UPDATED_RW4!AK184</f>
        <v>204</v>
      </c>
      <c r="AL184">
        <f>[1]RPPF_UPDATED_RW4!AL184</f>
        <v>181.333333333333</v>
      </c>
      <c r="AM184">
        <f>[1]RPPF_UPDATED_RW4!AM184</f>
        <v>371.572592887513</v>
      </c>
      <c r="AN184">
        <f>[1]RPPF_UPDATED_RW4!AN184</f>
        <v>169</v>
      </c>
      <c r="AO184">
        <f>[1]RPPF_UPDATED_RW4!AO184</f>
        <v>436.08544533161898</v>
      </c>
      <c r="AP184">
        <f>[1]RPPF_UPDATED_RW4!AP184</f>
        <v>192</v>
      </c>
      <c r="AQ184">
        <f>[1]RPPF_UPDATED_RW4!AQ184</f>
        <v>0.29939480135658902</v>
      </c>
      <c r="AR184">
        <f>[1]RPPF_UPDATED_RW4!AR184</f>
        <v>0.221319116731101</v>
      </c>
      <c r="AS184">
        <f>[1]RPPF_UPDATED_RW4!AS184</f>
        <v>0.58375105188067999</v>
      </c>
      <c r="AT184">
        <f>[1]RPPF_UPDATED_RW4!AT184</f>
        <v>183</v>
      </c>
    </row>
    <row r="185" spans="1:46" x14ac:dyDescent="0.25">
      <c r="A185">
        <f>[1]RPPF_UPDATED_RW4!A185</f>
        <v>183</v>
      </c>
      <c r="B185">
        <f>[1]RPPF_UPDATED_RW4!B185</f>
        <v>2025</v>
      </c>
      <c r="C185" t="str">
        <f>[1]RPPF_UPDATED_RW4!C185</f>
        <v>Jacksonville</v>
      </c>
      <c r="D185">
        <f>[1]RPPF_UPDATED_RW4!D185</f>
        <v>68.590400000000002</v>
      </c>
      <c r="E185">
        <f>[1]RPPF_UPDATED_RW4!E185</f>
        <v>152</v>
      </c>
      <c r="F185">
        <f>[1]RPPF_UPDATED_RW4!F185</f>
        <v>67.932000000000002</v>
      </c>
      <c r="G185">
        <f>[1]RPPF_UPDATED_RW4!G185</f>
        <v>150</v>
      </c>
      <c r="H185">
        <f>[1]RPPF_UPDATED_RW4!H185</f>
        <v>104.042</v>
      </c>
      <c r="I185">
        <f>[1]RPPF_UPDATED_RW4!I185</f>
        <v>233</v>
      </c>
      <c r="J185">
        <f>[1]RPPF_UPDATED_RW4!J185</f>
        <v>103.605</v>
      </c>
      <c r="K185">
        <f>[1]RPPF_UPDATED_RW4!K185</f>
        <v>242</v>
      </c>
      <c r="L185">
        <f>[1]RPPF_UPDATED_RW4!L185</f>
        <v>103.92</v>
      </c>
      <c r="M185">
        <f>[1]RPPF_UPDATED_RW4!M185</f>
        <v>123</v>
      </c>
      <c r="N185">
        <f>[1]RPPF_UPDATED_RW4!N185</f>
        <v>104.46599999999999</v>
      </c>
      <c r="O185">
        <f>[1]RPPF_UPDATED_RW4!O185</f>
        <v>110</v>
      </c>
      <c r="P185">
        <f>[1]RPPF_UPDATED_RW4!P185</f>
        <v>-0.86131500000000005</v>
      </c>
      <c r="Q185">
        <f>[1]RPPF_UPDATED_RW4!Q185</f>
        <v>176</v>
      </c>
      <c r="R185">
        <f>[1]RPPF_UPDATED_RW4!R185</f>
        <v>0.45971909999999999</v>
      </c>
      <c r="S185">
        <f>[1]RPPF_UPDATED_RW4!S185</f>
        <v>0.45161790000000002</v>
      </c>
      <c r="T185">
        <f>[1]RPPF_UPDATED_RW4!T185</f>
        <v>0.41472049999999999</v>
      </c>
      <c r="U185">
        <f>[1]RPPF_UPDATED_RW4!U185</f>
        <v>0.50741519999999996</v>
      </c>
      <c r="V185">
        <f>[1]RPPF_UPDATED_RW4!V185</f>
        <v>191</v>
      </c>
      <c r="W185">
        <f>[1]RPPF_UPDATED_RW4!W185</f>
        <v>179</v>
      </c>
      <c r="X185">
        <f>[1]RPPF_UPDATED_RW4!X185</f>
        <v>205</v>
      </c>
      <c r="Y185">
        <f>[1]RPPF_UPDATED_RW4!Y185</f>
        <v>152</v>
      </c>
      <c r="Z185">
        <f>[1]RPPF_UPDATED_RW4!Z185</f>
        <v>-1.2552777065011801E-2</v>
      </c>
      <c r="AA185">
        <f>[1]RPPF_UPDATED_RW4!AA185</f>
        <v>175</v>
      </c>
      <c r="AB185">
        <f>[1]RPPF_UPDATED_RW4!AB185</f>
        <v>736249.08095315995</v>
      </c>
      <c r="AC185">
        <f>[1]RPPF_UPDATED_RW4!AC185</f>
        <v>237</v>
      </c>
      <c r="AD185">
        <f>[1]RPPF_UPDATED_RW4!AD185</f>
        <v>24.779732276613998</v>
      </c>
      <c r="AE185">
        <f>[1]RPPF_UPDATED_RW4!AE185</f>
        <v>102</v>
      </c>
      <c r="AF185">
        <f>[1]RPPF_UPDATED_RW4!AF185</f>
        <v>138.5</v>
      </c>
      <c r="AG185">
        <f>[1]RPPF_UPDATED_RW4!AG185</f>
        <v>0.45566849999999998</v>
      </c>
      <c r="AH185">
        <f>[1]RPPF_UPDATED_RW4!AH185</f>
        <v>185</v>
      </c>
      <c r="AI185">
        <f>[1]RPPF_UPDATED_RW4!AI185</f>
        <v>179</v>
      </c>
      <c r="AJ185">
        <f>[1]RPPF_UPDATED_RW4!AJ185</f>
        <v>205</v>
      </c>
      <c r="AK185">
        <f>[1]RPPF_UPDATED_RW4!AK185</f>
        <v>152</v>
      </c>
      <c r="AL185">
        <f>[1]RPPF_UPDATED_RW4!AL185</f>
        <v>182.083333333333</v>
      </c>
      <c r="AM185">
        <f>[1]RPPF_UPDATED_RW4!AM185</f>
        <v>403.18006291011301</v>
      </c>
      <c r="AN185">
        <f>[1]RPPF_UPDATED_RW4!AN185</f>
        <v>182</v>
      </c>
      <c r="AO185">
        <f>[1]RPPF_UPDATED_RW4!AO185</f>
        <v>399.59605136921499</v>
      </c>
      <c r="AP185">
        <f>[1]RPPF_UPDATED_RW4!AP185</f>
        <v>180</v>
      </c>
      <c r="AQ185">
        <f>[1]RPPF_UPDATED_RW4!AQ185</f>
        <v>0.274812126406899</v>
      </c>
      <c r="AR185">
        <f>[1]RPPF_UPDATED_RW4!AR185</f>
        <v>0.24519165385637801</v>
      </c>
      <c r="AS185">
        <f>[1]RPPF_UPDATED_RW4!AS185</f>
        <v>0.58343247892563899</v>
      </c>
      <c r="AT185">
        <f>[1]RPPF_UPDATED_RW4!AT185</f>
        <v>184</v>
      </c>
    </row>
    <row r="186" spans="1:46" x14ac:dyDescent="0.25">
      <c r="A186">
        <f>[1]RPPF_UPDATED_RW4!A186</f>
        <v>184</v>
      </c>
      <c r="B186">
        <f>[1]RPPF_UPDATED_RW4!B186</f>
        <v>2025</v>
      </c>
      <c r="C186" t="str">
        <f>[1]RPPF_UPDATED_RW4!C186</f>
        <v>Miami OH</v>
      </c>
      <c r="D186">
        <f>[1]RPPF_UPDATED_RW4!D186</f>
        <v>70.202100000000002</v>
      </c>
      <c r="E186">
        <f>[1]RPPF_UPDATED_RW4!E186</f>
        <v>74</v>
      </c>
      <c r="F186">
        <f>[1]RPPF_UPDATED_RW4!F186</f>
        <v>69.138199999999998</v>
      </c>
      <c r="G186">
        <f>[1]RPPF_UPDATED_RW4!G186</f>
        <v>88</v>
      </c>
      <c r="H186">
        <f>[1]RPPF_UPDATED_RW4!H186</f>
        <v>109.77500000000001</v>
      </c>
      <c r="I186">
        <f>[1]RPPF_UPDATED_RW4!I186</f>
        <v>95</v>
      </c>
      <c r="J186">
        <f>[1]RPPF_UPDATED_RW4!J186</f>
        <v>107.87</v>
      </c>
      <c r="K186">
        <f>[1]RPPF_UPDATED_RW4!K186</f>
        <v>170</v>
      </c>
      <c r="L186">
        <f>[1]RPPF_UPDATED_RW4!L186</f>
        <v>104.934</v>
      </c>
      <c r="M186">
        <f>[1]RPPF_UPDATED_RW4!M186</f>
        <v>157</v>
      </c>
      <c r="N186">
        <f>[1]RPPF_UPDATED_RW4!N186</f>
        <v>108.459</v>
      </c>
      <c r="O186">
        <f>[1]RPPF_UPDATED_RW4!O186</f>
        <v>193</v>
      </c>
      <c r="P186">
        <f>[1]RPPF_UPDATED_RW4!P186</f>
        <v>-0.58877699999999999</v>
      </c>
      <c r="Q186">
        <f>[1]RPPF_UPDATED_RW4!Q186</f>
        <v>171</v>
      </c>
      <c r="R186">
        <f>[1]RPPF_UPDATED_RW4!R186</f>
        <v>0.55911529999999998</v>
      </c>
      <c r="S186">
        <f>[1]RPPF_UPDATED_RW4!S186</f>
        <v>0.41201969999999999</v>
      </c>
      <c r="T186">
        <f>[1]RPPF_UPDATED_RW4!T186</f>
        <v>0.48641640000000003</v>
      </c>
      <c r="U186">
        <f>[1]RPPF_UPDATED_RW4!U186</f>
        <v>0.34282289999999999</v>
      </c>
      <c r="V186">
        <f>[1]RPPF_UPDATED_RW4!V186</f>
        <v>153</v>
      </c>
      <c r="W186">
        <f>[1]RPPF_UPDATED_RW4!W186</f>
        <v>197</v>
      </c>
      <c r="X186">
        <f>[1]RPPF_UPDATED_RW4!X186</f>
        <v>165</v>
      </c>
      <c r="Y186">
        <f>[1]RPPF_UPDATED_RW4!Y186</f>
        <v>229</v>
      </c>
      <c r="Z186">
        <f>[1]RPPF_UPDATED_RW4!Z186</f>
        <v>-8.3900624055405493E-3</v>
      </c>
      <c r="AA186">
        <f>[1]RPPF_UPDATED_RW4!AA186</f>
        <v>171</v>
      </c>
      <c r="AB186">
        <f>[1]RPPF_UPDATED_RW4!AB186</f>
        <v>816867.20584749</v>
      </c>
      <c r="AC186">
        <f>[1]RPPF_UPDATED_RW4!AC186</f>
        <v>133</v>
      </c>
      <c r="AD186">
        <f>[1]RPPF_UPDATED_RW4!AD186</f>
        <v>25.7083882345318</v>
      </c>
      <c r="AE186">
        <f>[1]RPPF_UPDATED_RW4!AE186</f>
        <v>144</v>
      </c>
      <c r="AF186">
        <f>[1]RPPF_UPDATED_RW4!AF186</f>
        <v>157.5</v>
      </c>
      <c r="AG186">
        <f>[1]RPPF_UPDATED_RW4!AG186</f>
        <v>0.48556749999999999</v>
      </c>
      <c r="AH186">
        <f>[1]RPPF_UPDATED_RW4!AH186</f>
        <v>168</v>
      </c>
      <c r="AI186">
        <f>[1]RPPF_UPDATED_RW4!AI186</f>
        <v>197</v>
      </c>
      <c r="AJ186">
        <f>[1]RPPF_UPDATED_RW4!AJ186</f>
        <v>165</v>
      </c>
      <c r="AK186">
        <f>[1]RPPF_UPDATED_RW4!AK186</f>
        <v>229</v>
      </c>
      <c r="AL186">
        <f>[1]RPPF_UPDATED_RW4!AL186</f>
        <v>170.583333333333</v>
      </c>
      <c r="AM186">
        <f>[1]RPPF_UPDATED_RW4!AM186</f>
        <v>414.01742036444699</v>
      </c>
      <c r="AN186">
        <f>[1]RPPF_UPDATED_RW4!AN186</f>
        <v>186</v>
      </c>
      <c r="AO186">
        <f>[1]RPPF_UPDATED_RW4!AO186</f>
        <v>351.30714747863698</v>
      </c>
      <c r="AP186">
        <f>[1]RPPF_UPDATED_RW4!AP186</f>
        <v>168</v>
      </c>
      <c r="AQ186">
        <f>[1]RPPF_UPDATED_RW4!AQ186</f>
        <v>0.25005225215016902</v>
      </c>
      <c r="AR186">
        <f>[1]RPPF_UPDATED_RW4!AR186</f>
        <v>0.26552050290917201</v>
      </c>
      <c r="AS186">
        <f>[1]RPPF_UPDATED_RW4!AS186</f>
        <v>0.58143876812247997</v>
      </c>
      <c r="AT186">
        <f>[1]RPPF_UPDATED_RW4!AT186</f>
        <v>185</v>
      </c>
    </row>
    <row r="187" spans="1:46" x14ac:dyDescent="0.25">
      <c r="A187">
        <f>[1]RPPF_UPDATED_RW4!A187</f>
        <v>185</v>
      </c>
      <c r="B187">
        <f>[1]RPPF_UPDATED_RW4!B187</f>
        <v>2025</v>
      </c>
      <c r="C187" t="str">
        <f>[1]RPPF_UPDATED_RW4!C187</f>
        <v>Southeastern Louisiana</v>
      </c>
      <c r="D187">
        <f>[1]RPPF_UPDATED_RW4!D187</f>
        <v>67.857699999999994</v>
      </c>
      <c r="E187">
        <f>[1]RPPF_UPDATED_RW4!E187</f>
        <v>196</v>
      </c>
      <c r="F187">
        <f>[1]RPPF_UPDATED_RW4!F187</f>
        <v>67.680800000000005</v>
      </c>
      <c r="G187">
        <f>[1]RPPF_UPDATED_RW4!G187</f>
        <v>168</v>
      </c>
      <c r="H187">
        <f>[1]RPPF_UPDATED_RW4!H187</f>
        <v>105.057</v>
      </c>
      <c r="I187">
        <f>[1]RPPF_UPDATED_RW4!I187</f>
        <v>200</v>
      </c>
      <c r="J187">
        <f>[1]RPPF_UPDATED_RW4!J187</f>
        <v>105.282</v>
      </c>
      <c r="K187">
        <f>[1]RPPF_UPDATED_RW4!K187</f>
        <v>218</v>
      </c>
      <c r="L187">
        <f>[1]RPPF_UPDATED_RW4!L187</f>
        <v>103.602</v>
      </c>
      <c r="M187">
        <f>[1]RPPF_UPDATED_RW4!M187</f>
        <v>114</v>
      </c>
      <c r="N187">
        <f>[1]RPPF_UPDATED_RW4!N187</f>
        <v>107.291</v>
      </c>
      <c r="O187">
        <f>[1]RPPF_UPDATED_RW4!O187</f>
        <v>169</v>
      </c>
      <c r="P187">
        <f>[1]RPPF_UPDATED_RW4!P187</f>
        <v>-2.0091399999999999</v>
      </c>
      <c r="Q187">
        <f>[1]RPPF_UPDATED_RW4!Q187</f>
        <v>188</v>
      </c>
      <c r="R187">
        <f>[1]RPPF_UPDATED_RW4!R187</f>
        <v>0.40012170000000002</v>
      </c>
      <c r="S187">
        <f>[1]RPPF_UPDATED_RW4!S187</f>
        <v>0.46471709999999999</v>
      </c>
      <c r="T187">
        <f>[1]RPPF_UPDATED_RW4!T187</f>
        <v>0.47341699999999998</v>
      </c>
      <c r="U187">
        <f>[1]RPPF_UPDATED_RW4!U187</f>
        <v>0.4607176</v>
      </c>
      <c r="V187">
        <f>[1]RPPF_UPDATED_RW4!V187</f>
        <v>217</v>
      </c>
      <c r="W187">
        <f>[1]RPPF_UPDATED_RW4!W187</f>
        <v>170</v>
      </c>
      <c r="X187">
        <f>[1]RPPF_UPDATED_RW4!X187</f>
        <v>170</v>
      </c>
      <c r="Y187">
        <f>[1]RPPF_UPDATED_RW4!Y187</f>
        <v>176</v>
      </c>
      <c r="Z187">
        <f>[1]RPPF_UPDATED_RW4!Z187</f>
        <v>-2.96060727080346E-2</v>
      </c>
      <c r="AA187">
        <f>[1]RPPF_UPDATED_RW4!AA187</f>
        <v>188</v>
      </c>
      <c r="AB187">
        <f>[1]RPPF_UPDATED_RW4!AB187</f>
        <v>752155.07180973398</v>
      </c>
      <c r="AC187">
        <f>[1]RPPF_UPDATED_RW4!AC187</f>
        <v>213</v>
      </c>
      <c r="AD187">
        <f>[1]RPPF_UPDATED_RW4!AD187</f>
        <v>26.139792369585201</v>
      </c>
      <c r="AE187">
        <f>[1]RPPF_UPDATED_RW4!AE187</f>
        <v>170</v>
      </c>
      <c r="AF187">
        <f>[1]RPPF_UPDATED_RW4!AF187</f>
        <v>179</v>
      </c>
      <c r="AG187">
        <f>[1]RPPF_UPDATED_RW4!AG187</f>
        <v>0.43241940000000001</v>
      </c>
      <c r="AH187">
        <f>[1]RPPF_UPDATED_RW4!AH187</f>
        <v>198</v>
      </c>
      <c r="AI187">
        <f>[1]RPPF_UPDATED_RW4!AI187</f>
        <v>170</v>
      </c>
      <c r="AJ187">
        <f>[1]RPPF_UPDATED_RW4!AJ187</f>
        <v>170</v>
      </c>
      <c r="AK187">
        <f>[1]RPPF_UPDATED_RW4!AK187</f>
        <v>176</v>
      </c>
      <c r="AL187">
        <f>[1]RPPF_UPDATED_RW4!AL187</f>
        <v>187.333333333333</v>
      </c>
      <c r="AM187">
        <f>[1]RPPF_UPDATED_RW4!AM187</f>
        <v>403.11263203642199</v>
      </c>
      <c r="AN187">
        <f>[1]RPPF_UPDATED_RW4!AN187</f>
        <v>181</v>
      </c>
      <c r="AO187">
        <f>[1]RPPF_UPDATED_RW4!AO187</f>
        <v>433.22138954296003</v>
      </c>
      <c r="AP187">
        <f>[1]RPPF_UPDATED_RW4!AP187</f>
        <v>191</v>
      </c>
      <c r="AQ187">
        <f>[1]RPPF_UPDATED_RW4!AQ187</f>
        <v>0.28278779592596398</v>
      </c>
      <c r="AR187">
        <f>[1]RPPF_UPDATED_RW4!AR187</f>
        <v>0.23034339195725001</v>
      </c>
      <c r="AS187">
        <f>[1]RPPF_UPDATED_RW4!AS187</f>
        <v>0.58033580544465702</v>
      </c>
      <c r="AT187">
        <f>[1]RPPF_UPDATED_RW4!AT187</f>
        <v>186</v>
      </c>
    </row>
    <row r="188" spans="1:46" x14ac:dyDescent="0.25">
      <c r="A188">
        <f>[1]RPPF_UPDATED_RW4!A188</f>
        <v>186</v>
      </c>
      <c r="B188">
        <f>[1]RPPF_UPDATED_RW4!B188</f>
        <v>2025</v>
      </c>
      <c r="C188" t="str">
        <f>[1]RPPF_UPDATED_RW4!C188</f>
        <v>Radford</v>
      </c>
      <c r="D188">
        <f>[1]RPPF_UPDATED_RW4!D188</f>
        <v>65.018799999999999</v>
      </c>
      <c r="E188">
        <f>[1]RPPF_UPDATED_RW4!E188</f>
        <v>327</v>
      </c>
      <c r="F188">
        <f>[1]RPPF_UPDATED_RW4!F188</f>
        <v>63.235300000000002</v>
      </c>
      <c r="G188">
        <f>[1]RPPF_UPDATED_RW4!G188</f>
        <v>351</v>
      </c>
      <c r="H188">
        <f>[1]RPPF_UPDATED_RW4!H188</f>
        <v>109.621</v>
      </c>
      <c r="I188">
        <f>[1]RPPF_UPDATED_RW4!I188</f>
        <v>103</v>
      </c>
      <c r="J188">
        <f>[1]RPPF_UPDATED_RW4!J188</f>
        <v>110.208</v>
      </c>
      <c r="K188">
        <f>[1]RPPF_UPDATED_RW4!K188</f>
        <v>118</v>
      </c>
      <c r="L188">
        <f>[1]RPPF_UPDATED_RW4!L188</f>
        <v>110.783</v>
      </c>
      <c r="M188">
        <f>[1]RPPF_UPDATED_RW4!M188</f>
        <v>291</v>
      </c>
      <c r="N188">
        <f>[1]RPPF_UPDATED_RW4!N188</f>
        <v>111.027</v>
      </c>
      <c r="O188">
        <f>[1]RPPF_UPDATED_RW4!O188</f>
        <v>247</v>
      </c>
      <c r="P188">
        <f>[1]RPPF_UPDATED_RW4!P188</f>
        <v>-0.81860900000000003</v>
      </c>
      <c r="Q188">
        <f>[1]RPPF_UPDATED_RW4!Q188</f>
        <v>175</v>
      </c>
      <c r="R188">
        <f>[1]RPPF_UPDATED_RW4!R188</f>
        <v>0.51191660000000005</v>
      </c>
      <c r="S188">
        <f>[1]RPPF_UPDATED_RW4!S188</f>
        <v>0.42971880000000001</v>
      </c>
      <c r="T188">
        <f>[1]RPPF_UPDATED_RW4!T188</f>
        <v>0.445519</v>
      </c>
      <c r="U188">
        <f>[1]RPPF_UPDATED_RW4!U188</f>
        <v>0.42931900000000001</v>
      </c>
      <c r="V188">
        <f>[1]RPPF_UPDATED_RW4!V188</f>
        <v>166</v>
      </c>
      <c r="W188">
        <f>[1]RPPF_UPDATED_RW4!W188</f>
        <v>188</v>
      </c>
      <c r="X188">
        <f>[1]RPPF_UPDATED_RW4!X188</f>
        <v>190</v>
      </c>
      <c r="Y188">
        <f>[1]RPPF_UPDATED_RW4!Y188</f>
        <v>190</v>
      </c>
      <c r="Z188">
        <f>[1]RPPF_UPDATED_RW4!Z188</f>
        <v>-1.25963567460488E-2</v>
      </c>
      <c r="AA188">
        <f>[1]RPPF_UPDATED_RW4!AA188</f>
        <v>176</v>
      </c>
      <c r="AB188">
        <f>[1]RPPF_UPDATED_RW4!AB188</f>
        <v>789705.55326136295</v>
      </c>
      <c r="AC188">
        <f>[1]RPPF_UPDATED_RW4!AC188</f>
        <v>169</v>
      </c>
      <c r="AD188">
        <f>[1]RPPF_UPDATED_RW4!AD188</f>
        <v>28.816870737106001</v>
      </c>
      <c r="AE188">
        <f>[1]RPPF_UPDATED_RW4!AE188</f>
        <v>303</v>
      </c>
      <c r="AF188">
        <f>[1]RPPF_UPDATED_RW4!AF188</f>
        <v>239.5</v>
      </c>
      <c r="AG188">
        <f>[1]RPPF_UPDATED_RW4!AG188</f>
        <v>0.47081770000000001</v>
      </c>
      <c r="AH188">
        <f>[1]RPPF_UPDATED_RW4!AH188</f>
        <v>174</v>
      </c>
      <c r="AI188">
        <f>[1]RPPF_UPDATED_RW4!AI188</f>
        <v>188</v>
      </c>
      <c r="AJ188">
        <f>[1]RPPF_UPDATED_RW4!AJ188</f>
        <v>190</v>
      </c>
      <c r="AK188">
        <f>[1]RPPF_UPDATED_RW4!AK188</f>
        <v>190</v>
      </c>
      <c r="AL188">
        <f>[1]RPPF_UPDATED_RW4!AL188</f>
        <v>189.75</v>
      </c>
      <c r="AM188">
        <f>[1]RPPF_UPDATED_RW4!AM188</f>
        <v>441.56783459322702</v>
      </c>
      <c r="AN188">
        <f>[1]RPPF_UPDATED_RW4!AN188</f>
        <v>194</v>
      </c>
      <c r="AO188">
        <f>[1]RPPF_UPDATED_RW4!AO188</f>
        <v>403.022231322229</v>
      </c>
      <c r="AP188">
        <f>[1]RPPF_UPDATED_RW4!AP188</f>
        <v>183</v>
      </c>
      <c r="AQ188">
        <f>[1]RPPF_UPDATED_RW4!AQ188</f>
        <v>0.259119001615713</v>
      </c>
      <c r="AR188">
        <f>[1]RPPF_UPDATED_RW4!AR188</f>
        <v>0.25307309732106997</v>
      </c>
      <c r="AS188">
        <f>[1]RPPF_UPDATED_RW4!AS188</f>
        <v>0.57991073952625005</v>
      </c>
      <c r="AT188">
        <f>[1]RPPF_UPDATED_RW4!AT188</f>
        <v>187</v>
      </c>
    </row>
    <row r="189" spans="1:46" x14ac:dyDescent="0.25">
      <c r="A189">
        <f>[1]RPPF_UPDATED_RW4!A189</f>
        <v>187</v>
      </c>
      <c r="B189">
        <f>[1]RPPF_UPDATED_RW4!B189</f>
        <v>2025</v>
      </c>
      <c r="C189" t="str">
        <f>[1]RPPF_UPDATED_RW4!C189</f>
        <v>Oakland</v>
      </c>
      <c r="D189">
        <f>[1]RPPF_UPDATED_RW4!D189</f>
        <v>63.835099999999997</v>
      </c>
      <c r="E189">
        <f>[1]RPPF_UPDATED_RW4!E189</f>
        <v>356</v>
      </c>
      <c r="F189">
        <f>[1]RPPF_UPDATED_RW4!F189</f>
        <v>63.146900000000002</v>
      </c>
      <c r="G189">
        <f>[1]RPPF_UPDATED_RW4!G189</f>
        <v>353</v>
      </c>
      <c r="H189">
        <f>[1]RPPF_UPDATED_RW4!H189</f>
        <v>105.518</v>
      </c>
      <c r="I189">
        <f>[1]RPPF_UPDATED_RW4!I189</f>
        <v>188</v>
      </c>
      <c r="J189">
        <f>[1]RPPF_UPDATED_RW4!J189</f>
        <v>108.04300000000001</v>
      </c>
      <c r="K189">
        <f>[1]RPPF_UPDATED_RW4!K189</f>
        <v>166</v>
      </c>
      <c r="L189">
        <f>[1]RPPF_UPDATED_RW4!L189</f>
        <v>109.444</v>
      </c>
      <c r="M189">
        <f>[1]RPPF_UPDATED_RW4!M189</f>
        <v>260</v>
      </c>
      <c r="N189">
        <f>[1]RPPF_UPDATED_RW4!N189</f>
        <v>110.068</v>
      </c>
      <c r="O189">
        <f>[1]RPPF_UPDATED_RW4!O189</f>
        <v>224</v>
      </c>
      <c r="P189">
        <f>[1]RPPF_UPDATED_RW4!P189</f>
        <v>-2.0249600000000001</v>
      </c>
      <c r="Q189">
        <f>[1]RPPF_UPDATED_RW4!Q189</f>
        <v>189</v>
      </c>
      <c r="R189">
        <f>[1]RPPF_UPDATED_RW4!R189</f>
        <v>0.36732369999999998</v>
      </c>
      <c r="S189">
        <f>[1]RPPF_UPDATED_RW4!S189</f>
        <v>0.47441640000000002</v>
      </c>
      <c r="T189">
        <f>[1]RPPF_UPDATED_RW4!T189</f>
        <v>0.44721889999999997</v>
      </c>
      <c r="U189">
        <f>[1]RPPF_UPDATED_RW4!U189</f>
        <v>0.59571149999999995</v>
      </c>
      <c r="V189">
        <f>[1]RPPF_UPDATED_RW4!V189</f>
        <v>237</v>
      </c>
      <c r="W189">
        <f>[1]RPPF_UPDATED_RW4!W189</f>
        <v>164</v>
      </c>
      <c r="X189">
        <f>[1]RPPF_UPDATED_RW4!X189</f>
        <v>189</v>
      </c>
      <c r="Y189">
        <f>[1]RPPF_UPDATED_RW4!Y189</f>
        <v>115</v>
      </c>
      <c r="Z189">
        <f>[1]RPPF_UPDATED_RW4!Z189</f>
        <v>-3.17223596422656E-2</v>
      </c>
      <c r="AA189">
        <f>[1]RPPF_UPDATED_RW4!AA189</f>
        <v>191</v>
      </c>
      <c r="AB189">
        <f>[1]RPPF_UPDATED_RW4!AB189</f>
        <v>745165.62483989995</v>
      </c>
      <c r="AC189">
        <f>[1]RPPF_UPDATED_RW4!AC189</f>
        <v>226</v>
      </c>
      <c r="AD189">
        <f>[1]RPPF_UPDATED_RW4!AD189</f>
        <v>28.946641148225201</v>
      </c>
      <c r="AE189">
        <f>[1]RPPF_UPDATED_RW4!AE189</f>
        <v>305</v>
      </c>
      <c r="AF189">
        <f>[1]RPPF_UPDATED_RW4!AF189</f>
        <v>248</v>
      </c>
      <c r="AG189">
        <f>[1]RPPF_UPDATED_RW4!AG189</f>
        <v>0.42087005</v>
      </c>
      <c r="AH189">
        <f>[1]RPPF_UPDATED_RW4!AH189</f>
        <v>203</v>
      </c>
      <c r="AI189">
        <f>[1]RPPF_UPDATED_RW4!AI189</f>
        <v>164</v>
      </c>
      <c r="AJ189">
        <f>[1]RPPF_UPDATED_RW4!AJ189</f>
        <v>189</v>
      </c>
      <c r="AK189">
        <f>[1]RPPF_UPDATED_RW4!AK189</f>
        <v>115</v>
      </c>
      <c r="AL189">
        <f>[1]RPPF_UPDATED_RW4!AL189</f>
        <v>195.333333333333</v>
      </c>
      <c r="AM189">
        <f>[1]RPPF_UPDATED_RW4!AM189</f>
        <v>411.733939495627</v>
      </c>
      <c r="AN189">
        <f>[1]RPPF_UPDATED_RW4!AN189</f>
        <v>184</v>
      </c>
      <c r="AO189">
        <f>[1]RPPF_UPDATED_RW4!AO189</f>
        <v>464.117922701635</v>
      </c>
      <c r="AP189">
        <f>[1]RPPF_UPDATED_RW4!AP189</f>
        <v>202</v>
      </c>
      <c r="AQ189">
        <f>[1]RPPF_UPDATED_RW4!AQ189</f>
        <v>0.28807971406377603</v>
      </c>
      <c r="AR189">
        <f>[1]RPPF_UPDATED_RW4!AR189</f>
        <v>0.22226895282640399</v>
      </c>
      <c r="AS189">
        <f>[1]RPPF_UPDATED_RW4!AS189</f>
        <v>0.57907497300438304</v>
      </c>
      <c r="AT189">
        <f>[1]RPPF_UPDATED_RW4!AT189</f>
        <v>188</v>
      </c>
    </row>
    <row r="190" spans="1:46" x14ac:dyDescent="0.25">
      <c r="A190">
        <f>[1]RPPF_UPDATED_RW4!A190</f>
        <v>188</v>
      </c>
      <c r="B190">
        <f>[1]RPPF_UPDATED_RW4!B190</f>
        <v>2025</v>
      </c>
      <c r="C190" t="str">
        <f>[1]RPPF_UPDATED_RW4!C190</f>
        <v>Ohio</v>
      </c>
      <c r="D190">
        <f>[1]RPPF_UPDATED_RW4!D190</f>
        <v>71.499099999999999</v>
      </c>
      <c r="E190">
        <f>[1]RPPF_UPDATED_RW4!E190</f>
        <v>30</v>
      </c>
      <c r="F190">
        <f>[1]RPPF_UPDATED_RW4!F190</f>
        <v>70.391900000000007</v>
      </c>
      <c r="G190">
        <f>[1]RPPF_UPDATED_RW4!G190</f>
        <v>44</v>
      </c>
      <c r="H190">
        <f>[1]RPPF_UPDATED_RW4!H190</f>
        <v>109.69799999999999</v>
      </c>
      <c r="I190">
        <f>[1]RPPF_UPDATED_RW4!I190</f>
        <v>97</v>
      </c>
      <c r="J190">
        <f>[1]RPPF_UPDATED_RW4!J190</f>
        <v>108.395</v>
      </c>
      <c r="K190">
        <f>[1]RPPF_UPDATED_RW4!K190</f>
        <v>160</v>
      </c>
      <c r="L190">
        <f>[1]RPPF_UPDATED_RW4!L190</f>
        <v>106.655</v>
      </c>
      <c r="M190">
        <f>[1]RPPF_UPDATED_RW4!M190</f>
        <v>188</v>
      </c>
      <c r="N190">
        <f>[1]RPPF_UPDATED_RW4!N190</f>
        <v>109.967</v>
      </c>
      <c r="O190">
        <f>[1]RPPF_UPDATED_RW4!O190</f>
        <v>220</v>
      </c>
      <c r="P190">
        <f>[1]RPPF_UPDATED_RW4!P190</f>
        <v>-1.57203</v>
      </c>
      <c r="Q190">
        <f>[1]RPPF_UPDATED_RW4!Q190</f>
        <v>184</v>
      </c>
      <c r="R190">
        <f>[1]RPPF_UPDATED_RW4!R190</f>
        <v>0.65491180000000004</v>
      </c>
      <c r="S190">
        <f>[1]RPPF_UPDATED_RW4!S190</f>
        <v>0.36642160000000001</v>
      </c>
      <c r="T190">
        <f>[1]RPPF_UPDATED_RW4!T190</f>
        <v>0.50761559999999994</v>
      </c>
      <c r="U190">
        <f>[1]RPPF_UPDATED_RW4!U190</f>
        <v>0.37212119999999999</v>
      </c>
      <c r="V190">
        <f>[1]RPPF_UPDATED_RW4!V190</f>
        <v>118</v>
      </c>
      <c r="W190">
        <f>[1]RPPF_UPDATED_RW4!W190</f>
        <v>216</v>
      </c>
      <c r="X190">
        <f>[1]RPPF_UPDATED_RW4!X190</f>
        <v>156</v>
      </c>
      <c r="Y190">
        <f>[1]RPPF_UPDATED_RW4!Y190</f>
        <v>212</v>
      </c>
      <c r="Z190">
        <f>[1]RPPF_UPDATED_RW4!Z190</f>
        <v>-2.1986290736526699E-2</v>
      </c>
      <c r="AA190">
        <f>[1]RPPF_UPDATED_RW4!AA190</f>
        <v>184</v>
      </c>
      <c r="AB190">
        <f>[1]RPPF_UPDATED_RW4!AB190</f>
        <v>840076.96125907695</v>
      </c>
      <c r="AC190">
        <f>[1]RPPF_UPDATED_RW4!AC190</f>
        <v>117</v>
      </c>
      <c r="AD190">
        <f>[1]RPPF_UPDATED_RW4!AD190</f>
        <v>25.805912982718699</v>
      </c>
      <c r="AE190">
        <f>[1]RPPF_UPDATED_RW4!AE190</f>
        <v>150</v>
      </c>
      <c r="AF190">
        <f>[1]RPPF_UPDATED_RW4!AF190</f>
        <v>167</v>
      </c>
      <c r="AG190">
        <f>[1]RPPF_UPDATED_RW4!AG190</f>
        <v>0.51066670000000003</v>
      </c>
      <c r="AH190">
        <f>[1]RPPF_UPDATED_RW4!AH190</f>
        <v>159</v>
      </c>
      <c r="AI190">
        <f>[1]RPPF_UPDATED_RW4!AI190</f>
        <v>216</v>
      </c>
      <c r="AJ190">
        <f>[1]RPPF_UPDATED_RW4!AJ190</f>
        <v>156</v>
      </c>
      <c r="AK190">
        <f>[1]RPPF_UPDATED_RW4!AK190</f>
        <v>212</v>
      </c>
      <c r="AL190">
        <f>[1]RPPF_UPDATED_RW4!AL190</f>
        <v>165.833333333333</v>
      </c>
      <c r="AM190">
        <f>[1]RPPF_UPDATED_RW4!AM190</f>
        <v>452.57521208720499</v>
      </c>
      <c r="AN190">
        <f>[1]RPPF_UPDATED_RW4!AN190</f>
        <v>197</v>
      </c>
      <c r="AO190">
        <f>[1]RPPF_UPDATED_RW4!AO190</f>
        <v>324.73888219719998</v>
      </c>
      <c r="AP190">
        <f>[1]RPPF_UPDATED_RW4!AP190</f>
        <v>159</v>
      </c>
      <c r="AQ190">
        <f>[1]RPPF_UPDATED_RW4!AQ190</f>
        <v>0.22040763817258199</v>
      </c>
      <c r="AR190">
        <f>[1]RPPF_UPDATED_RW4!AR190</f>
        <v>0.28200387556561601</v>
      </c>
      <c r="AS190">
        <f>[1]RPPF_UPDATED_RW4!AS190</f>
        <v>0.57545561912196097</v>
      </c>
      <c r="AT190">
        <f>[1]RPPF_UPDATED_RW4!AT190</f>
        <v>189</v>
      </c>
    </row>
    <row r="191" spans="1:46" x14ac:dyDescent="0.25">
      <c r="A191">
        <f>[1]RPPF_UPDATED_RW4!A191</f>
        <v>189</v>
      </c>
      <c r="B191">
        <f>[1]RPPF_UPDATED_RW4!B191</f>
        <v>2025</v>
      </c>
      <c r="C191" t="str">
        <f>[1]RPPF_UPDATED_RW4!C191</f>
        <v>UNC Asheville</v>
      </c>
      <c r="D191">
        <f>[1]RPPF_UPDATED_RW4!D191</f>
        <v>70.469700000000003</v>
      </c>
      <c r="E191">
        <f>[1]RPPF_UPDATED_RW4!E191</f>
        <v>62</v>
      </c>
      <c r="F191">
        <f>[1]RPPF_UPDATED_RW4!F191</f>
        <v>68.380499999999998</v>
      </c>
      <c r="G191">
        <f>[1]RPPF_UPDATED_RW4!G191</f>
        <v>123</v>
      </c>
      <c r="H191">
        <f>[1]RPPF_UPDATED_RW4!H191</f>
        <v>112.339</v>
      </c>
      <c r="I191">
        <f>[1]RPPF_UPDATED_RW4!I191</f>
        <v>63</v>
      </c>
      <c r="J191">
        <f>[1]RPPF_UPDATED_RW4!J191</f>
        <v>111.459</v>
      </c>
      <c r="K191">
        <f>[1]RPPF_UPDATED_RW4!K191</f>
        <v>101</v>
      </c>
      <c r="L191">
        <f>[1]RPPF_UPDATED_RW4!L191</f>
        <v>111.035</v>
      </c>
      <c r="M191">
        <f>[1]RPPF_UPDATED_RW4!M191</f>
        <v>297</v>
      </c>
      <c r="N191">
        <f>[1]RPPF_UPDATED_RW4!N191</f>
        <v>111.679</v>
      </c>
      <c r="O191">
        <f>[1]RPPF_UPDATED_RW4!O191</f>
        <v>252</v>
      </c>
      <c r="P191">
        <f>[1]RPPF_UPDATED_RW4!P191</f>
        <v>-0.21944900000000001</v>
      </c>
      <c r="Q191">
        <f>[1]RPPF_UPDATED_RW4!Q191</f>
        <v>166</v>
      </c>
      <c r="R191">
        <f>[1]RPPF_UPDATED_RW4!R191</f>
        <v>0.4995174</v>
      </c>
      <c r="S191">
        <f>[1]RPPF_UPDATED_RW4!S191</f>
        <v>0.41551949999999999</v>
      </c>
      <c r="T191">
        <f>[1]RPPF_UPDATED_RW4!T191</f>
        <v>0.39402150000000002</v>
      </c>
      <c r="U191">
        <f>[1]RPPF_UPDATED_RW4!U191</f>
        <v>0.47351690000000002</v>
      </c>
      <c r="V191">
        <f>[1]RPPF_UPDATED_RW4!V191</f>
        <v>174</v>
      </c>
      <c r="W191">
        <f>[1]RPPF_UPDATED_RW4!W191</f>
        <v>195</v>
      </c>
      <c r="X191">
        <f>[1]RPPF_UPDATED_RW4!X191</f>
        <v>215</v>
      </c>
      <c r="Y191">
        <f>[1]RPPF_UPDATED_RW4!Y191</f>
        <v>169</v>
      </c>
      <c r="Z191">
        <f>[1]RPPF_UPDATED_RW4!Z191</f>
        <v>-3.1219091325775301E-3</v>
      </c>
      <c r="AA191">
        <f>[1]RPPF_UPDATED_RW4!AA191</f>
        <v>166</v>
      </c>
      <c r="AB191">
        <f>[1]RPPF_UPDATED_RW4!AB191</f>
        <v>875452.74181746505</v>
      </c>
      <c r="AC191">
        <f>[1]RPPF_UPDATED_RW4!AC191</f>
        <v>82</v>
      </c>
      <c r="AD191">
        <f>[1]RPPF_UPDATED_RW4!AD191</f>
        <v>26.838114647694901</v>
      </c>
      <c r="AE191">
        <f>[1]RPPF_UPDATED_RW4!AE191</f>
        <v>206</v>
      </c>
      <c r="AF191">
        <f>[1]RPPF_UPDATED_RW4!AF191</f>
        <v>186</v>
      </c>
      <c r="AG191">
        <f>[1]RPPF_UPDATED_RW4!AG191</f>
        <v>0.45751845000000002</v>
      </c>
      <c r="AH191">
        <f>[1]RPPF_UPDATED_RW4!AH191</f>
        <v>183</v>
      </c>
      <c r="AI191">
        <f>[1]RPPF_UPDATED_RW4!AI191</f>
        <v>195</v>
      </c>
      <c r="AJ191">
        <f>[1]RPPF_UPDATED_RW4!AJ191</f>
        <v>215</v>
      </c>
      <c r="AK191">
        <f>[1]RPPF_UPDATED_RW4!AK191</f>
        <v>169</v>
      </c>
      <c r="AL191">
        <f>[1]RPPF_UPDATED_RW4!AL191</f>
        <v>166.833333333333</v>
      </c>
      <c r="AM191">
        <f>[1]RPPF_UPDATED_RW4!AM191</f>
        <v>401.50542473538098</v>
      </c>
      <c r="AN191">
        <f>[1]RPPF_UPDATED_RW4!AN191</f>
        <v>179</v>
      </c>
      <c r="AO191">
        <f>[1]RPPF_UPDATED_RW4!AO191</f>
        <v>364.64831818986301</v>
      </c>
      <c r="AP191">
        <f>[1]RPPF_UPDATED_RW4!AP191</f>
        <v>171</v>
      </c>
      <c r="AQ191">
        <f>[1]RPPF_UPDATED_RW4!AQ191</f>
        <v>0.25295130153539902</v>
      </c>
      <c r="AR191">
        <f>[1]RPPF_UPDATED_RW4!AR191</f>
        <v>0.24901967370012101</v>
      </c>
      <c r="AS191">
        <f>[1]RPPF_UPDATED_RW4!AS191</f>
        <v>0.57525373117306899</v>
      </c>
      <c r="AT191">
        <f>[1]RPPF_UPDATED_RW4!AT191</f>
        <v>190</v>
      </c>
    </row>
    <row r="192" spans="1:46" x14ac:dyDescent="0.25">
      <c r="A192">
        <f>[1]RPPF_UPDATED_RW4!A192</f>
        <v>190</v>
      </c>
      <c r="B192">
        <f>[1]RPPF_UPDATED_RW4!B192</f>
        <v>2025</v>
      </c>
      <c r="C192" t="str">
        <f>[1]RPPF_UPDATED_RW4!C192</f>
        <v>Youngstown St.</v>
      </c>
      <c r="D192">
        <f>[1]RPPF_UPDATED_RW4!D192</f>
        <v>70.123400000000004</v>
      </c>
      <c r="E192">
        <f>[1]RPPF_UPDATED_RW4!E192</f>
        <v>79</v>
      </c>
      <c r="F192">
        <f>[1]RPPF_UPDATED_RW4!F192</f>
        <v>69.500900000000001</v>
      </c>
      <c r="G192">
        <f>[1]RPPF_UPDATED_RW4!G192</f>
        <v>66</v>
      </c>
      <c r="H192">
        <f>[1]RPPF_UPDATED_RW4!H192</f>
        <v>104.366</v>
      </c>
      <c r="I192">
        <f>[1]RPPF_UPDATED_RW4!I192</f>
        <v>220</v>
      </c>
      <c r="J192">
        <f>[1]RPPF_UPDATED_RW4!J192</f>
        <v>103.18600000000001</v>
      </c>
      <c r="K192">
        <f>[1]RPPF_UPDATED_RW4!K192</f>
        <v>256</v>
      </c>
      <c r="L192">
        <f>[1]RPPF_UPDATED_RW4!L192</f>
        <v>101.211</v>
      </c>
      <c r="M192">
        <f>[1]RPPF_UPDATED_RW4!M192</f>
        <v>71</v>
      </c>
      <c r="N192">
        <f>[1]RPPF_UPDATED_RW4!N192</f>
        <v>104.889</v>
      </c>
      <c r="O192">
        <f>[1]RPPF_UPDATED_RW4!O192</f>
        <v>115</v>
      </c>
      <c r="P192">
        <f>[1]RPPF_UPDATED_RW4!P192</f>
        <v>-1.7033199999999999</v>
      </c>
      <c r="Q192">
        <f>[1]RPPF_UPDATED_RW4!Q192</f>
        <v>186</v>
      </c>
      <c r="R192">
        <f>[1]RPPF_UPDATED_RW4!R192</f>
        <v>0.4153212</v>
      </c>
      <c r="S192">
        <f>[1]RPPF_UPDATED_RW4!S192</f>
        <v>0.44861810000000002</v>
      </c>
      <c r="T192">
        <f>[1]RPPF_UPDATED_RW4!T192</f>
        <v>0.2301291</v>
      </c>
      <c r="U192">
        <f>[1]RPPF_UPDATED_RW4!U192</f>
        <v>0.5365143</v>
      </c>
      <c r="V192">
        <f>[1]RPPF_UPDATED_RW4!V192</f>
        <v>212</v>
      </c>
      <c r="W192">
        <f>[1]RPPF_UPDATED_RW4!W192</f>
        <v>181</v>
      </c>
      <c r="X192">
        <f>[1]RPPF_UPDATED_RW4!X192</f>
        <v>291</v>
      </c>
      <c r="Y192">
        <f>[1]RPPF_UPDATED_RW4!Y192</f>
        <v>143</v>
      </c>
      <c r="Z192">
        <f>[1]RPPF_UPDATED_RW4!Z192</f>
        <v>-2.42857591046639E-2</v>
      </c>
      <c r="AA192">
        <f>[1]RPPF_UPDATED_RW4!AA192</f>
        <v>186</v>
      </c>
      <c r="AB192">
        <f>[1]RPPF_UPDATED_RW4!AB192</f>
        <v>746628.42478354601</v>
      </c>
      <c r="AC192">
        <f>[1]RPPF_UPDATED_RW4!AC192</f>
        <v>221</v>
      </c>
      <c r="AD192">
        <f>[1]RPPF_UPDATED_RW4!AD192</f>
        <v>24.395231669635599</v>
      </c>
      <c r="AE192">
        <f>[1]RPPF_UPDATED_RW4!AE192</f>
        <v>90</v>
      </c>
      <c r="AF192">
        <f>[1]RPPF_UPDATED_RW4!AF192</f>
        <v>138</v>
      </c>
      <c r="AG192">
        <f>[1]RPPF_UPDATED_RW4!AG192</f>
        <v>0.43196964999999998</v>
      </c>
      <c r="AH192">
        <f>[1]RPPF_UPDATED_RW4!AH192</f>
        <v>199</v>
      </c>
      <c r="AI192">
        <f>[1]RPPF_UPDATED_RW4!AI192</f>
        <v>181</v>
      </c>
      <c r="AJ192">
        <f>[1]RPPF_UPDATED_RW4!AJ192</f>
        <v>291</v>
      </c>
      <c r="AK192">
        <f>[1]RPPF_UPDATED_RW4!AK192</f>
        <v>143</v>
      </c>
      <c r="AL192">
        <f>[1]RPPF_UPDATED_RW4!AL192</f>
        <v>196.333333333333</v>
      </c>
      <c r="AM192">
        <f>[1]RPPF_UPDATED_RW4!AM192</f>
        <v>437.64024084925001</v>
      </c>
      <c r="AN192">
        <f>[1]RPPF_UPDATED_RW4!AN192</f>
        <v>193</v>
      </c>
      <c r="AO192">
        <f>[1]RPPF_UPDATED_RW4!AO192</f>
        <v>454.50723987977699</v>
      </c>
      <c r="AP192">
        <f>[1]RPPF_UPDATED_RW4!AP192</f>
        <v>197</v>
      </c>
      <c r="AQ192">
        <f>[1]RPPF_UPDATED_RW4!AQ192</f>
        <v>0.27075701485512899</v>
      </c>
      <c r="AR192">
        <f>[1]RPPF_UPDATED_RW4!AR192</f>
        <v>0.22872832952988401</v>
      </c>
      <c r="AS192">
        <f>[1]RPPF_UPDATED_RW4!AS192</f>
        <v>0.57411263081358699</v>
      </c>
      <c r="AT192">
        <f>[1]RPPF_UPDATED_RW4!AT192</f>
        <v>191</v>
      </c>
    </row>
    <row r="193" spans="1:46" x14ac:dyDescent="0.25">
      <c r="A193">
        <f>[1]RPPF_UPDATED_RW4!A193</f>
        <v>191</v>
      </c>
      <c r="B193">
        <f>[1]RPPF_UPDATED_RW4!B193</f>
        <v>2025</v>
      </c>
      <c r="C193" t="str">
        <f>[1]RPPF_UPDATED_RW4!C193</f>
        <v>Seton Hall</v>
      </c>
      <c r="D193">
        <f>[1]RPPF_UPDATED_RW4!D193</f>
        <v>64.534499999999994</v>
      </c>
      <c r="E193">
        <f>[1]RPPF_UPDATED_RW4!E193</f>
        <v>340</v>
      </c>
      <c r="F193">
        <f>[1]RPPF_UPDATED_RW4!F193</f>
        <v>63.962400000000002</v>
      </c>
      <c r="G193">
        <f>[1]RPPF_UPDATED_RW4!G193</f>
        <v>339</v>
      </c>
      <c r="H193">
        <f>[1]RPPF_UPDATED_RW4!H193</f>
        <v>95.239599999999996</v>
      </c>
      <c r="I193">
        <f>[1]RPPF_UPDATED_RW4!I193</f>
        <v>349</v>
      </c>
      <c r="J193">
        <f>[1]RPPF_UPDATED_RW4!J193</f>
        <v>100.932</v>
      </c>
      <c r="K193">
        <f>[1]RPPF_UPDATED_RW4!K193</f>
        <v>295</v>
      </c>
      <c r="L193">
        <f>[1]RPPF_UPDATED_RW4!L193</f>
        <v>106.095</v>
      </c>
      <c r="M193">
        <f>[1]RPPF_UPDATED_RW4!M193</f>
        <v>176</v>
      </c>
      <c r="N193">
        <f>[1]RPPF_UPDATED_RW4!N193</f>
        <v>104.39100000000001</v>
      </c>
      <c r="O193">
        <f>[1]RPPF_UPDATED_RW4!O193</f>
        <v>109</v>
      </c>
      <c r="P193">
        <f>[1]RPPF_UPDATED_RW4!P193</f>
        <v>-3.4589400000000001</v>
      </c>
      <c r="Q193">
        <f>[1]RPPF_UPDATED_RW4!Q193</f>
        <v>208</v>
      </c>
      <c r="R193">
        <f>[1]RPPF_UPDATED_RW4!R193</f>
        <v>0.28532730000000001</v>
      </c>
      <c r="S193">
        <f>[1]RPPF_UPDATED_RW4!S193</f>
        <v>0.49281560000000002</v>
      </c>
      <c r="T193">
        <f>[1]RPPF_UPDATED_RW4!T193</f>
        <v>0.48551660000000002</v>
      </c>
      <c r="U193">
        <f>[1]RPPF_UPDATED_RW4!U193</f>
        <v>0.35192240000000002</v>
      </c>
      <c r="V193">
        <f>[1]RPPF_UPDATED_RW4!V193</f>
        <v>273</v>
      </c>
      <c r="W193">
        <f>[1]RPPF_UPDATED_RW4!W193</f>
        <v>156</v>
      </c>
      <c r="X193">
        <f>[1]RPPF_UPDATED_RW4!X193</f>
        <v>166</v>
      </c>
      <c r="Y193">
        <f>[1]RPPF_UPDATED_RW4!Y193</f>
        <v>224</v>
      </c>
      <c r="Z193">
        <f>[1]RPPF_UPDATED_RW4!Z193</f>
        <v>-5.3599237617088499E-2</v>
      </c>
      <c r="AA193">
        <f>[1]RPPF_UPDATED_RW4!AA193</f>
        <v>213</v>
      </c>
      <c r="AB193">
        <f>[1]RPPF_UPDATED_RW4!AB193</f>
        <v>657430.28701552795</v>
      </c>
      <c r="AC193">
        <f>[1]RPPF_UPDATED_RW4!AC193</f>
        <v>328</v>
      </c>
      <c r="AD193">
        <f>[1]RPPF_UPDATED_RW4!AD193</f>
        <v>26.306855726200698</v>
      </c>
      <c r="AE193">
        <f>[1]RPPF_UPDATED_RW4!AE193</f>
        <v>174</v>
      </c>
      <c r="AF193">
        <f>[1]RPPF_UPDATED_RW4!AF193</f>
        <v>193.5</v>
      </c>
      <c r="AG193">
        <f>[1]RPPF_UPDATED_RW4!AG193</f>
        <v>0.38907144999999999</v>
      </c>
      <c r="AH193">
        <f>[1]RPPF_UPDATED_RW4!AH193</f>
        <v>221</v>
      </c>
      <c r="AI193">
        <f>[1]RPPF_UPDATED_RW4!AI193</f>
        <v>156</v>
      </c>
      <c r="AJ193">
        <f>[1]RPPF_UPDATED_RW4!AJ193</f>
        <v>166</v>
      </c>
      <c r="AK193">
        <f>[1]RPPF_UPDATED_RW4!AK193</f>
        <v>224</v>
      </c>
      <c r="AL193">
        <f>[1]RPPF_UPDATED_RW4!AL193</f>
        <v>224.25</v>
      </c>
      <c r="AM193">
        <f>[1]RPPF_UPDATED_RW4!AM193</f>
        <v>455.03835511700498</v>
      </c>
      <c r="AN193">
        <f>[1]RPPF_UPDATED_RW4!AN193</f>
        <v>198</v>
      </c>
      <c r="AO193">
        <f>[1]RPPF_UPDATED_RW4!AO193</f>
        <v>576.37228329140999</v>
      </c>
      <c r="AP193">
        <f>[1]RPPF_UPDATED_RW4!AP193</f>
        <v>229</v>
      </c>
      <c r="AQ193">
        <f>[1]RPPF_UPDATED_RW4!AQ193</f>
        <v>0.296274515663906</v>
      </c>
      <c r="AR193">
        <f>[1]RPPF_UPDATED_RW4!AR193</f>
        <v>0.199986556199931</v>
      </c>
      <c r="AS193">
        <f>[1]RPPF_UPDATED_RW4!AS193</f>
        <v>0.57262734781521596</v>
      </c>
      <c r="AT193">
        <f>[1]RPPF_UPDATED_RW4!AT193</f>
        <v>192</v>
      </c>
    </row>
    <row r="194" spans="1:46" x14ac:dyDescent="0.25">
      <c r="A194">
        <f>[1]RPPF_UPDATED_RW4!A194</f>
        <v>192</v>
      </c>
      <c r="B194">
        <f>[1]RPPF_UPDATED_RW4!B194</f>
        <v>2025</v>
      </c>
      <c r="C194" t="str">
        <f>[1]RPPF_UPDATED_RW4!C194</f>
        <v>Quinnipiac</v>
      </c>
      <c r="D194">
        <f>[1]RPPF_UPDATED_RW4!D194</f>
        <v>71.692599999999999</v>
      </c>
      <c r="E194">
        <f>[1]RPPF_UPDATED_RW4!E194</f>
        <v>28</v>
      </c>
      <c r="F194">
        <f>[1]RPPF_UPDATED_RW4!F194</f>
        <v>71.874600000000001</v>
      </c>
      <c r="G194">
        <f>[1]RPPF_UPDATED_RW4!G194</f>
        <v>18</v>
      </c>
      <c r="H194">
        <f>[1]RPPF_UPDATED_RW4!H194</f>
        <v>103.34</v>
      </c>
      <c r="I194">
        <f>[1]RPPF_UPDATED_RW4!I194</f>
        <v>254</v>
      </c>
      <c r="J194">
        <f>[1]RPPF_UPDATED_RW4!J194</f>
        <v>102.87</v>
      </c>
      <c r="K194">
        <f>[1]RPPF_UPDATED_RW4!K194</f>
        <v>262</v>
      </c>
      <c r="L194">
        <f>[1]RPPF_UPDATED_RW4!L194</f>
        <v>100.015</v>
      </c>
      <c r="M194">
        <f>[1]RPPF_UPDATED_RW4!M194</f>
        <v>61</v>
      </c>
      <c r="N194">
        <f>[1]RPPF_UPDATED_RW4!N194</f>
        <v>105.651</v>
      </c>
      <c r="O194">
        <f>[1]RPPF_UPDATED_RW4!O194</f>
        <v>139</v>
      </c>
      <c r="P194">
        <f>[1]RPPF_UPDATED_RW4!P194</f>
        <v>-2.7807499999999998</v>
      </c>
      <c r="Q194">
        <f>[1]RPPF_UPDATED_RW4!Q194</f>
        <v>201</v>
      </c>
      <c r="R194">
        <f>[1]RPPF_UPDATED_RW4!R194</f>
        <v>0.45431939999999998</v>
      </c>
      <c r="S194">
        <f>[1]RPPF_UPDATED_RW4!S194</f>
        <v>0.4293189</v>
      </c>
      <c r="T194">
        <f>[1]RPPF_UPDATED_RW4!T194</f>
        <v>0.3492229</v>
      </c>
      <c r="U194">
        <f>[1]RPPF_UPDATED_RW4!U194</f>
        <v>0.52421490000000004</v>
      </c>
      <c r="V194">
        <f>[1]RPPF_UPDATED_RW4!V194</f>
        <v>194</v>
      </c>
      <c r="W194">
        <f>[1]RPPF_UPDATED_RW4!W194</f>
        <v>189</v>
      </c>
      <c r="X194">
        <f>[1]RPPF_UPDATED_RW4!X194</f>
        <v>229</v>
      </c>
      <c r="Y194">
        <f>[1]RPPF_UPDATED_RW4!Y194</f>
        <v>149</v>
      </c>
      <c r="Z194">
        <f>[1]RPPF_UPDATED_RW4!Z194</f>
        <v>-3.8790614373031398E-2</v>
      </c>
      <c r="AA194">
        <f>[1]RPPF_UPDATED_RW4!AA194</f>
        <v>201</v>
      </c>
      <c r="AB194">
        <f>[1]RPPF_UPDATED_RW4!AB194</f>
        <v>758668.07717694005</v>
      </c>
      <c r="AC194">
        <f>[1]RPPF_UPDATED_RW4!AC194</f>
        <v>208</v>
      </c>
      <c r="AD194">
        <f>[1]RPPF_UPDATED_RW4!AD194</f>
        <v>24.1392319892777</v>
      </c>
      <c r="AE194">
        <f>[1]RPPF_UPDATED_RW4!AE194</f>
        <v>82</v>
      </c>
      <c r="AF194">
        <f>[1]RPPF_UPDATED_RW4!AF194</f>
        <v>141.5</v>
      </c>
      <c r="AG194">
        <f>[1]RPPF_UPDATED_RW4!AG194</f>
        <v>0.44181914999999999</v>
      </c>
      <c r="AH194">
        <f>[1]RPPF_UPDATED_RW4!AH194</f>
        <v>194</v>
      </c>
      <c r="AI194">
        <f>[1]RPPF_UPDATED_RW4!AI194</f>
        <v>189</v>
      </c>
      <c r="AJ194">
        <f>[1]RPPF_UPDATED_RW4!AJ194</f>
        <v>229</v>
      </c>
      <c r="AK194">
        <f>[1]RPPF_UPDATED_RW4!AK194</f>
        <v>149</v>
      </c>
      <c r="AL194">
        <f>[1]RPPF_UPDATED_RW4!AL194</f>
        <v>187.083333333333</v>
      </c>
      <c r="AM194">
        <f>[1]RPPF_UPDATED_RW4!AM194</f>
        <v>435.76775523587003</v>
      </c>
      <c r="AN194">
        <f>[1]RPPF_UPDATED_RW4!AN194</f>
        <v>191</v>
      </c>
      <c r="AO194">
        <f>[1]RPPF_UPDATED_RW4!AO194</f>
        <v>423.438715441223</v>
      </c>
      <c r="AP194">
        <f>[1]RPPF_UPDATED_RW4!AP194</f>
        <v>189</v>
      </c>
      <c r="AQ194">
        <f>[1]RPPF_UPDATED_RW4!AQ194</f>
        <v>0.25922038375554701</v>
      </c>
      <c r="AR194">
        <f>[1]RPPF_UPDATED_RW4!AR194</f>
        <v>0.23602338775926199</v>
      </c>
      <c r="AS194">
        <f>[1]RPPF_UPDATED_RW4!AS194</f>
        <v>0.57215752040204704</v>
      </c>
      <c r="AT194">
        <f>[1]RPPF_UPDATED_RW4!AT194</f>
        <v>193</v>
      </c>
    </row>
    <row r="195" spans="1:46" x14ac:dyDescent="0.25">
      <c r="A195">
        <f>[1]RPPF_UPDATED_RW4!A195</f>
        <v>193</v>
      </c>
      <c r="B195">
        <f>[1]RPPF_UPDATED_RW4!B195</f>
        <v>2025</v>
      </c>
      <c r="C195" t="str">
        <f>[1]RPPF_UPDATED_RW4!C195</f>
        <v>Merrimack</v>
      </c>
      <c r="D195">
        <f>[1]RPPF_UPDATED_RW4!D195</f>
        <v>64.721599999999995</v>
      </c>
      <c r="E195">
        <f>[1]RPPF_UPDATED_RW4!E195</f>
        <v>337</v>
      </c>
      <c r="F195">
        <f>[1]RPPF_UPDATED_RW4!F195</f>
        <v>65.014099999999999</v>
      </c>
      <c r="G195">
        <f>[1]RPPF_UPDATED_RW4!G195</f>
        <v>299</v>
      </c>
      <c r="H195">
        <f>[1]RPPF_UPDATED_RW4!H195</f>
        <v>100.34</v>
      </c>
      <c r="I195">
        <f>[1]RPPF_UPDATED_RW4!I195</f>
        <v>300</v>
      </c>
      <c r="J195">
        <f>[1]RPPF_UPDATED_RW4!J195</f>
        <v>100.28400000000001</v>
      </c>
      <c r="K195">
        <f>[1]RPPF_UPDATED_RW4!K195</f>
        <v>305</v>
      </c>
      <c r="L195">
        <f>[1]RPPF_UPDATED_RW4!L195</f>
        <v>99.393500000000003</v>
      </c>
      <c r="M195">
        <f>[1]RPPF_UPDATED_RW4!M195</f>
        <v>50</v>
      </c>
      <c r="N195">
        <f>[1]RPPF_UPDATED_RW4!N195</f>
        <v>102.956</v>
      </c>
      <c r="O195">
        <f>[1]RPPF_UPDATED_RW4!O195</f>
        <v>90</v>
      </c>
      <c r="P195">
        <f>[1]RPPF_UPDATED_RW4!P195</f>
        <v>-2.6713399999999998</v>
      </c>
      <c r="Q195">
        <f>[1]RPPF_UPDATED_RW4!Q195</f>
        <v>200</v>
      </c>
      <c r="R195">
        <f>[1]RPPF_UPDATED_RW4!R195</f>
        <v>0.35602440000000002</v>
      </c>
      <c r="S195">
        <f>[1]RPPF_UPDATED_RW4!S195</f>
        <v>0.46741670000000002</v>
      </c>
      <c r="T195">
        <f>[1]RPPF_UPDATED_RW4!T195</f>
        <v>0.40742099999999998</v>
      </c>
      <c r="U195">
        <f>[1]RPPF_UPDATED_RW4!U195</f>
        <v>0.49821579999999999</v>
      </c>
      <c r="V195">
        <f>[1]RPPF_UPDATED_RW4!V195</f>
        <v>244</v>
      </c>
      <c r="W195">
        <f>[1]RPPF_UPDATED_RW4!W195</f>
        <v>167</v>
      </c>
      <c r="X195">
        <f>[1]RPPF_UPDATED_RW4!X195</f>
        <v>210</v>
      </c>
      <c r="Y195">
        <f>[1]RPPF_UPDATED_RW4!Y195</f>
        <v>158</v>
      </c>
      <c r="Z195">
        <f>[1]RPPF_UPDATED_RW4!Z195</f>
        <v>-4.1284517070035297E-2</v>
      </c>
      <c r="AA195">
        <f>[1]RPPF_UPDATED_RW4!AA195</f>
        <v>202</v>
      </c>
      <c r="AB195">
        <f>[1]RPPF_UPDATED_RW4!AB195</f>
        <v>650897.40706536896</v>
      </c>
      <c r="AC195">
        <f>[1]RPPF_UPDATED_RW4!AC195</f>
        <v>333</v>
      </c>
      <c r="AD195">
        <f>[1]RPPF_UPDATED_RW4!AD195</f>
        <v>25.656263829100201</v>
      </c>
      <c r="AE195">
        <f>[1]RPPF_UPDATED_RW4!AE195</f>
        <v>140</v>
      </c>
      <c r="AF195">
        <f>[1]RPPF_UPDATED_RW4!AF195</f>
        <v>171</v>
      </c>
      <c r="AG195">
        <f>[1]RPPF_UPDATED_RW4!AG195</f>
        <v>0.41172055000000002</v>
      </c>
      <c r="AH195">
        <f>[1]RPPF_UPDATED_RW4!AH195</f>
        <v>210</v>
      </c>
      <c r="AI195">
        <f>[1]RPPF_UPDATED_RW4!AI195</f>
        <v>167</v>
      </c>
      <c r="AJ195">
        <f>[1]RPPF_UPDATED_RW4!AJ195</f>
        <v>210</v>
      </c>
      <c r="AK195">
        <f>[1]RPPF_UPDATED_RW4!AK195</f>
        <v>158</v>
      </c>
      <c r="AL195">
        <f>[1]RPPF_UPDATED_RW4!AL195</f>
        <v>214</v>
      </c>
      <c r="AM195">
        <f>[1]RPPF_UPDATED_RW4!AM195</f>
        <v>457.83558867280499</v>
      </c>
      <c r="AN195">
        <f>[1]RPPF_UPDATED_RW4!AN195</f>
        <v>199</v>
      </c>
      <c r="AO195">
        <f>[1]RPPF_UPDATED_RW4!AO195</f>
        <v>519.770023624033</v>
      </c>
      <c r="AP195">
        <f>[1]RPPF_UPDATED_RW4!AP195</f>
        <v>213</v>
      </c>
      <c r="AQ195">
        <f>[1]RPPF_UPDATED_RW4!AQ195</f>
        <v>0.28083285849335199</v>
      </c>
      <c r="AR195">
        <f>[1]RPPF_UPDATED_RW4!AR195</f>
        <v>0.214380591560101</v>
      </c>
      <c r="AS195">
        <f>[1]RPPF_UPDATED_RW4!AS195</f>
        <v>0.572143507932385</v>
      </c>
      <c r="AT195">
        <f>[1]RPPF_UPDATED_RW4!AT195</f>
        <v>194</v>
      </c>
    </row>
    <row r="196" spans="1:46" x14ac:dyDescent="0.25">
      <c r="A196">
        <f>[1]RPPF_UPDATED_RW4!A196</f>
        <v>194</v>
      </c>
      <c r="B196">
        <f>[1]RPPF_UPDATED_RW4!B196</f>
        <v>2025</v>
      </c>
      <c r="C196" t="str">
        <f>[1]RPPF_UPDATED_RW4!C196</f>
        <v>Wyoming</v>
      </c>
      <c r="D196">
        <f>[1]RPPF_UPDATED_RW4!D196</f>
        <v>65.277699999999996</v>
      </c>
      <c r="E196">
        <f>[1]RPPF_UPDATED_RW4!E196</f>
        <v>320</v>
      </c>
      <c r="F196">
        <f>[1]RPPF_UPDATED_RW4!F196</f>
        <v>64.501999999999995</v>
      </c>
      <c r="G196">
        <f>[1]RPPF_UPDATED_RW4!G196</f>
        <v>324</v>
      </c>
      <c r="H196">
        <f>[1]RPPF_UPDATED_RW4!H196</f>
        <v>100.89100000000001</v>
      </c>
      <c r="I196">
        <f>[1]RPPF_UPDATED_RW4!I196</f>
        <v>292</v>
      </c>
      <c r="J196">
        <f>[1]RPPF_UPDATED_RW4!J196</f>
        <v>104.349</v>
      </c>
      <c r="K196">
        <f>[1]RPPF_UPDATED_RW4!K196</f>
        <v>232</v>
      </c>
      <c r="L196">
        <f>[1]RPPF_UPDATED_RW4!L196</f>
        <v>107.265</v>
      </c>
      <c r="M196">
        <f>[1]RPPF_UPDATED_RW4!M196</f>
        <v>208</v>
      </c>
      <c r="N196">
        <f>[1]RPPF_UPDATED_RW4!N196</f>
        <v>105.143</v>
      </c>
      <c r="O196">
        <f>[1]RPPF_UPDATED_RW4!O196</f>
        <v>121</v>
      </c>
      <c r="P196">
        <f>[1]RPPF_UPDATED_RW4!P196</f>
        <v>-0.79436700000000005</v>
      </c>
      <c r="Q196">
        <f>[1]RPPF_UPDATED_RW4!Q196</f>
        <v>174</v>
      </c>
      <c r="R196">
        <f>[1]RPPF_UPDATED_RW4!R196</f>
        <v>0.62091289999999999</v>
      </c>
      <c r="S196">
        <f>[1]RPPF_UPDATED_RW4!S196</f>
        <v>0.37392120000000001</v>
      </c>
      <c r="T196">
        <f>[1]RPPF_UPDATED_RW4!T196</f>
        <v>0.52451490000000001</v>
      </c>
      <c r="U196">
        <f>[1]RPPF_UPDATED_RW4!U196</f>
        <v>0.38332060000000001</v>
      </c>
      <c r="V196">
        <f>[1]RPPF_UPDATED_RW4!V196</f>
        <v>129</v>
      </c>
      <c r="W196">
        <f>[1]RPPF_UPDATED_RW4!W196</f>
        <v>212</v>
      </c>
      <c r="X196">
        <f>[1]RPPF_UPDATED_RW4!X196</f>
        <v>150</v>
      </c>
      <c r="Y196">
        <f>[1]RPPF_UPDATED_RW4!Y196</f>
        <v>206</v>
      </c>
      <c r="Z196">
        <f>[1]RPPF_UPDATED_RW4!Z196</f>
        <v>-1.2163418747903099E-2</v>
      </c>
      <c r="AA196">
        <f>[1]RPPF_UPDATED_RW4!AA196</f>
        <v>174</v>
      </c>
      <c r="AB196">
        <f>[1]RPPF_UPDATED_RW4!AB196</f>
        <v>710790.19288753695</v>
      </c>
      <c r="AC196">
        <f>[1]RPPF_UPDATED_RW4!AC196</f>
        <v>267</v>
      </c>
      <c r="AD196">
        <f>[1]RPPF_UPDATED_RW4!AD196</f>
        <v>26.3077519892901</v>
      </c>
      <c r="AE196">
        <f>[1]RPPF_UPDATED_RW4!AE196</f>
        <v>176</v>
      </c>
      <c r="AF196">
        <f>[1]RPPF_UPDATED_RW4!AF196</f>
        <v>175</v>
      </c>
      <c r="AG196">
        <f>[1]RPPF_UPDATED_RW4!AG196</f>
        <v>0.49741705000000003</v>
      </c>
      <c r="AH196">
        <f>[1]RPPF_UPDATED_RW4!AH196</f>
        <v>164</v>
      </c>
      <c r="AI196">
        <f>[1]RPPF_UPDATED_RW4!AI196</f>
        <v>212</v>
      </c>
      <c r="AJ196">
        <f>[1]RPPF_UPDATED_RW4!AJ196</f>
        <v>150</v>
      </c>
      <c r="AK196">
        <f>[1]RPPF_UPDATED_RW4!AK196</f>
        <v>206</v>
      </c>
      <c r="AL196">
        <f>[1]RPPF_UPDATED_RW4!AL196</f>
        <v>189.333333333333</v>
      </c>
      <c r="AM196">
        <f>[1]RPPF_UPDATED_RW4!AM196</f>
        <v>506.34554374914597</v>
      </c>
      <c r="AN196">
        <f>[1]RPPF_UPDATED_RW4!AN196</f>
        <v>205</v>
      </c>
      <c r="AO196">
        <f>[1]RPPF_UPDATED_RW4!AO196</f>
        <v>380.63297857066402</v>
      </c>
      <c r="AP196">
        <f>[1]RPPF_UPDATED_RW4!AP196</f>
        <v>175</v>
      </c>
      <c r="AQ196">
        <f>[1]RPPF_UPDATED_RW4!AQ196</f>
        <v>0.22240781321507699</v>
      </c>
      <c r="AR196">
        <f>[1]RPPF_UPDATED_RW4!AR196</f>
        <v>0.26928780739231301</v>
      </c>
      <c r="AS196">
        <f>[1]RPPF_UPDATED_RW4!AS196</f>
        <v>0.57051430430318695</v>
      </c>
      <c r="AT196">
        <f>[1]RPPF_UPDATED_RW4!AT196</f>
        <v>195</v>
      </c>
    </row>
    <row r="197" spans="1:46" x14ac:dyDescent="0.25">
      <c r="A197">
        <f>[1]RPPF_UPDATED_RW4!A197</f>
        <v>195</v>
      </c>
      <c r="B197">
        <f>[1]RPPF_UPDATED_RW4!B197</f>
        <v>2025</v>
      </c>
      <c r="C197" t="str">
        <f>[1]RPPF_UPDATED_RW4!C197</f>
        <v>East Tennessee St.</v>
      </c>
      <c r="D197">
        <f>[1]RPPF_UPDATED_RW4!D197</f>
        <v>65.881200000000007</v>
      </c>
      <c r="E197">
        <f>[1]RPPF_UPDATED_RW4!E197</f>
        <v>296</v>
      </c>
      <c r="F197">
        <f>[1]RPPF_UPDATED_RW4!F197</f>
        <v>65.414699999999996</v>
      </c>
      <c r="G197">
        <f>[1]RPPF_UPDATED_RW4!G197</f>
        <v>286</v>
      </c>
      <c r="H197">
        <f>[1]RPPF_UPDATED_RW4!H197</f>
        <v>109.64700000000001</v>
      </c>
      <c r="I197">
        <f>[1]RPPF_UPDATED_RW4!I197</f>
        <v>101</v>
      </c>
      <c r="J197">
        <f>[1]RPPF_UPDATED_RW4!J197</f>
        <v>108.367</v>
      </c>
      <c r="K197">
        <f>[1]RPPF_UPDATED_RW4!K197</f>
        <v>162</v>
      </c>
      <c r="L197">
        <f>[1]RPPF_UPDATED_RW4!L197</f>
        <v>102.89100000000001</v>
      </c>
      <c r="M197">
        <f>[1]RPPF_UPDATED_RW4!M197</f>
        <v>102</v>
      </c>
      <c r="N197">
        <f>[1]RPPF_UPDATED_RW4!N197</f>
        <v>105.749</v>
      </c>
      <c r="O197">
        <f>[1]RPPF_UPDATED_RW4!O197</f>
        <v>141</v>
      </c>
      <c r="P197">
        <f>[1]RPPF_UPDATED_RW4!P197</f>
        <v>2.61822</v>
      </c>
      <c r="Q197">
        <f>[1]RPPF_UPDATED_RW4!Q197</f>
        <v>133</v>
      </c>
      <c r="R197">
        <f>[1]RPPF_UPDATED_RW4!R197</f>
        <v>0.61641319999999999</v>
      </c>
      <c r="S197">
        <f>[1]RPPF_UPDATED_RW4!S197</f>
        <v>0.3651218</v>
      </c>
      <c r="T197">
        <f>[1]RPPF_UPDATED_RW4!T197</f>
        <v>0.45501809999999998</v>
      </c>
      <c r="U197">
        <f>[1]RPPF_UPDATED_RW4!U197</f>
        <v>0.39202029999999999</v>
      </c>
      <c r="V197">
        <f>[1]RPPF_UPDATED_RW4!V197</f>
        <v>132</v>
      </c>
      <c r="W197">
        <f>[1]RPPF_UPDATED_RW4!W197</f>
        <v>218</v>
      </c>
      <c r="X197">
        <f>[1]RPPF_UPDATED_RW4!X197</f>
        <v>181</v>
      </c>
      <c r="Y197">
        <f>[1]RPPF_UPDATED_RW4!Y197</f>
        <v>203</v>
      </c>
      <c r="Z197">
        <f>[1]RPPF_UPDATED_RW4!Z197</f>
        <v>3.97381954184199E-2</v>
      </c>
      <c r="AA197">
        <f>[1]RPPF_UPDATED_RW4!AA197</f>
        <v>132</v>
      </c>
      <c r="AB197">
        <f>[1]RPPF_UPDATED_RW4!AB197</f>
        <v>773669.72475934599</v>
      </c>
      <c r="AC197">
        <f>[1]RPPF_UPDATED_RW4!AC197</f>
        <v>193</v>
      </c>
      <c r="AD197">
        <f>[1]RPPF_UPDATED_RW4!AD197</f>
        <v>26.307557583876601</v>
      </c>
      <c r="AE197">
        <f>[1]RPPF_UPDATED_RW4!AE197</f>
        <v>175</v>
      </c>
      <c r="AF197">
        <f>[1]RPPF_UPDATED_RW4!AF197</f>
        <v>153.5</v>
      </c>
      <c r="AG197">
        <f>[1]RPPF_UPDATED_RW4!AG197</f>
        <v>0.49076750000000002</v>
      </c>
      <c r="AH197">
        <f>[1]RPPF_UPDATED_RW4!AH197</f>
        <v>166</v>
      </c>
      <c r="AI197">
        <f>[1]RPPF_UPDATED_RW4!AI197</f>
        <v>218</v>
      </c>
      <c r="AJ197">
        <f>[1]RPPF_UPDATED_RW4!AJ197</f>
        <v>181</v>
      </c>
      <c r="AK197">
        <f>[1]RPPF_UPDATED_RW4!AK197</f>
        <v>203</v>
      </c>
      <c r="AL197">
        <f>[1]RPPF_UPDATED_RW4!AL197</f>
        <v>171.416666666666</v>
      </c>
      <c r="AM197">
        <f>[1]RPPF_UPDATED_RW4!AM197</f>
        <v>469.47803901784698</v>
      </c>
      <c r="AN197">
        <f>[1]RPPF_UPDATED_RW4!AN197</f>
        <v>201</v>
      </c>
      <c r="AO197">
        <f>[1]RPPF_UPDATED_RW4!AO197</f>
        <v>349.28284099225499</v>
      </c>
      <c r="AP197">
        <f>[1]RPPF_UPDATED_RW4!AP197</f>
        <v>167</v>
      </c>
      <c r="AQ197">
        <f>[1]RPPF_UPDATED_RW4!AQ197</f>
        <v>0.218821951065548</v>
      </c>
      <c r="AR197">
        <f>[1]RPPF_UPDATED_RW4!AR197</f>
        <v>0.26855791888402802</v>
      </c>
      <c r="AS197">
        <f>[1]RPPF_UPDATED_RW4!AS197</f>
        <v>0.56850597937615899</v>
      </c>
      <c r="AT197">
        <f>[1]RPPF_UPDATED_RW4!AT197</f>
        <v>196</v>
      </c>
    </row>
    <row r="198" spans="1:46" x14ac:dyDescent="0.25">
      <c r="A198">
        <f>[1]RPPF_UPDATED_RW4!A198</f>
        <v>196</v>
      </c>
      <c r="B198">
        <f>[1]RPPF_UPDATED_RW4!B198</f>
        <v>2025</v>
      </c>
      <c r="C198" t="str">
        <f>[1]RPPF_UPDATED_RW4!C198</f>
        <v>UT Rio Grande Valley</v>
      </c>
      <c r="D198">
        <f>[1]RPPF_UPDATED_RW4!D198</f>
        <v>70.154399999999995</v>
      </c>
      <c r="E198">
        <f>[1]RPPF_UPDATED_RW4!E198</f>
        <v>76</v>
      </c>
      <c r="F198">
        <f>[1]RPPF_UPDATED_RW4!F198</f>
        <v>69.833299999999994</v>
      </c>
      <c r="G198">
        <f>[1]RPPF_UPDATED_RW4!G198</f>
        <v>59</v>
      </c>
      <c r="H198">
        <f>[1]RPPF_UPDATED_RW4!H198</f>
        <v>104.646</v>
      </c>
      <c r="I198">
        <f>[1]RPPF_UPDATED_RW4!I198</f>
        <v>213</v>
      </c>
      <c r="J198">
        <f>[1]RPPF_UPDATED_RW4!J198</f>
        <v>104.654</v>
      </c>
      <c r="K198">
        <f>[1]RPPF_UPDATED_RW4!K198</f>
        <v>227</v>
      </c>
      <c r="L198">
        <f>[1]RPPF_UPDATED_RW4!L198</f>
        <v>106.98</v>
      </c>
      <c r="M198">
        <f>[1]RPPF_UPDATED_RW4!M198</f>
        <v>197</v>
      </c>
      <c r="N198">
        <f>[1]RPPF_UPDATED_RW4!N198</f>
        <v>110.29600000000001</v>
      </c>
      <c r="O198">
        <f>[1]RPPF_UPDATED_RW4!O198</f>
        <v>229</v>
      </c>
      <c r="P198">
        <f>[1]RPPF_UPDATED_RW4!P198</f>
        <v>-5.6421000000000001</v>
      </c>
      <c r="Q198">
        <f>[1]RPPF_UPDATED_RW4!Q198</f>
        <v>232</v>
      </c>
      <c r="R198">
        <f>[1]RPPF_UPDATED_RW4!R198</f>
        <v>0.27072849999999998</v>
      </c>
      <c r="S198">
        <f>[1]RPPF_UPDATED_RW4!S198</f>
        <v>0.48071609999999998</v>
      </c>
      <c r="T198">
        <f>[1]RPPF_UPDATED_RW4!T198</f>
        <v>0.67471000000000003</v>
      </c>
      <c r="U198">
        <f>[1]RPPF_UPDATED_RW4!U198</f>
        <v>0.29822569999999998</v>
      </c>
      <c r="V198">
        <f>[1]RPPF_UPDATED_RW4!V198</f>
        <v>285</v>
      </c>
      <c r="W198">
        <f>[1]RPPF_UPDATED_RW4!W198</f>
        <v>161</v>
      </c>
      <c r="X198">
        <f>[1]RPPF_UPDATED_RW4!X198</f>
        <v>100</v>
      </c>
      <c r="Y198">
        <f>[1]RPPF_UPDATED_RW4!Y198</f>
        <v>257</v>
      </c>
      <c r="Z198">
        <f>[1]RPPF_UPDATED_RW4!Z198</f>
        <v>-8.0422610698687599E-2</v>
      </c>
      <c r="AA198">
        <f>[1]RPPF_UPDATED_RW4!AA198</f>
        <v>229</v>
      </c>
      <c r="AB198">
        <f>[1]RPPF_UPDATED_RW4!AB198</f>
        <v>768363.23990014999</v>
      </c>
      <c r="AC198">
        <f>[1]RPPF_UPDATED_RW4!AC198</f>
        <v>201</v>
      </c>
      <c r="AD198">
        <f>[1]RPPF_UPDATED_RW4!AD198</f>
        <v>26.4265643618076</v>
      </c>
      <c r="AE198">
        <f>[1]RPPF_UPDATED_RW4!AE198</f>
        <v>181</v>
      </c>
      <c r="AF198">
        <f>[1]RPPF_UPDATED_RW4!AF198</f>
        <v>205</v>
      </c>
      <c r="AG198">
        <f>[1]RPPF_UPDATED_RW4!AG198</f>
        <v>0.37572229999999901</v>
      </c>
      <c r="AH198">
        <f>[1]RPPF_UPDATED_RW4!AH198</f>
        <v>227</v>
      </c>
      <c r="AI198">
        <f>[1]RPPF_UPDATED_RW4!AI198</f>
        <v>161</v>
      </c>
      <c r="AJ198">
        <f>[1]RPPF_UPDATED_RW4!AJ198</f>
        <v>100</v>
      </c>
      <c r="AK198">
        <f>[1]RPPF_UPDATED_RW4!AK198</f>
        <v>257</v>
      </c>
      <c r="AL198">
        <f>[1]RPPF_UPDATED_RW4!AL198</f>
        <v>203.166666666666</v>
      </c>
      <c r="AM198">
        <f>[1]RPPF_UPDATED_RW4!AM198</f>
        <v>422.633372725953</v>
      </c>
      <c r="AN198">
        <f>[1]RPPF_UPDATED_RW4!AN198</f>
        <v>187</v>
      </c>
      <c r="AO198">
        <f>[1]RPPF_UPDATED_RW4!AO198</f>
        <v>540.73624766660498</v>
      </c>
      <c r="AP198">
        <f>[1]RPPF_UPDATED_RW4!AP198</f>
        <v>219</v>
      </c>
      <c r="AQ198">
        <f>[1]RPPF_UPDATED_RW4!AQ198</f>
        <v>0.29114339320201699</v>
      </c>
      <c r="AR198">
        <f>[1]RPPF_UPDATED_RW4!AR198</f>
        <v>0.19467182988638401</v>
      </c>
      <c r="AS198">
        <f>[1]RPPF_UPDATED_RW4!AS198</f>
        <v>0.56777523992107803</v>
      </c>
      <c r="AT198">
        <f>[1]RPPF_UPDATED_RW4!AT198</f>
        <v>197</v>
      </c>
    </row>
    <row r="199" spans="1:46" x14ac:dyDescent="0.25">
      <c r="A199">
        <f>[1]RPPF_UPDATED_RW4!A199</f>
        <v>197</v>
      </c>
      <c r="B199">
        <f>[1]RPPF_UPDATED_RW4!B199</f>
        <v>2025</v>
      </c>
      <c r="C199" t="str">
        <f>[1]RPPF_UPDATED_RW4!C199</f>
        <v>Wright St.</v>
      </c>
      <c r="D199">
        <f>[1]RPPF_UPDATED_RW4!D199</f>
        <v>68.532899999999998</v>
      </c>
      <c r="E199">
        <f>[1]RPPF_UPDATED_RW4!E199</f>
        <v>159</v>
      </c>
      <c r="F199">
        <f>[1]RPPF_UPDATED_RW4!F199</f>
        <v>67.691699999999997</v>
      </c>
      <c r="G199">
        <f>[1]RPPF_UPDATED_RW4!G199</f>
        <v>167</v>
      </c>
      <c r="H199">
        <f>[1]RPPF_UPDATED_RW4!H199</f>
        <v>108.892</v>
      </c>
      <c r="I199">
        <f>[1]RPPF_UPDATED_RW4!I199</f>
        <v>111</v>
      </c>
      <c r="J199">
        <f>[1]RPPF_UPDATED_RW4!J199</f>
        <v>108.886</v>
      </c>
      <c r="K199">
        <f>[1]RPPF_UPDATED_RW4!K199</f>
        <v>145</v>
      </c>
      <c r="L199">
        <f>[1]RPPF_UPDATED_RW4!L199</f>
        <v>109.437</v>
      </c>
      <c r="M199">
        <f>[1]RPPF_UPDATED_RW4!M199</f>
        <v>259</v>
      </c>
      <c r="N199">
        <f>[1]RPPF_UPDATED_RW4!N199</f>
        <v>112.333</v>
      </c>
      <c r="O199">
        <f>[1]RPPF_UPDATED_RW4!O199</f>
        <v>266</v>
      </c>
      <c r="P199">
        <f>[1]RPPF_UPDATED_RW4!P199</f>
        <v>-3.4469699999999999</v>
      </c>
      <c r="Q199">
        <f>[1]RPPF_UPDATED_RW4!Q199</f>
        <v>207</v>
      </c>
      <c r="R199">
        <f>[1]RPPF_UPDATED_RW4!R199</f>
        <v>0.54221560000000002</v>
      </c>
      <c r="S199">
        <f>[1]RPPF_UPDATED_RW4!S199</f>
        <v>0.39332050000000002</v>
      </c>
      <c r="T199">
        <f>[1]RPPF_UPDATED_RW4!T199</f>
        <v>0.55861349999999999</v>
      </c>
      <c r="U199">
        <f>[1]RPPF_UPDATED_RW4!U199</f>
        <v>0.29272599999999999</v>
      </c>
      <c r="V199">
        <f>[1]RPPF_UPDATED_RW4!V199</f>
        <v>156</v>
      </c>
      <c r="W199">
        <f>[1]RPPF_UPDATED_RW4!W199</f>
        <v>205</v>
      </c>
      <c r="X199">
        <f>[1]RPPF_UPDATED_RW4!X199</f>
        <v>135</v>
      </c>
      <c r="Y199">
        <f>[1]RPPF_UPDATED_RW4!Y199</f>
        <v>260</v>
      </c>
      <c r="Z199">
        <f>[1]RPPF_UPDATED_RW4!Z199</f>
        <v>-5.0297010632849297E-2</v>
      </c>
      <c r="AA199">
        <f>[1]RPPF_UPDATED_RW4!AA199</f>
        <v>207</v>
      </c>
      <c r="AB199">
        <f>[1]RPPF_UPDATED_RW4!AB199</f>
        <v>812537.095922768</v>
      </c>
      <c r="AC199">
        <f>[1]RPPF_UPDATED_RW4!AC199</f>
        <v>138</v>
      </c>
      <c r="AD199">
        <f>[1]RPPF_UPDATED_RW4!AD199</f>
        <v>27.855609293139501</v>
      </c>
      <c r="AE199">
        <f>[1]RPPF_UPDATED_RW4!AE199</f>
        <v>260</v>
      </c>
      <c r="AF199">
        <f>[1]RPPF_UPDATED_RW4!AF199</f>
        <v>233.5</v>
      </c>
      <c r="AG199">
        <f>[1]RPPF_UPDATED_RW4!AG199</f>
        <v>0.46776804999999999</v>
      </c>
      <c r="AH199">
        <f>[1]RPPF_UPDATED_RW4!AH199</f>
        <v>178</v>
      </c>
      <c r="AI199">
        <f>[1]RPPF_UPDATED_RW4!AI199</f>
        <v>205</v>
      </c>
      <c r="AJ199">
        <f>[1]RPPF_UPDATED_RW4!AJ199</f>
        <v>135</v>
      </c>
      <c r="AK199">
        <f>[1]RPPF_UPDATED_RW4!AK199</f>
        <v>260</v>
      </c>
      <c r="AL199">
        <f>[1]RPPF_UPDATED_RW4!AL199</f>
        <v>191.916666666666</v>
      </c>
      <c r="AM199">
        <f>[1]RPPF_UPDATED_RW4!AM199</f>
        <v>487.93964887837399</v>
      </c>
      <c r="AN199">
        <f>[1]RPPF_UPDATED_RW4!AN199</f>
        <v>203</v>
      </c>
      <c r="AO199">
        <f>[1]RPPF_UPDATED_RW4!AO199</f>
        <v>410.28169124989699</v>
      </c>
      <c r="AP199">
        <f>[1]RPPF_UPDATED_RW4!AP199</f>
        <v>186</v>
      </c>
      <c r="AQ199">
        <f>[1]RPPF_UPDATED_RW4!AQ199</f>
        <v>0.234814343523431</v>
      </c>
      <c r="AR199">
        <f>[1]RPPF_UPDATED_RW4!AR199</f>
        <v>0.25087339789464602</v>
      </c>
      <c r="AS199">
        <f>[1]RPPF_UPDATED_RW4!AS199</f>
        <v>0.56771563978398398</v>
      </c>
      <c r="AT199">
        <f>[1]RPPF_UPDATED_RW4!AT199</f>
        <v>198</v>
      </c>
    </row>
    <row r="200" spans="1:46" x14ac:dyDescent="0.25">
      <c r="A200">
        <f>[1]RPPF_UPDATED_RW4!A200</f>
        <v>198</v>
      </c>
      <c r="B200">
        <f>[1]RPPF_UPDATED_RW4!B200</f>
        <v>2025</v>
      </c>
      <c r="C200" t="str">
        <f>[1]RPPF_UPDATED_RW4!C200</f>
        <v>Queens</v>
      </c>
      <c r="D200">
        <f>[1]RPPF_UPDATED_RW4!D200</f>
        <v>70.153499999999994</v>
      </c>
      <c r="E200">
        <f>[1]RPPF_UPDATED_RW4!E200</f>
        <v>77</v>
      </c>
      <c r="F200">
        <f>[1]RPPF_UPDATED_RW4!F200</f>
        <v>68.889600000000002</v>
      </c>
      <c r="G200">
        <f>[1]RPPF_UPDATED_RW4!G200</f>
        <v>96</v>
      </c>
      <c r="H200">
        <f>[1]RPPF_UPDATED_RW4!H200</f>
        <v>107.629</v>
      </c>
      <c r="I200">
        <f>[1]RPPF_UPDATED_RW4!I200</f>
        <v>140</v>
      </c>
      <c r="J200">
        <f>[1]RPPF_UPDATED_RW4!J200</f>
        <v>107.056</v>
      </c>
      <c r="K200">
        <f>[1]RPPF_UPDATED_RW4!K200</f>
        <v>184</v>
      </c>
      <c r="L200">
        <f>[1]RPPF_UPDATED_RW4!L200</f>
        <v>107.706</v>
      </c>
      <c r="M200">
        <f>[1]RPPF_UPDATED_RW4!M200</f>
        <v>214</v>
      </c>
      <c r="N200">
        <f>[1]RPPF_UPDATED_RW4!N200</f>
        <v>110.67</v>
      </c>
      <c r="O200">
        <f>[1]RPPF_UPDATED_RW4!O200</f>
        <v>238</v>
      </c>
      <c r="P200">
        <f>[1]RPPF_UPDATED_RW4!P200</f>
        <v>-3.6143999999999998</v>
      </c>
      <c r="Q200">
        <f>[1]RPPF_UPDATED_RW4!Q200</f>
        <v>213</v>
      </c>
      <c r="R200">
        <f>[1]RPPF_UPDATED_RW4!R200</f>
        <v>0.37582300000000002</v>
      </c>
      <c r="S200">
        <f>[1]RPPF_UPDATED_RW4!S200</f>
        <v>0.44011850000000002</v>
      </c>
      <c r="T200">
        <f>[1]RPPF_UPDATED_RW4!T200</f>
        <v>0.32172410000000001</v>
      </c>
      <c r="U200">
        <f>[1]RPPF_UPDATED_RW4!U200</f>
        <v>0.58631200000000006</v>
      </c>
      <c r="V200">
        <f>[1]RPPF_UPDATED_RW4!V200</f>
        <v>230</v>
      </c>
      <c r="W200">
        <f>[1]RPPF_UPDATED_RW4!W200</f>
        <v>185</v>
      </c>
      <c r="X200">
        <f>[1]RPPF_UPDATED_RW4!X200</f>
        <v>241</v>
      </c>
      <c r="Y200">
        <f>[1]RPPF_UPDATED_RW4!Y200</f>
        <v>121</v>
      </c>
      <c r="Z200">
        <f>[1]RPPF_UPDATED_RW4!Z200</f>
        <v>-5.1515605066033802E-2</v>
      </c>
      <c r="AA200">
        <f>[1]RPPF_UPDATED_RW4!AA200</f>
        <v>208</v>
      </c>
      <c r="AB200">
        <f>[1]RPPF_UPDATED_RW4!AB200</f>
        <v>804028.361045375</v>
      </c>
      <c r="AC200">
        <f>[1]RPPF_UPDATED_RW4!AC200</f>
        <v>150</v>
      </c>
      <c r="AD200">
        <f>[1]RPPF_UPDATED_RW4!AD200</f>
        <v>26.570425715413801</v>
      </c>
      <c r="AE200">
        <f>[1]RPPF_UPDATED_RW4!AE200</f>
        <v>188</v>
      </c>
      <c r="AF200">
        <f>[1]RPPF_UPDATED_RW4!AF200</f>
        <v>198</v>
      </c>
      <c r="AG200">
        <f>[1]RPPF_UPDATED_RW4!AG200</f>
        <v>0.40797074999999999</v>
      </c>
      <c r="AH200">
        <f>[1]RPPF_UPDATED_RW4!AH200</f>
        <v>212</v>
      </c>
      <c r="AI200">
        <f>[1]RPPF_UPDATED_RW4!AI200</f>
        <v>185</v>
      </c>
      <c r="AJ200">
        <f>[1]RPPF_UPDATED_RW4!AJ200</f>
        <v>241</v>
      </c>
      <c r="AK200">
        <f>[1]RPPF_UPDATED_RW4!AK200</f>
        <v>121</v>
      </c>
      <c r="AL200">
        <f>[1]RPPF_UPDATED_RW4!AL200</f>
        <v>188.333333333333</v>
      </c>
      <c r="AM200">
        <f>[1]RPPF_UPDATED_RW4!AM200</f>
        <v>427.915057724983</v>
      </c>
      <c r="AN200">
        <f>[1]RPPF_UPDATED_RW4!AN200</f>
        <v>190</v>
      </c>
      <c r="AO200">
        <f>[1]RPPF_UPDATED_RW4!AO200</f>
        <v>461.63440230294202</v>
      </c>
      <c r="AP200">
        <f>[1]RPPF_UPDATED_RW4!AP200</f>
        <v>200</v>
      </c>
      <c r="AQ200">
        <f>[1]RPPF_UPDATED_RW4!AQ200</f>
        <v>0.26622480503425</v>
      </c>
      <c r="AR200">
        <f>[1]RPPF_UPDATED_RW4!AR200</f>
        <v>0.215601153700445</v>
      </c>
      <c r="AS200">
        <f>[1]RPPF_UPDATED_RW4!AS200</f>
        <v>0.56590571446979698</v>
      </c>
      <c r="AT200">
        <f>[1]RPPF_UPDATED_RW4!AT200</f>
        <v>199</v>
      </c>
    </row>
    <row r="201" spans="1:46" x14ac:dyDescent="0.25">
      <c r="A201">
        <f>[1]RPPF_UPDATED_RW4!A201</f>
        <v>199</v>
      </c>
      <c r="B201">
        <f>[1]RPPF_UPDATED_RW4!B201</f>
        <v>2025</v>
      </c>
      <c r="C201" t="str">
        <f>[1]RPPF_UPDATED_RW4!C201</f>
        <v>Portland St.</v>
      </c>
      <c r="D201">
        <f>[1]RPPF_UPDATED_RW4!D201</f>
        <v>68.955399999999997</v>
      </c>
      <c r="E201">
        <f>[1]RPPF_UPDATED_RW4!E201</f>
        <v>135</v>
      </c>
      <c r="F201">
        <f>[1]RPPF_UPDATED_RW4!F201</f>
        <v>68.699399999999997</v>
      </c>
      <c r="G201">
        <f>[1]RPPF_UPDATED_RW4!G201</f>
        <v>108</v>
      </c>
      <c r="H201">
        <f>[1]RPPF_UPDATED_RW4!H201</f>
        <v>105.425</v>
      </c>
      <c r="I201">
        <f>[1]RPPF_UPDATED_RW4!I201</f>
        <v>189</v>
      </c>
      <c r="J201">
        <f>[1]RPPF_UPDATED_RW4!J201</f>
        <v>103.136</v>
      </c>
      <c r="K201">
        <f>[1]RPPF_UPDATED_RW4!K201</f>
        <v>258</v>
      </c>
      <c r="L201">
        <f>[1]RPPF_UPDATED_RW4!L201</f>
        <v>103.96</v>
      </c>
      <c r="M201">
        <f>[1]RPPF_UPDATED_RW4!M201</f>
        <v>125</v>
      </c>
      <c r="N201">
        <f>[1]RPPF_UPDATED_RW4!N201</f>
        <v>105.79</v>
      </c>
      <c r="O201">
        <f>[1]RPPF_UPDATED_RW4!O201</f>
        <v>142</v>
      </c>
      <c r="P201">
        <f>[1]RPPF_UPDATED_RW4!P201</f>
        <v>-2.6535000000000002</v>
      </c>
      <c r="Q201">
        <f>[1]RPPF_UPDATED_RW4!Q201</f>
        <v>199</v>
      </c>
      <c r="R201">
        <f>[1]RPPF_UPDATED_RW4!R201</f>
        <v>0.65191189999999999</v>
      </c>
      <c r="S201">
        <f>[1]RPPF_UPDATED_RW4!S201</f>
        <v>0.35562240000000001</v>
      </c>
      <c r="T201">
        <f>[1]RPPF_UPDATED_RW4!T201</f>
        <v>0.3138244</v>
      </c>
      <c r="U201">
        <f>[1]RPPF_UPDATED_RW4!U201</f>
        <v>0.39701979999999998</v>
      </c>
      <c r="V201">
        <f>[1]RPPF_UPDATED_RW4!V201</f>
        <v>119</v>
      </c>
      <c r="W201">
        <f>[1]RPPF_UPDATED_RW4!W201</f>
        <v>224</v>
      </c>
      <c r="X201">
        <f>[1]RPPF_UPDATED_RW4!X201</f>
        <v>244</v>
      </c>
      <c r="Y201">
        <f>[1]RPPF_UPDATED_RW4!Y201</f>
        <v>198</v>
      </c>
      <c r="Z201">
        <f>[1]RPPF_UPDATED_RW4!Z201</f>
        <v>-3.8488646284409997E-2</v>
      </c>
      <c r="AA201">
        <f>[1]RPPF_UPDATED_RW4!AA201</f>
        <v>200</v>
      </c>
      <c r="AB201">
        <f>[1]RPPF_UPDATED_RW4!AB201</f>
        <v>733480.96848547796</v>
      </c>
      <c r="AC201">
        <f>[1]RPPF_UPDATED_RW4!AC201</f>
        <v>240</v>
      </c>
      <c r="AD201">
        <f>[1]RPPF_UPDATED_RW4!AD201</f>
        <v>25.1502962651745</v>
      </c>
      <c r="AE201">
        <f>[1]RPPF_UPDATED_RW4!AE201</f>
        <v>122</v>
      </c>
      <c r="AF201">
        <f>[1]RPPF_UPDATED_RW4!AF201</f>
        <v>161</v>
      </c>
      <c r="AG201">
        <f>[1]RPPF_UPDATED_RW4!AG201</f>
        <v>0.50376715000000005</v>
      </c>
      <c r="AH201">
        <f>[1]RPPF_UPDATED_RW4!AH201</f>
        <v>162</v>
      </c>
      <c r="AI201">
        <f>[1]RPPF_UPDATED_RW4!AI201</f>
        <v>224</v>
      </c>
      <c r="AJ201">
        <f>[1]RPPF_UPDATED_RW4!AJ201</f>
        <v>244</v>
      </c>
      <c r="AK201">
        <f>[1]RPPF_UPDATED_RW4!AK201</f>
        <v>198</v>
      </c>
      <c r="AL201">
        <f>[1]RPPF_UPDATED_RW4!AL201</f>
        <v>200.833333333333</v>
      </c>
      <c r="AM201">
        <f>[1]RPPF_UPDATED_RW4!AM201</f>
        <v>564.737579335085</v>
      </c>
      <c r="AN201">
        <f>[1]RPPF_UPDATED_RW4!AN201</f>
        <v>214</v>
      </c>
      <c r="AO201">
        <f>[1]RPPF_UPDATED_RW4!AO201</f>
        <v>398.663019876014</v>
      </c>
      <c r="AP201">
        <f>[1]RPPF_UPDATED_RW4!AP201</f>
        <v>179</v>
      </c>
      <c r="AQ201">
        <f>[1]RPPF_UPDATED_RW4!AQ201</f>
        <v>0.209227656267991</v>
      </c>
      <c r="AR201">
        <f>[1]RPPF_UPDATED_RW4!AR201</f>
        <v>0.27115238242821699</v>
      </c>
      <c r="AS201">
        <f>[1]RPPF_UPDATED_RW4!AS201</f>
        <v>0.56522580735134298</v>
      </c>
      <c r="AT201">
        <f>[1]RPPF_UPDATED_RW4!AT201</f>
        <v>200</v>
      </c>
    </row>
    <row r="202" spans="1:46" x14ac:dyDescent="0.25">
      <c r="A202">
        <f>[1]RPPF_UPDATED_RW4!A202</f>
        <v>200</v>
      </c>
      <c r="B202">
        <f>[1]RPPF_UPDATED_RW4!B202</f>
        <v>2025</v>
      </c>
      <c r="C202" t="str">
        <f>[1]RPPF_UPDATED_RW4!C202</f>
        <v>Toledo</v>
      </c>
      <c r="D202">
        <f>[1]RPPF_UPDATED_RW4!D202</f>
        <v>69.447500000000005</v>
      </c>
      <c r="E202">
        <f>[1]RPPF_UPDATED_RW4!E202</f>
        <v>113</v>
      </c>
      <c r="F202">
        <f>[1]RPPF_UPDATED_RW4!F202</f>
        <v>68.505899999999997</v>
      </c>
      <c r="G202">
        <f>[1]RPPF_UPDATED_RW4!G202</f>
        <v>118</v>
      </c>
      <c r="H202">
        <f>[1]RPPF_UPDATED_RW4!H202</f>
        <v>110.57899999999999</v>
      </c>
      <c r="I202">
        <f>[1]RPPF_UPDATED_RW4!I202</f>
        <v>81</v>
      </c>
      <c r="J202">
        <f>[1]RPPF_UPDATED_RW4!J202</f>
        <v>112.127</v>
      </c>
      <c r="K202">
        <f>[1]RPPF_UPDATED_RW4!K202</f>
        <v>93</v>
      </c>
      <c r="L202">
        <f>[1]RPPF_UPDATED_RW4!L202</f>
        <v>113.88200000000001</v>
      </c>
      <c r="M202">
        <f>[1]RPPF_UPDATED_RW4!M202</f>
        <v>339</v>
      </c>
      <c r="N202">
        <f>[1]RPPF_UPDATED_RW4!N202</f>
        <v>116.265</v>
      </c>
      <c r="O202">
        <f>[1]RPPF_UPDATED_RW4!O202</f>
        <v>333</v>
      </c>
      <c r="P202">
        <f>[1]RPPF_UPDATED_RW4!P202</f>
        <v>-4.1386399999999997</v>
      </c>
      <c r="Q202">
        <f>[1]RPPF_UPDATED_RW4!Q202</f>
        <v>219</v>
      </c>
      <c r="R202">
        <f>[1]RPPF_UPDATED_RW4!R202</f>
        <v>0.2595288</v>
      </c>
      <c r="S202">
        <f>[1]RPPF_UPDATED_RW4!S202</f>
        <v>0.47431649999999997</v>
      </c>
      <c r="T202">
        <f>[1]RPPF_UPDATED_RW4!T202</f>
        <v>0.40662110000000001</v>
      </c>
      <c r="U202">
        <f>[1]RPPF_UPDATED_RW4!U202</f>
        <v>0.4926162</v>
      </c>
      <c r="V202">
        <f>[1]RPPF_UPDATED_RW4!V202</f>
        <v>288</v>
      </c>
      <c r="W202">
        <f>[1]RPPF_UPDATED_RW4!W202</f>
        <v>165</v>
      </c>
      <c r="X202">
        <f>[1]RPPF_UPDATED_RW4!X202</f>
        <v>211</v>
      </c>
      <c r="Y202">
        <f>[1]RPPF_UPDATED_RW4!Y202</f>
        <v>162</v>
      </c>
      <c r="Z202">
        <f>[1]RPPF_UPDATED_RW4!Z202</f>
        <v>-5.9584578278555803E-2</v>
      </c>
      <c r="AA202">
        <f>[1]RPPF_UPDATED_RW4!AA202</f>
        <v>219</v>
      </c>
      <c r="AB202">
        <f>[1]RPPF_UPDATED_RW4!AB202</f>
        <v>873126.20259872696</v>
      </c>
      <c r="AC202">
        <f>[1]RPPF_UPDATED_RW4!AC202</f>
        <v>86</v>
      </c>
      <c r="AD202">
        <f>[1]RPPF_UPDATED_RW4!AD202</f>
        <v>29.044357722406001</v>
      </c>
      <c r="AE202">
        <f>[1]RPPF_UPDATED_RW4!AE202</f>
        <v>313</v>
      </c>
      <c r="AF202">
        <f>[1]RPPF_UPDATED_RW4!AF202</f>
        <v>266</v>
      </c>
      <c r="AG202">
        <f>[1]RPPF_UPDATED_RW4!AG202</f>
        <v>0.36692265000000002</v>
      </c>
      <c r="AH202">
        <f>[1]RPPF_UPDATED_RW4!AH202</f>
        <v>230</v>
      </c>
      <c r="AI202">
        <f>[1]RPPF_UPDATED_RW4!AI202</f>
        <v>165</v>
      </c>
      <c r="AJ202">
        <f>[1]RPPF_UPDATED_RW4!AJ202</f>
        <v>211</v>
      </c>
      <c r="AK202">
        <f>[1]RPPF_UPDATED_RW4!AK202</f>
        <v>162</v>
      </c>
      <c r="AL202">
        <f>[1]RPPF_UPDATED_RW4!AL202</f>
        <v>195.666666666666</v>
      </c>
      <c r="AM202">
        <f>[1]RPPF_UPDATED_RW4!AM202</f>
        <v>412.52342405686198</v>
      </c>
      <c r="AN202">
        <f>[1]RPPF_UPDATED_RW4!AN202</f>
        <v>185</v>
      </c>
      <c r="AO202">
        <f>[1]RPPF_UPDATED_RW4!AO202</f>
        <v>533.26407259586301</v>
      </c>
      <c r="AP202">
        <f>[1]RPPF_UPDATED_RW4!AP202</f>
        <v>217</v>
      </c>
      <c r="AQ202">
        <f>[1]RPPF_UPDATED_RW4!AQ202</f>
        <v>0.28796388339871898</v>
      </c>
      <c r="AR202">
        <f>[1]RPPF_UPDATED_RW4!AR202</f>
        <v>0.190443456468746</v>
      </c>
      <c r="AS202">
        <f>[1]RPPF_UPDATED_RW4!AS202</f>
        <v>0.56429621254996998</v>
      </c>
      <c r="AT202">
        <f>[1]RPPF_UPDATED_RW4!AT202</f>
        <v>201</v>
      </c>
    </row>
    <row r="203" spans="1:46" x14ac:dyDescent="0.25">
      <c r="A203">
        <f>[1]RPPF_UPDATED_RW4!A203</f>
        <v>201</v>
      </c>
      <c r="B203">
        <f>[1]RPPF_UPDATED_RW4!B203</f>
        <v>2025</v>
      </c>
      <c r="C203" t="str">
        <f>[1]RPPF_UPDATED_RW4!C203</f>
        <v>Massachusetts</v>
      </c>
      <c r="D203">
        <f>[1]RPPF_UPDATED_RW4!D203</f>
        <v>71.147400000000005</v>
      </c>
      <c r="E203">
        <f>[1]RPPF_UPDATED_RW4!E203</f>
        <v>39</v>
      </c>
      <c r="F203">
        <f>[1]RPPF_UPDATED_RW4!F203</f>
        <v>70.823300000000003</v>
      </c>
      <c r="G203">
        <f>[1]RPPF_UPDATED_RW4!G203</f>
        <v>28</v>
      </c>
      <c r="H203">
        <f>[1]RPPF_UPDATED_RW4!H203</f>
        <v>100.887</v>
      </c>
      <c r="I203">
        <f>[1]RPPF_UPDATED_RW4!I203</f>
        <v>293</v>
      </c>
      <c r="J203">
        <f>[1]RPPF_UPDATED_RW4!J203</f>
        <v>103.498</v>
      </c>
      <c r="K203">
        <f>[1]RPPF_UPDATED_RW4!K203</f>
        <v>245</v>
      </c>
      <c r="L203">
        <f>[1]RPPF_UPDATED_RW4!L203</f>
        <v>103.84399999999999</v>
      </c>
      <c r="M203">
        <f>[1]RPPF_UPDATED_RW4!M203</f>
        <v>119</v>
      </c>
      <c r="N203">
        <f>[1]RPPF_UPDATED_RW4!N203</f>
        <v>105.803</v>
      </c>
      <c r="O203">
        <f>[1]RPPF_UPDATED_RW4!O203</f>
        <v>143</v>
      </c>
      <c r="P203">
        <f>[1]RPPF_UPDATED_RW4!P203</f>
        <v>-2.3050999999999999</v>
      </c>
      <c r="Q203">
        <f>[1]RPPF_UPDATED_RW4!Q203</f>
        <v>194</v>
      </c>
      <c r="R203">
        <f>[1]RPPF_UPDATED_RW4!R203</f>
        <v>0.40252149999999998</v>
      </c>
      <c r="S203">
        <f>[1]RPPF_UPDATED_RW4!S203</f>
        <v>0.42711909999999997</v>
      </c>
      <c r="T203">
        <f>[1]RPPF_UPDATED_RW4!T203</f>
        <v>0.30662529999999999</v>
      </c>
      <c r="U203">
        <f>[1]RPPF_UPDATED_RW4!U203</f>
        <v>0.55711339999999998</v>
      </c>
      <c r="V203">
        <f>[1]RPPF_UPDATED_RW4!V203</f>
        <v>215</v>
      </c>
      <c r="W203">
        <f>[1]RPPF_UPDATED_RW4!W203</f>
        <v>191</v>
      </c>
      <c r="X203">
        <f>[1]RPPF_UPDATED_RW4!X203</f>
        <v>253</v>
      </c>
      <c r="Y203">
        <f>[1]RPPF_UPDATED_RW4!Y203</f>
        <v>134</v>
      </c>
      <c r="Z203">
        <f>[1]RPPF_UPDATED_RW4!Z203</f>
        <v>-3.2397529635657597E-2</v>
      </c>
      <c r="AA203">
        <f>[1]RPPF_UPDATED_RW4!AA203</f>
        <v>193</v>
      </c>
      <c r="AB203">
        <f>[1]RPPF_UPDATED_RW4!AB203</f>
        <v>762119.28091098904</v>
      </c>
      <c r="AC203">
        <f>[1]RPPF_UPDATED_RW4!AC203</f>
        <v>205</v>
      </c>
      <c r="AD203">
        <f>[1]RPPF_UPDATED_RW4!AD203</f>
        <v>24.380226580241398</v>
      </c>
      <c r="AE203">
        <f>[1]RPPF_UPDATED_RW4!AE203</f>
        <v>89</v>
      </c>
      <c r="AF203">
        <f>[1]RPPF_UPDATED_RW4!AF203</f>
        <v>141</v>
      </c>
      <c r="AG203">
        <f>[1]RPPF_UPDATED_RW4!AG203</f>
        <v>0.41482029999999998</v>
      </c>
      <c r="AH203">
        <f>[1]RPPF_UPDATED_RW4!AH203</f>
        <v>206</v>
      </c>
      <c r="AI203">
        <f>[1]RPPF_UPDATED_RW4!AI203</f>
        <v>191</v>
      </c>
      <c r="AJ203">
        <f>[1]RPPF_UPDATED_RW4!AJ203</f>
        <v>253</v>
      </c>
      <c r="AK203">
        <f>[1]RPPF_UPDATED_RW4!AK203</f>
        <v>134</v>
      </c>
      <c r="AL203">
        <f>[1]RPPF_UPDATED_RW4!AL203</f>
        <v>188.666666666666</v>
      </c>
      <c r="AM203">
        <f>[1]RPPF_UPDATED_RW4!AM203</f>
        <v>441.71910520196002</v>
      </c>
      <c r="AN203">
        <f>[1]RPPF_UPDATED_RW4!AN203</f>
        <v>195</v>
      </c>
      <c r="AO203">
        <f>[1]RPPF_UPDATED_RW4!AO203</f>
        <v>454.81541444974198</v>
      </c>
      <c r="AP203">
        <f>[1]RPPF_UPDATED_RW4!AP203</f>
        <v>198</v>
      </c>
      <c r="AQ203">
        <f>[1]RPPF_UPDATED_RW4!AQ203</f>
        <v>0.25754256976144801</v>
      </c>
      <c r="AR203">
        <f>[1]RPPF_UPDATED_RW4!AR203</f>
        <v>0.21962912365465001</v>
      </c>
      <c r="AS203">
        <f>[1]RPPF_UPDATED_RW4!AS203</f>
        <v>0.563712766954515</v>
      </c>
      <c r="AT203">
        <f>[1]RPPF_UPDATED_RW4!AT203</f>
        <v>202</v>
      </c>
    </row>
    <row r="204" spans="1:46" x14ac:dyDescent="0.25">
      <c r="A204">
        <f>[1]RPPF_UPDATED_RW4!A204</f>
        <v>202</v>
      </c>
      <c r="B204">
        <f>[1]RPPF_UPDATED_RW4!B204</f>
        <v>2025</v>
      </c>
      <c r="C204" t="str">
        <f>[1]RPPF_UPDATED_RW4!C204</f>
        <v>UTSA</v>
      </c>
      <c r="D204">
        <f>[1]RPPF_UPDATED_RW4!D204</f>
        <v>69.920699999999997</v>
      </c>
      <c r="E204">
        <f>[1]RPPF_UPDATED_RW4!E204</f>
        <v>89</v>
      </c>
      <c r="F204">
        <f>[1]RPPF_UPDATED_RW4!F204</f>
        <v>70.270799999999994</v>
      </c>
      <c r="G204">
        <f>[1]RPPF_UPDATED_RW4!G204</f>
        <v>47</v>
      </c>
      <c r="H204">
        <f>[1]RPPF_UPDATED_RW4!H204</f>
        <v>104.788</v>
      </c>
      <c r="I204">
        <f>[1]RPPF_UPDATED_RW4!I204</f>
        <v>209</v>
      </c>
      <c r="J204">
        <f>[1]RPPF_UPDATED_RW4!J204</f>
        <v>107.11499999999999</v>
      </c>
      <c r="K204">
        <f>[1]RPPF_UPDATED_RW4!K204</f>
        <v>181</v>
      </c>
      <c r="L204">
        <f>[1]RPPF_UPDATED_RW4!L204</f>
        <v>110.958</v>
      </c>
      <c r="M204">
        <f>[1]RPPF_UPDATED_RW4!M204</f>
        <v>295</v>
      </c>
      <c r="N204">
        <f>[1]RPPF_UPDATED_RW4!N204</f>
        <v>110.96599999999999</v>
      </c>
      <c r="O204">
        <f>[1]RPPF_UPDATED_RW4!O204</f>
        <v>244</v>
      </c>
      <c r="P204">
        <f>[1]RPPF_UPDATED_RW4!P204</f>
        <v>-3.8517999999999999</v>
      </c>
      <c r="Q204">
        <f>[1]RPPF_UPDATED_RW4!Q204</f>
        <v>216</v>
      </c>
      <c r="R204">
        <f>[1]RPPF_UPDATED_RW4!R204</f>
        <v>0.42442069999999998</v>
      </c>
      <c r="S204">
        <f>[1]RPPF_UPDATED_RW4!S204</f>
        <v>0.41881930000000001</v>
      </c>
      <c r="T204">
        <f>[1]RPPF_UPDATED_RW4!T204</f>
        <v>0.38482189999999999</v>
      </c>
      <c r="U204">
        <f>[1]RPPF_UPDATED_RW4!U204</f>
        <v>0.36822139999999998</v>
      </c>
      <c r="V204">
        <f>[1]RPPF_UPDATED_RW4!V204</f>
        <v>207</v>
      </c>
      <c r="W204">
        <f>[1]RPPF_UPDATED_RW4!W204</f>
        <v>193</v>
      </c>
      <c r="X204">
        <f>[1]RPPF_UPDATED_RW4!X204</f>
        <v>219</v>
      </c>
      <c r="Y204">
        <f>[1]RPPF_UPDATED_RW4!Y204</f>
        <v>214</v>
      </c>
      <c r="Z204">
        <f>[1]RPPF_UPDATED_RW4!Z204</f>
        <v>-5.5076679724316201E-2</v>
      </c>
      <c r="AA204">
        <f>[1]RPPF_UPDATED_RW4!AA204</f>
        <v>217</v>
      </c>
      <c r="AB204">
        <f>[1]RPPF_UPDATED_RW4!AB204</f>
        <v>802243.76742825704</v>
      </c>
      <c r="AC204">
        <f>[1]RPPF_UPDATED_RW4!AC204</f>
        <v>152</v>
      </c>
      <c r="AD204">
        <f>[1]RPPF_UPDATED_RW4!AD204</f>
        <v>26.773066857566999</v>
      </c>
      <c r="AE204">
        <f>[1]RPPF_UPDATED_RW4!AE204</f>
        <v>203</v>
      </c>
      <c r="AF204">
        <f>[1]RPPF_UPDATED_RW4!AF204</f>
        <v>210</v>
      </c>
      <c r="AG204">
        <f>[1]RPPF_UPDATED_RW4!AG204</f>
        <v>0.42161999999999999</v>
      </c>
      <c r="AH204">
        <f>[1]RPPF_UPDATED_RW4!AH204</f>
        <v>202</v>
      </c>
      <c r="AI204">
        <f>[1]RPPF_UPDATED_RW4!AI204</f>
        <v>193</v>
      </c>
      <c r="AJ204">
        <f>[1]RPPF_UPDATED_RW4!AJ204</f>
        <v>219</v>
      </c>
      <c r="AK204">
        <f>[1]RPPF_UPDATED_RW4!AK204</f>
        <v>214</v>
      </c>
      <c r="AL204">
        <f>[1]RPPF_UPDATED_RW4!AL204</f>
        <v>202.333333333333</v>
      </c>
      <c r="AM204">
        <f>[1]RPPF_UPDATED_RW4!AM204</f>
        <v>483.10412947381599</v>
      </c>
      <c r="AN204">
        <f>[1]RPPF_UPDATED_RW4!AN204</f>
        <v>202</v>
      </c>
      <c r="AO204">
        <f>[1]RPPF_UPDATED_RW4!AO204</f>
        <v>479.89500814319302</v>
      </c>
      <c r="AP204">
        <f>[1]RPPF_UPDATED_RW4!AP204</f>
        <v>205</v>
      </c>
      <c r="AQ204">
        <f>[1]RPPF_UPDATED_RW4!AQ204</f>
        <v>0.25028640597603202</v>
      </c>
      <c r="AR204">
        <f>[1]RPPF_UPDATED_RW4!AR204</f>
        <v>0.22173653119279099</v>
      </c>
      <c r="AS204">
        <f>[1]RPPF_UPDATED_RW4!AS204</f>
        <v>0.56127182639826001</v>
      </c>
      <c r="AT204">
        <f>[1]RPPF_UPDATED_RW4!AT204</f>
        <v>203</v>
      </c>
    </row>
    <row r="205" spans="1:46" x14ac:dyDescent="0.25">
      <c r="A205">
        <f>[1]RPPF_UPDATED_RW4!A205</f>
        <v>203</v>
      </c>
      <c r="B205">
        <f>[1]RPPF_UPDATED_RW4!B205</f>
        <v>2025</v>
      </c>
      <c r="C205" t="str">
        <f>[1]RPPF_UPDATED_RW4!C205</f>
        <v>Campbell</v>
      </c>
      <c r="D205">
        <f>[1]RPPF_UPDATED_RW4!D205</f>
        <v>66.379099999999994</v>
      </c>
      <c r="E205">
        <f>[1]RPPF_UPDATED_RW4!E205</f>
        <v>274</v>
      </c>
      <c r="F205">
        <f>[1]RPPF_UPDATED_RW4!F205</f>
        <v>66.201499999999996</v>
      </c>
      <c r="G205">
        <f>[1]RPPF_UPDATED_RW4!G205</f>
        <v>243</v>
      </c>
      <c r="H205">
        <f>[1]RPPF_UPDATED_RW4!H205</f>
        <v>105.76300000000001</v>
      </c>
      <c r="I205">
        <f>[1]RPPF_UPDATED_RW4!I205</f>
        <v>180</v>
      </c>
      <c r="J205">
        <f>[1]RPPF_UPDATED_RW4!J205</f>
        <v>104.68</v>
      </c>
      <c r="K205">
        <f>[1]RPPF_UPDATED_RW4!K205</f>
        <v>226</v>
      </c>
      <c r="L205">
        <f>[1]RPPF_UPDATED_RW4!L205</f>
        <v>102.273</v>
      </c>
      <c r="M205">
        <f>[1]RPPF_UPDATED_RW4!M205</f>
        <v>90</v>
      </c>
      <c r="N205">
        <f>[1]RPPF_UPDATED_RW4!N205</f>
        <v>105.422</v>
      </c>
      <c r="O205">
        <f>[1]RPPF_UPDATED_RW4!O205</f>
        <v>128</v>
      </c>
      <c r="P205">
        <f>[1]RPPF_UPDATED_RW4!P205</f>
        <v>-0.74179499999999998</v>
      </c>
      <c r="Q205">
        <f>[1]RPPF_UPDATED_RW4!Q205</f>
        <v>172</v>
      </c>
      <c r="R205">
        <f>[1]RPPF_UPDATED_RW4!R205</f>
        <v>0.50571710000000003</v>
      </c>
      <c r="S205">
        <f>[1]RPPF_UPDATED_RW4!S205</f>
        <v>0.39422040000000003</v>
      </c>
      <c r="T205">
        <f>[1]RPPF_UPDATED_RW4!T205</f>
        <v>0.2147299</v>
      </c>
      <c r="U205">
        <f>[1]RPPF_UPDATED_RW4!U205</f>
        <v>0.48431639999999998</v>
      </c>
      <c r="V205">
        <f>[1]RPPF_UPDATED_RW4!V205</f>
        <v>171</v>
      </c>
      <c r="W205">
        <f>[1]RPPF_UPDATED_RW4!W205</f>
        <v>204</v>
      </c>
      <c r="X205">
        <f>[1]RPPF_UPDATED_RW4!X205</f>
        <v>299</v>
      </c>
      <c r="Y205">
        <f>[1]RPPF_UPDATED_RW4!Y205</f>
        <v>164</v>
      </c>
      <c r="Z205">
        <f>[1]RPPF_UPDATED_RW4!Z205</f>
        <v>-1.11782172400648E-2</v>
      </c>
      <c r="AA205">
        <f>[1]RPPF_UPDATED_RW4!AA205</f>
        <v>172</v>
      </c>
      <c r="AB205">
        <f>[1]RPPF_UPDATED_RW4!AB205</f>
        <v>727375.69919983996</v>
      </c>
      <c r="AC205">
        <f>[1]RPPF_UPDATED_RW4!AC205</f>
        <v>251</v>
      </c>
      <c r="AD205">
        <f>[1]RPPF_UPDATED_RW4!AD205</f>
        <v>25.9811662586357</v>
      </c>
      <c r="AE205">
        <f>[1]RPPF_UPDATED_RW4!AE205</f>
        <v>163</v>
      </c>
      <c r="AF205">
        <f>[1]RPPF_UPDATED_RW4!AF205</f>
        <v>167.5</v>
      </c>
      <c r="AG205">
        <f>[1]RPPF_UPDATED_RW4!AG205</f>
        <v>0.44996874999999997</v>
      </c>
      <c r="AH205">
        <f>[1]RPPF_UPDATED_RW4!AH205</f>
        <v>188</v>
      </c>
      <c r="AI205">
        <f>[1]RPPF_UPDATED_RW4!AI205</f>
        <v>204</v>
      </c>
      <c r="AJ205">
        <f>[1]RPPF_UPDATED_RW4!AJ205</f>
        <v>299</v>
      </c>
      <c r="AK205">
        <f>[1]RPPF_UPDATED_RW4!AK205</f>
        <v>164</v>
      </c>
      <c r="AL205">
        <f>[1]RPPF_UPDATED_RW4!AL205</f>
        <v>206.916666666666</v>
      </c>
      <c r="AM205">
        <f>[1]RPPF_UPDATED_RW4!AM205</f>
        <v>524.87559412619601</v>
      </c>
      <c r="AN205">
        <f>[1]RPPF_UPDATED_RW4!AN205</f>
        <v>208</v>
      </c>
      <c r="AO205">
        <f>[1]RPPF_UPDATED_RW4!AO205</f>
        <v>459.84674861680202</v>
      </c>
      <c r="AP205">
        <f>[1]RPPF_UPDATED_RW4!AP205</f>
        <v>199</v>
      </c>
      <c r="AQ205">
        <f>[1]RPPF_UPDATED_RW4!AQ205</f>
        <v>0.23364048912318799</v>
      </c>
      <c r="AR205">
        <f>[1]RPPF_UPDATED_RW4!AR205</f>
        <v>0.237911282277431</v>
      </c>
      <c r="AS205">
        <f>[1]RPPF_UPDATED_RW4!AS205</f>
        <v>0.56104765821984004</v>
      </c>
      <c r="AT205">
        <f>[1]RPPF_UPDATED_RW4!AT205</f>
        <v>204</v>
      </c>
    </row>
    <row r="206" spans="1:46" x14ac:dyDescent="0.25">
      <c r="A206">
        <f>[1]RPPF_UPDATED_RW4!A206</f>
        <v>204</v>
      </c>
      <c r="B206">
        <f>[1]RPPF_UPDATED_RW4!B206</f>
        <v>2025</v>
      </c>
      <c r="C206" t="str">
        <f>[1]RPPF_UPDATED_RW4!C206</f>
        <v>Little Rock</v>
      </c>
      <c r="D206">
        <f>[1]RPPF_UPDATED_RW4!D206</f>
        <v>67.9529</v>
      </c>
      <c r="E206">
        <f>[1]RPPF_UPDATED_RW4!E206</f>
        <v>192</v>
      </c>
      <c r="F206">
        <f>[1]RPPF_UPDATED_RW4!F206</f>
        <v>66.785300000000007</v>
      </c>
      <c r="G206">
        <f>[1]RPPF_UPDATED_RW4!G206</f>
        <v>211</v>
      </c>
      <c r="H206">
        <f>[1]RPPF_UPDATED_RW4!H206</f>
        <v>99.177999999999997</v>
      </c>
      <c r="I206">
        <f>[1]RPPF_UPDATED_RW4!I206</f>
        <v>312</v>
      </c>
      <c r="J206">
        <f>[1]RPPF_UPDATED_RW4!J206</f>
        <v>98.819900000000004</v>
      </c>
      <c r="K206">
        <f>[1]RPPF_UPDATED_RW4!K206</f>
        <v>329</v>
      </c>
      <c r="L206">
        <f>[1]RPPF_UPDATED_RW4!L206</f>
        <v>96.001099999999994</v>
      </c>
      <c r="M206">
        <f>[1]RPPF_UPDATED_RW4!M206</f>
        <v>16</v>
      </c>
      <c r="N206">
        <f>[1]RPPF_UPDATED_RW4!N206</f>
        <v>101.63</v>
      </c>
      <c r="O206">
        <f>[1]RPPF_UPDATED_RW4!O206</f>
        <v>70</v>
      </c>
      <c r="P206">
        <f>[1]RPPF_UPDATED_RW4!P206</f>
        <v>-2.81006</v>
      </c>
      <c r="Q206">
        <f>[1]RPPF_UPDATED_RW4!Q206</f>
        <v>202</v>
      </c>
      <c r="R206">
        <f>[1]RPPF_UPDATED_RW4!R206</f>
        <v>0.3123264</v>
      </c>
      <c r="S206">
        <f>[1]RPPF_UPDATED_RW4!S206</f>
        <v>0.4547176</v>
      </c>
      <c r="T206">
        <f>[1]RPPF_UPDATED_RW4!T206</f>
        <v>0.34292349999999999</v>
      </c>
      <c r="U206">
        <f>[1]RPPF_UPDATED_RW4!U206</f>
        <v>0.53761420000000004</v>
      </c>
      <c r="V206">
        <f>[1]RPPF_UPDATED_RW4!V206</f>
        <v>264</v>
      </c>
      <c r="W206">
        <f>[1]RPPF_UPDATED_RW4!W206</f>
        <v>176</v>
      </c>
      <c r="X206">
        <f>[1]RPPF_UPDATED_RW4!X206</f>
        <v>235</v>
      </c>
      <c r="Y206">
        <f>[1]RPPF_UPDATED_RW4!Y206</f>
        <v>142</v>
      </c>
      <c r="Z206">
        <f>[1]RPPF_UPDATED_RW4!Z206</f>
        <v>-4.1353643479527601E-2</v>
      </c>
      <c r="AA206">
        <f>[1]RPPF_UPDATED_RW4!AA206</f>
        <v>203</v>
      </c>
      <c r="AB206">
        <f>[1]RPPF_UPDATED_RW4!AB206</f>
        <v>663585.39019752399</v>
      </c>
      <c r="AC206">
        <f>[1]RPPF_UPDATED_RW4!AC206</f>
        <v>324</v>
      </c>
      <c r="AD206">
        <f>[1]RPPF_UPDATED_RW4!AD206</f>
        <v>23.9346502276798</v>
      </c>
      <c r="AE206">
        <f>[1]RPPF_UPDATED_RW4!AE206</f>
        <v>77</v>
      </c>
      <c r="AF206">
        <f>[1]RPPF_UPDATED_RW4!AF206</f>
        <v>140</v>
      </c>
      <c r="AG206">
        <f>[1]RPPF_UPDATED_RW4!AG206</f>
        <v>0.38352199999999997</v>
      </c>
      <c r="AH206">
        <f>[1]RPPF_UPDATED_RW4!AH206</f>
        <v>223</v>
      </c>
      <c r="AI206">
        <f>[1]RPPF_UPDATED_RW4!AI206</f>
        <v>176</v>
      </c>
      <c r="AJ206">
        <f>[1]RPPF_UPDATED_RW4!AJ206</f>
        <v>235</v>
      </c>
      <c r="AK206">
        <f>[1]RPPF_UPDATED_RW4!AK206</f>
        <v>142</v>
      </c>
      <c r="AL206">
        <f>[1]RPPF_UPDATED_RW4!AL206</f>
        <v>211.166666666666</v>
      </c>
      <c r="AM206">
        <f>[1]RPPF_UPDATED_RW4!AM206</f>
        <v>464.39079258569802</v>
      </c>
      <c r="AN206">
        <f>[1]RPPF_UPDATED_RW4!AN206</f>
        <v>200</v>
      </c>
      <c r="AO206">
        <f>[1]RPPF_UPDATED_RW4!AO206</f>
        <v>550.59857496223594</v>
      </c>
      <c r="AP206">
        <f>[1]RPPF_UPDATED_RW4!AP206</f>
        <v>223</v>
      </c>
      <c r="AQ206">
        <f>[1]RPPF_UPDATED_RW4!AQ206</f>
        <v>0.27281488018133199</v>
      </c>
      <c r="AR206">
        <f>[1]RPPF_UPDATED_RW4!AR206</f>
        <v>0.19826461929949801</v>
      </c>
      <c r="AS206">
        <f>[1]RPPF_UPDATED_RW4!AS206</f>
        <v>0.56082282885875601</v>
      </c>
      <c r="AT206">
        <f>[1]RPPF_UPDATED_RW4!AT206</f>
        <v>205</v>
      </c>
    </row>
    <row r="207" spans="1:46" x14ac:dyDescent="0.25">
      <c r="A207">
        <f>[1]RPPF_UPDATED_RW4!A207</f>
        <v>205</v>
      </c>
      <c r="B207">
        <f>[1]RPPF_UPDATED_RW4!B207</f>
        <v>2025</v>
      </c>
      <c r="C207" t="str">
        <f>[1]RPPF_UPDATED_RW4!C207</f>
        <v>Montana St.</v>
      </c>
      <c r="D207">
        <f>[1]RPPF_UPDATED_RW4!D207</f>
        <v>67.095500000000001</v>
      </c>
      <c r="E207">
        <f>[1]RPPF_UPDATED_RW4!E207</f>
        <v>232</v>
      </c>
      <c r="F207">
        <f>[1]RPPF_UPDATED_RW4!F207</f>
        <v>66.376800000000003</v>
      </c>
      <c r="G207">
        <f>[1]RPPF_UPDATED_RW4!G207</f>
        <v>229</v>
      </c>
      <c r="H207">
        <f>[1]RPPF_UPDATED_RW4!H207</f>
        <v>105.274</v>
      </c>
      <c r="I207">
        <f>[1]RPPF_UPDATED_RW4!I207</f>
        <v>195</v>
      </c>
      <c r="J207">
        <f>[1]RPPF_UPDATED_RW4!J207</f>
        <v>105.85</v>
      </c>
      <c r="K207">
        <f>[1]RPPF_UPDATED_RW4!K207</f>
        <v>207</v>
      </c>
      <c r="L207">
        <f>[1]RPPF_UPDATED_RW4!L207</f>
        <v>105.931</v>
      </c>
      <c r="M207">
        <f>[1]RPPF_UPDATED_RW4!M207</f>
        <v>173</v>
      </c>
      <c r="N207">
        <f>[1]RPPF_UPDATED_RW4!N207</f>
        <v>107.999</v>
      </c>
      <c r="O207">
        <f>[1]RPPF_UPDATED_RW4!O207</f>
        <v>182</v>
      </c>
      <c r="P207">
        <f>[1]RPPF_UPDATED_RW4!P207</f>
        <v>-2.1492300000000002</v>
      </c>
      <c r="Q207">
        <f>[1]RPPF_UPDATED_RW4!Q207</f>
        <v>191</v>
      </c>
      <c r="R207">
        <f>[1]RPPF_UPDATED_RW4!R207</f>
        <v>0.64021220000000001</v>
      </c>
      <c r="S207">
        <f>[1]RPPF_UPDATED_RW4!S207</f>
        <v>0.33852320000000002</v>
      </c>
      <c r="T207">
        <f>[1]RPPF_UPDATED_RW4!T207</f>
        <v>0.54831410000000003</v>
      </c>
      <c r="U207">
        <f>[1]RPPF_UPDATED_RW4!U207</f>
        <v>0.2646271</v>
      </c>
      <c r="V207">
        <f>[1]RPPF_UPDATED_RW4!V207</f>
        <v>122</v>
      </c>
      <c r="W207">
        <f>[1]RPPF_UPDATED_RW4!W207</f>
        <v>232</v>
      </c>
      <c r="X207">
        <f>[1]RPPF_UPDATED_RW4!X207</f>
        <v>141</v>
      </c>
      <c r="Y207">
        <f>[1]RPPF_UPDATED_RW4!Y207</f>
        <v>271</v>
      </c>
      <c r="Z207">
        <f>[1]RPPF_UPDATED_RW4!Z207</f>
        <v>-3.2028973627143402E-2</v>
      </c>
      <c r="AA207">
        <f>[1]RPPF_UPDATED_RW4!AA207</f>
        <v>192</v>
      </c>
      <c r="AB207">
        <f>[1]RPPF_UPDATED_RW4!AB207</f>
        <v>751752.91074874904</v>
      </c>
      <c r="AC207">
        <f>[1]RPPF_UPDATED_RW4!AC207</f>
        <v>214</v>
      </c>
      <c r="AD207">
        <f>[1]RPPF_UPDATED_RW4!AD207</f>
        <v>26.716415009745699</v>
      </c>
      <c r="AE207">
        <f>[1]RPPF_UPDATED_RW4!AE207</f>
        <v>200</v>
      </c>
      <c r="AF207">
        <f>[1]RPPF_UPDATED_RW4!AF207</f>
        <v>196</v>
      </c>
      <c r="AG207">
        <f>[1]RPPF_UPDATED_RW4!AG207</f>
        <v>0.48936770000000002</v>
      </c>
      <c r="AH207">
        <f>[1]RPPF_UPDATED_RW4!AH207</f>
        <v>167</v>
      </c>
      <c r="AI207">
        <f>[1]RPPF_UPDATED_RW4!AI207</f>
        <v>232</v>
      </c>
      <c r="AJ207">
        <f>[1]RPPF_UPDATED_RW4!AJ207</f>
        <v>141</v>
      </c>
      <c r="AK207">
        <f>[1]RPPF_UPDATED_RW4!AK207</f>
        <v>271</v>
      </c>
      <c r="AL207">
        <f>[1]RPPF_UPDATED_RW4!AL207</f>
        <v>196.833333333333</v>
      </c>
      <c r="AM207">
        <f>[1]RPPF_UPDATED_RW4!AM207</f>
        <v>581.44710121295395</v>
      </c>
      <c r="AN207">
        <f>[1]RPPF_UPDATED_RW4!AN207</f>
        <v>220</v>
      </c>
      <c r="AO207">
        <f>[1]RPPF_UPDATED_RW4!AO207</f>
        <v>402.21970786656601</v>
      </c>
      <c r="AP207">
        <f>[1]RPPF_UPDATED_RW4!AP207</f>
        <v>182</v>
      </c>
      <c r="AQ207">
        <f>[1]RPPF_UPDATED_RW4!AQ207</f>
        <v>0.19858757244282699</v>
      </c>
      <c r="AR207">
        <f>[1]RPPF_UPDATED_RW4!AR207</f>
        <v>0.26310960770393199</v>
      </c>
      <c r="AS207">
        <f>[1]RPPF_UPDATED_RW4!AS207</f>
        <v>0.55632796415928398</v>
      </c>
      <c r="AT207">
        <f>[1]RPPF_UPDATED_RW4!AT207</f>
        <v>206</v>
      </c>
    </row>
    <row r="208" spans="1:46" x14ac:dyDescent="0.25">
      <c r="A208">
        <f>[1]RPPF_UPDATED_RW4!A208</f>
        <v>206</v>
      </c>
      <c r="B208">
        <f>[1]RPPF_UPDATED_RW4!B208</f>
        <v>2025</v>
      </c>
      <c r="C208" t="str">
        <f>[1]RPPF_UPDATED_RW4!C208</f>
        <v>Cal Poly</v>
      </c>
      <c r="D208">
        <f>[1]RPPF_UPDATED_RW4!D208</f>
        <v>74.7346</v>
      </c>
      <c r="E208">
        <f>[1]RPPF_UPDATED_RW4!E208</f>
        <v>2</v>
      </c>
      <c r="F208">
        <f>[1]RPPF_UPDATED_RW4!F208</f>
        <v>74.145799999999994</v>
      </c>
      <c r="G208">
        <f>[1]RPPF_UPDATED_RW4!G208</f>
        <v>3</v>
      </c>
      <c r="H208">
        <f>[1]RPPF_UPDATED_RW4!H208</f>
        <v>104.012</v>
      </c>
      <c r="I208">
        <f>[1]RPPF_UPDATED_RW4!I208</f>
        <v>234</v>
      </c>
      <c r="J208">
        <f>[1]RPPF_UPDATED_RW4!J208</f>
        <v>107.53100000000001</v>
      </c>
      <c r="K208">
        <f>[1]RPPF_UPDATED_RW4!K208</f>
        <v>175</v>
      </c>
      <c r="L208">
        <f>[1]RPPF_UPDATED_RW4!L208</f>
        <v>110.746</v>
      </c>
      <c r="M208">
        <f>[1]RPPF_UPDATED_RW4!M208</f>
        <v>290</v>
      </c>
      <c r="N208">
        <f>[1]RPPF_UPDATED_RW4!N208</f>
        <v>112.32899999999999</v>
      </c>
      <c r="O208">
        <f>[1]RPPF_UPDATED_RW4!O208</f>
        <v>265</v>
      </c>
      <c r="P208">
        <f>[1]RPPF_UPDATED_RW4!P208</f>
        <v>-4.7985600000000002</v>
      </c>
      <c r="Q208">
        <f>[1]RPPF_UPDATED_RW4!Q208</f>
        <v>224</v>
      </c>
      <c r="R208">
        <f>[1]RPPF_UPDATED_RW4!R208</f>
        <v>0.295427</v>
      </c>
      <c r="S208">
        <f>[1]RPPF_UPDATED_RW4!S208</f>
        <v>0.44021840000000001</v>
      </c>
      <c r="T208">
        <f>[1]RPPF_UPDATED_RW4!T208</f>
        <v>0.49371619999999999</v>
      </c>
      <c r="U208">
        <f>[1]RPPF_UPDATED_RW4!U208</f>
        <v>0.32942369999999999</v>
      </c>
      <c r="V208">
        <f>[1]RPPF_UPDATED_RW4!V208</f>
        <v>270</v>
      </c>
      <c r="W208">
        <f>[1]RPPF_UPDATED_RW4!W208</f>
        <v>184</v>
      </c>
      <c r="X208">
        <f>[1]RPPF_UPDATED_RW4!X208</f>
        <v>162</v>
      </c>
      <c r="Y208">
        <f>[1]RPPF_UPDATED_RW4!Y208</f>
        <v>237</v>
      </c>
      <c r="Z208">
        <f>[1]RPPF_UPDATED_RW4!Z208</f>
        <v>-6.4200517564822507E-2</v>
      </c>
      <c r="AA208">
        <f>[1]RPPF_UPDATED_RW4!AA208</f>
        <v>222</v>
      </c>
      <c r="AB208">
        <f>[1]RPPF_UPDATED_RW4!AB208</f>
        <v>864149.89917895</v>
      </c>
      <c r="AC208">
        <f>[1]RPPF_UPDATED_RW4!AC208</f>
        <v>91</v>
      </c>
      <c r="AD208">
        <f>[1]RPPF_UPDATED_RW4!AD208</f>
        <v>25.5426124376622</v>
      </c>
      <c r="AE208">
        <f>[1]RPPF_UPDATED_RW4!AE208</f>
        <v>135</v>
      </c>
      <c r="AF208">
        <f>[1]RPPF_UPDATED_RW4!AF208</f>
        <v>178.5</v>
      </c>
      <c r="AG208">
        <f>[1]RPPF_UPDATED_RW4!AG208</f>
        <v>0.3678227</v>
      </c>
      <c r="AH208">
        <f>[1]RPPF_UPDATED_RW4!AH208</f>
        <v>229</v>
      </c>
      <c r="AI208">
        <f>[1]RPPF_UPDATED_RW4!AI208</f>
        <v>184</v>
      </c>
      <c r="AJ208">
        <f>[1]RPPF_UPDATED_RW4!AJ208</f>
        <v>162</v>
      </c>
      <c r="AK208">
        <f>[1]RPPF_UPDATED_RW4!AK208</f>
        <v>237</v>
      </c>
      <c r="AL208">
        <f>[1]RPPF_UPDATED_RW4!AL208</f>
        <v>186.583333333333</v>
      </c>
      <c r="AM208">
        <f>[1]RPPF_UPDATED_RW4!AM208</f>
        <v>423.84265022391901</v>
      </c>
      <c r="AN208">
        <f>[1]RPPF_UPDATED_RW4!AN208</f>
        <v>189</v>
      </c>
      <c r="AO208">
        <f>[1]RPPF_UPDATED_RW4!AO208</f>
        <v>507.26432417937502</v>
      </c>
      <c r="AP208">
        <f>[1]RPPF_UPDATED_RW4!AP208</f>
        <v>210</v>
      </c>
      <c r="AQ208">
        <f>[1]RPPF_UPDATED_RW4!AQ208</f>
        <v>0.26653998917981198</v>
      </c>
      <c r="AR208">
        <f>[1]RPPF_UPDATED_RW4!AR208</f>
        <v>0.19210716474217401</v>
      </c>
      <c r="AS208">
        <f>[1]RPPF_UPDATED_RW4!AS208</f>
        <v>0.55485497306422604</v>
      </c>
      <c r="AT208">
        <f>[1]RPPF_UPDATED_RW4!AT208</f>
        <v>207</v>
      </c>
    </row>
    <row r="209" spans="1:46" x14ac:dyDescent="0.25">
      <c r="A209">
        <f>[1]RPPF_UPDATED_RW4!A209</f>
        <v>207</v>
      </c>
      <c r="B209">
        <f>[1]RPPF_UPDATED_RW4!B209</f>
        <v>2025</v>
      </c>
      <c r="C209" t="str">
        <f>[1]RPPF_UPDATED_RW4!C209</f>
        <v>Central Michigan</v>
      </c>
      <c r="D209">
        <f>[1]RPPF_UPDATED_RW4!D209</f>
        <v>68.777799999999999</v>
      </c>
      <c r="E209">
        <f>[1]RPPF_UPDATED_RW4!E209</f>
        <v>147</v>
      </c>
      <c r="F209">
        <f>[1]RPPF_UPDATED_RW4!F209</f>
        <v>67.569699999999997</v>
      </c>
      <c r="G209">
        <f>[1]RPPF_UPDATED_RW4!G209</f>
        <v>175</v>
      </c>
      <c r="H209">
        <f>[1]RPPF_UPDATED_RW4!H209</f>
        <v>104.69199999999999</v>
      </c>
      <c r="I209">
        <f>[1]RPPF_UPDATED_RW4!I209</f>
        <v>211</v>
      </c>
      <c r="J209">
        <f>[1]RPPF_UPDATED_RW4!J209</f>
        <v>106.88200000000001</v>
      </c>
      <c r="K209">
        <f>[1]RPPF_UPDATED_RW4!K209</f>
        <v>190</v>
      </c>
      <c r="L209">
        <f>[1]RPPF_UPDATED_RW4!L209</f>
        <v>108.94</v>
      </c>
      <c r="M209">
        <f>[1]RPPF_UPDATED_RW4!M209</f>
        <v>250</v>
      </c>
      <c r="N209">
        <f>[1]RPPF_UPDATED_RW4!N209</f>
        <v>109.33</v>
      </c>
      <c r="O209">
        <f>[1]RPPF_UPDATED_RW4!O209</f>
        <v>207</v>
      </c>
      <c r="P209">
        <f>[1]RPPF_UPDATED_RW4!P209</f>
        <v>-2.4483299999999999</v>
      </c>
      <c r="Q209">
        <f>[1]RPPF_UPDATED_RW4!Q209</f>
        <v>196</v>
      </c>
      <c r="R209">
        <f>[1]RPPF_UPDATED_RW4!R209</f>
        <v>0.47981829999999998</v>
      </c>
      <c r="S209">
        <f>[1]RPPF_UPDATED_RW4!S209</f>
        <v>0.38572079999999997</v>
      </c>
      <c r="T209">
        <f>[1]RPPF_UPDATED_RW4!T209</f>
        <v>0.47041719999999998</v>
      </c>
      <c r="U209">
        <f>[1]RPPF_UPDATED_RW4!U209</f>
        <v>0.24382809999999999</v>
      </c>
      <c r="V209">
        <f>[1]RPPF_UPDATED_RW4!V209</f>
        <v>183</v>
      </c>
      <c r="W209">
        <f>[1]RPPF_UPDATED_RW4!W209</f>
        <v>208</v>
      </c>
      <c r="X209">
        <f>[1]RPPF_UPDATED_RW4!X209</f>
        <v>172</v>
      </c>
      <c r="Y209">
        <f>[1]RPPF_UPDATED_RW4!Y209</f>
        <v>281</v>
      </c>
      <c r="Z209">
        <f>[1]RPPF_UPDATED_RW4!Z209</f>
        <v>-3.5592880260781702E-2</v>
      </c>
      <c r="AA209">
        <f>[1]RPPF_UPDATED_RW4!AA209</f>
        <v>196</v>
      </c>
      <c r="AB209">
        <f>[1]RPPF_UPDATED_RW4!AB209</f>
        <v>785701.21285648702</v>
      </c>
      <c r="AC209">
        <f>[1]RPPF_UPDATED_RW4!AC209</f>
        <v>173</v>
      </c>
      <c r="AD209">
        <f>[1]RPPF_UPDATED_RW4!AD209</f>
        <v>26.5787576420656</v>
      </c>
      <c r="AE209">
        <f>[1]RPPF_UPDATED_RW4!AE209</f>
        <v>189</v>
      </c>
      <c r="AF209">
        <f>[1]RPPF_UPDATED_RW4!AF209</f>
        <v>192.5</v>
      </c>
      <c r="AG209">
        <f>[1]RPPF_UPDATED_RW4!AG209</f>
        <v>0.432769549999999</v>
      </c>
      <c r="AH209">
        <f>[1]RPPF_UPDATED_RW4!AH209</f>
        <v>197</v>
      </c>
      <c r="AI209">
        <f>[1]RPPF_UPDATED_RW4!AI209</f>
        <v>208</v>
      </c>
      <c r="AJ209">
        <f>[1]RPPF_UPDATED_RW4!AJ209</f>
        <v>172</v>
      </c>
      <c r="AK209">
        <f>[1]RPPF_UPDATED_RW4!AK209</f>
        <v>281</v>
      </c>
      <c r="AL209">
        <f>[1]RPPF_UPDATED_RW4!AL209</f>
        <v>201.916666666666</v>
      </c>
      <c r="AM209">
        <f>[1]RPPF_UPDATED_RW4!AM209</f>
        <v>523.47881334547299</v>
      </c>
      <c r="AN209">
        <f>[1]RPPF_UPDATED_RW4!AN209</f>
        <v>207</v>
      </c>
      <c r="AO209">
        <f>[1]RPPF_UPDATED_RW4!AO209</f>
        <v>466.56856210578201</v>
      </c>
      <c r="AP209">
        <f>[1]RPPF_UPDATED_RW4!AP209</f>
        <v>203</v>
      </c>
      <c r="AQ209">
        <f>[1]RPPF_UPDATED_RW4!AQ209</f>
        <v>0.22866400106631701</v>
      </c>
      <c r="AR209">
        <f>[1]RPPF_UPDATED_RW4!AR209</f>
        <v>0.22840288549457999</v>
      </c>
      <c r="AS209">
        <f>[1]RPPF_UPDATED_RW4!AS209</f>
        <v>0.55408948073390196</v>
      </c>
      <c r="AT209">
        <f>[1]RPPF_UPDATED_RW4!AT209</f>
        <v>208</v>
      </c>
    </row>
    <row r="210" spans="1:46" x14ac:dyDescent="0.25">
      <c r="A210">
        <f>[1]RPPF_UPDATED_RW4!A210</f>
        <v>208</v>
      </c>
      <c r="B210">
        <f>[1]RPPF_UPDATED_RW4!B210</f>
        <v>2025</v>
      </c>
      <c r="C210" t="str">
        <f>[1]RPPF_UPDATED_RW4!C210</f>
        <v>Texas St.</v>
      </c>
      <c r="D210">
        <f>[1]RPPF_UPDATED_RW4!D210</f>
        <v>67.127200000000002</v>
      </c>
      <c r="E210">
        <f>[1]RPPF_UPDATED_RW4!E210</f>
        <v>229</v>
      </c>
      <c r="F210">
        <f>[1]RPPF_UPDATED_RW4!F210</f>
        <v>65.880399999999995</v>
      </c>
      <c r="G210">
        <f>[1]RPPF_UPDATED_RW4!G210</f>
        <v>256</v>
      </c>
      <c r="H210">
        <f>[1]RPPF_UPDATED_RW4!H210</f>
        <v>108.218</v>
      </c>
      <c r="I210">
        <f>[1]RPPF_UPDATED_RW4!I210</f>
        <v>132</v>
      </c>
      <c r="J210">
        <f>[1]RPPF_UPDATED_RW4!J210</f>
        <v>109.607</v>
      </c>
      <c r="K210">
        <f>[1]RPPF_UPDATED_RW4!K210</f>
        <v>128</v>
      </c>
      <c r="L210">
        <f>[1]RPPF_UPDATED_RW4!L210</f>
        <v>107.92</v>
      </c>
      <c r="M210">
        <f>[1]RPPF_UPDATED_RW4!M210</f>
        <v>222</v>
      </c>
      <c r="N210">
        <f>[1]RPPF_UPDATED_RW4!N210</f>
        <v>112.164</v>
      </c>
      <c r="O210">
        <f>[1]RPPF_UPDATED_RW4!O210</f>
        <v>259</v>
      </c>
      <c r="P210">
        <f>[1]RPPF_UPDATED_RW4!P210</f>
        <v>-2.55633</v>
      </c>
      <c r="Q210">
        <f>[1]RPPF_UPDATED_RW4!Q210</f>
        <v>198</v>
      </c>
      <c r="R210">
        <f>[1]RPPF_UPDATED_RW4!R210</f>
        <v>0.55291539999999995</v>
      </c>
      <c r="S210">
        <f>[1]RPPF_UPDATED_RW4!S210</f>
        <v>0.36082219999999998</v>
      </c>
      <c r="T210">
        <f>[1]RPPF_UPDATED_RW4!T210</f>
        <v>0.46601759999999998</v>
      </c>
      <c r="U210">
        <f>[1]RPPF_UPDATED_RW4!U210</f>
        <v>0.30462509999999998</v>
      </c>
      <c r="V210">
        <f>[1]RPPF_UPDATED_RW4!V210</f>
        <v>154</v>
      </c>
      <c r="W210">
        <f>[1]RPPF_UPDATED_RW4!W210</f>
        <v>221</v>
      </c>
      <c r="X210">
        <f>[1]RPPF_UPDATED_RW4!X210</f>
        <v>176</v>
      </c>
      <c r="Y210">
        <f>[1]RPPF_UPDATED_RW4!Y210</f>
        <v>251</v>
      </c>
      <c r="Z210">
        <f>[1]RPPF_UPDATED_RW4!Z210</f>
        <v>-3.8091861421301602E-2</v>
      </c>
      <c r="AA210">
        <f>[1]RPPF_UPDATED_RW4!AA210</f>
        <v>199</v>
      </c>
      <c r="AB210">
        <f>[1]RPPF_UPDATED_RW4!AB210</f>
        <v>806445.67001691204</v>
      </c>
      <c r="AC210">
        <f>[1]RPPF_UPDATED_RW4!AC210</f>
        <v>148</v>
      </c>
      <c r="AD210">
        <f>[1]RPPF_UPDATED_RW4!AD210</f>
        <v>28.3705039065904</v>
      </c>
      <c r="AE210">
        <f>[1]RPPF_UPDATED_RW4!AE210</f>
        <v>291</v>
      </c>
      <c r="AF210">
        <f>[1]RPPF_UPDATED_RW4!AF210</f>
        <v>245</v>
      </c>
      <c r="AG210">
        <f>[1]RPPF_UPDATED_RW4!AG210</f>
        <v>0.45686879999999902</v>
      </c>
      <c r="AH210">
        <f>[1]RPPF_UPDATED_RW4!AH210</f>
        <v>184</v>
      </c>
      <c r="AI210">
        <f>[1]RPPF_UPDATED_RW4!AI210</f>
        <v>221</v>
      </c>
      <c r="AJ210">
        <f>[1]RPPF_UPDATED_RW4!AJ210</f>
        <v>176</v>
      </c>
      <c r="AK210">
        <f>[1]RPPF_UPDATED_RW4!AK210</f>
        <v>251</v>
      </c>
      <c r="AL210">
        <f>[1]RPPF_UPDATED_RW4!AL210</f>
        <v>200.5</v>
      </c>
      <c r="AM210">
        <f>[1]RPPF_UPDATED_RW4!AM210</f>
        <v>555.67534370113594</v>
      </c>
      <c r="AN210">
        <f>[1]RPPF_UPDATED_RW4!AN210</f>
        <v>212</v>
      </c>
      <c r="AO210">
        <f>[1]RPPF_UPDATED_RW4!AO210</f>
        <v>438.85684467838399</v>
      </c>
      <c r="AP210">
        <f>[1]RPPF_UPDATED_RW4!AP210</f>
        <v>195</v>
      </c>
      <c r="AQ210">
        <f>[1]RPPF_UPDATED_RW4!AQ210</f>
        <v>0.21263061136640801</v>
      </c>
      <c r="AR210">
        <f>[1]RPPF_UPDATED_RW4!AR210</f>
        <v>0.242974370435172</v>
      </c>
      <c r="AS210">
        <f>[1]RPPF_UPDATED_RW4!AS210</f>
        <v>0.55337990876591003</v>
      </c>
      <c r="AT210">
        <f>[1]RPPF_UPDATED_RW4!AT210</f>
        <v>209</v>
      </c>
    </row>
    <row r="211" spans="1:46" x14ac:dyDescent="0.25">
      <c r="A211">
        <f>[1]RPPF_UPDATED_RW4!A211</f>
        <v>209</v>
      </c>
      <c r="B211">
        <f>[1]RPPF_UPDATED_RW4!B211</f>
        <v>2025</v>
      </c>
      <c r="C211" t="str">
        <f>[1]RPPF_UPDATED_RW4!C211</f>
        <v>Drexel</v>
      </c>
      <c r="D211">
        <f>[1]RPPF_UPDATED_RW4!D211</f>
        <v>64.150700000000001</v>
      </c>
      <c r="E211">
        <f>[1]RPPF_UPDATED_RW4!E211</f>
        <v>349</v>
      </c>
      <c r="F211">
        <f>[1]RPPF_UPDATED_RW4!F211</f>
        <v>63.113999999999997</v>
      </c>
      <c r="G211">
        <f>[1]RPPF_UPDATED_RW4!G211</f>
        <v>354</v>
      </c>
      <c r="H211">
        <f>[1]RPPF_UPDATED_RW4!H211</f>
        <v>104.886</v>
      </c>
      <c r="I211">
        <f>[1]RPPF_UPDATED_RW4!I211</f>
        <v>205</v>
      </c>
      <c r="J211">
        <f>[1]RPPF_UPDATED_RW4!J211</f>
        <v>102.83499999999999</v>
      </c>
      <c r="K211">
        <f>[1]RPPF_UPDATED_RW4!K211</f>
        <v>263</v>
      </c>
      <c r="L211">
        <f>[1]RPPF_UPDATED_RW4!L211</f>
        <v>103.15</v>
      </c>
      <c r="M211">
        <f>[1]RPPF_UPDATED_RW4!M211</f>
        <v>107</v>
      </c>
      <c r="N211">
        <f>[1]RPPF_UPDATED_RW4!N211</f>
        <v>106.36799999999999</v>
      </c>
      <c r="O211">
        <f>[1]RPPF_UPDATED_RW4!O211</f>
        <v>150</v>
      </c>
      <c r="P211">
        <f>[1]RPPF_UPDATED_RW4!P211</f>
        <v>-3.5327199999999999</v>
      </c>
      <c r="Q211">
        <f>[1]RPPF_UPDATED_RW4!Q211</f>
        <v>209</v>
      </c>
      <c r="R211">
        <f>[1]RPPF_UPDATED_RW4!R211</f>
        <v>0.38532260000000002</v>
      </c>
      <c r="S211">
        <f>[1]RPPF_UPDATED_RW4!S211</f>
        <v>0.4144196</v>
      </c>
      <c r="T211">
        <f>[1]RPPF_UPDATED_RW4!T211</f>
        <v>0.4327201</v>
      </c>
      <c r="U211">
        <f>[1]RPPF_UPDATED_RW4!U211</f>
        <v>0.36342170000000001</v>
      </c>
      <c r="V211">
        <f>[1]RPPF_UPDATED_RW4!V211</f>
        <v>226</v>
      </c>
      <c r="W211">
        <f>[1]RPPF_UPDATED_RW4!W211</f>
        <v>196</v>
      </c>
      <c r="X211">
        <f>[1]RPPF_UPDATED_RW4!X211</f>
        <v>201</v>
      </c>
      <c r="Y211">
        <f>[1]RPPF_UPDATED_RW4!Y211</f>
        <v>216</v>
      </c>
      <c r="Z211">
        <f>[1]RPPF_UPDATED_RW4!Z211</f>
        <v>-5.5073444249244298E-2</v>
      </c>
      <c r="AA211">
        <f>[1]RPPF_UPDATED_RW4!AA211</f>
        <v>216</v>
      </c>
      <c r="AB211">
        <f>[1]RPPF_UPDATED_RW4!AB211</f>
        <v>678396.04050980695</v>
      </c>
      <c r="AC211">
        <f>[1]RPPF_UPDATED_RW4!AC211</f>
        <v>305</v>
      </c>
      <c r="AD211">
        <f>[1]RPPF_UPDATED_RW4!AD211</f>
        <v>27.270693972623999</v>
      </c>
      <c r="AE211">
        <f>[1]RPPF_UPDATED_RW4!AE211</f>
        <v>229</v>
      </c>
      <c r="AF211">
        <f>[1]RPPF_UPDATED_RW4!AF211</f>
        <v>222.5</v>
      </c>
      <c r="AG211">
        <f>[1]RPPF_UPDATED_RW4!AG211</f>
        <v>0.39987109999999998</v>
      </c>
      <c r="AH211">
        <f>[1]RPPF_UPDATED_RW4!AH211</f>
        <v>215</v>
      </c>
      <c r="AI211">
        <f>[1]RPPF_UPDATED_RW4!AI211</f>
        <v>196</v>
      </c>
      <c r="AJ211">
        <f>[1]RPPF_UPDATED_RW4!AJ211</f>
        <v>201</v>
      </c>
      <c r="AK211">
        <f>[1]RPPF_UPDATED_RW4!AK211</f>
        <v>216</v>
      </c>
      <c r="AL211">
        <f>[1]RPPF_UPDATED_RW4!AL211</f>
        <v>229.25</v>
      </c>
      <c r="AM211">
        <f>[1]RPPF_UPDATED_RW4!AM211</f>
        <v>553.18329538467697</v>
      </c>
      <c r="AN211">
        <f>[1]RPPF_UPDATED_RW4!AN211</f>
        <v>211</v>
      </c>
      <c r="AO211">
        <f>[1]RPPF_UPDATED_RW4!AO211</f>
        <v>573.30974906663596</v>
      </c>
      <c r="AP211">
        <f>[1]RPPF_UPDATED_RW4!AP211</f>
        <v>227</v>
      </c>
      <c r="AQ211">
        <f>[1]RPPF_UPDATED_RW4!AQ211</f>
        <v>0.24432507002221601</v>
      </c>
      <c r="AR211">
        <f>[1]RPPF_UPDATED_RW4!AR211</f>
        <v>0.20567460686898401</v>
      </c>
      <c r="AS211">
        <f>[1]RPPF_UPDATED_RW4!AS211</f>
        <v>0.55064649922741604</v>
      </c>
      <c r="AT211">
        <f>[1]RPPF_UPDATED_RW4!AT211</f>
        <v>210</v>
      </c>
    </row>
    <row r="212" spans="1:46" x14ac:dyDescent="0.25">
      <c r="A212">
        <f>[1]RPPF_UPDATED_RW4!A212</f>
        <v>210</v>
      </c>
      <c r="B212">
        <f>[1]RPPF_UPDATED_RW4!B212</f>
        <v>2025</v>
      </c>
      <c r="C212" t="str">
        <f>[1]RPPF_UPDATED_RW4!C212</f>
        <v>Abilene Christian</v>
      </c>
      <c r="D212">
        <f>[1]RPPF_UPDATED_RW4!D212</f>
        <v>69.537499999999994</v>
      </c>
      <c r="E212">
        <f>[1]RPPF_UPDATED_RW4!E212</f>
        <v>107</v>
      </c>
      <c r="F212">
        <f>[1]RPPF_UPDATED_RW4!F212</f>
        <v>68.865099999999998</v>
      </c>
      <c r="G212">
        <f>[1]RPPF_UPDATED_RW4!G212</f>
        <v>99</v>
      </c>
      <c r="H212">
        <f>[1]RPPF_UPDATED_RW4!H212</f>
        <v>96.148300000000006</v>
      </c>
      <c r="I212">
        <f>[1]RPPF_UPDATED_RW4!I212</f>
        <v>341</v>
      </c>
      <c r="J212">
        <f>[1]RPPF_UPDATED_RW4!J212</f>
        <v>99.894999999999996</v>
      </c>
      <c r="K212">
        <f>[1]RPPF_UPDATED_RW4!K212</f>
        <v>313</v>
      </c>
      <c r="L212">
        <f>[1]RPPF_UPDATED_RW4!L212</f>
        <v>103.075</v>
      </c>
      <c r="M212">
        <f>[1]RPPF_UPDATED_RW4!M212</f>
        <v>105</v>
      </c>
      <c r="N212">
        <f>[1]RPPF_UPDATED_RW4!N212</f>
        <v>104.194</v>
      </c>
      <c r="O212">
        <f>[1]RPPF_UPDATED_RW4!O212</f>
        <v>106</v>
      </c>
      <c r="P212">
        <f>[1]RPPF_UPDATED_RW4!P212</f>
        <v>-4.2994599999999998</v>
      </c>
      <c r="Q212">
        <f>[1]RPPF_UPDATED_RW4!Q212</f>
        <v>220</v>
      </c>
      <c r="R212">
        <f>[1]RPPF_UPDATED_RW4!R212</f>
        <v>0.43662010000000001</v>
      </c>
      <c r="S212">
        <f>[1]RPPF_UPDATED_RW4!S212</f>
        <v>0.39142070000000001</v>
      </c>
      <c r="T212">
        <f>[1]RPPF_UPDATED_RW4!T212</f>
        <v>0.34952280000000002</v>
      </c>
      <c r="U212">
        <f>[1]RPPF_UPDATED_RW4!U212</f>
        <v>0.33792329999999998</v>
      </c>
      <c r="V212">
        <f>[1]RPPF_UPDATED_RW4!V212</f>
        <v>201</v>
      </c>
      <c r="W212">
        <f>[1]RPPF_UPDATED_RW4!W212</f>
        <v>207</v>
      </c>
      <c r="X212">
        <f>[1]RPPF_UPDATED_RW4!X212</f>
        <v>228</v>
      </c>
      <c r="Y212">
        <f>[1]RPPF_UPDATED_RW4!Y212</f>
        <v>233</v>
      </c>
      <c r="Z212">
        <f>[1]RPPF_UPDATED_RW4!Z212</f>
        <v>-6.1822757504943399E-2</v>
      </c>
      <c r="AA212">
        <f>[1]RPPF_UPDATED_RW4!AA212</f>
        <v>220</v>
      </c>
      <c r="AB212">
        <f>[1]RPPF_UPDATED_RW4!AB212</f>
        <v>693915.47915093706</v>
      </c>
      <c r="AC212">
        <f>[1]RPPF_UPDATED_RW4!AC212</f>
        <v>287</v>
      </c>
      <c r="AD212">
        <f>[1]RPPF_UPDATED_RW4!AD212</f>
        <v>24.340487067238701</v>
      </c>
      <c r="AE212">
        <f>[1]RPPF_UPDATED_RW4!AE212</f>
        <v>88</v>
      </c>
      <c r="AF212">
        <f>[1]RPPF_UPDATED_RW4!AF212</f>
        <v>154</v>
      </c>
      <c r="AG212">
        <f>[1]RPPF_UPDATED_RW4!AG212</f>
        <v>0.41402040000000001</v>
      </c>
      <c r="AH212">
        <f>[1]RPPF_UPDATED_RW4!AH212</f>
        <v>208</v>
      </c>
      <c r="AI212">
        <f>[1]RPPF_UPDATED_RW4!AI212</f>
        <v>207</v>
      </c>
      <c r="AJ212">
        <f>[1]RPPF_UPDATED_RW4!AJ212</f>
        <v>228</v>
      </c>
      <c r="AK212">
        <f>[1]RPPF_UPDATED_RW4!AK212</f>
        <v>233</v>
      </c>
      <c r="AL212">
        <f>[1]RPPF_UPDATED_RW4!AL212</f>
        <v>221.666666666666</v>
      </c>
      <c r="AM212">
        <f>[1]RPPF_UPDATED_RW4!AM212</f>
        <v>566.31309142992802</v>
      </c>
      <c r="AN212">
        <f>[1]RPPF_UPDATED_RW4!AN212</f>
        <v>215</v>
      </c>
      <c r="AO212">
        <f>[1]RPPF_UPDATED_RW4!AO212</f>
        <v>535.40034903271999</v>
      </c>
      <c r="AP212">
        <f>[1]RPPF_UPDATED_RW4!AP212</f>
        <v>218</v>
      </c>
      <c r="AQ212">
        <f>[1]RPPF_UPDATED_RW4!AQ212</f>
        <v>0.230225157931983</v>
      </c>
      <c r="AR212">
        <f>[1]RPPF_UPDATED_RW4!AR212</f>
        <v>0.214781184782882</v>
      </c>
      <c r="AS212">
        <f>[1]RPPF_UPDATED_RW4!AS212</f>
        <v>0.54819425787585097</v>
      </c>
      <c r="AT212">
        <f>[1]RPPF_UPDATED_RW4!AT212</f>
        <v>211</v>
      </c>
    </row>
    <row r="213" spans="1:46" x14ac:dyDescent="0.25">
      <c r="A213">
        <f>[1]RPPF_UPDATED_RW4!A213</f>
        <v>211</v>
      </c>
      <c r="B213">
        <f>[1]RPPF_UPDATED_RW4!B213</f>
        <v>2025</v>
      </c>
      <c r="C213" t="str">
        <f>[1]RPPF_UPDATED_RW4!C213</f>
        <v>Fordham</v>
      </c>
      <c r="D213">
        <f>[1]RPPF_UPDATED_RW4!D213</f>
        <v>70.240499999999997</v>
      </c>
      <c r="E213">
        <f>[1]RPPF_UPDATED_RW4!E213</f>
        <v>70</v>
      </c>
      <c r="F213">
        <f>[1]RPPF_UPDATED_RW4!F213</f>
        <v>69.7346</v>
      </c>
      <c r="G213">
        <f>[1]RPPF_UPDATED_RW4!G213</f>
        <v>62</v>
      </c>
      <c r="H213">
        <f>[1]RPPF_UPDATED_RW4!H213</f>
        <v>103.36499999999999</v>
      </c>
      <c r="I213">
        <f>[1]RPPF_UPDATED_RW4!I213</f>
        <v>253</v>
      </c>
      <c r="J213">
        <f>[1]RPPF_UPDATED_RW4!J213</f>
        <v>106.726</v>
      </c>
      <c r="K213">
        <f>[1]RPPF_UPDATED_RW4!K213</f>
        <v>192</v>
      </c>
      <c r="L213">
        <f>[1]RPPF_UPDATED_RW4!L213</f>
        <v>109.18600000000001</v>
      </c>
      <c r="M213">
        <f>[1]RPPF_UPDATED_RW4!M213</f>
        <v>255</v>
      </c>
      <c r="N213">
        <f>[1]RPPF_UPDATED_RW4!N213</f>
        <v>111.078</v>
      </c>
      <c r="O213">
        <f>[1]RPPF_UPDATED_RW4!O213</f>
        <v>248</v>
      </c>
      <c r="P213">
        <f>[1]RPPF_UPDATED_RW4!P213</f>
        <v>-4.3523300000000003</v>
      </c>
      <c r="Q213">
        <f>[1]RPPF_UPDATED_RW4!Q213</f>
        <v>221</v>
      </c>
      <c r="R213">
        <f>[1]RPPF_UPDATED_RW4!R213</f>
        <v>0.39682200000000001</v>
      </c>
      <c r="S213">
        <f>[1]RPPF_UPDATED_RW4!S213</f>
        <v>0.39312059999999999</v>
      </c>
      <c r="T213">
        <f>[1]RPPF_UPDATED_RW4!T213</f>
        <v>0.41342060000000003</v>
      </c>
      <c r="U213">
        <f>[1]RPPF_UPDATED_RW4!U213</f>
        <v>0.52881460000000002</v>
      </c>
      <c r="V213">
        <f>[1]RPPF_UPDATED_RW4!V213</f>
        <v>220</v>
      </c>
      <c r="W213">
        <f>[1]RPPF_UPDATED_RW4!W213</f>
        <v>206</v>
      </c>
      <c r="X213">
        <f>[1]RPPF_UPDATED_RW4!X213</f>
        <v>206</v>
      </c>
      <c r="Y213">
        <f>[1]RPPF_UPDATED_RW4!Y213</f>
        <v>146</v>
      </c>
      <c r="Z213">
        <f>[1]RPPF_UPDATED_RW4!Z213</f>
        <v>-6.1958556673144399E-2</v>
      </c>
      <c r="AA213">
        <f>[1]RPPF_UPDATED_RW4!AA213</f>
        <v>221</v>
      </c>
      <c r="AB213">
        <f>[1]RPPF_UPDATED_RW4!AB213</f>
        <v>800070.13591777801</v>
      </c>
      <c r="AC213">
        <f>[1]RPPF_UPDATED_RW4!AC213</f>
        <v>158</v>
      </c>
      <c r="AD213">
        <f>[1]RPPF_UPDATED_RW4!AD213</f>
        <v>26.694223236759601</v>
      </c>
      <c r="AE213">
        <f>[1]RPPF_UPDATED_RW4!AE213</f>
        <v>198</v>
      </c>
      <c r="AF213">
        <f>[1]RPPF_UPDATED_RW4!AF213</f>
        <v>209.5</v>
      </c>
      <c r="AG213">
        <f>[1]RPPF_UPDATED_RW4!AG213</f>
        <v>0.39497130000000003</v>
      </c>
      <c r="AH213">
        <f>[1]RPPF_UPDATED_RW4!AH213</f>
        <v>217</v>
      </c>
      <c r="AI213">
        <f>[1]RPPF_UPDATED_RW4!AI213</f>
        <v>206</v>
      </c>
      <c r="AJ213">
        <f>[1]RPPF_UPDATED_RW4!AJ213</f>
        <v>206</v>
      </c>
      <c r="AK213">
        <f>[1]RPPF_UPDATED_RW4!AK213</f>
        <v>146</v>
      </c>
      <c r="AL213">
        <f>[1]RPPF_UPDATED_RW4!AL213</f>
        <v>192.916666666666</v>
      </c>
      <c r="AM213">
        <f>[1]RPPF_UPDATED_RW4!AM213</f>
        <v>490.73151258587399</v>
      </c>
      <c r="AN213">
        <f>[1]RPPF_UPDATED_RW4!AN213</f>
        <v>204</v>
      </c>
      <c r="AO213">
        <f>[1]RPPF_UPDATED_RW4!AO213</f>
        <v>488.43211308433399</v>
      </c>
      <c r="AP213">
        <f>[1]RPPF_UPDATED_RW4!AP213</f>
        <v>208</v>
      </c>
      <c r="AQ213">
        <f>[1]RPPF_UPDATED_RW4!AQ213</f>
        <v>0.23456113673929799</v>
      </c>
      <c r="AR213">
        <f>[1]RPPF_UPDATED_RW4!AR213</f>
        <v>0.207264220560364</v>
      </c>
      <c r="AS213">
        <f>[1]RPPF_UPDATED_RW4!AS213</f>
        <v>0.54662344722567702</v>
      </c>
      <c r="AT213">
        <f>[1]RPPF_UPDATED_RW4!AT213</f>
        <v>212</v>
      </c>
    </row>
    <row r="214" spans="1:46" x14ac:dyDescent="0.25">
      <c r="A214">
        <f>[1]RPPF_UPDATED_RW4!A214</f>
        <v>212</v>
      </c>
      <c r="B214">
        <f>[1]RPPF_UPDATED_RW4!B214</f>
        <v>2025</v>
      </c>
      <c r="C214" t="str">
        <f>[1]RPPF_UPDATED_RW4!C214</f>
        <v>Brown</v>
      </c>
      <c r="D214">
        <f>[1]RPPF_UPDATED_RW4!D214</f>
        <v>66.878299999999996</v>
      </c>
      <c r="E214">
        <f>[1]RPPF_UPDATED_RW4!E214</f>
        <v>247</v>
      </c>
      <c r="F214">
        <f>[1]RPPF_UPDATED_RW4!F214</f>
        <v>65.696200000000005</v>
      </c>
      <c r="G214">
        <f>[1]RPPF_UPDATED_RW4!G214</f>
        <v>265</v>
      </c>
      <c r="H214">
        <f>[1]RPPF_UPDATED_RW4!H214</f>
        <v>105.627</v>
      </c>
      <c r="I214">
        <f>[1]RPPF_UPDATED_RW4!I214</f>
        <v>184</v>
      </c>
      <c r="J214">
        <f>[1]RPPF_UPDATED_RW4!J214</f>
        <v>105.79300000000001</v>
      </c>
      <c r="K214">
        <f>[1]RPPF_UPDATED_RW4!K214</f>
        <v>210</v>
      </c>
      <c r="L214">
        <f>[1]RPPF_UPDATED_RW4!L214</f>
        <v>107.13800000000001</v>
      </c>
      <c r="M214">
        <f>[1]RPPF_UPDATED_RW4!M214</f>
        <v>203</v>
      </c>
      <c r="N214">
        <f>[1]RPPF_UPDATED_RW4!N214</f>
        <v>109.715</v>
      </c>
      <c r="O214">
        <f>[1]RPPF_UPDATED_RW4!O214</f>
        <v>216</v>
      </c>
      <c r="P214">
        <f>[1]RPPF_UPDATED_RW4!P214</f>
        <v>-3.9218799999999998</v>
      </c>
      <c r="Q214">
        <f>[1]RPPF_UPDATED_RW4!Q214</f>
        <v>218</v>
      </c>
      <c r="R214">
        <f>[1]RPPF_UPDATED_RW4!R214</f>
        <v>0.44631979999999999</v>
      </c>
      <c r="S214">
        <f>[1]RPPF_UPDATED_RW4!S214</f>
        <v>0.38322089999999998</v>
      </c>
      <c r="T214">
        <f>[1]RPPF_UPDATED_RW4!T214</f>
        <v>0.43941970000000002</v>
      </c>
      <c r="U214">
        <f>[1]RPPF_UPDATED_RW4!U214</f>
        <v>0.31152479999999999</v>
      </c>
      <c r="V214">
        <f>[1]RPPF_UPDATED_RW4!V214</f>
        <v>198</v>
      </c>
      <c r="W214">
        <f>[1]RPPF_UPDATED_RW4!W214</f>
        <v>209</v>
      </c>
      <c r="X214">
        <f>[1]RPPF_UPDATED_RW4!X214</f>
        <v>197</v>
      </c>
      <c r="Y214">
        <f>[1]RPPF_UPDATED_RW4!Y214</f>
        <v>248</v>
      </c>
      <c r="Z214">
        <f>[1]RPPF_UPDATED_RW4!Z214</f>
        <v>-5.86438351453311E-2</v>
      </c>
      <c r="AA214">
        <f>[1]RPPF_UPDATED_RW4!AA214</f>
        <v>218</v>
      </c>
      <c r="AB214">
        <f>[1]RPPF_UPDATED_RW4!AB214</f>
        <v>748512.55715107603</v>
      </c>
      <c r="AC214">
        <f>[1]RPPF_UPDATED_RW4!AC214</f>
        <v>218</v>
      </c>
      <c r="AD214">
        <f>[1]RPPF_UPDATED_RW4!AD214</f>
        <v>27.4878256052898</v>
      </c>
      <c r="AE214">
        <f>[1]RPPF_UPDATED_RW4!AE214</f>
        <v>236</v>
      </c>
      <c r="AF214">
        <f>[1]RPPF_UPDATED_RW4!AF214</f>
        <v>227</v>
      </c>
      <c r="AG214">
        <f>[1]RPPF_UPDATED_RW4!AG214</f>
        <v>0.41477034999999901</v>
      </c>
      <c r="AH214">
        <f>[1]RPPF_UPDATED_RW4!AH214</f>
        <v>207</v>
      </c>
      <c r="AI214">
        <f>[1]RPPF_UPDATED_RW4!AI214</f>
        <v>209</v>
      </c>
      <c r="AJ214">
        <f>[1]RPPF_UPDATED_RW4!AJ214</f>
        <v>197</v>
      </c>
      <c r="AK214">
        <f>[1]RPPF_UPDATED_RW4!AK214</f>
        <v>248</v>
      </c>
      <c r="AL214">
        <f>[1]RPPF_UPDATED_RW4!AL214</f>
        <v>219.166666666666</v>
      </c>
      <c r="AM214">
        <f>[1]RPPF_UPDATED_RW4!AM214</f>
        <v>571.90687320724498</v>
      </c>
      <c r="AN214">
        <f>[1]RPPF_UPDATED_RW4!AN214</f>
        <v>219</v>
      </c>
      <c r="AO214">
        <f>[1]RPPF_UPDATED_RW4!AO214</f>
        <v>528.40485504006404</v>
      </c>
      <c r="AP214">
        <f>[1]RPPF_UPDATED_RW4!AP214</f>
        <v>215</v>
      </c>
      <c r="AQ214">
        <f>[1]RPPF_UPDATED_RW4!AQ214</f>
        <v>0.225180772826824</v>
      </c>
      <c r="AR214">
        <f>[1]RPPF_UPDATED_RW4!AR214</f>
        <v>0.215524267421393</v>
      </c>
      <c r="AS214">
        <f>[1]RPPF_UPDATED_RW4!AS214</f>
        <v>0.54606860533276602</v>
      </c>
      <c r="AT214">
        <f>[1]RPPF_UPDATED_RW4!AT214</f>
        <v>213</v>
      </c>
    </row>
    <row r="215" spans="1:46" x14ac:dyDescent="0.25">
      <c r="A215">
        <f>[1]RPPF_UPDATED_RW4!A215</f>
        <v>213</v>
      </c>
      <c r="B215">
        <f>[1]RPPF_UPDATED_RW4!B215</f>
        <v>2025</v>
      </c>
      <c r="C215" t="str">
        <f>[1]RPPF_UPDATED_RW4!C215</f>
        <v>South Carolina St.</v>
      </c>
      <c r="D215">
        <f>[1]RPPF_UPDATED_RW4!D215</f>
        <v>70.432900000000004</v>
      </c>
      <c r="E215">
        <f>[1]RPPF_UPDATED_RW4!E215</f>
        <v>64</v>
      </c>
      <c r="F215">
        <f>[1]RPPF_UPDATED_RW4!F215</f>
        <v>68.6477</v>
      </c>
      <c r="G215">
        <f>[1]RPPF_UPDATED_RW4!G215</f>
        <v>111</v>
      </c>
      <c r="H215">
        <f>[1]RPPF_UPDATED_RW4!H215</f>
        <v>104.34399999999999</v>
      </c>
      <c r="I215">
        <f>[1]RPPF_UPDATED_RW4!I215</f>
        <v>222</v>
      </c>
      <c r="J215">
        <f>[1]RPPF_UPDATED_RW4!J215</f>
        <v>102.56399999999999</v>
      </c>
      <c r="K215">
        <f>[1]RPPF_UPDATED_RW4!K215</f>
        <v>266</v>
      </c>
      <c r="L215">
        <f>[1]RPPF_UPDATED_RW4!L215</f>
        <v>100.795</v>
      </c>
      <c r="M215">
        <f>[1]RPPF_UPDATED_RW4!M215</f>
        <v>65</v>
      </c>
      <c r="N215">
        <f>[1]RPPF_UPDATED_RW4!N215</f>
        <v>105.98099999999999</v>
      </c>
      <c r="O215">
        <f>[1]RPPF_UPDATED_RW4!O215</f>
        <v>145</v>
      </c>
      <c r="P215">
        <f>[1]RPPF_UPDATED_RW4!P215</f>
        <v>-3.41743</v>
      </c>
      <c r="Q215">
        <f>[1]RPPF_UPDATED_RW4!Q215</f>
        <v>206</v>
      </c>
      <c r="R215">
        <f>[1]RPPF_UPDATED_RW4!R215</f>
        <v>0.4861181</v>
      </c>
      <c r="S215">
        <f>[1]RPPF_UPDATED_RW4!S215</f>
        <v>0.36292190000000002</v>
      </c>
      <c r="T215">
        <f>[1]RPPF_UPDATED_RW4!T215</f>
        <v>0.36892239999999998</v>
      </c>
      <c r="U215">
        <f>[1]RPPF_UPDATED_RW4!U215</f>
        <v>0.43901869999999998</v>
      </c>
      <c r="V215">
        <f>[1]RPPF_UPDATED_RW4!V215</f>
        <v>181</v>
      </c>
      <c r="W215">
        <f>[1]RPPF_UPDATED_RW4!W215</f>
        <v>219</v>
      </c>
      <c r="X215">
        <f>[1]RPPF_UPDATED_RW4!X215</f>
        <v>224</v>
      </c>
      <c r="Y215">
        <f>[1]RPPF_UPDATED_RW4!Y215</f>
        <v>187</v>
      </c>
      <c r="Z215">
        <f>[1]RPPF_UPDATED_RW4!Z215</f>
        <v>-4.8514259671261599E-2</v>
      </c>
      <c r="AA215">
        <f>[1]RPPF_UPDATED_RW4!AA215</f>
        <v>206</v>
      </c>
      <c r="AB215">
        <f>[1]RPPF_UPDATED_RW4!AB215</f>
        <v>740910.02376615803</v>
      </c>
      <c r="AC215">
        <f>[1]RPPF_UPDATED_RW4!AC215</f>
        <v>232</v>
      </c>
      <c r="AD215">
        <f>[1]RPPF_UPDATED_RW4!AD215</f>
        <v>24.6938752889413</v>
      </c>
      <c r="AE215">
        <f>[1]RPPF_UPDATED_RW4!AE215</f>
        <v>101</v>
      </c>
      <c r="AF215">
        <f>[1]RPPF_UPDATED_RW4!AF215</f>
        <v>153.5</v>
      </c>
      <c r="AG215">
        <f>[1]RPPF_UPDATED_RW4!AG215</f>
        <v>0.42452000000000001</v>
      </c>
      <c r="AH215">
        <f>[1]RPPF_UPDATED_RW4!AH215</f>
        <v>201</v>
      </c>
      <c r="AI215">
        <f>[1]RPPF_UPDATED_RW4!AI215</f>
        <v>219</v>
      </c>
      <c r="AJ215">
        <f>[1]RPPF_UPDATED_RW4!AJ215</f>
        <v>224</v>
      </c>
      <c r="AK215">
        <f>[1]RPPF_UPDATED_RW4!AK215</f>
        <v>187</v>
      </c>
      <c r="AL215">
        <f>[1]RPPF_UPDATED_RW4!AL215</f>
        <v>200.583333333333</v>
      </c>
      <c r="AM215">
        <f>[1]RPPF_UPDATED_RW4!AM215</f>
        <v>552.69007831528802</v>
      </c>
      <c r="AN215">
        <f>[1]RPPF_UPDATED_RW4!AN215</f>
        <v>210</v>
      </c>
      <c r="AO215">
        <f>[1]RPPF_UPDATED_RW4!AO215</f>
        <v>472.49442507616402</v>
      </c>
      <c r="AP215">
        <f>[1]RPPF_UPDATED_RW4!AP215</f>
        <v>204</v>
      </c>
      <c r="AQ215">
        <f>[1]RPPF_UPDATED_RW4!AQ215</f>
        <v>0.213983190925228</v>
      </c>
      <c r="AR215">
        <f>[1]RPPF_UPDATED_RW4!AR215</f>
        <v>0.22369583283563199</v>
      </c>
      <c r="AS215">
        <f>[1]RPPF_UPDATED_RW4!AS215</f>
        <v>0.54456571449690805</v>
      </c>
      <c r="AT215">
        <f>[1]RPPF_UPDATED_RW4!AT215</f>
        <v>214</v>
      </c>
    </row>
    <row r="216" spans="1:46" x14ac:dyDescent="0.25">
      <c r="A216">
        <f>[1]RPPF_UPDATED_RW4!A216</f>
        <v>214</v>
      </c>
      <c r="B216">
        <f>[1]RPPF_UPDATED_RW4!B216</f>
        <v>2025</v>
      </c>
      <c r="C216" t="str">
        <f>[1]RPPF_UPDATED_RW4!C216</f>
        <v>Hofstra</v>
      </c>
      <c r="D216">
        <f>[1]RPPF_UPDATED_RW4!D216</f>
        <v>64.739900000000006</v>
      </c>
      <c r="E216">
        <f>[1]RPPF_UPDATED_RW4!E216</f>
        <v>335</v>
      </c>
      <c r="F216">
        <f>[1]RPPF_UPDATED_RW4!F216</f>
        <v>64.164699999999996</v>
      </c>
      <c r="G216">
        <f>[1]RPPF_UPDATED_RW4!G216</f>
        <v>331</v>
      </c>
      <c r="H216">
        <f>[1]RPPF_UPDATED_RW4!H216</f>
        <v>96.611900000000006</v>
      </c>
      <c r="I216">
        <f>[1]RPPF_UPDATED_RW4!I216</f>
        <v>335</v>
      </c>
      <c r="J216">
        <f>[1]RPPF_UPDATED_RW4!J216</f>
        <v>98.802300000000002</v>
      </c>
      <c r="K216">
        <f>[1]RPPF_UPDATED_RW4!K216</f>
        <v>330</v>
      </c>
      <c r="L216">
        <f>[1]RPPF_UPDATED_RW4!L216</f>
        <v>101.44499999999999</v>
      </c>
      <c r="M216">
        <f>[1]RPPF_UPDATED_RW4!M216</f>
        <v>74</v>
      </c>
      <c r="N216">
        <f>[1]RPPF_UPDATED_RW4!N216</f>
        <v>103.42</v>
      </c>
      <c r="O216">
        <f>[1]RPPF_UPDATED_RW4!O216</f>
        <v>96</v>
      </c>
      <c r="P216">
        <f>[1]RPPF_UPDATED_RW4!P216</f>
        <v>-4.6174200000000001</v>
      </c>
      <c r="Q216">
        <f>[1]RPPF_UPDATED_RW4!Q216</f>
        <v>222</v>
      </c>
      <c r="R216">
        <f>[1]RPPF_UPDATED_RW4!R216</f>
        <v>0.2834275</v>
      </c>
      <c r="S216">
        <f>[1]RPPF_UPDATED_RW4!S216</f>
        <v>0.42871900000000002</v>
      </c>
      <c r="T216">
        <f>[1]RPPF_UPDATED_RW4!T216</f>
        <v>0.44931870000000002</v>
      </c>
      <c r="U216">
        <f>[1]RPPF_UPDATED_RW4!U216</f>
        <v>0.342223</v>
      </c>
      <c r="V216">
        <f>[1]RPPF_UPDATED_RW4!V216</f>
        <v>276</v>
      </c>
      <c r="W216">
        <f>[1]RPPF_UPDATED_RW4!W216</f>
        <v>190</v>
      </c>
      <c r="X216">
        <f>[1]RPPF_UPDATED_RW4!X216</f>
        <v>187</v>
      </c>
      <c r="Y216">
        <f>[1]RPPF_UPDATED_RW4!Y216</f>
        <v>230</v>
      </c>
      <c r="Z216">
        <f>[1]RPPF_UPDATED_RW4!Z216</f>
        <v>-7.1326956019394497E-2</v>
      </c>
      <c r="AA216">
        <f>[1]RPPF_UPDATED_RW4!AA216</f>
        <v>225</v>
      </c>
      <c r="AB216">
        <f>[1]RPPF_UPDATED_RW4!AB216</f>
        <v>631984.07278822595</v>
      </c>
      <c r="AC216">
        <f>[1]RPPF_UPDATED_RW4!AC216</f>
        <v>343</v>
      </c>
      <c r="AD216">
        <f>[1]RPPF_UPDATED_RW4!AD216</f>
        <v>25.834212601320299</v>
      </c>
      <c r="AE216">
        <f>[1]RPPF_UPDATED_RW4!AE216</f>
        <v>154</v>
      </c>
      <c r="AF216">
        <f>[1]RPPF_UPDATED_RW4!AF216</f>
        <v>189.5</v>
      </c>
      <c r="AG216">
        <f>[1]RPPF_UPDATED_RW4!AG216</f>
        <v>0.35607325000000001</v>
      </c>
      <c r="AH216">
        <f>[1]RPPF_UPDATED_RW4!AH216</f>
        <v>236</v>
      </c>
      <c r="AI216">
        <f>[1]RPPF_UPDATED_RW4!AI216</f>
        <v>190</v>
      </c>
      <c r="AJ216">
        <f>[1]RPPF_UPDATED_RW4!AJ216</f>
        <v>187</v>
      </c>
      <c r="AK216">
        <f>[1]RPPF_UPDATED_RW4!AK216</f>
        <v>230</v>
      </c>
      <c r="AL216">
        <f>[1]RPPF_UPDATED_RW4!AL216</f>
        <v>235.083333333333</v>
      </c>
      <c r="AM216">
        <f>[1]RPPF_UPDATED_RW4!AM216</f>
        <v>548.33896639368197</v>
      </c>
      <c r="AN216">
        <f>[1]RPPF_UPDATED_RW4!AN216</f>
        <v>209</v>
      </c>
      <c r="AO216">
        <f>[1]RPPF_UPDATED_RW4!AO216</f>
        <v>660.21059805344305</v>
      </c>
      <c r="AP216">
        <f>[1]RPPF_UPDATED_RW4!AP216</f>
        <v>234</v>
      </c>
      <c r="AQ216">
        <f>[1]RPPF_UPDATED_RW4!AQ216</f>
        <v>0.25297783441972999</v>
      </c>
      <c r="AR216">
        <f>[1]RPPF_UPDATED_RW4!AR216</f>
        <v>0.17994441068804001</v>
      </c>
      <c r="AS216">
        <f>[1]RPPF_UPDATED_RW4!AS216</f>
        <v>0.542190573312478</v>
      </c>
      <c r="AT216">
        <f>[1]RPPF_UPDATED_RW4!AT216</f>
        <v>215</v>
      </c>
    </row>
    <row r="217" spans="1:46" x14ac:dyDescent="0.25">
      <c r="A217">
        <f>[1]RPPF_UPDATED_RW4!A217</f>
        <v>215</v>
      </c>
      <c r="B217">
        <f>[1]RPPF_UPDATED_RW4!B217</f>
        <v>2025</v>
      </c>
      <c r="C217" t="str">
        <f>[1]RPPF_UPDATED_RW4!C217</f>
        <v>Pepperdine</v>
      </c>
      <c r="D217">
        <f>[1]RPPF_UPDATED_RW4!D217</f>
        <v>69.760099999999994</v>
      </c>
      <c r="E217">
        <f>[1]RPPF_UPDATED_RW4!E217</f>
        <v>97</v>
      </c>
      <c r="F217">
        <f>[1]RPPF_UPDATED_RW4!F217</f>
        <v>69.649699999999996</v>
      </c>
      <c r="G217">
        <f>[1]RPPF_UPDATED_RW4!G217</f>
        <v>65</v>
      </c>
      <c r="H217">
        <f>[1]RPPF_UPDATED_RW4!H217</f>
        <v>100.443</v>
      </c>
      <c r="I217">
        <f>[1]RPPF_UPDATED_RW4!I217</f>
        <v>298</v>
      </c>
      <c r="J217">
        <f>[1]RPPF_UPDATED_RW4!J217</f>
        <v>104.46299999999999</v>
      </c>
      <c r="K217">
        <f>[1]RPPF_UPDATED_RW4!K217</f>
        <v>231</v>
      </c>
      <c r="L217">
        <f>[1]RPPF_UPDATED_RW4!L217</f>
        <v>108.95099999999999</v>
      </c>
      <c r="M217">
        <f>[1]RPPF_UPDATED_RW4!M217</f>
        <v>252</v>
      </c>
      <c r="N217">
        <f>[1]RPPF_UPDATED_RW4!N217</f>
        <v>109.63500000000001</v>
      </c>
      <c r="O217">
        <f>[1]RPPF_UPDATED_RW4!O217</f>
        <v>212</v>
      </c>
      <c r="P217">
        <f>[1]RPPF_UPDATED_RW4!P217</f>
        <v>-5.1723299999999997</v>
      </c>
      <c r="Q217">
        <f>[1]RPPF_UPDATED_RW4!Q217</f>
        <v>228</v>
      </c>
      <c r="R217">
        <f>[1]RPPF_UPDATED_RW4!R217</f>
        <v>0.42962030000000001</v>
      </c>
      <c r="S217">
        <f>[1]RPPF_UPDATED_RW4!S217</f>
        <v>0.36812139999999999</v>
      </c>
      <c r="T217">
        <f>[1]RPPF_UPDATED_RW4!T217</f>
        <v>0.4191203</v>
      </c>
      <c r="U217">
        <f>[1]RPPF_UPDATED_RW4!U217</f>
        <v>0.44931789999999999</v>
      </c>
      <c r="V217">
        <f>[1]RPPF_UPDATED_RW4!V217</f>
        <v>203</v>
      </c>
      <c r="W217">
        <f>[1]RPPF_UPDATED_RW4!W217</f>
        <v>214</v>
      </c>
      <c r="X217">
        <f>[1]RPPF_UPDATED_RW4!X217</f>
        <v>203</v>
      </c>
      <c r="Y217">
        <f>[1]RPPF_UPDATED_RW4!Y217</f>
        <v>179</v>
      </c>
      <c r="Z217">
        <f>[1]RPPF_UPDATED_RW4!Z217</f>
        <v>-7.4139801978494999E-2</v>
      </c>
      <c r="AA217">
        <f>[1]RPPF_UPDATED_RW4!AA217</f>
        <v>226</v>
      </c>
      <c r="AB217">
        <f>[1]RPPF_UPDATED_RW4!AB217</f>
        <v>761258.372673276</v>
      </c>
      <c r="AC217">
        <f>[1]RPPF_UPDATED_RW4!AC217</f>
        <v>206</v>
      </c>
      <c r="AD217">
        <f>[1]RPPF_UPDATED_RW4!AD217</f>
        <v>26.321562059857001</v>
      </c>
      <c r="AE217">
        <f>[1]RPPF_UPDATED_RW4!AE217</f>
        <v>177</v>
      </c>
      <c r="AF217">
        <f>[1]RPPF_UPDATED_RW4!AF217</f>
        <v>201.5</v>
      </c>
      <c r="AG217">
        <f>[1]RPPF_UPDATED_RW4!AG217</f>
        <v>0.39887085</v>
      </c>
      <c r="AH217">
        <f>[1]RPPF_UPDATED_RW4!AH217</f>
        <v>216</v>
      </c>
      <c r="AI217">
        <f>[1]RPPF_UPDATED_RW4!AI217</f>
        <v>214</v>
      </c>
      <c r="AJ217">
        <f>[1]RPPF_UPDATED_RW4!AJ217</f>
        <v>203</v>
      </c>
      <c r="AK217">
        <f>[1]RPPF_UPDATED_RW4!AK217</f>
        <v>179</v>
      </c>
      <c r="AL217">
        <f>[1]RPPF_UPDATED_RW4!AL217</f>
        <v>205.25</v>
      </c>
      <c r="AM217">
        <f>[1]RPPF_UPDATED_RW4!AM217</f>
        <v>557.56063081363902</v>
      </c>
      <c r="AN217">
        <f>[1]RPPF_UPDATED_RW4!AN217</f>
        <v>213</v>
      </c>
      <c r="AO217">
        <f>[1]RPPF_UPDATED_RW4!AO217</f>
        <v>514.57758820931599</v>
      </c>
      <c r="AP217">
        <f>[1]RPPF_UPDATED_RW4!AP217</f>
        <v>212</v>
      </c>
      <c r="AQ217">
        <f>[1]RPPF_UPDATED_RW4!AQ217</f>
        <v>0.216858527915404</v>
      </c>
      <c r="AR217">
        <f>[1]RPPF_UPDATED_RW4!AR217</f>
        <v>0.20795064158760099</v>
      </c>
      <c r="AS217">
        <f>[1]RPPF_UPDATED_RW4!AS217</f>
        <v>0.53810317519296502</v>
      </c>
      <c r="AT217">
        <f>[1]RPPF_UPDATED_RW4!AT217</f>
        <v>216</v>
      </c>
    </row>
    <row r="218" spans="1:46" x14ac:dyDescent="0.25">
      <c r="A218">
        <f>[1]RPPF_UPDATED_RW4!A218</f>
        <v>216</v>
      </c>
      <c r="B218">
        <f>[1]RPPF_UPDATED_RW4!B218</f>
        <v>2025</v>
      </c>
      <c r="C218" t="str">
        <f>[1]RPPF_UPDATED_RW4!C218</f>
        <v>Missouri St.</v>
      </c>
      <c r="D218">
        <f>[1]RPPF_UPDATED_RW4!D218</f>
        <v>64.747200000000007</v>
      </c>
      <c r="E218">
        <f>[1]RPPF_UPDATED_RW4!E218</f>
        <v>334</v>
      </c>
      <c r="F218">
        <f>[1]RPPF_UPDATED_RW4!F218</f>
        <v>64.116699999999994</v>
      </c>
      <c r="G218">
        <f>[1]RPPF_UPDATED_RW4!G218</f>
        <v>332</v>
      </c>
      <c r="H218">
        <f>[1]RPPF_UPDATED_RW4!H218</f>
        <v>102.419</v>
      </c>
      <c r="I218">
        <f>[1]RPPF_UPDATED_RW4!I218</f>
        <v>263</v>
      </c>
      <c r="J218">
        <f>[1]RPPF_UPDATED_RW4!J218</f>
        <v>102.36</v>
      </c>
      <c r="K218">
        <f>[1]RPPF_UPDATED_RW4!K218</f>
        <v>269</v>
      </c>
      <c r="L218">
        <f>[1]RPPF_UPDATED_RW4!L218</f>
        <v>108.34399999999999</v>
      </c>
      <c r="M218">
        <f>[1]RPPF_UPDATED_RW4!M218</f>
        <v>235</v>
      </c>
      <c r="N218">
        <f>[1]RPPF_UPDATED_RW4!N218</f>
        <v>107.831</v>
      </c>
      <c r="O218">
        <f>[1]RPPF_UPDATED_RW4!O218</f>
        <v>179</v>
      </c>
      <c r="P218">
        <f>[1]RPPF_UPDATED_RW4!P218</f>
        <v>-5.4708300000000003</v>
      </c>
      <c r="Q218">
        <f>[1]RPPF_UPDATED_RW4!Q218</f>
        <v>230</v>
      </c>
      <c r="R218">
        <f>[1]RPPF_UPDATED_RW4!R218</f>
        <v>0.44112000000000001</v>
      </c>
      <c r="S218">
        <f>[1]RPPF_UPDATED_RW4!S218</f>
        <v>0.36602170000000001</v>
      </c>
      <c r="T218">
        <f>[1]RPPF_UPDATED_RW4!T218</f>
        <v>0.51811529999999995</v>
      </c>
      <c r="U218">
        <f>[1]RPPF_UPDATED_RW4!U218</f>
        <v>0.31252459999999999</v>
      </c>
      <c r="V218">
        <f>[1]RPPF_UPDATED_RW4!V218</f>
        <v>200</v>
      </c>
      <c r="W218">
        <f>[1]RPPF_UPDATED_RW4!W218</f>
        <v>217</v>
      </c>
      <c r="X218">
        <f>[1]RPPF_UPDATED_RW4!X218</f>
        <v>153</v>
      </c>
      <c r="Y218">
        <f>[1]RPPF_UPDATED_RW4!Y218</f>
        <v>246</v>
      </c>
      <c r="Z218">
        <f>[1]RPPF_UPDATED_RW4!Z218</f>
        <v>-8.4497862455828202E-2</v>
      </c>
      <c r="AA218">
        <f>[1]RPPF_UPDATED_RW4!AA218</f>
        <v>233</v>
      </c>
      <c r="AB218">
        <f>[1]RPPF_UPDATED_RW4!AB218</f>
        <v>678393.29440511996</v>
      </c>
      <c r="AC218">
        <f>[1]RPPF_UPDATED_RW4!AC218</f>
        <v>306</v>
      </c>
      <c r="AD218">
        <f>[1]RPPF_UPDATED_RW4!AD218</f>
        <v>27.616511658256499</v>
      </c>
      <c r="AE218">
        <f>[1]RPPF_UPDATED_RW4!AE218</f>
        <v>243</v>
      </c>
      <c r="AF218">
        <f>[1]RPPF_UPDATED_RW4!AF218</f>
        <v>238</v>
      </c>
      <c r="AG218">
        <f>[1]RPPF_UPDATED_RW4!AG218</f>
        <v>0.40357084999999998</v>
      </c>
      <c r="AH218">
        <f>[1]RPPF_UPDATED_RW4!AH218</f>
        <v>214</v>
      </c>
      <c r="AI218">
        <f>[1]RPPF_UPDATED_RW4!AI218</f>
        <v>217</v>
      </c>
      <c r="AJ218">
        <f>[1]RPPF_UPDATED_RW4!AJ218</f>
        <v>153</v>
      </c>
      <c r="AK218">
        <f>[1]RPPF_UPDATED_RW4!AK218</f>
        <v>246</v>
      </c>
      <c r="AL218">
        <f>[1]RPPF_UPDATED_RW4!AL218</f>
        <v>231.666666666666</v>
      </c>
      <c r="AM218">
        <f>[1]RPPF_UPDATED_RW4!AM218</f>
        <v>632.93150834135395</v>
      </c>
      <c r="AN218">
        <f>[1]RPPF_UPDATED_RW4!AN218</f>
        <v>223</v>
      </c>
      <c r="AO218">
        <f>[1]RPPF_UPDATED_RW4!AO218</f>
        <v>574.04212089814303</v>
      </c>
      <c r="AP218">
        <f>[1]RPPF_UPDATED_RW4!AP218</f>
        <v>228</v>
      </c>
      <c r="AQ218">
        <f>[1]RPPF_UPDATED_RW4!AQ218</f>
        <v>0.212904976360382</v>
      </c>
      <c r="AR218">
        <f>[1]RPPF_UPDATED_RW4!AR218</f>
        <v>0.20754445934039201</v>
      </c>
      <c r="AS218">
        <f>[1]RPPF_UPDATED_RW4!AS218</f>
        <v>0.53588735736946302</v>
      </c>
      <c r="AT218">
        <f>[1]RPPF_UPDATED_RW4!AT218</f>
        <v>217</v>
      </c>
    </row>
    <row r="219" spans="1:46" x14ac:dyDescent="0.25">
      <c r="A219">
        <f>[1]RPPF_UPDATED_RW4!A219</f>
        <v>217</v>
      </c>
      <c r="B219">
        <f>[1]RPPF_UPDATED_RW4!B219</f>
        <v>2025</v>
      </c>
      <c r="C219" t="str">
        <f>[1]RPPF_UPDATED_RW4!C219</f>
        <v>Southeast Missouri</v>
      </c>
      <c r="D219">
        <f>[1]RPPF_UPDATED_RW4!D219</f>
        <v>68.533600000000007</v>
      </c>
      <c r="E219">
        <f>[1]RPPF_UPDATED_RW4!E219</f>
        <v>158</v>
      </c>
      <c r="F219">
        <f>[1]RPPF_UPDATED_RW4!F219</f>
        <v>68.132300000000001</v>
      </c>
      <c r="G219">
        <f>[1]RPPF_UPDATED_RW4!G219</f>
        <v>139</v>
      </c>
      <c r="H219">
        <f>[1]RPPF_UPDATED_RW4!H219</f>
        <v>104.735</v>
      </c>
      <c r="I219">
        <f>[1]RPPF_UPDATED_RW4!I219</f>
        <v>210</v>
      </c>
      <c r="J219">
        <f>[1]RPPF_UPDATED_RW4!J219</f>
        <v>103.71</v>
      </c>
      <c r="K219">
        <f>[1]RPPF_UPDATED_RW4!K219</f>
        <v>241</v>
      </c>
      <c r="L219">
        <f>[1]RPPF_UPDATED_RW4!L219</f>
        <v>101.399</v>
      </c>
      <c r="M219">
        <f>[1]RPPF_UPDATED_RW4!M219</f>
        <v>73</v>
      </c>
      <c r="N219">
        <f>[1]RPPF_UPDATED_RW4!N219</f>
        <v>107.288</v>
      </c>
      <c r="O219">
        <f>[1]RPPF_UPDATED_RW4!O219</f>
        <v>168</v>
      </c>
      <c r="P219">
        <f>[1]RPPF_UPDATED_RW4!P219</f>
        <v>-3.5772900000000001</v>
      </c>
      <c r="Q219">
        <f>[1]RPPF_UPDATED_RW4!Q219</f>
        <v>210</v>
      </c>
      <c r="R219">
        <f>[1]RPPF_UPDATED_RW4!R219</f>
        <v>0.41672100000000001</v>
      </c>
      <c r="S219">
        <f>[1]RPPF_UPDATED_RW4!S219</f>
        <v>0.36742150000000001</v>
      </c>
      <c r="T219">
        <f>[1]RPPF_UPDATED_RW4!T219</f>
        <v>0.3001258</v>
      </c>
      <c r="U219">
        <f>[1]RPPF_UPDATED_RW4!U219</f>
        <v>0.52841470000000001</v>
      </c>
      <c r="V219">
        <f>[1]RPPF_UPDATED_RW4!V219</f>
        <v>210</v>
      </c>
      <c r="W219">
        <f>[1]RPPF_UPDATED_RW4!W219</f>
        <v>215</v>
      </c>
      <c r="X219">
        <f>[1]RPPF_UPDATED_RW4!X219</f>
        <v>258</v>
      </c>
      <c r="Y219">
        <f>[1]RPPF_UPDATED_RW4!Y219</f>
        <v>147</v>
      </c>
      <c r="Z219">
        <f>[1]RPPF_UPDATED_RW4!Z219</f>
        <v>-5.2207968062381101E-2</v>
      </c>
      <c r="AA219">
        <f>[1]RPPF_UPDATED_RW4!AA219</f>
        <v>209</v>
      </c>
      <c r="AB219">
        <f>[1]RPPF_UPDATED_RW4!AB219</f>
        <v>737131.23452375899</v>
      </c>
      <c r="AC219">
        <f>[1]RPPF_UPDATED_RW4!AC219</f>
        <v>235</v>
      </c>
      <c r="AD219">
        <f>[1]RPPF_UPDATED_RW4!AD219</f>
        <v>25.8808355820324</v>
      </c>
      <c r="AE219">
        <f>[1]RPPF_UPDATED_RW4!AE219</f>
        <v>156</v>
      </c>
      <c r="AF219">
        <f>[1]RPPF_UPDATED_RW4!AF219</f>
        <v>182.5</v>
      </c>
      <c r="AG219">
        <f>[1]RPPF_UPDATED_RW4!AG219</f>
        <v>0.39207124999999998</v>
      </c>
      <c r="AH219">
        <f>[1]RPPF_UPDATED_RW4!AH219</f>
        <v>220</v>
      </c>
      <c r="AI219">
        <f>[1]RPPF_UPDATED_RW4!AI219</f>
        <v>215</v>
      </c>
      <c r="AJ219">
        <f>[1]RPPF_UPDATED_RW4!AJ219</f>
        <v>258</v>
      </c>
      <c r="AK219">
        <f>[1]RPPF_UPDATED_RW4!AK219</f>
        <v>147</v>
      </c>
      <c r="AL219">
        <f>[1]RPPF_UPDATED_RW4!AL219</f>
        <v>208.583333333333</v>
      </c>
      <c r="AM219">
        <f>[1]RPPF_UPDATED_RW4!AM219</f>
        <v>567.69495887783705</v>
      </c>
      <c r="AN219">
        <f>[1]RPPF_UPDATED_RW4!AN219</f>
        <v>216</v>
      </c>
      <c r="AO219">
        <f>[1]RPPF_UPDATED_RW4!AO219</f>
        <v>532.00364304532195</v>
      </c>
      <c r="AP219">
        <f>[1]RPPF_UPDATED_RW4!AP219</f>
        <v>216</v>
      </c>
      <c r="AQ219">
        <f>[1]RPPF_UPDATED_RW4!AQ219</f>
        <v>0.21605668706432701</v>
      </c>
      <c r="AR219">
        <f>[1]RPPF_UPDATED_RW4!AR219</f>
        <v>0.20355650982932699</v>
      </c>
      <c r="AS219">
        <f>[1]RPPF_UPDATED_RW4!AS219</f>
        <v>0.53546076864013803</v>
      </c>
      <c r="AT219">
        <f>[1]RPPF_UPDATED_RW4!AT219</f>
        <v>218</v>
      </c>
    </row>
    <row r="220" spans="1:46" x14ac:dyDescent="0.25">
      <c r="A220">
        <f>[1]RPPF_UPDATED_RW4!A220</f>
        <v>218</v>
      </c>
      <c r="B220">
        <f>[1]RPPF_UPDATED_RW4!B220</f>
        <v>2025</v>
      </c>
      <c r="C220" t="str">
        <f>[1]RPPF_UPDATED_RW4!C220</f>
        <v>Winthrop</v>
      </c>
      <c r="D220">
        <f>[1]RPPF_UPDATED_RW4!D220</f>
        <v>73.918000000000006</v>
      </c>
      <c r="E220">
        <f>[1]RPPF_UPDATED_RW4!E220</f>
        <v>6</v>
      </c>
      <c r="F220">
        <f>[1]RPPF_UPDATED_RW4!F220</f>
        <v>72.801100000000005</v>
      </c>
      <c r="G220">
        <f>[1]RPPF_UPDATED_RW4!G220</f>
        <v>8</v>
      </c>
      <c r="H220">
        <f>[1]RPPF_UPDATED_RW4!H220</f>
        <v>108.788</v>
      </c>
      <c r="I220">
        <f>[1]RPPF_UPDATED_RW4!I220</f>
        <v>114</v>
      </c>
      <c r="J220">
        <f>[1]RPPF_UPDATED_RW4!J220</f>
        <v>107.985</v>
      </c>
      <c r="K220">
        <f>[1]RPPF_UPDATED_RW4!K220</f>
        <v>169</v>
      </c>
      <c r="L220">
        <f>[1]RPPF_UPDATED_RW4!L220</f>
        <v>107.889</v>
      </c>
      <c r="M220">
        <f>[1]RPPF_UPDATED_RW4!M220</f>
        <v>220</v>
      </c>
      <c r="N220">
        <f>[1]RPPF_UPDATED_RW4!N220</f>
        <v>110.8</v>
      </c>
      <c r="O220">
        <f>[1]RPPF_UPDATED_RW4!O220</f>
        <v>242</v>
      </c>
      <c r="P220">
        <f>[1]RPPF_UPDATED_RW4!P220</f>
        <v>-2.8149099999999998</v>
      </c>
      <c r="Q220">
        <f>[1]RPPF_UPDATED_RW4!Q220</f>
        <v>203</v>
      </c>
      <c r="R220">
        <f>[1]RPPF_UPDATED_RW4!R220</f>
        <v>0.41362130000000003</v>
      </c>
      <c r="S220">
        <f>[1]RPPF_UPDATED_RW4!S220</f>
        <v>0.35952230000000002</v>
      </c>
      <c r="T220">
        <f>[1]RPPF_UPDATED_RW4!T220</f>
        <v>0.44101950000000001</v>
      </c>
      <c r="U220">
        <f>[1]RPPF_UPDATED_RW4!U220</f>
        <v>0.30812499999999998</v>
      </c>
      <c r="V220">
        <f>[1]RPPF_UPDATED_RW4!V220</f>
        <v>213</v>
      </c>
      <c r="W220">
        <f>[1]RPPF_UPDATED_RW4!W220</f>
        <v>223</v>
      </c>
      <c r="X220">
        <f>[1]RPPF_UPDATED_RW4!X220</f>
        <v>195</v>
      </c>
      <c r="Y220">
        <f>[1]RPPF_UPDATED_RW4!Y220</f>
        <v>250</v>
      </c>
      <c r="Z220">
        <f>[1]RPPF_UPDATED_RW4!Z220</f>
        <v>-3.8082740333883397E-2</v>
      </c>
      <c r="AA220">
        <f>[1]RPPF_UPDATED_RW4!AA220</f>
        <v>198</v>
      </c>
      <c r="AB220">
        <f>[1]RPPF_UPDATED_RW4!AB220</f>
        <v>861940.07431155001</v>
      </c>
      <c r="AC220">
        <f>[1]RPPF_UPDATED_RW4!AC220</f>
        <v>93</v>
      </c>
      <c r="AD220">
        <f>[1]RPPF_UPDATED_RW4!AD220</f>
        <v>25.264657142807</v>
      </c>
      <c r="AE220">
        <f>[1]RPPF_UPDATED_RW4!AE220</f>
        <v>127</v>
      </c>
      <c r="AF220">
        <f>[1]RPPF_UPDATED_RW4!AF220</f>
        <v>162.5</v>
      </c>
      <c r="AG220">
        <f>[1]RPPF_UPDATED_RW4!AG220</f>
        <v>0.38657180000000002</v>
      </c>
      <c r="AH220">
        <f>[1]RPPF_UPDATED_RW4!AH220</f>
        <v>222</v>
      </c>
      <c r="AI220">
        <f>[1]RPPF_UPDATED_RW4!AI220</f>
        <v>223</v>
      </c>
      <c r="AJ220">
        <f>[1]RPPF_UPDATED_RW4!AJ220</f>
        <v>195</v>
      </c>
      <c r="AK220">
        <f>[1]RPPF_UPDATED_RW4!AK220</f>
        <v>250</v>
      </c>
      <c r="AL220">
        <f>[1]RPPF_UPDATED_RW4!AL220</f>
        <v>186.75</v>
      </c>
      <c r="AM220">
        <f>[1]RPPF_UPDATED_RW4!AM220</f>
        <v>519.43926704963701</v>
      </c>
      <c r="AN220">
        <f>[1]RPPF_UPDATED_RW4!AN220</f>
        <v>206</v>
      </c>
      <c r="AO220">
        <f>[1]RPPF_UPDATED_RW4!AO220</f>
        <v>483.09266221695401</v>
      </c>
      <c r="AP220">
        <f>[1]RPPF_UPDATED_RW4!AP220</f>
        <v>206</v>
      </c>
      <c r="AQ220">
        <f>[1]RPPF_UPDATED_RW4!AQ220</f>
        <v>0.213298109453019</v>
      </c>
      <c r="AR220">
        <f>[1]RPPF_UPDATED_RW4!AR220</f>
        <v>0.20313543514166099</v>
      </c>
      <c r="AS220">
        <f>[1]RPPF_UPDATED_RW4!AS220</f>
        <v>0.53383406554847002</v>
      </c>
      <c r="AT220">
        <f>[1]RPPF_UPDATED_RW4!AT220</f>
        <v>219</v>
      </c>
    </row>
    <row r="221" spans="1:46" x14ac:dyDescent="0.25">
      <c r="A221">
        <f>[1]RPPF_UPDATED_RW4!A221</f>
        <v>219</v>
      </c>
      <c r="B221">
        <f>[1]RPPF_UPDATED_RW4!B221</f>
        <v>2025</v>
      </c>
      <c r="C221" t="str">
        <f>[1]RPPF_UPDATED_RW4!C221</f>
        <v>Southern</v>
      </c>
      <c r="D221">
        <f>[1]RPPF_UPDATED_RW4!D221</f>
        <v>70.907899999999998</v>
      </c>
      <c r="E221">
        <f>[1]RPPF_UPDATED_RW4!E221</f>
        <v>42</v>
      </c>
      <c r="F221">
        <f>[1]RPPF_UPDATED_RW4!F221</f>
        <v>69.231800000000007</v>
      </c>
      <c r="G221">
        <f>[1]RPPF_UPDATED_RW4!G221</f>
        <v>80</v>
      </c>
      <c r="H221">
        <f>[1]RPPF_UPDATED_RW4!H221</f>
        <v>99.6751</v>
      </c>
      <c r="I221">
        <f>[1]RPPF_UPDATED_RW4!I221</f>
        <v>306</v>
      </c>
      <c r="J221">
        <f>[1]RPPF_UPDATED_RW4!J221</f>
        <v>99.923199999999994</v>
      </c>
      <c r="K221">
        <f>[1]RPPF_UPDATED_RW4!K221</f>
        <v>311</v>
      </c>
      <c r="L221">
        <f>[1]RPPF_UPDATED_RW4!L221</f>
        <v>98.763300000000001</v>
      </c>
      <c r="M221">
        <f>[1]RPPF_UPDATED_RW4!M221</f>
        <v>40</v>
      </c>
      <c r="N221">
        <f>[1]RPPF_UPDATED_RW4!N221</f>
        <v>104.64</v>
      </c>
      <c r="O221">
        <f>[1]RPPF_UPDATED_RW4!O221</f>
        <v>112</v>
      </c>
      <c r="P221">
        <f>[1]RPPF_UPDATED_RW4!P221</f>
        <v>-4.7171099999999999</v>
      </c>
      <c r="Q221">
        <f>[1]RPPF_UPDATED_RW4!Q221</f>
        <v>223</v>
      </c>
      <c r="R221">
        <f>[1]RPPF_UPDATED_RW4!R221</f>
        <v>0.62551259999999997</v>
      </c>
      <c r="S221">
        <f>[1]RPPF_UPDATED_RW4!S221</f>
        <v>0.2990255</v>
      </c>
      <c r="T221">
        <f>[1]RPPF_UPDATED_RW4!T221</f>
        <v>0.2503281</v>
      </c>
      <c r="U221">
        <f>[1]RPPF_UPDATED_RW4!U221</f>
        <v>0.19683049999999999</v>
      </c>
      <c r="V221">
        <f>[1]RPPF_UPDATED_RW4!V221</f>
        <v>126</v>
      </c>
      <c r="W221">
        <f>[1]RPPF_UPDATED_RW4!W221</f>
        <v>255</v>
      </c>
      <c r="X221">
        <f>[1]RPPF_UPDATED_RW4!X221</f>
        <v>281</v>
      </c>
      <c r="Y221">
        <f>[1]RPPF_UPDATED_RW4!Y221</f>
        <v>305</v>
      </c>
      <c r="Z221">
        <f>[1]RPPF_UPDATED_RW4!Z221</f>
        <v>-6.6520091555383895E-2</v>
      </c>
      <c r="AA221">
        <f>[1]RPPF_UPDATED_RW4!AA221</f>
        <v>223</v>
      </c>
      <c r="AB221">
        <f>[1]RPPF_UPDATED_RW4!AB221</f>
        <v>707990.272887812</v>
      </c>
      <c r="AC221">
        <f>[1]RPPF_UPDATED_RW4!AC221</f>
        <v>269</v>
      </c>
      <c r="AD221">
        <f>[1]RPPF_UPDATED_RW4!AD221</f>
        <v>24.0337614390433</v>
      </c>
      <c r="AE221">
        <f>[1]RPPF_UPDATED_RW4!AE221</f>
        <v>80</v>
      </c>
      <c r="AF221">
        <f>[1]RPPF_UPDATED_RW4!AF221</f>
        <v>151.5</v>
      </c>
      <c r="AG221">
        <f>[1]RPPF_UPDATED_RW4!AG221</f>
        <v>0.46226904999999902</v>
      </c>
      <c r="AH221">
        <f>[1]RPPF_UPDATED_RW4!AH221</f>
        <v>181</v>
      </c>
      <c r="AI221">
        <f>[1]RPPF_UPDATED_RW4!AI221</f>
        <v>255</v>
      </c>
      <c r="AJ221">
        <f>[1]RPPF_UPDATED_RW4!AJ221</f>
        <v>281</v>
      </c>
      <c r="AK221">
        <f>[1]RPPF_UPDATED_RW4!AK221</f>
        <v>305</v>
      </c>
      <c r="AL221">
        <f>[1]RPPF_UPDATED_RW4!AL221</f>
        <v>235.083333333333</v>
      </c>
      <c r="AM221">
        <f>[1]RPPF_UPDATED_RW4!AM221</f>
        <v>786.16483655518698</v>
      </c>
      <c r="AN221">
        <f>[1]RPPF_UPDATED_RW4!AN221</f>
        <v>248</v>
      </c>
      <c r="AO221">
        <f>[1]RPPF_UPDATED_RW4!AO221</f>
        <v>508.54222953782698</v>
      </c>
      <c r="AP221">
        <f>[1]RPPF_UPDATED_RW4!AP221</f>
        <v>211</v>
      </c>
      <c r="AQ221">
        <f>[1]RPPF_UPDATED_RW4!AQ221</f>
        <v>0.17020468656825</v>
      </c>
      <c r="AR221">
        <f>[1]RPPF_UPDATED_RW4!AR221</f>
        <v>0.24135887000272399</v>
      </c>
      <c r="AS221">
        <f>[1]RPPF_UPDATED_RW4!AS221</f>
        <v>0.53132807748676303</v>
      </c>
      <c r="AT221">
        <f>[1]RPPF_UPDATED_RW4!AT221</f>
        <v>220</v>
      </c>
    </row>
    <row r="222" spans="1:46" x14ac:dyDescent="0.25">
      <c r="A222">
        <f>[1]RPPF_UPDATED_RW4!A222</f>
        <v>220</v>
      </c>
      <c r="B222">
        <f>[1]RPPF_UPDATED_RW4!B222</f>
        <v>2025</v>
      </c>
      <c r="C222" t="str">
        <f>[1]RPPF_UPDATED_RW4!C222</f>
        <v>Maine</v>
      </c>
      <c r="D222">
        <f>[1]RPPF_UPDATED_RW4!D222</f>
        <v>66.474000000000004</v>
      </c>
      <c r="E222">
        <f>[1]RPPF_UPDATED_RW4!E222</f>
        <v>268</v>
      </c>
      <c r="F222">
        <f>[1]RPPF_UPDATED_RW4!F222</f>
        <v>66.366399999999999</v>
      </c>
      <c r="G222">
        <f>[1]RPPF_UPDATED_RW4!G222</f>
        <v>231</v>
      </c>
      <c r="H222">
        <f>[1]RPPF_UPDATED_RW4!H222</f>
        <v>103.995</v>
      </c>
      <c r="I222">
        <f>[1]RPPF_UPDATED_RW4!I222</f>
        <v>235</v>
      </c>
      <c r="J222">
        <f>[1]RPPF_UPDATED_RW4!J222</f>
        <v>102.06</v>
      </c>
      <c r="K222">
        <f>[1]RPPF_UPDATED_RW4!K222</f>
        <v>277</v>
      </c>
      <c r="L222">
        <f>[1]RPPF_UPDATED_RW4!L222</f>
        <v>99.4328</v>
      </c>
      <c r="M222">
        <f>[1]RPPF_UPDATED_RW4!M222</f>
        <v>51</v>
      </c>
      <c r="N222">
        <f>[1]RPPF_UPDATED_RW4!N222</f>
        <v>105.05200000000001</v>
      </c>
      <c r="O222">
        <f>[1]RPPF_UPDATED_RW4!O222</f>
        <v>119</v>
      </c>
      <c r="P222">
        <f>[1]RPPF_UPDATED_RW4!P222</f>
        <v>-2.9919099999999998</v>
      </c>
      <c r="Q222">
        <f>[1]RPPF_UPDATED_RW4!Q222</f>
        <v>204</v>
      </c>
      <c r="R222">
        <f>[1]RPPF_UPDATED_RW4!R222</f>
        <v>0.48631799999999997</v>
      </c>
      <c r="S222">
        <f>[1]RPPF_UPDATED_RW4!S222</f>
        <v>0.33792329999999998</v>
      </c>
      <c r="T222">
        <f>[1]RPPF_UPDATED_RW4!T222</f>
        <v>0.33902369999999998</v>
      </c>
      <c r="U222">
        <f>[1]RPPF_UPDATED_RW4!U222</f>
        <v>0.31392439999999999</v>
      </c>
      <c r="V222">
        <f>[1]RPPF_UPDATED_RW4!V222</f>
        <v>180</v>
      </c>
      <c r="W222">
        <f>[1]RPPF_UPDATED_RW4!W222</f>
        <v>233</v>
      </c>
      <c r="X222">
        <f>[1]RPPF_UPDATED_RW4!X222</f>
        <v>237</v>
      </c>
      <c r="Y222">
        <f>[1]RPPF_UPDATED_RW4!Y222</f>
        <v>244</v>
      </c>
      <c r="Z222">
        <f>[1]RPPF_UPDATED_RW4!Z222</f>
        <v>-4.50100791286819E-2</v>
      </c>
      <c r="AA222">
        <f>[1]RPPF_UPDATED_RW4!AA222</f>
        <v>204</v>
      </c>
      <c r="AB222">
        <f>[1]RPPF_UPDATED_RW4!AB222</f>
        <v>692409.37706640002</v>
      </c>
      <c r="AC222">
        <f>[1]RPPF_UPDATED_RW4!AC222</f>
        <v>291</v>
      </c>
      <c r="AD222">
        <f>[1]RPPF_UPDATED_RW4!AD222</f>
        <v>25.798538713037502</v>
      </c>
      <c r="AE222">
        <f>[1]RPPF_UPDATED_RW4!AE222</f>
        <v>148</v>
      </c>
      <c r="AF222">
        <f>[1]RPPF_UPDATED_RW4!AF222</f>
        <v>176</v>
      </c>
      <c r="AG222">
        <f>[1]RPPF_UPDATED_RW4!AG222</f>
        <v>0.41212064999999998</v>
      </c>
      <c r="AH222">
        <f>[1]RPPF_UPDATED_RW4!AH222</f>
        <v>209</v>
      </c>
      <c r="AI222">
        <f>[1]RPPF_UPDATED_RW4!AI222</f>
        <v>233</v>
      </c>
      <c r="AJ222">
        <f>[1]RPPF_UPDATED_RW4!AJ222</f>
        <v>237</v>
      </c>
      <c r="AK222">
        <f>[1]RPPF_UPDATED_RW4!AK222</f>
        <v>244</v>
      </c>
      <c r="AL222">
        <f>[1]RPPF_UPDATED_RW4!AL222</f>
        <v>226.833333333333</v>
      </c>
      <c r="AM222">
        <f>[1]RPPF_UPDATED_RW4!AM222</f>
        <v>671.25686016126497</v>
      </c>
      <c r="AN222">
        <f>[1]RPPF_UPDATED_RW4!AN222</f>
        <v>230</v>
      </c>
      <c r="AO222">
        <f>[1]RPPF_UPDATED_RW4!AO222</f>
        <v>550.405162501159</v>
      </c>
      <c r="AP222">
        <f>[1]RPPF_UPDATED_RW4!AP222</f>
        <v>222</v>
      </c>
      <c r="AQ222">
        <f>[1]RPPF_UPDATED_RW4!AQ222</f>
        <v>0.19540870848155301</v>
      </c>
      <c r="AR222">
        <f>[1]RPPF_UPDATED_RW4!AR222</f>
        <v>0.21305826600045899</v>
      </c>
      <c r="AS222">
        <f>[1]RPPF_UPDATED_RW4!AS222</f>
        <v>0.52972537996469804</v>
      </c>
      <c r="AT222">
        <f>[1]RPPF_UPDATED_RW4!AT222</f>
        <v>221</v>
      </c>
    </row>
    <row r="223" spans="1:46" x14ac:dyDescent="0.25">
      <c r="A223">
        <f>[1]RPPF_UPDATED_RW4!A223</f>
        <v>221</v>
      </c>
      <c r="B223">
        <f>[1]RPPF_UPDATED_RW4!B223</f>
        <v>2025</v>
      </c>
      <c r="C223" t="str">
        <f>[1]RPPF_UPDATED_RW4!C223</f>
        <v>UC Davis</v>
      </c>
      <c r="D223">
        <f>[1]RPPF_UPDATED_RW4!D223</f>
        <v>68.735500000000002</v>
      </c>
      <c r="E223">
        <f>[1]RPPF_UPDATED_RW4!E223</f>
        <v>148</v>
      </c>
      <c r="F223">
        <f>[1]RPPF_UPDATED_RW4!F223</f>
        <v>67.693299999999994</v>
      </c>
      <c r="G223">
        <f>[1]RPPF_UPDATED_RW4!G223</f>
        <v>165</v>
      </c>
      <c r="H223">
        <f>[1]RPPF_UPDATED_RW4!H223</f>
        <v>96.580699999999993</v>
      </c>
      <c r="I223">
        <f>[1]RPPF_UPDATED_RW4!I223</f>
        <v>336</v>
      </c>
      <c r="J223">
        <f>[1]RPPF_UPDATED_RW4!J223</f>
        <v>97.749899999999997</v>
      </c>
      <c r="K223">
        <f>[1]RPPF_UPDATED_RW4!K223</f>
        <v>337</v>
      </c>
      <c r="L223">
        <f>[1]RPPF_UPDATED_RW4!L223</f>
        <v>101.548</v>
      </c>
      <c r="M223">
        <f>[1]RPPF_UPDATED_RW4!M223</f>
        <v>78</v>
      </c>
      <c r="N223">
        <f>[1]RPPF_UPDATED_RW4!N223</f>
        <v>102.569</v>
      </c>
      <c r="O223">
        <f>[1]RPPF_UPDATED_RW4!O223</f>
        <v>84</v>
      </c>
      <c r="P223">
        <f>[1]RPPF_UPDATED_RW4!P223</f>
        <v>-4.81914</v>
      </c>
      <c r="Q223">
        <f>[1]RPPF_UPDATED_RW4!Q223</f>
        <v>225</v>
      </c>
      <c r="R223">
        <f>[1]RPPF_UPDATED_RW4!R223</f>
        <v>0.3681236</v>
      </c>
      <c r="S223">
        <f>[1]RPPF_UPDATED_RW4!S223</f>
        <v>0.37532110000000002</v>
      </c>
      <c r="T223">
        <f>[1]RPPF_UPDATED_RW4!T223</f>
        <v>0.23832880000000001</v>
      </c>
      <c r="U223">
        <f>[1]RPPF_UPDATED_RW4!U223</f>
        <v>0.36342160000000001</v>
      </c>
      <c r="V223">
        <f>[1]RPPF_UPDATED_RW4!V223</f>
        <v>236</v>
      </c>
      <c r="W223">
        <f>[1]RPPF_UPDATED_RW4!W223</f>
        <v>211</v>
      </c>
      <c r="X223">
        <f>[1]RPPF_UPDATED_RW4!X223</f>
        <v>288</v>
      </c>
      <c r="Y223">
        <f>[1]RPPF_UPDATED_RW4!Y223</f>
        <v>217</v>
      </c>
      <c r="Z223">
        <f>[1]RPPF_UPDATED_RW4!Z223</f>
        <v>-7.01107870023496E-2</v>
      </c>
      <c r="AA223">
        <f>[1]RPPF_UPDATED_RW4!AA223</f>
        <v>224</v>
      </c>
      <c r="AB223">
        <f>[1]RPPF_UPDATED_RW4!AB223</f>
        <v>656770.65469041199</v>
      </c>
      <c r="AC223">
        <f>[1]RPPF_UPDATED_RW4!AC223</f>
        <v>329</v>
      </c>
      <c r="AD223">
        <f>[1]RPPF_UPDATED_RW4!AD223</f>
        <v>24.012904739521002</v>
      </c>
      <c r="AE223">
        <f>[1]RPPF_UPDATED_RW4!AE223</f>
        <v>79</v>
      </c>
      <c r="AF223">
        <f>[1]RPPF_UPDATED_RW4!AF223</f>
        <v>151.5</v>
      </c>
      <c r="AG223">
        <f>[1]RPPF_UPDATED_RW4!AG223</f>
        <v>0.37172234999999998</v>
      </c>
      <c r="AH223">
        <f>[1]RPPF_UPDATED_RW4!AH223</f>
        <v>228</v>
      </c>
      <c r="AI223">
        <f>[1]RPPF_UPDATED_RW4!AI223</f>
        <v>211</v>
      </c>
      <c r="AJ223">
        <f>[1]RPPF_UPDATED_RW4!AJ223</f>
        <v>288</v>
      </c>
      <c r="AK223">
        <f>[1]RPPF_UPDATED_RW4!AK223</f>
        <v>217</v>
      </c>
      <c r="AL223">
        <f>[1]RPPF_UPDATED_RW4!AL223</f>
        <v>239.583333333333</v>
      </c>
      <c r="AM223">
        <f>[1]RPPF_UPDATED_RW4!AM223</f>
        <v>638.34229765748103</v>
      </c>
      <c r="AN223">
        <f>[1]RPPF_UPDATED_RW4!AN223</f>
        <v>225</v>
      </c>
      <c r="AO223">
        <f>[1]RPPF_UPDATED_RW4!AO223</f>
        <v>644.52227134939096</v>
      </c>
      <c r="AP223">
        <f>[1]RPPF_UPDATED_RW4!AP223</f>
        <v>231</v>
      </c>
      <c r="AQ223">
        <f>[1]RPPF_UPDATED_RW4!AQ223</f>
        <v>0.218128427571295</v>
      </c>
      <c r="AR223">
        <f>[1]RPPF_UPDATED_RW4!AR223</f>
        <v>0.18841837646073001</v>
      </c>
      <c r="AS223">
        <f>[1]RPPF_UPDATED_RW4!AS223</f>
        <v>0.528727893095156</v>
      </c>
      <c r="AT223">
        <f>[1]RPPF_UPDATED_RW4!AT223</f>
        <v>222</v>
      </c>
    </row>
    <row r="224" spans="1:46" x14ac:dyDescent="0.25">
      <c r="A224">
        <f>[1]RPPF_UPDATED_RW4!A224</f>
        <v>222</v>
      </c>
      <c r="B224">
        <f>[1]RPPF_UPDATED_RW4!B224</f>
        <v>2025</v>
      </c>
      <c r="C224" t="str">
        <f>[1]RPPF_UPDATED_RW4!C224</f>
        <v>La Salle</v>
      </c>
      <c r="D224">
        <f>[1]RPPF_UPDATED_RW4!D224</f>
        <v>70.302599999999998</v>
      </c>
      <c r="E224">
        <f>[1]RPPF_UPDATED_RW4!E224</f>
        <v>68</v>
      </c>
      <c r="F224">
        <f>[1]RPPF_UPDATED_RW4!F224</f>
        <v>69.100999999999999</v>
      </c>
      <c r="G224">
        <f>[1]RPPF_UPDATED_RW4!G224</f>
        <v>89</v>
      </c>
      <c r="H224">
        <f>[1]RPPF_UPDATED_RW4!H224</f>
        <v>101.28100000000001</v>
      </c>
      <c r="I224">
        <f>[1]RPPF_UPDATED_RW4!I224</f>
        <v>278</v>
      </c>
      <c r="J224">
        <f>[1]RPPF_UPDATED_RW4!J224</f>
        <v>103.47799999999999</v>
      </c>
      <c r="K224">
        <f>[1]RPPF_UPDATED_RW4!K224</f>
        <v>246</v>
      </c>
      <c r="L224">
        <f>[1]RPPF_UPDATED_RW4!L224</f>
        <v>108.494</v>
      </c>
      <c r="M224">
        <f>[1]RPPF_UPDATED_RW4!M224</f>
        <v>240</v>
      </c>
      <c r="N224">
        <f>[1]RPPF_UPDATED_RW4!N224</f>
        <v>109.666</v>
      </c>
      <c r="O224">
        <f>[1]RPPF_UPDATED_RW4!O224</f>
        <v>215</v>
      </c>
      <c r="P224">
        <f>[1]RPPF_UPDATED_RW4!P224</f>
        <v>-6.1878599999999997</v>
      </c>
      <c r="Q224">
        <f>[1]RPPF_UPDATED_RW4!Q224</f>
        <v>236</v>
      </c>
      <c r="R224">
        <f>[1]RPPF_UPDATED_RW4!R224</f>
        <v>0.41562110000000002</v>
      </c>
      <c r="S224">
        <f>[1]RPPF_UPDATED_RW4!S224</f>
        <v>0.34702280000000002</v>
      </c>
      <c r="T224">
        <f>[1]RPPF_UPDATED_RW4!T224</f>
        <v>0.49471609999999999</v>
      </c>
      <c r="U224">
        <f>[1]RPPF_UPDATED_RW4!U224</f>
        <v>0.34392279999999997</v>
      </c>
      <c r="V224">
        <f>[1]RPPF_UPDATED_RW4!V224</f>
        <v>211</v>
      </c>
      <c r="W224">
        <f>[1]RPPF_UPDATED_RW4!W224</f>
        <v>228</v>
      </c>
      <c r="X224">
        <f>[1]RPPF_UPDATED_RW4!X224</f>
        <v>161</v>
      </c>
      <c r="Y224">
        <f>[1]RPPF_UPDATED_RW4!Y224</f>
        <v>228</v>
      </c>
      <c r="Z224">
        <f>[1]RPPF_UPDATED_RW4!Z224</f>
        <v>-8.8019504257310505E-2</v>
      </c>
      <c r="AA224">
        <f>[1]RPPF_UPDATED_RW4!AA224</f>
        <v>235</v>
      </c>
      <c r="AB224">
        <f>[1]RPPF_UPDATED_RW4!AB224</f>
        <v>752778.90283605806</v>
      </c>
      <c r="AC224">
        <f>[1]RPPF_UPDATED_RW4!AC224</f>
        <v>211</v>
      </c>
      <c r="AD224">
        <f>[1]RPPF_UPDATED_RW4!AD224</f>
        <v>26.130265243429701</v>
      </c>
      <c r="AE224">
        <f>[1]RPPF_UPDATED_RW4!AE224</f>
        <v>169</v>
      </c>
      <c r="AF224">
        <f>[1]RPPF_UPDATED_RW4!AF224</f>
        <v>202</v>
      </c>
      <c r="AG224">
        <f>[1]RPPF_UPDATED_RW4!AG224</f>
        <v>0.38132195000000002</v>
      </c>
      <c r="AH224">
        <f>[1]RPPF_UPDATED_RW4!AH224</f>
        <v>225</v>
      </c>
      <c r="AI224">
        <f>[1]RPPF_UPDATED_RW4!AI224</f>
        <v>228</v>
      </c>
      <c r="AJ224">
        <f>[1]RPPF_UPDATED_RW4!AJ224</f>
        <v>161</v>
      </c>
      <c r="AK224">
        <f>[1]RPPF_UPDATED_RW4!AK224</f>
        <v>228</v>
      </c>
      <c r="AL224">
        <f>[1]RPPF_UPDATED_RW4!AL224</f>
        <v>210.333333333333</v>
      </c>
      <c r="AM224">
        <f>[1]RPPF_UPDATED_RW4!AM224</f>
        <v>606.10810970729597</v>
      </c>
      <c r="AN224">
        <f>[1]RPPF_UPDATED_RW4!AN224</f>
        <v>222</v>
      </c>
      <c r="AO224">
        <f>[1]RPPF_UPDATED_RW4!AO224</f>
        <v>551.58989230316604</v>
      </c>
      <c r="AP224">
        <f>[1]RPPF_UPDATED_RW4!AP224</f>
        <v>224</v>
      </c>
      <c r="AQ224">
        <f>[1]RPPF_UPDATED_RW4!AQ224</f>
        <v>0.20272982736602499</v>
      </c>
      <c r="AR224">
        <f>[1]RPPF_UPDATED_RW4!AR224</f>
        <v>0.19708296719015</v>
      </c>
      <c r="AS224">
        <f>[1]RPPF_UPDATED_RW4!AS224</f>
        <v>0.52520720700929202</v>
      </c>
      <c r="AT224">
        <f>[1]RPPF_UPDATED_RW4!AT224</f>
        <v>223</v>
      </c>
    </row>
    <row r="225" spans="1:46" x14ac:dyDescent="0.25">
      <c r="A225">
        <f>[1]RPPF_UPDATED_RW4!A225</f>
        <v>223</v>
      </c>
      <c r="B225">
        <f>[1]RPPF_UPDATED_RW4!B225</f>
        <v>2025</v>
      </c>
      <c r="C225" t="str">
        <f>[1]RPPF_UPDATED_RW4!C225</f>
        <v>UT Arlington</v>
      </c>
      <c r="D225">
        <f>[1]RPPF_UPDATED_RW4!D225</f>
        <v>68.287199999999999</v>
      </c>
      <c r="E225">
        <f>[1]RPPF_UPDATED_RW4!E225</f>
        <v>173</v>
      </c>
      <c r="F225">
        <f>[1]RPPF_UPDATED_RW4!F225</f>
        <v>67.720799999999997</v>
      </c>
      <c r="G225">
        <f>[1]RPPF_UPDATED_RW4!G225</f>
        <v>163</v>
      </c>
      <c r="H225">
        <f>[1]RPPF_UPDATED_RW4!H225</f>
        <v>106.831</v>
      </c>
      <c r="I225">
        <f>[1]RPPF_UPDATED_RW4!I225</f>
        <v>153</v>
      </c>
      <c r="J225">
        <f>[1]RPPF_UPDATED_RW4!J225</f>
        <v>109.08</v>
      </c>
      <c r="K225">
        <f>[1]RPPF_UPDATED_RW4!K225</f>
        <v>140</v>
      </c>
      <c r="L225">
        <f>[1]RPPF_UPDATED_RW4!L225</f>
        <v>108.949</v>
      </c>
      <c r="M225">
        <f>[1]RPPF_UPDATED_RW4!M225</f>
        <v>251</v>
      </c>
      <c r="N225">
        <f>[1]RPPF_UPDATED_RW4!N225</f>
        <v>112.682</v>
      </c>
      <c r="O225">
        <f>[1]RPPF_UPDATED_RW4!O225</f>
        <v>275</v>
      </c>
      <c r="P225">
        <f>[1]RPPF_UPDATED_RW4!P225</f>
        <v>-3.6021999999999998</v>
      </c>
      <c r="Q225">
        <f>[1]RPPF_UPDATED_RW4!Q225</f>
        <v>212</v>
      </c>
      <c r="R225">
        <f>[1]RPPF_UPDATED_RW4!R225</f>
        <v>0.49121779999999998</v>
      </c>
      <c r="S225">
        <f>[1]RPPF_UPDATED_RW4!S225</f>
        <v>0.32162420000000003</v>
      </c>
      <c r="T225">
        <f>[1]RPPF_UPDATED_RW4!T225</f>
        <v>0.45211839999999998</v>
      </c>
      <c r="U225">
        <f>[1]RPPF_UPDATED_RW4!U225</f>
        <v>0.23202909999999999</v>
      </c>
      <c r="V225">
        <f>[1]RPPF_UPDATED_RW4!V225</f>
        <v>178</v>
      </c>
      <c r="W225">
        <f>[1]RPPF_UPDATED_RW4!W225</f>
        <v>242</v>
      </c>
      <c r="X225">
        <f>[1]RPPF_UPDATED_RW4!X225</f>
        <v>185</v>
      </c>
      <c r="Y225">
        <f>[1]RPPF_UPDATED_RW4!Y225</f>
        <v>291</v>
      </c>
      <c r="Z225">
        <f>[1]RPPF_UPDATED_RW4!Z225</f>
        <v>-5.2747806323879202E-2</v>
      </c>
      <c r="AA225">
        <f>[1]RPPF_UPDATED_RW4!AA225</f>
        <v>210</v>
      </c>
      <c r="AB225">
        <f>[1]RPPF_UPDATED_RW4!AB225</f>
        <v>812511.58900607994</v>
      </c>
      <c r="AC225">
        <f>[1]RPPF_UPDATED_RW4!AC225</f>
        <v>139</v>
      </c>
      <c r="AD225">
        <f>[1]RPPF_UPDATED_RW4!AD225</f>
        <v>28.094930956096601</v>
      </c>
      <c r="AE225">
        <f>[1]RPPF_UPDATED_RW4!AE225</f>
        <v>272</v>
      </c>
      <c r="AF225">
        <f>[1]RPPF_UPDATED_RW4!AF225</f>
        <v>241</v>
      </c>
      <c r="AG225">
        <f>[1]RPPF_UPDATED_RW4!AG225</f>
        <v>0.40642099999999998</v>
      </c>
      <c r="AH225">
        <f>[1]RPPF_UPDATED_RW4!AH225</f>
        <v>213</v>
      </c>
      <c r="AI225">
        <f>[1]RPPF_UPDATED_RW4!AI225</f>
        <v>242</v>
      </c>
      <c r="AJ225">
        <f>[1]RPPF_UPDATED_RW4!AJ225</f>
        <v>185</v>
      </c>
      <c r="AK225">
        <f>[1]RPPF_UPDATED_RW4!AK225</f>
        <v>291</v>
      </c>
      <c r="AL225">
        <f>[1]RPPF_UPDATED_RW4!AL225</f>
        <v>213.166666666666</v>
      </c>
      <c r="AM225">
        <f>[1]RPPF_UPDATED_RW4!AM225</f>
        <v>662.78180145233603</v>
      </c>
      <c r="AN225">
        <f>[1]RPPF_UPDATED_RW4!AN225</f>
        <v>228</v>
      </c>
      <c r="AO225">
        <f>[1]RPPF_UPDATED_RW4!AO225</f>
        <v>524.49717575289299</v>
      </c>
      <c r="AP225">
        <f>[1]RPPF_UPDATED_RW4!AP225</f>
        <v>214</v>
      </c>
      <c r="AQ225">
        <f>[1]RPPF_UPDATED_RW4!AQ225</f>
        <v>0.186219995522172</v>
      </c>
      <c r="AR225">
        <f>[1]RPPF_UPDATED_RW4!AR225</f>
        <v>0.21138178949946501</v>
      </c>
      <c r="AS225">
        <f>[1]RPPF_UPDATED_RW4!AS225</f>
        <v>0.52404349199681599</v>
      </c>
      <c r="AT225">
        <f>[1]RPPF_UPDATED_RW4!AT225</f>
        <v>224</v>
      </c>
    </row>
    <row r="226" spans="1:46" x14ac:dyDescent="0.25">
      <c r="A226">
        <f>[1]RPPF_UPDATED_RW4!A226</f>
        <v>224</v>
      </c>
      <c r="B226">
        <f>[1]RPPF_UPDATED_RW4!B226</f>
        <v>2025</v>
      </c>
      <c r="C226" t="str">
        <f>[1]RPPF_UPDATED_RW4!C226</f>
        <v>Pacific</v>
      </c>
      <c r="D226">
        <f>[1]RPPF_UPDATED_RW4!D226</f>
        <v>67.216099999999997</v>
      </c>
      <c r="E226">
        <f>[1]RPPF_UPDATED_RW4!E226</f>
        <v>223</v>
      </c>
      <c r="F226">
        <f>[1]RPPF_UPDATED_RW4!F226</f>
        <v>66.113100000000003</v>
      </c>
      <c r="G226">
        <f>[1]RPPF_UPDATED_RW4!G226</f>
        <v>249</v>
      </c>
      <c r="H226">
        <f>[1]RPPF_UPDATED_RW4!H226</f>
        <v>100.142</v>
      </c>
      <c r="I226">
        <f>[1]RPPF_UPDATED_RW4!I226</f>
        <v>304</v>
      </c>
      <c r="J226">
        <f>[1]RPPF_UPDATED_RW4!J226</f>
        <v>103.42400000000001</v>
      </c>
      <c r="K226">
        <f>[1]RPPF_UPDATED_RW4!K226</f>
        <v>249</v>
      </c>
      <c r="L226">
        <f>[1]RPPF_UPDATED_RW4!L226</f>
        <v>112.801</v>
      </c>
      <c r="M226">
        <f>[1]RPPF_UPDATED_RW4!M226</f>
        <v>329</v>
      </c>
      <c r="N226">
        <f>[1]RPPF_UPDATED_RW4!N226</f>
        <v>112.47499999999999</v>
      </c>
      <c r="O226">
        <f>[1]RPPF_UPDATED_RW4!O226</f>
        <v>269</v>
      </c>
      <c r="P226">
        <f>[1]RPPF_UPDATED_RW4!P226</f>
        <v>-9.0511900000000001</v>
      </c>
      <c r="Q226">
        <f>[1]RPPF_UPDATED_RW4!Q226</f>
        <v>272</v>
      </c>
      <c r="R226">
        <f>[1]RPPF_UPDATED_RW4!R226</f>
        <v>0.1500331</v>
      </c>
      <c r="S226">
        <f>[1]RPPF_UPDATED_RW4!S226</f>
        <v>0.43471870000000001</v>
      </c>
      <c r="T226">
        <f>[1]RPPF_UPDATED_RW4!T226</f>
        <v>0.27042719999999998</v>
      </c>
      <c r="U226">
        <f>[1]RPPF_UPDATED_RW4!U226</f>
        <v>0.3655215</v>
      </c>
      <c r="V226">
        <f>[1]RPPF_UPDATED_RW4!V226</f>
        <v>331</v>
      </c>
      <c r="W226">
        <f>[1]RPPF_UPDATED_RW4!W226</f>
        <v>187</v>
      </c>
      <c r="X226">
        <f>[1]RPPF_UPDATED_RW4!X226</f>
        <v>272</v>
      </c>
      <c r="Y226">
        <f>[1]RPPF_UPDATED_RW4!Y226</f>
        <v>215</v>
      </c>
      <c r="Z226">
        <f>[1]RPPF_UPDATED_RW4!Z226</f>
        <v>-0.134655238849025</v>
      </c>
      <c r="AA226">
        <f>[1]RPPF_UPDATED_RW4!AA226</f>
        <v>275</v>
      </c>
      <c r="AB226">
        <f>[1]RPPF_UPDATED_RW4!AB226</f>
        <v>718978.61177999305</v>
      </c>
      <c r="AC226">
        <f>[1]RPPF_UPDATED_RW4!AC226</f>
        <v>261</v>
      </c>
      <c r="AD226">
        <f>[1]RPPF_UPDATED_RW4!AD226</f>
        <v>28.458780934465999</v>
      </c>
      <c r="AE226">
        <f>[1]RPPF_UPDATED_RW4!AE226</f>
        <v>293</v>
      </c>
      <c r="AF226">
        <f>[1]RPPF_UPDATED_RW4!AF226</f>
        <v>284</v>
      </c>
      <c r="AG226">
        <f>[1]RPPF_UPDATED_RW4!AG226</f>
        <v>0.29237590000000002</v>
      </c>
      <c r="AH226">
        <f>[1]RPPF_UPDATED_RW4!AH226</f>
        <v>270</v>
      </c>
      <c r="AI226">
        <f>[1]RPPF_UPDATED_RW4!AI226</f>
        <v>187</v>
      </c>
      <c r="AJ226">
        <f>[1]RPPF_UPDATED_RW4!AJ226</f>
        <v>272</v>
      </c>
      <c r="AK226">
        <f>[1]RPPF_UPDATED_RW4!AK226</f>
        <v>215</v>
      </c>
      <c r="AL226">
        <f>[1]RPPF_UPDATED_RW4!AL226</f>
        <v>262.83333333333297</v>
      </c>
      <c r="AM226">
        <f>[1]RPPF_UPDATED_RW4!AM226</f>
        <v>604.60553763464304</v>
      </c>
      <c r="AN226">
        <f>[1]RPPF_UPDATED_RW4!AN226</f>
        <v>221</v>
      </c>
      <c r="AO226">
        <f>[1]RPPF_UPDATED_RW4!AO226</f>
        <v>898.95690217057302</v>
      </c>
      <c r="AP226">
        <f>[1]RPPF_UPDATED_RW4!AP226</f>
        <v>270</v>
      </c>
      <c r="AQ226">
        <f>[1]RPPF_UPDATED_RW4!AQ226</f>
        <v>0.25402459094853902</v>
      </c>
      <c r="AR226">
        <f>[1]RPPF_UPDATED_RW4!AR226</f>
        <v>0.14216200406820401</v>
      </c>
      <c r="AS226">
        <f>[1]RPPF_UPDATED_RW4!AS226</f>
        <v>0.52329659945692297</v>
      </c>
      <c r="AT226">
        <f>[1]RPPF_UPDATED_RW4!AT226</f>
        <v>225</v>
      </c>
    </row>
    <row r="227" spans="1:46" x14ac:dyDescent="0.25">
      <c r="A227">
        <f>[1]RPPF_UPDATED_RW4!A227</f>
        <v>225</v>
      </c>
      <c r="B227">
        <f>[1]RPPF_UPDATED_RW4!B227</f>
        <v>2025</v>
      </c>
      <c r="C227" t="str">
        <f>[1]RPPF_UPDATED_RW4!C227</f>
        <v>Dartmouth</v>
      </c>
      <c r="D227">
        <f>[1]RPPF_UPDATED_RW4!D227</f>
        <v>71.361800000000002</v>
      </c>
      <c r="E227">
        <f>[1]RPPF_UPDATED_RW4!E227</f>
        <v>33</v>
      </c>
      <c r="F227">
        <f>[1]RPPF_UPDATED_RW4!F227</f>
        <v>70.6661</v>
      </c>
      <c r="G227">
        <f>[1]RPPF_UPDATED_RW4!G227</f>
        <v>35</v>
      </c>
      <c r="H227">
        <f>[1]RPPF_UPDATED_RW4!H227</f>
        <v>104.81399999999999</v>
      </c>
      <c r="I227">
        <f>[1]RPPF_UPDATED_RW4!I227</f>
        <v>208</v>
      </c>
      <c r="J227">
        <f>[1]RPPF_UPDATED_RW4!J227</f>
        <v>102.242</v>
      </c>
      <c r="K227">
        <f>[1]RPPF_UPDATED_RW4!K227</f>
        <v>270</v>
      </c>
      <c r="L227">
        <f>[1]RPPF_UPDATED_RW4!L227</f>
        <v>102.997</v>
      </c>
      <c r="M227">
        <f>[1]RPPF_UPDATED_RW4!M227</f>
        <v>104</v>
      </c>
      <c r="N227">
        <f>[1]RPPF_UPDATED_RW4!N227</f>
        <v>106.05200000000001</v>
      </c>
      <c r="O227">
        <f>[1]RPPF_UPDATED_RW4!O227</f>
        <v>147</v>
      </c>
      <c r="P227">
        <f>[1]RPPF_UPDATED_RW4!P227</f>
        <v>-3.8102999999999998</v>
      </c>
      <c r="Q227">
        <f>[1]RPPF_UPDATED_RW4!Q227</f>
        <v>214</v>
      </c>
      <c r="R227">
        <f>[1]RPPF_UPDATED_RW4!R227</f>
        <v>0.60821340000000002</v>
      </c>
      <c r="S227">
        <f>[1]RPPF_UPDATED_RW4!S227</f>
        <v>0.27972619999999998</v>
      </c>
      <c r="T227">
        <f>[1]RPPF_UPDATED_RW4!T227</f>
        <v>0.26332739999999999</v>
      </c>
      <c r="U227">
        <f>[1]RPPF_UPDATED_RW4!U227</f>
        <v>0.44861800000000002</v>
      </c>
      <c r="V227">
        <f>[1]RPPF_UPDATED_RW4!V227</f>
        <v>134</v>
      </c>
      <c r="W227">
        <f>[1]RPPF_UPDATED_RW4!W227</f>
        <v>262</v>
      </c>
      <c r="X227">
        <f>[1]RPPF_UPDATED_RW4!X227</f>
        <v>274</v>
      </c>
      <c r="Y227">
        <f>[1]RPPF_UPDATED_RW4!Y227</f>
        <v>180</v>
      </c>
      <c r="Z227">
        <f>[1]RPPF_UPDATED_RW4!Z227</f>
        <v>-5.3389908886827403E-2</v>
      </c>
      <c r="AA227">
        <f>[1]RPPF_UPDATED_RW4!AA227</f>
        <v>211</v>
      </c>
      <c r="AB227">
        <f>[1]RPPF_UPDATED_RW4!AB227</f>
        <v>745975.33577485499</v>
      </c>
      <c r="AC227">
        <f>[1]RPPF_UPDATED_RW4!AC227</f>
        <v>223</v>
      </c>
      <c r="AD227">
        <f>[1]RPPF_UPDATED_RW4!AD227</f>
        <v>24.398570673043601</v>
      </c>
      <c r="AE227">
        <f>[1]RPPF_UPDATED_RW4!AE227</f>
        <v>91</v>
      </c>
      <c r="AF227">
        <f>[1]RPPF_UPDATED_RW4!AF227</f>
        <v>151</v>
      </c>
      <c r="AG227">
        <f>[1]RPPF_UPDATED_RW4!AG227</f>
        <v>0.44396979999999903</v>
      </c>
      <c r="AH227">
        <f>[1]RPPF_UPDATED_RW4!AH227</f>
        <v>193</v>
      </c>
      <c r="AI227">
        <f>[1]RPPF_UPDATED_RW4!AI227</f>
        <v>262</v>
      </c>
      <c r="AJ227">
        <f>[1]RPPF_UPDATED_RW4!AJ227</f>
        <v>274</v>
      </c>
      <c r="AK227">
        <f>[1]RPPF_UPDATED_RW4!AK227</f>
        <v>180</v>
      </c>
      <c r="AL227">
        <f>[1]RPPF_UPDATED_RW4!AL227</f>
        <v>205.333333333333</v>
      </c>
      <c r="AM227">
        <f>[1]RPPF_UPDATED_RW4!AM227</f>
        <v>734.05113047449004</v>
      </c>
      <c r="AN227">
        <f>[1]RPPF_UPDATED_RW4!AN227</f>
        <v>244</v>
      </c>
      <c r="AO227">
        <f>[1]RPPF_UPDATED_RW4!AO227</f>
        <v>462.49392038227199</v>
      </c>
      <c r="AP227">
        <f>[1]RPPF_UPDATED_RW4!AP227</f>
        <v>201</v>
      </c>
      <c r="AQ227">
        <f>[1]RPPF_UPDATED_RW4!AQ227</f>
        <v>0.16031537116140401</v>
      </c>
      <c r="AR227">
        <f>[1]RPPF_UPDATED_RW4!AR227</f>
        <v>0.23457109765091699</v>
      </c>
      <c r="AS227">
        <f>[1]RPPF_UPDATED_RW4!AS227</f>
        <v>0.52260902183801305</v>
      </c>
      <c r="AT227">
        <f>[1]RPPF_UPDATED_RW4!AT227</f>
        <v>226</v>
      </c>
    </row>
    <row r="228" spans="1:46" x14ac:dyDescent="0.25">
      <c r="A228">
        <f>[1]RPPF_UPDATED_RW4!A228</f>
        <v>226</v>
      </c>
      <c r="B228">
        <f>[1]RPPF_UPDATED_RW4!B228</f>
        <v>2025</v>
      </c>
      <c r="C228" t="str">
        <f>[1]RPPF_UPDATED_RW4!C228</f>
        <v>SIUE</v>
      </c>
      <c r="D228">
        <f>[1]RPPF_UPDATED_RW4!D228</f>
        <v>67.309100000000001</v>
      </c>
      <c r="E228">
        <f>[1]RPPF_UPDATED_RW4!E228</f>
        <v>221</v>
      </c>
      <c r="F228">
        <f>[1]RPPF_UPDATED_RW4!F228</f>
        <v>65.990700000000004</v>
      </c>
      <c r="G228">
        <f>[1]RPPF_UPDATED_RW4!G228</f>
        <v>253</v>
      </c>
      <c r="H228">
        <f>[1]RPPF_UPDATED_RW4!H228</f>
        <v>103.804</v>
      </c>
      <c r="I228">
        <f>[1]RPPF_UPDATED_RW4!I228</f>
        <v>240</v>
      </c>
      <c r="J228">
        <f>[1]RPPF_UPDATED_RW4!J228</f>
        <v>101.215</v>
      </c>
      <c r="K228">
        <f>[1]RPPF_UPDATED_RW4!K228</f>
        <v>291</v>
      </c>
      <c r="L228">
        <f>[1]RPPF_UPDATED_RW4!L228</f>
        <v>99.819800000000001</v>
      </c>
      <c r="M228">
        <f>[1]RPPF_UPDATED_RW4!M228</f>
        <v>59</v>
      </c>
      <c r="N228">
        <f>[1]RPPF_UPDATED_RW4!N228</f>
        <v>106.652</v>
      </c>
      <c r="O228">
        <f>[1]RPPF_UPDATED_RW4!O228</f>
        <v>154</v>
      </c>
      <c r="P228">
        <f>[1]RPPF_UPDATED_RW4!P228</f>
        <v>-5.4365699999999997</v>
      </c>
      <c r="Q228">
        <f>[1]RPPF_UPDATED_RW4!Q228</f>
        <v>229</v>
      </c>
      <c r="R228">
        <f>[1]RPPF_UPDATED_RW4!R228</f>
        <v>0.36682379999999998</v>
      </c>
      <c r="S228">
        <f>[1]RPPF_UPDATED_RW4!S228</f>
        <v>0.36082209999999998</v>
      </c>
      <c r="T228">
        <f>[1]RPPF_UPDATED_RW4!T228</f>
        <v>0.38012210000000002</v>
      </c>
      <c r="U228">
        <f>[1]RPPF_UPDATED_RW4!U228</f>
        <v>0.3397231</v>
      </c>
      <c r="V228">
        <f>[1]RPPF_UPDATED_RW4!V228</f>
        <v>238</v>
      </c>
      <c r="W228">
        <f>[1]RPPF_UPDATED_RW4!W228</f>
        <v>222</v>
      </c>
      <c r="X228">
        <f>[1]RPPF_UPDATED_RW4!X228</f>
        <v>221</v>
      </c>
      <c r="Y228">
        <f>[1]RPPF_UPDATED_RW4!Y228</f>
        <v>231</v>
      </c>
      <c r="Z228">
        <f>[1]RPPF_UPDATED_RW4!Z228</f>
        <v>-8.0776596329470998E-2</v>
      </c>
      <c r="AA228">
        <f>[1]RPPF_UPDATED_RW4!AA228</f>
        <v>230</v>
      </c>
      <c r="AB228">
        <f>[1]RPPF_UPDATED_RW4!AB228</f>
        <v>689546.47467614699</v>
      </c>
      <c r="AC228">
        <f>[1]RPPF_UPDATED_RW4!AC228</f>
        <v>294</v>
      </c>
      <c r="AD228">
        <f>[1]RPPF_UPDATED_RW4!AD228</f>
        <v>26.102170539703199</v>
      </c>
      <c r="AE228">
        <f>[1]RPPF_UPDATED_RW4!AE228</f>
        <v>167</v>
      </c>
      <c r="AF228">
        <f>[1]RPPF_UPDATED_RW4!AF228</f>
        <v>198.5</v>
      </c>
      <c r="AG228">
        <f>[1]RPPF_UPDATED_RW4!AG228</f>
        <v>0.36382294999999998</v>
      </c>
      <c r="AH228">
        <f>[1]RPPF_UPDATED_RW4!AH228</f>
        <v>233</v>
      </c>
      <c r="AI228">
        <f>[1]RPPF_UPDATED_RW4!AI228</f>
        <v>222</v>
      </c>
      <c r="AJ228">
        <f>[1]RPPF_UPDATED_RW4!AJ228</f>
        <v>221</v>
      </c>
      <c r="AK228">
        <f>[1]RPPF_UPDATED_RW4!AK228</f>
        <v>231</v>
      </c>
      <c r="AL228">
        <f>[1]RPPF_UPDATED_RW4!AL228</f>
        <v>234.583333333333</v>
      </c>
      <c r="AM228">
        <f>[1]RPPF_UPDATED_RW4!AM228</f>
        <v>650.13571323190297</v>
      </c>
      <c r="AN228">
        <f>[1]RPPF_UPDATED_RW4!AN228</f>
        <v>226</v>
      </c>
      <c r="AO228">
        <f>[1]RPPF_UPDATED_RW4!AO228</f>
        <v>644.77332541373005</v>
      </c>
      <c r="AP228">
        <f>[1]RPPF_UPDATED_RW4!AP228</f>
        <v>232</v>
      </c>
      <c r="AQ228">
        <f>[1]RPPF_UPDATED_RW4!AQ228</f>
        <v>0.20931838625506799</v>
      </c>
      <c r="AR228">
        <f>[1]RPPF_UPDATED_RW4!AR228</f>
        <v>0.18440535670734001</v>
      </c>
      <c r="AS228">
        <f>[1]RPPF_UPDATED_RW4!AS228</f>
        <v>0.52199295755405295</v>
      </c>
      <c r="AT228">
        <f>[1]RPPF_UPDATED_RW4!AT228</f>
        <v>227</v>
      </c>
    </row>
    <row r="229" spans="1:46" x14ac:dyDescent="0.25">
      <c r="A229">
        <f>[1]RPPF_UPDATED_RW4!A229</f>
        <v>227</v>
      </c>
      <c r="B229">
        <f>[1]RPPF_UPDATED_RW4!B229</f>
        <v>2025</v>
      </c>
      <c r="C229" t="str">
        <f>[1]RPPF_UPDATED_RW4!C229</f>
        <v>Indiana St.</v>
      </c>
      <c r="D229">
        <f>[1]RPPF_UPDATED_RW4!D229</f>
        <v>72.031599999999997</v>
      </c>
      <c r="E229">
        <f>[1]RPPF_UPDATED_RW4!E229</f>
        <v>23</v>
      </c>
      <c r="F229">
        <f>[1]RPPF_UPDATED_RW4!F229</f>
        <v>72.361699999999999</v>
      </c>
      <c r="G229">
        <f>[1]RPPF_UPDATED_RW4!G229</f>
        <v>11</v>
      </c>
      <c r="H229">
        <f>[1]RPPF_UPDATED_RW4!H229</f>
        <v>107.43600000000001</v>
      </c>
      <c r="I229">
        <f>[1]RPPF_UPDATED_RW4!I229</f>
        <v>145</v>
      </c>
      <c r="J229">
        <f>[1]RPPF_UPDATED_RW4!J229</f>
        <v>108.633</v>
      </c>
      <c r="K229">
        <f>[1]RPPF_UPDATED_RW4!K229</f>
        <v>153</v>
      </c>
      <c r="L229">
        <f>[1]RPPF_UPDATED_RW4!L229</f>
        <v>111.262</v>
      </c>
      <c r="M229">
        <f>[1]RPPF_UPDATED_RW4!M229</f>
        <v>302</v>
      </c>
      <c r="N229">
        <f>[1]RPPF_UPDATED_RW4!N229</f>
        <v>112.479</v>
      </c>
      <c r="O229">
        <f>[1]RPPF_UPDATED_RW4!O229</f>
        <v>270</v>
      </c>
      <c r="P229">
        <f>[1]RPPF_UPDATED_RW4!P229</f>
        <v>-3.8456700000000001</v>
      </c>
      <c r="Q229">
        <f>[1]RPPF_UPDATED_RW4!Q229</f>
        <v>215</v>
      </c>
      <c r="R229">
        <f>[1]RPPF_UPDATED_RW4!R229</f>
        <v>0.37572309999999998</v>
      </c>
      <c r="S229">
        <f>[1]RPPF_UPDATED_RW4!S229</f>
        <v>0.35032269999999999</v>
      </c>
      <c r="T229">
        <f>[1]RPPF_UPDATED_RW4!T229</f>
        <v>0.34882299999999999</v>
      </c>
      <c r="U229">
        <f>[1]RPPF_UPDATED_RW4!U229</f>
        <v>0.3541222</v>
      </c>
      <c r="V229">
        <f>[1]RPPF_UPDATED_RW4!V229</f>
        <v>231</v>
      </c>
      <c r="W229">
        <f>[1]RPPF_UPDATED_RW4!W229</f>
        <v>227</v>
      </c>
      <c r="X229">
        <f>[1]RPPF_UPDATED_RW4!X229</f>
        <v>230</v>
      </c>
      <c r="Y229">
        <f>[1]RPPF_UPDATED_RW4!Y229</f>
        <v>222</v>
      </c>
      <c r="Z229">
        <f>[1]RPPF_UPDATED_RW4!Z229</f>
        <v>-5.3393232969974301E-2</v>
      </c>
      <c r="AA229">
        <f>[1]RPPF_UPDATED_RW4!AA229</f>
        <v>212</v>
      </c>
      <c r="AB229">
        <f>[1]RPPF_UPDATED_RW4!AB229</f>
        <v>850054.18127457204</v>
      </c>
      <c r="AC229">
        <f>[1]RPPF_UPDATED_RW4!AC229</f>
        <v>101</v>
      </c>
      <c r="AD229">
        <f>[1]RPPF_UPDATED_RW4!AD229</f>
        <v>26.557748441051899</v>
      </c>
      <c r="AE229">
        <f>[1]RPPF_UPDATED_RW4!AE229</f>
        <v>186</v>
      </c>
      <c r="AF229">
        <f>[1]RPPF_UPDATED_RW4!AF229</f>
        <v>199</v>
      </c>
      <c r="AG229">
        <f>[1]RPPF_UPDATED_RW4!AG229</f>
        <v>0.36302289999999998</v>
      </c>
      <c r="AH229">
        <f>[1]RPPF_UPDATED_RW4!AH229</f>
        <v>234</v>
      </c>
      <c r="AI229">
        <f>[1]RPPF_UPDATED_RW4!AI229</f>
        <v>227</v>
      </c>
      <c r="AJ229">
        <f>[1]RPPF_UPDATED_RW4!AJ229</f>
        <v>230</v>
      </c>
      <c r="AK229">
        <f>[1]RPPF_UPDATED_RW4!AK229</f>
        <v>222</v>
      </c>
      <c r="AL229">
        <f>[1]RPPF_UPDATED_RW4!AL229</f>
        <v>199.666666666666</v>
      </c>
      <c r="AM229">
        <f>[1]RPPF_UPDATED_RW4!AM229</f>
        <v>569.95069593453798</v>
      </c>
      <c r="AN229">
        <f>[1]RPPF_UPDATED_RW4!AN229</f>
        <v>217</v>
      </c>
      <c r="AO229">
        <f>[1]RPPF_UPDATED_RW4!AO229</f>
        <v>550.01121600501403</v>
      </c>
      <c r="AP229">
        <f>[1]RPPF_UPDATED_RW4!AP229</f>
        <v>221</v>
      </c>
      <c r="AQ229">
        <f>[1]RPPF_UPDATED_RW4!AQ229</f>
        <v>0.20592031834779301</v>
      </c>
      <c r="AR229">
        <f>[1]RPPF_UPDATED_RW4!AR229</f>
        <v>0.187692493054087</v>
      </c>
      <c r="AS229">
        <f>[1]RPPF_UPDATED_RW4!AS229</f>
        <v>0.52193412402968997</v>
      </c>
      <c r="AT229">
        <f>[1]RPPF_UPDATED_RW4!AT229</f>
        <v>228</v>
      </c>
    </row>
    <row r="230" spans="1:46" x14ac:dyDescent="0.25">
      <c r="A230">
        <f>[1]RPPF_UPDATED_RW4!A230</f>
        <v>228</v>
      </c>
      <c r="B230">
        <f>[1]RPPF_UPDATED_RW4!B230</f>
        <v>2025</v>
      </c>
      <c r="C230" t="str">
        <f>[1]RPPF_UPDATED_RW4!C230</f>
        <v>Richmond</v>
      </c>
      <c r="D230">
        <f>[1]RPPF_UPDATED_RW4!D230</f>
        <v>64.550299999999993</v>
      </c>
      <c r="E230">
        <f>[1]RPPF_UPDATED_RW4!E230</f>
        <v>339</v>
      </c>
      <c r="F230">
        <f>[1]RPPF_UPDATED_RW4!F230</f>
        <v>63.964300000000001</v>
      </c>
      <c r="G230">
        <f>[1]RPPF_UPDATED_RW4!G230</f>
        <v>338</v>
      </c>
      <c r="H230">
        <f>[1]RPPF_UPDATED_RW4!H230</f>
        <v>100.95399999999999</v>
      </c>
      <c r="I230">
        <f>[1]RPPF_UPDATED_RW4!I230</f>
        <v>288</v>
      </c>
      <c r="J230">
        <f>[1]RPPF_UPDATED_RW4!J230</f>
        <v>104.321</v>
      </c>
      <c r="K230">
        <f>[1]RPPF_UPDATED_RW4!K230</f>
        <v>234</v>
      </c>
      <c r="L230">
        <f>[1]RPPF_UPDATED_RW4!L230</f>
        <v>110.53100000000001</v>
      </c>
      <c r="M230">
        <f>[1]RPPF_UPDATED_RW4!M230</f>
        <v>282</v>
      </c>
      <c r="N230">
        <f>[1]RPPF_UPDATED_RW4!N230</f>
        <v>110.17700000000001</v>
      </c>
      <c r="O230">
        <f>[1]RPPF_UPDATED_RW4!O230</f>
        <v>226</v>
      </c>
      <c r="P230">
        <f>[1]RPPF_UPDATED_RW4!P230</f>
        <v>-5.8563499999999999</v>
      </c>
      <c r="Q230">
        <f>[1]RPPF_UPDATED_RW4!Q230</f>
        <v>234</v>
      </c>
      <c r="R230">
        <f>[1]RPPF_UPDATED_RW4!R230</f>
        <v>0.37372319999999998</v>
      </c>
      <c r="S230">
        <f>[1]RPPF_UPDATED_RW4!S230</f>
        <v>0.35502250000000002</v>
      </c>
      <c r="T230">
        <f>[1]RPPF_UPDATED_RW4!T230</f>
        <v>0.27452690000000002</v>
      </c>
      <c r="U230">
        <f>[1]RPPF_UPDATED_RW4!U230</f>
        <v>0.39262010000000003</v>
      </c>
      <c r="V230">
        <f>[1]RPPF_UPDATED_RW4!V230</f>
        <v>232</v>
      </c>
      <c r="W230">
        <f>[1]RPPF_UPDATED_RW4!W230</f>
        <v>225</v>
      </c>
      <c r="X230">
        <f>[1]RPPF_UPDATED_RW4!X230</f>
        <v>269</v>
      </c>
      <c r="Y230">
        <f>[1]RPPF_UPDATED_RW4!Y230</f>
        <v>201</v>
      </c>
      <c r="Z230">
        <f>[1]RPPF_UPDATED_RW4!Z230</f>
        <v>-9.0719950178388103E-2</v>
      </c>
      <c r="AA230">
        <f>[1]RPPF_UPDATED_RW4!AA230</f>
        <v>237</v>
      </c>
      <c r="AB230">
        <f>[1]RPPF_UPDATED_RW4!AB230</f>
        <v>702492.59055786196</v>
      </c>
      <c r="AC230">
        <f>[1]RPPF_UPDATED_RW4!AC230</f>
        <v>274</v>
      </c>
      <c r="AD230">
        <f>[1]RPPF_UPDATED_RW4!AD230</f>
        <v>28.671290662590501</v>
      </c>
      <c r="AE230">
        <f>[1]RPPF_UPDATED_RW4!AE230</f>
        <v>299</v>
      </c>
      <c r="AF230">
        <f>[1]RPPF_UPDATED_RW4!AF230</f>
        <v>268</v>
      </c>
      <c r="AG230">
        <f>[1]RPPF_UPDATED_RW4!AG230</f>
        <v>0.36437284999999903</v>
      </c>
      <c r="AH230">
        <f>[1]RPPF_UPDATED_RW4!AH230</f>
        <v>232</v>
      </c>
      <c r="AI230">
        <f>[1]RPPF_UPDATED_RW4!AI230</f>
        <v>225</v>
      </c>
      <c r="AJ230">
        <f>[1]RPPF_UPDATED_RW4!AJ230</f>
        <v>269</v>
      </c>
      <c r="AK230">
        <f>[1]RPPF_UPDATED_RW4!AK230</f>
        <v>201</v>
      </c>
      <c r="AL230">
        <f>[1]RPPF_UPDATED_RW4!AL230</f>
        <v>246.833333333333</v>
      </c>
      <c r="AM230">
        <f>[1]RPPF_UPDATED_RW4!AM230</f>
        <v>695.26109847497901</v>
      </c>
      <c r="AN230">
        <f>[1]RPPF_UPDATED_RW4!AN230</f>
        <v>233</v>
      </c>
      <c r="AO230">
        <f>[1]RPPF_UPDATED_RW4!AO230</f>
        <v>677.41966321950997</v>
      </c>
      <c r="AP230">
        <f>[1]RPPF_UPDATED_RW4!AP230</f>
        <v>236</v>
      </c>
      <c r="AQ230">
        <f>[1]RPPF_UPDATED_RW4!AQ230</f>
        <v>0.20457649579704501</v>
      </c>
      <c r="AR230">
        <f>[1]RPPF_UPDATED_RW4!AR230</f>
        <v>0.18354734593705599</v>
      </c>
      <c r="AS230">
        <f>[1]RPPF_UPDATED_RW4!AS230</f>
        <v>0.51901048357825996</v>
      </c>
      <c r="AT230">
        <f>[1]RPPF_UPDATED_RW4!AT230</f>
        <v>229</v>
      </c>
    </row>
    <row r="231" spans="1:46" x14ac:dyDescent="0.25">
      <c r="A231">
        <f>[1]RPPF_UPDATED_RW4!A231</f>
        <v>229</v>
      </c>
      <c r="B231">
        <f>[1]RPPF_UPDATED_RW4!B231</f>
        <v>2025</v>
      </c>
      <c r="C231" t="str">
        <f>[1]RPPF_UPDATED_RW4!C231</f>
        <v>Marshall</v>
      </c>
      <c r="D231">
        <f>[1]RPPF_UPDATED_RW4!D231</f>
        <v>69.303200000000004</v>
      </c>
      <c r="E231">
        <f>[1]RPPF_UPDATED_RW4!E231</f>
        <v>118</v>
      </c>
      <c r="F231">
        <f>[1]RPPF_UPDATED_RW4!F231</f>
        <v>68.858500000000006</v>
      </c>
      <c r="G231">
        <f>[1]RPPF_UPDATED_RW4!G231</f>
        <v>100</v>
      </c>
      <c r="H231">
        <f>[1]RPPF_UPDATED_RW4!H231</f>
        <v>106.652</v>
      </c>
      <c r="I231">
        <f>[1]RPPF_UPDATED_RW4!I231</f>
        <v>159</v>
      </c>
      <c r="J231">
        <f>[1]RPPF_UPDATED_RW4!J231</f>
        <v>105.81100000000001</v>
      </c>
      <c r="K231">
        <f>[1]RPPF_UPDATED_RW4!K231</f>
        <v>209</v>
      </c>
      <c r="L231">
        <f>[1]RPPF_UPDATED_RW4!L231</f>
        <v>105.161</v>
      </c>
      <c r="M231">
        <f>[1]RPPF_UPDATED_RW4!M231</f>
        <v>160</v>
      </c>
      <c r="N231">
        <f>[1]RPPF_UPDATED_RW4!N231</f>
        <v>108.298</v>
      </c>
      <c r="O231">
        <f>[1]RPPF_UPDATED_RW4!O231</f>
        <v>188</v>
      </c>
      <c r="P231">
        <f>[1]RPPF_UPDATED_RW4!P231</f>
        <v>-2.48651</v>
      </c>
      <c r="Q231">
        <f>[1]RPPF_UPDATED_RW4!Q231</f>
        <v>197</v>
      </c>
      <c r="R231">
        <f>[1]RPPF_UPDATED_RW4!R231</f>
        <v>0.55141549999999995</v>
      </c>
      <c r="S231">
        <f>[1]RPPF_UPDATED_RW4!S231</f>
        <v>0.28962589999999999</v>
      </c>
      <c r="T231">
        <f>[1]RPPF_UPDATED_RW4!T231</f>
        <v>0.41592040000000002</v>
      </c>
      <c r="U231">
        <f>[1]RPPF_UPDATED_RW4!U231</f>
        <v>0.31222470000000002</v>
      </c>
      <c r="V231">
        <f>[1]RPPF_UPDATED_RW4!V231</f>
        <v>155</v>
      </c>
      <c r="W231">
        <f>[1]RPPF_UPDATED_RW4!W231</f>
        <v>259</v>
      </c>
      <c r="X231">
        <f>[1]RPPF_UPDATED_RW4!X231</f>
        <v>204</v>
      </c>
      <c r="Y231">
        <f>[1]RPPF_UPDATED_RW4!Y231</f>
        <v>247</v>
      </c>
      <c r="Z231">
        <f>[1]RPPF_UPDATED_RW4!Z231</f>
        <v>-3.5885788823603999E-2</v>
      </c>
      <c r="AA231">
        <f>[1]RPPF_UPDATED_RW4!AA231</f>
        <v>197</v>
      </c>
      <c r="AB231">
        <f>[1]RPPF_UPDATED_RW4!AB231</f>
        <v>775916.39016200695</v>
      </c>
      <c r="AC231">
        <f>[1]RPPF_UPDATED_RW4!AC231</f>
        <v>190</v>
      </c>
      <c r="AD231">
        <f>[1]RPPF_UPDATED_RW4!AD231</f>
        <v>25.9800157482176</v>
      </c>
      <c r="AE231">
        <f>[1]RPPF_UPDATED_RW4!AE231</f>
        <v>162</v>
      </c>
      <c r="AF231">
        <f>[1]RPPF_UPDATED_RW4!AF231</f>
        <v>179.5</v>
      </c>
      <c r="AG231">
        <f>[1]RPPF_UPDATED_RW4!AG231</f>
        <v>0.42052069999999903</v>
      </c>
      <c r="AH231">
        <f>[1]RPPF_UPDATED_RW4!AH231</f>
        <v>204</v>
      </c>
      <c r="AI231">
        <f>[1]RPPF_UPDATED_RW4!AI231</f>
        <v>259</v>
      </c>
      <c r="AJ231">
        <f>[1]RPPF_UPDATED_RW4!AJ231</f>
        <v>204</v>
      </c>
      <c r="AK231">
        <f>[1]RPPF_UPDATED_RW4!AK231</f>
        <v>247</v>
      </c>
      <c r="AL231">
        <f>[1]RPPF_UPDATED_RW4!AL231</f>
        <v>203.583333333333</v>
      </c>
      <c r="AM231">
        <f>[1]RPPF_UPDATED_RW4!AM231</f>
        <v>702.918258806734</v>
      </c>
      <c r="AN231">
        <f>[1]RPPF_UPDATED_RW4!AN231</f>
        <v>234</v>
      </c>
      <c r="AO231">
        <f>[1]RPPF_UPDATED_RW4!AO231</f>
        <v>484.12202617691202</v>
      </c>
      <c r="AP231">
        <f>[1]RPPF_UPDATED_RW4!AP231</f>
        <v>207</v>
      </c>
      <c r="AQ231">
        <f>[1]RPPF_UPDATED_RW4!AQ231</f>
        <v>0.166709966528862</v>
      </c>
      <c r="AR231">
        <f>[1]RPPF_UPDATED_RW4!AR231</f>
        <v>0.220916089853297</v>
      </c>
      <c r="AS231">
        <f>[1]RPPF_UPDATED_RW4!AS231</f>
        <v>0.51874411984360402</v>
      </c>
      <c r="AT231">
        <f>[1]RPPF_UPDATED_RW4!AT231</f>
        <v>230</v>
      </c>
    </row>
    <row r="232" spans="1:46" x14ac:dyDescent="0.25">
      <c r="A232">
        <f>[1]RPPF_UPDATED_RW4!A232</f>
        <v>230</v>
      </c>
      <c r="B232">
        <f>[1]RPPF_UPDATED_RW4!B232</f>
        <v>2025</v>
      </c>
      <c r="C232" t="str">
        <f>[1]RPPF_UPDATED_RW4!C232</f>
        <v>William &amp; Mary</v>
      </c>
      <c r="D232">
        <f>[1]RPPF_UPDATED_RW4!D232</f>
        <v>71.087500000000006</v>
      </c>
      <c r="E232">
        <f>[1]RPPF_UPDATED_RW4!E232</f>
        <v>40</v>
      </c>
      <c r="F232">
        <f>[1]RPPF_UPDATED_RW4!F232</f>
        <v>71.272499999999994</v>
      </c>
      <c r="G232">
        <f>[1]RPPF_UPDATED_RW4!G232</f>
        <v>23</v>
      </c>
      <c r="H232">
        <f>[1]RPPF_UPDATED_RW4!H232</f>
        <v>108.871</v>
      </c>
      <c r="I232">
        <f>[1]RPPF_UPDATED_RW4!I232</f>
        <v>113</v>
      </c>
      <c r="J232">
        <f>[1]RPPF_UPDATED_RW4!J232</f>
        <v>109.03100000000001</v>
      </c>
      <c r="K232">
        <f>[1]RPPF_UPDATED_RW4!K232</f>
        <v>143</v>
      </c>
      <c r="L232">
        <f>[1]RPPF_UPDATED_RW4!L232</f>
        <v>109.489</v>
      </c>
      <c r="M232">
        <f>[1]RPPF_UPDATED_RW4!M232</f>
        <v>262</v>
      </c>
      <c r="N232">
        <f>[1]RPPF_UPDATED_RW4!N232</f>
        <v>112.88500000000001</v>
      </c>
      <c r="O232">
        <f>[1]RPPF_UPDATED_RW4!O232</f>
        <v>282</v>
      </c>
      <c r="P232">
        <f>[1]RPPF_UPDATED_RW4!P232</f>
        <v>-3.8549099999999998</v>
      </c>
      <c r="Q232">
        <f>[1]RPPF_UPDATED_RW4!Q232</f>
        <v>217</v>
      </c>
      <c r="R232">
        <f>[1]RPPF_UPDATED_RW4!R232</f>
        <v>0.52251599999999998</v>
      </c>
      <c r="S232">
        <f>[1]RPPF_UPDATED_RW4!S232</f>
        <v>0.29762559999999999</v>
      </c>
      <c r="T232">
        <f>[1]RPPF_UPDATED_RW4!T232</f>
        <v>0.38832159999999999</v>
      </c>
      <c r="U232">
        <f>[1]RPPF_UPDATED_RW4!U232</f>
        <v>0.30072520000000003</v>
      </c>
      <c r="V232">
        <f>[1]RPPF_UPDATED_RW4!V232</f>
        <v>160</v>
      </c>
      <c r="W232">
        <f>[1]RPPF_UPDATED_RW4!W232</f>
        <v>256</v>
      </c>
      <c r="X232">
        <f>[1]RPPF_UPDATED_RW4!X232</f>
        <v>216</v>
      </c>
      <c r="Y232">
        <f>[1]RPPF_UPDATED_RW4!Y232</f>
        <v>252</v>
      </c>
      <c r="Z232">
        <f>[1]RPPF_UPDATED_RW4!Z232</f>
        <v>-5.4214876033057802E-2</v>
      </c>
      <c r="AA232">
        <f>[1]RPPF_UPDATED_RW4!AA232</f>
        <v>215</v>
      </c>
      <c r="AB232">
        <f>[1]RPPF_UPDATED_RW4!AB232</f>
        <v>845071.06514008704</v>
      </c>
      <c r="AC232">
        <f>[1]RPPF_UPDATED_RW4!AC232</f>
        <v>108</v>
      </c>
      <c r="AD232">
        <f>[1]RPPF_UPDATED_RW4!AD232</f>
        <v>27.066041192769099</v>
      </c>
      <c r="AE232">
        <f>[1]RPPF_UPDATED_RW4!AE232</f>
        <v>220</v>
      </c>
      <c r="AF232">
        <f>[1]RPPF_UPDATED_RW4!AF232</f>
        <v>217.5</v>
      </c>
      <c r="AG232">
        <f>[1]RPPF_UPDATED_RW4!AG232</f>
        <v>0.41007079999999901</v>
      </c>
      <c r="AH232">
        <f>[1]RPPF_UPDATED_RW4!AH232</f>
        <v>211</v>
      </c>
      <c r="AI232">
        <f>[1]RPPF_UPDATED_RW4!AI232</f>
        <v>256</v>
      </c>
      <c r="AJ232">
        <f>[1]RPPF_UPDATED_RW4!AJ232</f>
        <v>216</v>
      </c>
      <c r="AK232">
        <f>[1]RPPF_UPDATED_RW4!AK232</f>
        <v>252</v>
      </c>
      <c r="AL232">
        <f>[1]RPPF_UPDATED_RW4!AL232</f>
        <v>203.25</v>
      </c>
      <c r="AM232">
        <f>[1]RPPF_UPDATED_RW4!AM232</f>
        <v>682.90496516428698</v>
      </c>
      <c r="AN232">
        <f>[1]RPPF_UPDATED_RW4!AN232</f>
        <v>231</v>
      </c>
      <c r="AO232">
        <f>[1]RPPF_UPDATED_RW4!AO232</f>
        <v>495.64611769479802</v>
      </c>
      <c r="AP232">
        <f>[1]RPPF_UPDATED_RW4!AP232</f>
        <v>209</v>
      </c>
      <c r="AQ232">
        <f>[1]RPPF_UPDATED_RW4!AQ232</f>
        <v>0.171810185730328</v>
      </c>
      <c r="AR232">
        <f>[1]RPPF_UPDATED_RW4!AR232</f>
        <v>0.21479378263937701</v>
      </c>
      <c r="AS232">
        <f>[1]RPPF_UPDATED_RW4!AS232</f>
        <v>0.51819655897887795</v>
      </c>
      <c r="AT232">
        <f>[1]RPPF_UPDATED_RW4!AT232</f>
        <v>231</v>
      </c>
    </row>
    <row r="233" spans="1:46" x14ac:dyDescent="0.25">
      <c r="A233">
        <f>[1]RPPF_UPDATED_RW4!A233</f>
        <v>231</v>
      </c>
      <c r="B233">
        <f>[1]RPPF_UPDATED_RW4!B233</f>
        <v>2025</v>
      </c>
      <c r="C233" t="str">
        <f>[1]RPPF_UPDATED_RW4!C233</f>
        <v>Idaho St.</v>
      </c>
      <c r="D233">
        <f>[1]RPPF_UPDATED_RW4!D233</f>
        <v>66.672799999999995</v>
      </c>
      <c r="E233">
        <f>[1]RPPF_UPDATED_RW4!E233</f>
        <v>259</v>
      </c>
      <c r="F233">
        <f>[1]RPPF_UPDATED_RW4!F233</f>
        <v>65.705600000000004</v>
      </c>
      <c r="G233">
        <f>[1]RPPF_UPDATED_RW4!G233</f>
        <v>263</v>
      </c>
      <c r="H233">
        <f>[1]RPPF_UPDATED_RW4!H233</f>
        <v>106.57299999999999</v>
      </c>
      <c r="I233">
        <f>[1]RPPF_UPDATED_RW4!I233</f>
        <v>161</v>
      </c>
      <c r="J233">
        <f>[1]RPPF_UPDATED_RW4!J233</f>
        <v>105.788</v>
      </c>
      <c r="K233">
        <f>[1]RPPF_UPDATED_RW4!K233</f>
        <v>211</v>
      </c>
      <c r="L233">
        <f>[1]RPPF_UPDATED_RW4!L233</f>
        <v>108.48399999999999</v>
      </c>
      <c r="M233">
        <f>[1]RPPF_UPDATED_RW4!M233</f>
        <v>238</v>
      </c>
      <c r="N233">
        <f>[1]RPPF_UPDATED_RW4!N233</f>
        <v>110.741</v>
      </c>
      <c r="O233">
        <f>[1]RPPF_UPDATED_RW4!O233</f>
        <v>241</v>
      </c>
      <c r="P233">
        <f>[1]RPPF_UPDATED_RW4!P233</f>
        <v>-4.9527299999999999</v>
      </c>
      <c r="Q233">
        <f>[1]RPPF_UPDATED_RW4!Q233</f>
        <v>227</v>
      </c>
      <c r="R233">
        <f>[1]RPPF_UPDATED_RW4!R233</f>
        <v>0.46621889999999999</v>
      </c>
      <c r="S233">
        <f>[1]RPPF_UPDATED_RW4!S233</f>
        <v>0.3209244</v>
      </c>
      <c r="T233">
        <f>[1]RPPF_UPDATED_RW4!T233</f>
        <v>0.39432139999999999</v>
      </c>
      <c r="U233">
        <f>[1]RPPF_UPDATED_RW4!U233</f>
        <v>0.26522699999999999</v>
      </c>
      <c r="V233">
        <f>[1]RPPF_UPDATED_RW4!V233</f>
        <v>189</v>
      </c>
      <c r="W233">
        <f>[1]RPPF_UPDATED_RW4!W233</f>
        <v>244</v>
      </c>
      <c r="X233">
        <f>[1]RPPF_UPDATED_RW4!X233</f>
        <v>214</v>
      </c>
      <c r="Y233">
        <f>[1]RPPF_UPDATED_RW4!Y233</f>
        <v>270</v>
      </c>
      <c r="Z233">
        <f>[1]RPPF_UPDATED_RW4!Z233</f>
        <v>-7.4288165488774996E-2</v>
      </c>
      <c r="AA233">
        <f>[1]RPPF_UPDATED_RW4!AA233</f>
        <v>227</v>
      </c>
      <c r="AB233">
        <f>[1]RPPF_UPDATED_RW4!AB233</f>
        <v>746142.035019123</v>
      </c>
      <c r="AC233">
        <f>[1]RPPF_UPDATED_RW4!AC233</f>
        <v>222</v>
      </c>
      <c r="AD233">
        <f>[1]RPPF_UPDATED_RW4!AD233</f>
        <v>27.986256566803601</v>
      </c>
      <c r="AE233">
        <f>[1]RPPF_UPDATED_RW4!AE233</f>
        <v>267</v>
      </c>
      <c r="AF233">
        <f>[1]RPPF_UPDATED_RW4!AF233</f>
        <v>247</v>
      </c>
      <c r="AG233">
        <f>[1]RPPF_UPDATED_RW4!AG233</f>
        <v>0.39357165</v>
      </c>
      <c r="AH233">
        <f>[1]RPPF_UPDATED_RW4!AH233</f>
        <v>219</v>
      </c>
      <c r="AI233">
        <f>[1]RPPF_UPDATED_RW4!AI233</f>
        <v>244</v>
      </c>
      <c r="AJ233">
        <f>[1]RPPF_UPDATED_RW4!AJ233</f>
        <v>214</v>
      </c>
      <c r="AK233">
        <f>[1]RPPF_UPDATED_RW4!AK233</f>
        <v>270</v>
      </c>
      <c r="AL233">
        <f>[1]RPPF_UPDATED_RW4!AL233</f>
        <v>233.166666666666</v>
      </c>
      <c r="AM233">
        <f>[1]RPPF_UPDATED_RW4!AM233</f>
        <v>726.54702062749504</v>
      </c>
      <c r="AN233">
        <f>[1]RPPF_UPDATED_RW4!AN233</f>
        <v>241</v>
      </c>
      <c r="AO233">
        <f>[1]RPPF_UPDATED_RW4!AO233</f>
        <v>592.43765821716704</v>
      </c>
      <c r="AP233">
        <f>[1]RPPF_UPDATED_RW4!AP233</f>
        <v>230</v>
      </c>
      <c r="AQ233">
        <f>[1]RPPF_UPDATED_RW4!AQ233</f>
        <v>0.184115781512004</v>
      </c>
      <c r="AR233">
        <f>[1]RPPF_UPDATED_RW4!AR233</f>
        <v>0.201605696765631</v>
      </c>
      <c r="AS233">
        <f>[1]RPPF_UPDATED_RW4!AS233</f>
        <v>0.51772308543968404</v>
      </c>
      <c r="AT233">
        <f>[1]RPPF_UPDATED_RW4!AT233</f>
        <v>232</v>
      </c>
    </row>
    <row r="234" spans="1:46" x14ac:dyDescent="0.25">
      <c r="A234">
        <f>[1]RPPF_UPDATED_RW4!A234</f>
        <v>232</v>
      </c>
      <c r="B234">
        <f>[1]RPPF_UPDATED_RW4!B234</f>
        <v>2025</v>
      </c>
      <c r="C234" t="str">
        <f>[1]RPPF_UPDATED_RW4!C234</f>
        <v>Eastern Washington</v>
      </c>
      <c r="D234">
        <f>[1]RPPF_UPDATED_RW4!D234</f>
        <v>68.459400000000002</v>
      </c>
      <c r="E234">
        <f>[1]RPPF_UPDATED_RW4!E234</f>
        <v>163</v>
      </c>
      <c r="F234">
        <f>[1]RPPF_UPDATED_RW4!F234</f>
        <v>67.490399999999994</v>
      </c>
      <c r="G234">
        <f>[1]RPPF_UPDATED_RW4!G234</f>
        <v>180</v>
      </c>
      <c r="H234">
        <f>[1]RPPF_UPDATED_RW4!H234</f>
        <v>103.583</v>
      </c>
      <c r="I234">
        <f>[1]RPPF_UPDATED_RW4!I234</f>
        <v>245</v>
      </c>
      <c r="J234">
        <f>[1]RPPF_UPDATED_RW4!J234</f>
        <v>104.33199999999999</v>
      </c>
      <c r="K234">
        <f>[1]RPPF_UPDATED_RW4!K234</f>
        <v>233</v>
      </c>
      <c r="L234">
        <f>[1]RPPF_UPDATED_RW4!L234</f>
        <v>110.468</v>
      </c>
      <c r="M234">
        <f>[1]RPPF_UPDATED_RW4!M234</f>
        <v>281</v>
      </c>
      <c r="N234">
        <f>[1]RPPF_UPDATED_RW4!N234</f>
        <v>111.41</v>
      </c>
      <c r="O234">
        <f>[1]RPPF_UPDATED_RW4!O234</f>
        <v>250</v>
      </c>
      <c r="P234">
        <f>[1]RPPF_UPDATED_RW4!P234</f>
        <v>-7.0781900000000002</v>
      </c>
      <c r="Q234">
        <f>[1]RPPF_UPDATED_RW4!Q234</f>
        <v>246</v>
      </c>
      <c r="R234">
        <f>[1]RPPF_UPDATED_RW4!R234</f>
        <v>0.31252629999999998</v>
      </c>
      <c r="S234">
        <f>[1]RPPF_UPDATED_RW4!S234</f>
        <v>0.362622</v>
      </c>
      <c r="T234">
        <f>[1]RPPF_UPDATED_RW4!T234</f>
        <v>0.34442329999999999</v>
      </c>
      <c r="U234">
        <f>[1]RPPF_UPDATED_RW4!U234</f>
        <v>0.42251929999999999</v>
      </c>
      <c r="V234">
        <f>[1]RPPF_UPDATED_RW4!V234</f>
        <v>263</v>
      </c>
      <c r="W234">
        <f>[1]RPPF_UPDATED_RW4!W234</f>
        <v>220</v>
      </c>
      <c r="X234">
        <f>[1]RPPF_UPDATED_RW4!X234</f>
        <v>233</v>
      </c>
      <c r="Y234">
        <f>[1]RPPF_UPDATED_RW4!Y234</f>
        <v>193</v>
      </c>
      <c r="Z234">
        <f>[1]RPPF_UPDATED_RW4!Z234</f>
        <v>-0.10338974633140199</v>
      </c>
      <c r="AA234">
        <f>[1]RPPF_UPDATED_RW4!AA234</f>
        <v>247</v>
      </c>
      <c r="AB234">
        <f>[1]RPPF_UPDATED_RW4!AB234</f>
        <v>745191.94859530497</v>
      </c>
      <c r="AC234">
        <f>[1]RPPF_UPDATED_RW4!AC234</f>
        <v>225</v>
      </c>
      <c r="AD234">
        <f>[1]RPPF_UPDATED_RW4!AD234</f>
        <v>27.519820081077299</v>
      </c>
      <c r="AE234">
        <f>[1]RPPF_UPDATED_RW4!AE234</f>
        <v>238</v>
      </c>
      <c r="AF234">
        <f>[1]RPPF_UPDATED_RW4!AF234</f>
        <v>242.5</v>
      </c>
      <c r="AG234">
        <f>[1]RPPF_UPDATED_RW4!AG234</f>
        <v>0.33757415000000002</v>
      </c>
      <c r="AH234">
        <f>[1]RPPF_UPDATED_RW4!AH234</f>
        <v>245</v>
      </c>
      <c r="AI234">
        <f>[1]RPPF_UPDATED_RW4!AI234</f>
        <v>220</v>
      </c>
      <c r="AJ234">
        <f>[1]RPPF_UPDATED_RW4!AJ234</f>
        <v>233</v>
      </c>
      <c r="AK234">
        <f>[1]RPPF_UPDATED_RW4!AK234</f>
        <v>193</v>
      </c>
      <c r="AL234">
        <f>[1]RPPF_UPDATED_RW4!AL234</f>
        <v>230.916666666666</v>
      </c>
      <c r="AM234">
        <f>[1]RPPF_UPDATED_RW4!AM234</f>
        <v>636.79717906433302</v>
      </c>
      <c r="AN234">
        <f>[1]RPPF_UPDATED_RW4!AN234</f>
        <v>224</v>
      </c>
      <c r="AO234">
        <f>[1]RPPF_UPDATED_RW4!AO234</f>
        <v>684.04724315136798</v>
      </c>
      <c r="AP234">
        <f>[1]RPPF_UPDATED_RW4!AP234</f>
        <v>237</v>
      </c>
      <c r="AQ234">
        <f>[1]RPPF_UPDATED_RW4!AQ234</f>
        <v>0.21079906789920899</v>
      </c>
      <c r="AR234">
        <f>[1]RPPF_UPDATED_RW4!AR234</f>
        <v>0.16984108087314601</v>
      </c>
      <c r="AS234">
        <f>[1]RPPF_UPDATED_RW4!AS234</f>
        <v>0.51498412251797898</v>
      </c>
      <c r="AT234">
        <f>[1]RPPF_UPDATED_RW4!AT234</f>
        <v>233</v>
      </c>
    </row>
    <row r="235" spans="1:46" x14ac:dyDescent="0.25">
      <c r="A235">
        <f>[1]RPPF_UPDATED_RW4!A235</f>
        <v>233</v>
      </c>
      <c r="B235">
        <f>[1]RPPF_UPDATED_RW4!B235</f>
        <v>2025</v>
      </c>
      <c r="C235" t="str">
        <f>[1]RPPF_UPDATED_RW4!C235</f>
        <v>Delaware</v>
      </c>
      <c r="D235">
        <f>[1]RPPF_UPDATED_RW4!D235</f>
        <v>70.490499999999997</v>
      </c>
      <c r="E235">
        <f>[1]RPPF_UPDATED_RW4!E235</f>
        <v>61</v>
      </c>
      <c r="F235">
        <f>[1]RPPF_UPDATED_RW4!F235</f>
        <v>70.437299999999993</v>
      </c>
      <c r="G235">
        <f>[1]RPPF_UPDATED_RW4!G235</f>
        <v>42</v>
      </c>
      <c r="H235">
        <f>[1]RPPF_UPDATED_RW4!H235</f>
        <v>108.578</v>
      </c>
      <c r="I235">
        <f>[1]RPPF_UPDATED_RW4!I235</f>
        <v>122</v>
      </c>
      <c r="J235">
        <f>[1]RPPF_UPDATED_RW4!J235</f>
        <v>109.5</v>
      </c>
      <c r="K235">
        <f>[1]RPPF_UPDATED_RW4!K235</f>
        <v>131</v>
      </c>
      <c r="L235">
        <f>[1]RPPF_UPDATED_RW4!L235</f>
        <v>112.375</v>
      </c>
      <c r="M235">
        <f>[1]RPPF_UPDATED_RW4!M235</f>
        <v>325</v>
      </c>
      <c r="N235">
        <f>[1]RPPF_UPDATED_RW4!N235</f>
        <v>116.556</v>
      </c>
      <c r="O235">
        <f>[1]RPPF_UPDATED_RW4!O235</f>
        <v>339</v>
      </c>
      <c r="P235">
        <f>[1]RPPF_UPDATED_RW4!P235</f>
        <v>-7.0565100000000003</v>
      </c>
      <c r="Q235">
        <f>[1]RPPF_UPDATED_RW4!Q235</f>
        <v>245</v>
      </c>
      <c r="R235">
        <f>[1]RPPF_UPDATED_RW4!R235</f>
        <v>0.48421819999999999</v>
      </c>
      <c r="S235">
        <f>[1]RPPF_UPDATED_RW4!S235</f>
        <v>0.30392520000000001</v>
      </c>
      <c r="T235">
        <f>[1]RPPF_UPDATED_RW4!T235</f>
        <v>0.4509186</v>
      </c>
      <c r="U235">
        <f>[1]RPPF_UPDATED_RW4!U235</f>
        <v>0.1945308</v>
      </c>
      <c r="V235">
        <f>[1]RPPF_UPDATED_RW4!V235</f>
        <v>182</v>
      </c>
      <c r="W235">
        <f>[1]RPPF_UPDATED_RW4!W235</f>
        <v>252</v>
      </c>
      <c r="X235">
        <f>[1]RPPF_UPDATED_RW4!X235</f>
        <v>186</v>
      </c>
      <c r="Y235">
        <f>[1]RPPF_UPDATED_RW4!Y235</f>
        <v>308</v>
      </c>
      <c r="Z235">
        <f>[1]RPPF_UPDATED_RW4!Z235</f>
        <v>-0.100098594846113</v>
      </c>
      <c r="AA235">
        <f>[1]RPPF_UPDATED_RW4!AA235</f>
        <v>243</v>
      </c>
      <c r="AB235">
        <f>[1]RPPF_UPDATED_RW4!AB235</f>
        <v>845198.717624999</v>
      </c>
      <c r="AC235">
        <f>[1]RPPF_UPDATED_RW4!AC235</f>
        <v>107</v>
      </c>
      <c r="AD235">
        <f>[1]RPPF_UPDATED_RW4!AD235</f>
        <v>28.729285458636699</v>
      </c>
      <c r="AE235">
        <f>[1]RPPF_UPDATED_RW4!AE235</f>
        <v>301</v>
      </c>
      <c r="AF235">
        <f>[1]RPPF_UPDATED_RW4!AF235</f>
        <v>272</v>
      </c>
      <c r="AG235">
        <f>[1]RPPF_UPDATED_RW4!AG235</f>
        <v>0.39407170000000002</v>
      </c>
      <c r="AH235">
        <f>[1]RPPF_UPDATED_RW4!AH235</f>
        <v>218</v>
      </c>
      <c r="AI235">
        <f>[1]RPPF_UPDATED_RW4!AI235</f>
        <v>252</v>
      </c>
      <c r="AJ235">
        <f>[1]RPPF_UPDATED_RW4!AJ235</f>
        <v>186</v>
      </c>
      <c r="AK235">
        <f>[1]RPPF_UPDATED_RW4!AK235</f>
        <v>308</v>
      </c>
      <c r="AL235">
        <f>[1]RPPF_UPDATED_RW4!AL235</f>
        <v>222.333333333333</v>
      </c>
      <c r="AM235">
        <f>[1]RPPF_UPDATED_RW4!AM235</f>
        <v>731.53964637790205</v>
      </c>
      <c r="AN235">
        <f>[1]RPPF_UPDATED_RW4!AN235</f>
        <v>242</v>
      </c>
      <c r="AO235">
        <f>[1]RPPF_UPDATED_RW4!AO235</f>
        <v>564.19512828080099</v>
      </c>
      <c r="AP235">
        <f>[1]RPPF_UPDATED_RW4!AP235</f>
        <v>225</v>
      </c>
      <c r="AQ235">
        <f>[1]RPPF_UPDATED_RW4!AQ235</f>
        <v>0.17424389666604501</v>
      </c>
      <c r="AR235">
        <f>[1]RPPF_UPDATED_RW4!AR235</f>
        <v>0.203098120918354</v>
      </c>
      <c r="AS235">
        <f>[1]RPPF_UPDATED_RW4!AS235</f>
        <v>0.51319458898924297</v>
      </c>
      <c r="AT235">
        <f>[1]RPPF_UPDATED_RW4!AT235</f>
        <v>234</v>
      </c>
    </row>
    <row r="236" spans="1:46" x14ac:dyDescent="0.25">
      <c r="A236">
        <f>[1]RPPF_UPDATED_RW4!A236</f>
        <v>234</v>
      </c>
      <c r="B236">
        <f>[1]RPPF_UPDATED_RW4!B236</f>
        <v>2025</v>
      </c>
      <c r="C236" t="str">
        <f>[1]RPPF_UPDATED_RW4!C236</f>
        <v>Tennessee St.</v>
      </c>
      <c r="D236">
        <f>[1]RPPF_UPDATED_RW4!D236</f>
        <v>72.157600000000002</v>
      </c>
      <c r="E236">
        <f>[1]RPPF_UPDATED_RW4!E236</f>
        <v>20</v>
      </c>
      <c r="F236">
        <f>[1]RPPF_UPDATED_RW4!F236</f>
        <v>71.357200000000006</v>
      </c>
      <c r="G236">
        <f>[1]RPPF_UPDATED_RW4!G236</f>
        <v>21</v>
      </c>
      <c r="H236">
        <f>[1]RPPF_UPDATED_RW4!H236</f>
        <v>104.339</v>
      </c>
      <c r="I236">
        <f>[1]RPPF_UPDATED_RW4!I236</f>
        <v>223</v>
      </c>
      <c r="J236">
        <f>[1]RPPF_UPDATED_RW4!J236</f>
        <v>103.297</v>
      </c>
      <c r="K236">
        <f>[1]RPPF_UPDATED_RW4!K236</f>
        <v>252</v>
      </c>
      <c r="L236">
        <f>[1]RPPF_UPDATED_RW4!L236</f>
        <v>104.005</v>
      </c>
      <c r="M236">
        <f>[1]RPPF_UPDATED_RW4!M236</f>
        <v>127</v>
      </c>
      <c r="N236">
        <f>[1]RPPF_UPDATED_RW4!N236</f>
        <v>110.893</v>
      </c>
      <c r="O236">
        <f>[1]RPPF_UPDATED_RW4!O236</f>
        <v>243</v>
      </c>
      <c r="P236">
        <f>[1]RPPF_UPDATED_RW4!P236</f>
        <v>-7.5962100000000001</v>
      </c>
      <c r="Q236">
        <f>[1]RPPF_UPDATED_RW4!Q236</f>
        <v>260</v>
      </c>
      <c r="R236">
        <f>[1]RPPF_UPDATED_RW4!R236</f>
        <v>0.34612510000000002</v>
      </c>
      <c r="S236">
        <f>[1]RPPF_UPDATED_RW4!S236</f>
        <v>0.34132309999999999</v>
      </c>
      <c r="T236">
        <f>[1]RPPF_UPDATED_RW4!T236</f>
        <v>0.1890318</v>
      </c>
      <c r="U236">
        <f>[1]RPPF_UPDATED_RW4!U236</f>
        <v>0.48421649999999999</v>
      </c>
      <c r="V236">
        <f>[1]RPPF_UPDATED_RW4!V236</f>
        <v>251</v>
      </c>
      <c r="W236">
        <f>[1]RPPF_UPDATED_RW4!W236</f>
        <v>231</v>
      </c>
      <c r="X236">
        <f>[1]RPPF_UPDATED_RW4!X236</f>
        <v>318</v>
      </c>
      <c r="Y236">
        <f>[1]RPPF_UPDATED_RW4!Y236</f>
        <v>165</v>
      </c>
      <c r="Z236">
        <f>[1]RPPF_UPDATED_RW4!Z236</f>
        <v>-0.105269576593456</v>
      </c>
      <c r="AA236">
        <f>[1]RPPF_UPDATED_RW4!AA236</f>
        <v>249</v>
      </c>
      <c r="AB236">
        <f>[1]RPPF_UPDATED_RW4!AB236</f>
        <v>769941.08963293803</v>
      </c>
      <c r="AC236">
        <f>[1]RPPF_UPDATED_RW4!AC236</f>
        <v>196</v>
      </c>
      <c r="AD236">
        <f>[1]RPPF_UPDATED_RW4!AD236</f>
        <v>25.9157947858121</v>
      </c>
      <c r="AE236">
        <f>[1]RPPF_UPDATED_RW4!AE236</f>
        <v>158</v>
      </c>
      <c r="AF236">
        <f>[1]RPPF_UPDATED_RW4!AF236</f>
        <v>203.5</v>
      </c>
      <c r="AG236">
        <f>[1]RPPF_UPDATED_RW4!AG236</f>
        <v>0.34372409999999998</v>
      </c>
      <c r="AH236">
        <f>[1]RPPF_UPDATED_RW4!AH236</f>
        <v>241</v>
      </c>
      <c r="AI236">
        <f>[1]RPPF_UPDATED_RW4!AI236</f>
        <v>231</v>
      </c>
      <c r="AJ236">
        <f>[1]RPPF_UPDATED_RW4!AJ236</f>
        <v>318</v>
      </c>
      <c r="AK236">
        <f>[1]RPPF_UPDATED_RW4!AK236</f>
        <v>165</v>
      </c>
      <c r="AL236">
        <f>[1]RPPF_UPDATED_RW4!AL236</f>
        <v>228.75</v>
      </c>
      <c r="AM236">
        <f>[1]RPPF_UPDATED_RW4!AM236</f>
        <v>670.18610811867097</v>
      </c>
      <c r="AN236">
        <f>[1]RPPF_UPDATED_RW4!AN236</f>
        <v>229</v>
      </c>
      <c r="AO236">
        <f>[1]RPPF_UPDATED_RW4!AO236</f>
        <v>665.50468820777996</v>
      </c>
      <c r="AP236">
        <f>[1]RPPF_UPDATED_RW4!AP236</f>
        <v>235</v>
      </c>
      <c r="AQ236">
        <f>[1]RPPF_UPDATED_RW4!AQ236</f>
        <v>0.19740620048983301</v>
      </c>
      <c r="AR236">
        <f>[1]RPPF_UPDATED_RW4!AR236</f>
        <v>0.17353034009436899</v>
      </c>
      <c r="AS236">
        <f>[1]RPPF_UPDATED_RW4!AS236</f>
        <v>0.50969203709795796</v>
      </c>
      <c r="AT236">
        <f>[1]RPPF_UPDATED_RW4!AT236</f>
        <v>235</v>
      </c>
    </row>
    <row r="237" spans="1:46" x14ac:dyDescent="0.25">
      <c r="A237">
        <f>[1]RPPF_UPDATED_RW4!A237</f>
        <v>235</v>
      </c>
      <c r="B237">
        <f>[1]RPPF_UPDATED_RW4!B237</f>
        <v>2025</v>
      </c>
      <c r="C237" t="str">
        <f>[1]RPPF_UPDATED_RW4!C237</f>
        <v>Hampton</v>
      </c>
      <c r="D237">
        <f>[1]RPPF_UPDATED_RW4!D237</f>
        <v>66.453900000000004</v>
      </c>
      <c r="E237">
        <f>[1]RPPF_UPDATED_RW4!E237</f>
        <v>269</v>
      </c>
      <c r="F237">
        <f>[1]RPPF_UPDATED_RW4!F237</f>
        <v>65.323999999999998</v>
      </c>
      <c r="G237">
        <f>[1]RPPF_UPDATED_RW4!G237</f>
        <v>290</v>
      </c>
      <c r="H237">
        <f>[1]RPPF_UPDATED_RW4!H237</f>
        <v>103.98</v>
      </c>
      <c r="I237">
        <f>[1]RPPF_UPDATED_RW4!I237</f>
        <v>236</v>
      </c>
      <c r="J237">
        <f>[1]RPPF_UPDATED_RW4!J237</f>
        <v>103.45</v>
      </c>
      <c r="K237">
        <f>[1]RPPF_UPDATED_RW4!K237</f>
        <v>248</v>
      </c>
      <c r="L237">
        <f>[1]RPPF_UPDATED_RW4!L237</f>
        <v>107.92700000000001</v>
      </c>
      <c r="M237">
        <f>[1]RPPF_UPDATED_RW4!M237</f>
        <v>223</v>
      </c>
      <c r="N237">
        <f>[1]RPPF_UPDATED_RW4!N237</f>
        <v>109.887</v>
      </c>
      <c r="O237">
        <f>[1]RPPF_UPDATED_RW4!O237</f>
        <v>218</v>
      </c>
      <c r="P237">
        <f>[1]RPPF_UPDATED_RW4!P237</f>
        <v>-6.4363700000000001</v>
      </c>
      <c r="Q237">
        <f>[1]RPPF_UPDATED_RW4!Q237</f>
        <v>240</v>
      </c>
      <c r="R237">
        <f>[1]RPPF_UPDATED_RW4!R237</f>
        <v>0.34452529999999998</v>
      </c>
      <c r="S237">
        <f>[1]RPPF_UPDATED_RW4!S237</f>
        <v>0.34302300000000002</v>
      </c>
      <c r="T237">
        <f>[1]RPPF_UPDATED_RW4!T237</f>
        <v>0.3857218</v>
      </c>
      <c r="U237">
        <f>[1]RPPF_UPDATED_RW4!U237</f>
        <v>0.2976258</v>
      </c>
      <c r="V237">
        <f>[1]RPPF_UPDATED_RW4!V237</f>
        <v>253</v>
      </c>
      <c r="W237">
        <f>[1]RPPF_UPDATED_RW4!W237</f>
        <v>230</v>
      </c>
      <c r="X237">
        <f>[1]RPPF_UPDATED_RW4!X237</f>
        <v>218</v>
      </c>
      <c r="Y237">
        <f>[1]RPPF_UPDATED_RW4!Y237</f>
        <v>258</v>
      </c>
      <c r="Z237">
        <f>[1]RPPF_UPDATED_RW4!Z237</f>
        <v>-9.6864141908902204E-2</v>
      </c>
      <c r="AA237">
        <f>[1]RPPF_UPDATED_RW4!AA237</f>
        <v>242</v>
      </c>
      <c r="AB237">
        <f>[1]RPPF_UPDATED_RW4!AB237</f>
        <v>711183.15854474995</v>
      </c>
      <c r="AC237">
        <f>[1]RPPF_UPDATED_RW4!AC237</f>
        <v>265</v>
      </c>
      <c r="AD237">
        <f>[1]RPPF_UPDATED_RW4!AD237</f>
        <v>27.732794500790298</v>
      </c>
      <c r="AE237">
        <f>[1]RPPF_UPDATED_RW4!AE237</f>
        <v>250</v>
      </c>
      <c r="AF237">
        <f>[1]RPPF_UPDATED_RW4!AF237</f>
        <v>246</v>
      </c>
      <c r="AG237">
        <f>[1]RPPF_UPDATED_RW4!AG237</f>
        <v>0.34377415</v>
      </c>
      <c r="AH237">
        <f>[1]RPPF_UPDATED_RW4!AH237</f>
        <v>240</v>
      </c>
      <c r="AI237">
        <f>[1]RPPF_UPDATED_RW4!AI237</f>
        <v>230</v>
      </c>
      <c r="AJ237">
        <f>[1]RPPF_UPDATED_RW4!AJ237</f>
        <v>218</v>
      </c>
      <c r="AK237">
        <f>[1]RPPF_UPDATED_RW4!AK237</f>
        <v>258</v>
      </c>
      <c r="AL237">
        <f>[1]RPPF_UPDATED_RW4!AL237</f>
        <v>244.833333333333</v>
      </c>
      <c r="AM237">
        <f>[1]RPPF_UPDATED_RW4!AM237</f>
        <v>713.75194471896395</v>
      </c>
      <c r="AN237">
        <f>[1]RPPF_UPDATED_RW4!AN237</f>
        <v>238</v>
      </c>
      <c r="AO237">
        <f>[1]RPPF_UPDATED_RW4!AO237</f>
        <v>712.192389489824</v>
      </c>
      <c r="AP237">
        <f>[1]RPPF_UPDATED_RW4!AP237</f>
        <v>241</v>
      </c>
      <c r="AQ237">
        <f>[1]RPPF_UPDATED_RW4!AQ237</f>
        <v>0.19714381696449201</v>
      </c>
      <c r="AR237">
        <f>[1]RPPF_UPDATED_RW4!AR237</f>
        <v>0.17209088785785401</v>
      </c>
      <c r="AS237">
        <f>[1]RPPF_UPDATED_RW4!AS237</f>
        <v>0.50875537126692705</v>
      </c>
      <c r="AT237">
        <f>[1]RPPF_UPDATED_RW4!AT237</f>
        <v>236</v>
      </c>
    </row>
    <row r="238" spans="1:46" x14ac:dyDescent="0.25">
      <c r="A238">
        <f>[1]RPPF_UPDATED_RW4!A238</f>
        <v>236</v>
      </c>
      <c r="B238">
        <f>[1]RPPF_UPDATED_RW4!B238</f>
        <v>2025</v>
      </c>
      <c r="C238" t="str">
        <f>[1]RPPF_UPDATED_RW4!C238</f>
        <v>North Florida</v>
      </c>
      <c r="D238">
        <f>[1]RPPF_UPDATED_RW4!D238</f>
        <v>72.631</v>
      </c>
      <c r="E238">
        <f>[1]RPPF_UPDATED_RW4!E238</f>
        <v>16</v>
      </c>
      <c r="F238">
        <f>[1]RPPF_UPDATED_RW4!F238</f>
        <v>72.130700000000004</v>
      </c>
      <c r="G238">
        <f>[1]RPPF_UPDATED_RW4!G238</f>
        <v>13</v>
      </c>
      <c r="H238">
        <f>[1]RPPF_UPDATED_RW4!H238</f>
        <v>110.699</v>
      </c>
      <c r="I238">
        <f>[1]RPPF_UPDATED_RW4!I238</f>
        <v>77</v>
      </c>
      <c r="J238">
        <f>[1]RPPF_UPDATED_RW4!J238</f>
        <v>111.324</v>
      </c>
      <c r="K238">
        <f>[1]RPPF_UPDATED_RW4!K238</f>
        <v>102</v>
      </c>
      <c r="L238">
        <f>[1]RPPF_UPDATED_RW4!L238</f>
        <v>116.79300000000001</v>
      </c>
      <c r="M238">
        <f>[1]RPPF_UPDATED_RW4!M238</f>
        <v>352</v>
      </c>
      <c r="N238">
        <f>[1]RPPF_UPDATED_RW4!N238</f>
        <v>118.252</v>
      </c>
      <c r="O238">
        <f>[1]RPPF_UPDATED_RW4!O238</f>
        <v>351</v>
      </c>
      <c r="P238">
        <f>[1]RPPF_UPDATED_RW4!P238</f>
        <v>-6.9278500000000003</v>
      </c>
      <c r="Q238">
        <f>[1]RPPF_UPDATED_RW4!Q238</f>
        <v>242</v>
      </c>
      <c r="R238">
        <f>[1]RPPF_UPDATED_RW4!R238</f>
        <v>0.21803049999999999</v>
      </c>
      <c r="S238">
        <f>[1]RPPF_UPDATED_RW4!S238</f>
        <v>0.37312129999999999</v>
      </c>
      <c r="T238">
        <f>[1]RPPF_UPDATED_RW4!T238</f>
        <v>0.45261829999999997</v>
      </c>
      <c r="U238">
        <f>[1]RPPF_UPDATED_RW4!U238</f>
        <v>0.31072490000000003</v>
      </c>
      <c r="V238">
        <f>[1]RPPF_UPDATED_RW4!V238</f>
        <v>305</v>
      </c>
      <c r="W238">
        <f>[1]RPPF_UPDATED_RW4!W238</f>
        <v>213</v>
      </c>
      <c r="X238">
        <f>[1]RPPF_UPDATED_RW4!X238</f>
        <v>183</v>
      </c>
      <c r="Y238">
        <f>[1]RPPF_UPDATED_RW4!Y238</f>
        <v>249</v>
      </c>
      <c r="Z238">
        <f>[1]RPPF_UPDATED_RW4!Z238</f>
        <v>-9.5386267571697894E-2</v>
      </c>
      <c r="AA238">
        <f>[1]RPPF_UPDATED_RW4!AA238</f>
        <v>240</v>
      </c>
      <c r="AB238">
        <f>[1]RPPF_UPDATED_RW4!AB238</f>
        <v>900118.37807985605</v>
      </c>
      <c r="AC238">
        <f>[1]RPPF_UPDATED_RW4!AC238</f>
        <v>69</v>
      </c>
      <c r="AD238">
        <f>[1]RPPF_UPDATED_RW4!AD238</f>
        <v>28.5345854736387</v>
      </c>
      <c r="AE238">
        <f>[1]RPPF_UPDATED_RW4!AE238</f>
        <v>296</v>
      </c>
      <c r="AF238">
        <f>[1]RPPF_UPDATED_RW4!AF238</f>
        <v>268</v>
      </c>
      <c r="AG238">
        <f>[1]RPPF_UPDATED_RW4!AG238</f>
        <v>0.2955759</v>
      </c>
      <c r="AH238">
        <f>[1]RPPF_UPDATED_RW4!AH238</f>
        <v>267</v>
      </c>
      <c r="AI238">
        <f>[1]RPPF_UPDATED_RW4!AI238</f>
        <v>213</v>
      </c>
      <c r="AJ238">
        <f>[1]RPPF_UPDATED_RW4!AJ238</f>
        <v>183</v>
      </c>
      <c r="AK238">
        <f>[1]RPPF_UPDATED_RW4!AK238</f>
        <v>249</v>
      </c>
      <c r="AL238">
        <f>[1]RPPF_UPDATED_RW4!AL238</f>
        <v>212.666666666666</v>
      </c>
      <c r="AM238">
        <f>[1]RPPF_UPDATED_RW4!AM238</f>
        <v>569.96656761934105</v>
      </c>
      <c r="AN238">
        <f>[1]RPPF_UPDATED_RW4!AN238</f>
        <v>218</v>
      </c>
      <c r="AO238">
        <f>[1]RPPF_UPDATED_RW4!AO238</f>
        <v>719.49934574052395</v>
      </c>
      <c r="AP238">
        <f>[1]RPPF_UPDATED_RW4!AP238</f>
        <v>243</v>
      </c>
      <c r="AQ238">
        <f>[1]RPPF_UPDATED_RW4!AQ238</f>
        <v>0.21932076602640699</v>
      </c>
      <c r="AR238">
        <f>[1]RPPF_UPDATED_RW4!AR238</f>
        <v>0.14777451565340699</v>
      </c>
      <c r="AS238">
        <f>[1]RPPF_UPDATED_RW4!AS238</f>
        <v>0.50757418123276399</v>
      </c>
      <c r="AT238">
        <f>[1]RPPF_UPDATED_RW4!AT238</f>
        <v>237</v>
      </c>
    </row>
    <row r="239" spans="1:46" x14ac:dyDescent="0.25">
      <c r="A239">
        <f>[1]RPPF_UPDATED_RW4!A239</f>
        <v>237</v>
      </c>
      <c r="B239">
        <f>[1]RPPF_UPDATED_RW4!B239</f>
        <v>2025</v>
      </c>
      <c r="C239" t="str">
        <f>[1]RPPF_UPDATED_RW4!C239</f>
        <v>Hawaii</v>
      </c>
      <c r="D239">
        <f>[1]RPPF_UPDATED_RW4!D239</f>
        <v>66.695400000000006</v>
      </c>
      <c r="E239">
        <f>[1]RPPF_UPDATED_RW4!E239</f>
        <v>258</v>
      </c>
      <c r="F239">
        <f>[1]RPPF_UPDATED_RW4!F239</f>
        <v>65.740099999999998</v>
      </c>
      <c r="G239">
        <f>[1]RPPF_UPDATED_RW4!G239</f>
        <v>260</v>
      </c>
      <c r="H239">
        <f>[1]RPPF_UPDATED_RW4!H239</f>
        <v>103.554</v>
      </c>
      <c r="I239">
        <f>[1]RPPF_UPDATED_RW4!I239</f>
        <v>249</v>
      </c>
      <c r="J239">
        <f>[1]RPPF_UPDATED_RW4!J239</f>
        <v>104.026</v>
      </c>
      <c r="K239">
        <f>[1]RPPF_UPDATED_RW4!K239</f>
        <v>239</v>
      </c>
      <c r="L239">
        <f>[1]RPPF_UPDATED_RW4!L239</f>
        <v>104.688</v>
      </c>
      <c r="M239">
        <f>[1]RPPF_UPDATED_RW4!M239</f>
        <v>149</v>
      </c>
      <c r="N239">
        <f>[1]RPPF_UPDATED_RW4!N239</f>
        <v>107.621</v>
      </c>
      <c r="O239">
        <f>[1]RPPF_UPDATED_RW4!O239</f>
        <v>175</v>
      </c>
      <c r="P239">
        <f>[1]RPPF_UPDATED_RW4!P239</f>
        <v>-3.59511</v>
      </c>
      <c r="Q239">
        <f>[1]RPPF_UPDATED_RW4!Q239</f>
        <v>211</v>
      </c>
      <c r="R239">
        <f>[1]RPPF_UPDATED_RW4!R239</f>
        <v>0.46891870000000002</v>
      </c>
      <c r="S239">
        <f>[1]RPPF_UPDATED_RW4!S239</f>
        <v>0.29582570000000002</v>
      </c>
      <c r="T239">
        <f>[1]RPPF_UPDATED_RW4!T239</f>
        <v>0.49291629999999997</v>
      </c>
      <c r="U239">
        <f>[1]RPPF_UPDATED_RW4!U239</f>
        <v>0.3382232</v>
      </c>
      <c r="V239">
        <f>[1]RPPF_UPDATED_RW4!V239</f>
        <v>187</v>
      </c>
      <c r="W239">
        <f>[1]RPPF_UPDATED_RW4!W239</f>
        <v>257</v>
      </c>
      <c r="X239">
        <f>[1]RPPF_UPDATED_RW4!X239</f>
        <v>163</v>
      </c>
      <c r="Y239">
        <f>[1]RPPF_UPDATED_RW4!Y239</f>
        <v>232</v>
      </c>
      <c r="Z239">
        <f>[1]RPPF_UPDATED_RW4!Z239</f>
        <v>-5.3901768337846302E-2</v>
      </c>
      <c r="AA239">
        <f>[1]RPPF_UPDATED_RW4!AA239</f>
        <v>214</v>
      </c>
      <c r="AB239">
        <f>[1]RPPF_UPDATED_RW4!AB239</f>
        <v>721738.18020929</v>
      </c>
      <c r="AC239">
        <f>[1]RPPF_UPDATED_RW4!AC239</f>
        <v>259</v>
      </c>
      <c r="AD239">
        <f>[1]RPPF_UPDATED_RW4!AD239</f>
        <v>26.726331783141699</v>
      </c>
      <c r="AE239">
        <f>[1]RPPF_UPDATED_RW4!AE239</f>
        <v>201</v>
      </c>
      <c r="AF239">
        <f>[1]RPPF_UPDATED_RW4!AF239</f>
        <v>207.5</v>
      </c>
      <c r="AG239">
        <f>[1]RPPF_UPDATED_RW4!AG239</f>
        <v>0.3823722</v>
      </c>
      <c r="AH239">
        <f>[1]RPPF_UPDATED_RW4!AH239</f>
        <v>224</v>
      </c>
      <c r="AI239">
        <f>[1]RPPF_UPDATED_RW4!AI239</f>
        <v>257</v>
      </c>
      <c r="AJ239">
        <f>[1]RPPF_UPDATED_RW4!AJ239</f>
        <v>163</v>
      </c>
      <c r="AK239">
        <f>[1]RPPF_UPDATED_RW4!AK239</f>
        <v>232</v>
      </c>
      <c r="AL239">
        <f>[1]RPPF_UPDATED_RW4!AL239</f>
        <v>216.583333333333</v>
      </c>
      <c r="AM239">
        <f>[1]RPPF_UPDATED_RW4!AM239</f>
        <v>732.13156711311103</v>
      </c>
      <c r="AN239">
        <f>[1]RPPF_UPDATED_RW4!AN239</f>
        <v>243</v>
      </c>
      <c r="AO239">
        <f>[1]RPPF_UPDATED_RW4!AO239</f>
        <v>566.42018779956595</v>
      </c>
      <c r="AP239">
        <f>[1]RPPF_UPDATED_RW4!AP239</f>
        <v>226</v>
      </c>
      <c r="AQ239">
        <f>[1]RPPF_UPDATED_RW4!AQ239</f>
        <v>0.16958664092017101</v>
      </c>
      <c r="AR239">
        <f>[1]RPPF_UPDATED_RW4!AR239</f>
        <v>0.196971455315229</v>
      </c>
      <c r="AS239">
        <f>[1]RPPF_UPDATED_RW4!AS239</f>
        <v>0.50727694913176002</v>
      </c>
      <c r="AT239">
        <f>[1]RPPF_UPDATED_RW4!AT239</f>
        <v>238</v>
      </c>
    </row>
    <row r="240" spans="1:46" x14ac:dyDescent="0.25">
      <c r="A240">
        <f>[1]RPPF_UPDATED_RW4!A240</f>
        <v>238</v>
      </c>
      <c r="B240">
        <f>[1]RPPF_UPDATED_RW4!B240</f>
        <v>2025</v>
      </c>
      <c r="C240" t="str">
        <f>[1]RPPF_UPDATED_RW4!C240</f>
        <v>Marist</v>
      </c>
      <c r="D240">
        <f>[1]RPPF_UPDATED_RW4!D240</f>
        <v>64.200500000000005</v>
      </c>
      <c r="E240">
        <f>[1]RPPF_UPDATED_RW4!E240</f>
        <v>347</v>
      </c>
      <c r="F240">
        <f>[1]RPPF_UPDATED_RW4!F240</f>
        <v>64.050700000000006</v>
      </c>
      <c r="G240">
        <f>[1]RPPF_UPDATED_RW4!G240</f>
        <v>337</v>
      </c>
      <c r="H240">
        <f>[1]RPPF_UPDATED_RW4!H240</f>
        <v>103.751</v>
      </c>
      <c r="I240">
        <f>[1]RPPF_UPDATED_RW4!I240</f>
        <v>242</v>
      </c>
      <c r="J240">
        <f>[1]RPPF_UPDATED_RW4!J240</f>
        <v>100.791</v>
      </c>
      <c r="K240">
        <f>[1]RPPF_UPDATED_RW4!K240</f>
        <v>297</v>
      </c>
      <c r="L240">
        <f>[1]RPPF_UPDATED_RW4!L240</f>
        <v>97.901300000000006</v>
      </c>
      <c r="M240">
        <f>[1]RPPF_UPDATED_RW4!M240</f>
        <v>28</v>
      </c>
      <c r="N240">
        <f>[1]RPPF_UPDATED_RW4!N240</f>
        <v>105.684</v>
      </c>
      <c r="O240">
        <f>[1]RPPF_UPDATED_RW4!O240</f>
        <v>140</v>
      </c>
      <c r="P240">
        <f>[1]RPPF_UPDATED_RW4!P240</f>
        <v>-4.8932599999999997</v>
      </c>
      <c r="Q240">
        <f>[1]RPPF_UPDATED_RW4!Q240</f>
        <v>226</v>
      </c>
      <c r="R240">
        <f>[1]RPPF_UPDATED_RW4!R240</f>
        <v>0.35162470000000001</v>
      </c>
      <c r="S240">
        <f>[1]RPPF_UPDATED_RW4!S240</f>
        <v>0.33722340000000001</v>
      </c>
      <c r="T240">
        <f>[1]RPPF_UPDATED_RW4!T240</f>
        <v>0.31282480000000001</v>
      </c>
      <c r="U240">
        <f>[1]RPPF_UPDATED_RW4!U240</f>
        <v>0.39391989999999999</v>
      </c>
      <c r="V240">
        <f>[1]RPPF_UPDATED_RW4!V240</f>
        <v>247</v>
      </c>
      <c r="W240">
        <f>[1]RPPF_UPDATED_RW4!W240</f>
        <v>234</v>
      </c>
      <c r="X240">
        <f>[1]RPPF_UPDATED_RW4!X240</f>
        <v>248</v>
      </c>
      <c r="Y240">
        <f>[1]RPPF_UPDATED_RW4!Y240</f>
        <v>199</v>
      </c>
      <c r="Z240">
        <f>[1]RPPF_UPDATED_RW4!Z240</f>
        <v>-7.6214359701248402E-2</v>
      </c>
      <c r="AA240">
        <f>[1]RPPF_UPDATED_RW4!AA240</f>
        <v>228</v>
      </c>
      <c r="AB240">
        <f>[1]RPPF_UPDATED_RW4!AB240</f>
        <v>652201.68813303998</v>
      </c>
      <c r="AC240">
        <f>[1]RPPF_UPDATED_RW4!AC240</f>
        <v>332</v>
      </c>
      <c r="AD240">
        <f>[1]RPPF_UPDATED_RW4!AD240</f>
        <v>26.969716260880698</v>
      </c>
      <c r="AE240">
        <f>[1]RPPF_UPDATED_RW4!AE240</f>
        <v>214</v>
      </c>
      <c r="AF240">
        <f>[1]RPPF_UPDATED_RW4!AF240</f>
        <v>221</v>
      </c>
      <c r="AG240">
        <f>[1]RPPF_UPDATED_RW4!AG240</f>
        <v>0.34442404999999998</v>
      </c>
      <c r="AH240">
        <f>[1]RPPF_UPDATED_RW4!AH240</f>
        <v>239</v>
      </c>
      <c r="AI240">
        <f>[1]RPPF_UPDATED_RW4!AI240</f>
        <v>234</v>
      </c>
      <c r="AJ240">
        <f>[1]RPPF_UPDATED_RW4!AJ240</f>
        <v>248</v>
      </c>
      <c r="AK240">
        <f>[1]RPPF_UPDATED_RW4!AK240</f>
        <v>199</v>
      </c>
      <c r="AL240">
        <f>[1]RPPF_UPDATED_RW4!AL240</f>
        <v>244.5</v>
      </c>
      <c r="AM240">
        <f>[1]RPPF_UPDATED_RW4!AM240</f>
        <v>725.03865390124099</v>
      </c>
      <c r="AN240">
        <f>[1]RPPF_UPDATED_RW4!AN240</f>
        <v>240</v>
      </c>
      <c r="AO240">
        <f>[1]RPPF_UPDATED_RW4!AO240</f>
        <v>709.88074148712894</v>
      </c>
      <c r="AP240">
        <f>[1]RPPF_UPDATED_RW4!AP240</f>
        <v>240</v>
      </c>
      <c r="AQ240">
        <f>[1]RPPF_UPDATED_RW4!AQ240</f>
        <v>0.19350680267918</v>
      </c>
      <c r="AR240">
        <f>[1]RPPF_UPDATED_RW4!AR240</f>
        <v>0.172486305171756</v>
      </c>
      <c r="AS240">
        <f>[1]RPPF_UPDATED_RW4!AS240</f>
        <v>0.50696405115195897</v>
      </c>
      <c r="AT240">
        <f>[1]RPPF_UPDATED_RW4!AT240</f>
        <v>239</v>
      </c>
    </row>
    <row r="241" spans="1:46" x14ac:dyDescent="0.25">
      <c r="A241">
        <f>[1]RPPF_UPDATED_RW4!A241</f>
        <v>239</v>
      </c>
      <c r="B241">
        <f>[1]RPPF_UPDATED_RW4!B241</f>
        <v>2025</v>
      </c>
      <c r="C241" t="str">
        <f>[1]RPPF_UPDATED_RW4!C241</f>
        <v>Idaho</v>
      </c>
      <c r="D241">
        <f>[1]RPPF_UPDATED_RW4!D241</f>
        <v>66.909899999999993</v>
      </c>
      <c r="E241">
        <f>[1]RPPF_UPDATED_RW4!E241</f>
        <v>244</v>
      </c>
      <c r="F241">
        <f>[1]RPPF_UPDATED_RW4!F241</f>
        <v>66.364999999999995</v>
      </c>
      <c r="G241">
        <f>[1]RPPF_UPDATED_RW4!G241</f>
        <v>232</v>
      </c>
      <c r="H241">
        <f>[1]RPPF_UPDATED_RW4!H241</f>
        <v>108.62</v>
      </c>
      <c r="I241">
        <f>[1]RPPF_UPDATED_RW4!I241</f>
        <v>120</v>
      </c>
      <c r="J241">
        <f>[1]RPPF_UPDATED_RW4!J241</f>
        <v>109.444</v>
      </c>
      <c r="K241">
        <f>[1]RPPF_UPDATED_RW4!K241</f>
        <v>132</v>
      </c>
      <c r="L241">
        <f>[1]RPPF_UPDATED_RW4!L241</f>
        <v>114.566</v>
      </c>
      <c r="M241">
        <f>[1]RPPF_UPDATED_RW4!M241</f>
        <v>341</v>
      </c>
      <c r="N241">
        <f>[1]RPPF_UPDATED_RW4!N241</f>
        <v>117.744</v>
      </c>
      <c r="O241">
        <f>[1]RPPF_UPDATED_RW4!O241</f>
        <v>348</v>
      </c>
      <c r="P241">
        <f>[1]RPPF_UPDATED_RW4!P241</f>
        <v>-8.2998700000000003</v>
      </c>
      <c r="Q241">
        <f>[1]RPPF_UPDATED_RW4!Q241</f>
        <v>265</v>
      </c>
      <c r="R241">
        <f>[1]RPPF_UPDATED_RW4!R241</f>
        <v>0.34092549999999999</v>
      </c>
      <c r="S241">
        <f>[1]RPPF_UPDATED_RW4!S241</f>
        <v>0.33312360000000002</v>
      </c>
      <c r="T241">
        <f>[1]RPPF_UPDATED_RW4!T241</f>
        <v>0.38352199999999997</v>
      </c>
      <c r="U241">
        <f>[1]RPPF_UPDATED_RW4!U241</f>
        <v>0.43821880000000002</v>
      </c>
      <c r="V241">
        <f>[1]RPPF_UPDATED_RW4!V241</f>
        <v>255</v>
      </c>
      <c r="W241">
        <f>[1]RPPF_UPDATED_RW4!W241</f>
        <v>236</v>
      </c>
      <c r="X241">
        <f>[1]RPPF_UPDATED_RW4!X241</f>
        <v>220</v>
      </c>
      <c r="Y241">
        <f>[1]RPPF_UPDATED_RW4!Y241</f>
        <v>188</v>
      </c>
      <c r="Z241">
        <f>[1]RPPF_UPDATED_RW4!Z241</f>
        <v>-0.124047413013619</v>
      </c>
      <c r="AA241">
        <f>[1]RPPF_UPDATED_RW4!AA241</f>
        <v>267</v>
      </c>
      <c r="AB241">
        <f>[1]RPPF_UPDATED_RW4!AB241</f>
        <v>801446.05529084604</v>
      </c>
      <c r="AC241">
        <f>[1]RPPF_UPDATED_RW4!AC241</f>
        <v>154</v>
      </c>
      <c r="AD241">
        <f>[1]RPPF_UPDATED_RW4!AD241</f>
        <v>30.761795175487801</v>
      </c>
      <c r="AE241">
        <f>[1]RPPF_UPDATED_RW4!AE241</f>
        <v>350</v>
      </c>
      <c r="AF241">
        <f>[1]RPPF_UPDATED_RW4!AF241</f>
        <v>308.5</v>
      </c>
      <c r="AG241">
        <f>[1]RPPF_UPDATED_RW4!AG241</f>
        <v>0.33702454999999998</v>
      </c>
      <c r="AH241">
        <f>[1]RPPF_UPDATED_RW4!AH241</f>
        <v>246</v>
      </c>
      <c r="AI241">
        <f>[1]RPPF_UPDATED_RW4!AI241</f>
        <v>236</v>
      </c>
      <c r="AJ241">
        <f>[1]RPPF_UPDATED_RW4!AJ241</f>
        <v>220</v>
      </c>
      <c r="AK241">
        <f>[1]RPPF_UPDATED_RW4!AK241</f>
        <v>188</v>
      </c>
      <c r="AL241">
        <f>[1]RPPF_UPDATED_RW4!AL241</f>
        <v>230.583333333333</v>
      </c>
      <c r="AM241">
        <f>[1]RPPF_UPDATED_RW4!AM241</f>
        <v>692.18552313115401</v>
      </c>
      <c r="AN241">
        <f>[1]RPPF_UPDATED_RW4!AN241</f>
        <v>232</v>
      </c>
      <c r="AO241">
        <f>[1]RPPF_UPDATED_RW4!AO241</f>
        <v>684.17369990801296</v>
      </c>
      <c r="AP241">
        <f>[1]RPPF_UPDATED_RW4!AP241</f>
        <v>238</v>
      </c>
      <c r="AQ241">
        <f>[1]RPPF_UPDATED_RW4!AQ241</f>
        <v>0.19204269874691299</v>
      </c>
      <c r="AR241">
        <f>[1]RPPF_UPDATED_RW4!AR241</f>
        <v>0.16956064693714401</v>
      </c>
      <c r="AS241">
        <f>[1]RPPF_UPDATED_RW4!AS241</f>
        <v>0.50452300962936703</v>
      </c>
      <c r="AT241">
        <f>[1]RPPF_UPDATED_RW4!AT241</f>
        <v>240</v>
      </c>
    </row>
    <row r="242" spans="1:46" x14ac:dyDescent="0.25">
      <c r="A242">
        <f>[1]RPPF_UPDATED_RW4!A242</f>
        <v>240</v>
      </c>
      <c r="B242">
        <f>[1]RPPF_UPDATED_RW4!B242</f>
        <v>2025</v>
      </c>
      <c r="C242" t="str">
        <f>[1]RPPF_UPDATED_RW4!C242</f>
        <v>Gardner Webb</v>
      </c>
      <c r="D242">
        <f>[1]RPPF_UPDATED_RW4!D242</f>
        <v>70.656199999999998</v>
      </c>
      <c r="E242">
        <f>[1]RPPF_UPDATED_RW4!E242</f>
        <v>54</v>
      </c>
      <c r="F242">
        <f>[1]RPPF_UPDATED_RW4!F242</f>
        <v>69.312399999999997</v>
      </c>
      <c r="G242">
        <f>[1]RPPF_UPDATED_RW4!G242</f>
        <v>75</v>
      </c>
      <c r="H242">
        <f>[1]RPPF_UPDATED_RW4!H242</f>
        <v>106.43300000000001</v>
      </c>
      <c r="I242">
        <f>[1]RPPF_UPDATED_RW4!I242</f>
        <v>163</v>
      </c>
      <c r="J242">
        <f>[1]RPPF_UPDATED_RW4!J242</f>
        <v>106.09699999999999</v>
      </c>
      <c r="K242">
        <f>[1]RPPF_UPDATED_RW4!K242</f>
        <v>203</v>
      </c>
      <c r="L242">
        <f>[1]RPPF_UPDATED_RW4!L242</f>
        <v>111.797</v>
      </c>
      <c r="M242">
        <f>[1]RPPF_UPDATED_RW4!M242</f>
        <v>309</v>
      </c>
      <c r="N242">
        <f>[1]RPPF_UPDATED_RW4!N242</f>
        <v>112.738</v>
      </c>
      <c r="O242">
        <f>[1]RPPF_UPDATED_RW4!O242</f>
        <v>278</v>
      </c>
      <c r="P242">
        <f>[1]RPPF_UPDATED_RW4!P242</f>
        <v>-6.64086</v>
      </c>
      <c r="Q242">
        <f>[1]RPPF_UPDATED_RW4!Q242</f>
        <v>241</v>
      </c>
      <c r="R242">
        <f>[1]RPPF_UPDATED_RW4!R242</f>
        <v>0.37172339999999998</v>
      </c>
      <c r="S242">
        <f>[1]RPPF_UPDATED_RW4!S242</f>
        <v>0.32152429999999999</v>
      </c>
      <c r="T242">
        <f>[1]RPPF_UPDATED_RW4!T242</f>
        <v>0.36912230000000001</v>
      </c>
      <c r="U242">
        <f>[1]RPPF_UPDATED_RW4!U242</f>
        <v>0.2736267</v>
      </c>
      <c r="V242">
        <f>[1]RPPF_UPDATED_RW4!V242</f>
        <v>233</v>
      </c>
      <c r="W242">
        <f>[1]RPPF_UPDATED_RW4!W242</f>
        <v>243</v>
      </c>
      <c r="X242">
        <f>[1]RPPF_UPDATED_RW4!X242</f>
        <v>223</v>
      </c>
      <c r="Y242">
        <f>[1]RPPF_UPDATED_RW4!Y242</f>
        <v>267</v>
      </c>
      <c r="Z242">
        <f>[1]RPPF_UPDATED_RW4!Z242</f>
        <v>-9.3990336304528202E-2</v>
      </c>
      <c r="AA242">
        <f>[1]RPPF_UPDATED_RW4!AA242</f>
        <v>239</v>
      </c>
      <c r="AB242">
        <f>[1]RPPF_UPDATED_RW4!AB242</f>
        <v>795346.70210098499</v>
      </c>
      <c r="AC242">
        <f>[1]RPPF_UPDATED_RW4!AC242</f>
        <v>164</v>
      </c>
      <c r="AD242">
        <f>[1]RPPF_UPDATED_RW4!AD242</f>
        <v>27.174542737399399</v>
      </c>
      <c r="AE242">
        <f>[1]RPPF_UPDATED_RW4!AE242</f>
        <v>225</v>
      </c>
      <c r="AF242">
        <f>[1]RPPF_UPDATED_RW4!AF242</f>
        <v>232</v>
      </c>
      <c r="AG242">
        <f>[1]RPPF_UPDATED_RW4!AG242</f>
        <v>0.34662384999999901</v>
      </c>
      <c r="AH242">
        <f>[1]RPPF_UPDATED_RW4!AH242</f>
        <v>237</v>
      </c>
      <c r="AI242">
        <f>[1]RPPF_UPDATED_RW4!AI242</f>
        <v>243</v>
      </c>
      <c r="AJ242">
        <f>[1]RPPF_UPDATED_RW4!AJ242</f>
        <v>223</v>
      </c>
      <c r="AK242">
        <f>[1]RPPF_UPDATED_RW4!AK242</f>
        <v>267</v>
      </c>
      <c r="AL242">
        <f>[1]RPPF_UPDATED_RW4!AL242</f>
        <v>227</v>
      </c>
      <c r="AM242">
        <f>[1]RPPF_UPDATED_RW4!AM242</f>
        <v>706.01195617251904</v>
      </c>
      <c r="AN242">
        <f>[1]RPPF_UPDATED_RW4!AN242</f>
        <v>235</v>
      </c>
      <c r="AO242">
        <f>[1]RPPF_UPDATED_RW4!AO242</f>
        <v>654.88857734399903</v>
      </c>
      <c r="AP242">
        <f>[1]RPPF_UPDATED_RW4!AP242</f>
        <v>233</v>
      </c>
      <c r="AQ242">
        <f>[1]RPPF_UPDATED_RW4!AQ242</f>
        <v>0.18498957141803099</v>
      </c>
      <c r="AR242">
        <f>[1]RPPF_UPDATED_RW4!AR242</f>
        <v>0.17534639404081501</v>
      </c>
      <c r="AS242">
        <f>[1]RPPF_UPDATED_RW4!AS242</f>
        <v>0.50381494529905502</v>
      </c>
      <c r="AT242">
        <f>[1]RPPF_UPDATED_RW4!AT242</f>
        <v>241</v>
      </c>
    </row>
    <row r="243" spans="1:46" x14ac:dyDescent="0.25">
      <c r="A243">
        <f>[1]RPPF_UPDATED_RW4!A243</f>
        <v>241</v>
      </c>
      <c r="B243">
        <f>[1]RPPF_UPDATED_RW4!B243</f>
        <v>2025</v>
      </c>
      <c r="C243" t="str">
        <f>[1]RPPF_UPDATED_RW4!C243</f>
        <v>Incarnate Word</v>
      </c>
      <c r="D243">
        <f>[1]RPPF_UPDATED_RW4!D243</f>
        <v>65.116299999999995</v>
      </c>
      <c r="E243">
        <f>[1]RPPF_UPDATED_RW4!E243</f>
        <v>323</v>
      </c>
      <c r="F243">
        <f>[1]RPPF_UPDATED_RW4!F243</f>
        <v>64.568600000000004</v>
      </c>
      <c r="G243">
        <f>[1]RPPF_UPDATED_RW4!G243</f>
        <v>323</v>
      </c>
      <c r="H243">
        <f>[1]RPPF_UPDATED_RW4!H243</f>
        <v>107.334</v>
      </c>
      <c r="I243">
        <f>[1]RPPF_UPDATED_RW4!I243</f>
        <v>147</v>
      </c>
      <c r="J243">
        <f>[1]RPPF_UPDATED_RW4!J243</f>
        <v>106.727</v>
      </c>
      <c r="K243">
        <f>[1]RPPF_UPDATED_RW4!K243</f>
        <v>191</v>
      </c>
      <c r="L243">
        <f>[1]RPPF_UPDATED_RW4!L243</f>
        <v>109.74299999999999</v>
      </c>
      <c r="M243">
        <f>[1]RPPF_UPDATED_RW4!M243</f>
        <v>270</v>
      </c>
      <c r="N243">
        <f>[1]RPPF_UPDATED_RW4!N243</f>
        <v>114.46299999999999</v>
      </c>
      <c r="O243">
        <f>[1]RPPF_UPDATED_RW4!O243</f>
        <v>311</v>
      </c>
      <c r="P243">
        <f>[1]RPPF_UPDATED_RW4!P243</f>
        <v>-7.7359600000000004</v>
      </c>
      <c r="Q243">
        <f>[1]RPPF_UPDATED_RW4!Q243</f>
        <v>262</v>
      </c>
      <c r="R243">
        <f>[1]RPPF_UPDATED_RW4!R243</f>
        <v>0.26542870000000002</v>
      </c>
      <c r="S243">
        <f>[1]RPPF_UPDATED_RW4!S243</f>
        <v>0.35392259999999998</v>
      </c>
      <c r="T243">
        <f>[1]RPPF_UPDATED_RW4!T243</f>
        <v>0.28902630000000001</v>
      </c>
      <c r="U243">
        <f>[1]RPPF_UPDATED_RW4!U243</f>
        <v>0.39222020000000002</v>
      </c>
      <c r="V243">
        <f>[1]RPPF_UPDATED_RW4!V243</f>
        <v>287</v>
      </c>
      <c r="W243">
        <f>[1]RPPF_UPDATED_RW4!W243</f>
        <v>226</v>
      </c>
      <c r="X243">
        <f>[1]RPPF_UPDATED_RW4!X243</f>
        <v>263</v>
      </c>
      <c r="Y243">
        <f>[1]RPPF_UPDATED_RW4!Y243</f>
        <v>202</v>
      </c>
      <c r="Z243">
        <f>[1]RPPF_UPDATED_RW4!Z243</f>
        <v>-0.118802818956236</v>
      </c>
      <c r="AA243">
        <f>[1]RPPF_UPDATED_RW4!AA243</f>
        <v>263</v>
      </c>
      <c r="AB243">
        <f>[1]RPPF_UPDATED_RW4!AB243</f>
        <v>741717.14727412199</v>
      </c>
      <c r="AC243">
        <f>[1]RPPF_UPDATED_RW4!AC243</f>
        <v>231</v>
      </c>
      <c r="AD243">
        <f>[1]RPPF_UPDATED_RW4!AD243</f>
        <v>30.211652694452901</v>
      </c>
      <c r="AE243">
        <f>[1]RPPF_UPDATED_RW4!AE243</f>
        <v>345</v>
      </c>
      <c r="AF243">
        <f>[1]RPPF_UPDATED_RW4!AF243</f>
        <v>304</v>
      </c>
      <c r="AG243">
        <f>[1]RPPF_UPDATED_RW4!AG243</f>
        <v>0.30967564999999903</v>
      </c>
      <c r="AH243">
        <f>[1]RPPF_UPDATED_RW4!AH243</f>
        <v>253</v>
      </c>
      <c r="AI243">
        <f>[1]RPPF_UPDATED_RW4!AI243</f>
        <v>226</v>
      </c>
      <c r="AJ243">
        <f>[1]RPPF_UPDATED_RW4!AJ243</f>
        <v>263</v>
      </c>
      <c r="AK243">
        <f>[1]RPPF_UPDATED_RW4!AK243</f>
        <v>202</v>
      </c>
      <c r="AL243">
        <f>[1]RPPF_UPDATED_RW4!AL243</f>
        <v>252.666666666666</v>
      </c>
      <c r="AM243">
        <f>[1]RPPF_UPDATED_RW4!AM243</f>
        <v>713.90373676805802</v>
      </c>
      <c r="AN243">
        <f>[1]RPPF_UPDATED_RW4!AN243</f>
        <v>239</v>
      </c>
      <c r="AO243">
        <f>[1]RPPF_UPDATED_RW4!AO243</f>
        <v>815.90743949892897</v>
      </c>
      <c r="AP243">
        <f>[1]RPPF_UPDATED_RW4!AP243</f>
        <v>258</v>
      </c>
      <c r="AQ243">
        <f>[1]RPPF_UPDATED_RW4!AQ243</f>
        <v>0.20340376180806399</v>
      </c>
      <c r="AR243">
        <f>[1]RPPF_UPDATED_RW4!AR243</f>
        <v>0.15240923056393299</v>
      </c>
      <c r="AS243">
        <f>[1]RPPF_UPDATED_RW4!AS243</f>
        <v>0.50127578132750805</v>
      </c>
      <c r="AT243">
        <f>[1]RPPF_UPDATED_RW4!AT243</f>
        <v>242</v>
      </c>
    </row>
    <row r="244" spans="1:46" x14ac:dyDescent="0.25">
      <c r="A244">
        <f>[1]RPPF_UPDATED_RW4!A244</f>
        <v>242</v>
      </c>
      <c r="B244">
        <f>[1]RPPF_UPDATED_RW4!B244</f>
        <v>2025</v>
      </c>
      <c r="C244" t="str">
        <f>[1]RPPF_UPDATED_RW4!C244</f>
        <v>Bucknell</v>
      </c>
      <c r="D244">
        <f>[1]RPPF_UPDATED_RW4!D244</f>
        <v>67.680599999999998</v>
      </c>
      <c r="E244">
        <f>[1]RPPF_UPDATED_RW4!E244</f>
        <v>205</v>
      </c>
      <c r="F244">
        <f>[1]RPPF_UPDATED_RW4!F244</f>
        <v>67.75</v>
      </c>
      <c r="G244">
        <f>[1]RPPF_UPDATED_RW4!G244</f>
        <v>161</v>
      </c>
      <c r="H244">
        <f>[1]RPPF_UPDATED_RW4!H244</f>
        <v>102.874</v>
      </c>
      <c r="I244">
        <f>[1]RPPF_UPDATED_RW4!I244</f>
        <v>259</v>
      </c>
      <c r="J244">
        <f>[1]RPPF_UPDATED_RW4!J244</f>
        <v>101.824</v>
      </c>
      <c r="K244">
        <f>[1]RPPF_UPDATED_RW4!K244</f>
        <v>279</v>
      </c>
      <c r="L244">
        <f>[1]RPPF_UPDATED_RW4!L244</f>
        <v>103.194</v>
      </c>
      <c r="M244">
        <f>[1]RPPF_UPDATED_RW4!M244</f>
        <v>108</v>
      </c>
      <c r="N244">
        <f>[1]RPPF_UPDATED_RW4!N244</f>
        <v>107.42400000000001</v>
      </c>
      <c r="O244">
        <f>[1]RPPF_UPDATED_RW4!O244</f>
        <v>172</v>
      </c>
      <c r="P244">
        <f>[1]RPPF_UPDATED_RW4!P244</f>
        <v>-5.6002099999999997</v>
      </c>
      <c r="Q244">
        <f>[1]RPPF_UPDATED_RW4!Q244</f>
        <v>231</v>
      </c>
      <c r="R244">
        <f>[1]RPPF_UPDATED_RW4!R244</f>
        <v>0.35632429999999998</v>
      </c>
      <c r="S244">
        <f>[1]RPPF_UPDATED_RW4!S244</f>
        <v>0.32402389999999998</v>
      </c>
      <c r="T244">
        <f>[1]RPPF_UPDATED_RW4!T244</f>
        <v>0.22022949999999999</v>
      </c>
      <c r="U244">
        <f>[1]RPPF_UPDATED_RW4!U244</f>
        <v>0.37672070000000002</v>
      </c>
      <c r="V244">
        <f>[1]RPPF_UPDATED_RW4!V244</f>
        <v>243</v>
      </c>
      <c r="W244">
        <f>[1]RPPF_UPDATED_RW4!W244</f>
        <v>239</v>
      </c>
      <c r="X244">
        <f>[1]RPPF_UPDATED_RW4!X244</f>
        <v>295</v>
      </c>
      <c r="Y244">
        <f>[1]RPPF_UPDATED_RW4!Y244</f>
        <v>207</v>
      </c>
      <c r="Z244">
        <f>[1]RPPF_UPDATED_RW4!Z244</f>
        <v>-8.2741583260195803E-2</v>
      </c>
      <c r="AA244">
        <f>[1]RPPF_UPDATED_RW4!AA244</f>
        <v>232</v>
      </c>
      <c r="AB244">
        <f>[1]RPPF_UPDATED_RW4!AB244</f>
        <v>701721.05461186497</v>
      </c>
      <c r="AC244">
        <f>[1]RPPF_UPDATED_RW4!AC244</f>
        <v>276</v>
      </c>
      <c r="AD244">
        <f>[1]RPPF_UPDATED_RW4!AD244</f>
        <v>26.2601928513816</v>
      </c>
      <c r="AE244">
        <f>[1]RPPF_UPDATED_RW4!AE244</f>
        <v>172</v>
      </c>
      <c r="AF244">
        <f>[1]RPPF_UPDATED_RW4!AF244</f>
        <v>202</v>
      </c>
      <c r="AG244">
        <f>[1]RPPF_UPDATED_RW4!AG244</f>
        <v>0.34017409999999998</v>
      </c>
      <c r="AH244">
        <f>[1]RPPF_UPDATED_RW4!AH244</f>
        <v>244</v>
      </c>
      <c r="AI244">
        <f>[1]RPPF_UPDATED_RW4!AI244</f>
        <v>239</v>
      </c>
      <c r="AJ244">
        <f>[1]RPPF_UPDATED_RW4!AJ244</f>
        <v>295</v>
      </c>
      <c r="AK244">
        <f>[1]RPPF_UPDATED_RW4!AK244</f>
        <v>207</v>
      </c>
      <c r="AL244">
        <f>[1]RPPF_UPDATED_RW4!AL244</f>
        <v>242.666666666666</v>
      </c>
      <c r="AM244">
        <f>[1]RPPF_UPDATED_RW4!AM244</f>
        <v>748.91594930703104</v>
      </c>
      <c r="AN244">
        <f>[1]RPPF_UPDATED_RW4!AN244</f>
        <v>245</v>
      </c>
      <c r="AO244">
        <f>[1]RPPF_UPDATED_RW4!AO244</f>
        <v>713.36020780731599</v>
      </c>
      <c r="AP244">
        <f>[1]RPPF_UPDATED_RW4!AP244</f>
        <v>242</v>
      </c>
      <c r="AQ244">
        <f>[1]RPPF_UPDATED_RW4!AQ244</f>
        <v>0.18533113583337299</v>
      </c>
      <c r="AR244">
        <f>[1]RPPF_UPDATED_RW4!AR244</f>
        <v>0.170253856765163</v>
      </c>
      <c r="AS244">
        <f>[1]RPPF_UPDATED_RW4!AS244</f>
        <v>0.50114727253743796</v>
      </c>
      <c r="AT244">
        <f>[1]RPPF_UPDATED_RW4!AT244</f>
        <v>243</v>
      </c>
    </row>
    <row r="245" spans="1:46" x14ac:dyDescent="0.25">
      <c r="A245">
        <f>[1]RPPF_UPDATED_RW4!A245</f>
        <v>243</v>
      </c>
      <c r="B245">
        <f>[1]RPPF_UPDATED_RW4!B245</f>
        <v>2025</v>
      </c>
      <c r="C245" t="str">
        <f>[1]RPPF_UPDATED_RW4!C245</f>
        <v>Vermont</v>
      </c>
      <c r="D245">
        <f>[1]RPPF_UPDATED_RW4!D245</f>
        <v>64.290099999999995</v>
      </c>
      <c r="E245">
        <f>[1]RPPF_UPDATED_RW4!E245</f>
        <v>345</v>
      </c>
      <c r="F245">
        <f>[1]RPPF_UPDATED_RW4!F245</f>
        <v>62.778100000000002</v>
      </c>
      <c r="G245">
        <f>[1]RPPF_UPDATED_RW4!G245</f>
        <v>357</v>
      </c>
      <c r="H245">
        <f>[1]RPPF_UPDATED_RW4!H245</f>
        <v>98.711699999999993</v>
      </c>
      <c r="I245">
        <f>[1]RPPF_UPDATED_RW4!I245</f>
        <v>316</v>
      </c>
      <c r="J245">
        <f>[1]RPPF_UPDATED_RW4!J245</f>
        <v>98.857299999999995</v>
      </c>
      <c r="K245">
        <f>[1]RPPF_UPDATED_RW4!K245</f>
        <v>327</v>
      </c>
      <c r="L245">
        <f>[1]RPPF_UPDATED_RW4!L245</f>
        <v>102.423</v>
      </c>
      <c r="M245">
        <f>[1]RPPF_UPDATED_RW4!M245</f>
        <v>93</v>
      </c>
      <c r="N245">
        <f>[1]RPPF_UPDATED_RW4!N245</f>
        <v>106.241</v>
      </c>
      <c r="O245">
        <f>[1]RPPF_UPDATED_RW4!O245</f>
        <v>149</v>
      </c>
      <c r="P245">
        <f>[1]RPPF_UPDATED_RW4!P245</f>
        <v>-7.3841799999999997</v>
      </c>
      <c r="Q245">
        <f>[1]RPPF_UPDATED_RW4!Q245</f>
        <v>254</v>
      </c>
      <c r="R245">
        <f>[1]RPPF_UPDATED_RW4!R245</f>
        <v>0.4267205</v>
      </c>
      <c r="S245">
        <f>[1]RPPF_UPDATED_RW4!S245</f>
        <v>0.3025253</v>
      </c>
      <c r="T245">
        <f>[1]RPPF_UPDATED_RW4!T245</f>
        <v>0.30232569999999998</v>
      </c>
      <c r="U245">
        <f>[1]RPPF_UPDATED_RW4!U245</f>
        <v>0.2911261</v>
      </c>
      <c r="V245">
        <f>[1]RPPF_UPDATED_RW4!V245</f>
        <v>205</v>
      </c>
      <c r="W245">
        <f>[1]RPPF_UPDATED_RW4!W245</f>
        <v>253</v>
      </c>
      <c r="X245">
        <f>[1]RPPF_UPDATED_RW4!X245</f>
        <v>257</v>
      </c>
      <c r="Y245">
        <f>[1]RPPF_UPDATED_RW4!Y245</f>
        <v>261</v>
      </c>
      <c r="Z245">
        <f>[1]RPPF_UPDATED_RW4!Z245</f>
        <v>-0.11484972025241801</v>
      </c>
      <c r="AA245">
        <f>[1]RPPF_UPDATED_RW4!AA245</f>
        <v>260</v>
      </c>
      <c r="AB245">
        <f>[1]RPPF_UPDATED_RW4!AB245</f>
        <v>628292.08819848998</v>
      </c>
      <c r="AC245">
        <f>[1]RPPF_UPDATED_RW4!AC245</f>
        <v>345</v>
      </c>
      <c r="AD245">
        <f>[1]RPPF_UPDATED_RW4!AD245</f>
        <v>27.159598063229801</v>
      </c>
      <c r="AE245">
        <f>[1]RPPF_UPDATED_RW4!AE245</f>
        <v>223</v>
      </c>
      <c r="AF245">
        <f>[1]RPPF_UPDATED_RW4!AF245</f>
        <v>241.5</v>
      </c>
      <c r="AG245">
        <f>[1]RPPF_UPDATED_RW4!AG245</f>
        <v>0.36462289999999897</v>
      </c>
      <c r="AH245">
        <f>[1]RPPF_UPDATED_RW4!AH245</f>
        <v>231</v>
      </c>
      <c r="AI245">
        <f>[1]RPPF_UPDATED_RW4!AI245</f>
        <v>253</v>
      </c>
      <c r="AJ245">
        <f>[1]RPPF_UPDATED_RW4!AJ245</f>
        <v>257</v>
      </c>
      <c r="AK245">
        <f>[1]RPPF_UPDATED_RW4!AK245</f>
        <v>261</v>
      </c>
      <c r="AL245">
        <f>[1]RPPF_UPDATED_RW4!AL245</f>
        <v>265.916666666666</v>
      </c>
      <c r="AM245">
        <f>[1]RPPF_UPDATED_RW4!AM245</f>
        <v>878.98984536720297</v>
      </c>
      <c r="AN245">
        <f>[1]RPPF_UPDATED_RW4!AN245</f>
        <v>261</v>
      </c>
      <c r="AO245">
        <f>[1]RPPF_UPDATED_RW4!AO245</f>
        <v>729.29228160564401</v>
      </c>
      <c r="AP245">
        <f>[1]RPPF_UPDATED_RW4!AP245</f>
        <v>245</v>
      </c>
      <c r="AQ245">
        <f>[1]RPPF_UPDATED_RW4!AQ245</f>
        <v>0.170285616073201</v>
      </c>
      <c r="AR245">
        <f>[1]RPPF_UPDATED_RW4!AR245</f>
        <v>0.18198708264455099</v>
      </c>
      <c r="AS245">
        <f>[1]RPPF_UPDATED_RW4!AS245</f>
        <v>0.49927474246520598</v>
      </c>
      <c r="AT245">
        <f>[1]RPPF_UPDATED_RW4!AT245</f>
        <v>244</v>
      </c>
    </row>
    <row r="246" spans="1:46" x14ac:dyDescent="0.25">
      <c r="A246">
        <f>[1]RPPF_UPDATED_RW4!A246</f>
        <v>244</v>
      </c>
      <c r="B246">
        <f>[1]RPPF_UPDATED_RW4!B246</f>
        <v>2025</v>
      </c>
      <c r="C246" t="str">
        <f>[1]RPPF_UPDATED_RW4!C246</f>
        <v>Northwestern St.</v>
      </c>
      <c r="D246">
        <f>[1]RPPF_UPDATED_RW4!D246</f>
        <v>64.846199999999996</v>
      </c>
      <c r="E246">
        <f>[1]RPPF_UPDATED_RW4!E246</f>
        <v>331</v>
      </c>
      <c r="F246">
        <f>[1]RPPF_UPDATED_RW4!F246</f>
        <v>64.653899999999993</v>
      </c>
      <c r="G246">
        <f>[1]RPPF_UPDATED_RW4!G246</f>
        <v>321</v>
      </c>
      <c r="H246">
        <f>[1]RPPF_UPDATED_RW4!H246</f>
        <v>98.912499999999994</v>
      </c>
      <c r="I246">
        <f>[1]RPPF_UPDATED_RW4!I246</f>
        <v>315</v>
      </c>
      <c r="J246">
        <f>[1]RPPF_UPDATED_RW4!J246</f>
        <v>101.41200000000001</v>
      </c>
      <c r="K246">
        <f>[1]RPPF_UPDATED_RW4!K246</f>
        <v>286</v>
      </c>
      <c r="L246">
        <f>[1]RPPF_UPDATED_RW4!L246</f>
        <v>107.129</v>
      </c>
      <c r="M246">
        <f>[1]RPPF_UPDATED_RW4!M246</f>
        <v>202</v>
      </c>
      <c r="N246">
        <f>[1]RPPF_UPDATED_RW4!N246</f>
        <v>108.77</v>
      </c>
      <c r="O246">
        <f>[1]RPPF_UPDATED_RW4!O246</f>
        <v>200</v>
      </c>
      <c r="P246">
        <f>[1]RPPF_UPDATED_RW4!P246</f>
        <v>-7.3574099999999998</v>
      </c>
      <c r="Q246">
        <f>[1]RPPF_UPDATED_RW4!Q246</f>
        <v>253</v>
      </c>
      <c r="R246">
        <f>[1]RPPF_UPDATED_RW4!R246</f>
        <v>0.34552519999999998</v>
      </c>
      <c r="S246">
        <f>[1]RPPF_UPDATED_RW4!S246</f>
        <v>0.32802369999999997</v>
      </c>
      <c r="T246">
        <f>[1]RPPF_UPDATED_RW4!T246</f>
        <v>0.32702389999999998</v>
      </c>
      <c r="U246">
        <f>[1]RPPF_UPDATED_RW4!U246</f>
        <v>0.22782939999999999</v>
      </c>
      <c r="V246">
        <f>[1]RPPF_UPDATED_RW4!V246</f>
        <v>252</v>
      </c>
      <c r="W246">
        <f>[1]RPPF_UPDATED_RW4!W246</f>
        <v>237</v>
      </c>
      <c r="X246">
        <f>[1]RPPF_UPDATED_RW4!X246</f>
        <v>239</v>
      </c>
      <c r="Y246">
        <f>[1]RPPF_UPDATED_RW4!Y246</f>
        <v>294</v>
      </c>
      <c r="Z246">
        <f>[1]RPPF_UPDATED_RW4!Z246</f>
        <v>-0.11346848388957199</v>
      </c>
      <c r="AA246">
        <f>[1]RPPF_UPDATED_RW4!AA246</f>
        <v>259</v>
      </c>
      <c r="AB246">
        <f>[1]RPPF_UPDATED_RW4!AB246</f>
        <v>666903.85360217199</v>
      </c>
      <c r="AC246">
        <f>[1]RPPF_UPDATED_RW4!AC246</f>
        <v>320</v>
      </c>
      <c r="AD246">
        <f>[1]RPPF_UPDATED_RW4!AD246</f>
        <v>27.959543364357501</v>
      </c>
      <c r="AE246">
        <f>[1]RPPF_UPDATED_RW4!AE246</f>
        <v>265</v>
      </c>
      <c r="AF246">
        <f>[1]RPPF_UPDATED_RW4!AF246</f>
        <v>262</v>
      </c>
      <c r="AG246">
        <f>[1]RPPF_UPDATED_RW4!AG246</f>
        <v>0.336774449999999</v>
      </c>
      <c r="AH246">
        <f>[1]RPPF_UPDATED_RW4!AH246</f>
        <v>247</v>
      </c>
      <c r="AI246">
        <f>[1]RPPF_UPDATED_RW4!AI246</f>
        <v>237</v>
      </c>
      <c r="AJ246">
        <f>[1]RPPF_UPDATED_RW4!AJ246</f>
        <v>239</v>
      </c>
      <c r="AK246">
        <f>[1]RPPF_UPDATED_RW4!AK246</f>
        <v>294</v>
      </c>
      <c r="AL246">
        <f>[1]RPPF_UPDATED_RW4!AL246</f>
        <v>270.166666666666</v>
      </c>
      <c r="AM246">
        <f>[1]RPPF_UPDATED_RW4!AM246</f>
        <v>823.61935026849096</v>
      </c>
      <c r="AN246">
        <f>[1]RPPF_UPDATED_RW4!AN246</f>
        <v>251</v>
      </c>
      <c r="AO246">
        <f>[1]RPPF_UPDATED_RW4!AO246</f>
        <v>802.218418489486</v>
      </c>
      <c r="AP246">
        <f>[1]RPPF_UPDATED_RW4!AP246</f>
        <v>254</v>
      </c>
      <c r="AQ246">
        <f>[1]RPPF_UPDATED_RW4!AQ246</f>
        <v>0.18584343295035799</v>
      </c>
      <c r="AR246">
        <f>[1]RPPF_UPDATED_RW4!AR246</f>
        <v>0.16609703551916699</v>
      </c>
      <c r="AS246">
        <f>[1]RPPF_UPDATED_RW4!AS246</f>
        <v>0.49908634168718302</v>
      </c>
      <c r="AT246">
        <f>[1]RPPF_UPDATED_RW4!AT246</f>
        <v>245</v>
      </c>
    </row>
    <row r="247" spans="1:46" x14ac:dyDescent="0.25">
      <c r="A247">
        <f>[1]RPPF_UPDATED_RW4!A247</f>
        <v>245</v>
      </c>
      <c r="B247">
        <f>[1]RPPF_UPDATED_RW4!B247</f>
        <v>2025</v>
      </c>
      <c r="C247" t="str">
        <f>[1]RPPF_UPDATED_RW4!C247</f>
        <v>Mount St. Mary's</v>
      </c>
      <c r="D247">
        <f>[1]RPPF_UPDATED_RW4!D247</f>
        <v>68.113500000000002</v>
      </c>
      <c r="E247">
        <f>[1]RPPF_UPDATED_RW4!E247</f>
        <v>187</v>
      </c>
      <c r="F247">
        <f>[1]RPPF_UPDATED_RW4!F247</f>
        <v>67.878900000000002</v>
      </c>
      <c r="G247">
        <f>[1]RPPF_UPDATED_RW4!G247</f>
        <v>156</v>
      </c>
      <c r="H247">
        <f>[1]RPPF_UPDATED_RW4!H247</f>
        <v>101.099</v>
      </c>
      <c r="I247">
        <f>[1]RPPF_UPDATED_RW4!I247</f>
        <v>283</v>
      </c>
      <c r="J247">
        <f>[1]RPPF_UPDATED_RW4!J247</f>
        <v>100.848</v>
      </c>
      <c r="K247">
        <f>[1]RPPF_UPDATED_RW4!K247</f>
        <v>296</v>
      </c>
      <c r="L247">
        <f>[1]RPPF_UPDATED_RW4!L247</f>
        <v>104.321</v>
      </c>
      <c r="M247">
        <f>[1]RPPF_UPDATED_RW4!M247</f>
        <v>139</v>
      </c>
      <c r="N247">
        <f>[1]RPPF_UPDATED_RW4!N247</f>
        <v>108.999</v>
      </c>
      <c r="O247">
        <f>[1]RPPF_UPDATED_RW4!O247</f>
        <v>204</v>
      </c>
      <c r="P247">
        <f>[1]RPPF_UPDATED_RW4!P247</f>
        <v>-8.1515199999999997</v>
      </c>
      <c r="Q247">
        <f>[1]RPPF_UPDATED_RW4!Q247</f>
        <v>264</v>
      </c>
      <c r="R247">
        <f>[1]RPPF_UPDATED_RW4!R247</f>
        <v>0.1560328</v>
      </c>
      <c r="S247">
        <f>[1]RPPF_UPDATED_RW4!S247</f>
        <v>0.37922099999999997</v>
      </c>
      <c r="T247">
        <f>[1]RPPF_UPDATED_RW4!T247</f>
        <v>0.30632540000000003</v>
      </c>
      <c r="U247">
        <f>[1]RPPF_UPDATED_RW4!U247</f>
        <v>0.44311840000000002</v>
      </c>
      <c r="V247">
        <f>[1]RPPF_UPDATED_RW4!V247</f>
        <v>328</v>
      </c>
      <c r="W247">
        <f>[1]RPPF_UPDATED_RW4!W247</f>
        <v>210</v>
      </c>
      <c r="X247">
        <f>[1]RPPF_UPDATED_RW4!X247</f>
        <v>254</v>
      </c>
      <c r="Y247">
        <f>[1]RPPF_UPDATED_RW4!Y247</f>
        <v>184</v>
      </c>
      <c r="Z247">
        <f>[1]RPPF_UPDATED_RW4!Z247</f>
        <v>-0.119667907243057</v>
      </c>
      <c r="AA247">
        <f>[1]RPPF_UPDATED_RW4!AA247</f>
        <v>264</v>
      </c>
      <c r="AB247">
        <f>[1]RPPF_UPDATED_RW4!AB247</f>
        <v>692736.03029030398</v>
      </c>
      <c r="AC247">
        <f>[1]RPPF_UPDATED_RW4!AC247</f>
        <v>290</v>
      </c>
      <c r="AD247">
        <f>[1]RPPF_UPDATED_RW4!AD247</f>
        <v>26.708089611104199</v>
      </c>
      <c r="AE247">
        <f>[1]RPPF_UPDATED_RW4!AE247</f>
        <v>199</v>
      </c>
      <c r="AF247">
        <f>[1]RPPF_UPDATED_RW4!AF247</f>
        <v>231.5</v>
      </c>
      <c r="AG247">
        <f>[1]RPPF_UPDATED_RW4!AG247</f>
        <v>0.2676269</v>
      </c>
      <c r="AH247">
        <f>[1]RPPF_UPDATED_RW4!AH247</f>
        <v>281</v>
      </c>
      <c r="AI247">
        <f>[1]RPPF_UPDATED_RW4!AI247</f>
        <v>210</v>
      </c>
      <c r="AJ247">
        <f>[1]RPPF_UPDATED_RW4!AJ247</f>
        <v>254</v>
      </c>
      <c r="AK247">
        <f>[1]RPPF_UPDATED_RW4!AK247</f>
        <v>184</v>
      </c>
      <c r="AL247">
        <f>[1]RPPF_UPDATED_RW4!AL247</f>
        <v>250.75</v>
      </c>
      <c r="AM247">
        <f>[1]RPPF_UPDATED_RW4!AM247</f>
        <v>661.22393010935502</v>
      </c>
      <c r="AN247">
        <f>[1]RPPF_UPDATED_RW4!AN247</f>
        <v>227</v>
      </c>
      <c r="AO247">
        <f>[1]RPPF_UPDATED_RW4!AO247</f>
        <v>936.93870085555602</v>
      </c>
      <c r="AP247">
        <f>[1]RPPF_UPDATED_RW4!AP247</f>
        <v>274</v>
      </c>
      <c r="AQ247">
        <f>[1]RPPF_UPDATED_RW4!AQ247</f>
        <v>0.21962014466298099</v>
      </c>
      <c r="AR247">
        <f>[1]RPPF_UPDATED_RW4!AR247</f>
        <v>0.12945689628551299</v>
      </c>
      <c r="AS247">
        <f>[1]RPPF_UPDATED_RW4!AS247</f>
        <v>0.49745811066393197</v>
      </c>
      <c r="AT247">
        <f>[1]RPPF_UPDATED_RW4!AT247</f>
        <v>246</v>
      </c>
    </row>
    <row r="248" spans="1:46" x14ac:dyDescent="0.25">
      <c r="A248">
        <f>[1]RPPF_UPDATED_RW4!A248</f>
        <v>246</v>
      </c>
      <c r="B248">
        <f>[1]RPPF_UPDATED_RW4!B248</f>
        <v>2025</v>
      </c>
      <c r="C248" t="str">
        <f>[1]RPPF_UPDATED_RW4!C248</f>
        <v>Georgia Southern</v>
      </c>
      <c r="D248">
        <f>[1]RPPF_UPDATED_RW4!D248</f>
        <v>70.735299999999995</v>
      </c>
      <c r="E248">
        <f>[1]RPPF_UPDATED_RW4!E248</f>
        <v>50</v>
      </c>
      <c r="F248">
        <f>[1]RPPF_UPDATED_RW4!F248</f>
        <v>70.179900000000004</v>
      </c>
      <c r="G248">
        <f>[1]RPPF_UPDATED_RW4!G248</f>
        <v>51</v>
      </c>
      <c r="H248">
        <f>[1]RPPF_UPDATED_RW4!H248</f>
        <v>103.76600000000001</v>
      </c>
      <c r="I248">
        <f>[1]RPPF_UPDATED_RW4!I248</f>
        <v>241</v>
      </c>
      <c r="J248">
        <f>[1]RPPF_UPDATED_RW4!J248</f>
        <v>103.005</v>
      </c>
      <c r="K248">
        <f>[1]RPPF_UPDATED_RW4!K248</f>
        <v>260</v>
      </c>
      <c r="L248">
        <f>[1]RPPF_UPDATED_RW4!L248</f>
        <v>107.533</v>
      </c>
      <c r="M248">
        <f>[1]RPPF_UPDATED_RW4!M248</f>
        <v>212</v>
      </c>
      <c r="N248">
        <f>[1]RPPF_UPDATED_RW4!N248</f>
        <v>110.541</v>
      </c>
      <c r="O248">
        <f>[1]RPPF_UPDATED_RW4!O248</f>
        <v>236</v>
      </c>
      <c r="P248">
        <f>[1]RPPF_UPDATED_RW4!P248</f>
        <v>-7.5359100000000003</v>
      </c>
      <c r="Q248">
        <f>[1]RPPF_UPDATED_RW4!Q248</f>
        <v>259</v>
      </c>
      <c r="R248">
        <f>[1]RPPF_UPDATED_RW4!R248</f>
        <v>0.27812809999999999</v>
      </c>
      <c r="S248">
        <f>[1]RPPF_UPDATED_RW4!S248</f>
        <v>0.32552379999999997</v>
      </c>
      <c r="T248">
        <f>[1]RPPF_UPDATED_RW4!T248</f>
        <v>0.43321999999999999</v>
      </c>
      <c r="U248">
        <f>[1]RPPF_UPDATED_RW4!U248</f>
        <v>0.29882550000000002</v>
      </c>
      <c r="V248">
        <f>[1]RPPF_UPDATED_RW4!V248</f>
        <v>281</v>
      </c>
      <c r="W248">
        <f>[1]RPPF_UPDATED_RW4!W248</f>
        <v>238</v>
      </c>
      <c r="X248">
        <f>[1]RPPF_UPDATED_RW4!X248</f>
        <v>200</v>
      </c>
      <c r="Y248">
        <f>[1]RPPF_UPDATED_RW4!Y248</f>
        <v>256</v>
      </c>
      <c r="Z248">
        <f>[1]RPPF_UPDATED_RW4!Z248</f>
        <v>-0.10653803687833301</v>
      </c>
      <c r="AA248">
        <f>[1]RPPF_UPDATED_RW4!AA248</f>
        <v>251</v>
      </c>
      <c r="AB248">
        <f>[1]RPPF_UPDATED_RW4!AB248</f>
        <v>750503.65682738204</v>
      </c>
      <c r="AC248">
        <f>[1]RPPF_UPDATED_RW4!AC248</f>
        <v>217</v>
      </c>
      <c r="AD248">
        <f>[1]RPPF_UPDATED_RW4!AD248</f>
        <v>26.302753972827698</v>
      </c>
      <c r="AE248">
        <f>[1]RPPF_UPDATED_RW4!AE248</f>
        <v>173</v>
      </c>
      <c r="AF248">
        <f>[1]RPPF_UPDATED_RW4!AF248</f>
        <v>212</v>
      </c>
      <c r="AG248">
        <f>[1]RPPF_UPDATED_RW4!AG248</f>
        <v>0.30182595000000001</v>
      </c>
      <c r="AH248">
        <f>[1]RPPF_UPDATED_RW4!AH248</f>
        <v>258</v>
      </c>
      <c r="AI248">
        <f>[1]RPPF_UPDATED_RW4!AI248</f>
        <v>238</v>
      </c>
      <c r="AJ248">
        <f>[1]RPPF_UPDATED_RW4!AJ248</f>
        <v>200</v>
      </c>
      <c r="AK248">
        <f>[1]RPPF_UPDATED_RW4!AK248</f>
        <v>256</v>
      </c>
      <c r="AL248">
        <f>[1]RPPF_UPDATED_RW4!AL248</f>
        <v>232.333333333333</v>
      </c>
      <c r="AM248">
        <f>[1]RPPF_UPDATED_RW4!AM248</f>
        <v>713.72149542777902</v>
      </c>
      <c r="AN248">
        <f>[1]RPPF_UPDATED_RW4!AN248</f>
        <v>237</v>
      </c>
      <c r="AO248">
        <f>[1]RPPF_UPDATED_RW4!AO248</f>
        <v>769.759304437982</v>
      </c>
      <c r="AP248">
        <f>[1]RPPF_UPDATED_RW4!AP248</f>
        <v>248</v>
      </c>
      <c r="AQ248">
        <f>[1]RPPF_UPDATED_RW4!AQ248</f>
        <v>0.18708739130458399</v>
      </c>
      <c r="AR248">
        <f>[1]RPPF_UPDATED_RW4!AR248</f>
        <v>0.149630984093269</v>
      </c>
      <c r="AS248">
        <f>[1]RPPF_UPDATED_RW4!AS248</f>
        <v>0.49033707120643799</v>
      </c>
      <c r="AT248">
        <f>[1]RPPF_UPDATED_RW4!AT248</f>
        <v>247</v>
      </c>
    </row>
    <row r="249" spans="1:46" x14ac:dyDescent="0.25">
      <c r="A249">
        <f>[1]RPPF_UPDATED_RW4!A249</f>
        <v>247</v>
      </c>
      <c r="B249">
        <f>[1]RPPF_UPDATED_RW4!B249</f>
        <v>2025</v>
      </c>
      <c r="C249" t="str">
        <f>[1]RPPF_UPDATED_RW4!C249</f>
        <v>Tulsa</v>
      </c>
      <c r="D249">
        <f>[1]RPPF_UPDATED_RW4!D249</f>
        <v>67.685900000000004</v>
      </c>
      <c r="E249">
        <f>[1]RPPF_UPDATED_RW4!E249</f>
        <v>203</v>
      </c>
      <c r="F249">
        <f>[1]RPPF_UPDATED_RW4!F249</f>
        <v>66.132999999999996</v>
      </c>
      <c r="G249">
        <f>[1]RPPF_UPDATED_RW4!G249</f>
        <v>247</v>
      </c>
      <c r="H249">
        <f>[1]RPPF_UPDATED_RW4!H249</f>
        <v>101.938</v>
      </c>
      <c r="I249">
        <f>[1]RPPF_UPDATED_RW4!I249</f>
        <v>266</v>
      </c>
      <c r="J249">
        <f>[1]RPPF_UPDATED_RW4!J249</f>
        <v>101.42700000000001</v>
      </c>
      <c r="K249">
        <f>[1]RPPF_UPDATED_RW4!K249</f>
        <v>284</v>
      </c>
      <c r="L249">
        <f>[1]RPPF_UPDATED_RW4!L249</f>
        <v>107.426</v>
      </c>
      <c r="M249">
        <f>[1]RPPF_UPDATED_RW4!M249</f>
        <v>211</v>
      </c>
      <c r="N249">
        <f>[1]RPPF_UPDATED_RW4!N249</f>
        <v>110.447</v>
      </c>
      <c r="O249">
        <f>[1]RPPF_UPDATED_RW4!O249</f>
        <v>234</v>
      </c>
      <c r="P249">
        <f>[1]RPPF_UPDATED_RW4!P249</f>
        <v>-9.0197800000000008</v>
      </c>
      <c r="Q249">
        <f>[1]RPPF_UPDATED_RW4!Q249</f>
        <v>271</v>
      </c>
      <c r="R249">
        <f>[1]RPPF_UPDATED_RW4!R249</f>
        <v>0.33452569999999998</v>
      </c>
      <c r="S249">
        <f>[1]RPPF_UPDATED_RW4!S249</f>
        <v>0.30562499999999998</v>
      </c>
      <c r="T249">
        <f>[1]RPPF_UPDATED_RW4!T249</f>
        <v>0.2816266</v>
      </c>
      <c r="U249">
        <f>[1]RPPF_UPDATED_RW4!U249</f>
        <v>0.34612270000000001</v>
      </c>
      <c r="V249">
        <f>[1]RPPF_UPDATED_RW4!V249</f>
        <v>257</v>
      </c>
      <c r="W249">
        <f>[1]RPPF_UPDATED_RW4!W249</f>
        <v>250</v>
      </c>
      <c r="X249">
        <f>[1]RPPF_UPDATED_RW4!X249</f>
        <v>266</v>
      </c>
      <c r="Y249">
        <f>[1]RPPF_UPDATED_RW4!Y249</f>
        <v>227</v>
      </c>
      <c r="Z249">
        <f>[1]RPPF_UPDATED_RW4!Z249</f>
        <v>-0.133262614517942</v>
      </c>
      <c r="AA249">
        <f>[1]RPPF_UPDATED_RW4!AA249</f>
        <v>273</v>
      </c>
      <c r="AB249">
        <f>[1]RPPF_UPDATED_RW4!AB249</f>
        <v>696314.38662106101</v>
      </c>
      <c r="AC249">
        <f>[1]RPPF_UPDATED_RW4!AC249</f>
        <v>283</v>
      </c>
      <c r="AD249">
        <f>[1]RPPF_UPDATED_RW4!AD249</f>
        <v>27.450361634780201</v>
      </c>
      <c r="AE249">
        <f>[1]RPPF_UPDATED_RW4!AE249</f>
        <v>233</v>
      </c>
      <c r="AF249">
        <f>[1]RPPF_UPDATED_RW4!AF249</f>
        <v>253</v>
      </c>
      <c r="AG249">
        <f>[1]RPPF_UPDATED_RW4!AG249</f>
        <v>0.32007534999999998</v>
      </c>
      <c r="AH249">
        <f>[1]RPPF_UPDATED_RW4!AH249</f>
        <v>252</v>
      </c>
      <c r="AI249">
        <f>[1]RPPF_UPDATED_RW4!AI249</f>
        <v>250</v>
      </c>
      <c r="AJ249">
        <f>[1]RPPF_UPDATED_RW4!AJ249</f>
        <v>266</v>
      </c>
      <c r="AK249">
        <f>[1]RPPF_UPDATED_RW4!AK249</f>
        <v>227</v>
      </c>
      <c r="AL249">
        <f>[1]RPPF_UPDATED_RW4!AL249</f>
        <v>259</v>
      </c>
      <c r="AM249">
        <f>[1]RPPF_UPDATED_RW4!AM249</f>
        <v>847.44376278118602</v>
      </c>
      <c r="AN249">
        <f>[1]RPPF_UPDATED_RW4!AN249</f>
        <v>255</v>
      </c>
      <c r="AO249">
        <f>[1]RPPF_UPDATED_RW4!AO249</f>
        <v>809.18446234613202</v>
      </c>
      <c r="AP249">
        <f>[1]RPPF_UPDATED_RW4!AP249</f>
        <v>256</v>
      </c>
      <c r="AQ249">
        <f>[1]RPPF_UPDATED_RW4!AQ249</f>
        <v>0.172660278910234</v>
      </c>
      <c r="AR249">
        <f>[1]RPPF_UPDATED_RW4!AR249</f>
        <v>0.157690529524566</v>
      </c>
      <c r="AS249">
        <f>[1]RPPF_UPDATED_RW4!AS249</f>
        <v>0.48660677502168898</v>
      </c>
      <c r="AT249">
        <f>[1]RPPF_UPDATED_RW4!AT249</f>
        <v>248</v>
      </c>
    </row>
    <row r="250" spans="1:46" x14ac:dyDescent="0.25">
      <c r="A250">
        <f>[1]RPPF_UPDATED_RW4!A250</f>
        <v>248</v>
      </c>
      <c r="B250">
        <f>[1]RPPF_UPDATED_RW4!B250</f>
        <v>2025</v>
      </c>
      <c r="C250" t="str">
        <f>[1]RPPF_UPDATED_RW4!C250</f>
        <v>South Dakota</v>
      </c>
      <c r="D250">
        <f>[1]RPPF_UPDATED_RW4!D250</f>
        <v>74.595500000000001</v>
      </c>
      <c r="E250">
        <f>[1]RPPF_UPDATED_RW4!E250</f>
        <v>3</v>
      </c>
      <c r="F250">
        <f>[1]RPPF_UPDATED_RW4!F250</f>
        <v>74.177800000000005</v>
      </c>
      <c r="G250">
        <f>[1]RPPF_UPDATED_RW4!G250</f>
        <v>2</v>
      </c>
      <c r="H250">
        <f>[1]RPPF_UPDATED_RW4!H250</f>
        <v>113.48</v>
      </c>
      <c r="I250">
        <f>[1]RPPF_UPDATED_RW4!I250</f>
        <v>52</v>
      </c>
      <c r="J250">
        <f>[1]RPPF_UPDATED_RW4!J250</f>
        <v>111.06100000000001</v>
      </c>
      <c r="K250">
        <f>[1]RPPF_UPDATED_RW4!K250</f>
        <v>109</v>
      </c>
      <c r="L250">
        <f>[1]RPPF_UPDATED_RW4!L250</f>
        <v>115.822</v>
      </c>
      <c r="M250">
        <f>[1]RPPF_UPDATED_RW4!M250</f>
        <v>348</v>
      </c>
      <c r="N250">
        <f>[1]RPPF_UPDATED_RW4!N250</f>
        <v>117.44799999999999</v>
      </c>
      <c r="O250">
        <f>[1]RPPF_UPDATED_RW4!O250</f>
        <v>344</v>
      </c>
      <c r="P250">
        <f>[1]RPPF_UPDATED_RW4!P250</f>
        <v>-6.3868900000000002</v>
      </c>
      <c r="Q250">
        <f>[1]RPPF_UPDATED_RW4!Q250</f>
        <v>238</v>
      </c>
      <c r="R250">
        <f>[1]RPPF_UPDATED_RW4!R250</f>
        <v>0.51431649999999995</v>
      </c>
      <c r="S250">
        <f>[1]RPPF_UPDATED_RW4!S250</f>
        <v>0.2390285</v>
      </c>
      <c r="T250">
        <f>[1]RPPF_UPDATED_RW4!T250</f>
        <v>0.3882217</v>
      </c>
      <c r="U250">
        <f>[1]RPPF_UPDATED_RW4!U250</f>
        <v>0.2756265</v>
      </c>
      <c r="V250">
        <f>[1]RPPF_UPDATED_RW4!V250</f>
        <v>165</v>
      </c>
      <c r="W250">
        <f>[1]RPPF_UPDATED_RW4!W250</f>
        <v>285</v>
      </c>
      <c r="X250">
        <f>[1]RPPF_UPDATED_RW4!X250</f>
        <v>217</v>
      </c>
      <c r="Y250">
        <f>[1]RPPF_UPDATED_RW4!Y250</f>
        <v>265</v>
      </c>
      <c r="Z250">
        <f>[1]RPPF_UPDATED_RW4!Z250</f>
        <v>-8.5621786837007399E-2</v>
      </c>
      <c r="AA250">
        <f>[1]RPPF_UPDATED_RW4!AA250</f>
        <v>234</v>
      </c>
      <c r="AB250">
        <f>[1]RPPF_UPDATED_RW4!AB250</f>
        <v>920101.605330855</v>
      </c>
      <c r="AC250">
        <f>[1]RPPF_UPDATED_RW4!AC250</f>
        <v>50</v>
      </c>
      <c r="AD250">
        <f>[1]RPPF_UPDATED_RW4!AD250</f>
        <v>27.481496075854</v>
      </c>
      <c r="AE250">
        <f>[1]RPPF_UPDATED_RW4!AE250</f>
        <v>235</v>
      </c>
      <c r="AF250">
        <f>[1]RPPF_UPDATED_RW4!AF250</f>
        <v>234.5</v>
      </c>
      <c r="AG250">
        <f>[1]RPPF_UPDATED_RW4!AG250</f>
        <v>0.37667249999999902</v>
      </c>
      <c r="AH250">
        <f>[1]RPPF_UPDATED_RW4!AH250</f>
        <v>226</v>
      </c>
      <c r="AI250">
        <f>[1]RPPF_UPDATED_RW4!AI250</f>
        <v>285</v>
      </c>
      <c r="AJ250">
        <f>[1]RPPF_UPDATED_RW4!AJ250</f>
        <v>217</v>
      </c>
      <c r="AK250">
        <f>[1]RPPF_UPDATED_RW4!AK250</f>
        <v>265</v>
      </c>
      <c r="AL250">
        <f>[1]RPPF_UPDATED_RW4!AL250</f>
        <v>204.416666666666</v>
      </c>
      <c r="AM250">
        <f>[1]RPPF_UPDATED_RW4!AM250</f>
        <v>855.197880866368</v>
      </c>
      <c r="AN250">
        <f>[1]RPPF_UPDATED_RW4!AN250</f>
        <v>256</v>
      </c>
      <c r="AO250">
        <f>[1]RPPF_UPDATED_RW4!AO250</f>
        <v>542.69071054209303</v>
      </c>
      <c r="AP250">
        <f>[1]RPPF_UPDATED_RW4!AP250</f>
        <v>220</v>
      </c>
      <c r="AQ250">
        <f>[1]RPPF_UPDATED_RW4!AQ250</f>
        <v>0.134914203868018</v>
      </c>
      <c r="AR250">
        <f>[1]RPPF_UPDATED_RW4!AR250</f>
        <v>0.19507615655305999</v>
      </c>
      <c r="AS250">
        <f>[1]RPPF_UPDATED_RW4!AS250</f>
        <v>0.48639432947913203</v>
      </c>
      <c r="AT250">
        <f>[1]RPPF_UPDATED_RW4!AT250</f>
        <v>249</v>
      </c>
    </row>
    <row r="251" spans="1:46" x14ac:dyDescent="0.25">
      <c r="A251">
        <f>[1]RPPF_UPDATED_RW4!A251</f>
        <v>249</v>
      </c>
      <c r="B251">
        <f>[1]RPPF_UPDATED_RW4!B251</f>
        <v>2025</v>
      </c>
      <c r="C251" t="str">
        <f>[1]RPPF_UPDATED_RW4!C251</f>
        <v>Stephen F. Austin</v>
      </c>
      <c r="D251">
        <f>[1]RPPF_UPDATED_RW4!D251</f>
        <v>67.081500000000005</v>
      </c>
      <c r="E251">
        <f>[1]RPPF_UPDATED_RW4!E251</f>
        <v>234</v>
      </c>
      <c r="F251">
        <f>[1]RPPF_UPDATED_RW4!F251</f>
        <v>66.926599999999993</v>
      </c>
      <c r="G251">
        <f>[1]RPPF_UPDATED_RW4!G251</f>
        <v>204</v>
      </c>
      <c r="H251">
        <f>[1]RPPF_UPDATED_RW4!H251</f>
        <v>95.391400000000004</v>
      </c>
      <c r="I251">
        <f>[1]RPPF_UPDATED_RW4!I251</f>
        <v>348</v>
      </c>
      <c r="J251">
        <f>[1]RPPF_UPDATED_RW4!J251</f>
        <v>96.636499999999998</v>
      </c>
      <c r="K251">
        <f>[1]RPPF_UPDATED_RW4!K251</f>
        <v>343</v>
      </c>
      <c r="L251">
        <f>[1]RPPF_UPDATED_RW4!L251</f>
        <v>99.275899999999993</v>
      </c>
      <c r="M251">
        <f>[1]RPPF_UPDATED_RW4!M251</f>
        <v>48</v>
      </c>
      <c r="N251">
        <f>[1]RPPF_UPDATED_RW4!N251</f>
        <v>103.804</v>
      </c>
      <c r="O251">
        <f>[1]RPPF_UPDATED_RW4!O251</f>
        <v>102</v>
      </c>
      <c r="P251">
        <f>[1]RPPF_UPDATED_RW4!P251</f>
        <v>-7.1674499999999997</v>
      </c>
      <c r="Q251">
        <f>[1]RPPF_UPDATED_RW4!Q251</f>
        <v>247</v>
      </c>
      <c r="R251">
        <f>[1]RPPF_UPDATED_RW4!R251</f>
        <v>0.2710284</v>
      </c>
      <c r="S251">
        <f>[1]RPPF_UPDATED_RW4!S251</f>
        <v>0.32222410000000001</v>
      </c>
      <c r="T251">
        <f>[1]RPPF_UPDATED_RW4!T251</f>
        <v>0.40502120000000003</v>
      </c>
      <c r="U251">
        <f>[1]RPPF_UPDATED_RW4!U251</f>
        <v>0.34992259999999997</v>
      </c>
      <c r="V251">
        <f>[1]RPPF_UPDATED_RW4!V251</f>
        <v>284</v>
      </c>
      <c r="W251">
        <f>[1]RPPF_UPDATED_RW4!W251</f>
        <v>241</v>
      </c>
      <c r="X251">
        <f>[1]RPPF_UPDATED_RW4!X251</f>
        <v>212</v>
      </c>
      <c r="Y251">
        <f>[1]RPPF_UPDATED_RW4!Y251</f>
        <v>226</v>
      </c>
      <c r="Z251">
        <f>[1]RPPF_UPDATED_RW4!Z251</f>
        <v>-0.10684764055663599</v>
      </c>
      <c r="AA251">
        <f>[1]RPPF_UPDATED_RW4!AA251</f>
        <v>252</v>
      </c>
      <c r="AB251">
        <f>[1]RPPF_UPDATED_RW4!AB251</f>
        <v>626448.17683102796</v>
      </c>
      <c r="AC251">
        <f>[1]RPPF_UPDATED_RW4!AC251</f>
        <v>347</v>
      </c>
      <c r="AD251">
        <f>[1]RPPF_UPDATED_RW4!AD251</f>
        <v>25.080707145242901</v>
      </c>
      <c r="AE251">
        <f>[1]RPPF_UPDATED_RW4!AE251</f>
        <v>117</v>
      </c>
      <c r="AF251">
        <f>[1]RPPF_UPDATED_RW4!AF251</f>
        <v>184.5</v>
      </c>
      <c r="AG251">
        <f>[1]RPPF_UPDATED_RW4!AG251</f>
        <v>0.29662624999999998</v>
      </c>
      <c r="AH251">
        <f>[1]RPPF_UPDATED_RW4!AH251</f>
        <v>265</v>
      </c>
      <c r="AI251">
        <f>[1]RPPF_UPDATED_RW4!AI251</f>
        <v>241</v>
      </c>
      <c r="AJ251">
        <f>[1]RPPF_UPDATED_RW4!AJ251</f>
        <v>212</v>
      </c>
      <c r="AK251">
        <f>[1]RPPF_UPDATED_RW4!AK251</f>
        <v>226</v>
      </c>
      <c r="AL251">
        <f>[1]RPPF_UPDATED_RW4!AL251</f>
        <v>247.75</v>
      </c>
      <c r="AM251">
        <f>[1]RPPF_UPDATED_RW4!AM251</f>
        <v>768.87482966047503</v>
      </c>
      <c r="AN251">
        <f>[1]RPPF_UPDATED_RW4!AN251</f>
        <v>247</v>
      </c>
      <c r="AO251">
        <f>[1]RPPF_UPDATED_RW4!AO251</f>
        <v>835.22614738243794</v>
      </c>
      <c r="AP251">
        <f>[1]RPPF_UPDATED_RW4!AP251</f>
        <v>260</v>
      </c>
      <c r="AQ251">
        <f>[1]RPPF_UPDATED_RW4!AQ251</f>
        <v>0.183817605883974</v>
      </c>
      <c r="AR251">
        <f>[1]RPPF_UPDATED_RW4!AR251</f>
        <v>0.14556045199873399</v>
      </c>
      <c r="AS251">
        <f>[1]RPPF_UPDATED_RW4!AS251</f>
        <v>0.48603312325515902</v>
      </c>
      <c r="AT251">
        <f>[1]RPPF_UPDATED_RW4!AT251</f>
        <v>250</v>
      </c>
    </row>
    <row r="252" spans="1:46" x14ac:dyDescent="0.25">
      <c r="A252">
        <f>[1]RPPF_UPDATED_RW4!A252</f>
        <v>250</v>
      </c>
      <c r="B252">
        <f>[1]RPPF_UPDATED_RW4!B252</f>
        <v>2025</v>
      </c>
      <c r="C252" t="str">
        <f>[1]RPPF_UPDATED_RW4!C252</f>
        <v>Houston Christian</v>
      </c>
      <c r="D252">
        <f>[1]RPPF_UPDATED_RW4!D252</f>
        <v>65.194500000000005</v>
      </c>
      <c r="E252">
        <f>[1]RPPF_UPDATED_RW4!E252</f>
        <v>321</v>
      </c>
      <c r="F252">
        <f>[1]RPPF_UPDATED_RW4!F252</f>
        <v>64.9619</v>
      </c>
      <c r="G252">
        <f>[1]RPPF_UPDATED_RW4!G252</f>
        <v>305</v>
      </c>
      <c r="H252">
        <f>[1]RPPF_UPDATED_RW4!H252</f>
        <v>101.014</v>
      </c>
      <c r="I252">
        <f>[1]RPPF_UPDATED_RW4!I252</f>
        <v>287</v>
      </c>
      <c r="J252">
        <f>[1]RPPF_UPDATED_RW4!J252</f>
        <v>103.29300000000001</v>
      </c>
      <c r="K252">
        <f>[1]RPPF_UPDATED_RW4!K252</f>
        <v>253</v>
      </c>
      <c r="L252">
        <f>[1]RPPF_UPDATED_RW4!L252</f>
        <v>110.042</v>
      </c>
      <c r="M252">
        <f>[1]RPPF_UPDATED_RW4!M252</f>
        <v>275</v>
      </c>
      <c r="N252">
        <f>[1]RPPF_UPDATED_RW4!N252</f>
        <v>112.758</v>
      </c>
      <c r="O252">
        <f>[1]RPPF_UPDATED_RW4!O252</f>
        <v>279</v>
      </c>
      <c r="P252">
        <f>[1]RPPF_UPDATED_RW4!P252</f>
        <v>-9.46495</v>
      </c>
      <c r="Q252">
        <f>[1]RPPF_UPDATED_RW4!Q252</f>
        <v>277</v>
      </c>
      <c r="R252">
        <f>[1]RPPF_UPDATED_RW4!R252</f>
        <v>0.30002669999999998</v>
      </c>
      <c r="S252">
        <f>[1]RPPF_UPDATED_RW4!S252</f>
        <v>0.31512459999999998</v>
      </c>
      <c r="T252">
        <f>[1]RPPF_UPDATED_RW4!T252</f>
        <v>0.1942314</v>
      </c>
      <c r="U252">
        <f>[1]RPPF_UPDATED_RW4!U252</f>
        <v>0.37412089999999998</v>
      </c>
      <c r="V252">
        <f>[1]RPPF_UPDATED_RW4!V252</f>
        <v>267</v>
      </c>
      <c r="W252">
        <f>[1]RPPF_UPDATED_RW4!W252</f>
        <v>246</v>
      </c>
      <c r="X252">
        <f>[1]RPPF_UPDATED_RW4!X252</f>
        <v>314</v>
      </c>
      <c r="Y252">
        <f>[1]RPPF_UPDATED_RW4!Y252</f>
        <v>209</v>
      </c>
      <c r="Z252">
        <f>[1]RPPF_UPDATED_RW4!Z252</f>
        <v>-0.145180958516439</v>
      </c>
      <c r="AA252">
        <f>[1]RPPF_UPDATED_RW4!AA252</f>
        <v>282</v>
      </c>
      <c r="AB252">
        <f>[1]RPPF_UPDATED_RW4!AB252</f>
        <v>695589.05701363005</v>
      </c>
      <c r="AC252">
        <f>[1]RPPF_UPDATED_RW4!AC252</f>
        <v>285</v>
      </c>
      <c r="AD252">
        <f>[1]RPPF_UPDATED_RW4!AD252</f>
        <v>29.459462840192799</v>
      </c>
      <c r="AE252">
        <f>[1]RPPF_UPDATED_RW4!AE252</f>
        <v>325</v>
      </c>
      <c r="AF252">
        <f>[1]RPPF_UPDATED_RW4!AF252</f>
        <v>303.5</v>
      </c>
      <c r="AG252">
        <f>[1]RPPF_UPDATED_RW4!AG252</f>
        <v>0.30757564999999998</v>
      </c>
      <c r="AH252">
        <f>[1]RPPF_UPDATED_RW4!AH252</f>
        <v>255</v>
      </c>
      <c r="AI252">
        <f>[1]RPPF_UPDATED_RW4!AI252</f>
        <v>246</v>
      </c>
      <c r="AJ252">
        <f>[1]RPPF_UPDATED_RW4!AJ252</f>
        <v>314</v>
      </c>
      <c r="AK252">
        <f>[1]RPPF_UPDATED_RW4!AK252</f>
        <v>209</v>
      </c>
      <c r="AL252">
        <f>[1]RPPF_UPDATED_RW4!AL252</f>
        <v>274.75</v>
      </c>
      <c r="AM252">
        <f>[1]RPPF_UPDATED_RW4!AM252</f>
        <v>871.87734629413205</v>
      </c>
      <c r="AN252">
        <f>[1]RPPF_UPDATED_RW4!AN252</f>
        <v>258</v>
      </c>
      <c r="AO252">
        <f>[1]RPPF_UPDATED_RW4!AO252</f>
        <v>893.27617449560705</v>
      </c>
      <c r="AP252">
        <f>[1]RPPF_UPDATED_RW4!AP252</f>
        <v>269</v>
      </c>
      <c r="AQ252">
        <f>[1]RPPF_UPDATED_RW4!AQ252</f>
        <v>0.17752168785585501</v>
      </c>
      <c r="AR252">
        <f>[1]RPPF_UPDATED_RW4!AR252</f>
        <v>0.14967113636031301</v>
      </c>
      <c r="AS252">
        <f>[1]RPPF_UPDATED_RW4!AS252</f>
        <v>0.48474072705674098</v>
      </c>
      <c r="AT252">
        <f>[1]RPPF_UPDATED_RW4!AT252</f>
        <v>251</v>
      </c>
    </row>
    <row r="253" spans="1:46" x14ac:dyDescent="0.25">
      <c r="A253">
        <f>[1]RPPF_UPDATED_RW4!A253</f>
        <v>251</v>
      </c>
      <c r="B253">
        <f>[1]RPPF_UPDATED_RW4!B253</f>
        <v>2025</v>
      </c>
      <c r="C253" t="str">
        <f>[1]RPPF_UPDATED_RW4!C253</f>
        <v>Northern Arizona</v>
      </c>
      <c r="D253">
        <f>[1]RPPF_UPDATED_RW4!D253</f>
        <v>67.198400000000007</v>
      </c>
      <c r="E253">
        <f>[1]RPPF_UPDATED_RW4!E253</f>
        <v>225</v>
      </c>
      <c r="F253">
        <f>[1]RPPF_UPDATED_RW4!F253</f>
        <v>66.858199999999997</v>
      </c>
      <c r="G253">
        <f>[1]RPPF_UPDATED_RW4!G253</f>
        <v>207</v>
      </c>
      <c r="H253">
        <f>[1]RPPF_UPDATED_RW4!H253</f>
        <v>106.43</v>
      </c>
      <c r="I253">
        <f>[1]RPPF_UPDATED_RW4!I253</f>
        <v>164</v>
      </c>
      <c r="J253">
        <f>[1]RPPF_UPDATED_RW4!J253</f>
        <v>104.126</v>
      </c>
      <c r="K253">
        <f>[1]RPPF_UPDATED_RW4!K253</f>
        <v>237</v>
      </c>
      <c r="L253">
        <f>[1]RPPF_UPDATED_RW4!L253</f>
        <v>108.505</v>
      </c>
      <c r="M253">
        <f>[1]RPPF_UPDATED_RW4!M253</f>
        <v>242</v>
      </c>
      <c r="N253">
        <f>[1]RPPF_UPDATED_RW4!N253</f>
        <v>111.639</v>
      </c>
      <c r="O253">
        <f>[1]RPPF_UPDATED_RW4!O253</f>
        <v>251</v>
      </c>
      <c r="P253">
        <f>[1]RPPF_UPDATED_RW4!P253</f>
        <v>-7.5133000000000001</v>
      </c>
      <c r="Q253">
        <f>[1]RPPF_UPDATED_RW4!Q253</f>
        <v>258</v>
      </c>
      <c r="R253">
        <f>[1]RPPF_UPDATED_RW4!R253</f>
        <v>0.47351850000000001</v>
      </c>
      <c r="S253">
        <f>[1]RPPF_UPDATED_RW4!S253</f>
        <v>0.2517278</v>
      </c>
      <c r="T253">
        <f>[1]RPPF_UPDATED_RW4!T253</f>
        <v>0.3173242</v>
      </c>
      <c r="U253">
        <f>[1]RPPF_UPDATED_RW4!U253</f>
        <v>0.27802640000000001</v>
      </c>
      <c r="V253">
        <f>[1]RPPF_UPDATED_RW4!V253</f>
        <v>185</v>
      </c>
      <c r="W253">
        <f>[1]RPPF_UPDATED_RW4!W253</f>
        <v>278</v>
      </c>
      <c r="X253">
        <f>[1]RPPF_UPDATED_RW4!X253</f>
        <v>242</v>
      </c>
      <c r="Y253">
        <f>[1]RPPF_UPDATED_RW4!Y253</f>
        <v>264</v>
      </c>
      <c r="Z253">
        <f>[1]RPPF_UPDATED_RW4!Z253</f>
        <v>-0.111803257220409</v>
      </c>
      <c r="AA253">
        <f>[1]RPPF_UPDATED_RW4!AA253</f>
        <v>258</v>
      </c>
      <c r="AB253">
        <f>[1]RPPF_UPDATED_RW4!AB253</f>
        <v>728580.09690899798</v>
      </c>
      <c r="AC253">
        <f>[1]RPPF_UPDATED_RW4!AC253</f>
        <v>248</v>
      </c>
      <c r="AD253">
        <f>[1]RPPF_UPDATED_RW4!AD253</f>
        <v>28.128499636461001</v>
      </c>
      <c r="AE253">
        <f>[1]RPPF_UPDATED_RW4!AE253</f>
        <v>273</v>
      </c>
      <c r="AF253">
        <f>[1]RPPF_UPDATED_RW4!AF253</f>
        <v>265.5</v>
      </c>
      <c r="AG253">
        <f>[1]RPPF_UPDATED_RW4!AG253</f>
        <v>0.36262315000000001</v>
      </c>
      <c r="AH253">
        <f>[1]RPPF_UPDATED_RW4!AH253</f>
        <v>235</v>
      </c>
      <c r="AI253">
        <f>[1]RPPF_UPDATED_RW4!AI253</f>
        <v>278</v>
      </c>
      <c r="AJ253">
        <f>[1]RPPF_UPDATED_RW4!AJ253</f>
        <v>242</v>
      </c>
      <c r="AK253">
        <f>[1]RPPF_UPDATED_RW4!AK253</f>
        <v>264</v>
      </c>
      <c r="AL253">
        <f>[1]RPPF_UPDATED_RW4!AL253</f>
        <v>252.083333333333</v>
      </c>
      <c r="AM253">
        <f>[1]RPPF_UPDATED_RW4!AM253</f>
        <v>1001.41237214695</v>
      </c>
      <c r="AN253">
        <f>[1]RPPF_UPDATED_RW4!AN253</f>
        <v>275</v>
      </c>
      <c r="AO253">
        <f>[1]RPPF_UPDATED_RW4!AO253</f>
        <v>695.16613413493599</v>
      </c>
      <c r="AP253">
        <f>[1]RPPF_UPDATED_RW4!AP253</f>
        <v>239</v>
      </c>
      <c r="AQ253">
        <f>[1]RPPF_UPDATED_RW4!AQ253</f>
        <v>0.13985710538130999</v>
      </c>
      <c r="AR253">
        <f>[1]RPPF_UPDATED_RW4!AR253</f>
        <v>0.182076448931103</v>
      </c>
      <c r="AS253">
        <f>[1]RPPF_UPDATED_RW4!AS253</f>
        <v>0.481608895062767</v>
      </c>
      <c r="AT253">
        <f>[1]RPPF_UPDATED_RW4!AT253</f>
        <v>252</v>
      </c>
    </row>
    <row r="254" spans="1:46" x14ac:dyDescent="0.25">
      <c r="A254">
        <f>[1]RPPF_UPDATED_RW4!A254</f>
        <v>252</v>
      </c>
      <c r="B254">
        <f>[1]RPPF_UPDATED_RW4!B254</f>
        <v>2025</v>
      </c>
      <c r="C254" t="str">
        <f>[1]RPPF_UPDATED_RW4!C254</f>
        <v>Ball St.</v>
      </c>
      <c r="D254">
        <f>[1]RPPF_UPDATED_RW4!D254</f>
        <v>67.965699999999998</v>
      </c>
      <c r="E254">
        <f>[1]RPPF_UPDATED_RW4!E254</f>
        <v>191</v>
      </c>
      <c r="F254">
        <f>[1]RPPF_UPDATED_RW4!F254</f>
        <v>66.215500000000006</v>
      </c>
      <c r="G254">
        <f>[1]RPPF_UPDATED_RW4!G254</f>
        <v>241</v>
      </c>
      <c r="H254">
        <f>[1]RPPF_UPDATED_RW4!H254</f>
        <v>108.758</v>
      </c>
      <c r="I254">
        <f>[1]RPPF_UPDATED_RW4!I254</f>
        <v>115</v>
      </c>
      <c r="J254">
        <f>[1]RPPF_UPDATED_RW4!J254</f>
        <v>106.06399999999999</v>
      </c>
      <c r="K254">
        <f>[1]RPPF_UPDATED_RW4!K254</f>
        <v>204</v>
      </c>
      <c r="L254">
        <f>[1]RPPF_UPDATED_RW4!L254</f>
        <v>110.63</v>
      </c>
      <c r="M254">
        <f>[1]RPPF_UPDATED_RW4!M254</f>
        <v>286</v>
      </c>
      <c r="N254">
        <f>[1]RPPF_UPDATED_RW4!N254</f>
        <v>114.99299999999999</v>
      </c>
      <c r="O254">
        <f>[1]RPPF_UPDATED_RW4!O254</f>
        <v>320</v>
      </c>
      <c r="P254">
        <f>[1]RPPF_UPDATED_RW4!P254</f>
        <v>-8.9285999999999994</v>
      </c>
      <c r="Q254">
        <f>[1]RPPF_UPDATED_RW4!Q254</f>
        <v>270</v>
      </c>
      <c r="R254">
        <f>[1]RPPF_UPDATED_RW4!R254</f>
        <v>0.29222720000000002</v>
      </c>
      <c r="S254">
        <f>[1]RPPF_UPDATED_RW4!S254</f>
        <v>0.30652489999999999</v>
      </c>
      <c r="T254">
        <f>[1]RPPF_UPDATED_RW4!T254</f>
        <v>0.30272559999999998</v>
      </c>
      <c r="U254">
        <f>[1]RPPF_UPDATED_RW4!U254</f>
        <v>0.35142250000000003</v>
      </c>
      <c r="V254">
        <f>[1]RPPF_UPDATED_RW4!V254</f>
        <v>271</v>
      </c>
      <c r="W254">
        <f>[1]RPPF_UPDATED_RW4!W254</f>
        <v>249</v>
      </c>
      <c r="X254">
        <f>[1]RPPF_UPDATED_RW4!X254</f>
        <v>256</v>
      </c>
      <c r="Y254">
        <f>[1]RPPF_UPDATED_RW4!Y254</f>
        <v>225</v>
      </c>
      <c r="Z254">
        <f>[1]RPPF_UPDATED_RW4!Z254</f>
        <v>-0.131375090670735</v>
      </c>
      <c r="AA254">
        <f>[1]RPPF_UPDATED_RW4!AA254</f>
        <v>272</v>
      </c>
      <c r="AB254">
        <f>[1]RPPF_UPDATED_RW4!AB254</f>
        <v>764585.04220510705</v>
      </c>
      <c r="AC254">
        <f>[1]RPPF_UPDATED_RW4!AC254</f>
        <v>203</v>
      </c>
      <c r="AD254">
        <f>[1]RPPF_UPDATED_RW4!AD254</f>
        <v>29.159794067535</v>
      </c>
      <c r="AE254">
        <f>[1]RPPF_UPDATED_RW4!AE254</f>
        <v>319</v>
      </c>
      <c r="AF254">
        <f>[1]RPPF_UPDATED_RW4!AF254</f>
        <v>295.5</v>
      </c>
      <c r="AG254">
        <f>[1]RPPF_UPDATED_RW4!AG254</f>
        <v>0.29937605</v>
      </c>
      <c r="AH254">
        <f>[1]RPPF_UPDATED_RW4!AH254</f>
        <v>260</v>
      </c>
      <c r="AI254">
        <f>[1]RPPF_UPDATED_RW4!AI254</f>
        <v>249</v>
      </c>
      <c r="AJ254">
        <f>[1]RPPF_UPDATED_RW4!AJ254</f>
        <v>256</v>
      </c>
      <c r="AK254">
        <f>[1]RPPF_UPDATED_RW4!AK254</f>
        <v>225</v>
      </c>
      <c r="AL254">
        <f>[1]RPPF_UPDATED_RW4!AL254</f>
        <v>251.916666666666</v>
      </c>
      <c r="AM254">
        <f>[1]RPPF_UPDATED_RW4!AM254</f>
        <v>821.84731702601198</v>
      </c>
      <c r="AN254">
        <f>[1]RPPF_UPDATED_RW4!AN254</f>
        <v>250</v>
      </c>
      <c r="AO254">
        <f>[1]RPPF_UPDATED_RW4!AO254</f>
        <v>841.472344453294</v>
      </c>
      <c r="AP254">
        <f>[1]RPPF_UPDATED_RW4!AP254</f>
        <v>261</v>
      </c>
      <c r="AQ254">
        <f>[1]RPPF_UPDATED_RW4!AQ254</f>
        <v>0.17370059082751599</v>
      </c>
      <c r="AR254">
        <f>[1]RPPF_UPDATED_RW4!AR254</f>
        <v>0.14677307645732701</v>
      </c>
      <c r="AS254">
        <f>[1]RPPF_UPDATED_RW4!AS254</f>
        <v>0.480734114045754</v>
      </c>
      <c r="AT254">
        <f>[1]RPPF_UPDATED_RW4!AT254</f>
        <v>253</v>
      </c>
    </row>
    <row r="255" spans="1:46" x14ac:dyDescent="0.25">
      <c r="A255">
        <f>[1]RPPF_UPDATED_RW4!A255</f>
        <v>253</v>
      </c>
      <c r="B255">
        <f>[1]RPPF_UPDATED_RW4!B255</f>
        <v>2025</v>
      </c>
      <c r="C255" t="str">
        <f>[1]RPPF_UPDATED_RW4!C255</f>
        <v>Manhattan</v>
      </c>
      <c r="D255">
        <f>[1]RPPF_UPDATED_RW4!D255</f>
        <v>67.327299999999994</v>
      </c>
      <c r="E255">
        <f>[1]RPPF_UPDATED_RW4!E255</f>
        <v>220</v>
      </c>
      <c r="F255">
        <f>[1]RPPF_UPDATED_RW4!F255</f>
        <v>67.953699999999998</v>
      </c>
      <c r="G255">
        <f>[1]RPPF_UPDATED_RW4!G255</f>
        <v>149</v>
      </c>
      <c r="H255">
        <f>[1]RPPF_UPDATED_RW4!H255</f>
        <v>109.68600000000001</v>
      </c>
      <c r="I255">
        <f>[1]RPPF_UPDATED_RW4!I255</f>
        <v>99</v>
      </c>
      <c r="J255">
        <f>[1]RPPF_UPDATED_RW4!J255</f>
        <v>108.877</v>
      </c>
      <c r="K255">
        <f>[1]RPPF_UPDATED_RW4!K255</f>
        <v>146</v>
      </c>
      <c r="L255">
        <f>[1]RPPF_UPDATED_RW4!L255</f>
        <v>109.3</v>
      </c>
      <c r="M255">
        <f>[1]RPPF_UPDATED_RW4!M255</f>
        <v>257</v>
      </c>
      <c r="N255">
        <f>[1]RPPF_UPDATED_RW4!N255</f>
        <v>116.113</v>
      </c>
      <c r="O255">
        <f>[1]RPPF_UPDATED_RW4!O255</f>
        <v>332</v>
      </c>
      <c r="P255">
        <f>[1]RPPF_UPDATED_RW4!P255</f>
        <v>-7.2361000000000004</v>
      </c>
      <c r="Q255">
        <f>[1]RPPF_UPDATED_RW4!Q255</f>
        <v>251</v>
      </c>
      <c r="R255">
        <f>[1]RPPF_UPDATED_RW4!R255</f>
        <v>0.23272950000000001</v>
      </c>
      <c r="S255">
        <f>[1]RPPF_UPDATED_RW4!S255</f>
        <v>0.32362400000000002</v>
      </c>
      <c r="T255">
        <f>[1]RPPF_UPDATED_RW4!T255</f>
        <v>0.2453282</v>
      </c>
      <c r="U255">
        <f>[1]RPPF_UPDATED_RW4!U255</f>
        <v>0.36132199999999998</v>
      </c>
      <c r="V255">
        <f>[1]RPPF_UPDATED_RW4!V255</f>
        <v>295</v>
      </c>
      <c r="W255">
        <f>[1]RPPF_UPDATED_RW4!W255</f>
        <v>240</v>
      </c>
      <c r="X255">
        <f>[1]RPPF_UPDATED_RW4!X255</f>
        <v>282</v>
      </c>
      <c r="Y255">
        <f>[1]RPPF_UPDATED_RW4!Y255</f>
        <v>220</v>
      </c>
      <c r="Z255">
        <f>[1]RPPF_UPDATED_RW4!Z255</f>
        <v>-0.10747497671821001</v>
      </c>
      <c r="AA255">
        <f>[1]RPPF_UPDATED_RW4!AA255</f>
        <v>253</v>
      </c>
      <c r="AB255">
        <f>[1]RPPF_UPDATED_RW4!AB255</f>
        <v>798111.35567252105</v>
      </c>
      <c r="AC255">
        <f>[1]RPPF_UPDATED_RW4!AC255</f>
        <v>161</v>
      </c>
      <c r="AD255">
        <f>[1]RPPF_UPDATED_RW4!AD255</f>
        <v>29.896349033518</v>
      </c>
      <c r="AE255">
        <f>[1]RPPF_UPDATED_RW4!AE255</f>
        <v>339</v>
      </c>
      <c r="AF255">
        <f>[1]RPPF_UPDATED_RW4!AF255</f>
        <v>296</v>
      </c>
      <c r="AG255">
        <f>[1]RPPF_UPDATED_RW4!AG255</f>
        <v>0.27817674999999997</v>
      </c>
      <c r="AH255">
        <f>[1]RPPF_UPDATED_RW4!AH255</f>
        <v>276</v>
      </c>
      <c r="AI255">
        <f>[1]RPPF_UPDATED_RW4!AI255</f>
        <v>240</v>
      </c>
      <c r="AJ255">
        <f>[1]RPPF_UPDATED_RW4!AJ255</f>
        <v>282</v>
      </c>
      <c r="AK255">
        <f>[1]RPPF_UPDATED_RW4!AK255</f>
        <v>220</v>
      </c>
      <c r="AL255">
        <f>[1]RPPF_UPDATED_RW4!AL255</f>
        <v>248</v>
      </c>
      <c r="AM255">
        <f>[1]RPPF_UPDATED_RW4!AM255</f>
        <v>766.32141003139395</v>
      </c>
      <c r="AN255">
        <f>[1]RPPF_UPDATED_RW4!AN255</f>
        <v>246</v>
      </c>
      <c r="AO255">
        <f>[1]RPPF_UPDATED_RW4!AO255</f>
        <v>891.51951052702998</v>
      </c>
      <c r="AP255">
        <f>[1]RPPF_UPDATED_RW4!AP255</f>
        <v>267</v>
      </c>
      <c r="AQ255">
        <f>[1]RPPF_UPDATED_RW4!AQ255</f>
        <v>0.18467762294715301</v>
      </c>
      <c r="AR255">
        <f>[1]RPPF_UPDATED_RW4!AR255</f>
        <v>0.135398482426768</v>
      </c>
      <c r="AS255">
        <f>[1]RPPF_UPDATED_RW4!AS255</f>
        <v>0.48049547634400402</v>
      </c>
      <c r="AT255">
        <f>[1]RPPF_UPDATED_RW4!AT255</f>
        <v>254</v>
      </c>
    </row>
    <row r="256" spans="1:46" x14ac:dyDescent="0.25">
      <c r="A256">
        <f>[1]RPPF_UPDATED_RW4!A256</f>
        <v>254</v>
      </c>
      <c r="B256">
        <f>[1]RPPF_UPDATED_RW4!B256</f>
        <v>2025</v>
      </c>
      <c r="C256" t="str">
        <f>[1]RPPF_UPDATED_RW4!C256</f>
        <v>Charlotte</v>
      </c>
      <c r="D256">
        <f>[1]RPPF_UPDATED_RW4!D256</f>
        <v>65.506299999999996</v>
      </c>
      <c r="E256">
        <f>[1]RPPF_UPDATED_RW4!E256</f>
        <v>311</v>
      </c>
      <c r="F256">
        <f>[1]RPPF_UPDATED_RW4!F256</f>
        <v>64.599000000000004</v>
      </c>
      <c r="G256">
        <f>[1]RPPF_UPDATED_RW4!G256</f>
        <v>322</v>
      </c>
      <c r="H256">
        <f>[1]RPPF_UPDATED_RW4!H256</f>
        <v>105.571</v>
      </c>
      <c r="I256">
        <f>[1]RPPF_UPDATED_RW4!I256</f>
        <v>186</v>
      </c>
      <c r="J256">
        <f>[1]RPPF_UPDATED_RW4!J256</f>
        <v>105.012</v>
      </c>
      <c r="K256">
        <f>[1]RPPF_UPDATED_RW4!K256</f>
        <v>223</v>
      </c>
      <c r="L256">
        <f>[1]RPPF_UPDATED_RW4!L256</f>
        <v>112.71</v>
      </c>
      <c r="M256">
        <f>[1]RPPF_UPDATED_RW4!M256</f>
        <v>327</v>
      </c>
      <c r="N256">
        <f>[1]RPPF_UPDATED_RW4!N256</f>
        <v>113.1</v>
      </c>
      <c r="O256">
        <f>[1]RPPF_UPDATED_RW4!O256</f>
        <v>289</v>
      </c>
      <c r="P256">
        <f>[1]RPPF_UPDATED_RW4!P256</f>
        <v>-8.0875199999999996</v>
      </c>
      <c r="Q256">
        <f>[1]RPPF_UPDATED_RW4!Q256</f>
        <v>263</v>
      </c>
      <c r="R256">
        <f>[1]RPPF_UPDATED_RW4!R256</f>
        <v>0.29742679999999999</v>
      </c>
      <c r="S256">
        <f>[1]RPPF_UPDATED_RW4!S256</f>
        <v>0.30472510000000003</v>
      </c>
      <c r="T256">
        <f>[1]RPPF_UPDATED_RW4!T256</f>
        <v>0.34412340000000002</v>
      </c>
      <c r="U256">
        <f>[1]RPPF_UPDATED_RW4!U256</f>
        <v>0.23352880000000001</v>
      </c>
      <c r="V256">
        <f>[1]RPPF_UPDATED_RW4!V256</f>
        <v>268</v>
      </c>
      <c r="W256">
        <f>[1]RPPF_UPDATED_RW4!W256</f>
        <v>251</v>
      </c>
      <c r="X256">
        <f>[1]RPPF_UPDATED_RW4!X256</f>
        <v>234</v>
      </c>
      <c r="Y256">
        <f>[1]RPPF_UPDATED_RW4!Y256</f>
        <v>288</v>
      </c>
      <c r="Z256">
        <f>[1]RPPF_UPDATED_RW4!Z256</f>
        <v>-0.12346904038237499</v>
      </c>
      <c r="AA256">
        <f>[1]RPPF_UPDATED_RW4!AA256</f>
        <v>265</v>
      </c>
      <c r="AB256">
        <f>[1]RPPF_UPDATED_RW4!AB256</f>
        <v>722372.04280890699</v>
      </c>
      <c r="AC256">
        <f>[1]RPPF_UPDATED_RW4!AC256</f>
        <v>258</v>
      </c>
      <c r="AD256">
        <f>[1]RPPF_UPDATED_RW4!AD256</f>
        <v>29.4616521848933</v>
      </c>
      <c r="AE256">
        <f>[1]RPPF_UPDATED_RW4!AE256</f>
        <v>326</v>
      </c>
      <c r="AF256">
        <f>[1]RPPF_UPDATED_RW4!AF256</f>
        <v>295.5</v>
      </c>
      <c r="AG256">
        <f>[1]RPPF_UPDATED_RW4!AG256</f>
        <v>0.30107594999999998</v>
      </c>
      <c r="AH256">
        <f>[1]RPPF_UPDATED_RW4!AH256</f>
        <v>259</v>
      </c>
      <c r="AI256">
        <f>[1]RPPF_UPDATED_RW4!AI256</f>
        <v>251</v>
      </c>
      <c r="AJ256">
        <f>[1]RPPF_UPDATED_RW4!AJ256</f>
        <v>234</v>
      </c>
      <c r="AK256">
        <f>[1]RPPF_UPDATED_RW4!AK256</f>
        <v>288</v>
      </c>
      <c r="AL256">
        <f>[1]RPPF_UPDATED_RW4!AL256</f>
        <v>266.58333333333297</v>
      </c>
      <c r="AM256">
        <f>[1]RPPF_UPDATED_RW4!AM256</f>
        <v>874.83221215887102</v>
      </c>
      <c r="AN256">
        <f>[1]RPPF_UPDATED_RW4!AN256</f>
        <v>260</v>
      </c>
      <c r="AO256">
        <f>[1]RPPF_UPDATED_RW4!AO256</f>
        <v>885.43549670218795</v>
      </c>
      <c r="AP256">
        <f>[1]RPPF_UPDATED_RW4!AP256</f>
        <v>264</v>
      </c>
      <c r="AQ256">
        <f>[1]RPPF_UPDATED_RW4!AQ256</f>
        <v>0.171605183531501</v>
      </c>
      <c r="AR256">
        <f>[1]RPPF_UPDATED_RW4!AR256</f>
        <v>0.14666982494813099</v>
      </c>
      <c r="AS256">
        <f>[1]RPPF_UPDATED_RW4!AS256</f>
        <v>0.479412128686307</v>
      </c>
      <c r="AT256">
        <f>[1]RPPF_UPDATED_RW4!AT256</f>
        <v>255</v>
      </c>
    </row>
    <row r="257" spans="1:46" x14ac:dyDescent="0.25">
      <c r="A257">
        <f>[1]RPPF_UPDATED_RW4!A257</f>
        <v>255</v>
      </c>
      <c r="B257">
        <f>[1]RPPF_UPDATED_RW4!B257</f>
        <v>2025</v>
      </c>
      <c r="C257" t="str">
        <f>[1]RPPF_UPDATED_RW4!C257</f>
        <v>UMBC</v>
      </c>
      <c r="D257">
        <f>[1]RPPF_UPDATED_RW4!D257</f>
        <v>71.168599999999998</v>
      </c>
      <c r="E257">
        <f>[1]RPPF_UPDATED_RW4!E257</f>
        <v>37</v>
      </c>
      <c r="F257">
        <f>[1]RPPF_UPDATED_RW4!F257</f>
        <v>70.861199999999997</v>
      </c>
      <c r="G257">
        <f>[1]RPPF_UPDATED_RW4!G257</f>
        <v>27</v>
      </c>
      <c r="H257">
        <f>[1]RPPF_UPDATED_RW4!H257</f>
        <v>106.411</v>
      </c>
      <c r="I257">
        <f>[1]RPPF_UPDATED_RW4!I257</f>
        <v>166</v>
      </c>
      <c r="J257">
        <f>[1]RPPF_UPDATED_RW4!J257</f>
        <v>106.55</v>
      </c>
      <c r="K257">
        <f>[1]RPPF_UPDATED_RW4!K257</f>
        <v>195</v>
      </c>
      <c r="L257">
        <f>[1]RPPF_UPDATED_RW4!L257</f>
        <v>109.544</v>
      </c>
      <c r="M257">
        <f>[1]RPPF_UPDATED_RW4!M257</f>
        <v>265</v>
      </c>
      <c r="N257">
        <f>[1]RPPF_UPDATED_RW4!N257</f>
        <v>115.73399999999999</v>
      </c>
      <c r="O257">
        <f>[1]RPPF_UPDATED_RW4!O257</f>
        <v>326</v>
      </c>
      <c r="P257">
        <f>[1]RPPF_UPDATED_RW4!P257</f>
        <v>-9.1837599999999995</v>
      </c>
      <c r="Q257">
        <f>[1]RPPF_UPDATED_RW4!Q257</f>
        <v>275</v>
      </c>
      <c r="R257">
        <f>[1]RPPF_UPDATED_RW4!R257</f>
        <v>0.14003360000000001</v>
      </c>
      <c r="S257">
        <f>[1]RPPF_UPDATED_RW4!S257</f>
        <v>0.34532289999999999</v>
      </c>
      <c r="T257">
        <f>[1]RPPF_UPDATED_RW4!T257</f>
        <v>0.30722509999999997</v>
      </c>
      <c r="U257">
        <f>[1]RPPF_UPDATED_RW4!U257</f>
        <v>0.33262350000000002</v>
      </c>
      <c r="V257">
        <f>[1]RPPF_UPDATED_RW4!V257</f>
        <v>336</v>
      </c>
      <c r="W257">
        <f>[1]RPPF_UPDATED_RW4!W257</f>
        <v>229</v>
      </c>
      <c r="X257">
        <f>[1]RPPF_UPDATED_RW4!X257</f>
        <v>251</v>
      </c>
      <c r="Y257">
        <f>[1]RPPF_UPDATED_RW4!Y257</f>
        <v>236</v>
      </c>
      <c r="Z257">
        <f>[1]RPPF_UPDATED_RW4!Z257</f>
        <v>-0.12904567463741001</v>
      </c>
      <c r="AA257">
        <f>[1]RPPF_UPDATED_RW4!AA257</f>
        <v>270</v>
      </c>
      <c r="AB257">
        <f>[1]RPPF_UPDATED_RW4!AB257</f>
        <v>807970.17686150002</v>
      </c>
      <c r="AC257">
        <f>[1]RPPF_UPDATED_RW4!AC257</f>
        <v>144</v>
      </c>
      <c r="AD257">
        <f>[1]RPPF_UPDATED_RW4!AD257</f>
        <v>28.135142486103799</v>
      </c>
      <c r="AE257">
        <f>[1]RPPF_UPDATED_RW4!AE257</f>
        <v>274</v>
      </c>
      <c r="AF257">
        <f>[1]RPPF_UPDATED_RW4!AF257</f>
        <v>272</v>
      </c>
      <c r="AG257">
        <f>[1]RPPF_UPDATED_RW4!AG257</f>
        <v>0.24267824999999901</v>
      </c>
      <c r="AH257">
        <f>[1]RPPF_UPDATED_RW4!AH257</f>
        <v>294</v>
      </c>
      <c r="AI257">
        <f>[1]RPPF_UPDATED_RW4!AI257</f>
        <v>229</v>
      </c>
      <c r="AJ257">
        <f>[1]RPPF_UPDATED_RW4!AJ257</f>
        <v>251</v>
      </c>
      <c r="AK257">
        <f>[1]RPPF_UPDATED_RW4!AK257</f>
        <v>236</v>
      </c>
      <c r="AL257">
        <f>[1]RPPF_UPDATED_RW4!AL257</f>
        <v>244.5</v>
      </c>
      <c r="AM257">
        <f>[1]RPPF_UPDATED_RW4!AM257</f>
        <v>708.03297435530601</v>
      </c>
      <c r="AN257">
        <f>[1]RPPF_UPDATED_RW4!AN257</f>
        <v>236</v>
      </c>
      <c r="AO257">
        <f>[1]RPPF_UPDATED_RW4!AO257</f>
        <v>1007.50685320996</v>
      </c>
      <c r="AP257">
        <f>[1]RPPF_UPDATED_RW4!AP257</f>
        <v>282</v>
      </c>
      <c r="AQ257">
        <f>[1]RPPF_UPDATED_RW4!AQ257</f>
        <v>0.198625352722934</v>
      </c>
      <c r="AR257">
        <f>[1]RPPF_UPDATED_RW4!AR257</f>
        <v>0.116327977580585</v>
      </c>
      <c r="AS257">
        <f>[1]RPPF_UPDATED_RW4!AS257</f>
        <v>0.477404472921722</v>
      </c>
      <c r="AT257">
        <f>[1]RPPF_UPDATED_RW4!AT257</f>
        <v>256</v>
      </c>
    </row>
    <row r="258" spans="1:46" x14ac:dyDescent="0.25">
      <c r="A258">
        <f>[1]RPPF_UPDATED_RW4!A258</f>
        <v>256</v>
      </c>
      <c r="B258">
        <f>[1]RPPF_UPDATED_RW4!B258</f>
        <v>2025</v>
      </c>
      <c r="C258" t="str">
        <f>[1]RPPF_UPDATED_RW4!C258</f>
        <v>Valparaiso</v>
      </c>
      <c r="D258">
        <f>[1]RPPF_UPDATED_RW4!D258</f>
        <v>68.210800000000006</v>
      </c>
      <c r="E258">
        <f>[1]RPPF_UPDATED_RW4!E258</f>
        <v>181</v>
      </c>
      <c r="F258">
        <f>[1]RPPF_UPDATED_RW4!F258</f>
        <v>68.253900000000002</v>
      </c>
      <c r="G258">
        <f>[1]RPPF_UPDATED_RW4!G258</f>
        <v>132</v>
      </c>
      <c r="H258">
        <f>[1]RPPF_UPDATED_RW4!H258</f>
        <v>105.851</v>
      </c>
      <c r="I258">
        <f>[1]RPPF_UPDATED_RW4!I258</f>
        <v>178</v>
      </c>
      <c r="J258">
        <f>[1]RPPF_UPDATED_RW4!J258</f>
        <v>106.911</v>
      </c>
      <c r="K258">
        <f>[1]RPPF_UPDATED_RW4!K258</f>
        <v>187</v>
      </c>
      <c r="L258">
        <f>[1]RPPF_UPDATED_RW4!L258</f>
        <v>111.08199999999999</v>
      </c>
      <c r="M258">
        <f>[1]RPPF_UPDATED_RW4!M258</f>
        <v>298</v>
      </c>
      <c r="N258">
        <f>[1]RPPF_UPDATED_RW4!N258</f>
        <v>113.075</v>
      </c>
      <c r="O258">
        <f>[1]RPPF_UPDATED_RW4!O258</f>
        <v>288</v>
      </c>
      <c r="P258">
        <f>[1]RPPF_UPDATED_RW4!P258</f>
        <v>-6.1643299999999996</v>
      </c>
      <c r="Q258">
        <f>[1]RPPF_UPDATED_RW4!Q258</f>
        <v>235</v>
      </c>
      <c r="R258">
        <f>[1]RPPF_UPDATED_RW4!R258</f>
        <v>0.36922349999999998</v>
      </c>
      <c r="S258">
        <f>[1]RPPF_UPDATED_RW4!S258</f>
        <v>0.27332640000000002</v>
      </c>
      <c r="T258">
        <f>[1]RPPF_UPDATED_RW4!T258</f>
        <v>0.31502429999999998</v>
      </c>
      <c r="U258">
        <f>[1]RPPF_UPDATED_RW4!U258</f>
        <v>0.29882560000000002</v>
      </c>
      <c r="V258">
        <f>[1]RPPF_UPDATED_RW4!V258</f>
        <v>235</v>
      </c>
      <c r="W258">
        <f>[1]RPPF_UPDATED_RW4!W258</f>
        <v>264</v>
      </c>
      <c r="X258">
        <f>[1]RPPF_UPDATED_RW4!X258</f>
        <v>243</v>
      </c>
      <c r="Y258">
        <f>[1]RPPF_UPDATED_RW4!Y258</f>
        <v>255</v>
      </c>
      <c r="Z258">
        <f>[1]RPPF_UPDATED_RW4!Z258</f>
        <v>-9.0366921367290798E-2</v>
      </c>
      <c r="AA258">
        <f>[1]RPPF_UPDATED_RW4!AA258</f>
        <v>236</v>
      </c>
      <c r="AB258">
        <f>[1]RPPF_UPDATED_RW4!AB258</f>
        <v>779646.84660094604</v>
      </c>
      <c r="AC258">
        <f>[1]RPPF_UPDATED_RW4!AC258</f>
        <v>184</v>
      </c>
      <c r="AD258">
        <f>[1]RPPF_UPDATED_RW4!AD258</f>
        <v>28.2835169348118</v>
      </c>
      <c r="AE258">
        <f>[1]RPPF_UPDATED_RW4!AE258</f>
        <v>287</v>
      </c>
      <c r="AF258">
        <f>[1]RPPF_UPDATED_RW4!AF258</f>
        <v>261.5</v>
      </c>
      <c r="AG258">
        <f>[1]RPPF_UPDATED_RW4!AG258</f>
        <v>0.32127495</v>
      </c>
      <c r="AH258">
        <f>[1]RPPF_UPDATED_RW4!AH258</f>
        <v>251</v>
      </c>
      <c r="AI258">
        <f>[1]RPPF_UPDATED_RW4!AI258</f>
        <v>264</v>
      </c>
      <c r="AJ258">
        <f>[1]RPPF_UPDATED_RW4!AJ258</f>
        <v>243</v>
      </c>
      <c r="AK258">
        <f>[1]RPPF_UPDATED_RW4!AK258</f>
        <v>255</v>
      </c>
      <c r="AL258">
        <f>[1]RPPF_UPDATED_RW4!AL258</f>
        <v>238.416666666666</v>
      </c>
      <c r="AM258">
        <f>[1]RPPF_UPDATED_RW4!AM258</f>
        <v>872.27822364274596</v>
      </c>
      <c r="AN258">
        <f>[1]RPPF_UPDATED_RW4!AN258</f>
        <v>259</v>
      </c>
      <c r="AO258">
        <f>[1]RPPF_UPDATED_RW4!AO258</f>
        <v>742.09541287506704</v>
      </c>
      <c r="AP258">
        <f>[1]RPPF_UPDATED_RW4!AP258</f>
        <v>246</v>
      </c>
      <c r="AQ258">
        <f>[1]RPPF_UPDATED_RW4!AQ258</f>
        <v>0.153968092244199</v>
      </c>
      <c r="AR258">
        <f>[1]RPPF_UPDATED_RW4!AR258</f>
        <v>0.160003219224014</v>
      </c>
      <c r="AS258">
        <f>[1]RPPF_UPDATED_RW4!AS258</f>
        <v>0.47680849961149102</v>
      </c>
      <c r="AT258">
        <f>[1]RPPF_UPDATED_RW4!AT258</f>
        <v>257</v>
      </c>
    </row>
    <row r="259" spans="1:46" x14ac:dyDescent="0.25">
      <c r="A259">
        <f>[1]RPPF_UPDATED_RW4!A259</f>
        <v>257</v>
      </c>
      <c r="B259">
        <f>[1]RPPF_UPDATED_RW4!B259</f>
        <v>2025</v>
      </c>
      <c r="C259" t="str">
        <f>[1]RPPF_UPDATED_RW4!C259</f>
        <v>Georgia St.</v>
      </c>
      <c r="D259">
        <f>[1]RPPF_UPDATED_RW4!D259</f>
        <v>70.209699999999998</v>
      </c>
      <c r="E259">
        <f>[1]RPPF_UPDATED_RW4!E259</f>
        <v>73</v>
      </c>
      <c r="F259">
        <f>[1]RPPF_UPDATED_RW4!F259</f>
        <v>69.7316</v>
      </c>
      <c r="G259">
        <f>[1]RPPF_UPDATED_RW4!G259</f>
        <v>63</v>
      </c>
      <c r="H259">
        <f>[1]RPPF_UPDATED_RW4!H259</f>
        <v>105.312</v>
      </c>
      <c r="I259">
        <f>[1]RPPF_UPDATED_RW4!I259</f>
        <v>190</v>
      </c>
      <c r="J259">
        <f>[1]RPPF_UPDATED_RW4!J259</f>
        <v>106.474</v>
      </c>
      <c r="K259">
        <f>[1]RPPF_UPDATED_RW4!K259</f>
        <v>197</v>
      </c>
      <c r="L259">
        <f>[1]RPPF_UPDATED_RW4!L259</f>
        <v>112.271</v>
      </c>
      <c r="M259">
        <f>[1]RPPF_UPDATED_RW4!M259</f>
        <v>321</v>
      </c>
      <c r="N259">
        <f>[1]RPPF_UPDATED_RW4!N259</f>
        <v>114.77500000000001</v>
      </c>
      <c r="O259">
        <f>[1]RPPF_UPDATED_RW4!O259</f>
        <v>316</v>
      </c>
      <c r="P259">
        <f>[1]RPPF_UPDATED_RW4!P259</f>
        <v>-8.3010199999999994</v>
      </c>
      <c r="Q259">
        <f>[1]RPPF_UPDATED_RW4!Q259</f>
        <v>266</v>
      </c>
      <c r="R259">
        <f>[1]RPPF_UPDATED_RW4!R259</f>
        <v>0.33242579999999999</v>
      </c>
      <c r="S259">
        <f>[1]RPPF_UPDATED_RW4!S259</f>
        <v>0.28582600000000002</v>
      </c>
      <c r="T259">
        <f>[1]RPPF_UPDATED_RW4!T259</f>
        <v>0.29842590000000002</v>
      </c>
      <c r="U259">
        <f>[1]RPPF_UPDATED_RW4!U259</f>
        <v>0.23822860000000001</v>
      </c>
      <c r="V259">
        <f>[1]RPPF_UPDATED_RW4!V259</f>
        <v>258</v>
      </c>
      <c r="W259">
        <f>[1]RPPF_UPDATED_RW4!W259</f>
        <v>260</v>
      </c>
      <c r="X259">
        <f>[1]RPPF_UPDATED_RW4!X259</f>
        <v>259</v>
      </c>
      <c r="Y259">
        <f>[1]RPPF_UPDATED_RW4!Y259</f>
        <v>286</v>
      </c>
      <c r="Z259">
        <f>[1]RPPF_UPDATED_RW4!Z259</f>
        <v>-0.118231526413017</v>
      </c>
      <c r="AA259">
        <f>[1]RPPF_UPDATED_RW4!AA259</f>
        <v>262</v>
      </c>
      <c r="AB259">
        <f>[1]RPPF_UPDATED_RW4!AB259</f>
        <v>795947.19596815703</v>
      </c>
      <c r="AC259">
        <f>[1]RPPF_UPDATED_RW4!AC259</f>
        <v>163</v>
      </c>
      <c r="AD259">
        <f>[1]RPPF_UPDATED_RW4!AD259</f>
        <v>28.142233684426301</v>
      </c>
      <c r="AE259">
        <f>[1]RPPF_UPDATED_RW4!AE259</f>
        <v>275</v>
      </c>
      <c r="AF259">
        <f>[1]RPPF_UPDATED_RW4!AF259</f>
        <v>268.5</v>
      </c>
      <c r="AG259">
        <f>[1]RPPF_UPDATED_RW4!AG259</f>
        <v>0.30912590000000001</v>
      </c>
      <c r="AH259">
        <f>[1]RPPF_UPDATED_RW4!AH259</f>
        <v>254</v>
      </c>
      <c r="AI259">
        <f>[1]RPPF_UPDATED_RW4!AI259</f>
        <v>260</v>
      </c>
      <c r="AJ259">
        <f>[1]RPPF_UPDATED_RW4!AJ259</f>
        <v>259</v>
      </c>
      <c r="AK259">
        <f>[1]RPPF_UPDATED_RW4!AK259</f>
        <v>286</v>
      </c>
      <c r="AL259">
        <f>[1]RPPF_UPDATED_RW4!AL259</f>
        <v>248.75</v>
      </c>
      <c r="AM259">
        <f>[1]RPPF_UPDATED_RW4!AM259</f>
        <v>870.28471867499798</v>
      </c>
      <c r="AN259">
        <f>[1]RPPF_UPDATED_RW4!AN259</f>
        <v>257</v>
      </c>
      <c r="AO259">
        <f>[1]RPPF_UPDATED_RW4!AO259</f>
        <v>804.68831631383796</v>
      </c>
      <c r="AP259">
        <f>[1]RPPF_UPDATED_RW4!AP259</f>
        <v>255</v>
      </c>
      <c r="AQ259">
        <f>[1]RPPF_UPDATED_RW4!AQ259</f>
        <v>0.161046112652343</v>
      </c>
      <c r="AR259">
        <f>[1]RPPF_UPDATED_RW4!AR259</f>
        <v>0.152402206979701</v>
      </c>
      <c r="AS259">
        <f>[1]RPPF_UPDATED_RW4!AS259</f>
        <v>0.47649064677853997</v>
      </c>
      <c r="AT259">
        <f>[1]RPPF_UPDATED_RW4!AT259</f>
        <v>258</v>
      </c>
    </row>
    <row r="260" spans="1:46" x14ac:dyDescent="0.25">
      <c r="A260">
        <f>[1]RPPF_UPDATED_RW4!A260</f>
        <v>258</v>
      </c>
      <c r="B260">
        <f>[1]RPPF_UPDATED_RW4!B260</f>
        <v>2025</v>
      </c>
      <c r="C260" t="str">
        <f>[1]RPPF_UPDATED_RW4!C260</f>
        <v>Colgate</v>
      </c>
      <c r="D260">
        <f>[1]RPPF_UPDATED_RW4!D260</f>
        <v>66.495199999999997</v>
      </c>
      <c r="E260">
        <f>[1]RPPF_UPDATED_RW4!E260</f>
        <v>265</v>
      </c>
      <c r="F260">
        <f>[1]RPPF_UPDATED_RW4!F260</f>
        <v>66.947800000000001</v>
      </c>
      <c r="G260">
        <f>[1]RPPF_UPDATED_RW4!G260</f>
        <v>201</v>
      </c>
      <c r="H260">
        <f>[1]RPPF_UPDATED_RW4!H260</f>
        <v>106.654</v>
      </c>
      <c r="I260">
        <f>[1]RPPF_UPDATED_RW4!I260</f>
        <v>158</v>
      </c>
      <c r="J260">
        <f>[1]RPPF_UPDATED_RW4!J260</f>
        <v>106.96299999999999</v>
      </c>
      <c r="K260">
        <f>[1]RPPF_UPDATED_RW4!K260</f>
        <v>185</v>
      </c>
      <c r="L260">
        <f>[1]RPPF_UPDATED_RW4!L260</f>
        <v>109.133</v>
      </c>
      <c r="M260">
        <f>[1]RPPF_UPDATED_RW4!M260</f>
        <v>254</v>
      </c>
      <c r="N260">
        <f>[1]RPPF_UPDATED_RW4!N260</f>
        <v>114.136</v>
      </c>
      <c r="O260">
        <f>[1]RPPF_UPDATED_RW4!O260</f>
        <v>308</v>
      </c>
      <c r="P260">
        <f>[1]RPPF_UPDATED_RW4!P260</f>
        <v>-7.1729900000000004</v>
      </c>
      <c r="Q260">
        <f>[1]RPPF_UPDATED_RW4!Q260</f>
        <v>248</v>
      </c>
      <c r="R260">
        <f>[1]RPPF_UPDATED_RW4!R260</f>
        <v>0.26632860000000003</v>
      </c>
      <c r="S260">
        <f>[1]RPPF_UPDATED_RW4!S260</f>
        <v>0.30682480000000001</v>
      </c>
      <c r="T260">
        <f>[1]RPPF_UPDATED_RW4!T260</f>
        <v>0.20523050000000001</v>
      </c>
      <c r="U260">
        <f>[1]RPPF_UPDATED_RW4!U260</f>
        <v>0.36322179999999998</v>
      </c>
      <c r="V260">
        <f>[1]RPPF_UPDATED_RW4!V260</f>
        <v>286</v>
      </c>
      <c r="W260">
        <f>[1]RPPF_UPDATED_RW4!W260</f>
        <v>248</v>
      </c>
      <c r="X260">
        <f>[1]RPPF_UPDATED_RW4!X260</f>
        <v>305</v>
      </c>
      <c r="Y260">
        <f>[1]RPPF_UPDATED_RW4!Y260</f>
        <v>218</v>
      </c>
      <c r="Z260">
        <f>[1]RPPF_UPDATED_RW4!Z260</f>
        <v>-0.10787244793609101</v>
      </c>
      <c r="AA260">
        <f>[1]RPPF_UPDATED_RW4!AA260</f>
        <v>254</v>
      </c>
      <c r="AB260">
        <f>[1]RPPF_UPDATED_RW4!AB260</f>
        <v>760777.12683832797</v>
      </c>
      <c r="AC260">
        <f>[1]RPPF_UPDATED_RW4!AC260</f>
        <v>207</v>
      </c>
      <c r="AD260">
        <f>[1]RPPF_UPDATED_RW4!AD260</f>
        <v>29.450043497590201</v>
      </c>
      <c r="AE260">
        <f>[1]RPPF_UPDATED_RW4!AE260</f>
        <v>324</v>
      </c>
      <c r="AF260">
        <f>[1]RPPF_UPDATED_RW4!AF260</f>
        <v>289</v>
      </c>
      <c r="AG260">
        <f>[1]RPPF_UPDATED_RW4!AG260</f>
        <v>0.28657670000000002</v>
      </c>
      <c r="AH260">
        <f>[1]RPPF_UPDATED_RW4!AH260</f>
        <v>273</v>
      </c>
      <c r="AI260">
        <f>[1]RPPF_UPDATED_RW4!AI260</f>
        <v>248</v>
      </c>
      <c r="AJ260">
        <f>[1]RPPF_UPDATED_RW4!AJ260</f>
        <v>305</v>
      </c>
      <c r="AK260">
        <f>[1]RPPF_UPDATED_RW4!AK260</f>
        <v>218</v>
      </c>
      <c r="AL260">
        <f>[1]RPPF_UPDATED_RW4!AL260</f>
        <v>257.666666666666</v>
      </c>
      <c r="AM260">
        <f>[1]RPPF_UPDATED_RW4!AM260</f>
        <v>839.78435467624001</v>
      </c>
      <c r="AN260">
        <f>[1]RPPF_UPDATED_RW4!AN260</f>
        <v>254</v>
      </c>
      <c r="AO260">
        <f>[1]RPPF_UPDATED_RW4!AO260</f>
        <v>899.11938642138898</v>
      </c>
      <c r="AP260">
        <f>[1]RPPF_UPDATED_RW4!AP260</f>
        <v>271</v>
      </c>
      <c r="AQ260">
        <f>[1]RPPF_UPDATED_RW4!AQ260</f>
        <v>0.17349554690696201</v>
      </c>
      <c r="AR260">
        <f>[1]RPPF_UPDATED_RW4!AR260</f>
        <v>0.139339109758295</v>
      </c>
      <c r="AS260">
        <f>[1]RPPF_UPDATED_RW4!AS260</f>
        <v>0.47611728177460599</v>
      </c>
      <c r="AT260">
        <f>[1]RPPF_UPDATED_RW4!AT260</f>
        <v>259</v>
      </c>
    </row>
    <row r="261" spans="1:46" x14ac:dyDescent="0.25">
      <c r="A261">
        <f>[1]RPPF_UPDATED_RW4!A261</f>
        <v>259</v>
      </c>
      <c r="B261">
        <f>[1]RPPF_UPDATED_RW4!B261</f>
        <v>2025</v>
      </c>
      <c r="C261" t="str">
        <f>[1]RPPF_UPDATED_RW4!C261</f>
        <v>American</v>
      </c>
      <c r="D261">
        <f>[1]RPPF_UPDATED_RW4!D261</f>
        <v>63.669199999999996</v>
      </c>
      <c r="E261">
        <f>[1]RPPF_UPDATED_RW4!E261</f>
        <v>357</v>
      </c>
      <c r="F261">
        <f>[1]RPPF_UPDATED_RW4!F261</f>
        <v>63.456899999999997</v>
      </c>
      <c r="G261">
        <f>[1]RPPF_UPDATED_RW4!G261</f>
        <v>347</v>
      </c>
      <c r="H261">
        <f>[1]RPPF_UPDATED_RW4!H261</f>
        <v>105.09099999999999</v>
      </c>
      <c r="I261">
        <f>[1]RPPF_UPDATED_RW4!I261</f>
        <v>198</v>
      </c>
      <c r="J261">
        <f>[1]RPPF_UPDATED_RW4!J261</f>
        <v>104.74299999999999</v>
      </c>
      <c r="K261">
        <f>[1]RPPF_UPDATED_RW4!K261</f>
        <v>224</v>
      </c>
      <c r="L261">
        <f>[1]RPPF_UPDATED_RW4!L261</f>
        <v>107.97799999999999</v>
      </c>
      <c r="M261">
        <f>[1]RPPF_UPDATED_RW4!M261</f>
        <v>224</v>
      </c>
      <c r="N261">
        <f>[1]RPPF_UPDATED_RW4!N261</f>
        <v>111.77500000000001</v>
      </c>
      <c r="O261">
        <f>[1]RPPF_UPDATED_RW4!O261</f>
        <v>254</v>
      </c>
      <c r="P261">
        <f>[1]RPPF_UPDATED_RW4!P261</f>
        <v>-7.03165</v>
      </c>
      <c r="Q261">
        <f>[1]RPPF_UPDATED_RW4!Q261</f>
        <v>244</v>
      </c>
      <c r="R261">
        <f>[1]RPPF_UPDATED_RW4!R261</f>
        <v>0.42632059999999999</v>
      </c>
      <c r="S261">
        <f>[1]RPPF_UPDATED_RW4!S261</f>
        <v>0.25592749999999997</v>
      </c>
      <c r="T261">
        <f>[1]RPPF_UPDATED_RW4!T261</f>
        <v>0.3369238</v>
      </c>
      <c r="U261">
        <f>[1]RPPF_UPDATED_RW4!U261</f>
        <v>0.27552660000000001</v>
      </c>
      <c r="V261">
        <f>[1]RPPF_UPDATED_RW4!V261</f>
        <v>206</v>
      </c>
      <c r="W261">
        <f>[1]RPPF_UPDATED_RW4!W261</f>
        <v>275</v>
      </c>
      <c r="X261">
        <f>[1]RPPF_UPDATED_RW4!X261</f>
        <v>238</v>
      </c>
      <c r="Y261">
        <f>[1]RPPF_UPDATED_RW4!Y261</f>
        <v>266</v>
      </c>
      <c r="Z261">
        <f>[1]RPPF_UPDATED_RW4!Z261</f>
        <v>-0.110445867075446</v>
      </c>
      <c r="AA261">
        <f>[1]RPPF_UPDATED_RW4!AA261</f>
        <v>255</v>
      </c>
      <c r="AB261">
        <f>[1]RPPF_UPDATED_RW4!AB261</f>
        <v>698520.90856299002</v>
      </c>
      <c r="AC261">
        <f>[1]RPPF_UPDATED_RW4!AC261</f>
        <v>280</v>
      </c>
      <c r="AD261">
        <f>[1]RPPF_UPDATED_RW4!AD261</f>
        <v>29.745556105504701</v>
      </c>
      <c r="AE261">
        <f>[1]RPPF_UPDATED_RW4!AE261</f>
        <v>333</v>
      </c>
      <c r="AF261">
        <f>[1]RPPF_UPDATED_RW4!AF261</f>
        <v>294</v>
      </c>
      <c r="AG261">
        <f>[1]RPPF_UPDATED_RW4!AG261</f>
        <v>0.34112405000000001</v>
      </c>
      <c r="AH261">
        <f>[1]RPPF_UPDATED_RW4!AH261</f>
        <v>243</v>
      </c>
      <c r="AI261">
        <f>[1]RPPF_UPDATED_RW4!AI261</f>
        <v>275</v>
      </c>
      <c r="AJ261">
        <f>[1]RPPF_UPDATED_RW4!AJ261</f>
        <v>238</v>
      </c>
      <c r="AK261">
        <f>[1]RPPF_UPDATED_RW4!AK261</f>
        <v>266</v>
      </c>
      <c r="AL261">
        <f>[1]RPPF_UPDATED_RW4!AL261</f>
        <v>262.666666666666</v>
      </c>
      <c r="AM261">
        <f>[1]RPPF_UPDATED_RW4!AM261</f>
        <v>1026.3323271890099</v>
      </c>
      <c r="AN261">
        <f>[1]RPPF_UPDATED_RW4!AN261</f>
        <v>277</v>
      </c>
      <c r="AO261">
        <f>[1]RPPF_UPDATED_RW4!AO261</f>
        <v>770.00336583323997</v>
      </c>
      <c r="AP261">
        <f>[1]RPPF_UPDATED_RW4!AP261</f>
        <v>249</v>
      </c>
      <c r="AQ261">
        <f>[1]RPPF_UPDATED_RW4!AQ261</f>
        <v>0.14184133295917101</v>
      </c>
      <c r="AR261">
        <f>[1]RPPF_UPDATED_RW4!AR261</f>
        <v>0.16910641612055999</v>
      </c>
      <c r="AS261">
        <f>[1]RPPF_UPDATED_RW4!AS261</f>
        <v>0.474966488317348</v>
      </c>
      <c r="AT261">
        <f>[1]RPPF_UPDATED_RW4!AT261</f>
        <v>260</v>
      </c>
    </row>
    <row r="262" spans="1:46" x14ac:dyDescent="0.25">
      <c r="A262">
        <f>[1]RPPF_UPDATED_RW4!A262</f>
        <v>260</v>
      </c>
      <c r="B262">
        <f>[1]RPPF_UPDATED_RW4!B262</f>
        <v>2025</v>
      </c>
      <c r="C262" t="str">
        <f>[1]RPPF_UPDATED_RW4!C262</f>
        <v>Western Michigan</v>
      </c>
      <c r="D262">
        <f>[1]RPPF_UPDATED_RW4!D262</f>
        <v>69.546000000000006</v>
      </c>
      <c r="E262">
        <f>[1]RPPF_UPDATED_RW4!E262</f>
        <v>106</v>
      </c>
      <c r="F262">
        <f>[1]RPPF_UPDATED_RW4!F262</f>
        <v>67.954300000000003</v>
      </c>
      <c r="G262">
        <f>[1]RPPF_UPDATED_RW4!G262</f>
        <v>148</v>
      </c>
      <c r="H262">
        <f>[1]RPPF_UPDATED_RW4!H262</f>
        <v>103.571</v>
      </c>
      <c r="I262">
        <f>[1]RPPF_UPDATED_RW4!I262</f>
        <v>247</v>
      </c>
      <c r="J262">
        <f>[1]RPPF_UPDATED_RW4!J262</f>
        <v>102.116</v>
      </c>
      <c r="K262">
        <f>[1]RPPF_UPDATED_RW4!K262</f>
        <v>276</v>
      </c>
      <c r="L262">
        <f>[1]RPPF_UPDATED_RW4!L262</f>
        <v>111.818</v>
      </c>
      <c r="M262">
        <f>[1]RPPF_UPDATED_RW4!M262</f>
        <v>310</v>
      </c>
      <c r="N262">
        <f>[1]RPPF_UPDATED_RW4!N262</f>
        <v>113.395</v>
      </c>
      <c r="O262">
        <f>[1]RPPF_UPDATED_RW4!O262</f>
        <v>296</v>
      </c>
      <c r="P262">
        <f>[1]RPPF_UPDATED_RW4!P262</f>
        <v>-11.278600000000001</v>
      </c>
      <c r="Q262">
        <f>[1]RPPF_UPDATED_RW4!Q262</f>
        <v>298</v>
      </c>
      <c r="R262">
        <f>[1]RPPF_UPDATED_RW4!R262</f>
        <v>0.1645325</v>
      </c>
      <c r="S262">
        <f>[1]RPPF_UPDATED_RW4!S262</f>
        <v>0.33652349999999998</v>
      </c>
      <c r="T262">
        <f>[1]RPPF_UPDATED_RW4!T262</f>
        <v>0.231629</v>
      </c>
      <c r="U262">
        <f>[1]RPPF_UPDATED_RW4!U262</f>
        <v>0.37062129999999999</v>
      </c>
      <c r="V262">
        <f>[1]RPPF_UPDATED_RW4!V262</f>
        <v>325</v>
      </c>
      <c r="W262">
        <f>[1]RPPF_UPDATED_RW4!W262</f>
        <v>235</v>
      </c>
      <c r="X262">
        <f>[1]RPPF_UPDATED_RW4!X262</f>
        <v>290</v>
      </c>
      <c r="Y262">
        <f>[1]RPPF_UPDATED_RW4!Y262</f>
        <v>213</v>
      </c>
      <c r="Z262">
        <f>[1]RPPF_UPDATED_RW4!Z262</f>
        <v>-0.16218042734305299</v>
      </c>
      <c r="AA262">
        <f>[1]RPPF_UPDATED_RW4!AA262</f>
        <v>296</v>
      </c>
      <c r="AB262">
        <f>[1]RPPF_UPDATED_RW4!AB262</f>
        <v>725203.25635497598</v>
      </c>
      <c r="AC262">
        <f>[1]RPPF_UPDATED_RW4!AC262</f>
        <v>254</v>
      </c>
      <c r="AD262">
        <f>[1]RPPF_UPDATED_RW4!AD262</f>
        <v>27.8662219800818</v>
      </c>
      <c r="AE262">
        <f>[1]RPPF_UPDATED_RW4!AE262</f>
        <v>261</v>
      </c>
      <c r="AF262">
        <f>[1]RPPF_UPDATED_RW4!AF262</f>
        <v>278.5</v>
      </c>
      <c r="AG262">
        <f>[1]RPPF_UPDATED_RW4!AG262</f>
        <v>0.25052799999999997</v>
      </c>
      <c r="AH262">
        <f>[1]RPPF_UPDATED_RW4!AH262</f>
        <v>291</v>
      </c>
      <c r="AI262">
        <f>[1]RPPF_UPDATED_RW4!AI262</f>
        <v>235</v>
      </c>
      <c r="AJ262">
        <f>[1]RPPF_UPDATED_RW4!AJ262</f>
        <v>290</v>
      </c>
      <c r="AK262">
        <f>[1]RPPF_UPDATED_RW4!AK262</f>
        <v>213</v>
      </c>
      <c r="AL262">
        <f>[1]RPPF_UPDATED_RW4!AL262</f>
        <v>270.416666666666</v>
      </c>
      <c r="AM262">
        <f>[1]RPPF_UPDATED_RW4!AM262</f>
        <v>803.55953348478397</v>
      </c>
      <c r="AN262">
        <f>[1]RPPF_UPDATED_RW4!AN262</f>
        <v>249</v>
      </c>
      <c r="AO262">
        <f>[1]RPPF_UPDATED_RW4!AO262</f>
        <v>1079.38700131987</v>
      </c>
      <c r="AP262">
        <f>[1]RPPF_UPDATED_RW4!AP262</f>
        <v>288</v>
      </c>
      <c r="AQ262">
        <f>[1]RPPF_UPDATED_RW4!AQ262</f>
        <v>0.191129728000039</v>
      </c>
      <c r="AR262">
        <f>[1]RPPF_UPDATED_RW4!AR262</f>
        <v>0.119060704435784</v>
      </c>
      <c r="AS262">
        <f>[1]RPPF_UPDATED_RW4!AS262</f>
        <v>0.47450343536276601</v>
      </c>
      <c r="AT262">
        <f>[1]RPPF_UPDATED_RW4!AT262</f>
        <v>261</v>
      </c>
    </row>
    <row r="263" spans="1:46" x14ac:dyDescent="0.25">
      <c r="A263">
        <f>[1]RPPF_UPDATED_RW4!A263</f>
        <v>261</v>
      </c>
      <c r="B263">
        <f>[1]RPPF_UPDATED_RW4!B263</f>
        <v>2025</v>
      </c>
      <c r="C263" t="str">
        <f>[1]RPPF_UPDATED_RW4!C263</f>
        <v>North Dakota</v>
      </c>
      <c r="D263">
        <f>[1]RPPF_UPDATED_RW4!D263</f>
        <v>70.049000000000007</v>
      </c>
      <c r="E263">
        <f>[1]RPPF_UPDATED_RW4!E263</f>
        <v>82</v>
      </c>
      <c r="F263">
        <f>[1]RPPF_UPDATED_RW4!F263</f>
        <v>68.782799999999995</v>
      </c>
      <c r="G263">
        <f>[1]RPPF_UPDATED_RW4!G263</f>
        <v>103</v>
      </c>
      <c r="H263">
        <f>[1]RPPF_UPDATED_RW4!H263</f>
        <v>108.913</v>
      </c>
      <c r="I263">
        <f>[1]RPPF_UPDATED_RW4!I263</f>
        <v>110</v>
      </c>
      <c r="J263">
        <f>[1]RPPF_UPDATED_RW4!J263</f>
        <v>108.79900000000001</v>
      </c>
      <c r="K263">
        <f>[1]RPPF_UPDATED_RW4!K263</f>
        <v>150</v>
      </c>
      <c r="L263">
        <f>[1]RPPF_UPDATED_RW4!L263</f>
        <v>117.345</v>
      </c>
      <c r="M263">
        <f>[1]RPPF_UPDATED_RW4!M263</f>
        <v>353</v>
      </c>
      <c r="N263">
        <f>[1]RPPF_UPDATED_RW4!N263</f>
        <v>118.158</v>
      </c>
      <c r="O263">
        <f>[1]RPPF_UPDATED_RW4!O263</f>
        <v>349</v>
      </c>
      <c r="P263">
        <f>[1]RPPF_UPDATED_RW4!P263</f>
        <v>-9.3588400000000007</v>
      </c>
      <c r="Q263">
        <f>[1]RPPF_UPDATED_RW4!Q263</f>
        <v>276</v>
      </c>
      <c r="R263">
        <f>[1]RPPF_UPDATED_RW4!R263</f>
        <v>0.39362229999999998</v>
      </c>
      <c r="S263">
        <f>[1]RPPF_UPDATED_RW4!S263</f>
        <v>0.26092700000000002</v>
      </c>
      <c r="T263">
        <f>[1]RPPF_UPDATED_RW4!T263</f>
        <v>0.29682599999999998</v>
      </c>
      <c r="U263">
        <f>[1]RPPF_UPDATED_RW4!U263</f>
        <v>0.35802210000000001</v>
      </c>
      <c r="V263">
        <f>[1]RPPF_UPDATED_RW4!V263</f>
        <v>224</v>
      </c>
      <c r="W263">
        <f>[1]RPPF_UPDATED_RW4!W263</f>
        <v>270</v>
      </c>
      <c r="X263">
        <f>[1]RPPF_UPDATED_RW4!X263</f>
        <v>260</v>
      </c>
      <c r="Y263">
        <f>[1]RPPF_UPDATED_RW4!Y263</f>
        <v>221</v>
      </c>
      <c r="Z263">
        <f>[1]RPPF_UPDATED_RW4!Z263</f>
        <v>-0.133606475467172</v>
      </c>
      <c r="AA263">
        <f>[1]RPPF_UPDATED_RW4!AA263</f>
        <v>274</v>
      </c>
      <c r="AB263">
        <f>[1]RPPF_UPDATED_RW4!AB263</f>
        <v>829185.59196764894</v>
      </c>
      <c r="AC263">
        <f>[1]RPPF_UPDATED_RW4!AC263</f>
        <v>125</v>
      </c>
      <c r="AD263">
        <f>[1]RPPF_UPDATED_RW4!AD263</f>
        <v>29.5487470471462</v>
      </c>
      <c r="AE263">
        <f>[1]RPPF_UPDATED_RW4!AE263</f>
        <v>328</v>
      </c>
      <c r="AF263">
        <f>[1]RPPF_UPDATED_RW4!AF263</f>
        <v>301</v>
      </c>
      <c r="AG263">
        <f>[1]RPPF_UPDATED_RW4!AG263</f>
        <v>0.32727465</v>
      </c>
      <c r="AH263">
        <f>[1]RPPF_UPDATED_RW4!AH263</f>
        <v>249</v>
      </c>
      <c r="AI263">
        <f>[1]RPPF_UPDATED_RW4!AI263</f>
        <v>270</v>
      </c>
      <c r="AJ263">
        <f>[1]RPPF_UPDATED_RW4!AJ263</f>
        <v>260</v>
      </c>
      <c r="AK263">
        <f>[1]RPPF_UPDATED_RW4!AK263</f>
        <v>221</v>
      </c>
      <c r="AL263">
        <f>[1]RPPF_UPDATED_RW4!AL263</f>
        <v>238.333333333333</v>
      </c>
      <c r="AM263">
        <f>[1]RPPF_UPDATED_RW4!AM263</f>
        <v>913.41000867420098</v>
      </c>
      <c r="AN263">
        <f>[1]RPPF_UPDATED_RW4!AN263</f>
        <v>263</v>
      </c>
      <c r="AO263">
        <f>[1]RPPF_UPDATED_RW4!AO263</f>
        <v>728.23646235152398</v>
      </c>
      <c r="AP263">
        <f>[1]RPPF_UPDATED_RW4!AP263</f>
        <v>244</v>
      </c>
      <c r="AQ263">
        <f>[1]RPPF_UPDATED_RW4!AQ263</f>
        <v>0.14630767024979499</v>
      </c>
      <c r="AR263">
        <f>[1]RPPF_UPDATED_RW4!AR263</f>
        <v>0.16337576679665999</v>
      </c>
      <c r="AS263">
        <f>[1]RPPF_UPDATED_RW4!AS263</f>
        <v>0.47419305942176398</v>
      </c>
      <c r="AT263">
        <f>[1]RPPF_UPDATED_RW4!AT263</f>
        <v>262</v>
      </c>
    </row>
    <row r="264" spans="1:46" x14ac:dyDescent="0.25">
      <c r="A264">
        <f>[1]RPPF_UPDATED_RW4!A264</f>
        <v>262</v>
      </c>
      <c r="B264">
        <f>[1]RPPF_UPDATED_RW4!B264</f>
        <v>2025</v>
      </c>
      <c r="C264" t="str">
        <f>[1]RPPF_UPDATED_RW4!C264</f>
        <v>Sacred Heart</v>
      </c>
      <c r="D264">
        <f>[1]RPPF_UPDATED_RW4!D264</f>
        <v>70.650000000000006</v>
      </c>
      <c r="E264">
        <f>[1]RPPF_UPDATED_RW4!E264</f>
        <v>55</v>
      </c>
      <c r="F264">
        <f>[1]RPPF_UPDATED_RW4!F264</f>
        <v>70.383399999999995</v>
      </c>
      <c r="G264">
        <f>[1]RPPF_UPDATED_RW4!G264</f>
        <v>45</v>
      </c>
      <c r="H264">
        <f>[1]RPPF_UPDATED_RW4!H264</f>
        <v>107.497</v>
      </c>
      <c r="I264">
        <f>[1]RPPF_UPDATED_RW4!I264</f>
        <v>142</v>
      </c>
      <c r="J264">
        <f>[1]RPPF_UPDATED_RW4!J264</f>
        <v>105.96599999999999</v>
      </c>
      <c r="K264">
        <f>[1]RPPF_UPDATED_RW4!K264</f>
        <v>206</v>
      </c>
      <c r="L264">
        <f>[1]RPPF_UPDATED_RW4!L264</f>
        <v>109.58</v>
      </c>
      <c r="M264">
        <f>[1]RPPF_UPDATED_RW4!M264</f>
        <v>267</v>
      </c>
      <c r="N264">
        <f>[1]RPPF_UPDATED_RW4!N264</f>
        <v>115.51600000000001</v>
      </c>
      <c r="O264">
        <f>[1]RPPF_UPDATED_RW4!O264</f>
        <v>323</v>
      </c>
      <c r="P264">
        <f>[1]RPPF_UPDATED_RW4!P264</f>
        <v>-9.5499100000000006</v>
      </c>
      <c r="Q264">
        <f>[1]RPPF_UPDATED_RW4!Q264</f>
        <v>278</v>
      </c>
      <c r="R264">
        <f>[1]RPPF_UPDATED_RW4!R264</f>
        <v>0.38062279999999998</v>
      </c>
      <c r="S264">
        <f>[1]RPPF_UPDATED_RW4!S264</f>
        <v>0.26582679999999997</v>
      </c>
      <c r="T264">
        <f>[1]RPPF_UPDATED_RW4!T264</f>
        <v>0.30712519999999999</v>
      </c>
      <c r="U264">
        <f>[1]RPPF_UPDATED_RW4!U264</f>
        <v>0.25632759999999999</v>
      </c>
      <c r="V264">
        <f>[1]RPPF_UPDATED_RW4!V264</f>
        <v>228</v>
      </c>
      <c r="W264">
        <f>[1]RPPF_UPDATED_RW4!W264</f>
        <v>268</v>
      </c>
      <c r="X264">
        <f>[1]RPPF_UPDATED_RW4!X264</f>
        <v>252</v>
      </c>
      <c r="Y264">
        <f>[1]RPPF_UPDATED_RW4!Y264</f>
        <v>276</v>
      </c>
      <c r="Z264">
        <f>[1]RPPF_UPDATED_RW4!Z264</f>
        <v>-0.13517338995045999</v>
      </c>
      <c r="AA264">
        <f>[1]RPPF_UPDATED_RW4!AA264</f>
        <v>277</v>
      </c>
      <c r="AB264">
        <f>[1]RPPF_UPDATED_RW4!AB264</f>
        <v>793314.23647139897</v>
      </c>
      <c r="AC264">
        <f>[1]RPPF_UPDATED_RW4!AC264</f>
        <v>167</v>
      </c>
      <c r="AD264">
        <f>[1]RPPF_UPDATED_RW4!AD264</f>
        <v>28.256297934470599</v>
      </c>
      <c r="AE264">
        <f>[1]RPPF_UPDATED_RW4!AE264</f>
        <v>285</v>
      </c>
      <c r="AF264">
        <f>[1]RPPF_UPDATED_RW4!AF264</f>
        <v>281</v>
      </c>
      <c r="AG264">
        <f>[1]RPPF_UPDATED_RW4!AG264</f>
        <v>0.32322479999999998</v>
      </c>
      <c r="AH264">
        <f>[1]RPPF_UPDATED_RW4!AH264</f>
        <v>250</v>
      </c>
      <c r="AI264">
        <f>[1]RPPF_UPDATED_RW4!AI264</f>
        <v>268</v>
      </c>
      <c r="AJ264">
        <f>[1]RPPF_UPDATED_RW4!AJ264</f>
        <v>252</v>
      </c>
      <c r="AK264">
        <f>[1]RPPF_UPDATED_RW4!AK264</f>
        <v>276</v>
      </c>
      <c r="AL264">
        <f>[1]RPPF_UPDATED_RW4!AL264</f>
        <v>250.5</v>
      </c>
      <c r="AM264">
        <f>[1]RPPF_UPDATED_RW4!AM264</f>
        <v>942.34290899186999</v>
      </c>
      <c r="AN264">
        <f>[1]RPPF_UPDATED_RW4!AN264</f>
        <v>266</v>
      </c>
      <c r="AO264">
        <f>[1]RPPF_UPDATED_RW4!AO264</f>
        <v>775.00241318116605</v>
      </c>
      <c r="AP264">
        <f>[1]RPPF_UPDATED_RW4!AP264</f>
        <v>251</v>
      </c>
      <c r="AQ264">
        <f>[1]RPPF_UPDATED_RW4!AQ264</f>
        <v>0.14859100395927999</v>
      </c>
      <c r="AR264">
        <f>[1]RPPF_UPDATED_RW4!AR264</f>
        <v>0.16010360758367101</v>
      </c>
      <c r="AS264">
        <f>[1]RPPF_UPDATED_RW4!AS264</f>
        <v>0.47358683505497301</v>
      </c>
      <c r="AT264">
        <f>[1]RPPF_UPDATED_RW4!AT264</f>
        <v>263</v>
      </c>
    </row>
    <row r="265" spans="1:46" x14ac:dyDescent="0.25">
      <c r="A265">
        <f>[1]RPPF_UPDATED_RW4!A265</f>
        <v>263</v>
      </c>
      <c r="B265">
        <f>[1]RPPF_UPDATED_RW4!B265</f>
        <v>2025</v>
      </c>
      <c r="C265" t="str">
        <f>[1]RPPF_UPDATED_RW4!C265</f>
        <v>Portland</v>
      </c>
      <c r="D265">
        <f>[1]RPPF_UPDATED_RW4!D265</f>
        <v>68.953199999999995</v>
      </c>
      <c r="E265">
        <f>[1]RPPF_UPDATED_RW4!E265</f>
        <v>136</v>
      </c>
      <c r="F265">
        <f>[1]RPPF_UPDATED_RW4!F265</f>
        <v>68.719899999999996</v>
      </c>
      <c r="G265">
        <f>[1]RPPF_UPDATED_RW4!G265</f>
        <v>106</v>
      </c>
      <c r="H265">
        <f>[1]RPPF_UPDATED_RW4!H265</f>
        <v>100.273</v>
      </c>
      <c r="I265">
        <f>[1]RPPF_UPDATED_RW4!I265</f>
        <v>302</v>
      </c>
      <c r="J265">
        <f>[1]RPPF_UPDATED_RW4!J265</f>
        <v>105.63200000000001</v>
      </c>
      <c r="K265">
        <f>[1]RPPF_UPDATED_RW4!K265</f>
        <v>213</v>
      </c>
      <c r="L265">
        <f>[1]RPPF_UPDATED_RW4!L265</f>
        <v>116.678</v>
      </c>
      <c r="M265">
        <f>[1]RPPF_UPDATED_RW4!M265</f>
        <v>351</v>
      </c>
      <c r="N265">
        <f>[1]RPPF_UPDATED_RW4!N265</f>
        <v>115.595</v>
      </c>
      <c r="O265">
        <f>[1]RPPF_UPDATED_RW4!O265</f>
        <v>324</v>
      </c>
      <c r="P265">
        <f>[1]RPPF_UPDATED_RW4!P265</f>
        <v>-9.9625199999999996</v>
      </c>
      <c r="Q265">
        <f>[1]RPPF_UPDATED_RW4!Q265</f>
        <v>283</v>
      </c>
      <c r="R265">
        <f>[1]RPPF_UPDATED_RW4!R265</f>
        <v>0.2084308</v>
      </c>
      <c r="S265">
        <f>[1]RPPF_UPDATED_RW4!S265</f>
        <v>0.31682450000000001</v>
      </c>
      <c r="T265">
        <f>[1]RPPF_UPDATED_RW4!T265</f>
        <v>0.1406338</v>
      </c>
      <c r="U265">
        <f>[1]RPPF_UPDATED_RW4!U265</f>
        <v>0.44571820000000001</v>
      </c>
      <c r="V265">
        <f>[1]RPPF_UPDATED_RW4!V265</f>
        <v>308</v>
      </c>
      <c r="W265">
        <f>[1]RPPF_UPDATED_RW4!W265</f>
        <v>245</v>
      </c>
      <c r="X265">
        <f>[1]RPPF_UPDATED_RW4!X265</f>
        <v>338</v>
      </c>
      <c r="Y265">
        <f>[1]RPPF_UPDATED_RW4!Y265</f>
        <v>182</v>
      </c>
      <c r="Z265">
        <f>[1]RPPF_UPDATED_RW4!Z265</f>
        <v>-0.14448930579001401</v>
      </c>
      <c r="AA265">
        <f>[1]RPPF_UPDATED_RW4!AA265</f>
        <v>281</v>
      </c>
      <c r="AB265">
        <f>[1]RPPF_UPDATED_RW4!AB265</f>
        <v>769388.04026695597</v>
      </c>
      <c r="AC265">
        <f>[1]RPPF_UPDATED_RW4!AC265</f>
        <v>198</v>
      </c>
      <c r="AD265">
        <f>[1]RPPF_UPDATED_RW4!AD265</f>
        <v>28.983314743296201</v>
      </c>
      <c r="AE265">
        <f>[1]RPPF_UPDATED_RW4!AE265</f>
        <v>310</v>
      </c>
      <c r="AF265">
        <f>[1]RPPF_UPDATED_RW4!AF265</f>
        <v>295.5</v>
      </c>
      <c r="AG265">
        <f>[1]RPPF_UPDATED_RW4!AG265</f>
        <v>0.26262764999999999</v>
      </c>
      <c r="AH265">
        <f>[1]RPPF_UPDATED_RW4!AH265</f>
        <v>283</v>
      </c>
      <c r="AI265">
        <f>[1]RPPF_UPDATED_RW4!AI265</f>
        <v>245</v>
      </c>
      <c r="AJ265">
        <f>[1]RPPF_UPDATED_RW4!AJ265</f>
        <v>338</v>
      </c>
      <c r="AK265">
        <f>[1]RPPF_UPDATED_RW4!AK265</f>
        <v>182</v>
      </c>
      <c r="AL265">
        <f>[1]RPPF_UPDATED_RW4!AL265</f>
        <v>262.916666666666</v>
      </c>
      <c r="AM265">
        <f>[1]RPPF_UPDATED_RW4!AM265</f>
        <v>829.84954341178297</v>
      </c>
      <c r="AN265">
        <f>[1]RPPF_UPDATED_RW4!AN265</f>
        <v>253</v>
      </c>
      <c r="AO265">
        <f>[1]RPPF_UPDATED_RW4!AO265</f>
        <v>1001.10048072496</v>
      </c>
      <c r="AP265">
        <f>[1]RPPF_UPDATED_RW4!AP265</f>
        <v>281</v>
      </c>
      <c r="AQ265">
        <f>[1]RPPF_UPDATED_RW4!AQ265</f>
        <v>0.17936325332278599</v>
      </c>
      <c r="AR265">
        <f>[1]RPPF_UPDATED_RW4!AR265</f>
        <v>0.12599115672900399</v>
      </c>
      <c r="AS265">
        <f>[1]RPPF_UPDATED_RW4!AS265</f>
        <v>0.47153038159226002</v>
      </c>
      <c r="AT265">
        <f>[1]RPPF_UPDATED_RW4!AT265</f>
        <v>264</v>
      </c>
    </row>
    <row r="266" spans="1:46" x14ac:dyDescent="0.25">
      <c r="A266">
        <f>[1]RPPF_UPDATED_RW4!A266</f>
        <v>264</v>
      </c>
      <c r="B266">
        <f>[1]RPPF_UPDATED_RW4!B266</f>
        <v>2025</v>
      </c>
      <c r="C266" t="str">
        <f>[1]RPPF_UPDATED_RW4!C266</f>
        <v>Southern Utah</v>
      </c>
      <c r="D266">
        <f>[1]RPPF_UPDATED_RW4!D266</f>
        <v>69.547799999999995</v>
      </c>
      <c r="E266">
        <f>[1]RPPF_UPDATED_RW4!E266</f>
        <v>105</v>
      </c>
      <c r="F266">
        <f>[1]RPPF_UPDATED_RW4!F266</f>
        <v>68.378100000000003</v>
      </c>
      <c r="G266">
        <f>[1]RPPF_UPDATED_RW4!G266</f>
        <v>124</v>
      </c>
      <c r="H266">
        <f>[1]RPPF_UPDATED_RW4!H266</f>
        <v>98.402000000000001</v>
      </c>
      <c r="I266">
        <f>[1]RPPF_UPDATED_RW4!I266</f>
        <v>321</v>
      </c>
      <c r="J266">
        <f>[1]RPPF_UPDATED_RW4!J266</f>
        <v>101.413</v>
      </c>
      <c r="K266">
        <f>[1]RPPF_UPDATED_RW4!K266</f>
        <v>285</v>
      </c>
      <c r="L266">
        <f>[1]RPPF_UPDATED_RW4!L266</f>
        <v>107.84399999999999</v>
      </c>
      <c r="M266">
        <f>[1]RPPF_UPDATED_RW4!M266</f>
        <v>217</v>
      </c>
      <c r="N266">
        <f>[1]RPPF_UPDATED_RW4!N266</f>
        <v>110.304</v>
      </c>
      <c r="O266">
        <f>[1]RPPF_UPDATED_RW4!O266</f>
        <v>230</v>
      </c>
      <c r="P266">
        <f>[1]RPPF_UPDATED_RW4!P266</f>
        <v>-8.8906100000000006</v>
      </c>
      <c r="Q266">
        <f>[1]RPPF_UPDATED_RW4!Q266</f>
        <v>269</v>
      </c>
      <c r="R266">
        <f>[1]RPPF_UPDATED_RW4!R266</f>
        <v>0.21173059999999999</v>
      </c>
      <c r="S266">
        <f>[1]RPPF_UPDATED_RW4!S266</f>
        <v>0.31132470000000001</v>
      </c>
      <c r="T266">
        <f>[1]RPPF_UPDATED_RW4!T266</f>
        <v>0.45791789999999999</v>
      </c>
      <c r="U266">
        <f>[1]RPPF_UPDATED_RW4!U266</f>
        <v>0.1721319</v>
      </c>
      <c r="V266">
        <f>[1]RPPF_UPDATED_RW4!V266</f>
        <v>306</v>
      </c>
      <c r="W266">
        <f>[1]RPPF_UPDATED_RW4!W266</f>
        <v>247</v>
      </c>
      <c r="X266">
        <f>[1]RPPF_UPDATED_RW4!X266</f>
        <v>179</v>
      </c>
      <c r="Y266">
        <f>[1]RPPF_UPDATED_RW4!Y266</f>
        <v>319</v>
      </c>
      <c r="Z266">
        <f>[1]RPPF_UPDATED_RW4!Z266</f>
        <v>-0.127840132973293</v>
      </c>
      <c r="AA266">
        <f>[1]RPPF_UPDATED_RW4!AA266</f>
        <v>269</v>
      </c>
      <c r="AB266">
        <f>[1]RPPF_UPDATED_RW4!AB266</f>
        <v>715271.06526149798</v>
      </c>
      <c r="AC266">
        <f>[1]RPPF_UPDATED_RW4!AC266</f>
        <v>263</v>
      </c>
      <c r="AD266">
        <f>[1]RPPF_UPDATED_RW4!AD266</f>
        <v>26.660152064671902</v>
      </c>
      <c r="AE266">
        <f>[1]RPPF_UPDATED_RW4!AE266</f>
        <v>195</v>
      </c>
      <c r="AF266">
        <f>[1]RPPF_UPDATED_RW4!AF266</f>
        <v>232</v>
      </c>
      <c r="AG266">
        <f>[1]RPPF_UPDATED_RW4!AG266</f>
        <v>0.26152765</v>
      </c>
      <c r="AH266">
        <f>[1]RPPF_UPDATED_RW4!AH266</f>
        <v>284</v>
      </c>
      <c r="AI266">
        <f>[1]RPPF_UPDATED_RW4!AI266</f>
        <v>247</v>
      </c>
      <c r="AJ266">
        <f>[1]RPPF_UPDATED_RW4!AJ266</f>
        <v>179</v>
      </c>
      <c r="AK266">
        <f>[1]RPPF_UPDATED_RW4!AK266</f>
        <v>319</v>
      </c>
      <c r="AL266">
        <f>[1]RPPF_UPDATED_RW4!AL266</f>
        <v>257.666666666666</v>
      </c>
      <c r="AM266">
        <f>[1]RPPF_UPDATED_RW4!AM266</f>
        <v>827.646077123552</v>
      </c>
      <c r="AN266">
        <f>[1]RPPF_UPDATED_RW4!AN266</f>
        <v>252</v>
      </c>
      <c r="AO266">
        <f>[1]RPPF_UPDATED_RW4!AO266</f>
        <v>985.23680638229496</v>
      </c>
      <c r="AP266">
        <f>[1]RPPF_UPDATED_RW4!AP266</f>
        <v>278</v>
      </c>
      <c r="AQ266">
        <f>[1]RPPF_UPDATED_RW4!AQ266</f>
        <v>0.176296529318793</v>
      </c>
      <c r="AR266">
        <f>[1]RPPF_UPDATED_RW4!AR266</f>
        <v>0.12571420615078499</v>
      </c>
      <c r="AS266">
        <f>[1]RPPF_UPDATED_RW4!AS266</f>
        <v>0.46945822686550498</v>
      </c>
      <c r="AT266">
        <f>[1]RPPF_UPDATED_RW4!AT266</f>
        <v>265</v>
      </c>
    </row>
    <row r="267" spans="1:46" x14ac:dyDescent="0.25">
      <c r="A267">
        <f>[1]RPPF_UPDATED_RW4!A267</f>
        <v>265</v>
      </c>
      <c r="B267">
        <f>[1]RPPF_UPDATED_RW4!B267</f>
        <v>2025</v>
      </c>
      <c r="C267" t="str">
        <f>[1]RPPF_UPDATED_RW4!C267</f>
        <v>Kansas City</v>
      </c>
      <c r="D267">
        <f>[1]RPPF_UPDATED_RW4!D267</f>
        <v>66.081800000000001</v>
      </c>
      <c r="E267">
        <f>[1]RPPF_UPDATED_RW4!E267</f>
        <v>284</v>
      </c>
      <c r="F267">
        <f>[1]RPPF_UPDATED_RW4!F267</f>
        <v>64.967699999999994</v>
      </c>
      <c r="G267">
        <f>[1]RPPF_UPDATED_RW4!G267</f>
        <v>303</v>
      </c>
      <c r="H267">
        <f>[1]RPPF_UPDATED_RW4!H267</f>
        <v>103.971</v>
      </c>
      <c r="I267">
        <f>[1]RPPF_UPDATED_RW4!I267</f>
        <v>239</v>
      </c>
      <c r="J267">
        <f>[1]RPPF_UPDATED_RW4!J267</f>
        <v>101.345</v>
      </c>
      <c r="K267">
        <f>[1]RPPF_UPDATED_RW4!K267</f>
        <v>287</v>
      </c>
      <c r="L267">
        <f>[1]RPPF_UPDATED_RW4!L267</f>
        <v>108.76300000000001</v>
      </c>
      <c r="M267">
        <f>[1]RPPF_UPDATED_RW4!M267</f>
        <v>247</v>
      </c>
      <c r="N267">
        <f>[1]RPPF_UPDATED_RW4!N267</f>
        <v>108.36199999999999</v>
      </c>
      <c r="O267">
        <f>[1]RPPF_UPDATED_RW4!O267</f>
        <v>192</v>
      </c>
      <c r="P267">
        <f>[1]RPPF_UPDATED_RW4!P267</f>
        <v>-7.0170500000000002</v>
      </c>
      <c r="Q267">
        <f>[1]RPPF_UPDATED_RW4!Q267</f>
        <v>243</v>
      </c>
      <c r="R267">
        <f>[1]RPPF_UPDATED_RW4!R267</f>
        <v>0.45751930000000002</v>
      </c>
      <c r="S267">
        <f>[1]RPPF_UPDATED_RW4!S267</f>
        <v>0.23432910000000001</v>
      </c>
      <c r="T267">
        <f>[1]RPPF_UPDATED_RW4!T267</f>
        <v>0.2941261</v>
      </c>
      <c r="U267">
        <f>[1]RPPF_UPDATED_RW4!U267</f>
        <v>0.19573070000000001</v>
      </c>
      <c r="V267">
        <f>[1]RPPF_UPDATED_RW4!V267</f>
        <v>193</v>
      </c>
      <c r="W267">
        <f>[1]RPPF_UPDATED_RW4!W267</f>
        <v>291</v>
      </c>
      <c r="X267">
        <f>[1]RPPF_UPDATED_RW4!X267</f>
        <v>261</v>
      </c>
      <c r="Y267">
        <f>[1]RPPF_UPDATED_RW4!Y267</f>
        <v>307</v>
      </c>
      <c r="Z267">
        <f>[1]RPPF_UPDATED_RW4!Z267</f>
        <v>-0.106186574820903</v>
      </c>
      <c r="AA267">
        <f>[1]RPPF_UPDATED_RW4!AA267</f>
        <v>250</v>
      </c>
      <c r="AB267">
        <f>[1]RPPF_UPDATED_RW4!AB267</f>
        <v>678713.54782824498</v>
      </c>
      <c r="AC267">
        <f>[1]RPPF_UPDATED_RW4!AC267</f>
        <v>304</v>
      </c>
      <c r="AD267">
        <f>[1]RPPF_UPDATED_RW4!AD267</f>
        <v>27.272274223521901</v>
      </c>
      <c r="AE267">
        <f>[1]RPPF_UPDATED_RW4!AE267</f>
        <v>230</v>
      </c>
      <c r="AF267">
        <f>[1]RPPF_UPDATED_RW4!AF267</f>
        <v>240</v>
      </c>
      <c r="AG267">
        <f>[1]RPPF_UPDATED_RW4!AG267</f>
        <v>0.34592420000000002</v>
      </c>
      <c r="AH267">
        <f>[1]RPPF_UPDATED_RW4!AH267</f>
        <v>238</v>
      </c>
      <c r="AI267">
        <f>[1]RPPF_UPDATED_RW4!AI267</f>
        <v>291</v>
      </c>
      <c r="AJ267">
        <f>[1]RPPF_UPDATED_RW4!AJ267</f>
        <v>261</v>
      </c>
      <c r="AK267">
        <f>[1]RPPF_UPDATED_RW4!AK267</f>
        <v>307</v>
      </c>
      <c r="AL267">
        <f>[1]RPPF_UPDATED_RW4!AL267</f>
        <v>266.666666666666</v>
      </c>
      <c r="AM267">
        <f>[1]RPPF_UPDATED_RW4!AM267</f>
        <v>1138.0006438238599</v>
      </c>
      <c r="AN267">
        <f>[1]RPPF_UPDATED_RW4!AN267</f>
        <v>288</v>
      </c>
      <c r="AO267">
        <f>[1]RPPF_UPDATED_RW4!AO267</f>
        <v>770.88179048088102</v>
      </c>
      <c r="AP267">
        <f>[1]RPPF_UPDATED_RW4!AP267</f>
        <v>250</v>
      </c>
      <c r="AQ267">
        <f>[1]RPPF_UPDATED_RW4!AQ267</f>
        <v>0.128536545605068</v>
      </c>
      <c r="AR267">
        <f>[1]RPPF_UPDATED_RW4!AR267</f>
        <v>0.17146157006329399</v>
      </c>
      <c r="AS267">
        <f>[1]RPPF_UPDATED_RW4!AS267</f>
        <v>0.468204315663175</v>
      </c>
      <c r="AT267">
        <f>[1]RPPF_UPDATED_RW4!AT267</f>
        <v>266</v>
      </c>
    </row>
    <row r="268" spans="1:46" x14ac:dyDescent="0.25">
      <c r="A268">
        <f>[1]RPPF_UPDATED_RW4!A268</f>
        <v>266</v>
      </c>
      <c r="B268">
        <f>[1]RPPF_UPDATED_RW4!B268</f>
        <v>2025</v>
      </c>
      <c r="C268" t="str">
        <f>[1]RPPF_UPDATED_RW4!C268</f>
        <v>Tennessee Martin</v>
      </c>
      <c r="D268">
        <f>[1]RPPF_UPDATED_RW4!D268</f>
        <v>67.860600000000005</v>
      </c>
      <c r="E268">
        <f>[1]RPPF_UPDATED_RW4!E268</f>
        <v>195</v>
      </c>
      <c r="F268">
        <f>[1]RPPF_UPDATED_RW4!F268</f>
        <v>67.434399999999997</v>
      </c>
      <c r="G268">
        <f>[1]RPPF_UPDATED_RW4!G268</f>
        <v>183</v>
      </c>
      <c r="H268">
        <f>[1]RPPF_UPDATED_RW4!H268</f>
        <v>101.42</v>
      </c>
      <c r="I268">
        <f>[1]RPPF_UPDATED_RW4!I268</f>
        <v>274</v>
      </c>
      <c r="J268">
        <f>[1]RPPF_UPDATED_RW4!J268</f>
        <v>102.122</v>
      </c>
      <c r="K268">
        <f>[1]RPPF_UPDATED_RW4!K268</f>
        <v>275</v>
      </c>
      <c r="L268">
        <f>[1]RPPF_UPDATED_RW4!L268</f>
        <v>106.539</v>
      </c>
      <c r="M268">
        <f>[1]RPPF_UPDATED_RW4!M268</f>
        <v>185</v>
      </c>
      <c r="N268">
        <f>[1]RPPF_UPDATED_RW4!N268</f>
        <v>112.776</v>
      </c>
      <c r="O268">
        <f>[1]RPPF_UPDATED_RW4!O268</f>
        <v>280</v>
      </c>
      <c r="P268">
        <f>[1]RPPF_UPDATED_RW4!P268</f>
        <v>-10.6534</v>
      </c>
      <c r="Q268">
        <f>[1]RPPF_UPDATED_RW4!Q268</f>
        <v>290</v>
      </c>
      <c r="R268">
        <f>[1]RPPF_UPDATED_RW4!R268</f>
        <v>0.2330294</v>
      </c>
      <c r="S268">
        <f>[1]RPPF_UPDATED_RW4!S268</f>
        <v>0.30042540000000001</v>
      </c>
      <c r="T268">
        <f>[1]RPPF_UPDATED_RW4!T268</f>
        <v>0.17923210000000001</v>
      </c>
      <c r="U268">
        <f>[1]RPPF_UPDATED_RW4!U268</f>
        <v>0.44161850000000002</v>
      </c>
      <c r="V268">
        <f>[1]RPPF_UPDATED_RW4!V268</f>
        <v>294</v>
      </c>
      <c r="W268">
        <f>[1]RPPF_UPDATED_RW4!W268</f>
        <v>254</v>
      </c>
      <c r="X268">
        <f>[1]RPPF_UPDATED_RW4!X268</f>
        <v>321</v>
      </c>
      <c r="Y268">
        <f>[1]RPPF_UPDATED_RW4!Y268</f>
        <v>185</v>
      </c>
      <c r="Z268">
        <f>[1]RPPF_UPDATED_RW4!Z268</f>
        <v>-0.15699831713836801</v>
      </c>
      <c r="AA268">
        <f>[1]RPPF_UPDATED_RW4!AA268</f>
        <v>293</v>
      </c>
      <c r="AB268">
        <f>[1]RPPF_UPDATED_RW4!AB268</f>
        <v>707711.60704996996</v>
      </c>
      <c r="AC268">
        <f>[1]RPPF_UPDATED_RW4!AC268</f>
        <v>270</v>
      </c>
      <c r="AD268">
        <f>[1]RPPF_UPDATED_RW4!AD268</f>
        <v>28.3092917089675</v>
      </c>
      <c r="AE268">
        <f>[1]RPPF_UPDATED_RW4!AE268</f>
        <v>289</v>
      </c>
      <c r="AF268">
        <f>[1]RPPF_UPDATED_RW4!AF268</f>
        <v>291</v>
      </c>
      <c r="AG268">
        <f>[1]RPPF_UPDATED_RW4!AG268</f>
        <v>0.2667274</v>
      </c>
      <c r="AH268">
        <f>[1]RPPF_UPDATED_RW4!AH268</f>
        <v>282</v>
      </c>
      <c r="AI268">
        <f>[1]RPPF_UPDATED_RW4!AI268</f>
        <v>254</v>
      </c>
      <c r="AJ268">
        <f>[1]RPPF_UPDATED_RW4!AJ268</f>
        <v>321</v>
      </c>
      <c r="AK268">
        <f>[1]RPPF_UPDATED_RW4!AK268</f>
        <v>185</v>
      </c>
      <c r="AL268">
        <f>[1]RPPF_UPDATED_RW4!AL268</f>
        <v>273.666666666666</v>
      </c>
      <c r="AM268">
        <f>[1]RPPF_UPDATED_RW4!AM268</f>
        <v>910.93052274097499</v>
      </c>
      <c r="AN268">
        <f>[1]RPPF_UPDATED_RW4!AN268</f>
        <v>262</v>
      </c>
      <c r="AO268">
        <f>[1]RPPF_UPDATED_RW4!AO268</f>
        <v>1026.0163247820301</v>
      </c>
      <c r="AP268">
        <f>[1]RPPF_UPDATED_RW4!AP268</f>
        <v>284</v>
      </c>
      <c r="AQ268">
        <f>[1]RPPF_UPDATED_RW4!AQ268</f>
        <v>0.16850111269235901</v>
      </c>
      <c r="AR268">
        <f>[1]RPPF_UPDATED_RW4!AR268</f>
        <v>0.127565334468938</v>
      </c>
      <c r="AS268">
        <f>[1]RPPF_UPDATED_RW4!AS268</f>
        <v>0.46574014986303602</v>
      </c>
      <c r="AT268">
        <f>[1]RPPF_UPDATED_RW4!AT268</f>
        <v>267</v>
      </c>
    </row>
    <row r="269" spans="1:46" x14ac:dyDescent="0.25">
      <c r="A269">
        <f>[1]RPPF_UPDATED_RW4!A269</f>
        <v>267</v>
      </c>
      <c r="B269">
        <f>[1]RPPF_UPDATED_RW4!B269</f>
        <v>2025</v>
      </c>
      <c r="C269" t="str">
        <f>[1]RPPF_UPDATED_RW4!C269</f>
        <v>Fresno St.</v>
      </c>
      <c r="D269">
        <f>[1]RPPF_UPDATED_RW4!D269</f>
        <v>72.037700000000001</v>
      </c>
      <c r="E269">
        <f>[1]RPPF_UPDATED_RW4!E269</f>
        <v>22</v>
      </c>
      <c r="F269">
        <f>[1]RPPF_UPDATED_RW4!F269</f>
        <v>71.571399999999997</v>
      </c>
      <c r="G269">
        <f>[1]RPPF_UPDATED_RW4!G269</f>
        <v>20</v>
      </c>
      <c r="H269">
        <f>[1]RPPF_UPDATED_RW4!H269</f>
        <v>96.825999999999993</v>
      </c>
      <c r="I269">
        <f>[1]RPPF_UPDATED_RW4!I269</f>
        <v>334</v>
      </c>
      <c r="J269">
        <f>[1]RPPF_UPDATED_RW4!J269</f>
        <v>101.071</v>
      </c>
      <c r="K269">
        <f>[1]RPPF_UPDATED_RW4!K269</f>
        <v>294</v>
      </c>
      <c r="L269">
        <f>[1]RPPF_UPDATED_RW4!L269</f>
        <v>110.65</v>
      </c>
      <c r="M269">
        <f>[1]RPPF_UPDATED_RW4!M269</f>
        <v>287</v>
      </c>
      <c r="N269">
        <f>[1]RPPF_UPDATED_RW4!N269</f>
        <v>108.572</v>
      </c>
      <c r="O269">
        <f>[1]RPPF_UPDATED_RW4!O269</f>
        <v>196</v>
      </c>
      <c r="P269">
        <f>[1]RPPF_UPDATED_RW4!P269</f>
        <v>-7.5003099999999998</v>
      </c>
      <c r="Q269">
        <f>[1]RPPF_UPDATED_RW4!Q269</f>
        <v>257</v>
      </c>
      <c r="R269">
        <f>[1]RPPF_UPDATED_RW4!R269</f>
        <v>0.36222399999999999</v>
      </c>
      <c r="S269">
        <f>[1]RPPF_UPDATED_RW4!S269</f>
        <v>0.25002790000000003</v>
      </c>
      <c r="T269">
        <f>[1]RPPF_UPDATED_RW4!T269</f>
        <v>0.25322790000000001</v>
      </c>
      <c r="U269">
        <f>[1]RPPF_UPDATED_RW4!U269</f>
        <v>0.24162839999999999</v>
      </c>
      <c r="V269">
        <f>[1]RPPF_UPDATED_RW4!V269</f>
        <v>240</v>
      </c>
      <c r="W269">
        <f>[1]RPPF_UPDATED_RW4!W269</f>
        <v>279</v>
      </c>
      <c r="X269">
        <f>[1]RPPF_UPDATED_RW4!X269</f>
        <v>279</v>
      </c>
      <c r="Y269">
        <f>[1]RPPF_UPDATED_RW4!Y269</f>
        <v>284</v>
      </c>
      <c r="Z269">
        <f>[1]RPPF_UPDATED_RW4!Z269</f>
        <v>-0.104126034007193</v>
      </c>
      <c r="AA269">
        <f>[1]RPPF_UPDATED_RW4!AA269</f>
        <v>248</v>
      </c>
      <c r="AB269">
        <f>[1]RPPF_UPDATED_RW4!AB269</f>
        <v>735890.10553544504</v>
      </c>
      <c r="AC269">
        <f>[1]RPPF_UPDATED_RW4!AC269</f>
        <v>238</v>
      </c>
      <c r="AD269">
        <f>[1]RPPF_UPDATED_RW4!AD269</f>
        <v>25.095086818635799</v>
      </c>
      <c r="AE269">
        <f>[1]RPPF_UPDATED_RW4!AE269</f>
        <v>119</v>
      </c>
      <c r="AF269">
        <f>[1]RPPF_UPDATED_RW4!AF269</f>
        <v>183.5</v>
      </c>
      <c r="AG269">
        <f>[1]RPPF_UPDATED_RW4!AG269</f>
        <v>0.30612594999999998</v>
      </c>
      <c r="AH269">
        <f>[1]RPPF_UPDATED_RW4!AH269</f>
        <v>256</v>
      </c>
      <c r="AI269">
        <f>[1]RPPF_UPDATED_RW4!AI269</f>
        <v>279</v>
      </c>
      <c r="AJ269">
        <f>[1]RPPF_UPDATED_RW4!AJ269</f>
        <v>279</v>
      </c>
      <c r="AK269">
        <f>[1]RPPF_UPDATED_RW4!AK269</f>
        <v>284</v>
      </c>
      <c r="AL269">
        <f>[1]RPPF_UPDATED_RW4!AL269</f>
        <v>248.083333333333</v>
      </c>
      <c r="AM269">
        <f>[1]RPPF_UPDATED_RW4!AM269</f>
        <v>992.22260129102904</v>
      </c>
      <c r="AN269">
        <f>[1]RPPF_UPDATED_RW4!AN269</f>
        <v>274</v>
      </c>
      <c r="AO269">
        <f>[1]RPPF_UPDATED_RW4!AO269</f>
        <v>810.39628732334904</v>
      </c>
      <c r="AP269">
        <f>[1]RPPF_UPDATED_RW4!AP269</f>
        <v>257</v>
      </c>
      <c r="AQ269">
        <f>[1]RPPF_UPDATED_RW4!AQ269</f>
        <v>0.139040785335689</v>
      </c>
      <c r="AR269">
        <f>[1]RPPF_UPDATED_RW4!AR269</f>
        <v>0.15078991274105899</v>
      </c>
      <c r="AS269">
        <f>[1]RPPF_UPDATED_RW4!AS269</f>
        <v>0.461791308706546</v>
      </c>
      <c r="AT269">
        <f>[1]RPPF_UPDATED_RW4!AT269</f>
        <v>268</v>
      </c>
    </row>
    <row r="270" spans="1:46" x14ac:dyDescent="0.25">
      <c r="A270">
        <f>[1]RPPF_UPDATED_RW4!A270</f>
        <v>268</v>
      </c>
      <c r="B270">
        <f>[1]RPPF_UPDATED_RW4!B270</f>
        <v>2025</v>
      </c>
      <c r="C270" t="str">
        <f>[1]RPPF_UPDATED_RW4!C270</f>
        <v>Siena</v>
      </c>
      <c r="D270">
        <f>[1]RPPF_UPDATED_RW4!D270</f>
        <v>66.967699999999994</v>
      </c>
      <c r="E270">
        <f>[1]RPPF_UPDATED_RW4!E270</f>
        <v>238</v>
      </c>
      <c r="F270">
        <f>[1]RPPF_UPDATED_RW4!F270</f>
        <v>66.282300000000006</v>
      </c>
      <c r="G270">
        <f>[1]RPPF_UPDATED_RW4!G270</f>
        <v>237</v>
      </c>
      <c r="H270">
        <f>[1]RPPF_UPDATED_RW4!H270</f>
        <v>103.664</v>
      </c>
      <c r="I270">
        <f>[1]RPPF_UPDATED_RW4!I270</f>
        <v>244</v>
      </c>
      <c r="J270">
        <f>[1]RPPF_UPDATED_RW4!J270</f>
        <v>103.25700000000001</v>
      </c>
      <c r="K270">
        <f>[1]RPPF_UPDATED_RW4!K270</f>
        <v>254</v>
      </c>
      <c r="L270">
        <f>[1]RPPF_UPDATED_RW4!L270</f>
        <v>104.28700000000001</v>
      </c>
      <c r="M270">
        <f>[1]RPPF_UPDATED_RW4!M270</f>
        <v>138</v>
      </c>
      <c r="N270">
        <f>[1]RPPF_UPDATED_RW4!N270</f>
        <v>109.66200000000001</v>
      </c>
      <c r="O270">
        <f>[1]RPPF_UPDATED_RW4!O270</f>
        <v>214</v>
      </c>
      <c r="P270">
        <f>[1]RPPF_UPDATED_RW4!P270</f>
        <v>-6.4045399999999999</v>
      </c>
      <c r="Q270">
        <f>[1]RPPF_UPDATED_RW4!Q270</f>
        <v>239</v>
      </c>
      <c r="R270">
        <f>[1]RPPF_UPDATED_RW4!R270</f>
        <v>0.32252589999999998</v>
      </c>
      <c r="S270">
        <f>[1]RPPF_UPDATED_RW4!S270</f>
        <v>0.2636269</v>
      </c>
      <c r="T270">
        <f>[1]RPPF_UPDATED_RW4!T270</f>
        <v>0.25382779999999999</v>
      </c>
      <c r="U270">
        <f>[1]RPPF_UPDATED_RW4!U270</f>
        <v>0.244228</v>
      </c>
      <c r="V270">
        <f>[1]RPPF_UPDATED_RW4!V270</f>
        <v>259</v>
      </c>
      <c r="W270">
        <f>[1]RPPF_UPDATED_RW4!W270</f>
        <v>269</v>
      </c>
      <c r="X270">
        <f>[1]RPPF_UPDATED_RW4!X270</f>
        <v>278</v>
      </c>
      <c r="Y270">
        <f>[1]RPPF_UPDATED_RW4!Y270</f>
        <v>280</v>
      </c>
      <c r="Z270">
        <f>[1]RPPF_UPDATED_RW4!Z270</f>
        <v>-9.5643123475944405E-2</v>
      </c>
      <c r="AA270">
        <f>[1]RPPF_UPDATED_RW4!AA270</f>
        <v>241</v>
      </c>
      <c r="AB270">
        <f>[1]RPPF_UPDATED_RW4!AB270</f>
        <v>714010.15642301703</v>
      </c>
      <c r="AC270">
        <f>[1]RPPF_UPDATED_RW4!AC270</f>
        <v>264</v>
      </c>
      <c r="AD270">
        <f>[1]RPPF_UPDATED_RW4!AD270</f>
        <v>27.4299159067399</v>
      </c>
      <c r="AE270">
        <f>[1]RPPF_UPDATED_RW4!AE270</f>
        <v>232</v>
      </c>
      <c r="AF270">
        <f>[1]RPPF_UPDATED_RW4!AF270</f>
        <v>236.5</v>
      </c>
      <c r="AG270">
        <f>[1]RPPF_UPDATED_RW4!AG270</f>
        <v>0.29307640000000001</v>
      </c>
      <c r="AH270">
        <f>[1]RPPF_UPDATED_RW4!AH270</f>
        <v>269</v>
      </c>
      <c r="AI270">
        <f>[1]RPPF_UPDATED_RW4!AI270</f>
        <v>269</v>
      </c>
      <c r="AJ270">
        <f>[1]RPPF_UPDATED_RW4!AJ270</f>
        <v>278</v>
      </c>
      <c r="AK270">
        <f>[1]RPPF_UPDATED_RW4!AK270</f>
        <v>280</v>
      </c>
      <c r="AL270">
        <f>[1]RPPF_UPDATED_RW4!AL270</f>
        <v>261.416666666666</v>
      </c>
      <c r="AM270">
        <f>[1]RPPF_UPDATED_RW4!AM270</f>
        <v>991.61605536713705</v>
      </c>
      <c r="AN270">
        <f>[1]RPPF_UPDATED_RW4!AN270</f>
        <v>273</v>
      </c>
      <c r="AO270">
        <f>[1]RPPF_UPDATED_RW4!AO270</f>
        <v>891.97447036563301</v>
      </c>
      <c r="AP270">
        <f>[1]RPPF_UPDATED_RW4!AP270</f>
        <v>268</v>
      </c>
      <c r="AQ270">
        <f>[1]RPPF_UPDATED_RW4!AQ270</f>
        <v>0.14661216880081299</v>
      </c>
      <c r="AR270">
        <f>[1]RPPF_UPDATED_RW4!AR270</f>
        <v>0.14264157303776701</v>
      </c>
      <c r="AS270">
        <f>[1]RPPF_UPDATED_RW4!AS270</f>
        <v>0.46142337989679599</v>
      </c>
      <c r="AT270">
        <f>[1]RPPF_UPDATED_RW4!AT270</f>
        <v>269</v>
      </c>
    </row>
    <row r="271" spans="1:46" x14ac:dyDescent="0.25">
      <c r="A271">
        <f>[1]RPPF_UPDATED_RW4!A271</f>
        <v>269</v>
      </c>
      <c r="B271">
        <f>[1]RPPF_UPDATED_RW4!B271</f>
        <v>2025</v>
      </c>
      <c r="C271" t="str">
        <f>[1]RPPF_UPDATED_RW4!C271</f>
        <v>UMass Lowell</v>
      </c>
      <c r="D271">
        <f>[1]RPPF_UPDATED_RW4!D271</f>
        <v>70.032899999999998</v>
      </c>
      <c r="E271">
        <f>[1]RPPF_UPDATED_RW4!E271</f>
        <v>84</v>
      </c>
      <c r="F271">
        <f>[1]RPPF_UPDATED_RW4!F271</f>
        <v>69.428700000000006</v>
      </c>
      <c r="G271">
        <f>[1]RPPF_UPDATED_RW4!G271</f>
        <v>71</v>
      </c>
      <c r="H271">
        <f>[1]RPPF_UPDATED_RW4!H271</f>
        <v>108.27800000000001</v>
      </c>
      <c r="I271">
        <f>[1]RPPF_UPDATED_RW4!I271</f>
        <v>130</v>
      </c>
      <c r="J271">
        <f>[1]RPPF_UPDATED_RW4!J271</f>
        <v>109.136</v>
      </c>
      <c r="K271">
        <f>[1]RPPF_UPDATED_RW4!K271</f>
        <v>139</v>
      </c>
      <c r="L271">
        <f>[1]RPPF_UPDATED_RW4!L271</f>
        <v>108.498</v>
      </c>
      <c r="M271">
        <f>[1]RPPF_UPDATED_RW4!M271</f>
        <v>241</v>
      </c>
      <c r="N271">
        <f>[1]RPPF_UPDATED_RW4!N271</f>
        <v>114.883</v>
      </c>
      <c r="O271">
        <f>[1]RPPF_UPDATED_RW4!O271</f>
        <v>319</v>
      </c>
      <c r="P271">
        <f>[1]RPPF_UPDATED_RW4!P271</f>
        <v>-5.7472799999999999</v>
      </c>
      <c r="Q271">
        <f>[1]RPPF_UPDATED_RW4!Q271</f>
        <v>233</v>
      </c>
      <c r="R271">
        <f>[1]RPPF_UPDATED_RW4!R271</f>
        <v>0.36492390000000002</v>
      </c>
      <c r="S271">
        <f>[1]RPPF_UPDATED_RW4!S271</f>
        <v>0.2423283</v>
      </c>
      <c r="T271">
        <f>[1]RPPF_UPDATED_RW4!T271</f>
        <v>0.43991960000000002</v>
      </c>
      <c r="U271">
        <f>[1]RPPF_UPDATED_RW4!U271</f>
        <v>0.13123370000000001</v>
      </c>
      <c r="V271">
        <f>[1]RPPF_UPDATED_RW4!V271</f>
        <v>239</v>
      </c>
      <c r="W271">
        <f>[1]RPPF_UPDATED_RW4!W271</f>
        <v>283</v>
      </c>
      <c r="X271">
        <f>[1]RPPF_UPDATED_RW4!X271</f>
        <v>196</v>
      </c>
      <c r="Y271">
        <f>[1]RPPF_UPDATED_RW4!Y271</f>
        <v>337</v>
      </c>
      <c r="Z271">
        <f>[1]RPPF_UPDATED_RW4!Z271</f>
        <v>-8.2061431127370105E-2</v>
      </c>
      <c r="AA271">
        <f>[1]RPPF_UPDATED_RW4!AA271</f>
        <v>231</v>
      </c>
      <c r="AB271">
        <f>[1]RPPF_UPDATED_RW4!AB271</f>
        <v>834138.51564771798</v>
      </c>
      <c r="AC271">
        <f>[1]RPPF_UPDATED_RW4!AC271</f>
        <v>122</v>
      </c>
      <c r="AD271">
        <f>[1]RPPF_UPDATED_RW4!AD271</f>
        <v>28.255768149412098</v>
      </c>
      <c r="AE271">
        <f>[1]RPPF_UPDATED_RW4!AE271</f>
        <v>284</v>
      </c>
      <c r="AF271">
        <f>[1]RPPF_UPDATED_RW4!AF271</f>
        <v>257.5</v>
      </c>
      <c r="AG271">
        <f>[1]RPPF_UPDATED_RW4!AG271</f>
        <v>0.30362610000000001</v>
      </c>
      <c r="AH271">
        <f>[1]RPPF_UPDATED_RW4!AH271</f>
        <v>257</v>
      </c>
      <c r="AI271">
        <f>[1]RPPF_UPDATED_RW4!AI271</f>
        <v>283</v>
      </c>
      <c r="AJ271">
        <f>[1]RPPF_UPDATED_RW4!AJ271</f>
        <v>196</v>
      </c>
      <c r="AK271">
        <f>[1]RPPF_UPDATED_RW4!AK271</f>
        <v>337</v>
      </c>
      <c r="AL271">
        <f>[1]RPPF_UPDATED_RW4!AL271</f>
        <v>233.416666666666</v>
      </c>
      <c r="AM271">
        <f>[1]RPPF_UPDATED_RW4!AM271</f>
        <v>963.22495831756601</v>
      </c>
      <c r="AN271">
        <f>[1]RPPF_UPDATED_RW4!AN271</f>
        <v>267</v>
      </c>
      <c r="AO271">
        <f>[1]RPPF_UPDATED_RW4!AO271</f>
        <v>768.76351099812098</v>
      </c>
      <c r="AP271">
        <f>[1]RPPF_UPDATED_RW4!AP271</f>
        <v>247</v>
      </c>
      <c r="AQ271">
        <f>[1]RPPF_UPDATED_RW4!AQ271</f>
        <v>0.13515932472883899</v>
      </c>
      <c r="AR271">
        <f>[1]RPPF_UPDATED_RW4!AR271</f>
        <v>0.15054777121037499</v>
      </c>
      <c r="AS271">
        <f>[1]RPPF_UPDATED_RW4!AS271</f>
        <v>0.45915192819930001</v>
      </c>
      <c r="AT271">
        <f>[1]RPPF_UPDATED_RW4!AT271</f>
        <v>270</v>
      </c>
    </row>
    <row r="272" spans="1:46" x14ac:dyDescent="0.25">
      <c r="A272">
        <f>[1]RPPF_UPDATED_RW4!A272</f>
        <v>270</v>
      </c>
      <c r="B272">
        <f>[1]RPPF_UPDATED_RW4!B272</f>
        <v>2025</v>
      </c>
      <c r="C272" t="str">
        <f>[1]RPPF_UPDATED_RW4!C272</f>
        <v>FIU</v>
      </c>
      <c r="D272">
        <f>[1]RPPF_UPDATED_RW4!D272</f>
        <v>69.884100000000004</v>
      </c>
      <c r="E272">
        <f>[1]RPPF_UPDATED_RW4!E272</f>
        <v>91</v>
      </c>
      <c r="F272">
        <f>[1]RPPF_UPDATED_RW4!F272</f>
        <v>69.226600000000005</v>
      </c>
      <c r="G272">
        <f>[1]RPPF_UPDATED_RW4!G272</f>
        <v>81</v>
      </c>
      <c r="H272">
        <f>[1]RPPF_UPDATED_RW4!H272</f>
        <v>97.887900000000002</v>
      </c>
      <c r="I272">
        <f>[1]RPPF_UPDATED_RW4!I272</f>
        <v>328</v>
      </c>
      <c r="J272">
        <f>[1]RPPF_UPDATED_RW4!J272</f>
        <v>98.2179</v>
      </c>
      <c r="K272">
        <f>[1]RPPF_UPDATED_RW4!K272</f>
        <v>334</v>
      </c>
      <c r="L272">
        <f>[1]RPPF_UPDATED_RW4!L272</f>
        <v>105.39400000000001</v>
      </c>
      <c r="M272">
        <f>[1]RPPF_UPDATED_RW4!M272</f>
        <v>167</v>
      </c>
      <c r="N272">
        <f>[1]RPPF_UPDATED_RW4!N272</f>
        <v>106.86799999999999</v>
      </c>
      <c r="O272">
        <f>[1]RPPF_UPDATED_RW4!O272</f>
        <v>162</v>
      </c>
      <c r="P272">
        <f>[1]RPPF_UPDATED_RW4!P272</f>
        <v>-8.6505600000000005</v>
      </c>
      <c r="Q272">
        <f>[1]RPPF_UPDATED_RW4!Q272</f>
        <v>267</v>
      </c>
      <c r="R272">
        <f>[1]RPPF_UPDATED_RW4!R272</f>
        <v>0.34952499999999997</v>
      </c>
      <c r="S272">
        <f>[1]RPPF_UPDATED_RW4!S272</f>
        <v>0.24812809999999999</v>
      </c>
      <c r="T272">
        <f>[1]RPPF_UPDATED_RW4!T272</f>
        <v>0.32212400000000002</v>
      </c>
      <c r="U272">
        <f>[1]RPPF_UPDATED_RW4!U272</f>
        <v>0.18733130000000001</v>
      </c>
      <c r="V272">
        <f>[1]RPPF_UPDATED_RW4!V272</f>
        <v>250</v>
      </c>
      <c r="W272">
        <f>[1]RPPF_UPDATED_RW4!W272</f>
        <v>281</v>
      </c>
      <c r="X272">
        <f>[1]RPPF_UPDATED_RW4!X272</f>
        <v>240</v>
      </c>
      <c r="Y272">
        <f>[1]RPPF_UPDATED_RW4!Y272</f>
        <v>313</v>
      </c>
      <c r="Z272">
        <f>[1]RPPF_UPDATED_RW4!Z272</f>
        <v>-0.123777797810946</v>
      </c>
      <c r="AA272">
        <f>[1]RPPF_UPDATED_RW4!AA272</f>
        <v>266</v>
      </c>
      <c r="AB272">
        <f>[1]RPPF_UPDATED_RW4!AB272</f>
        <v>674154.85262215999</v>
      </c>
      <c r="AC272">
        <f>[1]RPPF_UPDATED_RW4!AC272</f>
        <v>308</v>
      </c>
      <c r="AD272">
        <f>[1]RPPF_UPDATED_RW4!AD272</f>
        <v>25.2219066729674</v>
      </c>
      <c r="AE272">
        <f>[1]RPPF_UPDATED_RW4!AE272</f>
        <v>123</v>
      </c>
      <c r="AF272">
        <f>[1]RPPF_UPDATED_RW4!AF272</f>
        <v>194.5</v>
      </c>
      <c r="AG272">
        <f>[1]RPPF_UPDATED_RW4!AG272</f>
        <v>0.29882654999999902</v>
      </c>
      <c r="AH272">
        <f>[1]RPPF_UPDATED_RW4!AH272</f>
        <v>261</v>
      </c>
      <c r="AI272">
        <f>[1]RPPF_UPDATED_RW4!AI272</f>
        <v>281</v>
      </c>
      <c r="AJ272">
        <f>[1]RPPF_UPDATED_RW4!AJ272</f>
        <v>240</v>
      </c>
      <c r="AK272">
        <f>[1]RPPF_UPDATED_RW4!AK272</f>
        <v>313</v>
      </c>
      <c r="AL272">
        <f>[1]RPPF_UPDATED_RW4!AL272</f>
        <v>263.75</v>
      </c>
      <c r="AM272">
        <f>[1]RPPF_UPDATED_RW4!AM272</f>
        <v>1062.95901189748</v>
      </c>
      <c r="AN272">
        <f>[1]RPPF_UPDATED_RW4!AN272</f>
        <v>280</v>
      </c>
      <c r="AO272">
        <f>[1]RPPF_UPDATED_RW4!AO272</f>
        <v>882.61903100644804</v>
      </c>
      <c r="AP272">
        <f>[1]RPPF_UPDATED_RW4!AP272</f>
        <v>263</v>
      </c>
      <c r="AQ272">
        <f>[1]RPPF_UPDATED_RW4!AQ272</f>
        <v>0.13703734901075301</v>
      </c>
      <c r="AR272">
        <f>[1]RPPF_UPDATED_RW4!AR272</f>
        <v>0.14563201020838401</v>
      </c>
      <c r="AS272">
        <f>[1]RPPF_UPDATED_RW4!AS272</f>
        <v>0.457192919074635</v>
      </c>
      <c r="AT272">
        <f>[1]RPPF_UPDATED_RW4!AT272</f>
        <v>271</v>
      </c>
    </row>
    <row r="273" spans="1:46" x14ac:dyDescent="0.25">
      <c r="A273">
        <f>[1]RPPF_UPDATED_RW4!A273</f>
        <v>271</v>
      </c>
      <c r="B273">
        <f>[1]RPPF_UPDATED_RW4!B273</f>
        <v>2025</v>
      </c>
      <c r="C273" t="str">
        <f>[1]RPPF_UPDATED_RW4!C273</f>
        <v>Presbyterian</v>
      </c>
      <c r="D273">
        <f>[1]RPPF_UPDATED_RW4!D273</f>
        <v>65.804900000000004</v>
      </c>
      <c r="E273">
        <f>[1]RPPF_UPDATED_RW4!E273</f>
        <v>303</v>
      </c>
      <c r="F273">
        <f>[1]RPPF_UPDATED_RW4!F273</f>
        <v>64.173500000000004</v>
      </c>
      <c r="G273">
        <f>[1]RPPF_UPDATED_RW4!G273</f>
        <v>330</v>
      </c>
      <c r="H273">
        <f>[1]RPPF_UPDATED_RW4!H273</f>
        <v>106.60599999999999</v>
      </c>
      <c r="I273">
        <f>[1]RPPF_UPDATED_RW4!I273</f>
        <v>160</v>
      </c>
      <c r="J273">
        <f>[1]RPPF_UPDATED_RW4!J273</f>
        <v>105.249</v>
      </c>
      <c r="K273">
        <f>[1]RPPF_UPDATED_RW4!K273</f>
        <v>219</v>
      </c>
      <c r="L273">
        <f>[1]RPPF_UPDATED_RW4!L273</f>
        <v>111.73</v>
      </c>
      <c r="M273">
        <f>[1]RPPF_UPDATED_RW4!M273</f>
        <v>307</v>
      </c>
      <c r="N273">
        <f>[1]RPPF_UPDATED_RW4!N273</f>
        <v>112.59699999999999</v>
      </c>
      <c r="O273">
        <f>[1]RPPF_UPDATED_RW4!O273</f>
        <v>274</v>
      </c>
      <c r="P273">
        <f>[1]RPPF_UPDATED_RW4!P273</f>
        <v>-7.3488300000000004</v>
      </c>
      <c r="Q273">
        <f>[1]RPPF_UPDATED_RW4!Q273</f>
        <v>252</v>
      </c>
      <c r="R273">
        <f>[1]RPPF_UPDATED_RW4!R273</f>
        <v>0.27322819999999998</v>
      </c>
      <c r="S273">
        <f>[1]RPPF_UPDATED_RW4!S273</f>
        <v>0.26822669999999998</v>
      </c>
      <c r="T273">
        <f>[1]RPPF_UPDATED_RW4!T273</f>
        <v>0.27332699999999999</v>
      </c>
      <c r="U273">
        <f>[1]RPPF_UPDATED_RW4!U273</f>
        <v>0.33562340000000002</v>
      </c>
      <c r="V273">
        <f>[1]RPPF_UPDATED_RW4!V273</f>
        <v>282</v>
      </c>
      <c r="W273">
        <f>[1]RPPF_UPDATED_RW4!W273</f>
        <v>267</v>
      </c>
      <c r="X273">
        <f>[1]RPPF_UPDATED_RW4!X273</f>
        <v>270</v>
      </c>
      <c r="Y273">
        <f>[1]RPPF_UPDATED_RW4!Y273</f>
        <v>234</v>
      </c>
      <c r="Z273">
        <f>[1]RPPF_UPDATED_RW4!Z273</f>
        <v>-0.111663417161943</v>
      </c>
      <c r="AA273">
        <f>[1]RPPF_UPDATED_RW4!AA273</f>
        <v>257</v>
      </c>
      <c r="AB273">
        <f>[1]RPPF_UPDATED_RW4!AB273</f>
        <v>728944.04069060495</v>
      </c>
      <c r="AC273">
        <f>[1]RPPF_UPDATED_RW4!AC273</f>
        <v>247</v>
      </c>
      <c r="AD273">
        <f>[1]RPPF_UPDATED_RW4!AD273</f>
        <v>29.1195512297327</v>
      </c>
      <c r="AE273">
        <f>[1]RPPF_UPDATED_RW4!AE273</f>
        <v>318</v>
      </c>
      <c r="AF273">
        <f>[1]RPPF_UPDATED_RW4!AF273</f>
        <v>287.5</v>
      </c>
      <c r="AG273">
        <f>[1]RPPF_UPDATED_RW4!AG273</f>
        <v>0.27072744999999998</v>
      </c>
      <c r="AH273">
        <f>[1]RPPF_UPDATED_RW4!AH273</f>
        <v>278</v>
      </c>
      <c r="AI273">
        <f>[1]RPPF_UPDATED_RW4!AI273</f>
        <v>267</v>
      </c>
      <c r="AJ273">
        <f>[1]RPPF_UPDATED_RW4!AJ273</f>
        <v>270</v>
      </c>
      <c r="AK273">
        <f>[1]RPPF_UPDATED_RW4!AK273</f>
        <v>234</v>
      </c>
      <c r="AL273">
        <f>[1]RPPF_UPDATED_RW4!AL273</f>
        <v>262.25</v>
      </c>
      <c r="AM273">
        <f>[1]RPPF_UPDATED_RW4!AM273</f>
        <v>977.71772907022296</v>
      </c>
      <c r="AN273">
        <f>[1]RPPF_UPDATED_RW4!AN273</f>
        <v>269</v>
      </c>
      <c r="AO273">
        <f>[1]RPPF_UPDATED_RW4!AO273</f>
        <v>968.68640398304603</v>
      </c>
      <c r="AP273">
        <f>[1]RPPF_UPDATED_RW4!AP273</f>
        <v>275</v>
      </c>
      <c r="AQ273">
        <f>[1]RPPF_UPDATED_RW4!AQ273</f>
        <v>0.14938098124336599</v>
      </c>
      <c r="AR273">
        <f>[1]RPPF_UPDATED_RW4!AR273</f>
        <v>0.130412348676608</v>
      </c>
      <c r="AS273">
        <f>[1]RPPF_UPDATED_RW4!AS273</f>
        <v>0.45532651840339</v>
      </c>
      <c r="AT273">
        <f>[1]RPPF_UPDATED_RW4!AT273</f>
        <v>272</v>
      </c>
    </row>
    <row r="274" spans="1:46" x14ac:dyDescent="0.25">
      <c r="A274">
        <f>[1]RPPF_UPDATED_RW4!A274</f>
        <v>272</v>
      </c>
      <c r="B274">
        <f>[1]RPPF_UPDATED_RW4!B274</f>
        <v>2025</v>
      </c>
      <c r="C274" t="str">
        <f>[1]RPPF_UPDATED_RW4!C274</f>
        <v>Columbia</v>
      </c>
      <c r="D274">
        <f>[1]RPPF_UPDATED_RW4!D274</f>
        <v>70.683700000000002</v>
      </c>
      <c r="E274">
        <f>[1]RPPF_UPDATED_RW4!E274</f>
        <v>52</v>
      </c>
      <c r="F274">
        <f>[1]RPPF_UPDATED_RW4!F274</f>
        <v>69.958699999999993</v>
      </c>
      <c r="G274">
        <f>[1]RPPF_UPDATED_RW4!G274</f>
        <v>56</v>
      </c>
      <c r="H274">
        <f>[1]RPPF_UPDATED_RW4!H274</f>
        <v>111.077</v>
      </c>
      <c r="I274">
        <f>[1]RPPF_UPDATED_RW4!I274</f>
        <v>74</v>
      </c>
      <c r="J274">
        <f>[1]RPPF_UPDATED_RW4!J274</f>
        <v>109.256</v>
      </c>
      <c r="K274">
        <f>[1]RPPF_UPDATED_RW4!K274</f>
        <v>135</v>
      </c>
      <c r="L274">
        <f>[1]RPPF_UPDATED_RW4!L274</f>
        <v>111.28</v>
      </c>
      <c r="M274">
        <f>[1]RPPF_UPDATED_RW4!M274</f>
        <v>303</v>
      </c>
      <c r="N274">
        <f>[1]RPPF_UPDATED_RW4!N274</f>
        <v>116.474</v>
      </c>
      <c r="O274">
        <f>[1]RPPF_UPDATED_RW4!O274</f>
        <v>336</v>
      </c>
      <c r="P274">
        <f>[1]RPPF_UPDATED_RW4!P274</f>
        <v>-7.2176600000000004</v>
      </c>
      <c r="Q274">
        <f>[1]RPPF_UPDATED_RW4!Q274</f>
        <v>250</v>
      </c>
      <c r="R274">
        <f>[1]RPPF_UPDATED_RW4!R274</f>
        <v>0.35082479999999999</v>
      </c>
      <c r="S274">
        <f>[1]RPPF_UPDATED_RW4!S274</f>
        <v>0.2400284</v>
      </c>
      <c r="T274">
        <f>[1]RPPF_UPDATED_RW4!T274</f>
        <v>0.47251710000000002</v>
      </c>
      <c r="U274">
        <f>[1]RPPF_UPDATED_RW4!U274</f>
        <v>0.13143360000000001</v>
      </c>
      <c r="V274">
        <f>[1]RPPF_UPDATED_RW4!V274</f>
        <v>248</v>
      </c>
      <c r="W274">
        <f>[1]RPPF_UPDATED_RW4!W274</f>
        <v>284</v>
      </c>
      <c r="X274">
        <f>[1]RPPF_UPDATED_RW4!X274</f>
        <v>171</v>
      </c>
      <c r="Y274">
        <f>[1]RPPF_UPDATED_RW4!Y274</f>
        <v>336</v>
      </c>
      <c r="Z274">
        <f>[1]RPPF_UPDATED_RW4!Z274</f>
        <v>-0.102116895408701</v>
      </c>
      <c r="AA274">
        <f>[1]RPPF_UPDATED_RW4!AA274</f>
        <v>245</v>
      </c>
      <c r="AB274">
        <f>[1]RPPF_UPDATED_RW4!AB274</f>
        <v>843742.38795656303</v>
      </c>
      <c r="AC274">
        <f>[1]RPPF_UPDATED_RW4!AC274</f>
        <v>110</v>
      </c>
      <c r="AD274">
        <f>[1]RPPF_UPDATED_RW4!AD274</f>
        <v>28.618515993855102</v>
      </c>
      <c r="AE274">
        <f>[1]RPPF_UPDATED_RW4!AE274</f>
        <v>298</v>
      </c>
      <c r="AF274">
        <f>[1]RPPF_UPDATED_RW4!AF274</f>
        <v>271.5</v>
      </c>
      <c r="AG274">
        <f>[1]RPPF_UPDATED_RW4!AG274</f>
        <v>0.29542659999999998</v>
      </c>
      <c r="AH274">
        <f>[1]RPPF_UPDATED_RW4!AH274</f>
        <v>268</v>
      </c>
      <c r="AI274">
        <f>[1]RPPF_UPDATED_RW4!AI274</f>
        <v>284</v>
      </c>
      <c r="AJ274">
        <f>[1]RPPF_UPDATED_RW4!AJ274</f>
        <v>171</v>
      </c>
      <c r="AK274">
        <f>[1]RPPF_UPDATED_RW4!AK274</f>
        <v>336</v>
      </c>
      <c r="AL274">
        <f>[1]RPPF_UPDATED_RW4!AL274</f>
        <v>233.583333333333</v>
      </c>
      <c r="AM274">
        <f>[1]RPPF_UPDATED_RW4!AM274</f>
        <v>973.14873295548898</v>
      </c>
      <c r="AN274">
        <f>[1]RPPF_UPDATED_RW4!AN274</f>
        <v>268</v>
      </c>
      <c r="AO274">
        <f>[1]RPPF_UPDATED_RW4!AO274</f>
        <v>790.66452829005004</v>
      </c>
      <c r="AP274">
        <f>[1]RPPF_UPDATED_RW4!AP274</f>
        <v>253</v>
      </c>
      <c r="AQ274">
        <f>[1]RPPF_UPDATED_RW4!AQ274</f>
        <v>0.13373939629565901</v>
      </c>
      <c r="AR274">
        <f>[1]RPPF_UPDATED_RW4!AR274</f>
        <v>0.14596874991932299</v>
      </c>
      <c r="AS274">
        <f>[1]RPPF_UPDATED_RW4!AS274</f>
        <v>0.455271063267291</v>
      </c>
      <c r="AT274">
        <f>[1]RPPF_UPDATED_RW4!AT274</f>
        <v>273</v>
      </c>
    </row>
    <row r="275" spans="1:46" x14ac:dyDescent="0.25">
      <c r="A275">
        <f>[1]RPPF_UPDATED_RW4!A275</f>
        <v>273</v>
      </c>
      <c r="B275">
        <f>[1]RPPF_UPDATED_RW4!B275</f>
        <v>2025</v>
      </c>
      <c r="C275" t="str">
        <f>[1]RPPF_UPDATED_RW4!C275</f>
        <v>Army</v>
      </c>
      <c r="D275">
        <f>[1]RPPF_UPDATED_RW4!D275</f>
        <v>67.106099999999998</v>
      </c>
      <c r="E275">
        <f>[1]RPPF_UPDATED_RW4!E275</f>
        <v>231</v>
      </c>
      <c r="F275">
        <f>[1]RPPF_UPDATED_RW4!F275</f>
        <v>67.239000000000004</v>
      </c>
      <c r="G275">
        <f>[1]RPPF_UPDATED_RW4!G275</f>
        <v>189</v>
      </c>
      <c r="H275">
        <f>[1]RPPF_UPDATED_RW4!H275</f>
        <v>105.91</v>
      </c>
      <c r="I275">
        <f>[1]RPPF_UPDATED_RW4!I275</f>
        <v>176</v>
      </c>
      <c r="J275">
        <f>[1]RPPF_UPDATED_RW4!J275</f>
        <v>103.40900000000001</v>
      </c>
      <c r="K275">
        <f>[1]RPPF_UPDATED_RW4!K275</f>
        <v>250</v>
      </c>
      <c r="L275">
        <f>[1]RPPF_UPDATED_RW4!L275</f>
        <v>109.11799999999999</v>
      </c>
      <c r="M275">
        <f>[1]RPPF_UPDATED_RW4!M275</f>
        <v>253</v>
      </c>
      <c r="N275">
        <f>[1]RPPF_UPDATED_RW4!N275</f>
        <v>113.76600000000001</v>
      </c>
      <c r="O275">
        <f>[1]RPPF_UPDATED_RW4!O275</f>
        <v>303</v>
      </c>
      <c r="P275">
        <f>[1]RPPF_UPDATED_RW4!P275</f>
        <v>-10.3568</v>
      </c>
      <c r="Q275">
        <f>[1]RPPF_UPDATED_RW4!Q275</f>
        <v>288</v>
      </c>
      <c r="R275">
        <f>[1]RPPF_UPDATED_RW4!R275</f>
        <v>0.3178261</v>
      </c>
      <c r="S275">
        <f>[1]RPPF_UPDATED_RW4!S275</f>
        <v>0.25682729999999998</v>
      </c>
      <c r="T275">
        <f>[1]RPPF_UPDATED_RW4!T275</f>
        <v>0.2812267</v>
      </c>
      <c r="U275">
        <f>[1]RPPF_UPDATED_RW4!U275</f>
        <v>0.21812960000000001</v>
      </c>
      <c r="V275">
        <f>[1]RPPF_UPDATED_RW4!V275</f>
        <v>261</v>
      </c>
      <c r="W275">
        <f>[1]RPPF_UPDATED_RW4!W275</f>
        <v>273</v>
      </c>
      <c r="X275">
        <f>[1]RPPF_UPDATED_RW4!X275</f>
        <v>267</v>
      </c>
      <c r="Y275">
        <f>[1]RPPF_UPDATED_RW4!Y275</f>
        <v>296</v>
      </c>
      <c r="Z275">
        <f>[1]RPPF_UPDATED_RW4!Z275</f>
        <v>-0.154337683161441</v>
      </c>
      <c r="AA275">
        <f>[1]RPPF_UPDATED_RW4!AA275</f>
        <v>289</v>
      </c>
      <c r="AB275">
        <f>[1]RPPF_UPDATED_RW4!AB275</f>
        <v>717593.79782491399</v>
      </c>
      <c r="AC275">
        <f>[1]RPPF_UPDATED_RW4!AC275</f>
        <v>262</v>
      </c>
      <c r="AD275">
        <f>[1]RPPF_UPDATED_RW4!AD275</f>
        <v>29.030731700939</v>
      </c>
      <c r="AE275">
        <f>[1]RPPF_UPDATED_RW4!AE275</f>
        <v>312</v>
      </c>
      <c r="AF275">
        <f>[1]RPPF_UPDATED_RW4!AF275</f>
        <v>300.5</v>
      </c>
      <c r="AG275">
        <f>[1]RPPF_UPDATED_RW4!AG275</f>
        <v>0.28732669999999999</v>
      </c>
      <c r="AH275">
        <f>[1]RPPF_UPDATED_RW4!AH275</f>
        <v>272</v>
      </c>
      <c r="AI275">
        <f>[1]RPPF_UPDATED_RW4!AI275</f>
        <v>273</v>
      </c>
      <c r="AJ275">
        <f>[1]RPPF_UPDATED_RW4!AJ275</f>
        <v>267</v>
      </c>
      <c r="AK275">
        <f>[1]RPPF_UPDATED_RW4!AK275</f>
        <v>296</v>
      </c>
      <c r="AL275">
        <f>[1]RPPF_UPDATED_RW4!AL275</f>
        <v>281.08333333333297</v>
      </c>
      <c r="AM275">
        <f>[1]RPPF_UPDATED_RW4!AM275</f>
        <v>1094.4449181739301</v>
      </c>
      <c r="AN275">
        <f>[1]RPPF_UPDATED_RW4!AN275</f>
        <v>283</v>
      </c>
      <c r="AO275">
        <f>[1]RPPF_UPDATED_RW4!AO275</f>
        <v>978.27084407169002</v>
      </c>
      <c r="AP275">
        <f>[1]RPPF_UPDATED_RW4!AP275</f>
        <v>277</v>
      </c>
      <c r="AQ275">
        <f>[1]RPPF_UPDATED_RW4!AQ275</f>
        <v>0.14142834055089401</v>
      </c>
      <c r="AR275">
        <f>[1]RPPF_UPDATED_RW4!AR275</f>
        <v>0.138238152346017</v>
      </c>
      <c r="AS275">
        <f>[1]RPPF_UPDATED_RW4!AS275</f>
        <v>0.45524394300221499</v>
      </c>
      <c r="AT275">
        <f>[1]RPPF_UPDATED_RW4!AT275</f>
        <v>274</v>
      </c>
    </row>
    <row r="276" spans="1:46" x14ac:dyDescent="0.25">
      <c r="A276">
        <f>[1]RPPF_UPDATED_RW4!A276</f>
        <v>274</v>
      </c>
      <c r="B276">
        <f>[1]RPPF_UPDATED_RW4!B276</f>
        <v>2025</v>
      </c>
      <c r="C276" t="str">
        <f>[1]RPPF_UPDATED_RW4!C276</f>
        <v>Jackson St.</v>
      </c>
      <c r="D276">
        <f>[1]RPPF_UPDATED_RW4!D276</f>
        <v>70.783199999999994</v>
      </c>
      <c r="E276">
        <f>[1]RPPF_UPDATED_RW4!E276</f>
        <v>47</v>
      </c>
      <c r="F276">
        <f>[1]RPPF_UPDATED_RW4!F276</f>
        <v>68.815899999999999</v>
      </c>
      <c r="G276">
        <f>[1]RPPF_UPDATED_RW4!G276</f>
        <v>101</v>
      </c>
      <c r="H276">
        <f>[1]RPPF_UPDATED_RW4!H276</f>
        <v>98.498000000000005</v>
      </c>
      <c r="I276">
        <f>[1]RPPF_UPDATED_RW4!I276</f>
        <v>319</v>
      </c>
      <c r="J276">
        <f>[1]RPPF_UPDATED_RW4!J276</f>
        <v>101.624</v>
      </c>
      <c r="K276">
        <f>[1]RPPF_UPDATED_RW4!K276</f>
        <v>280</v>
      </c>
      <c r="L276">
        <f>[1]RPPF_UPDATED_RW4!L276</f>
        <v>107.91500000000001</v>
      </c>
      <c r="M276">
        <f>[1]RPPF_UPDATED_RW4!M276</f>
        <v>221</v>
      </c>
      <c r="N276">
        <f>[1]RPPF_UPDATED_RW4!N276</f>
        <v>108.836</v>
      </c>
      <c r="O276">
        <f>[1]RPPF_UPDATED_RW4!O276</f>
        <v>201</v>
      </c>
      <c r="P276">
        <f>[1]RPPF_UPDATED_RW4!P276</f>
        <v>-7.2115099999999996</v>
      </c>
      <c r="Q276">
        <f>[1]RPPF_UPDATED_RW4!Q276</f>
        <v>249</v>
      </c>
      <c r="R276">
        <f>[1]RPPF_UPDATED_RW4!R276</f>
        <v>0.30842649999999999</v>
      </c>
      <c r="S276">
        <f>[1]RPPF_UPDATED_RW4!S276</f>
        <v>0.25382769999999999</v>
      </c>
      <c r="T276">
        <f>[1]RPPF_UPDATED_RW4!T276</f>
        <v>0.2031307</v>
      </c>
      <c r="U276">
        <f>[1]RPPF_UPDATED_RW4!U276</f>
        <v>0.31992379999999998</v>
      </c>
      <c r="V276">
        <f>[1]RPPF_UPDATED_RW4!V276</f>
        <v>265</v>
      </c>
      <c r="W276">
        <f>[1]RPPF_UPDATED_RW4!W276</f>
        <v>277</v>
      </c>
      <c r="X276">
        <f>[1]RPPF_UPDATED_RW4!X276</f>
        <v>307</v>
      </c>
      <c r="Y276">
        <f>[1]RPPF_UPDATED_RW4!Y276</f>
        <v>238</v>
      </c>
      <c r="Z276">
        <f>[1]RPPF_UPDATED_RW4!Z276</f>
        <v>-0.101888583731733</v>
      </c>
      <c r="AA276">
        <f>[1]RPPF_UPDATED_RW4!AA276</f>
        <v>244</v>
      </c>
      <c r="AB276">
        <f>[1]RPPF_UPDATED_RW4!AB276</f>
        <v>731009.06527288305</v>
      </c>
      <c r="AC276">
        <f>[1]RPPF_UPDATED_RW4!AC276</f>
        <v>245</v>
      </c>
      <c r="AD276">
        <f>[1]RPPF_UPDATED_RW4!AD276</f>
        <v>25.639285751678901</v>
      </c>
      <c r="AE276">
        <f>[1]RPPF_UPDATED_RW4!AE276</f>
        <v>139</v>
      </c>
      <c r="AF276">
        <f>[1]RPPF_UPDATED_RW4!AF276</f>
        <v>191.5</v>
      </c>
      <c r="AG276">
        <f>[1]RPPF_UPDATED_RW4!AG276</f>
        <v>0.28112709999999902</v>
      </c>
      <c r="AH276">
        <f>[1]RPPF_UPDATED_RW4!AH276</f>
        <v>275</v>
      </c>
      <c r="AI276">
        <f>[1]RPPF_UPDATED_RW4!AI276</f>
        <v>277</v>
      </c>
      <c r="AJ276">
        <f>[1]RPPF_UPDATED_RW4!AJ276</f>
        <v>307</v>
      </c>
      <c r="AK276">
        <f>[1]RPPF_UPDATED_RW4!AK276</f>
        <v>238</v>
      </c>
      <c r="AL276">
        <f>[1]RPPF_UPDATED_RW4!AL276</f>
        <v>250.083333333333</v>
      </c>
      <c r="AM276">
        <f>[1]RPPF_UPDATED_RW4!AM276</f>
        <v>985.24839224928303</v>
      </c>
      <c r="AN276">
        <f>[1]RPPF_UPDATED_RW4!AN276</f>
        <v>271</v>
      </c>
      <c r="AO276">
        <f>[1]RPPF_UPDATED_RW4!AO276</f>
        <v>889.573909215203</v>
      </c>
      <c r="AP276">
        <f>[1]RPPF_UPDATED_RW4!AP276</f>
        <v>266</v>
      </c>
      <c r="AQ276">
        <f>[1]RPPF_UPDATED_RW4!AQ276</f>
        <v>0.14125345896156699</v>
      </c>
      <c r="AR276">
        <f>[1]RPPF_UPDATED_RW4!AR276</f>
        <v>0.13687189570285099</v>
      </c>
      <c r="AS276">
        <f>[1]RPPF_UPDATED_RW4!AS276</f>
        <v>0.45423880702545999</v>
      </c>
      <c r="AT276">
        <f>[1]RPPF_UPDATED_RW4!AT276</f>
        <v>275</v>
      </c>
    </row>
    <row r="277" spans="1:46" x14ac:dyDescent="0.25">
      <c r="A277">
        <f>[1]RPPF_UPDATED_RW4!A277</f>
        <v>275</v>
      </c>
      <c r="B277">
        <f>[1]RPPF_UPDATED_RW4!B277</f>
        <v>2025</v>
      </c>
      <c r="C277" t="str">
        <f>[1]RPPF_UPDATED_RW4!C277</f>
        <v>Albany</v>
      </c>
      <c r="D277">
        <f>[1]RPPF_UPDATED_RW4!D277</f>
        <v>68.517200000000003</v>
      </c>
      <c r="E277">
        <f>[1]RPPF_UPDATED_RW4!E277</f>
        <v>160</v>
      </c>
      <c r="F277">
        <f>[1]RPPF_UPDATED_RW4!F277</f>
        <v>67.6203</v>
      </c>
      <c r="G277">
        <f>[1]RPPF_UPDATED_RW4!G277</f>
        <v>170</v>
      </c>
      <c r="H277">
        <f>[1]RPPF_UPDATED_RW4!H277</f>
        <v>105.30500000000001</v>
      </c>
      <c r="I277">
        <f>[1]RPPF_UPDATED_RW4!I277</f>
        <v>191</v>
      </c>
      <c r="J277">
        <f>[1]RPPF_UPDATED_RW4!J277</f>
        <v>103.36499999999999</v>
      </c>
      <c r="K277">
        <f>[1]RPPF_UPDATED_RW4!K277</f>
        <v>251</v>
      </c>
      <c r="L277">
        <f>[1]RPPF_UPDATED_RW4!L277</f>
        <v>107.997</v>
      </c>
      <c r="M277">
        <f>[1]RPPF_UPDATED_RW4!M277</f>
        <v>226</v>
      </c>
      <c r="N277">
        <f>[1]RPPF_UPDATED_RW4!N277</f>
        <v>112.23099999999999</v>
      </c>
      <c r="O277">
        <f>[1]RPPF_UPDATED_RW4!O277</f>
        <v>262</v>
      </c>
      <c r="P277">
        <f>[1]RPPF_UPDATED_RW4!P277</f>
        <v>-8.8665599999999998</v>
      </c>
      <c r="Q277">
        <f>[1]RPPF_UPDATED_RW4!Q277</f>
        <v>268</v>
      </c>
      <c r="R277">
        <f>[1]RPPF_UPDATED_RW4!R277</f>
        <v>0.2318296</v>
      </c>
      <c r="S277">
        <f>[1]RPPF_UPDATED_RW4!S277</f>
        <v>0.27812629999999999</v>
      </c>
      <c r="T277">
        <f>[1]RPPF_UPDATED_RW4!T277</f>
        <v>0.31372450000000002</v>
      </c>
      <c r="U277">
        <f>[1]RPPF_UPDATED_RW4!U277</f>
        <v>0.27962629999999999</v>
      </c>
      <c r="V277">
        <f>[1]RPPF_UPDATED_RW4!V277</f>
        <v>296</v>
      </c>
      <c r="W277">
        <f>[1]RPPF_UPDATED_RW4!W277</f>
        <v>263</v>
      </c>
      <c r="X277">
        <f>[1]RPPF_UPDATED_RW4!X277</f>
        <v>245</v>
      </c>
      <c r="Y277">
        <f>[1]RPPF_UPDATED_RW4!Y277</f>
        <v>263</v>
      </c>
      <c r="Z277">
        <f>[1]RPPF_UPDATED_RW4!Z277</f>
        <v>-0.129398165716053</v>
      </c>
      <c r="AA277">
        <f>[1]RPPF_UPDATED_RW4!AA277</f>
        <v>271</v>
      </c>
      <c r="AB277">
        <f>[1]RPPF_UPDATED_RW4!AB277</f>
        <v>732059.91127196897</v>
      </c>
      <c r="AC277">
        <f>[1]RPPF_UPDATED_RW4!AC277</f>
        <v>243</v>
      </c>
      <c r="AD277">
        <f>[1]RPPF_UPDATED_RW4!AD277</f>
        <v>27.821524591246401</v>
      </c>
      <c r="AE277">
        <f>[1]RPPF_UPDATED_RW4!AE277</f>
        <v>254</v>
      </c>
      <c r="AF277">
        <f>[1]RPPF_UPDATED_RW4!AF277</f>
        <v>262.5</v>
      </c>
      <c r="AG277">
        <f>[1]RPPF_UPDATED_RW4!AG277</f>
        <v>0.25497795000000001</v>
      </c>
      <c r="AH277">
        <f>[1]RPPF_UPDATED_RW4!AH277</f>
        <v>288</v>
      </c>
      <c r="AI277">
        <f>[1]RPPF_UPDATED_RW4!AI277</f>
        <v>263</v>
      </c>
      <c r="AJ277">
        <f>[1]RPPF_UPDATED_RW4!AJ277</f>
        <v>245</v>
      </c>
      <c r="AK277">
        <f>[1]RPPF_UPDATED_RW4!AK277</f>
        <v>263</v>
      </c>
      <c r="AL277">
        <f>[1]RPPF_UPDATED_RW4!AL277</f>
        <v>262.08333333333297</v>
      </c>
      <c r="AM277">
        <f>[1]RPPF_UPDATED_RW4!AM277</f>
        <v>942.31769283715096</v>
      </c>
      <c r="AN277">
        <f>[1]RPPF_UPDATED_RW4!AN277</f>
        <v>265</v>
      </c>
      <c r="AO277">
        <f>[1]RPPF_UPDATED_RW4!AO277</f>
        <v>1027.8666580123199</v>
      </c>
      <c r="AP277">
        <f>[1]RPPF_UPDATED_RW4!AP277</f>
        <v>285</v>
      </c>
      <c r="AQ277">
        <f>[1]RPPF_UPDATED_RW4!AQ277</f>
        <v>0.15546655466344</v>
      </c>
      <c r="AR277">
        <f>[1]RPPF_UPDATED_RW4!AR277</f>
        <v>0.12191856775738701</v>
      </c>
      <c r="AS277">
        <f>[1]RPPF_UPDATED_RW4!AS277</f>
        <v>0.453754836671035</v>
      </c>
      <c r="AT277">
        <f>[1]RPPF_UPDATED_RW4!AT277</f>
        <v>276</v>
      </c>
    </row>
    <row r="278" spans="1:46" x14ac:dyDescent="0.25">
      <c r="A278">
        <f>[1]RPPF_UPDATED_RW4!A278</f>
        <v>276</v>
      </c>
      <c r="B278">
        <f>[1]RPPF_UPDATED_RW4!B278</f>
        <v>2025</v>
      </c>
      <c r="C278" t="str">
        <f>[1]RPPF_UPDATED_RW4!C278</f>
        <v>Mercer</v>
      </c>
      <c r="D278">
        <f>[1]RPPF_UPDATED_RW4!D278</f>
        <v>72.048699999999997</v>
      </c>
      <c r="E278">
        <f>[1]RPPF_UPDATED_RW4!E278</f>
        <v>21</v>
      </c>
      <c r="F278">
        <f>[1]RPPF_UPDATED_RW4!F278</f>
        <v>71.696200000000005</v>
      </c>
      <c r="G278">
        <f>[1]RPPF_UPDATED_RW4!G278</f>
        <v>19</v>
      </c>
      <c r="H278">
        <f>[1]RPPF_UPDATED_RW4!H278</f>
        <v>102.84099999999999</v>
      </c>
      <c r="I278">
        <f>[1]RPPF_UPDATED_RW4!I278</f>
        <v>260</v>
      </c>
      <c r="J278">
        <f>[1]RPPF_UPDATED_RW4!J278</f>
        <v>102.191</v>
      </c>
      <c r="K278">
        <f>[1]RPPF_UPDATED_RW4!K278</f>
        <v>273</v>
      </c>
      <c r="L278">
        <f>[1]RPPF_UPDATED_RW4!L278</f>
        <v>107.119</v>
      </c>
      <c r="M278">
        <f>[1]RPPF_UPDATED_RW4!M278</f>
        <v>201</v>
      </c>
      <c r="N278">
        <f>[1]RPPF_UPDATED_RW4!N278</f>
        <v>109.59099999999999</v>
      </c>
      <c r="O278">
        <f>[1]RPPF_UPDATED_RW4!O278</f>
        <v>211</v>
      </c>
      <c r="P278">
        <f>[1]RPPF_UPDATED_RW4!P278</f>
        <v>-7.4003399999999999</v>
      </c>
      <c r="Q278">
        <f>[1]RPPF_UPDATED_RW4!Q278</f>
        <v>255</v>
      </c>
      <c r="R278">
        <f>[1]RPPF_UPDATED_RW4!R278</f>
        <v>0.34002559999999998</v>
      </c>
      <c r="S278">
        <f>[1]RPPF_UPDATED_RW4!S278</f>
        <v>0.2376287</v>
      </c>
      <c r="T278">
        <f>[1]RPPF_UPDATED_RW4!T278</f>
        <v>0.28382649999999998</v>
      </c>
      <c r="U278">
        <f>[1]RPPF_UPDATED_RW4!U278</f>
        <v>0.2454279</v>
      </c>
      <c r="V278">
        <f>[1]RPPF_UPDATED_RW4!V278</f>
        <v>256</v>
      </c>
      <c r="W278">
        <f>[1]RPPF_UPDATED_RW4!W278</f>
        <v>286</v>
      </c>
      <c r="X278">
        <f>[1]RPPF_UPDATED_RW4!X278</f>
        <v>265</v>
      </c>
      <c r="Y278">
        <f>[1]RPPF_UPDATED_RW4!Y278</f>
        <v>279</v>
      </c>
      <c r="Z278">
        <f>[1]RPPF_UPDATED_RW4!Z278</f>
        <v>-0.10270830702011199</v>
      </c>
      <c r="AA278">
        <f>[1]RPPF_UPDATED_RW4!AA278</f>
        <v>246</v>
      </c>
      <c r="AB278">
        <f>[1]RPPF_UPDATED_RW4!AB278</f>
        <v>752404.60875542404</v>
      </c>
      <c r="AC278">
        <f>[1]RPPF_UPDATED_RW4!AC278</f>
        <v>212</v>
      </c>
      <c r="AD278">
        <f>[1]RPPF_UPDATED_RW4!AD278</f>
        <v>25.4691044578835</v>
      </c>
      <c r="AE278">
        <f>[1]RPPF_UPDATED_RW4!AE278</f>
        <v>132</v>
      </c>
      <c r="AF278">
        <f>[1]RPPF_UPDATED_RW4!AF278</f>
        <v>189</v>
      </c>
      <c r="AG278">
        <f>[1]RPPF_UPDATED_RW4!AG278</f>
        <v>0.28882714999999998</v>
      </c>
      <c r="AH278">
        <f>[1]RPPF_UPDATED_RW4!AH278</f>
        <v>271</v>
      </c>
      <c r="AI278">
        <f>[1]RPPF_UPDATED_RW4!AI278</f>
        <v>286</v>
      </c>
      <c r="AJ278">
        <f>[1]RPPF_UPDATED_RW4!AJ278</f>
        <v>265</v>
      </c>
      <c r="AK278">
        <f>[1]RPPF_UPDATED_RW4!AK278</f>
        <v>279</v>
      </c>
      <c r="AL278">
        <f>[1]RPPF_UPDATED_RW4!AL278</f>
        <v>243.666666666666</v>
      </c>
      <c r="AM278">
        <f>[1]RPPF_UPDATED_RW4!AM278</f>
        <v>1025.4092484058799</v>
      </c>
      <c r="AN278">
        <f>[1]RPPF_UPDATED_RW4!AN278</f>
        <v>276</v>
      </c>
      <c r="AO278">
        <f>[1]RPPF_UPDATED_RW4!AO278</f>
        <v>843.64183445589003</v>
      </c>
      <c r="AP278">
        <f>[1]RPPF_UPDATED_RW4!AP278</f>
        <v>262</v>
      </c>
      <c r="AQ278">
        <f>[1]RPPF_UPDATED_RW4!AQ278</f>
        <v>0.13171153753369599</v>
      </c>
      <c r="AR278">
        <f>[1]RPPF_UPDATED_RW4!AR278</f>
        <v>0.141555769779769</v>
      </c>
      <c r="AS278">
        <f>[1]RPPF_UPDATED_RW4!AS278</f>
        <v>0.45104832326219302</v>
      </c>
      <c r="AT278">
        <f>[1]RPPF_UPDATED_RW4!AT278</f>
        <v>277</v>
      </c>
    </row>
    <row r="279" spans="1:46" x14ac:dyDescent="0.25">
      <c r="A279">
        <f>[1]RPPF_UPDATED_RW4!A279</f>
        <v>277</v>
      </c>
      <c r="B279">
        <f>[1]RPPF_UPDATED_RW4!B279</f>
        <v>2025</v>
      </c>
      <c r="C279" t="str">
        <f>[1]RPPF_UPDATED_RW4!C279</f>
        <v>San Diego</v>
      </c>
      <c r="D279">
        <f>[1]RPPF_UPDATED_RW4!D279</f>
        <v>71.386600000000001</v>
      </c>
      <c r="E279">
        <f>[1]RPPF_UPDATED_RW4!E279</f>
        <v>32</v>
      </c>
      <c r="F279">
        <f>[1]RPPF_UPDATED_RW4!F279</f>
        <v>70.730599999999995</v>
      </c>
      <c r="G279">
        <f>[1]RPPF_UPDATED_RW4!G279</f>
        <v>32</v>
      </c>
      <c r="H279">
        <f>[1]RPPF_UPDATED_RW4!H279</f>
        <v>96.286000000000001</v>
      </c>
      <c r="I279">
        <f>[1]RPPF_UPDATED_RW4!I279</f>
        <v>339</v>
      </c>
      <c r="J279">
        <f>[1]RPPF_UPDATED_RW4!J279</f>
        <v>99.328199999999995</v>
      </c>
      <c r="K279">
        <f>[1]RPPF_UPDATED_RW4!K279</f>
        <v>323</v>
      </c>
      <c r="L279">
        <f>[1]RPPF_UPDATED_RW4!L279</f>
        <v>110.946</v>
      </c>
      <c r="M279">
        <f>[1]RPPF_UPDATED_RW4!M279</f>
        <v>294</v>
      </c>
      <c r="N279">
        <f>[1]RPPF_UPDATED_RW4!N279</f>
        <v>110.44499999999999</v>
      </c>
      <c r="O279">
        <f>[1]RPPF_UPDATED_RW4!O279</f>
        <v>233</v>
      </c>
      <c r="P279">
        <f>[1]RPPF_UPDATED_RW4!P279</f>
        <v>-11.1168</v>
      </c>
      <c r="Q279">
        <f>[1]RPPF_UPDATED_RW4!Q279</f>
        <v>296</v>
      </c>
      <c r="R279">
        <f>[1]RPPF_UPDATED_RW4!R279</f>
        <v>0.2101307</v>
      </c>
      <c r="S279">
        <f>[1]RPPF_UPDATED_RW4!S279</f>
        <v>0.28082610000000002</v>
      </c>
      <c r="T279">
        <f>[1]RPPF_UPDATED_RW4!T279</f>
        <v>0.20973020000000001</v>
      </c>
      <c r="U279">
        <f>[1]RPPF_UPDATED_RW4!U279</f>
        <v>0.2891262</v>
      </c>
      <c r="V279">
        <f>[1]RPPF_UPDATED_RW4!V279</f>
        <v>307</v>
      </c>
      <c r="W279">
        <f>[1]RPPF_UPDATED_RW4!W279</f>
        <v>261</v>
      </c>
      <c r="X279">
        <f>[1]RPPF_UPDATED_RW4!X279</f>
        <v>302</v>
      </c>
      <c r="Y279">
        <f>[1]RPPF_UPDATED_RW4!Y279</f>
        <v>262</v>
      </c>
      <c r="Z279">
        <f>[1]RPPF_UPDATED_RW4!Z279</f>
        <v>-0.155726705011864</v>
      </c>
      <c r="AA279">
        <f>[1]RPPF_UPDATED_RW4!AA279</f>
        <v>292</v>
      </c>
      <c r="AB279">
        <f>[1]RPPF_UPDATED_RW4!AB279</f>
        <v>704306.71428451105</v>
      </c>
      <c r="AC279">
        <f>[1]RPPF_UPDATED_RW4!AC279</f>
        <v>273</v>
      </c>
      <c r="AD279">
        <f>[1]RPPF_UPDATED_RW4!AD279</f>
        <v>26.026573623659701</v>
      </c>
      <c r="AE279">
        <f>[1]RPPF_UPDATED_RW4!AE279</f>
        <v>164</v>
      </c>
      <c r="AF279">
        <f>[1]RPPF_UPDATED_RW4!AF279</f>
        <v>228</v>
      </c>
      <c r="AG279">
        <f>[1]RPPF_UPDATED_RW4!AG279</f>
        <v>0.24547840000000001</v>
      </c>
      <c r="AH279">
        <f>[1]RPPF_UPDATED_RW4!AH279</f>
        <v>293</v>
      </c>
      <c r="AI279">
        <f>[1]RPPF_UPDATED_RW4!AI279</f>
        <v>261</v>
      </c>
      <c r="AJ279">
        <f>[1]RPPF_UPDATED_RW4!AJ279</f>
        <v>302</v>
      </c>
      <c r="AK279">
        <f>[1]RPPF_UPDATED_RW4!AK279</f>
        <v>262</v>
      </c>
      <c r="AL279">
        <f>[1]RPPF_UPDATED_RW4!AL279</f>
        <v>275</v>
      </c>
      <c r="AM279">
        <f>[1]RPPF_UPDATED_RW4!AM279</f>
        <v>979.25370896793402</v>
      </c>
      <c r="AN279">
        <f>[1]RPPF_UPDATED_RW4!AN279</f>
        <v>270</v>
      </c>
      <c r="AO279">
        <f>[1]RPPF_UPDATED_RW4!AO279</f>
        <v>1120.26149754927</v>
      </c>
      <c r="AP279">
        <f>[1]RPPF_UPDATED_RW4!AP279</f>
        <v>290</v>
      </c>
      <c r="AQ279">
        <f>[1]RPPF_UPDATED_RW4!AQ279</f>
        <v>0.156373298297103</v>
      </c>
      <c r="AR279">
        <f>[1]RPPF_UPDATED_RW4!AR279</f>
        <v>0.116120175103869</v>
      </c>
      <c r="AS279">
        <f>[1]RPPF_UPDATED_RW4!AS279</f>
        <v>0.450536980050953</v>
      </c>
      <c r="AT279">
        <f>[1]RPPF_UPDATED_RW4!AT279</f>
        <v>278</v>
      </c>
    </row>
    <row r="280" spans="1:46" x14ac:dyDescent="0.25">
      <c r="A280">
        <f>[1]RPPF_UPDATED_RW4!A280</f>
        <v>278</v>
      </c>
      <c r="B280">
        <f>[1]RPPF_UPDATED_RW4!B280</f>
        <v>2025</v>
      </c>
      <c r="C280" t="str">
        <f>[1]RPPF_UPDATED_RW4!C280</f>
        <v>Harvard</v>
      </c>
      <c r="D280">
        <f>[1]RPPF_UPDATED_RW4!D280</f>
        <v>67.578000000000003</v>
      </c>
      <c r="E280">
        <f>[1]RPPF_UPDATED_RW4!E280</f>
        <v>207</v>
      </c>
      <c r="F280">
        <f>[1]RPPF_UPDATED_RW4!F280</f>
        <v>66.263099999999994</v>
      </c>
      <c r="G280">
        <f>[1]RPPF_UPDATED_RW4!G280</f>
        <v>239</v>
      </c>
      <c r="H280">
        <f>[1]RPPF_UPDATED_RW4!H280</f>
        <v>100.941</v>
      </c>
      <c r="I280">
        <f>[1]RPPF_UPDATED_RW4!I280</f>
        <v>289</v>
      </c>
      <c r="J280">
        <f>[1]RPPF_UPDATED_RW4!J280</f>
        <v>101.55800000000001</v>
      </c>
      <c r="K280">
        <f>[1]RPPF_UPDATED_RW4!K280</f>
        <v>282</v>
      </c>
      <c r="L280">
        <f>[1]RPPF_UPDATED_RW4!L280</f>
        <v>108.64100000000001</v>
      </c>
      <c r="M280">
        <f>[1]RPPF_UPDATED_RW4!M280</f>
        <v>244</v>
      </c>
      <c r="N280">
        <f>[1]RPPF_UPDATED_RW4!N280</f>
        <v>110.688</v>
      </c>
      <c r="O280">
        <f>[1]RPPF_UPDATED_RW4!O280</f>
        <v>239</v>
      </c>
      <c r="P280">
        <f>[1]RPPF_UPDATED_RW4!P280</f>
        <v>-9.1299600000000005</v>
      </c>
      <c r="Q280">
        <f>[1]RPPF_UPDATED_RW4!Q280</f>
        <v>274</v>
      </c>
      <c r="R280">
        <f>[1]RPPF_UPDATED_RW4!R280</f>
        <v>0.35892420000000003</v>
      </c>
      <c r="S280">
        <f>[1]RPPF_UPDATED_RW4!S280</f>
        <v>0.23242940000000001</v>
      </c>
      <c r="T280">
        <f>[1]RPPF_UPDATED_RW4!T280</f>
        <v>0.24172859999999999</v>
      </c>
      <c r="U280">
        <f>[1]RPPF_UPDATED_RW4!U280</f>
        <v>0.37272100000000002</v>
      </c>
      <c r="V280">
        <f>[1]RPPF_UPDATED_RW4!V280</f>
        <v>242</v>
      </c>
      <c r="W280">
        <f>[1]RPPF_UPDATED_RW4!W280</f>
        <v>294</v>
      </c>
      <c r="X280">
        <f>[1]RPPF_UPDATED_RW4!X280</f>
        <v>286</v>
      </c>
      <c r="Y280">
        <f>[1]RPPF_UPDATED_RW4!Y280</f>
        <v>210</v>
      </c>
      <c r="Z280">
        <f>[1]RPPF_UPDATED_RW4!Z280</f>
        <v>-0.13510314007517199</v>
      </c>
      <c r="AA280">
        <f>[1]RPPF_UPDATED_RW4!AA280</f>
        <v>276</v>
      </c>
      <c r="AB280">
        <f>[1]RPPF_UPDATED_RW4!AB280</f>
        <v>697001.34120439203</v>
      </c>
      <c r="AC280">
        <f>[1]RPPF_UPDATED_RW4!AC280</f>
        <v>281</v>
      </c>
      <c r="AD280">
        <f>[1]RPPF_UPDATED_RW4!AD280</f>
        <v>27.590243286514301</v>
      </c>
      <c r="AE280">
        <f>[1]RPPF_UPDATED_RW4!AE280</f>
        <v>242</v>
      </c>
      <c r="AF280">
        <f>[1]RPPF_UPDATED_RW4!AF280</f>
        <v>259</v>
      </c>
      <c r="AG280">
        <f>[1]RPPF_UPDATED_RW4!AG280</f>
        <v>0.29567680000000002</v>
      </c>
      <c r="AH280">
        <f>[1]RPPF_UPDATED_RW4!AH280</f>
        <v>266</v>
      </c>
      <c r="AI280">
        <f>[1]RPPF_UPDATED_RW4!AI280</f>
        <v>294</v>
      </c>
      <c r="AJ280">
        <f>[1]RPPF_UPDATED_RW4!AJ280</f>
        <v>286</v>
      </c>
      <c r="AK280">
        <f>[1]RPPF_UPDATED_RW4!AK280</f>
        <v>210</v>
      </c>
      <c r="AL280">
        <f>[1]RPPF_UPDATED_RW4!AL280</f>
        <v>263</v>
      </c>
      <c r="AM280">
        <f>[1]RPPF_UPDATED_RW4!AM280</f>
        <v>1131.5263903791799</v>
      </c>
      <c r="AN280">
        <f>[1]RPPF_UPDATED_RW4!AN280</f>
        <v>287</v>
      </c>
      <c r="AO280">
        <f>[1]RPPF_UPDATED_RW4!AO280</f>
        <v>889.48473468327495</v>
      </c>
      <c r="AP280">
        <f>[1]RPPF_UPDATED_RW4!AP280</f>
        <v>265</v>
      </c>
      <c r="AQ280">
        <f>[1]RPPF_UPDATED_RW4!AQ280</f>
        <v>0.12756726449853001</v>
      </c>
      <c r="AR280">
        <f>[1]RPPF_UPDATED_RW4!AR280</f>
        <v>0.14395748850898499</v>
      </c>
      <c r="AS280">
        <f>[1]RPPF_UPDATED_RW4!AS280</f>
        <v>0.449895627859209</v>
      </c>
      <c r="AT280">
        <f>[1]RPPF_UPDATED_RW4!AT280</f>
        <v>279</v>
      </c>
    </row>
    <row r="281" spans="1:46" x14ac:dyDescent="0.25">
      <c r="A281">
        <f>[1]RPPF_UPDATED_RW4!A281</f>
        <v>279</v>
      </c>
      <c r="B281">
        <f>[1]RPPF_UPDATED_RW4!B281</f>
        <v>2025</v>
      </c>
      <c r="C281" t="str">
        <f>[1]RPPF_UPDATED_RW4!C281</f>
        <v>Iona</v>
      </c>
      <c r="D281">
        <f>[1]RPPF_UPDATED_RW4!D281</f>
        <v>69.320700000000002</v>
      </c>
      <c r="E281">
        <f>[1]RPPF_UPDATED_RW4!E281</f>
        <v>116</v>
      </c>
      <c r="F281">
        <f>[1]RPPF_UPDATED_RW4!F281</f>
        <v>69.140199999999993</v>
      </c>
      <c r="G281">
        <f>[1]RPPF_UPDATED_RW4!G281</f>
        <v>87</v>
      </c>
      <c r="H281">
        <f>[1]RPPF_UPDATED_RW4!H281</f>
        <v>99.131100000000004</v>
      </c>
      <c r="I281">
        <f>[1]RPPF_UPDATED_RW4!I281</f>
        <v>313</v>
      </c>
      <c r="J281">
        <f>[1]RPPF_UPDATED_RW4!J281</f>
        <v>98.2029</v>
      </c>
      <c r="K281">
        <f>[1]RPPF_UPDATED_RW4!K281</f>
        <v>335</v>
      </c>
      <c r="L281">
        <f>[1]RPPF_UPDATED_RW4!L281</f>
        <v>102.34699999999999</v>
      </c>
      <c r="M281">
        <f>[1]RPPF_UPDATED_RW4!M281</f>
        <v>92</v>
      </c>
      <c r="N281">
        <f>[1]RPPF_UPDATED_RW4!N281</f>
        <v>107.773</v>
      </c>
      <c r="O281">
        <f>[1]RPPF_UPDATED_RW4!O281</f>
        <v>177</v>
      </c>
      <c r="P281">
        <f>[1]RPPF_UPDATED_RW4!P281</f>
        <v>-9.5697100000000006</v>
      </c>
      <c r="Q281">
        <f>[1]RPPF_UPDATED_RW4!Q281</f>
        <v>279</v>
      </c>
      <c r="R281">
        <f>[1]RPPF_UPDATED_RW4!R281</f>
        <v>0.28522740000000002</v>
      </c>
      <c r="S281">
        <f>[1]RPPF_UPDATED_RW4!S281</f>
        <v>0.25612740000000001</v>
      </c>
      <c r="T281">
        <f>[1]RPPF_UPDATED_RW4!T281</f>
        <v>0.24322840000000001</v>
      </c>
      <c r="U281">
        <f>[1]RPPF_UPDATED_RW4!U281</f>
        <v>0.29952529999999999</v>
      </c>
      <c r="V281">
        <f>[1]RPPF_UPDATED_RW4!V281</f>
        <v>274</v>
      </c>
      <c r="W281">
        <f>[1]RPPF_UPDATED_RW4!W281</f>
        <v>274</v>
      </c>
      <c r="X281">
        <f>[1]RPPF_UPDATED_RW4!X281</f>
        <v>284</v>
      </c>
      <c r="Y281">
        <f>[1]RPPF_UPDATED_RW4!Y281</f>
        <v>253</v>
      </c>
      <c r="Z281">
        <f>[1]RPPF_UPDATED_RW4!Z281</f>
        <v>-0.13805544375633799</v>
      </c>
      <c r="AA281">
        <f>[1]RPPF_UPDATED_RW4!AA281</f>
        <v>278</v>
      </c>
      <c r="AB281">
        <f>[1]RPPF_UPDATED_RW4!AB281</f>
        <v>668515.62994887901</v>
      </c>
      <c r="AC281">
        <f>[1]RPPF_UPDATED_RW4!AC281</f>
        <v>317</v>
      </c>
      <c r="AD281">
        <f>[1]RPPF_UPDATED_RW4!AD281</f>
        <v>25.7722903768762</v>
      </c>
      <c r="AE281">
        <f>[1]RPPF_UPDATED_RW4!AE281</f>
        <v>147</v>
      </c>
      <c r="AF281">
        <f>[1]RPPF_UPDATED_RW4!AF281</f>
        <v>212.5</v>
      </c>
      <c r="AG281">
        <f>[1]RPPF_UPDATED_RW4!AG281</f>
        <v>0.27067740000000001</v>
      </c>
      <c r="AH281">
        <f>[1]RPPF_UPDATED_RW4!AH281</f>
        <v>279</v>
      </c>
      <c r="AI281">
        <f>[1]RPPF_UPDATED_RW4!AI281</f>
        <v>274</v>
      </c>
      <c r="AJ281">
        <f>[1]RPPF_UPDATED_RW4!AJ281</f>
        <v>284</v>
      </c>
      <c r="AK281">
        <f>[1]RPPF_UPDATED_RW4!AK281</f>
        <v>253</v>
      </c>
      <c r="AL281">
        <f>[1]RPPF_UPDATED_RW4!AL281</f>
        <v>270.58333333333297</v>
      </c>
      <c r="AM281">
        <f>[1]RPPF_UPDATED_RW4!AM281</f>
        <v>1056.4404016646899</v>
      </c>
      <c r="AN281">
        <f>[1]RPPF_UPDATED_RW4!AN281</f>
        <v>279</v>
      </c>
      <c r="AO281">
        <f>[1]RPPF_UPDATED_RW4!AO281</f>
        <v>999.65247683527798</v>
      </c>
      <c r="AP281">
        <f>[1]RPPF_UPDATED_RW4!AP281</f>
        <v>279</v>
      </c>
      <c r="AQ281">
        <f>[1]RPPF_UPDATED_RW4!AQ281</f>
        <v>0.14154228133904201</v>
      </c>
      <c r="AR281">
        <f>[1]RPPF_UPDATED_RW4!AR281</f>
        <v>0.12987638435948801</v>
      </c>
      <c r="AS281">
        <f>[1]RPPF_UPDATED_RW4!AS281</f>
        <v>0.44982530821213201</v>
      </c>
      <c r="AT281">
        <f>[1]RPPF_UPDATED_RW4!AT281</f>
        <v>280</v>
      </c>
    </row>
    <row r="282" spans="1:46" x14ac:dyDescent="0.25">
      <c r="A282">
        <f>[1]RPPF_UPDATED_RW4!A282</f>
        <v>280</v>
      </c>
      <c r="B282">
        <f>[1]RPPF_UPDATED_RW4!B282</f>
        <v>2025</v>
      </c>
      <c r="C282" t="str">
        <f>[1]RPPF_UPDATED_RW4!C282</f>
        <v>Cal St. Bakersfield</v>
      </c>
      <c r="D282">
        <f>[1]RPPF_UPDATED_RW4!D282</f>
        <v>66.952399999999997</v>
      </c>
      <c r="E282">
        <f>[1]RPPF_UPDATED_RW4!E282</f>
        <v>240</v>
      </c>
      <c r="F282">
        <f>[1]RPPF_UPDATED_RW4!F282</f>
        <v>65.723299999999995</v>
      </c>
      <c r="G282">
        <f>[1]RPPF_UPDATED_RW4!G282</f>
        <v>261</v>
      </c>
      <c r="H282">
        <f>[1]RPPF_UPDATED_RW4!H282</f>
        <v>106.03400000000001</v>
      </c>
      <c r="I282">
        <f>[1]RPPF_UPDATED_RW4!I282</f>
        <v>173</v>
      </c>
      <c r="J282">
        <f>[1]RPPF_UPDATED_RW4!J282</f>
        <v>107.13200000000001</v>
      </c>
      <c r="K282">
        <f>[1]RPPF_UPDATED_RW4!K282</f>
        <v>180</v>
      </c>
      <c r="L282">
        <f>[1]RPPF_UPDATED_RW4!L282</f>
        <v>111.55200000000001</v>
      </c>
      <c r="M282">
        <f>[1]RPPF_UPDATED_RW4!M282</f>
        <v>305</v>
      </c>
      <c r="N282">
        <f>[1]RPPF_UPDATED_RW4!N282</f>
        <v>113.404</v>
      </c>
      <c r="O282">
        <f>[1]RPPF_UPDATED_RW4!O282</f>
        <v>297</v>
      </c>
      <c r="P282">
        <f>[1]RPPF_UPDATED_RW4!P282</f>
        <v>-6.2724399999999996</v>
      </c>
      <c r="Q282">
        <f>[1]RPPF_UPDATED_RW4!Q282</f>
        <v>237</v>
      </c>
      <c r="R282">
        <f>[1]RPPF_UPDATED_RW4!R282</f>
        <v>0.46771879999999999</v>
      </c>
      <c r="S282">
        <f>[1]RPPF_UPDATED_RW4!S282</f>
        <v>0.1976311</v>
      </c>
      <c r="T282">
        <f>[1]RPPF_UPDATED_RW4!T282</f>
        <v>0.29402620000000002</v>
      </c>
      <c r="U282">
        <f>[1]RPPF_UPDATED_RW4!U282</f>
        <v>0.10153470000000001</v>
      </c>
      <c r="V282">
        <f>[1]RPPF_UPDATED_RW4!V282</f>
        <v>188</v>
      </c>
      <c r="W282">
        <f>[1]RPPF_UPDATED_RW4!W282</f>
        <v>311</v>
      </c>
      <c r="X282">
        <f>[1]RPPF_UPDATED_RW4!X282</f>
        <v>262</v>
      </c>
      <c r="Y282">
        <f>[1]RPPF_UPDATED_RW4!Y282</f>
        <v>347</v>
      </c>
      <c r="Z282">
        <f>[1]RPPF_UPDATED_RW4!Z282</f>
        <v>-9.3678493974823696E-2</v>
      </c>
      <c r="AA282">
        <f>[1]RPPF_UPDATED_RW4!AA282</f>
        <v>238</v>
      </c>
      <c r="AB282">
        <f>[1]RPPF_UPDATED_RW4!AB282</f>
        <v>768430.46557381703</v>
      </c>
      <c r="AC282">
        <f>[1]RPPF_UPDATED_RW4!AC282</f>
        <v>200</v>
      </c>
      <c r="AD282">
        <f>[1]RPPF_UPDATED_RW4!AD282</f>
        <v>28.9493787194912</v>
      </c>
      <c r="AE282">
        <f>[1]RPPF_UPDATED_RW4!AE282</f>
        <v>306</v>
      </c>
      <c r="AF282">
        <f>[1]RPPF_UPDATED_RW4!AF282</f>
        <v>272</v>
      </c>
      <c r="AG282">
        <f>[1]RPPF_UPDATED_RW4!AG282</f>
        <v>0.33267495000000002</v>
      </c>
      <c r="AH282">
        <f>[1]RPPF_UPDATED_RW4!AH282</f>
        <v>248</v>
      </c>
      <c r="AI282">
        <f>[1]RPPF_UPDATED_RW4!AI282</f>
        <v>311</v>
      </c>
      <c r="AJ282">
        <f>[1]RPPF_UPDATED_RW4!AJ282</f>
        <v>262</v>
      </c>
      <c r="AK282">
        <f>[1]RPPF_UPDATED_RW4!AK282</f>
        <v>347</v>
      </c>
      <c r="AL282">
        <f>[1]RPPF_UPDATED_RW4!AL282</f>
        <v>261.166666666666</v>
      </c>
      <c r="AM282">
        <f>[1]RPPF_UPDATED_RW4!AM282</f>
        <v>1321.4856703558601</v>
      </c>
      <c r="AN282">
        <f>[1]RPPF_UPDATED_RW4!AN282</f>
        <v>296</v>
      </c>
      <c r="AO282">
        <f>[1]RPPF_UPDATED_RW4!AO282</f>
        <v>785.05059267812806</v>
      </c>
      <c r="AP282">
        <f>[1]RPPF_UPDATED_RW4!AP282</f>
        <v>252</v>
      </c>
      <c r="AQ282">
        <f>[1]RPPF_UPDATED_RW4!AQ282</f>
        <v>0.1067981408429</v>
      </c>
      <c r="AR282">
        <f>[1]RPPF_UPDATED_RW4!AR282</f>
        <v>0.16451943861379401</v>
      </c>
      <c r="AS282">
        <f>[1]RPPF_UPDATED_RW4!AS282</f>
        <v>0.44975828816202801</v>
      </c>
      <c r="AT282">
        <f>[1]RPPF_UPDATED_RW4!AT282</f>
        <v>281</v>
      </c>
    </row>
    <row r="283" spans="1:46" x14ac:dyDescent="0.25">
      <c r="A283">
        <f>[1]RPPF_UPDATED_RW4!A283</f>
        <v>281</v>
      </c>
      <c r="B283">
        <f>[1]RPPF_UPDATED_RW4!B283</f>
        <v>2025</v>
      </c>
      <c r="C283" t="str">
        <f>[1]RPPF_UPDATED_RW4!C283</f>
        <v>Tennessee Tech</v>
      </c>
      <c r="D283">
        <f>[1]RPPF_UPDATED_RW4!D283</f>
        <v>68.501099999999994</v>
      </c>
      <c r="E283">
        <f>[1]RPPF_UPDATED_RW4!E283</f>
        <v>161</v>
      </c>
      <c r="F283">
        <f>[1]RPPF_UPDATED_RW4!F283</f>
        <v>67.850899999999996</v>
      </c>
      <c r="G283">
        <f>[1]RPPF_UPDATED_RW4!G283</f>
        <v>157</v>
      </c>
      <c r="H283">
        <f>[1]RPPF_UPDATED_RW4!H283</f>
        <v>102.64100000000001</v>
      </c>
      <c r="I283">
        <f>[1]RPPF_UPDATED_RW4!I283</f>
        <v>261</v>
      </c>
      <c r="J283">
        <f>[1]RPPF_UPDATED_RW4!J283</f>
        <v>102.749</v>
      </c>
      <c r="K283">
        <f>[1]RPPF_UPDATED_RW4!K283</f>
        <v>264</v>
      </c>
      <c r="L283">
        <f>[1]RPPF_UPDATED_RW4!L283</f>
        <v>107.794</v>
      </c>
      <c r="M283">
        <f>[1]RPPF_UPDATED_RW4!M283</f>
        <v>215</v>
      </c>
      <c r="N283">
        <f>[1]RPPF_UPDATED_RW4!N283</f>
        <v>114.093</v>
      </c>
      <c r="O283">
        <f>[1]RPPF_UPDATED_RW4!O283</f>
        <v>307</v>
      </c>
      <c r="P283">
        <f>[1]RPPF_UPDATED_RW4!P283</f>
        <v>-11.344099999999999</v>
      </c>
      <c r="Q283">
        <f>[1]RPPF_UPDATED_RW4!Q283</f>
        <v>300</v>
      </c>
      <c r="R283">
        <f>[1]RPPF_UPDATED_RW4!R283</f>
        <v>0.2834276</v>
      </c>
      <c r="S283">
        <f>[1]RPPF_UPDATED_RW4!S283</f>
        <v>0.25442759999999998</v>
      </c>
      <c r="T283">
        <f>[1]RPPF_UPDATED_RW4!T283</f>
        <v>0.26792729999999998</v>
      </c>
      <c r="U283">
        <f>[1]RPPF_UPDATED_RW4!U283</f>
        <v>0.31302449999999998</v>
      </c>
      <c r="V283">
        <f>[1]RPPF_UPDATED_RW4!V283</f>
        <v>275</v>
      </c>
      <c r="W283">
        <f>[1]RPPF_UPDATED_RW4!W283</f>
        <v>276</v>
      </c>
      <c r="X283">
        <f>[1]RPPF_UPDATED_RW4!X283</f>
        <v>273</v>
      </c>
      <c r="Y283">
        <f>[1]RPPF_UPDATED_RW4!Y283</f>
        <v>245</v>
      </c>
      <c r="Z283">
        <f>[1]RPPF_UPDATED_RW4!Z283</f>
        <v>-0.16560318009491801</v>
      </c>
      <c r="AA283">
        <f>[1]RPPF_UPDATED_RW4!AA283</f>
        <v>299</v>
      </c>
      <c r="AB283">
        <f>[1]RPPF_UPDATED_RW4!AB283</f>
        <v>723190.56766119995</v>
      </c>
      <c r="AC283">
        <f>[1]RPPF_UPDATED_RW4!AC283</f>
        <v>255</v>
      </c>
      <c r="AD283">
        <f>[1]RPPF_UPDATED_RW4!AD283</f>
        <v>28.5704350870549</v>
      </c>
      <c r="AE283">
        <f>[1]RPPF_UPDATED_RW4!AE283</f>
        <v>297</v>
      </c>
      <c r="AF283">
        <f>[1]RPPF_UPDATED_RW4!AF283</f>
        <v>298</v>
      </c>
      <c r="AG283">
        <f>[1]RPPF_UPDATED_RW4!AG283</f>
        <v>0.26892759999999999</v>
      </c>
      <c r="AH283">
        <f>[1]RPPF_UPDATED_RW4!AH283</f>
        <v>280</v>
      </c>
      <c r="AI283">
        <f>[1]RPPF_UPDATED_RW4!AI283</f>
        <v>276</v>
      </c>
      <c r="AJ283">
        <f>[1]RPPF_UPDATED_RW4!AJ283</f>
        <v>273</v>
      </c>
      <c r="AK283">
        <f>[1]RPPF_UPDATED_RW4!AK283</f>
        <v>245</v>
      </c>
      <c r="AL283">
        <f>[1]RPPF_UPDATED_RW4!AL283</f>
        <v>275</v>
      </c>
      <c r="AM283">
        <f>[1]RPPF_UPDATED_RW4!AM283</f>
        <v>1080.8575799166399</v>
      </c>
      <c r="AN283">
        <f>[1]RPPF_UPDATED_RW4!AN283</f>
        <v>282</v>
      </c>
      <c r="AO283">
        <f>[1]RPPF_UPDATED_RW4!AO283</f>
        <v>1022.58005500365</v>
      </c>
      <c r="AP283">
        <f>[1]RPPF_UPDATED_RW4!AP283</f>
        <v>283</v>
      </c>
      <c r="AQ283">
        <f>[1]RPPF_UPDATED_RW4!AQ283</f>
        <v>0.14028202437003701</v>
      </c>
      <c r="AR283">
        <f>[1]RPPF_UPDATED_RW4!AR283</f>
        <v>0.12867155093242999</v>
      </c>
      <c r="AS283">
        <f>[1]RPPF_UPDATED_RW4!AS283</f>
        <v>0.44818666475771601</v>
      </c>
      <c r="AT283">
        <f>[1]RPPF_UPDATED_RW4!AT283</f>
        <v>282</v>
      </c>
    </row>
    <row r="284" spans="1:46" x14ac:dyDescent="0.25">
      <c r="A284">
        <f>[1]RPPF_UPDATED_RW4!A284</f>
        <v>282</v>
      </c>
      <c r="B284">
        <f>[1]RPPF_UPDATED_RW4!B284</f>
        <v>2025</v>
      </c>
      <c r="C284" t="str">
        <f>[1]RPPF_UPDATED_RW4!C284</f>
        <v>Alabama St.</v>
      </c>
      <c r="D284">
        <f>[1]RPPF_UPDATED_RW4!D284</f>
        <v>69.761300000000006</v>
      </c>
      <c r="E284">
        <f>[1]RPPF_UPDATED_RW4!E284</f>
        <v>96</v>
      </c>
      <c r="F284">
        <f>[1]RPPF_UPDATED_RW4!F284</f>
        <v>68.098500000000001</v>
      </c>
      <c r="G284">
        <f>[1]RPPF_UPDATED_RW4!G284</f>
        <v>142</v>
      </c>
      <c r="H284">
        <f>[1]RPPF_UPDATED_RW4!H284</f>
        <v>104.21</v>
      </c>
      <c r="I284">
        <f>[1]RPPF_UPDATED_RW4!I284</f>
        <v>228</v>
      </c>
      <c r="J284">
        <f>[1]RPPF_UPDATED_RW4!J284</f>
        <v>103.163</v>
      </c>
      <c r="K284">
        <f>[1]RPPF_UPDATED_RW4!K284</f>
        <v>257</v>
      </c>
      <c r="L284">
        <f>[1]RPPF_UPDATED_RW4!L284</f>
        <v>108.32899999999999</v>
      </c>
      <c r="M284">
        <f>[1]RPPF_UPDATED_RW4!M284</f>
        <v>234</v>
      </c>
      <c r="N284">
        <f>[1]RPPF_UPDATED_RW4!N284</f>
        <v>114.485</v>
      </c>
      <c r="O284">
        <f>[1]RPPF_UPDATED_RW4!O284</f>
        <v>313</v>
      </c>
      <c r="P284">
        <f>[1]RPPF_UPDATED_RW4!P284</f>
        <v>-11.3224</v>
      </c>
      <c r="Q284">
        <f>[1]RPPF_UPDATED_RW4!Q284</f>
        <v>299</v>
      </c>
      <c r="R284">
        <f>[1]RPPF_UPDATED_RW4!R284</f>
        <v>0.14693329999999999</v>
      </c>
      <c r="S284">
        <f>[1]RPPF_UPDATED_RW4!S284</f>
        <v>0.29462579999999999</v>
      </c>
      <c r="T284">
        <f>[1]RPPF_UPDATED_RW4!T284</f>
        <v>0.34242359999999999</v>
      </c>
      <c r="U284">
        <f>[1]RPPF_UPDATED_RW4!U284</f>
        <v>0.26332719999999998</v>
      </c>
      <c r="V284">
        <f>[1]RPPF_UPDATED_RW4!V284</f>
        <v>333</v>
      </c>
      <c r="W284">
        <f>[1]RPPF_UPDATED_RW4!W284</f>
        <v>258</v>
      </c>
      <c r="X284">
        <f>[1]RPPF_UPDATED_RW4!X284</f>
        <v>236</v>
      </c>
      <c r="Y284">
        <f>[1]RPPF_UPDATED_RW4!Y284</f>
        <v>273</v>
      </c>
      <c r="Z284">
        <f>[1]RPPF_UPDATED_RW4!Z284</f>
        <v>-0.16229628748317401</v>
      </c>
      <c r="AA284">
        <f>[1]RPPF_UPDATED_RW4!AA284</f>
        <v>297</v>
      </c>
      <c r="AB284">
        <f>[1]RPPF_UPDATED_RW4!AB284</f>
        <v>742441.93011937896</v>
      </c>
      <c r="AC284">
        <f>[1]RPPF_UPDATED_RW4!AC284</f>
        <v>230</v>
      </c>
      <c r="AD284">
        <f>[1]RPPF_UPDATED_RW4!AD284</f>
        <v>28.208706779175401</v>
      </c>
      <c r="AE284">
        <f>[1]RPPF_UPDATED_RW4!AE284</f>
        <v>280</v>
      </c>
      <c r="AF284">
        <f>[1]RPPF_UPDATED_RW4!AF284</f>
        <v>288.5</v>
      </c>
      <c r="AG284">
        <f>[1]RPPF_UPDATED_RW4!AG284</f>
        <v>0.22077954999999999</v>
      </c>
      <c r="AH284">
        <f>[1]RPPF_UPDATED_RW4!AH284</f>
        <v>308</v>
      </c>
      <c r="AI284">
        <f>[1]RPPF_UPDATED_RW4!AI284</f>
        <v>258</v>
      </c>
      <c r="AJ284">
        <f>[1]RPPF_UPDATED_RW4!AJ284</f>
        <v>236</v>
      </c>
      <c r="AK284">
        <f>[1]RPPF_UPDATED_RW4!AK284</f>
        <v>273</v>
      </c>
      <c r="AL284">
        <f>[1]RPPF_UPDATED_RW4!AL284</f>
        <v>272.08333333333297</v>
      </c>
      <c r="AM284">
        <f>[1]RPPF_UPDATED_RW4!AM284</f>
        <v>923.48780498290796</v>
      </c>
      <c r="AN284">
        <f>[1]RPPF_UPDATED_RW4!AN284</f>
        <v>264</v>
      </c>
      <c r="AO284">
        <f>[1]RPPF_UPDATED_RW4!AO284</f>
        <v>1232.37561329087</v>
      </c>
      <c r="AP284">
        <f>[1]RPPF_UPDATED_RW4!AP284</f>
        <v>299</v>
      </c>
      <c r="AQ284">
        <f>[1]RPPF_UPDATED_RW4!AQ284</f>
        <v>0.16502217571288999</v>
      </c>
      <c r="AR284">
        <f>[1]RPPF_UPDATED_RW4!AR284</f>
        <v>0.103198950623651</v>
      </c>
      <c r="AS284">
        <f>[1]RPPF_UPDATED_RW4!AS284</f>
        <v>0.44769804147276998</v>
      </c>
      <c r="AT284">
        <f>[1]RPPF_UPDATED_RW4!AT284</f>
        <v>283</v>
      </c>
    </row>
    <row r="285" spans="1:46" x14ac:dyDescent="0.25">
      <c r="A285">
        <f>[1]RPPF_UPDATED_RW4!A285</f>
        <v>283</v>
      </c>
      <c r="B285">
        <f>[1]RPPF_UPDATED_RW4!B285</f>
        <v>2025</v>
      </c>
      <c r="C285" t="str">
        <f>[1]RPPF_UPDATED_RW4!C285</f>
        <v>Northern Kentucky</v>
      </c>
      <c r="D285">
        <f>[1]RPPF_UPDATED_RW4!D285</f>
        <v>66.325699999999998</v>
      </c>
      <c r="E285">
        <f>[1]RPPF_UPDATED_RW4!E285</f>
        <v>276</v>
      </c>
      <c r="F285">
        <f>[1]RPPF_UPDATED_RW4!F285</f>
        <v>65.564400000000006</v>
      </c>
      <c r="G285">
        <f>[1]RPPF_UPDATED_RW4!G285</f>
        <v>277</v>
      </c>
      <c r="H285">
        <f>[1]RPPF_UPDATED_RW4!H285</f>
        <v>101.08</v>
      </c>
      <c r="I285">
        <f>[1]RPPF_UPDATED_RW4!I285</f>
        <v>286</v>
      </c>
      <c r="J285">
        <f>[1]RPPF_UPDATED_RW4!J285</f>
        <v>101.509</v>
      </c>
      <c r="K285">
        <f>[1]RPPF_UPDATED_RW4!K285</f>
        <v>283</v>
      </c>
      <c r="L285">
        <f>[1]RPPF_UPDATED_RW4!L285</f>
        <v>106.82899999999999</v>
      </c>
      <c r="M285">
        <f>[1]RPPF_UPDATED_RW4!M285</f>
        <v>192</v>
      </c>
      <c r="N285">
        <f>[1]RPPF_UPDATED_RW4!N285</f>
        <v>109.217</v>
      </c>
      <c r="O285">
        <f>[1]RPPF_UPDATED_RW4!O285</f>
        <v>205</v>
      </c>
      <c r="P285">
        <f>[1]RPPF_UPDATED_RW4!P285</f>
        <v>-7.7076799999999999</v>
      </c>
      <c r="Q285">
        <f>[1]RPPF_UPDATED_RW4!Q285</f>
        <v>261</v>
      </c>
      <c r="R285">
        <f>[1]RPPF_UPDATED_RW4!R285</f>
        <v>0.30642659999999999</v>
      </c>
      <c r="S285">
        <f>[1]RPPF_UPDATED_RW4!S285</f>
        <v>0.2443282</v>
      </c>
      <c r="T285">
        <f>[1]RPPF_UPDATED_RW4!T285</f>
        <v>0.31362459999999998</v>
      </c>
      <c r="U285">
        <f>[1]RPPF_UPDATED_RW4!U285</f>
        <v>0.26292739999999998</v>
      </c>
      <c r="V285">
        <f>[1]RPPF_UPDATED_RW4!V285</f>
        <v>266</v>
      </c>
      <c r="W285">
        <f>[1]RPPF_UPDATED_RW4!W285</f>
        <v>282</v>
      </c>
      <c r="X285">
        <f>[1]RPPF_UPDATED_RW4!X285</f>
        <v>246</v>
      </c>
      <c r="Y285">
        <f>[1]RPPF_UPDATED_RW4!Y285</f>
        <v>274</v>
      </c>
      <c r="Z285">
        <f>[1]RPPF_UPDATED_RW4!Z285</f>
        <v>-0.116214378438523</v>
      </c>
      <c r="AA285">
        <f>[1]RPPF_UPDATED_RW4!AA285</f>
        <v>261</v>
      </c>
      <c r="AB285">
        <f>[1]RPPF_UPDATED_RW4!AB285</f>
        <v>683425.12525128096</v>
      </c>
      <c r="AC285">
        <f>[1]RPPF_UPDATED_RW4!AC285</f>
        <v>302</v>
      </c>
      <c r="AD285">
        <f>[1]RPPF_UPDATED_RW4!AD285</f>
        <v>27.5158255061435</v>
      </c>
      <c r="AE285">
        <f>[1]RPPF_UPDATED_RW4!AE285</f>
        <v>237</v>
      </c>
      <c r="AF285">
        <f>[1]RPPF_UPDATED_RW4!AF285</f>
        <v>249</v>
      </c>
      <c r="AG285">
        <f>[1]RPPF_UPDATED_RW4!AG285</f>
        <v>0.27537739999999999</v>
      </c>
      <c r="AH285">
        <f>[1]RPPF_UPDATED_RW4!AH285</f>
        <v>277</v>
      </c>
      <c r="AI285">
        <f>[1]RPPF_UPDATED_RW4!AI285</f>
        <v>282</v>
      </c>
      <c r="AJ285">
        <f>[1]RPPF_UPDATED_RW4!AJ285</f>
        <v>246</v>
      </c>
      <c r="AK285">
        <f>[1]RPPF_UPDATED_RW4!AK285</f>
        <v>274</v>
      </c>
      <c r="AL285">
        <f>[1]RPPF_UPDATED_RW4!AL285</f>
        <v>268.166666666666</v>
      </c>
      <c r="AM285">
        <f>[1]RPPF_UPDATED_RW4!AM285</f>
        <v>1097.5673977325</v>
      </c>
      <c r="AN285">
        <f>[1]RPPF_UPDATED_RW4!AN285</f>
        <v>284</v>
      </c>
      <c r="AO285">
        <f>[1]RPPF_UPDATED_RW4!AO285</f>
        <v>973.81508673793303</v>
      </c>
      <c r="AP285">
        <f>[1]RPPF_UPDATED_RW4!AP285</f>
        <v>276</v>
      </c>
      <c r="AQ285">
        <f>[1]RPPF_UPDATED_RW4!AQ285</f>
        <v>0.13450707422309599</v>
      </c>
      <c r="AR285">
        <f>[1]RPPF_UPDATED_RW4!AR285</f>
        <v>0.13256475002783999</v>
      </c>
      <c r="AS285">
        <f>[1]RPPF_UPDATED_RW4!AS285</f>
        <v>0.44692971536438503</v>
      </c>
      <c r="AT285">
        <f>[1]RPPF_UPDATED_RW4!AT285</f>
        <v>284</v>
      </c>
    </row>
    <row r="286" spans="1:46" x14ac:dyDescent="0.25">
      <c r="A286">
        <f>[1]RPPF_UPDATED_RW4!A286</f>
        <v>284</v>
      </c>
      <c r="B286">
        <f>[1]RPPF_UPDATED_RW4!B286</f>
        <v>2025</v>
      </c>
      <c r="C286" t="str">
        <f>[1]RPPF_UPDATED_RW4!C286</f>
        <v>Monmouth</v>
      </c>
      <c r="D286">
        <f>[1]RPPF_UPDATED_RW4!D286</f>
        <v>68.254599999999996</v>
      </c>
      <c r="E286">
        <f>[1]RPPF_UPDATED_RW4!E286</f>
        <v>174</v>
      </c>
      <c r="F286">
        <f>[1]RPPF_UPDATED_RW4!F286</f>
        <v>67.762600000000006</v>
      </c>
      <c r="G286">
        <f>[1]RPPF_UPDATED_RW4!G286</f>
        <v>160</v>
      </c>
      <c r="H286">
        <f>[1]RPPF_UPDATED_RW4!H286</f>
        <v>101.8</v>
      </c>
      <c r="I286">
        <f>[1]RPPF_UPDATED_RW4!I286</f>
        <v>269</v>
      </c>
      <c r="J286">
        <f>[1]RPPF_UPDATED_RW4!J286</f>
        <v>102.887</v>
      </c>
      <c r="K286">
        <f>[1]RPPF_UPDATED_RW4!K286</f>
        <v>261</v>
      </c>
      <c r="L286">
        <f>[1]RPPF_UPDATED_RW4!L286</f>
        <v>110.846</v>
      </c>
      <c r="M286">
        <f>[1]RPPF_UPDATED_RW4!M286</f>
        <v>292</v>
      </c>
      <c r="N286">
        <f>[1]RPPF_UPDATED_RW4!N286</f>
        <v>113.114</v>
      </c>
      <c r="O286">
        <f>[1]RPPF_UPDATED_RW4!O286</f>
        <v>291</v>
      </c>
      <c r="P286">
        <f>[1]RPPF_UPDATED_RW4!P286</f>
        <v>-10.227600000000001</v>
      </c>
      <c r="Q286">
        <f>[1]RPPF_UPDATED_RW4!Q286</f>
        <v>286</v>
      </c>
      <c r="R286">
        <f>[1]RPPF_UPDATED_RW4!R286</f>
        <v>0.51031680000000001</v>
      </c>
      <c r="S286">
        <f>[1]RPPF_UPDATED_RW4!S286</f>
        <v>0.17693239999999999</v>
      </c>
      <c r="T286">
        <f>[1]RPPF_UPDATED_RW4!T286</f>
        <v>0.20363059999999999</v>
      </c>
      <c r="U286">
        <f>[1]RPPF_UPDATED_RW4!U286</f>
        <v>0.19253110000000001</v>
      </c>
      <c r="V286">
        <f>[1]RPPF_UPDATED_RW4!V286</f>
        <v>169</v>
      </c>
      <c r="W286">
        <f>[1]RPPF_UPDATED_RW4!W286</f>
        <v>324</v>
      </c>
      <c r="X286">
        <f>[1]RPPF_UPDATED_RW4!X286</f>
        <v>306</v>
      </c>
      <c r="Y286">
        <f>[1]RPPF_UPDATED_RW4!Y286</f>
        <v>311</v>
      </c>
      <c r="Z286">
        <f>[1]RPPF_UPDATED_RW4!Z286</f>
        <v>-0.14983605500581601</v>
      </c>
      <c r="AA286">
        <f>[1]RPPF_UPDATED_RW4!AA286</f>
        <v>283</v>
      </c>
      <c r="AB286">
        <f>[1]RPPF_UPDATED_RW4!AB286</f>
        <v>722525.092364187</v>
      </c>
      <c r="AC286">
        <f>[1]RPPF_UPDATED_RW4!AC286</f>
        <v>257</v>
      </c>
      <c r="AD286">
        <f>[1]RPPF_UPDATED_RW4!AD286</f>
        <v>28.280966724981798</v>
      </c>
      <c r="AE286">
        <f>[1]RPPF_UPDATED_RW4!AE286</f>
        <v>286</v>
      </c>
      <c r="AF286">
        <f>[1]RPPF_UPDATED_RW4!AF286</f>
        <v>284.5</v>
      </c>
      <c r="AG286">
        <f>[1]RPPF_UPDATED_RW4!AG286</f>
        <v>0.3436246</v>
      </c>
      <c r="AH286">
        <f>[1]RPPF_UPDATED_RW4!AH286</f>
        <v>242</v>
      </c>
      <c r="AI286">
        <f>[1]RPPF_UPDATED_RW4!AI286</f>
        <v>324</v>
      </c>
      <c r="AJ286">
        <f>[1]RPPF_UPDATED_RW4!AJ286</f>
        <v>306</v>
      </c>
      <c r="AK286">
        <f>[1]RPPF_UPDATED_RW4!AK286</f>
        <v>311</v>
      </c>
      <c r="AL286">
        <f>[1]RPPF_UPDATED_RW4!AL286</f>
        <v>280.58333333333297</v>
      </c>
      <c r="AM286">
        <f>[1]RPPF_UPDATED_RW4!AM286</f>
        <v>1585.8222311647401</v>
      </c>
      <c r="AN286">
        <f>[1]RPPF_UPDATED_RW4!AN286</f>
        <v>315</v>
      </c>
      <c r="AO286">
        <f>[1]RPPF_UPDATED_RW4!AO286</f>
        <v>816.54029814318596</v>
      </c>
      <c r="AP286">
        <f>[1]RPPF_UPDATED_RW4!AP286</f>
        <v>259</v>
      </c>
      <c r="AQ286">
        <f>[1]RPPF_UPDATED_RW4!AQ286</f>
        <v>9.3885077427551006E-2</v>
      </c>
      <c r="AR286">
        <f>[1]RPPF_UPDATED_RW4!AR286</f>
        <v>0.16910107511714101</v>
      </c>
      <c r="AS286">
        <f>[1]RPPF_UPDATED_RW4!AS286</f>
        <v>0.44418220359592903</v>
      </c>
      <c r="AT286">
        <f>[1]RPPF_UPDATED_RW4!AT286</f>
        <v>285</v>
      </c>
    </row>
    <row r="287" spans="1:46" x14ac:dyDescent="0.25">
      <c r="A287">
        <f>[1]RPPF_UPDATED_RW4!A287</f>
        <v>285</v>
      </c>
      <c r="B287">
        <f>[1]RPPF_UPDATED_RW4!B287</f>
        <v>2025</v>
      </c>
      <c r="C287" t="str">
        <f>[1]RPPF_UPDATED_RW4!C287</f>
        <v>Bethune Cookman</v>
      </c>
      <c r="D287">
        <f>[1]RPPF_UPDATED_RW4!D287</f>
        <v>69.610100000000003</v>
      </c>
      <c r="E287">
        <f>[1]RPPF_UPDATED_RW4!E287</f>
        <v>99</v>
      </c>
      <c r="F287">
        <f>[1]RPPF_UPDATED_RW4!F287</f>
        <v>68.871300000000005</v>
      </c>
      <c r="G287">
        <f>[1]RPPF_UPDATED_RW4!G287</f>
        <v>98</v>
      </c>
      <c r="H287">
        <f>[1]RPPF_UPDATED_RW4!H287</f>
        <v>98.534099999999995</v>
      </c>
      <c r="I287">
        <f>[1]RPPF_UPDATED_RW4!I287</f>
        <v>318</v>
      </c>
      <c r="J287">
        <f>[1]RPPF_UPDATED_RW4!J287</f>
        <v>98.913200000000003</v>
      </c>
      <c r="K287">
        <f>[1]RPPF_UPDATED_RW4!K287</f>
        <v>325</v>
      </c>
      <c r="L287">
        <f>[1]RPPF_UPDATED_RW4!L287</f>
        <v>105.2</v>
      </c>
      <c r="M287">
        <f>[1]RPPF_UPDATED_RW4!M287</f>
        <v>163</v>
      </c>
      <c r="N287">
        <f>[1]RPPF_UPDATED_RW4!N287</f>
        <v>108.586</v>
      </c>
      <c r="O287">
        <f>[1]RPPF_UPDATED_RW4!O287</f>
        <v>197</v>
      </c>
      <c r="P287">
        <f>[1]RPPF_UPDATED_RW4!P287</f>
        <v>-9.6722800000000007</v>
      </c>
      <c r="Q287">
        <f>[1]RPPF_UPDATED_RW4!Q287</f>
        <v>280</v>
      </c>
      <c r="R287">
        <f>[1]RPPF_UPDATED_RW4!R287</f>
        <v>0.19533149999999999</v>
      </c>
      <c r="S287">
        <f>[1]RPPF_UPDATED_RW4!S287</f>
        <v>0.27212649999999999</v>
      </c>
      <c r="T287">
        <f>[1]RPPF_UPDATED_RW4!T287</f>
        <v>0.36652249999999997</v>
      </c>
      <c r="U287">
        <f>[1]RPPF_UPDATED_RW4!U287</f>
        <v>0.23292889999999999</v>
      </c>
      <c r="V287">
        <f>[1]RPPF_UPDATED_RW4!V287</f>
        <v>315</v>
      </c>
      <c r="W287">
        <f>[1]RPPF_UPDATED_RW4!W287</f>
        <v>265</v>
      </c>
      <c r="X287">
        <f>[1]RPPF_UPDATED_RW4!X287</f>
        <v>225</v>
      </c>
      <c r="Y287">
        <f>[1]RPPF_UPDATED_RW4!Y287</f>
        <v>289</v>
      </c>
      <c r="Z287">
        <f>[1]RPPF_UPDATED_RW4!Z287</f>
        <v>-0.138956846779418</v>
      </c>
      <c r="AA287">
        <f>[1]RPPF_UPDATED_RW4!AA287</f>
        <v>279</v>
      </c>
      <c r="AB287">
        <f>[1]RPPF_UPDATED_RW4!AB287</f>
        <v>681052.76753655996</v>
      </c>
      <c r="AC287">
        <f>[1]RPPF_UPDATED_RW4!AC287</f>
        <v>303</v>
      </c>
      <c r="AD287">
        <f>[1]RPPF_UPDATED_RW4!AD287</f>
        <v>25.975617392916401</v>
      </c>
      <c r="AE287">
        <f>[1]RPPF_UPDATED_RW4!AE287</f>
        <v>161</v>
      </c>
      <c r="AF287">
        <f>[1]RPPF_UPDATED_RW4!AF287</f>
        <v>220</v>
      </c>
      <c r="AG287">
        <f>[1]RPPF_UPDATED_RW4!AG287</f>
        <v>0.23372899999999999</v>
      </c>
      <c r="AH287">
        <f>[1]RPPF_UPDATED_RW4!AH287</f>
        <v>299</v>
      </c>
      <c r="AI287">
        <f>[1]RPPF_UPDATED_RW4!AI287</f>
        <v>265</v>
      </c>
      <c r="AJ287">
        <f>[1]RPPF_UPDATED_RW4!AJ287</f>
        <v>225</v>
      </c>
      <c r="AK287">
        <f>[1]RPPF_UPDATED_RW4!AK287</f>
        <v>289</v>
      </c>
      <c r="AL287">
        <f>[1]RPPF_UPDATED_RW4!AL287</f>
        <v>269.166666666666</v>
      </c>
      <c r="AM287">
        <f>[1]RPPF_UPDATED_RW4!AM287</f>
        <v>989.12331826068601</v>
      </c>
      <c r="AN287">
        <f>[1]RPPF_UPDATED_RW4!AN287</f>
        <v>272</v>
      </c>
      <c r="AO287">
        <f>[1]RPPF_UPDATED_RW4!AO287</f>
        <v>1151.6186124386199</v>
      </c>
      <c r="AP287">
        <f>[1]RPPF_UPDATED_RW4!AP287</f>
        <v>293</v>
      </c>
      <c r="AQ287">
        <f>[1]RPPF_UPDATED_RW4!AQ287</f>
        <v>0.15137719108783201</v>
      </c>
      <c r="AR287">
        <f>[1]RPPF_UPDATED_RW4!AR287</f>
        <v>0.110181413837543</v>
      </c>
      <c r="AS287">
        <f>[1]RPPF_UPDATED_RW4!AS287</f>
        <v>0.44321618034663002</v>
      </c>
      <c r="AT287">
        <f>[1]RPPF_UPDATED_RW4!AT287</f>
        <v>286</v>
      </c>
    </row>
    <row r="288" spans="1:46" x14ac:dyDescent="0.25">
      <c r="A288">
        <f>[1]RPPF_UPDATED_RW4!A288</f>
        <v>286</v>
      </c>
      <c r="B288">
        <f>[1]RPPF_UPDATED_RW4!B288</f>
        <v>2025</v>
      </c>
      <c r="C288" t="str">
        <f>[1]RPPF_UPDATED_RW4!C288</f>
        <v>Weber St.</v>
      </c>
      <c r="D288">
        <f>[1]RPPF_UPDATED_RW4!D288</f>
        <v>66.2256</v>
      </c>
      <c r="E288">
        <f>[1]RPPF_UPDATED_RW4!E288</f>
        <v>282</v>
      </c>
      <c r="F288">
        <f>[1]RPPF_UPDATED_RW4!F288</f>
        <v>66.037300000000002</v>
      </c>
      <c r="G288">
        <f>[1]RPPF_UPDATED_RW4!G288</f>
        <v>251</v>
      </c>
      <c r="H288">
        <f>[1]RPPF_UPDATED_RW4!H288</f>
        <v>101.827</v>
      </c>
      <c r="I288">
        <f>[1]RPPF_UPDATED_RW4!I288</f>
        <v>268</v>
      </c>
      <c r="J288">
        <f>[1]RPPF_UPDATED_RW4!J288</f>
        <v>102.366</v>
      </c>
      <c r="K288">
        <f>[1]RPPF_UPDATED_RW4!K288</f>
        <v>268</v>
      </c>
      <c r="L288">
        <f>[1]RPPF_UPDATED_RW4!L288</f>
        <v>113.304</v>
      </c>
      <c r="M288">
        <f>[1]RPPF_UPDATED_RW4!M288</f>
        <v>335</v>
      </c>
      <c r="N288">
        <f>[1]RPPF_UPDATED_RW4!N288</f>
        <v>113.892</v>
      </c>
      <c r="O288">
        <f>[1]RPPF_UPDATED_RW4!O288</f>
        <v>305</v>
      </c>
      <c r="P288">
        <f>[1]RPPF_UPDATED_RW4!P288</f>
        <v>-11.5252</v>
      </c>
      <c r="Q288">
        <f>[1]RPPF_UPDATED_RW4!Q288</f>
        <v>302</v>
      </c>
      <c r="R288">
        <f>[1]RPPF_UPDATED_RW4!R288</f>
        <v>0.2387291</v>
      </c>
      <c r="S288">
        <f>[1]RPPF_UPDATED_RW4!S288</f>
        <v>0.2606271</v>
      </c>
      <c r="T288">
        <f>[1]RPPF_UPDATED_RW4!T288</f>
        <v>0.27302710000000002</v>
      </c>
      <c r="U288">
        <f>[1]RPPF_UPDATED_RW4!U288</f>
        <v>0.24322830000000001</v>
      </c>
      <c r="V288">
        <f>[1]RPPF_UPDATED_RW4!V288</f>
        <v>291</v>
      </c>
      <c r="W288">
        <f>[1]RPPF_UPDATED_RW4!W288</f>
        <v>271</v>
      </c>
      <c r="X288">
        <f>[1]RPPF_UPDATED_RW4!X288</f>
        <v>271</v>
      </c>
      <c r="Y288">
        <f>[1]RPPF_UPDATED_RW4!Y288</f>
        <v>283</v>
      </c>
      <c r="Z288">
        <f>[1]RPPF_UPDATED_RW4!Z288</f>
        <v>-0.174041458288033</v>
      </c>
      <c r="AA288">
        <f>[1]RPPF_UPDATED_RW4!AA288</f>
        <v>304</v>
      </c>
      <c r="AB288">
        <f>[1]RPPF_UPDATED_RW4!AB288</f>
        <v>693964.68191487296</v>
      </c>
      <c r="AC288">
        <f>[1]RPPF_UPDATED_RW4!AC288</f>
        <v>286</v>
      </c>
      <c r="AD288">
        <f>[1]RPPF_UPDATED_RW4!AD288</f>
        <v>29.4688541582087</v>
      </c>
      <c r="AE288">
        <f>[1]RPPF_UPDATED_RW4!AE288</f>
        <v>327</v>
      </c>
      <c r="AF288">
        <f>[1]RPPF_UPDATED_RW4!AF288</f>
        <v>315.5</v>
      </c>
      <c r="AG288">
        <f>[1]RPPF_UPDATED_RW4!AG288</f>
        <v>0.24967809999999999</v>
      </c>
      <c r="AH288">
        <f>[1]RPPF_UPDATED_RW4!AH288</f>
        <v>292</v>
      </c>
      <c r="AI288">
        <f>[1]RPPF_UPDATED_RW4!AI288</f>
        <v>271</v>
      </c>
      <c r="AJ288">
        <f>[1]RPPF_UPDATED_RW4!AJ288</f>
        <v>271</v>
      </c>
      <c r="AK288">
        <f>[1]RPPF_UPDATED_RW4!AK288</f>
        <v>283</v>
      </c>
      <c r="AL288">
        <f>[1]RPPF_UPDATED_RW4!AL288</f>
        <v>291.916666666666</v>
      </c>
      <c r="AM288">
        <f>[1]RPPF_UPDATED_RW4!AM288</f>
        <v>1120.05492393794</v>
      </c>
      <c r="AN288">
        <f>[1]RPPF_UPDATED_RW4!AN288</f>
        <v>285</v>
      </c>
      <c r="AO288">
        <f>[1]RPPF_UPDATED_RW4!AO288</f>
        <v>1169.17209265316</v>
      </c>
      <c r="AP288">
        <f>[1]RPPF_UPDATED_RW4!AP288</f>
        <v>295</v>
      </c>
      <c r="AQ288">
        <f>[1]RPPF_UPDATED_RW4!AQ288</f>
        <v>0.143189209042351</v>
      </c>
      <c r="AR288">
        <f>[1]RPPF_UPDATED_RW4!AR288</f>
        <v>0.117477574170682</v>
      </c>
      <c r="AS288">
        <f>[1]RPPF_UPDATED_RW4!AS288</f>
        <v>0.442611077151984</v>
      </c>
      <c r="AT288">
        <f>[1]RPPF_UPDATED_RW4!AT288</f>
        <v>287</v>
      </c>
    </row>
    <row r="289" spans="1:46" x14ac:dyDescent="0.25">
      <c r="A289">
        <f>[1]RPPF_UPDATED_RW4!A289</f>
        <v>287</v>
      </c>
      <c r="B289">
        <f>[1]RPPF_UPDATED_RW4!B289</f>
        <v>2025</v>
      </c>
      <c r="C289" t="str">
        <f>[1]RPPF_UPDATED_RW4!C289</f>
        <v>Charleston Southern</v>
      </c>
      <c r="D289">
        <f>[1]RPPF_UPDATED_RW4!D289</f>
        <v>69.261799999999994</v>
      </c>
      <c r="E289">
        <f>[1]RPPF_UPDATED_RW4!E289</f>
        <v>121</v>
      </c>
      <c r="F289">
        <f>[1]RPPF_UPDATED_RW4!F289</f>
        <v>67.803299999999993</v>
      </c>
      <c r="G289">
        <f>[1]RPPF_UPDATED_RW4!G289</f>
        <v>158</v>
      </c>
      <c r="H289">
        <f>[1]RPPF_UPDATED_RW4!H289</f>
        <v>101.15300000000001</v>
      </c>
      <c r="I289">
        <f>[1]RPPF_UPDATED_RW4!I289</f>
        <v>281</v>
      </c>
      <c r="J289">
        <f>[1]RPPF_UPDATED_RW4!J289</f>
        <v>101.328</v>
      </c>
      <c r="K289">
        <f>[1]RPPF_UPDATED_RW4!K289</f>
        <v>288</v>
      </c>
      <c r="L289">
        <f>[1]RPPF_UPDATED_RW4!L289</f>
        <v>112.313</v>
      </c>
      <c r="M289">
        <f>[1]RPPF_UPDATED_RW4!M289</f>
        <v>322</v>
      </c>
      <c r="N289">
        <f>[1]RPPF_UPDATED_RW4!N289</f>
        <v>111.01300000000001</v>
      </c>
      <c r="O289">
        <f>[1]RPPF_UPDATED_RW4!O289</f>
        <v>246</v>
      </c>
      <c r="P289">
        <f>[1]RPPF_UPDATED_RW4!P289</f>
        <v>-9.6850299999999994</v>
      </c>
      <c r="Q289">
        <f>[1]RPPF_UPDATED_RW4!Q289</f>
        <v>281</v>
      </c>
      <c r="R289">
        <f>[1]RPPF_UPDATED_RW4!R289</f>
        <v>0.2206302</v>
      </c>
      <c r="S289">
        <f>[1]RPPF_UPDATED_RW4!S289</f>
        <v>0.25722719999999999</v>
      </c>
      <c r="T289">
        <f>[1]RPPF_UPDATED_RW4!T289</f>
        <v>0.22432930000000001</v>
      </c>
      <c r="U289">
        <f>[1]RPPF_UPDATED_RW4!U289</f>
        <v>0.31552409999999997</v>
      </c>
      <c r="V289">
        <f>[1]RPPF_UPDATED_RW4!V289</f>
        <v>302</v>
      </c>
      <c r="W289">
        <f>[1]RPPF_UPDATED_RW4!W289</f>
        <v>272</v>
      </c>
      <c r="X289">
        <f>[1]RPPF_UPDATED_RW4!X289</f>
        <v>293</v>
      </c>
      <c r="Y289">
        <f>[1]RPPF_UPDATED_RW4!Y289</f>
        <v>241</v>
      </c>
      <c r="Z289">
        <f>[1]RPPF_UPDATED_RW4!Z289</f>
        <v>-0.13983176873832301</v>
      </c>
      <c r="AA289">
        <f>[1]RPPF_UPDATED_RW4!AA289</f>
        <v>280</v>
      </c>
      <c r="AB289">
        <f>[1]RPPF_UPDATED_RW4!AB289</f>
        <v>711136.08308229095</v>
      </c>
      <c r="AC289">
        <f>[1]RPPF_UPDATED_RW4!AC289</f>
        <v>266</v>
      </c>
      <c r="AD289">
        <f>[1]RPPF_UPDATED_RW4!AD289</f>
        <v>27.0460825120695</v>
      </c>
      <c r="AE289">
        <f>[1]RPPF_UPDATED_RW4!AE289</f>
        <v>219</v>
      </c>
      <c r="AF289">
        <f>[1]RPPF_UPDATED_RW4!AF289</f>
        <v>249.5</v>
      </c>
      <c r="AG289">
        <f>[1]RPPF_UPDATED_RW4!AG289</f>
        <v>0.23892869999999999</v>
      </c>
      <c r="AH289">
        <f>[1]RPPF_UPDATED_RW4!AH289</f>
        <v>295</v>
      </c>
      <c r="AI289">
        <f>[1]RPPF_UPDATED_RW4!AI289</f>
        <v>272</v>
      </c>
      <c r="AJ289">
        <f>[1]RPPF_UPDATED_RW4!AJ289</f>
        <v>293</v>
      </c>
      <c r="AK289">
        <f>[1]RPPF_UPDATED_RW4!AK289</f>
        <v>241</v>
      </c>
      <c r="AL289">
        <f>[1]RPPF_UPDATED_RW4!AL289</f>
        <v>270.75</v>
      </c>
      <c r="AM289">
        <f>[1]RPPF_UPDATED_RW4!AM289</f>
        <v>1052.57142323984</v>
      </c>
      <c r="AN289">
        <f>[1]RPPF_UPDATED_RW4!AN289</f>
        <v>278</v>
      </c>
      <c r="AO289">
        <f>[1]RPPF_UPDATED_RW4!AO289</f>
        <v>1133.18324671753</v>
      </c>
      <c r="AP289">
        <f>[1]RPPF_UPDATED_RW4!AP289</f>
        <v>292</v>
      </c>
      <c r="AQ289">
        <f>[1]RPPF_UPDATED_RW4!AQ289</f>
        <v>0.142202222218414</v>
      </c>
      <c r="AR289">
        <f>[1]RPPF_UPDATED_RW4!AR289</f>
        <v>0.112860020893311</v>
      </c>
      <c r="AS289">
        <f>[1]RPPF_UPDATED_RW4!AS289</f>
        <v>0.43877964417472298</v>
      </c>
      <c r="AT289">
        <f>[1]RPPF_UPDATED_RW4!AT289</f>
        <v>288</v>
      </c>
    </row>
    <row r="290" spans="1:46" x14ac:dyDescent="0.25">
      <c r="A290">
        <f>[1]RPPF_UPDATED_RW4!A290</f>
        <v>288</v>
      </c>
      <c r="B290">
        <f>[1]RPPF_UPDATED_RW4!B290</f>
        <v>2025</v>
      </c>
      <c r="C290" t="str">
        <f>[1]RPPF_UPDATED_RW4!C290</f>
        <v>Evansville</v>
      </c>
      <c r="D290">
        <f>[1]RPPF_UPDATED_RW4!D290</f>
        <v>66.854600000000005</v>
      </c>
      <c r="E290">
        <f>[1]RPPF_UPDATED_RW4!E290</f>
        <v>249</v>
      </c>
      <c r="F290">
        <f>[1]RPPF_UPDATED_RW4!F290</f>
        <v>66.471699999999998</v>
      </c>
      <c r="G290">
        <f>[1]RPPF_UPDATED_RW4!G290</f>
        <v>225</v>
      </c>
      <c r="H290">
        <f>[1]RPPF_UPDATED_RW4!H290</f>
        <v>98.003600000000006</v>
      </c>
      <c r="I290">
        <f>[1]RPPF_UPDATED_RW4!I290</f>
        <v>327</v>
      </c>
      <c r="J290">
        <f>[1]RPPF_UPDATED_RW4!J290</f>
        <v>99.773499999999999</v>
      </c>
      <c r="K290">
        <f>[1]RPPF_UPDATED_RW4!K290</f>
        <v>316</v>
      </c>
      <c r="L290">
        <f>[1]RPPF_UPDATED_RW4!L290</f>
        <v>107.05800000000001</v>
      </c>
      <c r="M290">
        <f>[1]RPPF_UPDATED_RW4!M290</f>
        <v>199</v>
      </c>
      <c r="N290">
        <f>[1]RPPF_UPDATED_RW4!N290</f>
        <v>107.21599999999999</v>
      </c>
      <c r="O290">
        <f>[1]RPPF_UPDATED_RW4!O290</f>
        <v>167</v>
      </c>
      <c r="P290">
        <f>[1]RPPF_UPDATED_RW4!P290</f>
        <v>-7.4423199999999996</v>
      </c>
      <c r="Q290">
        <f>[1]RPPF_UPDATED_RW4!Q290</f>
        <v>256</v>
      </c>
      <c r="R290">
        <f>[1]RPPF_UPDATED_RW4!R290</f>
        <v>0.39452209999999999</v>
      </c>
      <c r="S290">
        <f>[1]RPPF_UPDATED_RW4!S290</f>
        <v>0.20083090000000001</v>
      </c>
      <c r="T290">
        <f>[1]RPPF_UPDATED_RW4!T290</f>
        <v>0.14143359999999999</v>
      </c>
      <c r="U290">
        <f>[1]RPPF_UPDATED_RW4!U290</f>
        <v>0.31462430000000002</v>
      </c>
      <c r="V290">
        <f>[1]RPPF_UPDATED_RW4!V290</f>
        <v>221</v>
      </c>
      <c r="W290">
        <f>[1]RPPF_UPDATED_RW4!W290</f>
        <v>308</v>
      </c>
      <c r="X290">
        <f>[1]RPPF_UPDATED_RW4!X290</f>
        <v>336</v>
      </c>
      <c r="Y290">
        <f>[1]RPPF_UPDATED_RW4!Y290</f>
        <v>243</v>
      </c>
      <c r="Z290">
        <f>[1]RPPF_UPDATED_RW4!Z290</f>
        <v>-0.111323678550167</v>
      </c>
      <c r="AA290">
        <f>[1]RPPF_UPDATED_RW4!AA290</f>
        <v>256</v>
      </c>
      <c r="AB290">
        <f>[1]RPPF_UPDATED_RW4!AB290</f>
        <v>665520.91641140205</v>
      </c>
      <c r="AC290">
        <f>[1]RPPF_UPDATED_RW4!AC290</f>
        <v>322</v>
      </c>
      <c r="AD290">
        <f>[1]RPPF_UPDATED_RW4!AD290</f>
        <v>26.502330539666399</v>
      </c>
      <c r="AE290">
        <f>[1]RPPF_UPDATED_RW4!AE290</f>
        <v>183</v>
      </c>
      <c r="AF290">
        <f>[1]RPPF_UPDATED_RW4!AF290</f>
        <v>219.5</v>
      </c>
      <c r="AG290">
        <f>[1]RPPF_UPDATED_RW4!AG290</f>
        <v>0.29767650000000001</v>
      </c>
      <c r="AH290">
        <f>[1]RPPF_UPDATED_RW4!AH290</f>
        <v>263</v>
      </c>
      <c r="AI290">
        <f>[1]RPPF_UPDATED_RW4!AI290</f>
        <v>308</v>
      </c>
      <c r="AJ290">
        <f>[1]RPPF_UPDATED_RW4!AJ290</f>
        <v>336</v>
      </c>
      <c r="AK290">
        <f>[1]RPPF_UPDATED_RW4!AK290</f>
        <v>243</v>
      </c>
      <c r="AL290">
        <f>[1]RPPF_UPDATED_RW4!AL290</f>
        <v>273.25</v>
      </c>
      <c r="AM290">
        <f>[1]RPPF_UPDATED_RW4!AM290</f>
        <v>1360.5973981095501</v>
      </c>
      <c r="AN290">
        <f>[1]RPPF_UPDATED_RW4!AN290</f>
        <v>300</v>
      </c>
      <c r="AO290">
        <f>[1]RPPF_UPDATED_RW4!AO290</f>
        <v>917.94280032182496</v>
      </c>
      <c r="AP290">
        <f>[1]RPPF_UPDATED_RW4!AP290</f>
        <v>273</v>
      </c>
      <c r="AQ290">
        <f>[1]RPPF_UPDATED_RW4!AQ290</f>
        <v>0.10821120203497001</v>
      </c>
      <c r="AR290">
        <f>[1]RPPF_UPDATED_RW4!AR290</f>
        <v>0.144361678371346</v>
      </c>
      <c r="AS290">
        <f>[1]RPPF_UPDATED_RW4!AS290</f>
        <v>0.43706163751812199</v>
      </c>
      <c r="AT290">
        <f>[1]RPPF_UPDATED_RW4!AT290</f>
        <v>289</v>
      </c>
    </row>
    <row r="291" spans="1:46" x14ac:dyDescent="0.25">
      <c r="A291">
        <f>[1]RPPF_UPDATED_RW4!A291</f>
        <v>289</v>
      </c>
      <c r="B291">
        <f>[1]RPPF_UPDATED_RW4!B291</f>
        <v>2025</v>
      </c>
      <c r="C291" t="str">
        <f>[1]RPPF_UPDATED_RW4!C291</f>
        <v>Saint Peter's</v>
      </c>
      <c r="D291">
        <f>[1]RPPF_UPDATED_RW4!D291</f>
        <v>63.923499999999997</v>
      </c>
      <c r="E291">
        <f>[1]RPPF_UPDATED_RW4!E291</f>
        <v>353</v>
      </c>
      <c r="F291">
        <f>[1]RPPF_UPDATED_RW4!F291</f>
        <v>63.319299999999998</v>
      </c>
      <c r="G291">
        <f>[1]RPPF_UPDATED_RW4!G291</f>
        <v>348</v>
      </c>
      <c r="H291">
        <f>[1]RPPF_UPDATED_RW4!H291</f>
        <v>98.416300000000007</v>
      </c>
      <c r="I291">
        <f>[1]RPPF_UPDATED_RW4!I291</f>
        <v>320</v>
      </c>
      <c r="J291">
        <f>[1]RPPF_UPDATED_RW4!J291</f>
        <v>96.240799999999993</v>
      </c>
      <c r="K291">
        <f>[1]RPPF_UPDATED_RW4!K291</f>
        <v>345</v>
      </c>
      <c r="L291">
        <f>[1]RPPF_UPDATED_RW4!L291</f>
        <v>102.202</v>
      </c>
      <c r="M291">
        <f>[1]RPPF_UPDATED_RW4!M291</f>
        <v>88</v>
      </c>
      <c r="N291">
        <f>[1]RPPF_UPDATED_RW4!N291</f>
        <v>107.044</v>
      </c>
      <c r="O291">
        <f>[1]RPPF_UPDATED_RW4!O291</f>
        <v>163</v>
      </c>
      <c r="P291">
        <f>[1]RPPF_UPDATED_RW4!P291</f>
        <v>-10.802899999999999</v>
      </c>
      <c r="Q291">
        <f>[1]RPPF_UPDATED_RW4!Q291</f>
        <v>292</v>
      </c>
      <c r="R291">
        <f>[1]RPPF_UPDATED_RW4!R291</f>
        <v>0.14763319999999999</v>
      </c>
      <c r="S291">
        <f>[1]RPPF_UPDATED_RW4!S291</f>
        <v>0.27202660000000001</v>
      </c>
      <c r="T291">
        <f>[1]RPPF_UPDATED_RW4!T291</f>
        <v>0.40842089999999998</v>
      </c>
      <c r="U291">
        <f>[1]RPPF_UPDATED_RW4!U291</f>
        <v>0.2017302</v>
      </c>
      <c r="V291">
        <f>[1]RPPF_UPDATED_RW4!V291</f>
        <v>332</v>
      </c>
      <c r="W291">
        <f>[1]RPPF_UPDATED_RW4!W291</f>
        <v>266</v>
      </c>
      <c r="X291">
        <f>[1]RPPF_UPDATED_RW4!X291</f>
        <v>209</v>
      </c>
      <c r="Y291">
        <f>[1]RPPF_UPDATED_RW4!Y291</f>
        <v>302</v>
      </c>
      <c r="Z291">
        <f>[1]RPPF_UPDATED_RW4!Z291</f>
        <v>-0.16900201021533501</v>
      </c>
      <c r="AA291">
        <f>[1]RPPF_UPDATED_RW4!AA291</f>
        <v>300</v>
      </c>
      <c r="AB291">
        <f>[1]RPPF_UPDATED_RW4!AB291</f>
        <v>592078.09611073497</v>
      </c>
      <c r="AC291">
        <f>[1]RPPF_UPDATED_RW4!AC291</f>
        <v>357</v>
      </c>
      <c r="AD291">
        <f>[1]RPPF_UPDATED_RW4!AD291</f>
        <v>27.646437802124801</v>
      </c>
      <c r="AE291">
        <f>[1]RPPF_UPDATED_RW4!AE291</f>
        <v>245</v>
      </c>
      <c r="AF291">
        <f>[1]RPPF_UPDATED_RW4!AF291</f>
        <v>272.5</v>
      </c>
      <c r="AG291">
        <f>[1]RPPF_UPDATED_RW4!AG291</f>
        <v>0.20982990000000001</v>
      </c>
      <c r="AH291">
        <f>[1]RPPF_UPDATED_RW4!AH291</f>
        <v>314</v>
      </c>
      <c r="AI291">
        <f>[1]RPPF_UPDATED_RW4!AI291</f>
        <v>266</v>
      </c>
      <c r="AJ291">
        <f>[1]RPPF_UPDATED_RW4!AJ291</f>
        <v>209</v>
      </c>
      <c r="AK291">
        <f>[1]RPPF_UPDATED_RW4!AK291</f>
        <v>302</v>
      </c>
      <c r="AL291">
        <f>[1]RPPF_UPDATED_RW4!AL291</f>
        <v>292.416666666666</v>
      </c>
      <c r="AM291">
        <f>[1]RPPF_UPDATED_RW4!AM291</f>
        <v>1074.9561501215901</v>
      </c>
      <c r="AN291">
        <f>[1]RPPF_UPDATED_RW4!AN291</f>
        <v>281</v>
      </c>
      <c r="AO291">
        <f>[1]RPPF_UPDATED_RW4!AO291</f>
        <v>1393.5891246512799</v>
      </c>
      <c r="AP291">
        <f>[1]RPPF_UPDATED_RW4!AP291</f>
        <v>312</v>
      </c>
      <c r="AQ291">
        <f>[1]RPPF_UPDATED_RW4!AQ291</f>
        <v>0.15006760412223399</v>
      </c>
      <c r="AR291">
        <f>[1]RPPF_UPDATED_RW4!AR291</f>
        <v>9.6585037873343896E-2</v>
      </c>
      <c r="AS291">
        <f>[1]RPPF_UPDATED_RW4!AS291</f>
        <v>0.43293461449766701</v>
      </c>
      <c r="AT291">
        <f>[1]RPPF_UPDATED_RW4!AT291</f>
        <v>290</v>
      </c>
    </row>
    <row r="292" spans="1:46" x14ac:dyDescent="0.25">
      <c r="A292">
        <f>[1]RPPF_UPDATED_RW4!A292</f>
        <v>290</v>
      </c>
      <c r="B292">
        <f>[1]RPPF_UPDATED_RW4!B292</f>
        <v>2025</v>
      </c>
      <c r="C292" t="str">
        <f>[1]RPPF_UPDATED_RW4!C292</f>
        <v>Denver</v>
      </c>
      <c r="D292">
        <f>[1]RPPF_UPDATED_RW4!D292</f>
        <v>68.179500000000004</v>
      </c>
      <c r="E292">
        <f>[1]RPPF_UPDATED_RW4!E292</f>
        <v>184</v>
      </c>
      <c r="F292">
        <f>[1]RPPF_UPDATED_RW4!F292</f>
        <v>66.541899999999998</v>
      </c>
      <c r="G292">
        <f>[1]RPPF_UPDATED_RW4!G292</f>
        <v>222</v>
      </c>
      <c r="H292">
        <f>[1]RPPF_UPDATED_RW4!H292</f>
        <v>101.93300000000001</v>
      </c>
      <c r="I292">
        <f>[1]RPPF_UPDATED_RW4!I292</f>
        <v>267</v>
      </c>
      <c r="J292">
        <f>[1]RPPF_UPDATED_RW4!J292</f>
        <v>98.907700000000006</v>
      </c>
      <c r="K292">
        <f>[1]RPPF_UPDATED_RW4!K292</f>
        <v>326</v>
      </c>
      <c r="L292">
        <f>[1]RPPF_UPDATED_RW4!L292</f>
        <v>113.187</v>
      </c>
      <c r="M292">
        <f>[1]RPPF_UPDATED_RW4!M292</f>
        <v>334</v>
      </c>
      <c r="N292">
        <f>[1]RPPF_UPDATED_RW4!N292</f>
        <v>113.051</v>
      </c>
      <c r="O292">
        <f>[1]RPPF_UPDATED_RW4!O292</f>
        <v>284</v>
      </c>
      <c r="P292">
        <f>[1]RPPF_UPDATED_RW4!P292</f>
        <v>-14.1431</v>
      </c>
      <c r="Q292">
        <f>[1]RPPF_UPDATED_RW4!Q292</f>
        <v>323</v>
      </c>
      <c r="R292">
        <f>[1]RPPF_UPDATED_RW4!R292</f>
        <v>0.28112779999999998</v>
      </c>
      <c r="S292">
        <f>[1]RPPF_UPDATED_RW4!S292</f>
        <v>0.2303296</v>
      </c>
      <c r="T292">
        <f>[1]RPPF_UPDATED_RW4!T292</f>
        <v>0.2572276</v>
      </c>
      <c r="U292">
        <f>[1]RPPF_UPDATED_RW4!U292</f>
        <v>0.35322229999999999</v>
      </c>
      <c r="V292">
        <f>[1]RPPF_UPDATED_RW4!V292</f>
        <v>278</v>
      </c>
      <c r="W292">
        <f>[1]RPPF_UPDATED_RW4!W292</f>
        <v>296</v>
      </c>
      <c r="X292">
        <f>[1]RPPF_UPDATED_RW4!X292</f>
        <v>276</v>
      </c>
      <c r="Y292">
        <f>[1]RPPF_UPDATED_RW4!Y292</f>
        <v>223</v>
      </c>
      <c r="Z292">
        <f>[1]RPPF_UPDATED_RW4!Z292</f>
        <v>-0.20744211969873599</v>
      </c>
      <c r="AA292">
        <f>[1]RPPF_UPDATED_RW4!AA292</f>
        <v>321</v>
      </c>
      <c r="AB292">
        <f>[1]RPPF_UPDATED_RW4!AB292</f>
        <v>666981.85270663199</v>
      </c>
      <c r="AC292">
        <f>[1]RPPF_UPDATED_RW4!AC292</f>
        <v>319</v>
      </c>
      <c r="AD292">
        <f>[1]RPPF_UPDATED_RW4!AD292</f>
        <v>28.286892583709601</v>
      </c>
      <c r="AE292">
        <f>[1]RPPF_UPDATED_RW4!AE292</f>
        <v>288</v>
      </c>
      <c r="AF292">
        <f>[1]RPPF_UPDATED_RW4!AF292</f>
        <v>304.5</v>
      </c>
      <c r="AG292">
        <f>[1]RPPF_UPDATED_RW4!AG292</f>
        <v>0.25572869999999998</v>
      </c>
      <c r="AH292">
        <f>[1]RPPF_UPDATED_RW4!AH292</f>
        <v>287</v>
      </c>
      <c r="AI292">
        <f>[1]RPPF_UPDATED_RW4!AI292</f>
        <v>296</v>
      </c>
      <c r="AJ292">
        <f>[1]RPPF_UPDATED_RW4!AJ292</f>
        <v>276</v>
      </c>
      <c r="AK292">
        <f>[1]RPPF_UPDATED_RW4!AK292</f>
        <v>223</v>
      </c>
      <c r="AL292">
        <f>[1]RPPF_UPDATED_RW4!AL292</f>
        <v>288.416666666666</v>
      </c>
      <c r="AM292">
        <f>[1]RPPF_UPDATED_RW4!AM292</f>
        <v>1252.1910630099901</v>
      </c>
      <c r="AN292">
        <f>[1]RPPF_UPDATED_RW4!AN292</f>
        <v>290</v>
      </c>
      <c r="AO292">
        <f>[1]RPPF_UPDATED_RW4!AO292</f>
        <v>1127.82283203514</v>
      </c>
      <c r="AP292">
        <f>[1]RPPF_UPDATED_RW4!AP292</f>
        <v>291</v>
      </c>
      <c r="AQ292">
        <f>[1]RPPF_UPDATED_RW4!AQ292</f>
        <v>0.12514034380681099</v>
      </c>
      <c r="AR292">
        <f>[1]RPPF_UPDATED_RW4!AR292</f>
        <v>0.120867262219437</v>
      </c>
      <c r="AS292">
        <f>[1]RPPF_UPDATED_RW4!AS292</f>
        <v>0.43248138149092202</v>
      </c>
      <c r="AT292">
        <f>[1]RPPF_UPDATED_RW4!AT292</f>
        <v>291</v>
      </c>
    </row>
    <row r="293" spans="1:46" x14ac:dyDescent="0.25">
      <c r="A293">
        <f>[1]RPPF_UPDATED_RW4!A293</f>
        <v>291</v>
      </c>
      <c r="B293">
        <f>[1]RPPF_UPDATED_RW4!B293</f>
        <v>2025</v>
      </c>
      <c r="C293" t="str">
        <f>[1]RPPF_UPDATED_RW4!C293</f>
        <v>Penn</v>
      </c>
      <c r="D293">
        <f>[1]RPPF_UPDATED_RW4!D293</f>
        <v>66.582400000000007</v>
      </c>
      <c r="E293">
        <f>[1]RPPF_UPDATED_RW4!E293</f>
        <v>262</v>
      </c>
      <c r="F293">
        <f>[1]RPPF_UPDATED_RW4!F293</f>
        <v>66.382400000000004</v>
      </c>
      <c r="G293">
        <f>[1]RPPF_UPDATED_RW4!G293</f>
        <v>228</v>
      </c>
      <c r="H293">
        <f>[1]RPPF_UPDATED_RW4!H293</f>
        <v>101.46299999999999</v>
      </c>
      <c r="I293">
        <f>[1]RPPF_UPDATED_RW4!I293</f>
        <v>272</v>
      </c>
      <c r="J293">
        <f>[1]RPPF_UPDATED_RW4!J293</f>
        <v>104.47199999999999</v>
      </c>
      <c r="K293">
        <f>[1]RPPF_UPDATED_RW4!K293</f>
        <v>230</v>
      </c>
      <c r="L293">
        <f>[1]RPPF_UPDATED_RW4!L293</f>
        <v>113.32299999999999</v>
      </c>
      <c r="M293">
        <f>[1]RPPF_UPDATED_RW4!M293</f>
        <v>336</v>
      </c>
      <c r="N293">
        <f>[1]RPPF_UPDATED_RW4!N293</f>
        <v>114.824</v>
      </c>
      <c r="O293">
        <f>[1]RPPF_UPDATED_RW4!O293</f>
        <v>317</v>
      </c>
      <c r="P293">
        <f>[1]RPPF_UPDATED_RW4!P293</f>
        <v>-10.351900000000001</v>
      </c>
      <c r="Q293">
        <f>[1]RPPF_UPDATED_RW4!Q293</f>
        <v>287</v>
      </c>
      <c r="R293">
        <f>[1]RPPF_UPDATED_RW4!R293</f>
        <v>0.1915318</v>
      </c>
      <c r="S293">
        <f>[1]RPPF_UPDATED_RW4!S293</f>
        <v>0.24922800000000001</v>
      </c>
      <c r="T293">
        <f>[1]RPPF_UPDATED_RW4!T293</f>
        <v>0.1621329</v>
      </c>
      <c r="U293">
        <f>[1]RPPF_UPDATED_RW4!U293</f>
        <v>0.4028196</v>
      </c>
      <c r="V293">
        <f>[1]RPPF_UPDATED_RW4!V293</f>
        <v>318</v>
      </c>
      <c r="W293">
        <f>[1]RPPF_UPDATED_RW4!W293</f>
        <v>280</v>
      </c>
      <c r="X293">
        <f>[1]RPPF_UPDATED_RW4!X293</f>
        <v>329</v>
      </c>
      <c r="Y293">
        <f>[1]RPPF_UPDATED_RW4!Y293</f>
        <v>196</v>
      </c>
      <c r="Z293">
        <f>[1]RPPF_UPDATED_RW4!Z293</f>
        <v>-0.15547652232421699</v>
      </c>
      <c r="AA293">
        <f>[1]RPPF_UPDATED_RW4!AA293</f>
        <v>291</v>
      </c>
      <c r="AB293">
        <f>[1]RPPF_UPDATED_RW4!AB293</f>
        <v>726706.86559580103</v>
      </c>
      <c r="AC293">
        <f>[1]RPPF_UPDATED_RW4!AC293</f>
        <v>253</v>
      </c>
      <c r="AD293">
        <f>[1]RPPF_UPDATED_RW4!AD293</f>
        <v>29.695649561609201</v>
      </c>
      <c r="AE293">
        <f>[1]RPPF_UPDATED_RW4!AE293</f>
        <v>330</v>
      </c>
      <c r="AF293">
        <f>[1]RPPF_UPDATED_RW4!AF293</f>
        <v>310.5</v>
      </c>
      <c r="AG293">
        <f>[1]RPPF_UPDATED_RW4!AG293</f>
        <v>0.22037989999999999</v>
      </c>
      <c r="AH293">
        <f>[1]RPPF_UPDATED_RW4!AH293</f>
        <v>309</v>
      </c>
      <c r="AI293">
        <f>[1]RPPF_UPDATED_RW4!AI293</f>
        <v>280</v>
      </c>
      <c r="AJ293">
        <f>[1]RPPF_UPDATED_RW4!AJ293</f>
        <v>329</v>
      </c>
      <c r="AK293">
        <f>[1]RPPF_UPDATED_RW4!AK293</f>
        <v>196</v>
      </c>
      <c r="AL293">
        <f>[1]RPPF_UPDATED_RW4!AL293</f>
        <v>281.416666666666</v>
      </c>
      <c r="AM293">
        <f>[1]RPPF_UPDATED_RW4!AM293</f>
        <v>1129.1534926519701</v>
      </c>
      <c r="AN293">
        <f>[1]RPPF_UPDATED_RW4!AN293</f>
        <v>286</v>
      </c>
      <c r="AO293">
        <f>[1]RPPF_UPDATED_RW4!AO293</f>
        <v>1276.9615861821601</v>
      </c>
      <c r="AP293">
        <f>[1]RPPF_UPDATED_RW4!AP293</f>
        <v>301</v>
      </c>
      <c r="AQ293">
        <f>[1]RPPF_UPDATED_RW4!AQ293</f>
        <v>0.13681577805595399</v>
      </c>
      <c r="AR293">
        <f>[1]RPPF_UPDATED_RW4!AR293</f>
        <v>0.102555528473131</v>
      </c>
      <c r="AS293">
        <f>[1]RPPF_UPDATED_RW4!AS293</f>
        <v>0.427776416286751</v>
      </c>
      <c r="AT293">
        <f>[1]RPPF_UPDATED_RW4!AT293</f>
        <v>292</v>
      </c>
    </row>
    <row r="294" spans="1:46" x14ac:dyDescent="0.25">
      <c r="A294">
        <f>[1]RPPF_UPDATED_RW4!A294</f>
        <v>292</v>
      </c>
      <c r="B294">
        <f>[1]RPPF_UPDATED_RW4!B294</f>
        <v>2025</v>
      </c>
      <c r="C294" t="str">
        <f>[1]RPPF_UPDATED_RW4!C294</f>
        <v>Eastern Michigan</v>
      </c>
      <c r="D294">
        <f>[1]RPPF_UPDATED_RW4!D294</f>
        <v>68.388800000000003</v>
      </c>
      <c r="E294">
        <f>[1]RPPF_UPDATED_RW4!E294</f>
        <v>167</v>
      </c>
      <c r="F294">
        <f>[1]RPPF_UPDATED_RW4!F294</f>
        <v>67.540099999999995</v>
      </c>
      <c r="G294">
        <f>[1]RPPF_UPDATED_RW4!G294</f>
        <v>176</v>
      </c>
      <c r="H294">
        <f>[1]RPPF_UPDATED_RW4!H294</f>
        <v>105.116</v>
      </c>
      <c r="I294">
        <f>[1]RPPF_UPDATED_RW4!I294</f>
        <v>197</v>
      </c>
      <c r="J294">
        <f>[1]RPPF_UPDATED_RW4!J294</f>
        <v>103.465</v>
      </c>
      <c r="K294">
        <f>[1]RPPF_UPDATED_RW4!K294</f>
        <v>247</v>
      </c>
      <c r="L294">
        <f>[1]RPPF_UPDATED_RW4!L294</f>
        <v>112.098</v>
      </c>
      <c r="M294">
        <f>[1]RPPF_UPDATED_RW4!M294</f>
        <v>318</v>
      </c>
      <c r="N294">
        <f>[1]RPPF_UPDATED_RW4!N294</f>
        <v>114.482</v>
      </c>
      <c r="O294">
        <f>[1]RPPF_UPDATED_RW4!O294</f>
        <v>312</v>
      </c>
      <c r="P294">
        <f>[1]RPPF_UPDATED_RW4!P294</f>
        <v>-11.0167</v>
      </c>
      <c r="Q294">
        <f>[1]RPPF_UPDATED_RW4!Q294</f>
        <v>295</v>
      </c>
      <c r="R294">
        <f>[1]RPPF_UPDATED_RW4!R294</f>
        <v>0.24382899999999999</v>
      </c>
      <c r="S294">
        <f>[1]RPPF_UPDATED_RW4!S294</f>
        <v>0.23382919999999999</v>
      </c>
      <c r="T294">
        <f>[1]RPPF_UPDATED_RW4!T294</f>
        <v>0.1937315</v>
      </c>
      <c r="U294">
        <f>[1]RPPF_UPDATED_RW4!U294</f>
        <v>0.1759317</v>
      </c>
      <c r="V294">
        <f>[1]RPPF_UPDATED_RW4!V294</f>
        <v>290</v>
      </c>
      <c r="W294">
        <f>[1]RPPF_UPDATED_RW4!W294</f>
        <v>292</v>
      </c>
      <c r="X294">
        <f>[1]RPPF_UPDATED_RW4!X294</f>
        <v>315</v>
      </c>
      <c r="Y294">
        <f>[1]RPPF_UPDATED_RW4!Y294</f>
        <v>317</v>
      </c>
      <c r="Z294">
        <f>[1]RPPF_UPDATED_RW4!Z294</f>
        <v>-0.16109362936621099</v>
      </c>
      <c r="AA294">
        <f>[1]RPPF_UPDATED_RW4!AA294</f>
        <v>295</v>
      </c>
      <c r="AB294">
        <f>[1]RPPF_UPDATED_RW4!AB294</f>
        <v>732102.52972027997</v>
      </c>
      <c r="AC294">
        <f>[1]RPPF_UPDATED_RW4!AC294</f>
        <v>242</v>
      </c>
      <c r="AD294">
        <f>[1]RPPF_UPDATED_RW4!AD294</f>
        <v>28.7736230195557</v>
      </c>
      <c r="AE294">
        <f>[1]RPPF_UPDATED_RW4!AE294</f>
        <v>302</v>
      </c>
      <c r="AF294">
        <f>[1]RPPF_UPDATED_RW4!AF294</f>
        <v>298.5</v>
      </c>
      <c r="AG294">
        <f>[1]RPPF_UPDATED_RW4!AG294</f>
        <v>0.23882909999999999</v>
      </c>
      <c r="AH294">
        <f>[1]RPPF_UPDATED_RW4!AH294</f>
        <v>296</v>
      </c>
      <c r="AI294">
        <f>[1]RPPF_UPDATED_RW4!AI294</f>
        <v>292</v>
      </c>
      <c r="AJ294">
        <f>[1]RPPF_UPDATED_RW4!AJ294</f>
        <v>315</v>
      </c>
      <c r="AK294">
        <f>[1]RPPF_UPDATED_RW4!AK294</f>
        <v>317</v>
      </c>
      <c r="AL294">
        <f>[1]RPPF_UPDATED_RW4!AL294</f>
        <v>293.916666666666</v>
      </c>
      <c r="AM294">
        <f>[1]RPPF_UPDATED_RW4!AM294</f>
        <v>1256.9716128980699</v>
      </c>
      <c r="AN294">
        <f>[1]RPPF_UPDATED_RW4!AN294</f>
        <v>291</v>
      </c>
      <c r="AO294">
        <f>[1]RPPF_UPDATED_RW4!AO294</f>
        <v>1230.6568448596299</v>
      </c>
      <c r="AP294">
        <f>[1]RPPF_UPDATED_RW4!AP294</f>
        <v>298</v>
      </c>
      <c r="AQ294">
        <f>[1]RPPF_UPDATED_RW4!AQ294</f>
        <v>0.126993311255653</v>
      </c>
      <c r="AR294">
        <f>[1]RPPF_UPDATED_RW4!AR294</f>
        <v>0.111655326270594</v>
      </c>
      <c r="AS294">
        <f>[1]RPPF_UPDATED_RW4!AS294</f>
        <v>0.42725935982931201</v>
      </c>
      <c r="AT294">
        <f>[1]RPPF_UPDATED_RW4!AT294</f>
        <v>293</v>
      </c>
    </row>
    <row r="295" spans="1:46" x14ac:dyDescent="0.25">
      <c r="A295">
        <f>[1]RPPF_UPDATED_RW4!A295</f>
        <v>293</v>
      </c>
      <c r="B295">
        <f>[1]RPPF_UPDATED_RW4!B295</f>
        <v>2025</v>
      </c>
      <c r="C295" t="str">
        <f>[1]RPPF_UPDATED_RW4!C295</f>
        <v>Air Force</v>
      </c>
      <c r="D295">
        <f>[1]RPPF_UPDATED_RW4!D295</f>
        <v>64.287999999999997</v>
      </c>
      <c r="E295">
        <f>[1]RPPF_UPDATED_RW4!E295</f>
        <v>346</v>
      </c>
      <c r="F295">
        <f>[1]RPPF_UPDATED_RW4!F295</f>
        <v>64.241</v>
      </c>
      <c r="G295">
        <f>[1]RPPF_UPDATED_RW4!G295</f>
        <v>327</v>
      </c>
      <c r="H295">
        <f>[1]RPPF_UPDATED_RW4!H295</f>
        <v>96.853099999999998</v>
      </c>
      <c r="I295">
        <f>[1]RPPF_UPDATED_RW4!I295</f>
        <v>333</v>
      </c>
      <c r="J295">
        <f>[1]RPPF_UPDATED_RW4!J295</f>
        <v>100.399</v>
      </c>
      <c r="K295">
        <f>[1]RPPF_UPDATED_RW4!K295</f>
        <v>302</v>
      </c>
      <c r="L295">
        <f>[1]RPPF_UPDATED_RW4!L295</f>
        <v>112.151</v>
      </c>
      <c r="M295">
        <f>[1]RPPF_UPDATED_RW4!M295</f>
        <v>320</v>
      </c>
      <c r="N295">
        <f>[1]RPPF_UPDATED_RW4!N295</f>
        <v>112.776</v>
      </c>
      <c r="O295">
        <f>[1]RPPF_UPDATED_RW4!O295</f>
        <v>281</v>
      </c>
      <c r="P295">
        <f>[1]RPPF_UPDATED_RW4!P295</f>
        <v>-12.3772</v>
      </c>
      <c r="Q295">
        <f>[1]RPPF_UPDATED_RW4!Q295</f>
        <v>309</v>
      </c>
      <c r="R295">
        <f>[1]RPPF_UPDATED_RW4!R295</f>
        <v>0.23442930000000001</v>
      </c>
      <c r="S295">
        <f>[1]RPPF_UPDATED_RW4!S295</f>
        <v>0.2361288</v>
      </c>
      <c r="T295">
        <f>[1]RPPF_UPDATED_RW4!T295</f>
        <v>0.23532890000000001</v>
      </c>
      <c r="U295">
        <f>[1]RPPF_UPDATED_RW4!U295</f>
        <v>0.24332819999999999</v>
      </c>
      <c r="V295">
        <f>[1]RPPF_UPDATED_RW4!V295</f>
        <v>293</v>
      </c>
      <c r="W295">
        <f>[1]RPPF_UPDATED_RW4!W295</f>
        <v>288</v>
      </c>
      <c r="X295">
        <f>[1]RPPF_UPDATED_RW4!X295</f>
        <v>289</v>
      </c>
      <c r="Y295">
        <f>[1]RPPF_UPDATED_RW4!Y295</f>
        <v>282</v>
      </c>
      <c r="Z295">
        <f>[1]RPPF_UPDATED_RW4!Z295</f>
        <v>-0.19252426580388199</v>
      </c>
      <c r="AA295">
        <f>[1]RPPF_UPDATED_RW4!AA295</f>
        <v>315</v>
      </c>
      <c r="AB295">
        <f>[1]RPPF_UPDATED_RW4!AB295</f>
        <v>648020.41711388796</v>
      </c>
      <c r="AC295">
        <f>[1]RPPF_UPDATED_RW4!AC295</f>
        <v>334</v>
      </c>
      <c r="AD295">
        <f>[1]RPPF_UPDATED_RW4!AD295</f>
        <v>29.882490059506601</v>
      </c>
      <c r="AE295">
        <f>[1]RPPF_UPDATED_RW4!AE295</f>
        <v>337</v>
      </c>
      <c r="AF295">
        <f>[1]RPPF_UPDATED_RW4!AF295</f>
        <v>326</v>
      </c>
      <c r="AG295">
        <f>[1]RPPF_UPDATED_RW4!AG295</f>
        <v>0.23527904999999999</v>
      </c>
      <c r="AH295">
        <f>[1]RPPF_UPDATED_RW4!AH295</f>
        <v>297</v>
      </c>
      <c r="AI295">
        <f>[1]RPPF_UPDATED_RW4!AI295</f>
        <v>288</v>
      </c>
      <c r="AJ295">
        <f>[1]RPPF_UPDATED_RW4!AJ295</f>
        <v>289</v>
      </c>
      <c r="AK295">
        <f>[1]RPPF_UPDATED_RW4!AK295</f>
        <v>282</v>
      </c>
      <c r="AL295">
        <f>[1]RPPF_UPDATED_RW4!AL295</f>
        <v>307.166666666666</v>
      </c>
      <c r="AM295">
        <f>[1]RPPF_UPDATED_RW4!AM295</f>
        <v>1300.84372031987</v>
      </c>
      <c r="AN295">
        <f>[1]RPPF_UPDATED_RW4!AN295</f>
        <v>294</v>
      </c>
      <c r="AO295">
        <f>[1]RPPF_UPDATED_RW4!AO295</f>
        <v>1305.5419369751201</v>
      </c>
      <c r="AP295">
        <f>[1]RPPF_UPDATED_RW4!AP295</f>
        <v>304</v>
      </c>
      <c r="AQ295">
        <f>[1]RPPF_UPDATED_RW4!AQ295</f>
        <v>0.127803014589424</v>
      </c>
      <c r="AR295">
        <f>[1]RPPF_UPDATED_RW4!AR295</f>
        <v>0.1091864457248</v>
      </c>
      <c r="AS295">
        <f>[1]RPPF_UPDATED_RW4!AS295</f>
        <v>0.426068683746258</v>
      </c>
      <c r="AT295">
        <f>[1]RPPF_UPDATED_RW4!AT295</f>
        <v>294</v>
      </c>
    </row>
    <row r="296" spans="1:46" x14ac:dyDescent="0.25">
      <c r="A296">
        <f>[1]RPPF_UPDATED_RW4!A296</f>
        <v>294</v>
      </c>
      <c r="B296">
        <f>[1]RPPF_UPDATED_RW4!B296</f>
        <v>2025</v>
      </c>
      <c r="C296" t="str">
        <f>[1]RPPF_UPDATED_RW4!C296</f>
        <v>Navy</v>
      </c>
      <c r="D296">
        <f>[1]RPPF_UPDATED_RW4!D296</f>
        <v>66.640299999999996</v>
      </c>
      <c r="E296">
        <f>[1]RPPF_UPDATED_RW4!E296</f>
        <v>260</v>
      </c>
      <c r="F296">
        <f>[1]RPPF_UPDATED_RW4!F296</f>
        <v>66.690200000000004</v>
      </c>
      <c r="G296">
        <f>[1]RPPF_UPDATED_RW4!G296</f>
        <v>214</v>
      </c>
      <c r="H296">
        <f>[1]RPPF_UPDATED_RW4!H296</f>
        <v>103.56699999999999</v>
      </c>
      <c r="I296">
        <f>[1]RPPF_UPDATED_RW4!I296</f>
        <v>248</v>
      </c>
      <c r="J296">
        <f>[1]RPPF_UPDATED_RW4!J296</f>
        <v>102.218</v>
      </c>
      <c r="K296">
        <f>[1]RPPF_UPDATED_RW4!K296</f>
        <v>272</v>
      </c>
      <c r="L296">
        <f>[1]RPPF_UPDATED_RW4!L296</f>
        <v>106.483</v>
      </c>
      <c r="M296">
        <f>[1]RPPF_UPDATED_RW4!M296</f>
        <v>184</v>
      </c>
      <c r="N296">
        <f>[1]RPPF_UPDATED_RW4!N296</f>
        <v>112.401</v>
      </c>
      <c r="O296">
        <f>[1]RPPF_UPDATED_RW4!O296</f>
        <v>268</v>
      </c>
      <c r="P296">
        <f>[1]RPPF_UPDATED_RW4!P296</f>
        <v>-10.183199999999999</v>
      </c>
      <c r="Q296">
        <f>[1]RPPF_UPDATED_RW4!Q296</f>
        <v>285</v>
      </c>
      <c r="R296">
        <f>[1]RPPF_UPDATED_RW4!R296</f>
        <v>0.23062969999999999</v>
      </c>
      <c r="S296">
        <f>[1]RPPF_UPDATED_RW4!S296</f>
        <v>0.235429</v>
      </c>
      <c r="T296">
        <f>[1]RPPF_UPDATED_RW4!T296</f>
        <v>0.1972312</v>
      </c>
      <c r="U296">
        <f>[1]RPPF_UPDATED_RW4!U296</f>
        <v>0.1739318</v>
      </c>
      <c r="V296">
        <f>[1]RPPF_UPDATED_RW4!V296</f>
        <v>297</v>
      </c>
      <c r="W296">
        <f>[1]RPPF_UPDATED_RW4!W296</f>
        <v>290</v>
      </c>
      <c r="X296">
        <f>[1]RPPF_UPDATED_RW4!X296</f>
        <v>312</v>
      </c>
      <c r="Y296">
        <f>[1]RPPF_UPDATED_RW4!Y296</f>
        <v>318</v>
      </c>
      <c r="Z296">
        <f>[1]RPPF_UPDATED_RW4!Z296</f>
        <v>-0.15280543454936399</v>
      </c>
      <c r="AA296">
        <f>[1]RPPF_UPDATED_RW4!AA296</f>
        <v>287</v>
      </c>
      <c r="AB296">
        <f>[1]RPPF_UPDATED_RW4!AB296</f>
        <v>696292.47563521704</v>
      </c>
      <c r="AC296">
        <f>[1]RPPF_UPDATED_RW4!AC296</f>
        <v>284</v>
      </c>
      <c r="AD296">
        <f>[1]RPPF_UPDATED_RW4!AD296</f>
        <v>28.674465849451</v>
      </c>
      <c r="AE296">
        <f>[1]RPPF_UPDATED_RW4!AE296</f>
        <v>300</v>
      </c>
      <c r="AF296">
        <f>[1]RPPF_UPDATED_RW4!AF296</f>
        <v>293.5</v>
      </c>
      <c r="AG296">
        <f>[1]RPPF_UPDATED_RW4!AG296</f>
        <v>0.23302935</v>
      </c>
      <c r="AH296">
        <f>[1]RPPF_UPDATED_RW4!AH296</f>
        <v>300</v>
      </c>
      <c r="AI296">
        <f>[1]RPPF_UPDATED_RW4!AI296</f>
        <v>290</v>
      </c>
      <c r="AJ296">
        <f>[1]RPPF_UPDATED_RW4!AJ296</f>
        <v>312</v>
      </c>
      <c r="AK296">
        <f>[1]RPPF_UPDATED_RW4!AK296</f>
        <v>318</v>
      </c>
      <c r="AL296">
        <f>[1]RPPF_UPDATED_RW4!AL296</f>
        <v>299.08333333333297</v>
      </c>
      <c r="AM296">
        <f>[1]RPPF_UPDATED_RW4!AM296</f>
        <v>1270.37592366842</v>
      </c>
      <c r="AN296">
        <f>[1]RPPF_UPDATED_RW4!AN296</f>
        <v>293</v>
      </c>
      <c r="AO296">
        <f>[1]RPPF_UPDATED_RW4!AO296</f>
        <v>1283.45778475257</v>
      </c>
      <c r="AP296">
        <f>[1]RPPF_UPDATED_RW4!AP296</f>
        <v>302</v>
      </c>
      <c r="AQ296">
        <f>[1]RPPF_UPDATED_RW4!AQ296</f>
        <v>0.12772660918223999</v>
      </c>
      <c r="AR296">
        <f>[1]RPPF_UPDATED_RW4!AR296</f>
        <v>0.108373287920998</v>
      </c>
      <c r="AS296">
        <f>[1]RPPF_UPDATED_RW4!AS296</f>
        <v>0.425428245671993</v>
      </c>
      <c r="AT296">
        <f>[1]RPPF_UPDATED_RW4!AT296</f>
        <v>295</v>
      </c>
    </row>
    <row r="297" spans="1:46" x14ac:dyDescent="0.25">
      <c r="A297">
        <f>[1]RPPF_UPDATED_RW4!A297</f>
        <v>295</v>
      </c>
      <c r="B297">
        <f>[1]RPPF_UPDATED_RW4!B297</f>
        <v>2025</v>
      </c>
      <c r="C297" t="str">
        <f>[1]RPPF_UPDATED_RW4!C297</f>
        <v>Bowling Green</v>
      </c>
      <c r="D297">
        <f>[1]RPPF_UPDATED_RW4!D297</f>
        <v>70.534899999999993</v>
      </c>
      <c r="E297">
        <f>[1]RPPF_UPDATED_RW4!E297</f>
        <v>60</v>
      </c>
      <c r="F297">
        <f>[1]RPPF_UPDATED_RW4!F297</f>
        <v>69.495199999999997</v>
      </c>
      <c r="G297">
        <f>[1]RPPF_UPDATED_RW4!G297</f>
        <v>67</v>
      </c>
      <c r="H297">
        <f>[1]RPPF_UPDATED_RW4!H297</f>
        <v>104.104</v>
      </c>
      <c r="I297">
        <f>[1]RPPF_UPDATED_RW4!I297</f>
        <v>232</v>
      </c>
      <c r="J297">
        <f>[1]RPPF_UPDATED_RW4!J297</f>
        <v>101.60899999999999</v>
      </c>
      <c r="K297">
        <f>[1]RPPF_UPDATED_RW4!K297</f>
        <v>281</v>
      </c>
      <c r="L297">
        <f>[1]RPPF_UPDATED_RW4!L297</f>
        <v>110.005</v>
      </c>
      <c r="M297">
        <f>[1]RPPF_UPDATED_RW4!M297</f>
        <v>274</v>
      </c>
      <c r="N297">
        <f>[1]RPPF_UPDATED_RW4!N297</f>
        <v>113.779</v>
      </c>
      <c r="O297">
        <f>[1]RPPF_UPDATED_RW4!O297</f>
        <v>304</v>
      </c>
      <c r="P297">
        <f>[1]RPPF_UPDATED_RW4!P297</f>
        <v>-12.169499999999999</v>
      </c>
      <c r="Q297">
        <f>[1]RPPF_UPDATED_RW4!Q297</f>
        <v>307</v>
      </c>
      <c r="R297">
        <f>[1]RPPF_UPDATED_RW4!R297</f>
        <v>0.29732690000000001</v>
      </c>
      <c r="S297">
        <f>[1]RPPF_UPDATED_RW4!S297</f>
        <v>0.2108303</v>
      </c>
      <c r="T297">
        <f>[1]RPPF_UPDATED_RW4!T297</f>
        <v>0.31022490000000003</v>
      </c>
      <c r="U297">
        <f>[1]RPPF_UPDATED_RW4!U297</f>
        <v>0.15433230000000001</v>
      </c>
      <c r="V297">
        <f>[1]RPPF_UPDATED_RW4!V297</f>
        <v>269</v>
      </c>
      <c r="W297">
        <f>[1]RPPF_UPDATED_RW4!W297</f>
        <v>303</v>
      </c>
      <c r="X297">
        <f>[1]RPPF_UPDATED_RW4!X297</f>
        <v>249</v>
      </c>
      <c r="Y297">
        <f>[1]RPPF_UPDATED_RW4!Y297</f>
        <v>323</v>
      </c>
      <c r="Z297">
        <f>[1]RPPF_UPDATED_RW4!Z297</f>
        <v>-0.17253870069993699</v>
      </c>
      <c r="AA297">
        <f>[1]RPPF_UPDATED_RW4!AA297</f>
        <v>302</v>
      </c>
      <c r="AB297">
        <f>[1]RPPF_UPDATED_RW4!AB297</f>
        <v>728229.737282446</v>
      </c>
      <c r="AC297">
        <f>[1]RPPF_UPDATED_RW4!AC297</f>
        <v>250</v>
      </c>
      <c r="AD297">
        <f>[1]RPPF_UPDATED_RW4!AD297</f>
        <v>27.624557174836699</v>
      </c>
      <c r="AE297">
        <f>[1]RPPF_UPDATED_RW4!AE297</f>
        <v>244</v>
      </c>
      <c r="AF297">
        <f>[1]RPPF_UPDATED_RW4!AF297</f>
        <v>273</v>
      </c>
      <c r="AG297">
        <f>[1]RPPF_UPDATED_RW4!AG297</f>
        <v>0.25407859999999999</v>
      </c>
      <c r="AH297">
        <f>[1]RPPF_UPDATED_RW4!AH297</f>
        <v>290</v>
      </c>
      <c r="AI297">
        <f>[1]RPPF_UPDATED_RW4!AI297</f>
        <v>303</v>
      </c>
      <c r="AJ297">
        <f>[1]RPPF_UPDATED_RW4!AJ297</f>
        <v>249</v>
      </c>
      <c r="AK297">
        <f>[1]RPPF_UPDATED_RW4!AK297</f>
        <v>323</v>
      </c>
      <c r="AL297">
        <f>[1]RPPF_UPDATED_RW4!AL297</f>
        <v>281.166666666666</v>
      </c>
      <c r="AM297">
        <f>[1]RPPF_UPDATED_RW4!AM297</f>
        <v>1333.6160251475501</v>
      </c>
      <c r="AN297">
        <f>[1]RPPF_UPDATED_RW4!AN297</f>
        <v>298</v>
      </c>
      <c r="AO297">
        <f>[1]RPPF_UPDATED_RW4!AO297</f>
        <v>1106.61294051001</v>
      </c>
      <c r="AP297">
        <f>[1]RPPF_UPDATED_RW4!AP297</f>
        <v>289</v>
      </c>
      <c r="AQ297">
        <f>[1]RPPF_UPDATED_RW4!AQ297</f>
        <v>0.11382681830857699</v>
      </c>
      <c r="AR297">
        <f>[1]RPPF_UPDATED_RW4!AR297</f>
        <v>0.12037268393344</v>
      </c>
      <c r="AS297">
        <f>[1]RPPF_UPDATED_RW4!AS297</f>
        <v>0.42405519578095902</v>
      </c>
      <c r="AT297">
        <f>[1]RPPF_UPDATED_RW4!AT297</f>
        <v>296</v>
      </c>
    </row>
    <row r="298" spans="1:46" x14ac:dyDescent="0.25">
      <c r="A298">
        <f>[1]RPPF_UPDATED_RW4!A298</f>
        <v>296</v>
      </c>
      <c r="B298">
        <f>[1]RPPF_UPDATED_RW4!B298</f>
        <v>2025</v>
      </c>
      <c r="C298" t="str">
        <f>[1]RPPF_UPDATED_RW4!C298</f>
        <v>Stonehill</v>
      </c>
      <c r="D298">
        <f>[1]RPPF_UPDATED_RW4!D298</f>
        <v>65.918499999999995</v>
      </c>
      <c r="E298">
        <f>[1]RPPF_UPDATED_RW4!E298</f>
        <v>294</v>
      </c>
      <c r="F298">
        <f>[1]RPPF_UPDATED_RW4!F298</f>
        <v>64.959400000000002</v>
      </c>
      <c r="G298">
        <f>[1]RPPF_UPDATED_RW4!G298</f>
        <v>306</v>
      </c>
      <c r="H298">
        <f>[1]RPPF_UPDATED_RW4!H298</f>
        <v>104.252</v>
      </c>
      <c r="I298">
        <f>[1]RPPF_UPDATED_RW4!I298</f>
        <v>224</v>
      </c>
      <c r="J298">
        <f>[1]RPPF_UPDATED_RW4!J298</f>
        <v>103.124</v>
      </c>
      <c r="K298">
        <f>[1]RPPF_UPDATED_RW4!K298</f>
        <v>259</v>
      </c>
      <c r="L298">
        <f>[1]RPPF_UPDATED_RW4!L298</f>
        <v>107.142</v>
      </c>
      <c r="M298">
        <f>[1]RPPF_UPDATED_RW4!M298</f>
        <v>204</v>
      </c>
      <c r="N298">
        <f>[1]RPPF_UPDATED_RW4!N298</f>
        <v>114.873</v>
      </c>
      <c r="O298">
        <f>[1]RPPF_UPDATED_RW4!O298</f>
        <v>318</v>
      </c>
      <c r="P298">
        <f>[1]RPPF_UPDATED_RW4!P298</f>
        <v>-11.7493</v>
      </c>
      <c r="Q298">
        <f>[1]RPPF_UPDATED_RW4!Q298</f>
        <v>304</v>
      </c>
      <c r="R298">
        <f>[1]RPPF_UPDATED_RW4!R298</f>
        <v>0.2196303</v>
      </c>
      <c r="S298">
        <f>[1]RPPF_UPDATED_RW4!S298</f>
        <v>0.23552890000000001</v>
      </c>
      <c r="T298">
        <f>[1]RPPF_UPDATED_RW4!T298</f>
        <v>0.25752750000000002</v>
      </c>
      <c r="U298">
        <f>[1]RPPF_UPDATED_RW4!U298</f>
        <v>0.24882779999999999</v>
      </c>
      <c r="V298">
        <f>[1]RPPF_UPDATED_RW4!V298</f>
        <v>303</v>
      </c>
      <c r="W298">
        <f>[1]RPPF_UPDATED_RW4!W298</f>
        <v>289</v>
      </c>
      <c r="X298">
        <f>[1]RPPF_UPDATED_RW4!X298</f>
        <v>275</v>
      </c>
      <c r="Y298">
        <f>[1]RPPF_UPDATED_RW4!Y298</f>
        <v>278</v>
      </c>
      <c r="Z298">
        <f>[1]RPPF_UPDATED_RW4!Z298</f>
        <v>-0.17823524503743199</v>
      </c>
      <c r="AA298">
        <f>[1]RPPF_UPDATED_RW4!AA298</f>
        <v>306</v>
      </c>
      <c r="AB298">
        <f>[1]RPPF_UPDATED_RW4!AB298</f>
        <v>701014.20222685498</v>
      </c>
      <c r="AC298">
        <f>[1]RPPF_UPDATED_RW4!AC298</f>
        <v>277</v>
      </c>
      <c r="AD298">
        <f>[1]RPPF_UPDATED_RW4!AD298</f>
        <v>30.015212665477399</v>
      </c>
      <c r="AE298">
        <f>[1]RPPF_UPDATED_RW4!AE298</f>
        <v>341</v>
      </c>
      <c r="AF298">
        <f>[1]RPPF_UPDATED_RW4!AF298</f>
        <v>323.5</v>
      </c>
      <c r="AG298">
        <f>[1]RPPF_UPDATED_RW4!AG298</f>
        <v>0.22757959999999999</v>
      </c>
      <c r="AH298">
        <f>[1]RPPF_UPDATED_RW4!AH298</f>
        <v>305</v>
      </c>
      <c r="AI298">
        <f>[1]RPPF_UPDATED_RW4!AI298</f>
        <v>289</v>
      </c>
      <c r="AJ298">
        <f>[1]RPPF_UPDATED_RW4!AJ298</f>
        <v>275</v>
      </c>
      <c r="AK298">
        <f>[1]RPPF_UPDATED_RW4!AK298</f>
        <v>278</v>
      </c>
      <c r="AL298">
        <f>[1]RPPF_UPDATED_RW4!AL298</f>
        <v>294.08333333333297</v>
      </c>
      <c r="AM298">
        <f>[1]RPPF_UPDATED_RW4!AM298</f>
        <v>1248.6082741155401</v>
      </c>
      <c r="AN298">
        <f>[1]RPPF_UPDATED_RW4!AN298</f>
        <v>289</v>
      </c>
      <c r="AO298">
        <f>[1]RPPF_UPDATED_RW4!AO298</f>
        <v>1292.2218570264299</v>
      </c>
      <c r="AP298">
        <f>[1]RPPF_UPDATED_RW4!AP298</f>
        <v>303</v>
      </c>
      <c r="AQ298">
        <f>[1]RPPF_UPDATED_RW4!AQ298</f>
        <v>0.12800184611795701</v>
      </c>
      <c r="AR298">
        <f>[1]RPPF_UPDATED_RW4!AR298</f>
        <v>0.105748817273219</v>
      </c>
      <c r="AS298">
        <f>[1]RPPF_UPDATED_RW4!AS298</f>
        <v>0.42372993123089803</v>
      </c>
      <c r="AT298">
        <f>[1]RPPF_UPDATED_RW4!AT298</f>
        <v>297</v>
      </c>
    </row>
    <row r="299" spans="1:46" x14ac:dyDescent="0.25">
      <c r="A299">
        <f>[1]RPPF_UPDATED_RW4!A299</f>
        <v>297</v>
      </c>
      <c r="B299">
        <f>[1]RPPF_UPDATED_RW4!B299</f>
        <v>2025</v>
      </c>
      <c r="C299" t="str">
        <f>[1]RPPF_UPDATED_RW4!C299</f>
        <v>Louisiana</v>
      </c>
      <c r="D299">
        <f>[1]RPPF_UPDATED_RW4!D299</f>
        <v>66.875200000000007</v>
      </c>
      <c r="E299">
        <f>[1]RPPF_UPDATED_RW4!E299</f>
        <v>248</v>
      </c>
      <c r="F299">
        <f>[1]RPPF_UPDATED_RW4!F299</f>
        <v>66.891400000000004</v>
      </c>
      <c r="G299">
        <f>[1]RPPF_UPDATED_RW4!G299</f>
        <v>205</v>
      </c>
      <c r="H299">
        <f>[1]RPPF_UPDATED_RW4!H299</f>
        <v>98.277600000000007</v>
      </c>
      <c r="I299">
        <f>[1]RPPF_UPDATED_RW4!I299</f>
        <v>325</v>
      </c>
      <c r="J299">
        <f>[1]RPPF_UPDATED_RW4!J299</f>
        <v>100.196</v>
      </c>
      <c r="K299">
        <f>[1]RPPF_UPDATED_RW4!K299</f>
        <v>307</v>
      </c>
      <c r="L299">
        <f>[1]RPPF_UPDATED_RW4!L299</f>
        <v>110.67700000000001</v>
      </c>
      <c r="M299">
        <f>[1]RPPF_UPDATED_RW4!M299</f>
        <v>289</v>
      </c>
      <c r="N299">
        <f>[1]RPPF_UPDATED_RW4!N299</f>
        <v>113.06399999999999</v>
      </c>
      <c r="O299">
        <f>[1]RPPF_UPDATED_RW4!O299</f>
        <v>285</v>
      </c>
      <c r="P299">
        <f>[1]RPPF_UPDATED_RW4!P299</f>
        <v>-12.868600000000001</v>
      </c>
      <c r="Q299">
        <f>[1]RPPF_UPDATED_RW4!Q299</f>
        <v>314</v>
      </c>
      <c r="R299">
        <f>[1]RPPF_UPDATED_RW4!R299</f>
        <v>0.2288298</v>
      </c>
      <c r="S299">
        <f>[1]RPPF_UPDATED_RW4!S299</f>
        <v>0.23292930000000001</v>
      </c>
      <c r="T299">
        <f>[1]RPPF_UPDATED_RW4!T299</f>
        <v>0.2216294</v>
      </c>
      <c r="U299">
        <f>[1]RPPF_UPDATED_RW4!U299</f>
        <v>0.20613000000000001</v>
      </c>
      <c r="V299">
        <f>[1]RPPF_UPDATED_RW4!V299</f>
        <v>298</v>
      </c>
      <c r="W299">
        <f>[1]RPPF_UPDATED_RW4!W299</f>
        <v>293</v>
      </c>
      <c r="X299">
        <f>[1]RPPF_UPDATED_RW4!X299</f>
        <v>294</v>
      </c>
      <c r="Y299">
        <f>[1]RPPF_UPDATED_RW4!Y299</f>
        <v>300</v>
      </c>
      <c r="Z299">
        <f>[1]RPPF_UPDATED_RW4!Z299</f>
        <v>-0.19241811613273599</v>
      </c>
      <c r="AA299">
        <f>[1]RPPF_UPDATED_RW4!AA299</f>
        <v>314</v>
      </c>
      <c r="AB299">
        <f>[1]RPPF_UPDATED_RW4!AB299</f>
        <v>671376.07691768301</v>
      </c>
      <c r="AC299">
        <f>[1]RPPF_UPDATED_RW4!AC299</f>
        <v>313</v>
      </c>
      <c r="AD299">
        <f>[1]RPPF_UPDATED_RW4!AD299</f>
        <v>28.843891927068899</v>
      </c>
      <c r="AE299">
        <f>[1]RPPF_UPDATED_RW4!AE299</f>
        <v>304</v>
      </c>
      <c r="AF299">
        <f>[1]RPPF_UPDATED_RW4!AF299</f>
        <v>309</v>
      </c>
      <c r="AG299">
        <f>[1]RPPF_UPDATED_RW4!AG299</f>
        <v>0.23087954999999999</v>
      </c>
      <c r="AH299">
        <f>[1]RPPF_UPDATED_RW4!AH299</f>
        <v>304</v>
      </c>
      <c r="AI299">
        <f>[1]RPPF_UPDATED_RW4!AI299</f>
        <v>293</v>
      </c>
      <c r="AJ299">
        <f>[1]RPPF_UPDATED_RW4!AJ299</f>
        <v>294</v>
      </c>
      <c r="AK299">
        <f>[1]RPPF_UPDATED_RW4!AK299</f>
        <v>300</v>
      </c>
      <c r="AL299">
        <f>[1]RPPF_UPDATED_RW4!AL299</f>
        <v>305.666666666666</v>
      </c>
      <c r="AM299">
        <f>[1]RPPF_UPDATED_RW4!AM299</f>
        <v>1312.27229320942</v>
      </c>
      <c r="AN299">
        <f>[1]RPPF_UPDATED_RW4!AN299</f>
        <v>295</v>
      </c>
      <c r="AO299">
        <f>[1]RPPF_UPDATED_RW4!AO299</f>
        <v>1323.9226543306499</v>
      </c>
      <c r="AP299">
        <f>[1]RPPF_UPDATED_RW4!AP299</f>
        <v>306</v>
      </c>
      <c r="AQ299">
        <f>[1]RPPF_UPDATED_RW4!AQ299</f>
        <v>0.12596108010575799</v>
      </c>
      <c r="AR299">
        <f>[1]RPPF_UPDATED_RW4!AR299</f>
        <v>0.10695767772760199</v>
      </c>
      <c r="AS299">
        <f>[1]RPPF_UPDATED_RW4!AS299</f>
        <v>0.42312607350050002</v>
      </c>
      <c r="AT299">
        <f>[1]RPPF_UPDATED_RW4!AT299</f>
        <v>298</v>
      </c>
    </row>
    <row r="300" spans="1:46" x14ac:dyDescent="0.25">
      <c r="A300">
        <f>[1]RPPF_UPDATED_RW4!A300</f>
        <v>298</v>
      </c>
      <c r="B300">
        <f>[1]RPPF_UPDATED_RW4!B300</f>
        <v>2025</v>
      </c>
      <c r="C300" t="str">
        <f>[1]RPPF_UPDATED_RW4!C300</f>
        <v>Southern Miss</v>
      </c>
      <c r="D300">
        <f>[1]RPPF_UPDATED_RW4!D300</f>
        <v>71.299899999999994</v>
      </c>
      <c r="E300">
        <f>[1]RPPF_UPDATED_RW4!E300</f>
        <v>34</v>
      </c>
      <c r="F300">
        <f>[1]RPPF_UPDATED_RW4!F300</f>
        <v>70.784599999999998</v>
      </c>
      <c r="G300">
        <f>[1]RPPF_UPDATED_RW4!G300</f>
        <v>29</v>
      </c>
      <c r="H300">
        <f>[1]RPPF_UPDATED_RW4!H300</f>
        <v>97.742500000000007</v>
      </c>
      <c r="I300">
        <f>[1]RPPF_UPDATED_RW4!I300</f>
        <v>329</v>
      </c>
      <c r="J300">
        <f>[1]RPPF_UPDATED_RW4!J300</f>
        <v>99.528000000000006</v>
      </c>
      <c r="K300">
        <f>[1]RPPF_UPDATED_RW4!K300</f>
        <v>321</v>
      </c>
      <c r="L300">
        <f>[1]RPPF_UPDATED_RW4!L300</f>
        <v>106.895</v>
      </c>
      <c r="M300">
        <f>[1]RPPF_UPDATED_RW4!M300</f>
        <v>194</v>
      </c>
      <c r="N300">
        <f>[1]RPPF_UPDATED_RW4!N300</f>
        <v>108.626</v>
      </c>
      <c r="O300">
        <f>[1]RPPF_UPDATED_RW4!O300</f>
        <v>198</v>
      </c>
      <c r="P300">
        <f>[1]RPPF_UPDATED_RW4!P300</f>
        <v>-9.0980299999999996</v>
      </c>
      <c r="Q300">
        <f>[1]RPPF_UPDATED_RW4!Q300</f>
        <v>273</v>
      </c>
      <c r="R300">
        <f>[1]RPPF_UPDATED_RW4!R300</f>
        <v>0.43262020000000001</v>
      </c>
      <c r="S300">
        <f>[1]RPPF_UPDATED_RW4!S300</f>
        <v>0.16263320000000001</v>
      </c>
      <c r="T300">
        <f>[1]RPPF_UPDATED_RW4!T300</f>
        <v>0.16973250000000001</v>
      </c>
      <c r="U300">
        <f>[1]RPPF_UPDATED_RW4!U300</f>
        <v>0.2388285</v>
      </c>
      <c r="V300">
        <f>[1]RPPF_UPDATED_RW4!V300</f>
        <v>202</v>
      </c>
      <c r="W300">
        <f>[1]RPPF_UPDATED_RW4!W300</f>
        <v>332</v>
      </c>
      <c r="X300">
        <f>[1]RPPF_UPDATED_RW4!X300</f>
        <v>325</v>
      </c>
      <c r="Y300">
        <f>[1]RPPF_UPDATED_RW4!Y300</f>
        <v>285</v>
      </c>
      <c r="Z300">
        <f>[1]RPPF_UPDATED_RW4!Z300</f>
        <v>-0.12760186199419599</v>
      </c>
      <c r="AA300">
        <f>[1]RPPF_UPDATED_RW4!AA300</f>
        <v>268</v>
      </c>
      <c r="AB300">
        <f>[1]RPPF_UPDATED_RW4!AB300</f>
        <v>706284.17391692102</v>
      </c>
      <c r="AC300">
        <f>[1]RPPF_UPDATED_RW4!AC300</f>
        <v>272</v>
      </c>
      <c r="AD300">
        <f>[1]RPPF_UPDATED_RW4!AD300</f>
        <v>25.374946737591799</v>
      </c>
      <c r="AE300">
        <f>[1]RPPF_UPDATED_RW4!AE300</f>
        <v>130</v>
      </c>
      <c r="AF300">
        <f>[1]RPPF_UPDATED_RW4!AF300</f>
        <v>199</v>
      </c>
      <c r="AG300">
        <f>[1]RPPF_UPDATED_RW4!AG300</f>
        <v>0.29762670000000002</v>
      </c>
      <c r="AH300">
        <f>[1]RPPF_UPDATED_RW4!AH300</f>
        <v>264</v>
      </c>
      <c r="AI300">
        <f>[1]RPPF_UPDATED_RW4!AI300</f>
        <v>332</v>
      </c>
      <c r="AJ300">
        <f>[1]RPPF_UPDATED_RW4!AJ300</f>
        <v>325</v>
      </c>
      <c r="AK300">
        <f>[1]RPPF_UPDATED_RW4!AK300</f>
        <v>285</v>
      </c>
      <c r="AL300">
        <f>[1]RPPF_UPDATED_RW4!AL300</f>
        <v>268.83333333333297</v>
      </c>
      <c r="AM300">
        <f>[1]RPPF_UPDATED_RW4!AM300</f>
        <v>1653.00401967945</v>
      </c>
      <c r="AN300">
        <f>[1]RPPF_UPDATED_RW4!AN300</f>
        <v>323</v>
      </c>
      <c r="AO300">
        <f>[1]RPPF_UPDATED_RW4!AO300</f>
        <v>903.25677546178895</v>
      </c>
      <c r="AP300">
        <f>[1]RPPF_UPDATED_RW4!AP300</f>
        <v>272</v>
      </c>
      <c r="AQ300">
        <f>[1]RPPF_UPDATED_RW4!AQ300</f>
        <v>8.5940221124295696E-2</v>
      </c>
      <c r="AR300">
        <f>[1]RPPF_UPDATED_RW4!AR300</f>
        <v>0.14462880901573399</v>
      </c>
      <c r="AS300">
        <f>[1]RPPF_UPDATED_RW4!AS300</f>
        <v>0.42141344828362298</v>
      </c>
      <c r="AT300">
        <f>[1]RPPF_UPDATED_RW4!AT300</f>
        <v>299</v>
      </c>
    </row>
    <row r="301" spans="1:46" x14ac:dyDescent="0.25">
      <c r="A301">
        <f>[1]RPPF_UPDATED_RW4!A301</f>
        <v>299</v>
      </c>
      <c r="B301">
        <f>[1]RPPF_UPDATED_RW4!B301</f>
        <v>2025</v>
      </c>
      <c r="C301" t="str">
        <f>[1]RPPF_UPDATED_RW4!C301</f>
        <v>Howard</v>
      </c>
      <c r="D301">
        <f>[1]RPPF_UPDATED_RW4!D301</f>
        <v>70.024900000000002</v>
      </c>
      <c r="E301">
        <f>[1]RPPF_UPDATED_RW4!E301</f>
        <v>85</v>
      </c>
      <c r="F301">
        <f>[1]RPPF_UPDATED_RW4!F301</f>
        <v>69.215100000000007</v>
      </c>
      <c r="G301">
        <f>[1]RPPF_UPDATED_RW4!G301</f>
        <v>83</v>
      </c>
      <c r="H301">
        <f>[1]RPPF_UPDATED_RW4!H301</f>
        <v>107.30800000000001</v>
      </c>
      <c r="I301">
        <f>[1]RPPF_UPDATED_RW4!I301</f>
        <v>148</v>
      </c>
      <c r="J301">
        <f>[1]RPPF_UPDATED_RW4!J301</f>
        <v>106.89700000000001</v>
      </c>
      <c r="K301">
        <f>[1]RPPF_UPDATED_RW4!K301</f>
        <v>188</v>
      </c>
      <c r="L301">
        <f>[1]RPPF_UPDATED_RW4!L301</f>
        <v>114.52500000000001</v>
      </c>
      <c r="M301">
        <f>[1]RPPF_UPDATED_RW4!M301</f>
        <v>340</v>
      </c>
      <c r="N301">
        <f>[1]RPPF_UPDATED_RW4!N301</f>
        <v>118.902</v>
      </c>
      <c r="O301">
        <f>[1]RPPF_UPDATED_RW4!O301</f>
        <v>354</v>
      </c>
      <c r="P301">
        <f>[1]RPPF_UPDATED_RW4!P301</f>
        <v>-12.0044</v>
      </c>
      <c r="Q301">
        <f>[1]RPPF_UPDATED_RW4!Q301</f>
        <v>305</v>
      </c>
      <c r="R301">
        <f>[1]RPPF_UPDATED_RW4!R301</f>
        <v>0.32052599999999998</v>
      </c>
      <c r="S301">
        <f>[1]RPPF_UPDATED_RW4!S301</f>
        <v>0.19733129999999999</v>
      </c>
      <c r="T301">
        <f>[1]RPPF_UPDATED_RW4!T301</f>
        <v>0.25462770000000001</v>
      </c>
      <c r="U301">
        <f>[1]RPPF_UPDATED_RW4!U301</f>
        <v>0.1320335</v>
      </c>
      <c r="V301">
        <f>[1]RPPF_UPDATED_RW4!V301</f>
        <v>260</v>
      </c>
      <c r="W301">
        <f>[1]RPPF_UPDATED_RW4!W301</f>
        <v>313</v>
      </c>
      <c r="X301">
        <f>[1]RPPF_UPDATED_RW4!X301</f>
        <v>277</v>
      </c>
      <c r="Y301">
        <f>[1]RPPF_UPDATED_RW4!Y301</f>
        <v>335</v>
      </c>
      <c r="Z301">
        <f>[1]RPPF_UPDATED_RW4!Z301</f>
        <v>-0.17143901669263301</v>
      </c>
      <c r="AA301">
        <f>[1]RPPF_UPDATED_RW4!AA301</f>
        <v>301</v>
      </c>
      <c r="AB301">
        <f>[1]RPPF_UPDATED_RW4!AB301</f>
        <v>800172.33414836403</v>
      </c>
      <c r="AC301">
        <f>[1]RPPF_UPDATED_RW4!AC301</f>
        <v>157</v>
      </c>
      <c r="AD301">
        <f>[1]RPPF_UPDATED_RW4!AD301</f>
        <v>29.857274320455499</v>
      </c>
      <c r="AE301">
        <f>[1]RPPF_UPDATED_RW4!AE301</f>
        <v>336</v>
      </c>
      <c r="AF301">
        <f>[1]RPPF_UPDATED_RW4!AF301</f>
        <v>318.5</v>
      </c>
      <c r="AG301">
        <f>[1]RPPF_UPDATED_RW4!AG301</f>
        <v>0.25892864999999998</v>
      </c>
      <c r="AH301">
        <f>[1]RPPF_UPDATED_RW4!AH301</f>
        <v>285</v>
      </c>
      <c r="AI301">
        <f>[1]RPPF_UPDATED_RW4!AI301</f>
        <v>313</v>
      </c>
      <c r="AJ301">
        <f>[1]RPPF_UPDATED_RW4!AJ301</f>
        <v>277</v>
      </c>
      <c r="AK301">
        <f>[1]RPPF_UPDATED_RW4!AK301</f>
        <v>335</v>
      </c>
      <c r="AL301">
        <f>[1]RPPF_UPDATED_RW4!AL301</f>
        <v>278.916666666666</v>
      </c>
      <c r="AM301">
        <f>[1]RPPF_UPDATED_RW4!AM301</f>
        <v>1413.4436182534901</v>
      </c>
      <c r="AN301">
        <f>[1]RPPF_UPDATED_RW4!AN301</f>
        <v>305</v>
      </c>
      <c r="AO301">
        <f>[1]RPPF_UPDATED_RW4!AO301</f>
        <v>1077.1950754258601</v>
      </c>
      <c r="AP301">
        <f>[1]RPPF_UPDATED_RW4!AP301</f>
        <v>287</v>
      </c>
      <c r="AQ301">
        <f>[1]RPPF_UPDATED_RW4!AQ301</f>
        <v>0.105921172232148</v>
      </c>
      <c r="AR301">
        <f>[1]RPPF_UPDATED_RW4!AR301</f>
        <v>0.123084293300457</v>
      </c>
      <c r="AS301">
        <f>[1]RPPF_UPDATED_RW4!AS301</f>
        <v>0.42026801690974103</v>
      </c>
      <c r="AT301">
        <f>[1]RPPF_UPDATED_RW4!AT301</f>
        <v>300</v>
      </c>
    </row>
    <row r="302" spans="1:46" x14ac:dyDescent="0.25">
      <c r="A302">
        <f>[1]RPPF_UPDATED_RW4!A302</f>
        <v>300</v>
      </c>
      <c r="B302">
        <f>[1]RPPF_UPDATED_RW4!B302</f>
        <v>2025</v>
      </c>
      <c r="C302" t="str">
        <f>[1]RPPF_UPDATED_RW4!C302</f>
        <v>Utah Tech</v>
      </c>
      <c r="D302">
        <f>[1]RPPF_UPDATED_RW4!D302</f>
        <v>68.345100000000002</v>
      </c>
      <c r="E302">
        <f>[1]RPPF_UPDATED_RW4!E302</f>
        <v>169</v>
      </c>
      <c r="F302">
        <f>[1]RPPF_UPDATED_RW4!F302</f>
        <v>67.1708</v>
      </c>
      <c r="G302">
        <f>[1]RPPF_UPDATED_RW4!G302</f>
        <v>193</v>
      </c>
      <c r="H302">
        <f>[1]RPPF_UPDATED_RW4!H302</f>
        <v>100.304</v>
      </c>
      <c r="I302">
        <f>[1]RPPF_UPDATED_RW4!I302</f>
        <v>301</v>
      </c>
      <c r="J302">
        <f>[1]RPPF_UPDATED_RW4!J302</f>
        <v>103.80200000000001</v>
      </c>
      <c r="K302">
        <f>[1]RPPF_UPDATED_RW4!K302</f>
        <v>240</v>
      </c>
      <c r="L302">
        <f>[1]RPPF_UPDATED_RW4!L302</f>
        <v>113.139</v>
      </c>
      <c r="M302">
        <f>[1]RPPF_UPDATED_RW4!M302</f>
        <v>332</v>
      </c>
      <c r="N302">
        <f>[1]RPPF_UPDATED_RW4!N302</f>
        <v>115.045</v>
      </c>
      <c r="O302">
        <f>[1]RPPF_UPDATED_RW4!O302</f>
        <v>321</v>
      </c>
      <c r="P302">
        <f>[1]RPPF_UPDATED_RW4!P302</f>
        <v>-11.242699999999999</v>
      </c>
      <c r="Q302">
        <f>[1]RPPF_UPDATED_RW4!Q302</f>
        <v>297</v>
      </c>
      <c r="R302">
        <f>[1]RPPF_UPDATED_RW4!R302</f>
        <v>0.2027311</v>
      </c>
      <c r="S302">
        <f>[1]RPPF_UPDATED_RW4!S302</f>
        <v>0.23222950000000001</v>
      </c>
      <c r="T302">
        <f>[1]RPPF_UPDATED_RW4!T302</f>
        <v>0.21243010000000001</v>
      </c>
      <c r="U302">
        <f>[1]RPPF_UPDATED_RW4!U302</f>
        <v>0.1941309</v>
      </c>
      <c r="V302">
        <f>[1]RPPF_UPDATED_RW4!V302</f>
        <v>311</v>
      </c>
      <c r="W302">
        <f>[1]RPPF_UPDATED_RW4!W302</f>
        <v>295</v>
      </c>
      <c r="X302">
        <f>[1]RPPF_UPDATED_RW4!X302</f>
        <v>301</v>
      </c>
      <c r="Y302">
        <f>[1]RPPF_UPDATED_RW4!Y302</f>
        <v>309</v>
      </c>
      <c r="Z302">
        <f>[1]RPPF_UPDATED_RW4!Z302</f>
        <v>-0.16450338063738201</v>
      </c>
      <c r="AA302">
        <f>[1]RPPF_UPDATED_RW4!AA302</f>
        <v>298</v>
      </c>
      <c r="AB302">
        <f>[1]RPPF_UPDATED_RW4!AB302</f>
        <v>736408.55640290002</v>
      </c>
      <c r="AC302">
        <f>[1]RPPF_UPDATED_RW4!AC302</f>
        <v>236</v>
      </c>
      <c r="AD302">
        <f>[1]RPPF_UPDATED_RW4!AD302</f>
        <v>29.018904563557999</v>
      </c>
      <c r="AE302">
        <f>[1]RPPF_UPDATED_RW4!AE302</f>
        <v>311</v>
      </c>
      <c r="AF302">
        <f>[1]RPPF_UPDATED_RW4!AF302</f>
        <v>304.5</v>
      </c>
      <c r="AG302">
        <f>[1]RPPF_UPDATED_RW4!AG302</f>
        <v>0.21748029999999999</v>
      </c>
      <c r="AH302">
        <f>[1]RPPF_UPDATED_RW4!AH302</f>
        <v>310</v>
      </c>
      <c r="AI302">
        <f>[1]RPPF_UPDATED_RW4!AI302</f>
        <v>295</v>
      </c>
      <c r="AJ302">
        <f>[1]RPPF_UPDATED_RW4!AJ302</f>
        <v>301</v>
      </c>
      <c r="AK302">
        <f>[1]RPPF_UPDATED_RW4!AK302</f>
        <v>309</v>
      </c>
      <c r="AL302">
        <f>[1]RPPF_UPDATED_RW4!AL302</f>
        <v>293.08333333333297</v>
      </c>
      <c r="AM302">
        <f>[1]RPPF_UPDATED_RW4!AM302</f>
        <v>1262.0417876856</v>
      </c>
      <c r="AN302">
        <f>[1]RPPF_UPDATED_RW4!AN302</f>
        <v>292</v>
      </c>
      <c r="AO302">
        <f>[1]RPPF_UPDATED_RW4!AO302</f>
        <v>1347.6316398925901</v>
      </c>
      <c r="AP302">
        <f>[1]RPPF_UPDATED_RW4!AP302</f>
        <v>308</v>
      </c>
      <c r="AQ302">
        <f>[1]RPPF_UPDATED_RW4!AQ302</f>
        <v>0.12607374800508001</v>
      </c>
      <c r="AR302">
        <f>[1]RPPF_UPDATED_RW4!AR302</f>
        <v>0.10052702909394901</v>
      </c>
      <c r="AS302">
        <f>[1]RPPF_UPDATED_RW4!AS302</f>
        <v>0.41849720293349002</v>
      </c>
      <c r="AT302">
        <f>[1]RPPF_UPDATED_RW4!AT302</f>
        <v>301</v>
      </c>
    </row>
    <row r="303" spans="1:46" x14ac:dyDescent="0.25">
      <c r="A303">
        <f>[1]RPPF_UPDATED_RW4!A303</f>
        <v>301</v>
      </c>
      <c r="B303">
        <f>[1]RPPF_UPDATED_RW4!B303</f>
        <v>2025</v>
      </c>
      <c r="C303" t="str">
        <f>[1]RPPF_UPDATED_RW4!C303</f>
        <v>LIU</v>
      </c>
      <c r="D303">
        <f>[1]RPPF_UPDATED_RW4!D303</f>
        <v>65.3095</v>
      </c>
      <c r="E303">
        <f>[1]RPPF_UPDATED_RW4!E303</f>
        <v>318</v>
      </c>
      <c r="F303">
        <f>[1]RPPF_UPDATED_RW4!F303</f>
        <v>65.056200000000004</v>
      </c>
      <c r="G303">
        <f>[1]RPPF_UPDATED_RW4!G303</f>
        <v>297</v>
      </c>
      <c r="H303">
        <f>[1]RPPF_UPDATED_RW4!H303</f>
        <v>97.138900000000007</v>
      </c>
      <c r="I303">
        <f>[1]RPPF_UPDATED_RW4!I303</f>
        <v>332</v>
      </c>
      <c r="J303">
        <f>[1]RPPF_UPDATED_RW4!J303</f>
        <v>94.450299999999999</v>
      </c>
      <c r="K303">
        <f>[1]RPPF_UPDATED_RW4!K303</f>
        <v>357</v>
      </c>
      <c r="L303">
        <f>[1]RPPF_UPDATED_RW4!L303</f>
        <v>101.21899999999999</v>
      </c>
      <c r="M303">
        <f>[1]RPPF_UPDATED_RW4!M303</f>
        <v>72</v>
      </c>
      <c r="N303">
        <f>[1]RPPF_UPDATED_RW4!N303</f>
        <v>106.619</v>
      </c>
      <c r="O303">
        <f>[1]RPPF_UPDATED_RW4!O303</f>
        <v>153</v>
      </c>
      <c r="P303">
        <f>[1]RPPF_UPDATED_RW4!P303</f>
        <v>-12.1686</v>
      </c>
      <c r="Q303">
        <f>[1]RPPF_UPDATED_RW4!Q303</f>
        <v>306</v>
      </c>
      <c r="R303">
        <f>[1]RPPF_UPDATED_RW4!R303</f>
        <v>0.21823039999999999</v>
      </c>
      <c r="S303">
        <f>[1]RPPF_UPDATED_RW4!S303</f>
        <v>0.22722980000000001</v>
      </c>
      <c r="T303">
        <f>[1]RPPF_UPDATED_RW4!T303</f>
        <v>0.17163239999999999</v>
      </c>
      <c r="U303">
        <f>[1]RPPF_UPDATED_RW4!U303</f>
        <v>0.27002680000000001</v>
      </c>
      <c r="V303">
        <f>[1]RPPF_UPDATED_RW4!V303</f>
        <v>304</v>
      </c>
      <c r="W303">
        <f>[1]RPPF_UPDATED_RW4!W303</f>
        <v>298</v>
      </c>
      <c r="X303">
        <f>[1]RPPF_UPDATED_RW4!X303</f>
        <v>324</v>
      </c>
      <c r="Y303">
        <f>[1]RPPF_UPDATED_RW4!Y303</f>
        <v>268</v>
      </c>
      <c r="Z303">
        <f>[1]RPPF_UPDATED_RW4!Z303</f>
        <v>-0.18632358232722601</v>
      </c>
      <c r="AA303">
        <f>[1]RPPF_UPDATED_RW4!AA303</f>
        <v>308</v>
      </c>
      <c r="AB303">
        <f>[1]RPPF_UPDATED_RW4!AB303</f>
        <v>582616.85196899204</v>
      </c>
      <c r="AC303">
        <f>[1]RPPF_UPDATED_RW4!AC303</f>
        <v>358</v>
      </c>
      <c r="AD303">
        <f>[1]RPPF_UPDATED_RW4!AD303</f>
        <v>26.888031541874401</v>
      </c>
      <c r="AE303">
        <f>[1]RPPF_UPDATED_RW4!AE303</f>
        <v>208</v>
      </c>
      <c r="AF303">
        <f>[1]RPPF_UPDATED_RW4!AF303</f>
        <v>258</v>
      </c>
      <c r="AG303">
        <f>[1]RPPF_UPDATED_RW4!AG303</f>
        <v>0.22273009999999999</v>
      </c>
      <c r="AH303">
        <f>[1]RPPF_UPDATED_RW4!AH303</f>
        <v>307</v>
      </c>
      <c r="AI303">
        <f>[1]RPPF_UPDATED_RW4!AI303</f>
        <v>298</v>
      </c>
      <c r="AJ303">
        <f>[1]RPPF_UPDATED_RW4!AJ303</f>
        <v>324</v>
      </c>
      <c r="AK303">
        <f>[1]RPPF_UPDATED_RW4!AK303</f>
        <v>268</v>
      </c>
      <c r="AL303">
        <f>[1]RPPF_UPDATED_RW4!AL303</f>
        <v>303.83333333333297</v>
      </c>
      <c r="AM303">
        <f>[1]RPPF_UPDATED_RW4!AM303</f>
        <v>1337.1192217452599</v>
      </c>
      <c r="AN303">
        <f>[1]RPPF_UPDATED_RW4!AN303</f>
        <v>299</v>
      </c>
      <c r="AO303">
        <f>[1]RPPF_UPDATED_RW4!AO303</f>
        <v>1364.13234373501</v>
      </c>
      <c r="AP303">
        <f>[1]RPPF_UPDATED_RW4!AP303</f>
        <v>309</v>
      </c>
      <c r="AQ303">
        <f>[1]RPPF_UPDATED_RW4!AQ303</f>
        <v>0.122648692691245</v>
      </c>
      <c r="AR303">
        <f>[1]RPPF_UPDATED_RW4!AR303</f>
        <v>0.102797173409737</v>
      </c>
      <c r="AS303">
        <f>[1]RPPF_UPDATED_RW4!AS303</f>
        <v>0.41764271681473297</v>
      </c>
      <c r="AT303">
        <f>[1]RPPF_UPDATED_RW4!AT303</f>
        <v>302</v>
      </c>
    </row>
    <row r="304" spans="1:46" x14ac:dyDescent="0.25">
      <c r="A304">
        <f>[1]RPPF_UPDATED_RW4!A304</f>
        <v>302</v>
      </c>
      <c r="B304">
        <f>[1]RPPF_UPDATED_RW4!B304</f>
        <v>2025</v>
      </c>
      <c r="C304" t="str">
        <f>[1]RPPF_UPDATED_RW4!C304</f>
        <v>Austin Peay</v>
      </c>
      <c r="D304">
        <f>[1]RPPF_UPDATED_RW4!D304</f>
        <v>66.7273</v>
      </c>
      <c r="E304">
        <f>[1]RPPF_UPDATED_RW4!E304</f>
        <v>255</v>
      </c>
      <c r="F304">
        <f>[1]RPPF_UPDATED_RW4!F304</f>
        <v>65.942599999999999</v>
      </c>
      <c r="G304">
        <f>[1]RPPF_UPDATED_RW4!G304</f>
        <v>255</v>
      </c>
      <c r="H304">
        <f>[1]RPPF_UPDATED_RW4!H304</f>
        <v>101.111</v>
      </c>
      <c r="I304">
        <f>[1]RPPF_UPDATED_RW4!I304</f>
        <v>282</v>
      </c>
      <c r="J304">
        <f>[1]RPPF_UPDATED_RW4!J304</f>
        <v>100.422</v>
      </c>
      <c r="K304">
        <f>[1]RPPF_UPDATED_RW4!K304</f>
        <v>301</v>
      </c>
      <c r="L304">
        <f>[1]RPPF_UPDATED_RW4!L304</f>
        <v>110.229</v>
      </c>
      <c r="M304">
        <f>[1]RPPF_UPDATED_RW4!M304</f>
        <v>278</v>
      </c>
      <c r="N304">
        <f>[1]RPPF_UPDATED_RW4!N304</f>
        <v>110.423</v>
      </c>
      <c r="O304">
        <f>[1]RPPF_UPDATED_RW4!O304</f>
        <v>232</v>
      </c>
      <c r="P304">
        <f>[1]RPPF_UPDATED_RW4!P304</f>
        <v>-10.0007</v>
      </c>
      <c r="Q304">
        <f>[1]RPPF_UPDATED_RW4!Q304</f>
        <v>284</v>
      </c>
      <c r="R304">
        <f>[1]RPPF_UPDATED_RW4!R304</f>
        <v>0.40042159999999999</v>
      </c>
      <c r="S304">
        <f>[1]RPPF_UPDATED_RW4!S304</f>
        <v>0.16323309999999999</v>
      </c>
      <c r="T304">
        <f>[1]RPPF_UPDATED_RW4!T304</f>
        <v>0.23932870000000001</v>
      </c>
      <c r="U304">
        <f>[1]RPPF_UPDATED_RW4!U304</f>
        <v>0.11923400000000001</v>
      </c>
      <c r="V304">
        <f>[1]RPPF_UPDATED_RW4!V304</f>
        <v>216</v>
      </c>
      <c r="W304">
        <f>[1]RPPF_UPDATED_RW4!W304</f>
        <v>331</v>
      </c>
      <c r="X304">
        <f>[1]RPPF_UPDATED_RW4!X304</f>
        <v>287</v>
      </c>
      <c r="Y304">
        <f>[1]RPPF_UPDATED_RW4!Y304</f>
        <v>340</v>
      </c>
      <c r="Z304">
        <f>[1]RPPF_UPDATED_RW4!Z304</f>
        <v>-0.14987868533568699</v>
      </c>
      <c r="AA304">
        <f>[1]RPPF_UPDATED_RW4!AA304</f>
        <v>285</v>
      </c>
      <c r="AB304">
        <f>[1]RPPF_UPDATED_RW4!AB304</f>
        <v>672916.66718449304</v>
      </c>
      <c r="AC304">
        <f>[1]RPPF_UPDATED_RW4!AC304</f>
        <v>310</v>
      </c>
      <c r="AD304">
        <f>[1]RPPF_UPDATED_RW4!AD304</f>
        <v>27.835031358757298</v>
      </c>
      <c r="AE304">
        <f>[1]RPPF_UPDATED_RW4!AE304</f>
        <v>256</v>
      </c>
      <c r="AF304">
        <f>[1]RPPF_UPDATED_RW4!AF304</f>
        <v>270.5</v>
      </c>
      <c r="AG304">
        <f>[1]RPPF_UPDATED_RW4!AG304</f>
        <v>0.28182734999999998</v>
      </c>
      <c r="AH304">
        <f>[1]RPPF_UPDATED_RW4!AH304</f>
        <v>274</v>
      </c>
      <c r="AI304">
        <f>[1]RPPF_UPDATED_RW4!AI304</f>
        <v>331</v>
      </c>
      <c r="AJ304">
        <f>[1]RPPF_UPDATED_RW4!AJ304</f>
        <v>287</v>
      </c>
      <c r="AK304">
        <f>[1]RPPF_UPDATED_RW4!AK304</f>
        <v>340</v>
      </c>
      <c r="AL304">
        <f>[1]RPPF_UPDATED_RW4!AL304</f>
        <v>294.416666666666</v>
      </c>
      <c r="AM304">
        <f>[1]RPPF_UPDATED_RW4!AM304</f>
        <v>1803.65787739537</v>
      </c>
      <c r="AN304">
        <f>[1]RPPF_UPDATED_RW4!AN304</f>
        <v>326</v>
      </c>
      <c r="AO304">
        <f>[1]RPPF_UPDATED_RW4!AO304</f>
        <v>1044.6703155909599</v>
      </c>
      <c r="AP304">
        <f>[1]RPPF_UPDATED_RW4!AP304</f>
        <v>286</v>
      </c>
      <c r="AQ304">
        <f>[1]RPPF_UPDATED_RW4!AQ304</f>
        <v>8.5508140590165302E-2</v>
      </c>
      <c r="AR304">
        <f>[1]RPPF_UPDATED_RW4!AR304</f>
        <v>0.13448382553812599</v>
      </c>
      <c r="AS304">
        <f>[1]RPPF_UPDATED_RW4!AS304</f>
        <v>0.41357162106758499</v>
      </c>
      <c r="AT304">
        <f>[1]RPPF_UPDATED_RW4!AT304</f>
        <v>303</v>
      </c>
    </row>
    <row r="305" spans="1:46" x14ac:dyDescent="0.25">
      <c r="A305">
        <f>[1]RPPF_UPDATED_RW4!A305</f>
        <v>303</v>
      </c>
      <c r="B305">
        <f>[1]RPPF_UPDATED_RW4!B305</f>
        <v>2025</v>
      </c>
      <c r="C305" t="str">
        <f>[1]RPPF_UPDATED_RW4!C305</f>
        <v>Niagara</v>
      </c>
      <c r="D305">
        <f>[1]RPPF_UPDATED_RW4!D305</f>
        <v>64.4696</v>
      </c>
      <c r="E305">
        <f>[1]RPPF_UPDATED_RW4!E305</f>
        <v>341</v>
      </c>
      <c r="F305">
        <f>[1]RPPF_UPDATED_RW4!F305</f>
        <v>64.700699999999998</v>
      </c>
      <c r="G305">
        <f>[1]RPPF_UPDATED_RW4!G305</f>
        <v>318</v>
      </c>
      <c r="H305">
        <f>[1]RPPF_UPDATED_RW4!H305</f>
        <v>103.40600000000001</v>
      </c>
      <c r="I305">
        <f>[1]RPPF_UPDATED_RW4!I305</f>
        <v>252</v>
      </c>
      <c r="J305">
        <f>[1]RPPF_UPDATED_RW4!J305</f>
        <v>102.24</v>
      </c>
      <c r="K305">
        <f>[1]RPPF_UPDATED_RW4!K305</f>
        <v>271</v>
      </c>
      <c r="L305">
        <f>[1]RPPF_UPDATED_RW4!L305</f>
        <v>108.679</v>
      </c>
      <c r="M305">
        <f>[1]RPPF_UPDATED_RW4!M305</f>
        <v>246</v>
      </c>
      <c r="N305">
        <f>[1]RPPF_UPDATED_RW4!N305</f>
        <v>115.31100000000001</v>
      </c>
      <c r="O305">
        <f>[1]RPPF_UPDATED_RW4!O305</f>
        <v>322</v>
      </c>
      <c r="P305">
        <f>[1]RPPF_UPDATED_RW4!P305</f>
        <v>-13.0709</v>
      </c>
      <c r="Q305">
        <f>[1]RPPF_UPDATED_RW4!Q305</f>
        <v>317</v>
      </c>
      <c r="R305">
        <f>[1]RPPF_UPDATED_RW4!R305</f>
        <v>0.19693140000000001</v>
      </c>
      <c r="S305">
        <f>[1]RPPF_UPDATED_RW4!S305</f>
        <v>0.21962989999999999</v>
      </c>
      <c r="T305">
        <f>[1]RPPF_UPDATED_RW4!T305</f>
        <v>0.2433283</v>
      </c>
      <c r="U305">
        <f>[1]RPPF_UPDATED_RW4!U305</f>
        <v>0.20363010000000001</v>
      </c>
      <c r="V305">
        <f>[1]RPPF_UPDATED_RW4!V305</f>
        <v>314</v>
      </c>
      <c r="W305">
        <f>[1]RPPF_UPDATED_RW4!W305</f>
        <v>299</v>
      </c>
      <c r="X305">
        <f>[1]RPPF_UPDATED_RW4!X305</f>
        <v>283</v>
      </c>
      <c r="Y305">
        <f>[1]RPPF_UPDATED_RW4!Y305</f>
        <v>301</v>
      </c>
      <c r="Z305">
        <f>[1]RPPF_UPDATED_RW4!Z305</f>
        <v>-0.20274672093513799</v>
      </c>
      <c r="AA305">
        <f>[1]RPPF_UPDATED_RW4!AA305</f>
        <v>317</v>
      </c>
      <c r="AB305">
        <f>[1]RPPF_UPDATED_RW4!AB305</f>
        <v>673901.86346495897</v>
      </c>
      <c r="AC305">
        <f>[1]RPPF_UPDATED_RW4!AC305</f>
        <v>309</v>
      </c>
      <c r="AD305">
        <f>[1]RPPF_UPDATED_RW4!AD305</f>
        <v>30.877220974728399</v>
      </c>
      <c r="AE305">
        <f>[1]RPPF_UPDATED_RW4!AE305</f>
        <v>352</v>
      </c>
      <c r="AF305">
        <f>[1]RPPF_UPDATED_RW4!AF305</f>
        <v>334.5</v>
      </c>
      <c r="AG305">
        <f>[1]RPPF_UPDATED_RW4!AG305</f>
        <v>0.20828065000000001</v>
      </c>
      <c r="AH305">
        <f>[1]RPPF_UPDATED_RW4!AH305</f>
        <v>317</v>
      </c>
      <c r="AI305">
        <f>[1]RPPF_UPDATED_RW4!AI305</f>
        <v>299</v>
      </c>
      <c r="AJ305">
        <f>[1]RPPF_UPDATED_RW4!AJ305</f>
        <v>283</v>
      </c>
      <c r="AK305">
        <f>[1]RPPF_UPDATED_RW4!AK305</f>
        <v>301</v>
      </c>
      <c r="AL305">
        <f>[1]RPPF_UPDATED_RW4!AL305</f>
        <v>310.25</v>
      </c>
      <c r="AM305">
        <f>[1]RPPF_UPDATED_RW4!AM305</f>
        <v>1412.60365733445</v>
      </c>
      <c r="AN305">
        <f>[1]RPPF_UPDATED_RW4!AN305</f>
        <v>304</v>
      </c>
      <c r="AO305">
        <f>[1]RPPF_UPDATED_RW4!AO305</f>
        <v>1489.57668415188</v>
      </c>
      <c r="AP305">
        <f>[1]RPPF_UPDATED_RW4!AP305</f>
        <v>317</v>
      </c>
      <c r="AQ305">
        <f>[1]RPPF_UPDATED_RW4!AQ305</f>
        <v>0.11789736035014001</v>
      </c>
      <c r="AR305">
        <f>[1]RPPF_UPDATED_RW4!AR305</f>
        <v>9.50769826296788E-2</v>
      </c>
      <c r="AS305">
        <f>[1]RPPF_UPDATED_RW4!AS305</f>
        <v>0.40824315962395802</v>
      </c>
      <c r="AT305">
        <f>[1]RPPF_UPDATED_RW4!AT305</f>
        <v>304</v>
      </c>
    </row>
    <row r="306" spans="1:46" x14ac:dyDescent="0.25">
      <c r="A306">
        <f>[1]RPPF_UPDATED_RW4!A306</f>
        <v>304</v>
      </c>
      <c r="B306">
        <f>[1]RPPF_UPDATED_RW4!B306</f>
        <v>2025</v>
      </c>
      <c r="C306" t="str">
        <f>[1]RPPF_UPDATED_RW4!C306</f>
        <v>Tarleton St.</v>
      </c>
      <c r="D306">
        <f>[1]RPPF_UPDATED_RW4!D306</f>
        <v>67.438000000000002</v>
      </c>
      <c r="E306">
        <f>[1]RPPF_UPDATED_RW4!E306</f>
        <v>212</v>
      </c>
      <c r="F306">
        <f>[1]RPPF_UPDATED_RW4!F306</f>
        <v>65.471800000000002</v>
      </c>
      <c r="G306">
        <f>[1]RPPF_UPDATED_RW4!G306</f>
        <v>285</v>
      </c>
      <c r="H306">
        <f>[1]RPPF_UPDATED_RW4!H306</f>
        <v>90.296199999999999</v>
      </c>
      <c r="I306">
        <f>[1]RPPF_UPDATED_RW4!I306</f>
        <v>361</v>
      </c>
      <c r="J306">
        <f>[1]RPPF_UPDATED_RW4!J306</f>
        <v>95.068200000000004</v>
      </c>
      <c r="K306">
        <f>[1]RPPF_UPDATED_RW4!K306</f>
        <v>352</v>
      </c>
      <c r="L306">
        <f>[1]RPPF_UPDATED_RW4!L306</f>
        <v>106.468</v>
      </c>
      <c r="M306">
        <f>[1]RPPF_UPDATED_RW4!M306</f>
        <v>183</v>
      </c>
      <c r="N306">
        <f>[1]RPPF_UPDATED_RW4!N306</f>
        <v>105.523</v>
      </c>
      <c r="O306">
        <f>[1]RPPF_UPDATED_RW4!O306</f>
        <v>135</v>
      </c>
      <c r="P306">
        <f>[1]RPPF_UPDATED_RW4!P306</f>
        <v>-10.454499999999999</v>
      </c>
      <c r="Q306">
        <f>[1]RPPF_UPDATED_RW4!Q306</f>
        <v>289</v>
      </c>
      <c r="R306">
        <f>[1]RPPF_UPDATED_RW4!R306</f>
        <v>0.462119</v>
      </c>
      <c r="S306">
        <f>[1]RPPF_UPDATED_RW4!S306</f>
        <v>0.13523379999999999</v>
      </c>
      <c r="T306">
        <f>[1]RPPF_UPDATED_RW4!T306</f>
        <v>0.15153320000000001</v>
      </c>
      <c r="U306">
        <f>[1]RPPF_UPDATED_RW4!U306</f>
        <v>0.1120343</v>
      </c>
      <c r="V306">
        <f>[1]RPPF_UPDATED_RW4!V306</f>
        <v>190</v>
      </c>
      <c r="W306">
        <f>[1]RPPF_UPDATED_RW4!W306</f>
        <v>338</v>
      </c>
      <c r="X306">
        <f>[1]RPPF_UPDATED_RW4!X306</f>
        <v>332</v>
      </c>
      <c r="Y306">
        <f>[1]RPPF_UPDATED_RW4!Y306</f>
        <v>343</v>
      </c>
      <c r="Z306">
        <f>[1]RPPF_UPDATED_RW4!Z306</f>
        <v>-0.155028322310863</v>
      </c>
      <c r="AA306">
        <f>[1]RPPF_UPDATED_RW4!AA306</f>
        <v>290</v>
      </c>
      <c r="AB306">
        <f>[1]RPPF_UPDATED_RW4!AB306</f>
        <v>609502.12527432304</v>
      </c>
      <c r="AC306">
        <f>[1]RPPF_UPDATED_RW4!AC306</f>
        <v>353</v>
      </c>
      <c r="AD306">
        <f>[1]RPPF_UPDATED_RW4!AD306</f>
        <v>25.6124265174927</v>
      </c>
      <c r="AE306">
        <f>[1]RPPF_UPDATED_RW4!AE306</f>
        <v>137</v>
      </c>
      <c r="AF306">
        <f>[1]RPPF_UPDATED_RW4!AF306</f>
        <v>213.5</v>
      </c>
      <c r="AG306">
        <f>[1]RPPF_UPDATED_RW4!AG306</f>
        <v>0.29867640000000001</v>
      </c>
      <c r="AH306">
        <f>[1]RPPF_UPDATED_RW4!AH306</f>
        <v>262</v>
      </c>
      <c r="AI306">
        <f>[1]RPPF_UPDATED_RW4!AI306</f>
        <v>338</v>
      </c>
      <c r="AJ306">
        <f>[1]RPPF_UPDATED_RW4!AJ306</f>
        <v>332</v>
      </c>
      <c r="AK306">
        <f>[1]RPPF_UPDATED_RW4!AK306</f>
        <v>343</v>
      </c>
      <c r="AL306">
        <f>[1]RPPF_UPDATED_RW4!AL306</f>
        <v>298.916666666666</v>
      </c>
      <c r="AM306">
        <f>[1]RPPF_UPDATED_RW4!AM306</f>
        <v>2210.36949835519</v>
      </c>
      <c r="AN306">
        <f>[1]RPPF_UPDATED_RW4!AN306</f>
        <v>336</v>
      </c>
      <c r="AO306">
        <f>[1]RPPF_UPDATED_RW4!AO306</f>
        <v>1000.80443806965</v>
      </c>
      <c r="AP306">
        <f>[1]RPPF_UPDATED_RW4!AP306</f>
        <v>280</v>
      </c>
      <c r="AQ306">
        <f>[1]RPPF_UPDATED_RW4!AQ306</f>
        <v>6.9415013774426895E-2</v>
      </c>
      <c r="AR306">
        <f>[1]RPPF_UPDATED_RW4!AR306</f>
        <v>0.143290229938111</v>
      </c>
      <c r="AS306">
        <f>[1]RPPF_UPDATED_RW4!AS306</f>
        <v>0.40803675052456601</v>
      </c>
      <c r="AT306">
        <f>[1]RPPF_UPDATED_RW4!AT306</f>
        <v>305</v>
      </c>
    </row>
    <row r="307" spans="1:46" x14ac:dyDescent="0.25">
      <c r="A307">
        <f>[1]RPPF_UPDATED_RW4!A307</f>
        <v>305</v>
      </c>
      <c r="B307">
        <f>[1]RPPF_UPDATED_RW4!B307</f>
        <v>2025</v>
      </c>
      <c r="C307" t="str">
        <f>[1]RPPF_UPDATED_RW4!C307</f>
        <v>North Carolina Central</v>
      </c>
      <c r="D307">
        <f>[1]RPPF_UPDATED_RW4!D307</f>
        <v>68.826499999999996</v>
      </c>
      <c r="E307">
        <f>[1]RPPF_UPDATED_RW4!E307</f>
        <v>143</v>
      </c>
      <c r="F307">
        <f>[1]RPPF_UPDATED_RW4!F307</f>
        <v>66.594999999999999</v>
      </c>
      <c r="G307">
        <f>[1]RPPF_UPDATED_RW4!G307</f>
        <v>217</v>
      </c>
      <c r="H307">
        <f>[1]RPPF_UPDATED_RW4!H307</f>
        <v>105.773</v>
      </c>
      <c r="I307">
        <f>[1]RPPF_UPDATED_RW4!I307</f>
        <v>179</v>
      </c>
      <c r="J307">
        <f>[1]RPPF_UPDATED_RW4!J307</f>
        <v>104.203</v>
      </c>
      <c r="K307">
        <f>[1]RPPF_UPDATED_RW4!K307</f>
        <v>235</v>
      </c>
      <c r="L307">
        <f>[1]RPPF_UPDATED_RW4!L307</f>
        <v>112.925</v>
      </c>
      <c r="M307">
        <f>[1]RPPF_UPDATED_RW4!M307</f>
        <v>330</v>
      </c>
      <c r="N307">
        <f>[1]RPPF_UPDATED_RW4!N307</f>
        <v>117.24</v>
      </c>
      <c r="O307">
        <f>[1]RPPF_UPDATED_RW4!O307</f>
        <v>342</v>
      </c>
      <c r="P307">
        <f>[1]RPPF_UPDATED_RW4!P307</f>
        <v>-13.037599999999999</v>
      </c>
      <c r="Q307">
        <f>[1]RPPF_UPDATED_RW4!Q307</f>
        <v>316</v>
      </c>
      <c r="R307">
        <f>[1]RPPF_UPDATED_RW4!R307</f>
        <v>0.20213120000000001</v>
      </c>
      <c r="S307">
        <f>[1]RPPF_UPDATED_RW4!S307</f>
        <v>0.2150301</v>
      </c>
      <c r="T307">
        <f>[1]RPPF_UPDATED_RW4!T307</f>
        <v>0.20003109999999999</v>
      </c>
      <c r="U307">
        <f>[1]RPPF_UPDATED_RW4!U307</f>
        <v>0.13333339999999999</v>
      </c>
      <c r="V307">
        <f>[1]RPPF_UPDATED_RW4!V307</f>
        <v>312</v>
      </c>
      <c r="W307">
        <f>[1]RPPF_UPDATED_RW4!W307</f>
        <v>301</v>
      </c>
      <c r="X307">
        <f>[1]RPPF_UPDATED_RW4!X307</f>
        <v>311</v>
      </c>
      <c r="Y307">
        <f>[1]RPPF_UPDATED_RW4!Y307</f>
        <v>334</v>
      </c>
      <c r="Z307">
        <f>[1]RPPF_UPDATED_RW4!Z307</f>
        <v>-0.18941831997849601</v>
      </c>
      <c r="AA307">
        <f>[1]RPPF_UPDATED_RW4!AA307</f>
        <v>312</v>
      </c>
      <c r="AB307">
        <f>[1]RPPF_UPDATED_RW4!AB307</f>
        <v>747336.39040723804</v>
      </c>
      <c r="AC307">
        <f>[1]RPPF_UPDATED_RW4!AC307</f>
        <v>219</v>
      </c>
      <c r="AD307">
        <f>[1]RPPF_UPDATED_RW4!AD307</f>
        <v>29.700626508576299</v>
      </c>
      <c r="AE307">
        <f>[1]RPPF_UPDATED_RW4!AE307</f>
        <v>331</v>
      </c>
      <c r="AF307">
        <f>[1]RPPF_UPDATED_RW4!AF307</f>
        <v>321.5</v>
      </c>
      <c r="AG307">
        <f>[1]RPPF_UPDATED_RW4!AG307</f>
        <v>0.20858065000000001</v>
      </c>
      <c r="AH307">
        <f>[1]RPPF_UPDATED_RW4!AH307</f>
        <v>316</v>
      </c>
      <c r="AI307">
        <f>[1]RPPF_UPDATED_RW4!AI307</f>
        <v>301</v>
      </c>
      <c r="AJ307">
        <f>[1]RPPF_UPDATED_RW4!AJ307</f>
        <v>311</v>
      </c>
      <c r="AK307">
        <f>[1]RPPF_UPDATED_RW4!AK307</f>
        <v>334</v>
      </c>
      <c r="AL307">
        <f>[1]RPPF_UPDATED_RW4!AL307</f>
        <v>302.25</v>
      </c>
      <c r="AM307">
        <f>[1]RPPF_UPDATED_RW4!AM307</f>
        <v>1405.6171670849801</v>
      </c>
      <c r="AN307">
        <f>[1]RPPF_UPDATED_RW4!AN307</f>
        <v>303</v>
      </c>
      <c r="AO307">
        <f>[1]RPPF_UPDATED_RW4!AO307</f>
        <v>1449.0797684253</v>
      </c>
      <c r="AP307">
        <f>[1]RPPF_UPDATED_RW4!AP307</f>
        <v>314</v>
      </c>
      <c r="AQ307">
        <f>[1]RPPF_UPDATED_RW4!AQ307</f>
        <v>0.115485431673389</v>
      </c>
      <c r="AR307">
        <f>[1]RPPF_UPDATED_RW4!AR307</f>
        <v>9.5542544711236299E-2</v>
      </c>
      <c r="AS307">
        <f>[1]RPPF_UPDATED_RW4!AS307</f>
        <v>0.40674667879451698</v>
      </c>
      <c r="AT307">
        <f>[1]RPPF_UPDATED_RW4!AT307</f>
        <v>306</v>
      </c>
    </row>
    <row r="308" spans="1:46" x14ac:dyDescent="0.25">
      <c r="A308">
        <f>[1]RPPF_UPDATED_RW4!A308</f>
        <v>306</v>
      </c>
      <c r="B308">
        <f>[1]RPPF_UPDATED_RW4!B308</f>
        <v>2025</v>
      </c>
      <c r="C308" t="str">
        <f>[1]RPPF_UPDATED_RW4!C308</f>
        <v>Texas Southern</v>
      </c>
      <c r="D308">
        <f>[1]RPPF_UPDATED_RW4!D308</f>
        <v>71.461699999999993</v>
      </c>
      <c r="E308">
        <f>[1]RPPF_UPDATED_RW4!E308</f>
        <v>31</v>
      </c>
      <c r="F308">
        <f>[1]RPPF_UPDATED_RW4!F308</f>
        <v>69.968000000000004</v>
      </c>
      <c r="G308">
        <f>[1]RPPF_UPDATED_RW4!G308</f>
        <v>55</v>
      </c>
      <c r="H308">
        <f>[1]RPPF_UPDATED_RW4!H308</f>
        <v>96.376499999999993</v>
      </c>
      <c r="I308">
        <f>[1]RPPF_UPDATED_RW4!I308</f>
        <v>338</v>
      </c>
      <c r="J308">
        <f>[1]RPPF_UPDATED_RW4!J308</f>
        <v>97.003200000000007</v>
      </c>
      <c r="K308">
        <f>[1]RPPF_UPDATED_RW4!K308</f>
        <v>340</v>
      </c>
      <c r="L308">
        <f>[1]RPPF_UPDATED_RW4!L308</f>
        <v>104.101</v>
      </c>
      <c r="M308">
        <f>[1]RPPF_UPDATED_RW4!M308</f>
        <v>129</v>
      </c>
      <c r="N308">
        <f>[1]RPPF_UPDATED_RW4!N308</f>
        <v>107.71899999999999</v>
      </c>
      <c r="O308">
        <f>[1]RPPF_UPDATED_RW4!O308</f>
        <v>176</v>
      </c>
      <c r="P308">
        <f>[1]RPPF_UPDATED_RW4!P308</f>
        <v>-10.715400000000001</v>
      </c>
      <c r="Q308">
        <f>[1]RPPF_UPDATED_RW4!Q308</f>
        <v>291</v>
      </c>
      <c r="R308">
        <f>[1]RPPF_UPDATED_RW4!R308</f>
        <v>0.22192999999999999</v>
      </c>
      <c r="S308">
        <f>[1]RPPF_UPDATED_RW4!S308</f>
        <v>0.20713039999999999</v>
      </c>
      <c r="T308">
        <f>[1]RPPF_UPDATED_RW4!T308</f>
        <v>0.200131</v>
      </c>
      <c r="U308">
        <f>[1]RPPF_UPDATED_RW4!U308</f>
        <v>0.19863040000000001</v>
      </c>
      <c r="V308">
        <f>[1]RPPF_UPDATED_RW4!V308</f>
        <v>300</v>
      </c>
      <c r="W308">
        <f>[1]RPPF_UPDATED_RW4!W308</f>
        <v>304</v>
      </c>
      <c r="X308">
        <f>[1]RPPF_UPDATED_RW4!X308</f>
        <v>310</v>
      </c>
      <c r="Y308">
        <f>[1]RPPF_UPDATED_RW4!Y308</f>
        <v>304</v>
      </c>
      <c r="Z308">
        <f>[1]RPPF_UPDATED_RW4!Z308</f>
        <v>-0.149951652423605</v>
      </c>
      <c r="AA308">
        <f>[1]RPPF_UPDATED_RW4!AA308</f>
        <v>286</v>
      </c>
      <c r="AB308">
        <f>[1]RPPF_UPDATED_RW4!AB308</f>
        <v>672427.49945512705</v>
      </c>
      <c r="AC308">
        <f>[1]RPPF_UPDATED_RW4!AC308</f>
        <v>311</v>
      </c>
      <c r="AD308">
        <f>[1]RPPF_UPDATED_RW4!AD308</f>
        <v>24.980110631037601</v>
      </c>
      <c r="AE308">
        <f>[1]RPPF_UPDATED_RW4!AE308</f>
        <v>112</v>
      </c>
      <c r="AF308">
        <f>[1]RPPF_UPDATED_RW4!AF308</f>
        <v>199</v>
      </c>
      <c r="AG308">
        <f>[1]RPPF_UPDATED_RW4!AG308</f>
        <v>0.2145302</v>
      </c>
      <c r="AH308">
        <f>[1]RPPF_UPDATED_RW4!AH308</f>
        <v>311</v>
      </c>
      <c r="AI308">
        <f>[1]RPPF_UPDATED_RW4!AI308</f>
        <v>304</v>
      </c>
      <c r="AJ308">
        <f>[1]RPPF_UPDATED_RW4!AJ308</f>
        <v>310</v>
      </c>
      <c r="AK308">
        <f>[1]RPPF_UPDATED_RW4!AK308</f>
        <v>304</v>
      </c>
      <c r="AL308">
        <f>[1]RPPF_UPDATED_RW4!AL308</f>
        <v>286.83333333333297</v>
      </c>
      <c r="AM308">
        <f>[1]RPPF_UPDATED_RW4!AM308</f>
        <v>1384.7959224398401</v>
      </c>
      <c r="AN308">
        <f>[1]RPPF_UPDATED_RW4!AN308</f>
        <v>302</v>
      </c>
      <c r="AO308">
        <f>[1]RPPF_UPDATED_RW4!AO308</f>
        <v>1337.0300933543699</v>
      </c>
      <c r="AP308">
        <f>[1]RPPF_UPDATED_RW4!AP308</f>
        <v>307</v>
      </c>
      <c r="AQ308">
        <f>[1]RPPF_UPDATED_RW4!AQ308</f>
        <v>0.111408907809552</v>
      </c>
      <c r="AR308">
        <f>[1]RPPF_UPDATED_RW4!AR308</f>
        <v>9.92613355321042E-2</v>
      </c>
      <c r="AS308">
        <f>[1]RPPF_UPDATED_RW4!AS308</f>
        <v>0.40647073283670199</v>
      </c>
      <c r="AT308">
        <f>[1]RPPF_UPDATED_RW4!AT308</f>
        <v>307</v>
      </c>
    </row>
    <row r="309" spans="1:46" x14ac:dyDescent="0.25">
      <c r="A309">
        <f>[1]RPPF_UPDATED_RW4!A309</f>
        <v>307</v>
      </c>
      <c r="B309">
        <f>[1]RPPF_UPDATED_RW4!B309</f>
        <v>2025</v>
      </c>
      <c r="C309" t="str">
        <f>[1]RPPF_UPDATED_RW4!C309</f>
        <v>Binghamton</v>
      </c>
      <c r="D309">
        <f>[1]RPPF_UPDATED_RW4!D309</f>
        <v>66.485200000000006</v>
      </c>
      <c r="E309">
        <f>[1]RPPF_UPDATED_RW4!E309</f>
        <v>266</v>
      </c>
      <c r="F309">
        <f>[1]RPPF_UPDATED_RW4!F309</f>
        <v>65.820800000000006</v>
      </c>
      <c r="G309">
        <f>[1]RPPF_UPDATED_RW4!G309</f>
        <v>257</v>
      </c>
      <c r="H309">
        <f>[1]RPPF_UPDATED_RW4!H309</f>
        <v>101.70099999999999</v>
      </c>
      <c r="I309">
        <f>[1]RPPF_UPDATED_RW4!I309</f>
        <v>271</v>
      </c>
      <c r="J309">
        <f>[1]RPPF_UPDATED_RW4!J309</f>
        <v>100.383</v>
      </c>
      <c r="K309">
        <f>[1]RPPF_UPDATED_RW4!K309</f>
        <v>304</v>
      </c>
      <c r="L309">
        <f>[1]RPPF_UPDATED_RW4!L309</f>
        <v>108.926</v>
      </c>
      <c r="M309">
        <f>[1]RPPF_UPDATED_RW4!M309</f>
        <v>248</v>
      </c>
      <c r="N309">
        <f>[1]RPPF_UPDATED_RW4!N309</f>
        <v>112.935</v>
      </c>
      <c r="O309">
        <f>[1]RPPF_UPDATED_RW4!O309</f>
        <v>283</v>
      </c>
      <c r="P309">
        <f>[1]RPPF_UPDATED_RW4!P309</f>
        <v>-12.552300000000001</v>
      </c>
      <c r="Q309">
        <f>[1]RPPF_UPDATED_RW4!Q309</f>
        <v>312</v>
      </c>
      <c r="R309">
        <f>[1]RPPF_UPDATED_RW4!R309</f>
        <v>0.27272829999999998</v>
      </c>
      <c r="S309">
        <f>[1]RPPF_UPDATED_RW4!S309</f>
        <v>0.19313169999999999</v>
      </c>
      <c r="T309">
        <f>[1]RPPF_UPDATED_RW4!T309</f>
        <v>0.18133199999999999</v>
      </c>
      <c r="U309">
        <f>[1]RPPF_UPDATED_RW4!U309</f>
        <v>0.23572870000000001</v>
      </c>
      <c r="V309">
        <f>[1]RPPF_UPDATED_RW4!V309</f>
        <v>283</v>
      </c>
      <c r="W309">
        <f>[1]RPPF_UPDATED_RW4!W309</f>
        <v>317</v>
      </c>
      <c r="X309">
        <f>[1]RPPF_UPDATED_RW4!X309</f>
        <v>320</v>
      </c>
      <c r="Y309">
        <f>[1]RPPF_UPDATED_RW4!Y309</f>
        <v>287</v>
      </c>
      <c r="Z309">
        <f>[1]RPPF_UPDATED_RW4!Z309</f>
        <v>-0.18879389698759999</v>
      </c>
      <c r="AA309">
        <f>[1]RPPF_UPDATED_RW4!AA309</f>
        <v>311</v>
      </c>
      <c r="AB309">
        <f>[1]RPPF_UPDATED_RW4!AB309</f>
        <v>669954.51896750205</v>
      </c>
      <c r="AC309">
        <f>[1]RPPF_UPDATED_RW4!AC309</f>
        <v>315</v>
      </c>
      <c r="AD309">
        <f>[1]RPPF_UPDATED_RW4!AD309</f>
        <v>28.960143558936601</v>
      </c>
      <c r="AE309">
        <f>[1]RPPF_UPDATED_RW4!AE309</f>
        <v>307</v>
      </c>
      <c r="AF309">
        <f>[1]RPPF_UPDATED_RW4!AF309</f>
        <v>309</v>
      </c>
      <c r="AG309">
        <f>[1]RPPF_UPDATED_RW4!AG309</f>
        <v>0.232929999999999</v>
      </c>
      <c r="AH309">
        <f>[1]RPPF_UPDATED_RW4!AH309</f>
        <v>301</v>
      </c>
      <c r="AI309">
        <f>[1]RPPF_UPDATED_RW4!AI309</f>
        <v>317</v>
      </c>
      <c r="AJ309">
        <f>[1]RPPF_UPDATED_RW4!AJ309</f>
        <v>320</v>
      </c>
      <c r="AK309">
        <f>[1]RPPF_UPDATED_RW4!AK309</f>
        <v>287</v>
      </c>
      <c r="AL309">
        <f>[1]RPPF_UPDATED_RW4!AL309</f>
        <v>307.166666666666</v>
      </c>
      <c r="AM309">
        <f>[1]RPPF_UPDATED_RW4!AM309</f>
        <v>1590.45183502587</v>
      </c>
      <c r="AN309">
        <f>[1]RPPF_UPDATED_RW4!AN309</f>
        <v>316</v>
      </c>
      <c r="AO309">
        <f>[1]RPPF_UPDATED_RW4!AO309</f>
        <v>1318.7080524907301</v>
      </c>
      <c r="AP309">
        <f>[1]RPPF_UPDATED_RW4!AP309</f>
        <v>305</v>
      </c>
      <c r="AQ309">
        <f>[1]RPPF_UPDATED_RW4!AQ309</f>
        <v>0.10245099050522399</v>
      </c>
      <c r="AR309">
        <f>[1]RPPF_UPDATED_RW4!AR309</f>
        <v>0.107960818571933</v>
      </c>
      <c r="AS309">
        <f>[1]RPPF_UPDATED_RW4!AS309</f>
        <v>0.40627120840980302</v>
      </c>
      <c r="AT309">
        <f>[1]RPPF_UPDATED_RW4!AT309</f>
        <v>308</v>
      </c>
    </row>
    <row r="310" spans="1:46" x14ac:dyDescent="0.25">
      <c r="A310">
        <f>[1]RPPF_UPDATED_RW4!A310</f>
        <v>308</v>
      </c>
      <c r="B310">
        <f>[1]RPPF_UPDATED_RW4!B310</f>
        <v>2025</v>
      </c>
      <c r="C310" t="str">
        <f>[1]RPPF_UPDATED_RW4!C310</f>
        <v>Delaware St.</v>
      </c>
      <c r="D310">
        <f>[1]RPPF_UPDATED_RW4!D310</f>
        <v>71.614999999999995</v>
      </c>
      <c r="E310">
        <f>[1]RPPF_UPDATED_RW4!E310</f>
        <v>29</v>
      </c>
      <c r="F310">
        <f>[1]RPPF_UPDATED_RW4!F310</f>
        <v>70.710599999999999</v>
      </c>
      <c r="G310">
        <f>[1]RPPF_UPDATED_RW4!G310</f>
        <v>33</v>
      </c>
      <c r="H310">
        <f>[1]RPPF_UPDATED_RW4!H310</f>
        <v>102.607</v>
      </c>
      <c r="I310">
        <f>[1]RPPF_UPDATED_RW4!I310</f>
        <v>262</v>
      </c>
      <c r="J310">
        <f>[1]RPPF_UPDATED_RW4!J310</f>
        <v>101.191</v>
      </c>
      <c r="K310">
        <f>[1]RPPF_UPDATED_RW4!K310</f>
        <v>293</v>
      </c>
      <c r="L310">
        <f>[1]RPPF_UPDATED_RW4!L310</f>
        <v>108.425</v>
      </c>
      <c r="M310">
        <f>[1]RPPF_UPDATED_RW4!M310</f>
        <v>236</v>
      </c>
      <c r="N310">
        <f>[1]RPPF_UPDATED_RW4!N310</f>
        <v>112.202</v>
      </c>
      <c r="O310">
        <f>[1]RPPF_UPDATED_RW4!O310</f>
        <v>260</v>
      </c>
      <c r="P310">
        <f>[1]RPPF_UPDATED_RW4!P310</f>
        <v>-11.0107</v>
      </c>
      <c r="Q310">
        <f>[1]RPPF_UPDATED_RW4!Q310</f>
        <v>294</v>
      </c>
      <c r="R310">
        <f>[1]RPPF_UPDATED_RW4!R310</f>
        <v>0.27992790000000001</v>
      </c>
      <c r="S310">
        <f>[1]RPPF_UPDATED_RW4!S310</f>
        <v>0.187832</v>
      </c>
      <c r="T310">
        <f>[1]RPPF_UPDATED_RW4!T310</f>
        <v>0.13903389999999999</v>
      </c>
      <c r="U310">
        <f>[1]RPPF_UPDATED_RW4!U310</f>
        <v>0.29912539999999999</v>
      </c>
      <c r="V310">
        <f>[1]RPPF_UPDATED_RW4!V310</f>
        <v>279</v>
      </c>
      <c r="W310">
        <f>[1]RPPF_UPDATED_RW4!W310</f>
        <v>320</v>
      </c>
      <c r="X310">
        <f>[1]RPPF_UPDATED_RW4!X310</f>
        <v>339</v>
      </c>
      <c r="Y310">
        <f>[1]RPPF_UPDATED_RW4!Y310</f>
        <v>254</v>
      </c>
      <c r="Z310">
        <f>[1]RPPF_UPDATED_RW4!Z310</f>
        <v>-0.15375270543880401</v>
      </c>
      <c r="AA310">
        <f>[1]RPPF_UPDATED_RW4!AA310</f>
        <v>288</v>
      </c>
      <c r="AB310">
        <f>[1]RPPF_UPDATED_RW4!AB310</f>
        <v>733310.277516815</v>
      </c>
      <c r="AC310">
        <f>[1]RPPF_UPDATED_RW4!AC310</f>
        <v>241</v>
      </c>
      <c r="AD310">
        <f>[1]RPPF_UPDATED_RW4!AD310</f>
        <v>26.607064412762501</v>
      </c>
      <c r="AE310">
        <f>[1]RPPF_UPDATED_RW4!AE310</f>
        <v>191</v>
      </c>
      <c r="AF310">
        <f>[1]RPPF_UPDATED_RW4!AF310</f>
        <v>239.5</v>
      </c>
      <c r="AG310">
        <f>[1]RPPF_UPDATED_RW4!AG310</f>
        <v>0.23387995</v>
      </c>
      <c r="AH310">
        <f>[1]RPPF_UPDATED_RW4!AH310</f>
        <v>298</v>
      </c>
      <c r="AI310">
        <f>[1]RPPF_UPDATED_RW4!AI310</f>
        <v>320</v>
      </c>
      <c r="AJ310">
        <f>[1]RPPF_UPDATED_RW4!AJ310</f>
        <v>339</v>
      </c>
      <c r="AK310">
        <f>[1]RPPF_UPDATED_RW4!AK310</f>
        <v>254</v>
      </c>
      <c r="AL310">
        <f>[1]RPPF_UPDATED_RW4!AL310</f>
        <v>276.58333333333297</v>
      </c>
      <c r="AM310">
        <f>[1]RPPF_UPDATED_RW4!AM310</f>
        <v>1472.5037977199399</v>
      </c>
      <c r="AN310">
        <f>[1]RPPF_UPDATED_RW4!AN310</f>
        <v>309</v>
      </c>
      <c r="AO310">
        <f>[1]RPPF_UPDATED_RW4!AO310</f>
        <v>1182.58676442052</v>
      </c>
      <c r="AP310">
        <f>[1]RPPF_UPDATED_RW4!AP310</f>
        <v>296</v>
      </c>
      <c r="AQ310">
        <f>[1]RPPF_UPDATED_RW4!AQ310</f>
        <v>0.100410375427314</v>
      </c>
      <c r="AR310">
        <f>[1]RPPF_UPDATED_RW4!AR310</f>
        <v>0.10988747390169</v>
      </c>
      <c r="AS310">
        <f>[1]RPPF_UPDATED_RW4!AS310</f>
        <v>0.40618317896011202</v>
      </c>
      <c r="AT310">
        <f>[1]RPPF_UPDATED_RW4!AT310</f>
        <v>309</v>
      </c>
    </row>
    <row r="311" spans="1:46" x14ac:dyDescent="0.25">
      <c r="A311">
        <f>[1]RPPF_UPDATED_RW4!A311</f>
        <v>309</v>
      </c>
      <c r="B311">
        <f>[1]RPPF_UPDATED_RW4!B311</f>
        <v>2025</v>
      </c>
      <c r="C311" t="str">
        <f>[1]RPPF_UPDATED_RW4!C311</f>
        <v>Morehead St.</v>
      </c>
      <c r="D311">
        <f>[1]RPPF_UPDATED_RW4!D311</f>
        <v>65.342799999999997</v>
      </c>
      <c r="E311">
        <f>[1]RPPF_UPDATED_RW4!E311</f>
        <v>317</v>
      </c>
      <c r="F311">
        <f>[1]RPPF_UPDATED_RW4!F311</f>
        <v>64.753799999999998</v>
      </c>
      <c r="G311">
        <f>[1]RPPF_UPDATED_RW4!G311</f>
        <v>316</v>
      </c>
      <c r="H311">
        <f>[1]RPPF_UPDATED_RW4!H311</f>
        <v>98.376400000000004</v>
      </c>
      <c r="I311">
        <f>[1]RPPF_UPDATED_RW4!I311</f>
        <v>322</v>
      </c>
      <c r="J311">
        <f>[1]RPPF_UPDATED_RW4!J311</f>
        <v>99.071100000000001</v>
      </c>
      <c r="K311">
        <f>[1]RPPF_UPDATED_RW4!K311</f>
        <v>324</v>
      </c>
      <c r="L311">
        <f>[1]RPPF_UPDATED_RW4!L311</f>
        <v>107.321</v>
      </c>
      <c r="M311">
        <f>[1]RPPF_UPDATED_RW4!M311</f>
        <v>210</v>
      </c>
      <c r="N311">
        <f>[1]RPPF_UPDATED_RW4!N311</f>
        <v>113.21599999999999</v>
      </c>
      <c r="O311">
        <f>[1]RPPF_UPDATED_RW4!O311</f>
        <v>292</v>
      </c>
      <c r="P311">
        <f>[1]RPPF_UPDATED_RW4!P311</f>
        <v>-14.1447</v>
      </c>
      <c r="Q311">
        <f>[1]RPPF_UPDATED_RW4!Q311</f>
        <v>324</v>
      </c>
      <c r="R311">
        <f>[1]RPPF_UPDATED_RW4!R311</f>
        <v>0.15213299999999999</v>
      </c>
      <c r="S311">
        <f>[1]RPPF_UPDATED_RW4!S311</f>
        <v>0.23022970000000001</v>
      </c>
      <c r="T311">
        <f>[1]RPPF_UPDATED_RW4!T311</f>
        <v>0.20123089999999999</v>
      </c>
      <c r="U311">
        <f>[1]RPPF_UPDATED_RW4!U311</f>
        <v>0.2572275</v>
      </c>
      <c r="V311">
        <f>[1]RPPF_UPDATED_RW4!V311</f>
        <v>330</v>
      </c>
      <c r="W311">
        <f>[1]RPPF_UPDATED_RW4!W311</f>
        <v>297</v>
      </c>
      <c r="X311">
        <f>[1]RPPF_UPDATED_RW4!X311</f>
        <v>309</v>
      </c>
      <c r="Y311">
        <f>[1]RPPF_UPDATED_RW4!Y311</f>
        <v>275</v>
      </c>
      <c r="Z311">
        <f>[1]RPPF_UPDATED_RW4!Z311</f>
        <v>-0.21647220504783901</v>
      </c>
      <c r="AA311">
        <f>[1]RPPF_UPDATED_RW4!AA311</f>
        <v>328</v>
      </c>
      <c r="AB311">
        <f>[1]RPPF_UPDATED_RW4!AB311</f>
        <v>641344.99599141604</v>
      </c>
      <c r="AC311">
        <f>[1]RPPF_UPDATED_RW4!AC311</f>
        <v>337</v>
      </c>
      <c r="AD311">
        <f>[1]RPPF_UPDATED_RW4!AD311</f>
        <v>29.583854003025799</v>
      </c>
      <c r="AE311">
        <f>[1]RPPF_UPDATED_RW4!AE311</f>
        <v>329</v>
      </c>
      <c r="AF311">
        <f>[1]RPPF_UPDATED_RW4!AF311</f>
        <v>328.5</v>
      </c>
      <c r="AG311">
        <f>[1]RPPF_UPDATED_RW4!AG311</f>
        <v>0.19118135</v>
      </c>
      <c r="AH311">
        <f>[1]RPPF_UPDATED_RW4!AH311</f>
        <v>323</v>
      </c>
      <c r="AI311">
        <f>[1]RPPF_UPDATED_RW4!AI311</f>
        <v>297</v>
      </c>
      <c r="AJ311">
        <f>[1]RPPF_UPDATED_RW4!AJ311</f>
        <v>309</v>
      </c>
      <c r="AK311">
        <f>[1]RPPF_UPDATED_RW4!AK311</f>
        <v>275</v>
      </c>
      <c r="AL311">
        <f>[1]RPPF_UPDATED_RW4!AL311</f>
        <v>316.75</v>
      </c>
      <c r="AM311">
        <f>[1]RPPF_UPDATED_RW4!AM311</f>
        <v>1375.7999076574299</v>
      </c>
      <c r="AN311">
        <f>[1]RPPF_UPDATED_RW4!AN311</f>
        <v>301</v>
      </c>
      <c r="AO311">
        <f>[1]RPPF_UPDATED_RW4!AO311</f>
        <v>1656.8038671136001</v>
      </c>
      <c r="AP311">
        <f>[1]RPPF_UPDATED_RW4!AP311</f>
        <v>322</v>
      </c>
      <c r="AQ311">
        <f>[1]RPPF_UPDATED_RW4!AQ311</f>
        <v>0.123914026815757</v>
      </c>
      <c r="AR311">
        <f>[1]RPPF_UPDATED_RW4!AR311</f>
        <v>8.6118401677615405E-2</v>
      </c>
      <c r="AS311">
        <f>[1]RPPF_UPDATED_RW4!AS311</f>
        <v>0.405978040719984</v>
      </c>
      <c r="AT311">
        <f>[1]RPPF_UPDATED_RW4!AT311</f>
        <v>310</v>
      </c>
    </row>
    <row r="312" spans="1:46" x14ac:dyDescent="0.25">
      <c r="A312">
        <f>[1]RPPF_UPDATED_RW4!A312</f>
        <v>310</v>
      </c>
      <c r="B312">
        <f>[1]RPPF_UPDATED_RW4!B312</f>
        <v>2025</v>
      </c>
      <c r="C312" t="str">
        <f>[1]RPPF_UPDATED_RW4!C312</f>
        <v>Fairleigh Dickinson</v>
      </c>
      <c r="D312">
        <f>[1]RPPF_UPDATED_RW4!D312</f>
        <v>68.8232</v>
      </c>
      <c r="E312">
        <f>[1]RPPF_UPDATED_RW4!E312</f>
        <v>144</v>
      </c>
      <c r="F312">
        <f>[1]RPPF_UPDATED_RW4!F312</f>
        <v>69.169899999999998</v>
      </c>
      <c r="G312">
        <f>[1]RPPF_UPDATED_RW4!G312</f>
        <v>86</v>
      </c>
      <c r="H312">
        <f>[1]RPPF_UPDATED_RW4!H312</f>
        <v>101.702</v>
      </c>
      <c r="I312">
        <f>[1]RPPF_UPDATED_RW4!I312</f>
        <v>270</v>
      </c>
      <c r="J312">
        <f>[1]RPPF_UPDATED_RW4!J312</f>
        <v>100.202</v>
      </c>
      <c r="K312">
        <f>[1]RPPF_UPDATED_RW4!K312</f>
        <v>306</v>
      </c>
      <c r="L312">
        <f>[1]RPPF_UPDATED_RW4!L312</f>
        <v>108.047</v>
      </c>
      <c r="M312">
        <f>[1]RPPF_UPDATED_RW4!M312</f>
        <v>230</v>
      </c>
      <c r="N312">
        <f>[1]RPPF_UPDATED_RW4!N312</f>
        <v>112.56</v>
      </c>
      <c r="O312">
        <f>[1]RPPF_UPDATED_RW4!O312</f>
        <v>271</v>
      </c>
      <c r="P312">
        <f>[1]RPPF_UPDATED_RW4!P312</f>
        <v>-12.3589</v>
      </c>
      <c r="Q312">
        <f>[1]RPPF_UPDATED_RW4!Q312</f>
        <v>308</v>
      </c>
      <c r="R312">
        <f>[1]RPPF_UPDATED_RW4!R312</f>
        <v>0.22212989999999999</v>
      </c>
      <c r="S312">
        <f>[1]RPPF_UPDATED_RW4!S312</f>
        <v>0.20453060000000001</v>
      </c>
      <c r="T312">
        <f>[1]RPPF_UPDATED_RW4!T312</f>
        <v>0.1930317</v>
      </c>
      <c r="U312">
        <f>[1]RPPF_UPDATED_RW4!U312</f>
        <v>0.26642690000000002</v>
      </c>
      <c r="V312">
        <f>[1]RPPF_UPDATED_RW4!V312</f>
        <v>299</v>
      </c>
      <c r="W312">
        <f>[1]RPPF_UPDATED_RW4!W312</f>
        <v>306</v>
      </c>
      <c r="X312">
        <f>[1]RPPF_UPDATED_RW4!X312</f>
        <v>317</v>
      </c>
      <c r="Y312">
        <f>[1]RPPF_UPDATED_RW4!Y312</f>
        <v>269</v>
      </c>
      <c r="Z312">
        <f>[1]RPPF_UPDATED_RW4!Z312</f>
        <v>-0.17956154320054801</v>
      </c>
      <c r="AA312">
        <f>[1]RPPF_UPDATED_RW4!AA312</f>
        <v>307</v>
      </c>
      <c r="AB312">
        <f>[1]RPPF_UPDATED_RW4!AB312</f>
        <v>691015.26554185199</v>
      </c>
      <c r="AC312">
        <f>[1]RPPF_UPDATED_RW4!AC312</f>
        <v>293</v>
      </c>
      <c r="AD312">
        <f>[1]RPPF_UPDATED_RW4!AD312</f>
        <v>27.827851260546499</v>
      </c>
      <c r="AE312">
        <f>[1]RPPF_UPDATED_RW4!AE312</f>
        <v>255</v>
      </c>
      <c r="AF312">
        <f>[1]RPPF_UPDATED_RW4!AF312</f>
        <v>281</v>
      </c>
      <c r="AG312">
        <f>[1]RPPF_UPDATED_RW4!AG312</f>
        <v>0.21333025</v>
      </c>
      <c r="AH312">
        <f>[1]RPPF_UPDATED_RW4!AH312</f>
        <v>312</v>
      </c>
      <c r="AI312">
        <f>[1]RPPF_UPDATED_RW4!AI312</f>
        <v>306</v>
      </c>
      <c r="AJ312">
        <f>[1]RPPF_UPDATED_RW4!AJ312</f>
        <v>317</v>
      </c>
      <c r="AK312">
        <f>[1]RPPF_UPDATED_RW4!AK312</f>
        <v>269</v>
      </c>
      <c r="AL312">
        <f>[1]RPPF_UPDATED_RW4!AL312</f>
        <v>296.5</v>
      </c>
      <c r="AM312">
        <f>[1]RPPF_UPDATED_RW4!AM312</f>
        <v>1449.6608331467201</v>
      </c>
      <c r="AN312">
        <f>[1]RPPF_UPDATED_RW4!AN312</f>
        <v>308</v>
      </c>
      <c r="AO312">
        <f>[1]RPPF_UPDATED_RW4!AO312</f>
        <v>1389.8638378757801</v>
      </c>
      <c r="AP312">
        <f>[1]RPPF_UPDATED_RW4!AP312</f>
        <v>311</v>
      </c>
      <c r="AQ312">
        <f>[1]RPPF_UPDATED_RW4!AQ312</f>
        <v>0.109508114720536</v>
      </c>
      <c r="AR312">
        <f>[1]RPPF_UPDATED_RW4!AR312</f>
        <v>9.8229115784400994E-2</v>
      </c>
      <c r="AS312">
        <f>[1]RPPF_UPDATED_RW4!AS312</f>
        <v>0.404197605793987</v>
      </c>
      <c r="AT312">
        <f>[1]RPPF_UPDATED_RW4!AT312</f>
        <v>311</v>
      </c>
    </row>
    <row r="313" spans="1:46" x14ac:dyDescent="0.25">
      <c r="A313">
        <f>[1]RPPF_UPDATED_RW4!A313</f>
        <v>311</v>
      </c>
      <c r="B313">
        <f>[1]RPPF_UPDATED_RW4!B313</f>
        <v>2025</v>
      </c>
      <c r="C313" t="str">
        <f>[1]RPPF_UPDATED_RW4!C313</f>
        <v>Long Beach St.</v>
      </c>
      <c r="D313">
        <f>[1]RPPF_UPDATED_RW4!D313</f>
        <v>65.896199999999993</v>
      </c>
      <c r="E313">
        <f>[1]RPPF_UPDATED_RW4!E313</f>
        <v>295</v>
      </c>
      <c r="F313">
        <f>[1]RPPF_UPDATED_RW4!F313</f>
        <v>64.214500000000001</v>
      </c>
      <c r="G313">
        <f>[1]RPPF_UPDATED_RW4!G313</f>
        <v>329</v>
      </c>
      <c r="H313">
        <f>[1]RPPF_UPDATED_RW4!H313</f>
        <v>98.538799999999995</v>
      </c>
      <c r="I313">
        <f>[1]RPPF_UPDATED_RW4!I313</f>
        <v>317</v>
      </c>
      <c r="J313">
        <f>[1]RPPF_UPDATED_RW4!J313</f>
        <v>103.24299999999999</v>
      </c>
      <c r="K313">
        <f>[1]RPPF_UPDATED_RW4!K313</f>
        <v>255</v>
      </c>
      <c r="L313">
        <f>[1]RPPF_UPDATED_RW4!L313</f>
        <v>113.723</v>
      </c>
      <c r="M313">
        <f>[1]RPPF_UPDATED_RW4!M313</f>
        <v>337</v>
      </c>
      <c r="N313">
        <f>[1]RPPF_UPDATED_RW4!N313</f>
        <v>115.76</v>
      </c>
      <c r="O313">
        <f>[1]RPPF_UPDATED_RW4!O313</f>
        <v>328</v>
      </c>
      <c r="P313">
        <f>[1]RPPF_UPDATED_RW4!P313</f>
        <v>-12.516500000000001</v>
      </c>
      <c r="Q313">
        <f>[1]RPPF_UPDATED_RW4!Q313</f>
        <v>311</v>
      </c>
      <c r="R313">
        <f>[1]RPPF_UPDATED_RW4!R313</f>
        <v>0.18423200000000001</v>
      </c>
      <c r="S313">
        <f>[1]RPPF_UPDATED_RW4!S313</f>
        <v>0.2148302</v>
      </c>
      <c r="T313">
        <f>[1]RPPF_UPDATED_RW4!T313</f>
        <v>0.21652969999999999</v>
      </c>
      <c r="U313">
        <f>[1]RPPF_UPDATED_RW4!U313</f>
        <v>0.1526324</v>
      </c>
      <c r="V313">
        <f>[1]RPPF_UPDATED_RW4!V313</f>
        <v>320</v>
      </c>
      <c r="W313">
        <f>[1]RPPF_UPDATED_RW4!W313</f>
        <v>302</v>
      </c>
      <c r="X313">
        <f>[1]RPPF_UPDATED_RW4!X313</f>
        <v>297</v>
      </c>
      <c r="Y313">
        <f>[1]RPPF_UPDATED_RW4!Y313</f>
        <v>324</v>
      </c>
      <c r="Z313">
        <f>[1]RPPF_UPDATED_RW4!Z313</f>
        <v>-0.18995025509816901</v>
      </c>
      <c r="AA313">
        <f>[1]RPPF_UPDATED_RW4!AA313</f>
        <v>313</v>
      </c>
      <c r="AB313">
        <f>[1]RPPF_UPDATED_RW4!AB313</f>
        <v>702395.30888431298</v>
      </c>
      <c r="AC313">
        <f>[1]RPPF_UPDATED_RW4!AC313</f>
        <v>275</v>
      </c>
      <c r="AD313">
        <f>[1]RPPF_UPDATED_RW4!AD313</f>
        <v>30.3971773872324</v>
      </c>
      <c r="AE313">
        <f>[1]RPPF_UPDATED_RW4!AE313</f>
        <v>346</v>
      </c>
      <c r="AF313">
        <f>[1]RPPF_UPDATED_RW4!AF313</f>
        <v>329.5</v>
      </c>
      <c r="AG313">
        <f>[1]RPPF_UPDATED_RW4!AG313</f>
        <v>0.19953109999999999</v>
      </c>
      <c r="AH313">
        <f>[1]RPPF_UPDATED_RW4!AH313</f>
        <v>319</v>
      </c>
      <c r="AI313">
        <f>[1]RPPF_UPDATED_RW4!AI313</f>
        <v>302</v>
      </c>
      <c r="AJ313">
        <f>[1]RPPF_UPDATED_RW4!AJ313</f>
        <v>297</v>
      </c>
      <c r="AK313">
        <f>[1]RPPF_UPDATED_RW4!AK313</f>
        <v>324</v>
      </c>
      <c r="AL313">
        <f>[1]RPPF_UPDATED_RW4!AL313</f>
        <v>309.58333333333297</v>
      </c>
      <c r="AM313">
        <f>[1]RPPF_UPDATED_RW4!AM313</f>
        <v>1441.0605833506299</v>
      </c>
      <c r="AN313">
        <f>[1]RPPF_UPDATED_RW4!AN313</f>
        <v>307</v>
      </c>
      <c r="AO313">
        <f>[1]RPPF_UPDATED_RW4!AO313</f>
        <v>1551.5542856894599</v>
      </c>
      <c r="AP313">
        <f>[1]RPPF_UPDATED_RW4!AP313</f>
        <v>319</v>
      </c>
      <c r="AQ313">
        <f>[1]RPPF_UPDATED_RW4!AQ313</f>
        <v>0.115091104857853</v>
      </c>
      <c r="AR313">
        <f>[1]RPPF_UPDATED_RW4!AR313</f>
        <v>9.0619998204716404E-2</v>
      </c>
      <c r="AS313">
        <f>[1]RPPF_UPDATED_RW4!AS313</f>
        <v>0.40261606036775599</v>
      </c>
      <c r="AT313">
        <f>[1]RPPF_UPDATED_RW4!AT313</f>
        <v>312</v>
      </c>
    </row>
    <row r="314" spans="1:46" x14ac:dyDescent="0.25">
      <c r="A314">
        <f>[1]RPPF_UPDATED_RW4!A314</f>
        <v>312</v>
      </c>
      <c r="B314">
        <f>[1]RPPF_UPDATED_RW4!B314</f>
        <v>2025</v>
      </c>
      <c r="C314" t="str">
        <f>[1]RPPF_UPDATED_RW4!C314</f>
        <v>Oral Roberts</v>
      </c>
      <c r="D314">
        <f>[1]RPPF_UPDATED_RW4!D314</f>
        <v>68.612300000000005</v>
      </c>
      <c r="E314">
        <f>[1]RPPF_UPDATED_RW4!E314</f>
        <v>151</v>
      </c>
      <c r="F314">
        <f>[1]RPPF_UPDATED_RW4!F314</f>
        <v>67.930999999999997</v>
      </c>
      <c r="G314">
        <f>[1]RPPF_UPDATED_RW4!G314</f>
        <v>151</v>
      </c>
      <c r="H314">
        <f>[1]RPPF_UPDATED_RW4!H314</f>
        <v>105.05800000000001</v>
      </c>
      <c r="I314">
        <f>[1]RPPF_UPDATED_RW4!I314</f>
        <v>199</v>
      </c>
      <c r="J314">
        <f>[1]RPPF_UPDATED_RW4!J314</f>
        <v>104.645</v>
      </c>
      <c r="K314">
        <f>[1]RPPF_UPDATED_RW4!K314</f>
        <v>228</v>
      </c>
      <c r="L314">
        <f>[1]RPPF_UPDATED_RW4!L314</f>
        <v>121.03100000000001</v>
      </c>
      <c r="M314">
        <f>[1]RPPF_UPDATED_RW4!M314</f>
        <v>363</v>
      </c>
      <c r="N314">
        <f>[1]RPPF_UPDATED_RW4!N314</f>
        <v>119.29300000000001</v>
      </c>
      <c r="O314">
        <f>[1]RPPF_UPDATED_RW4!O314</f>
        <v>355</v>
      </c>
      <c r="P314">
        <f>[1]RPPF_UPDATED_RW4!P314</f>
        <v>-14.648400000000001</v>
      </c>
      <c r="Q314">
        <f>[1]RPPF_UPDATED_RW4!Q314</f>
        <v>326</v>
      </c>
      <c r="R314">
        <f>[1]RPPF_UPDATED_RW4!R314</f>
        <v>0.28262769999999998</v>
      </c>
      <c r="S314">
        <f>[1]RPPF_UPDATED_RW4!S314</f>
        <v>0.18223230000000001</v>
      </c>
      <c r="T314">
        <f>[1]RPPF_UPDATED_RW4!T314</f>
        <v>0.2423285</v>
      </c>
      <c r="U314">
        <f>[1]RPPF_UPDATED_RW4!U314</f>
        <v>0.18253140000000001</v>
      </c>
      <c r="V314">
        <f>[1]RPPF_UPDATED_RW4!V314</f>
        <v>277</v>
      </c>
      <c r="W314">
        <f>[1]RPPF_UPDATED_RW4!W314</f>
        <v>323</v>
      </c>
      <c r="X314">
        <f>[1]RPPF_UPDATED_RW4!X314</f>
        <v>285</v>
      </c>
      <c r="Y314">
        <f>[1]RPPF_UPDATED_RW4!Y314</f>
        <v>315</v>
      </c>
      <c r="Z314">
        <f>[1]RPPF_UPDATED_RW4!Z314</f>
        <v>-0.21348941807809901</v>
      </c>
      <c r="AA314">
        <f>[1]RPPF_UPDATED_RW4!AA314</f>
        <v>326</v>
      </c>
      <c r="AB314">
        <f>[1]RPPF_UPDATED_RW4!AB314</f>
        <v>751344.20740010706</v>
      </c>
      <c r="AC314">
        <f>[1]RPPF_UPDATED_RW4!AC314</f>
        <v>215</v>
      </c>
      <c r="AD314">
        <f>[1]RPPF_UPDATED_RW4!AD314</f>
        <v>30.632465907486498</v>
      </c>
      <c r="AE314">
        <f>[1]RPPF_UPDATED_RW4!AE314</f>
        <v>348</v>
      </c>
      <c r="AF314">
        <f>[1]RPPF_UPDATED_RW4!AF314</f>
        <v>337</v>
      </c>
      <c r="AG314">
        <f>[1]RPPF_UPDATED_RW4!AG314</f>
        <v>0.23243</v>
      </c>
      <c r="AH314">
        <f>[1]RPPF_UPDATED_RW4!AH314</f>
        <v>302</v>
      </c>
      <c r="AI314">
        <f>[1]RPPF_UPDATED_RW4!AI314</f>
        <v>323</v>
      </c>
      <c r="AJ314">
        <f>[1]RPPF_UPDATED_RW4!AJ314</f>
        <v>285</v>
      </c>
      <c r="AK314">
        <f>[1]RPPF_UPDATED_RW4!AK314</f>
        <v>315</v>
      </c>
      <c r="AL314">
        <f>[1]RPPF_UPDATED_RW4!AL314</f>
        <v>296.666666666666</v>
      </c>
      <c r="AM314">
        <f>[1]RPPF_UPDATED_RW4!AM314</f>
        <v>1627.95874642786</v>
      </c>
      <c r="AN314">
        <f>[1]RPPF_UPDATED_RW4!AN314</f>
        <v>318</v>
      </c>
      <c r="AO314">
        <f>[1]RPPF_UPDATED_RW4!AO314</f>
        <v>1276.36994650719</v>
      </c>
      <c r="AP314">
        <f>[1]RPPF_UPDATED_RW4!AP314</f>
        <v>300</v>
      </c>
      <c r="AQ314">
        <f>[1]RPPF_UPDATED_RW4!AQ314</f>
        <v>9.6444100609091504E-2</v>
      </c>
      <c r="AR314">
        <f>[1]RPPF_UPDATED_RW4!AR314</f>
        <v>0.10816940363725799</v>
      </c>
      <c r="AS314">
        <f>[1]RPPF_UPDATED_RW4!AS314</f>
        <v>0.40175539648168401</v>
      </c>
      <c r="AT314">
        <f>[1]RPPF_UPDATED_RW4!AT314</f>
        <v>313</v>
      </c>
    </row>
    <row r="315" spans="1:46" x14ac:dyDescent="0.25">
      <c r="A315">
        <f>[1]RPPF_UPDATED_RW4!A315</f>
        <v>313</v>
      </c>
      <c r="B315">
        <f>[1]RPPF_UPDATED_RW4!B315</f>
        <v>2025</v>
      </c>
      <c r="C315" t="str">
        <f>[1]RPPF_UPDATED_RW4!C315</f>
        <v>Alcorn St.</v>
      </c>
      <c r="D315">
        <f>[1]RPPF_UPDATED_RW4!D315</f>
        <v>66.846900000000005</v>
      </c>
      <c r="E315">
        <f>[1]RPPF_UPDATED_RW4!E315</f>
        <v>251</v>
      </c>
      <c r="F315">
        <f>[1]RPPF_UPDATED_RW4!F315</f>
        <v>65.320800000000006</v>
      </c>
      <c r="G315">
        <f>[1]RPPF_UPDATED_RW4!G315</f>
        <v>291</v>
      </c>
      <c r="H315">
        <f>[1]RPPF_UPDATED_RW4!H315</f>
        <v>97.552899999999994</v>
      </c>
      <c r="I315">
        <f>[1]RPPF_UPDATED_RW4!I315</f>
        <v>330</v>
      </c>
      <c r="J315">
        <f>[1]RPPF_UPDATED_RW4!J315</f>
        <v>99.545699999999997</v>
      </c>
      <c r="K315">
        <f>[1]RPPF_UPDATED_RW4!K315</f>
        <v>320</v>
      </c>
      <c r="L315">
        <f>[1]RPPF_UPDATED_RW4!L315</f>
        <v>109.93</v>
      </c>
      <c r="M315">
        <f>[1]RPPF_UPDATED_RW4!M315</f>
        <v>271</v>
      </c>
      <c r="N315">
        <f>[1]RPPF_UPDATED_RW4!N315</f>
        <v>112.14</v>
      </c>
      <c r="O315">
        <f>[1]RPPF_UPDATED_RW4!O315</f>
        <v>258</v>
      </c>
      <c r="P315">
        <f>[1]RPPF_UPDATED_RW4!P315</f>
        <v>-12.5946</v>
      </c>
      <c r="Q315">
        <f>[1]RPPF_UPDATED_RW4!Q315</f>
        <v>313</v>
      </c>
      <c r="R315">
        <f>[1]RPPF_UPDATED_RW4!R315</f>
        <v>0.35252460000000002</v>
      </c>
      <c r="S315">
        <f>[1]RPPF_UPDATED_RW4!S315</f>
        <v>0.16113330000000001</v>
      </c>
      <c r="T315">
        <f>[1]RPPF_UPDATED_RW4!T315</f>
        <v>0.11693489999999999</v>
      </c>
      <c r="U315">
        <f>[1]RPPF_UPDATED_RW4!U315</f>
        <v>0.2499277</v>
      </c>
      <c r="V315">
        <f>[1]RPPF_UPDATED_RW4!V315</f>
        <v>246</v>
      </c>
      <c r="W315">
        <f>[1]RPPF_UPDATED_RW4!W315</f>
        <v>333</v>
      </c>
      <c r="X315">
        <f>[1]RPPF_UPDATED_RW4!X315</f>
        <v>349</v>
      </c>
      <c r="Y315">
        <f>[1]RPPF_UPDATED_RW4!Y315</f>
        <v>277</v>
      </c>
      <c r="Z315">
        <f>[1]RPPF_UPDATED_RW4!Z315</f>
        <v>-0.188405146685934</v>
      </c>
      <c r="AA315">
        <f>[1]RPPF_UPDATED_RW4!AA315</f>
        <v>310</v>
      </c>
      <c r="AB315">
        <f>[1]RPPF_UPDATED_RW4!AB315</f>
        <v>662409.08709675202</v>
      </c>
      <c r="AC315">
        <f>[1]RPPF_UPDATED_RW4!AC315</f>
        <v>326</v>
      </c>
      <c r="AD315">
        <f>[1]RPPF_UPDATED_RW4!AD315</f>
        <v>28.4797131671762</v>
      </c>
      <c r="AE315">
        <f>[1]RPPF_UPDATED_RW4!AE315</f>
        <v>295</v>
      </c>
      <c r="AF315">
        <f>[1]RPPF_UPDATED_RW4!AF315</f>
        <v>302.5</v>
      </c>
      <c r="AG315">
        <f>[1]RPPF_UPDATED_RW4!AG315</f>
        <v>0.25682895</v>
      </c>
      <c r="AH315">
        <f>[1]RPPF_UPDATED_RW4!AH315</f>
        <v>286</v>
      </c>
      <c r="AI315">
        <f>[1]RPPF_UPDATED_RW4!AI315</f>
        <v>333</v>
      </c>
      <c r="AJ315">
        <f>[1]RPPF_UPDATED_RW4!AJ315</f>
        <v>349</v>
      </c>
      <c r="AK315">
        <f>[1]RPPF_UPDATED_RW4!AK315</f>
        <v>277</v>
      </c>
      <c r="AL315">
        <f>[1]RPPF_UPDATED_RW4!AL315</f>
        <v>308.416666666666</v>
      </c>
      <c r="AM315">
        <f>[1]RPPF_UPDATED_RW4!AM315</f>
        <v>1914.04673439113</v>
      </c>
      <c r="AN315">
        <f>[1]RPPF_UPDATED_RW4!AN315</f>
        <v>331</v>
      </c>
      <c r="AO315">
        <f>[1]RPPF_UPDATED_RW4!AO315</f>
        <v>1200.86410300188</v>
      </c>
      <c r="AP315">
        <f>[1]RPPF_UPDATED_RW4!AP315</f>
        <v>297</v>
      </c>
      <c r="AQ315">
        <f>[1]RPPF_UPDATED_RW4!AQ315</f>
        <v>8.3908256700705799E-2</v>
      </c>
      <c r="AR315">
        <f>[1]RPPF_UPDATED_RW4!AR315</f>
        <v>0.12043884104305</v>
      </c>
      <c r="AS315">
        <f>[1]RPPF_UPDATED_RW4!AS315</f>
        <v>0.40154608070754599</v>
      </c>
      <c r="AT315">
        <f>[1]RPPF_UPDATED_RW4!AT315</f>
        <v>314</v>
      </c>
    </row>
    <row r="316" spans="1:46" x14ac:dyDescent="0.25">
      <c r="A316">
        <f>[1]RPPF_UPDATED_RW4!A316</f>
        <v>314</v>
      </c>
      <c r="B316">
        <f>[1]RPPF_UPDATED_RW4!B316</f>
        <v>2025</v>
      </c>
      <c r="C316" t="str">
        <f>[1]RPPF_UPDATED_RW4!C316</f>
        <v>Loyola MD</v>
      </c>
      <c r="D316">
        <f>[1]RPPF_UPDATED_RW4!D316</f>
        <v>66.851500000000001</v>
      </c>
      <c r="E316">
        <f>[1]RPPF_UPDATED_RW4!E316</f>
        <v>250</v>
      </c>
      <c r="F316">
        <f>[1]RPPF_UPDATED_RW4!F316</f>
        <v>67.132400000000004</v>
      </c>
      <c r="G316">
        <f>[1]RPPF_UPDATED_RW4!G316</f>
        <v>196</v>
      </c>
      <c r="H316">
        <f>[1]RPPF_UPDATED_RW4!H316</f>
        <v>101.45399999999999</v>
      </c>
      <c r="I316">
        <f>[1]RPPF_UPDATED_RW4!I316</f>
        <v>273</v>
      </c>
      <c r="J316">
        <f>[1]RPPF_UPDATED_RW4!J316</f>
        <v>99.980199999999996</v>
      </c>
      <c r="K316">
        <f>[1]RPPF_UPDATED_RW4!K316</f>
        <v>310</v>
      </c>
      <c r="L316">
        <f>[1]RPPF_UPDATED_RW4!L316</f>
        <v>107.56100000000001</v>
      </c>
      <c r="M316">
        <f>[1]RPPF_UPDATED_RW4!M316</f>
        <v>213</v>
      </c>
      <c r="N316">
        <f>[1]RPPF_UPDATED_RW4!N316</f>
        <v>113.68300000000001</v>
      </c>
      <c r="O316">
        <f>[1]RPPF_UPDATED_RW4!O316</f>
        <v>302</v>
      </c>
      <c r="P316">
        <f>[1]RPPF_UPDATED_RW4!P316</f>
        <v>-13.7029</v>
      </c>
      <c r="Q316">
        <f>[1]RPPF_UPDATED_RW4!Q316</f>
        <v>320</v>
      </c>
      <c r="R316">
        <f>[1]RPPF_UPDATED_RW4!R316</f>
        <v>0.10173509999999999</v>
      </c>
      <c r="S316">
        <f>[1]RPPF_UPDATED_RW4!S316</f>
        <v>0.2376286</v>
      </c>
      <c r="T316">
        <f>[1]RPPF_UPDATED_RW4!T316</f>
        <v>0.22532920000000001</v>
      </c>
      <c r="U316">
        <f>[1]RPPF_UPDATED_RW4!U316</f>
        <v>0.193131</v>
      </c>
      <c r="V316">
        <f>[1]RPPF_UPDATED_RW4!V316</f>
        <v>351</v>
      </c>
      <c r="W316">
        <f>[1]RPPF_UPDATED_RW4!W316</f>
        <v>287</v>
      </c>
      <c r="X316">
        <f>[1]RPPF_UPDATED_RW4!X316</f>
        <v>292</v>
      </c>
      <c r="Y316">
        <f>[1]RPPF_UPDATED_RW4!Y316</f>
        <v>310</v>
      </c>
      <c r="Z316">
        <f>[1]RPPF_UPDATED_RW4!Z316</f>
        <v>-0.20497371038794901</v>
      </c>
      <c r="AA316">
        <f>[1]RPPF_UPDATED_RW4!AA316</f>
        <v>319</v>
      </c>
      <c r="AB316">
        <f>[1]RPPF_UPDATED_RW4!AB316</f>
        <v>668250.29426846199</v>
      </c>
      <c r="AC316">
        <f>[1]RPPF_UPDATED_RW4!AC316</f>
        <v>318</v>
      </c>
      <c r="AD316">
        <f>[1]RPPF_UPDATED_RW4!AD316</f>
        <v>29.1072841038118</v>
      </c>
      <c r="AE316">
        <f>[1]RPPF_UPDATED_RW4!AE316</f>
        <v>317</v>
      </c>
      <c r="AF316">
        <f>[1]RPPF_UPDATED_RW4!AF316</f>
        <v>318</v>
      </c>
      <c r="AG316">
        <f>[1]RPPF_UPDATED_RW4!AG316</f>
        <v>0.16968185</v>
      </c>
      <c r="AH316">
        <f>[1]RPPF_UPDATED_RW4!AH316</f>
        <v>328</v>
      </c>
      <c r="AI316">
        <f>[1]RPPF_UPDATED_RW4!AI316</f>
        <v>287</v>
      </c>
      <c r="AJ316">
        <f>[1]RPPF_UPDATED_RW4!AJ316</f>
        <v>292</v>
      </c>
      <c r="AK316">
        <f>[1]RPPF_UPDATED_RW4!AK316</f>
        <v>310</v>
      </c>
      <c r="AL316">
        <f>[1]RPPF_UPDATED_RW4!AL316</f>
        <v>314.166666666666</v>
      </c>
      <c r="AM316">
        <f>[1]RPPF_UPDATED_RW4!AM316</f>
        <v>1322.0911399834299</v>
      </c>
      <c r="AN316">
        <f>[1]RPPF_UPDATED_RW4!AN316</f>
        <v>297</v>
      </c>
      <c r="AO316">
        <f>[1]RPPF_UPDATED_RW4!AO316</f>
        <v>1851.5042514368299</v>
      </c>
      <c r="AP316">
        <f>[1]RPPF_UPDATED_RW4!AP316</f>
        <v>330</v>
      </c>
      <c r="AQ316">
        <f>[1]RPPF_UPDATED_RW4!AQ316</f>
        <v>0.12840656262130701</v>
      </c>
      <c r="AR316">
        <f>[1]RPPF_UPDATED_RW4!AR316</f>
        <v>7.53796515749936E-2</v>
      </c>
      <c r="AS316">
        <f>[1]RPPF_UPDATED_RW4!AS316</f>
        <v>0.40110485826290398</v>
      </c>
      <c r="AT316">
        <f>[1]RPPF_UPDATED_RW4!AT316</f>
        <v>315</v>
      </c>
    </row>
    <row r="317" spans="1:46" x14ac:dyDescent="0.25">
      <c r="A317">
        <f>[1]RPPF_UPDATED_RW4!A317</f>
        <v>315</v>
      </c>
      <c r="B317">
        <f>[1]RPPF_UPDATED_RW4!B317</f>
        <v>2025</v>
      </c>
      <c r="C317" t="str">
        <f>[1]RPPF_UPDATED_RW4!C317</f>
        <v>Lafayette</v>
      </c>
      <c r="D317">
        <f>[1]RPPF_UPDATED_RW4!D317</f>
        <v>65.832400000000007</v>
      </c>
      <c r="E317">
        <f>[1]RPPF_UPDATED_RW4!E317</f>
        <v>300</v>
      </c>
      <c r="F317">
        <f>[1]RPPF_UPDATED_RW4!F317</f>
        <v>65.994200000000006</v>
      </c>
      <c r="G317">
        <f>[1]RPPF_UPDATED_RW4!G317</f>
        <v>252</v>
      </c>
      <c r="H317">
        <f>[1]RPPF_UPDATED_RW4!H317</f>
        <v>100.636</v>
      </c>
      <c r="I317">
        <f>[1]RPPF_UPDATED_RW4!I317</f>
        <v>297</v>
      </c>
      <c r="J317">
        <f>[1]RPPF_UPDATED_RW4!J317</f>
        <v>97.991600000000005</v>
      </c>
      <c r="K317">
        <f>[1]RPPF_UPDATED_RW4!K317</f>
        <v>336</v>
      </c>
      <c r="L317">
        <f>[1]RPPF_UPDATED_RW4!L317</f>
        <v>104.687</v>
      </c>
      <c r="M317">
        <f>[1]RPPF_UPDATED_RW4!M317</f>
        <v>148</v>
      </c>
      <c r="N317">
        <f>[1]RPPF_UPDATED_RW4!N317</f>
        <v>109.51300000000001</v>
      </c>
      <c r="O317">
        <f>[1]RPPF_UPDATED_RW4!O317</f>
        <v>210</v>
      </c>
      <c r="P317">
        <f>[1]RPPF_UPDATED_RW4!P317</f>
        <v>-11.5214</v>
      </c>
      <c r="Q317">
        <f>[1]RPPF_UPDATED_RW4!Q317</f>
        <v>301</v>
      </c>
      <c r="R317">
        <f>[1]RPPF_UPDATED_RW4!R317</f>
        <v>0.2216301</v>
      </c>
      <c r="S317">
        <f>[1]RPPF_UPDATED_RW4!S317</f>
        <v>0.19643140000000001</v>
      </c>
      <c r="T317">
        <f>[1]RPPF_UPDATED_RW4!T317</f>
        <v>0.20273079999999999</v>
      </c>
      <c r="U317">
        <f>[1]RPPF_UPDATED_RW4!U317</f>
        <v>0.23012920000000001</v>
      </c>
      <c r="V317">
        <f>[1]RPPF_UPDATED_RW4!V317</f>
        <v>301</v>
      </c>
      <c r="W317">
        <f>[1]RPPF_UPDATED_RW4!W317</f>
        <v>314</v>
      </c>
      <c r="X317">
        <f>[1]RPPF_UPDATED_RW4!X317</f>
        <v>308</v>
      </c>
      <c r="Y317">
        <f>[1]RPPF_UPDATED_RW4!Y317</f>
        <v>292</v>
      </c>
      <c r="Z317">
        <f>[1]RPPF_UPDATED_RW4!Z317</f>
        <v>-0.17501108876480201</v>
      </c>
      <c r="AA317">
        <f>[1]RPPF_UPDATED_RW4!AA317</f>
        <v>305</v>
      </c>
      <c r="AB317">
        <f>[1]RPPF_UPDATED_RW4!AB317</f>
        <v>632145.98778177402</v>
      </c>
      <c r="AC317">
        <f>[1]RPPF_UPDATED_RW4!AC317</f>
        <v>342</v>
      </c>
      <c r="AD317">
        <f>[1]RPPF_UPDATED_RW4!AD317</f>
        <v>27.8423182790259</v>
      </c>
      <c r="AE317">
        <f>[1]RPPF_UPDATED_RW4!AE317</f>
        <v>259</v>
      </c>
      <c r="AF317">
        <f>[1]RPPF_UPDATED_RW4!AF317</f>
        <v>282</v>
      </c>
      <c r="AG317">
        <f>[1]RPPF_UPDATED_RW4!AG317</f>
        <v>0.20903074999999999</v>
      </c>
      <c r="AH317">
        <f>[1]RPPF_UPDATED_RW4!AH317</f>
        <v>315</v>
      </c>
      <c r="AI317">
        <f>[1]RPPF_UPDATED_RW4!AI317</f>
        <v>314</v>
      </c>
      <c r="AJ317">
        <f>[1]RPPF_UPDATED_RW4!AJ317</f>
        <v>308</v>
      </c>
      <c r="AK317">
        <f>[1]RPPF_UPDATED_RW4!AK317</f>
        <v>292</v>
      </c>
      <c r="AL317">
        <f>[1]RPPF_UPDATED_RW4!AL317</f>
        <v>307.33333333333297</v>
      </c>
      <c r="AM317">
        <f>[1]RPPF_UPDATED_RW4!AM317</f>
        <v>1564.58353060321</v>
      </c>
      <c r="AN317">
        <f>[1]RPPF_UPDATED_RW4!AN317</f>
        <v>312</v>
      </c>
      <c r="AO317">
        <f>[1]RPPF_UPDATED_RW4!AO317</f>
        <v>1470.2780970423401</v>
      </c>
      <c r="AP317">
        <f>[1]RPPF_UPDATED_RW4!AP317</f>
        <v>315</v>
      </c>
      <c r="AQ317">
        <f>[1]RPPF_UPDATED_RW4!AQ317</f>
        <v>0.104372404066606</v>
      </c>
      <c r="AR317">
        <f>[1]RPPF_UPDATED_RW4!AR317</f>
        <v>9.5575057333753002E-2</v>
      </c>
      <c r="AS317">
        <f>[1]RPPF_UPDATED_RW4!AS317</f>
        <v>0.398065335269848</v>
      </c>
      <c r="AT317">
        <f>[1]RPPF_UPDATED_RW4!AT317</f>
        <v>316</v>
      </c>
    </row>
    <row r="318" spans="1:46" x14ac:dyDescent="0.25">
      <c r="A318">
        <f>[1]RPPF_UPDATED_RW4!A318</f>
        <v>316</v>
      </c>
      <c r="B318">
        <f>[1]RPPF_UPDATED_RW4!B318</f>
        <v>2025</v>
      </c>
      <c r="C318" t="str">
        <f>[1]RPPF_UPDATED_RW4!C318</f>
        <v>Old Dominion</v>
      </c>
      <c r="D318">
        <f>[1]RPPF_UPDATED_RW4!D318</f>
        <v>66.702799999999996</v>
      </c>
      <c r="E318">
        <f>[1]RPPF_UPDATED_RW4!E318</f>
        <v>257</v>
      </c>
      <c r="F318">
        <f>[1]RPPF_UPDATED_RW4!F318</f>
        <v>66.123099999999994</v>
      </c>
      <c r="G318">
        <f>[1]RPPF_UPDATED_RW4!G318</f>
        <v>248</v>
      </c>
      <c r="H318">
        <f>[1]RPPF_UPDATED_RW4!H318</f>
        <v>100.879</v>
      </c>
      <c r="I318">
        <f>[1]RPPF_UPDATED_RW4!I318</f>
        <v>294</v>
      </c>
      <c r="J318">
        <f>[1]RPPF_UPDATED_RW4!J318</f>
        <v>101.956</v>
      </c>
      <c r="K318">
        <f>[1]RPPF_UPDATED_RW4!K318</f>
        <v>278</v>
      </c>
      <c r="L318">
        <f>[1]RPPF_UPDATED_RW4!L318</f>
        <v>110.533</v>
      </c>
      <c r="M318">
        <f>[1]RPPF_UPDATED_RW4!M318</f>
        <v>283</v>
      </c>
      <c r="N318">
        <f>[1]RPPF_UPDATED_RW4!N318</f>
        <v>113.497</v>
      </c>
      <c r="O318">
        <f>[1]RPPF_UPDATED_RW4!O318</f>
        <v>300</v>
      </c>
      <c r="P318">
        <f>[1]RPPF_UPDATED_RW4!P318</f>
        <v>-11.541499999999999</v>
      </c>
      <c r="Q318">
        <f>[1]RPPF_UPDATED_RW4!Q318</f>
        <v>303</v>
      </c>
      <c r="R318">
        <f>[1]RPPF_UPDATED_RW4!R318</f>
        <v>0.20463100000000001</v>
      </c>
      <c r="S318">
        <f>[1]RPPF_UPDATED_RW4!S318</f>
        <v>0.2008308</v>
      </c>
      <c r="T318">
        <f>[1]RPPF_UPDATED_RW4!T318</f>
        <v>0.14923339999999999</v>
      </c>
      <c r="U318">
        <f>[1]RPPF_UPDATED_RW4!U318</f>
        <v>0.26332729999999999</v>
      </c>
      <c r="V318">
        <f>[1]RPPF_UPDATED_RW4!V318</f>
        <v>310</v>
      </c>
      <c r="W318">
        <f>[1]RPPF_UPDATED_RW4!W318</f>
        <v>309</v>
      </c>
      <c r="X318">
        <f>[1]RPPF_UPDATED_RW4!X318</f>
        <v>334</v>
      </c>
      <c r="Y318">
        <f>[1]RPPF_UPDATED_RW4!Y318</f>
        <v>272</v>
      </c>
      <c r="Z318">
        <f>[1]RPPF_UPDATED_RW4!Z318</f>
        <v>-0.17302122249740601</v>
      </c>
      <c r="AA318">
        <f>[1]RPPF_UPDATED_RW4!AA318</f>
        <v>303</v>
      </c>
      <c r="AB318">
        <f>[1]RPPF_UPDATED_RW4!AB318</f>
        <v>693377.33600381995</v>
      </c>
      <c r="AC318">
        <f>[1]RPPF_UPDATED_RW4!AC318</f>
        <v>288</v>
      </c>
      <c r="AD318">
        <f>[1]RPPF_UPDATED_RW4!AD318</f>
        <v>29.0958431447843</v>
      </c>
      <c r="AE318">
        <f>[1]RPPF_UPDATED_RW4!AE318</f>
        <v>316</v>
      </c>
      <c r="AF318">
        <f>[1]RPPF_UPDATED_RW4!AF318</f>
        <v>309.5</v>
      </c>
      <c r="AG318">
        <f>[1]RPPF_UPDATED_RW4!AG318</f>
        <v>0.20273089999999999</v>
      </c>
      <c r="AH318">
        <f>[1]RPPF_UPDATED_RW4!AH318</f>
        <v>318</v>
      </c>
      <c r="AI318">
        <f>[1]RPPF_UPDATED_RW4!AI318</f>
        <v>309</v>
      </c>
      <c r="AJ318">
        <f>[1]RPPF_UPDATED_RW4!AJ318</f>
        <v>334</v>
      </c>
      <c r="AK318">
        <f>[1]RPPF_UPDATED_RW4!AK318</f>
        <v>272</v>
      </c>
      <c r="AL318">
        <f>[1]RPPF_UPDATED_RW4!AL318</f>
        <v>304.08333333333297</v>
      </c>
      <c r="AM318">
        <f>[1]RPPF_UPDATED_RW4!AM318</f>
        <v>1514.1269831785401</v>
      </c>
      <c r="AN318">
        <f>[1]RPPF_UPDATED_RW4!AN318</f>
        <v>311</v>
      </c>
      <c r="AO318">
        <f>[1]RPPF_UPDATED_RW4!AO318</f>
        <v>1499.93579337601</v>
      </c>
      <c r="AP318">
        <f>[1]RPPF_UPDATED_RW4!AP318</f>
        <v>318</v>
      </c>
      <c r="AQ318">
        <f>[1]RPPF_UPDATED_RW4!AQ318</f>
        <v>0.10706036970308699</v>
      </c>
      <c r="AR318">
        <f>[1]RPPF_UPDATED_RW4!AR318</f>
        <v>9.24634702896453E-2</v>
      </c>
      <c r="AS318">
        <f>[1]RPPF_UPDATED_RW4!AS318</f>
        <v>0.39772777399613302</v>
      </c>
      <c r="AT318">
        <f>[1]RPPF_UPDATED_RW4!AT318</f>
        <v>317</v>
      </c>
    </row>
    <row r="319" spans="1:46" x14ac:dyDescent="0.25">
      <c r="A319">
        <f>[1]RPPF_UPDATED_RW4!A319</f>
        <v>317</v>
      </c>
      <c r="B319">
        <f>[1]RPPF_UPDATED_RW4!B319</f>
        <v>2025</v>
      </c>
      <c r="C319" t="str">
        <f>[1]RPPF_UPDATED_RW4!C319</f>
        <v>North Carolina A&amp;T</v>
      </c>
      <c r="D319">
        <f>[1]RPPF_UPDATED_RW4!D319</f>
        <v>70.4101</v>
      </c>
      <c r="E319">
        <f>[1]RPPF_UPDATED_RW4!E319</f>
        <v>65</v>
      </c>
      <c r="F319">
        <f>[1]RPPF_UPDATED_RW4!F319</f>
        <v>70.204899999999995</v>
      </c>
      <c r="G319">
        <f>[1]RPPF_UPDATED_RW4!G319</f>
        <v>48</v>
      </c>
      <c r="H319">
        <f>[1]RPPF_UPDATED_RW4!H319</f>
        <v>99.513300000000001</v>
      </c>
      <c r="I319">
        <f>[1]RPPF_UPDATED_RW4!I319</f>
        <v>308</v>
      </c>
      <c r="J319">
        <f>[1]RPPF_UPDATED_RW4!J319</f>
        <v>99.489199999999997</v>
      </c>
      <c r="K319">
        <f>[1]RPPF_UPDATED_RW4!K319</f>
        <v>322</v>
      </c>
      <c r="L319">
        <f>[1]RPPF_UPDATED_RW4!L319</f>
        <v>111.73399999999999</v>
      </c>
      <c r="M319">
        <f>[1]RPPF_UPDATED_RW4!M319</f>
        <v>308</v>
      </c>
      <c r="N319">
        <f>[1]RPPF_UPDATED_RW4!N319</f>
        <v>114.342</v>
      </c>
      <c r="O319">
        <f>[1]RPPF_UPDATED_RW4!O319</f>
        <v>310</v>
      </c>
      <c r="P319">
        <f>[1]RPPF_UPDATED_RW4!P319</f>
        <v>-14.8531</v>
      </c>
      <c r="Q319">
        <f>[1]RPPF_UPDATED_RW4!Q319</f>
        <v>327</v>
      </c>
      <c r="R319">
        <f>[1]RPPF_UPDATED_RW4!R319</f>
        <v>0.1294342</v>
      </c>
      <c r="S319">
        <f>[1]RPPF_UPDATED_RW4!S319</f>
        <v>0.21653</v>
      </c>
      <c r="T319">
        <f>[1]RPPF_UPDATED_RW4!T319</f>
        <v>0.1935316</v>
      </c>
      <c r="U319">
        <f>[1]RPPF_UPDATED_RW4!U319</f>
        <v>0.22812930000000001</v>
      </c>
      <c r="V319">
        <f>[1]RPPF_UPDATED_RW4!V319</f>
        <v>342</v>
      </c>
      <c r="W319">
        <f>[1]RPPF_UPDATED_RW4!W319</f>
        <v>300</v>
      </c>
      <c r="X319">
        <f>[1]RPPF_UPDATED_RW4!X319</f>
        <v>316</v>
      </c>
      <c r="Y319">
        <f>[1]RPPF_UPDATED_RW4!Y319</f>
        <v>293</v>
      </c>
      <c r="Z319">
        <f>[1]RPPF_UPDATED_RW4!Z319</f>
        <v>-0.21094700902285299</v>
      </c>
      <c r="AA319">
        <f>[1]RPPF_UPDATED_RW4!AA319</f>
        <v>325</v>
      </c>
      <c r="AB319">
        <f>[1]RPPF_UPDATED_RW4!AB319</f>
        <v>696926.27535071399</v>
      </c>
      <c r="AC319">
        <f>[1]RPPF_UPDATED_RW4!AC319</f>
        <v>282</v>
      </c>
      <c r="AD319">
        <f>[1]RPPF_UPDATED_RW4!AD319</f>
        <v>27.892940078250401</v>
      </c>
      <c r="AE319">
        <f>[1]RPPF_UPDATED_RW4!AE319</f>
        <v>262</v>
      </c>
      <c r="AF319">
        <f>[1]RPPF_UPDATED_RW4!AF319</f>
        <v>293.5</v>
      </c>
      <c r="AG319">
        <f>[1]RPPF_UPDATED_RW4!AG319</f>
        <v>0.1729821</v>
      </c>
      <c r="AH319">
        <f>[1]RPPF_UPDATED_RW4!AH319</f>
        <v>327</v>
      </c>
      <c r="AI319">
        <f>[1]RPPF_UPDATED_RW4!AI319</f>
        <v>300</v>
      </c>
      <c r="AJ319">
        <f>[1]RPPF_UPDATED_RW4!AJ319</f>
        <v>316</v>
      </c>
      <c r="AK319">
        <f>[1]RPPF_UPDATED_RW4!AK319</f>
        <v>293</v>
      </c>
      <c r="AL319">
        <f>[1]RPPF_UPDATED_RW4!AL319</f>
        <v>306.08333333333297</v>
      </c>
      <c r="AM319">
        <f>[1]RPPF_UPDATED_RW4!AM319</f>
        <v>1413.5839529549401</v>
      </c>
      <c r="AN319">
        <f>[1]RPPF_UPDATED_RW4!AN319</f>
        <v>306</v>
      </c>
      <c r="AO319">
        <f>[1]RPPF_UPDATED_RW4!AO319</f>
        <v>1769.45090465044</v>
      </c>
      <c r="AP319">
        <f>[1]RPPF_UPDATED_RW4!AP319</f>
        <v>325</v>
      </c>
      <c r="AQ319">
        <f>[1]RPPF_UPDATED_RW4!AQ319</f>
        <v>0.11622527051239601</v>
      </c>
      <c r="AR319">
        <f>[1]RPPF_UPDATED_RW4!AR319</f>
        <v>7.7282413210075396E-2</v>
      </c>
      <c r="AS319">
        <f>[1]RPPF_UPDATED_RW4!AS319</f>
        <v>0.392886663997075</v>
      </c>
      <c r="AT319">
        <f>[1]RPPF_UPDATED_RW4!AT319</f>
        <v>318</v>
      </c>
    </row>
    <row r="320" spans="1:46" x14ac:dyDescent="0.25">
      <c r="A320">
        <f>[1]RPPF_UPDATED_RW4!A320</f>
        <v>318</v>
      </c>
      <c r="B320">
        <f>[1]RPPF_UPDATED_RW4!B320</f>
        <v>2025</v>
      </c>
      <c r="C320" t="str">
        <f>[1]RPPF_UPDATED_RW4!C320</f>
        <v>Rider</v>
      </c>
      <c r="D320">
        <f>[1]RPPF_UPDATED_RW4!D320</f>
        <v>65.306299999999993</v>
      </c>
      <c r="E320">
        <f>[1]RPPF_UPDATED_RW4!E320</f>
        <v>319</v>
      </c>
      <c r="F320">
        <f>[1]RPPF_UPDATED_RW4!F320</f>
        <v>64.843999999999994</v>
      </c>
      <c r="G320">
        <f>[1]RPPF_UPDATED_RW4!G320</f>
        <v>312</v>
      </c>
      <c r="H320">
        <f>[1]RPPF_UPDATED_RW4!H320</f>
        <v>100.72499999999999</v>
      </c>
      <c r="I320">
        <f>[1]RPPF_UPDATED_RW4!I320</f>
        <v>296</v>
      </c>
      <c r="J320">
        <f>[1]RPPF_UPDATED_RW4!J320</f>
        <v>101.30200000000001</v>
      </c>
      <c r="K320">
        <f>[1]RPPF_UPDATED_RW4!K320</f>
        <v>289</v>
      </c>
      <c r="L320">
        <f>[1]RPPF_UPDATED_RW4!L320</f>
        <v>109.985</v>
      </c>
      <c r="M320">
        <f>[1]RPPF_UPDATED_RW4!M320</f>
        <v>272</v>
      </c>
      <c r="N320">
        <f>[1]RPPF_UPDATED_RW4!N320</f>
        <v>114.667</v>
      </c>
      <c r="O320">
        <f>[1]RPPF_UPDATED_RW4!O320</f>
        <v>315</v>
      </c>
      <c r="P320">
        <f>[1]RPPF_UPDATED_RW4!P320</f>
        <v>-13.364800000000001</v>
      </c>
      <c r="Q320">
        <f>[1]RPPF_UPDATED_RW4!Q320</f>
        <v>318</v>
      </c>
      <c r="R320">
        <f>[1]RPPF_UPDATED_RW4!R320</f>
        <v>0.19233169999999999</v>
      </c>
      <c r="S320">
        <f>[1]RPPF_UPDATED_RW4!S320</f>
        <v>0.19883100000000001</v>
      </c>
      <c r="T320">
        <f>[1]RPPF_UPDATED_RW4!T320</f>
        <v>0.1511333</v>
      </c>
      <c r="U320">
        <f>[1]RPPF_UPDATED_RW4!U320</f>
        <v>0.14433289999999999</v>
      </c>
      <c r="V320">
        <f>[1]RPPF_UPDATED_RW4!V320</f>
        <v>317</v>
      </c>
      <c r="W320">
        <f>[1]RPPF_UPDATED_RW4!W320</f>
        <v>310</v>
      </c>
      <c r="X320">
        <f>[1]RPPF_UPDATED_RW4!X320</f>
        <v>333</v>
      </c>
      <c r="Y320">
        <f>[1]RPPF_UPDATED_RW4!Y320</f>
        <v>329</v>
      </c>
      <c r="Z320">
        <f>[1]RPPF_UPDATED_RW4!Z320</f>
        <v>-0.204651006105077</v>
      </c>
      <c r="AA320">
        <f>[1]RPPF_UPDATED_RW4!AA320</f>
        <v>318</v>
      </c>
      <c r="AB320">
        <f>[1]RPPF_UPDATED_RW4!AB320</f>
        <v>670179.46802098502</v>
      </c>
      <c r="AC320">
        <f>[1]RPPF_UPDATED_RW4!AC320</f>
        <v>314</v>
      </c>
      <c r="AD320">
        <f>[1]RPPF_UPDATED_RW4!AD320</f>
        <v>30.209702017957198</v>
      </c>
      <c r="AE320">
        <f>[1]RPPF_UPDATED_RW4!AE320</f>
        <v>344</v>
      </c>
      <c r="AF320">
        <f>[1]RPPF_UPDATED_RW4!AF320</f>
        <v>331</v>
      </c>
      <c r="AG320">
        <f>[1]RPPF_UPDATED_RW4!AG320</f>
        <v>0.19558134999999999</v>
      </c>
      <c r="AH320">
        <f>[1]RPPF_UPDATED_RW4!AH320</f>
        <v>320</v>
      </c>
      <c r="AI320">
        <f>[1]RPPF_UPDATED_RW4!AI320</f>
        <v>310</v>
      </c>
      <c r="AJ320">
        <f>[1]RPPF_UPDATED_RW4!AJ320</f>
        <v>333</v>
      </c>
      <c r="AK320">
        <f>[1]RPPF_UPDATED_RW4!AK320</f>
        <v>329</v>
      </c>
      <c r="AL320">
        <f>[1]RPPF_UPDATED_RW4!AL320</f>
        <v>324.166666666666</v>
      </c>
      <c r="AM320">
        <f>[1]RPPF_UPDATED_RW4!AM320</f>
        <v>1630.3628039222499</v>
      </c>
      <c r="AN320">
        <f>[1]RPPF_UPDATED_RW4!AN320</f>
        <v>319</v>
      </c>
      <c r="AO320">
        <f>[1]RPPF_UPDATED_RW4!AO320</f>
        <v>1657.4518309985399</v>
      </c>
      <c r="AP320">
        <f>[1]RPPF_UPDATED_RW4!AP320</f>
        <v>323</v>
      </c>
      <c r="AQ320">
        <f>[1]RPPF_UPDATED_RW4!AQ320</f>
        <v>0.105213222215151</v>
      </c>
      <c r="AR320">
        <f>[1]RPPF_UPDATED_RW4!AR320</f>
        <v>8.8096093247438598E-2</v>
      </c>
      <c r="AS320">
        <f>[1]RPPF_UPDATED_RW4!AS320</f>
        <v>0.39272551230812702</v>
      </c>
      <c r="AT320">
        <f>[1]RPPF_UPDATED_RW4!AT320</f>
        <v>319</v>
      </c>
    </row>
    <row r="321" spans="1:46" x14ac:dyDescent="0.25">
      <c r="A321">
        <f>[1]RPPF_UPDATED_RW4!A321</f>
        <v>319</v>
      </c>
      <c r="B321">
        <f>[1]RPPF_UPDATED_RW4!B321</f>
        <v>2025</v>
      </c>
      <c r="C321" t="str">
        <f>[1]RPPF_UPDATED_RW4!C321</f>
        <v>Saint Francis</v>
      </c>
      <c r="D321">
        <f>[1]RPPF_UPDATED_RW4!D321</f>
        <v>67.202299999999994</v>
      </c>
      <c r="E321">
        <f>[1]RPPF_UPDATED_RW4!E321</f>
        <v>224</v>
      </c>
      <c r="F321">
        <f>[1]RPPF_UPDATED_RW4!F321</f>
        <v>67.503399999999999</v>
      </c>
      <c r="G321">
        <f>[1]RPPF_UPDATED_RW4!G321</f>
        <v>179</v>
      </c>
      <c r="H321">
        <f>[1]RPPF_UPDATED_RW4!H321</f>
        <v>99.844499999999996</v>
      </c>
      <c r="I321">
        <f>[1]RPPF_UPDATED_RW4!I321</f>
        <v>305</v>
      </c>
      <c r="J321">
        <f>[1]RPPF_UPDATED_RW4!J321</f>
        <v>101.19499999999999</v>
      </c>
      <c r="K321">
        <f>[1]RPPF_UPDATED_RW4!K321</f>
        <v>292</v>
      </c>
      <c r="L321">
        <f>[1]RPPF_UPDATED_RW4!L321</f>
        <v>111.11199999999999</v>
      </c>
      <c r="M321">
        <f>[1]RPPF_UPDATED_RW4!M321</f>
        <v>299</v>
      </c>
      <c r="N321">
        <f>[1]RPPF_UPDATED_RW4!N321</f>
        <v>115.628</v>
      </c>
      <c r="O321">
        <f>[1]RPPF_UPDATED_RW4!O321</f>
        <v>325</v>
      </c>
      <c r="P321">
        <f>[1]RPPF_UPDATED_RW4!P321</f>
        <v>-14.4322</v>
      </c>
      <c r="Q321">
        <f>[1]RPPF_UPDATED_RW4!Q321</f>
        <v>325</v>
      </c>
      <c r="R321">
        <f>[1]RPPF_UPDATED_RW4!R321</f>
        <v>0.278528</v>
      </c>
      <c r="S321">
        <f>[1]RPPF_UPDATED_RW4!S321</f>
        <v>0.16883280000000001</v>
      </c>
      <c r="T321">
        <f>[1]RPPF_UPDATED_RW4!T321</f>
        <v>0.21303</v>
      </c>
      <c r="U321">
        <f>[1]RPPF_UPDATED_RW4!U321</f>
        <v>0.15953220000000001</v>
      </c>
      <c r="V321">
        <f>[1]RPPF_UPDATED_RW4!V321</f>
        <v>280</v>
      </c>
      <c r="W321">
        <f>[1]RPPF_UPDATED_RW4!W321</f>
        <v>328</v>
      </c>
      <c r="X321">
        <f>[1]RPPF_UPDATED_RW4!X321</f>
        <v>300</v>
      </c>
      <c r="Y321">
        <f>[1]RPPF_UPDATED_RW4!Y321</f>
        <v>322</v>
      </c>
      <c r="Z321">
        <f>[1]RPPF_UPDATED_RW4!Z321</f>
        <v>-0.214769434974695</v>
      </c>
      <c r="AA321">
        <f>[1]RPPF_UPDATED_RW4!AA321</f>
        <v>327</v>
      </c>
      <c r="AB321">
        <f>[1]RPPF_UPDATED_RW4!AB321</f>
        <v>688180.31626445695</v>
      </c>
      <c r="AC321">
        <f>[1]RPPF_UPDATED_RW4!AC321</f>
        <v>297</v>
      </c>
      <c r="AD321">
        <f>[1]RPPF_UPDATED_RW4!AD321</f>
        <v>29.752035599790698</v>
      </c>
      <c r="AE321">
        <f>[1]RPPF_UPDATED_RW4!AE321</f>
        <v>334</v>
      </c>
      <c r="AF321">
        <f>[1]RPPF_UPDATED_RW4!AF321</f>
        <v>330.5</v>
      </c>
      <c r="AG321">
        <f>[1]RPPF_UPDATED_RW4!AG321</f>
        <v>0.2236804</v>
      </c>
      <c r="AH321">
        <f>[1]RPPF_UPDATED_RW4!AH321</f>
        <v>306</v>
      </c>
      <c r="AI321">
        <f>[1]RPPF_UPDATED_RW4!AI321</f>
        <v>328</v>
      </c>
      <c r="AJ321">
        <f>[1]RPPF_UPDATED_RW4!AJ321</f>
        <v>300</v>
      </c>
      <c r="AK321">
        <f>[1]RPPF_UPDATED_RW4!AK321</f>
        <v>322</v>
      </c>
      <c r="AL321">
        <f>[1]RPPF_UPDATED_RW4!AL321</f>
        <v>313.75</v>
      </c>
      <c r="AM321">
        <f>[1]RPPF_UPDATED_RW4!AM321</f>
        <v>1858.34743012021</v>
      </c>
      <c r="AN321">
        <f>[1]RPPF_UPDATED_RW4!AN321</f>
        <v>329</v>
      </c>
      <c r="AO321">
        <f>[1]RPPF_UPDATED_RW4!AO321</f>
        <v>1402.6709537357699</v>
      </c>
      <c r="AP321">
        <f>[1]RPPF_UPDATED_RW4!AP321</f>
        <v>313</v>
      </c>
      <c r="AQ321">
        <f>[1]RPPF_UPDATED_RW4!AQ321</f>
        <v>8.8177703188887901E-2</v>
      </c>
      <c r="AR321">
        <f>[1]RPPF_UPDATED_RW4!AR321</f>
        <v>0.10287687878516499</v>
      </c>
      <c r="AS321">
        <f>[1]RPPF_UPDATED_RW4!AS321</f>
        <v>0.39088678196124199</v>
      </c>
      <c r="AT321">
        <f>[1]RPPF_UPDATED_RW4!AT321</f>
        <v>320</v>
      </c>
    </row>
    <row r="322" spans="1:46" x14ac:dyDescent="0.25">
      <c r="A322">
        <f>[1]RPPF_UPDATED_RW4!A322</f>
        <v>320</v>
      </c>
      <c r="B322">
        <f>[1]RPPF_UPDATED_RW4!B322</f>
        <v>2025</v>
      </c>
      <c r="C322" t="str">
        <f>[1]RPPF_UPDATED_RW4!C322</f>
        <v>Holy Cross</v>
      </c>
      <c r="D322">
        <f>[1]RPPF_UPDATED_RW4!D322</f>
        <v>65.348600000000005</v>
      </c>
      <c r="E322">
        <f>[1]RPPF_UPDATED_RW4!E322</f>
        <v>315</v>
      </c>
      <c r="F322">
        <f>[1]RPPF_UPDATED_RW4!F322</f>
        <v>65.653199999999998</v>
      </c>
      <c r="G322">
        <f>[1]RPPF_UPDATED_RW4!G322</f>
        <v>272</v>
      </c>
      <c r="H322">
        <f>[1]RPPF_UPDATED_RW4!H322</f>
        <v>102.983</v>
      </c>
      <c r="I322">
        <f>[1]RPPF_UPDATED_RW4!I322</f>
        <v>256</v>
      </c>
      <c r="J322">
        <f>[1]RPPF_UPDATED_RW4!J322</f>
        <v>102.407</v>
      </c>
      <c r="K322">
        <f>[1]RPPF_UPDATED_RW4!K322</f>
        <v>267</v>
      </c>
      <c r="L322">
        <f>[1]RPPF_UPDATED_RW4!L322</f>
        <v>110.545</v>
      </c>
      <c r="M322">
        <f>[1]RPPF_UPDATED_RW4!M322</f>
        <v>285</v>
      </c>
      <c r="N322">
        <f>[1]RPPF_UPDATED_RW4!N322</f>
        <v>115.858</v>
      </c>
      <c r="O322">
        <f>[1]RPPF_UPDATED_RW4!O322</f>
        <v>330</v>
      </c>
      <c r="P322">
        <f>[1]RPPF_UPDATED_RW4!P322</f>
        <v>-13.4512</v>
      </c>
      <c r="Q322">
        <f>[1]RPPF_UPDATED_RW4!Q322</f>
        <v>319</v>
      </c>
      <c r="R322">
        <f>[1]RPPF_UPDATED_RW4!R322</f>
        <v>0.15363289999999999</v>
      </c>
      <c r="S322">
        <f>[1]RPPF_UPDATED_RW4!S322</f>
        <v>0.20653050000000001</v>
      </c>
      <c r="T322">
        <f>[1]RPPF_UPDATED_RW4!T322</f>
        <v>0.27912680000000001</v>
      </c>
      <c r="U322">
        <f>[1]RPPF_UPDATED_RW4!U322</f>
        <v>0.15023259999999999</v>
      </c>
      <c r="V322">
        <f>[1]RPPF_UPDATED_RW4!V322</f>
        <v>329</v>
      </c>
      <c r="W322">
        <f>[1]RPPF_UPDATED_RW4!W322</f>
        <v>305</v>
      </c>
      <c r="X322">
        <f>[1]RPPF_UPDATED_RW4!X322</f>
        <v>268</v>
      </c>
      <c r="Y322">
        <f>[1]RPPF_UPDATED_RW4!Y322</f>
        <v>326</v>
      </c>
      <c r="Z322">
        <f>[1]RPPF_UPDATED_RW4!Z322</f>
        <v>-0.20583455498663999</v>
      </c>
      <c r="AA322">
        <f>[1]RPPF_UPDATED_RW4!AA322</f>
        <v>320</v>
      </c>
      <c r="AB322">
        <f>[1]RPPF_UPDATED_RW4!AB322</f>
        <v>685323.42289104103</v>
      </c>
      <c r="AC322">
        <f>[1]RPPF_UPDATED_RW4!AC322</f>
        <v>300</v>
      </c>
      <c r="AD322">
        <f>[1]RPPF_UPDATED_RW4!AD322</f>
        <v>30.693425192798902</v>
      </c>
      <c r="AE322">
        <f>[1]RPPF_UPDATED_RW4!AE322</f>
        <v>349</v>
      </c>
      <c r="AF322">
        <f>[1]RPPF_UPDATED_RW4!AF322</f>
        <v>334.5</v>
      </c>
      <c r="AG322">
        <f>[1]RPPF_UPDATED_RW4!AG322</f>
        <v>0.18008170000000001</v>
      </c>
      <c r="AH322">
        <f>[1]RPPF_UPDATED_RW4!AH322</f>
        <v>325</v>
      </c>
      <c r="AI322">
        <f>[1]RPPF_UPDATED_RW4!AI322</f>
        <v>305</v>
      </c>
      <c r="AJ322">
        <f>[1]RPPF_UPDATED_RW4!AJ322</f>
        <v>268</v>
      </c>
      <c r="AK322">
        <f>[1]RPPF_UPDATED_RW4!AK322</f>
        <v>326</v>
      </c>
      <c r="AL322">
        <f>[1]RPPF_UPDATED_RW4!AL322</f>
        <v>312.25</v>
      </c>
      <c r="AM322">
        <f>[1]RPPF_UPDATED_RW4!AM322</f>
        <v>1511.8832327428599</v>
      </c>
      <c r="AN322">
        <f>[1]RPPF_UPDATED_RW4!AN322</f>
        <v>310</v>
      </c>
      <c r="AO322">
        <f>[1]RPPF_UPDATED_RW4!AO322</f>
        <v>1733.93520829712</v>
      </c>
      <c r="AP322">
        <f>[1]RPPF_UPDATED_RW4!AP322</f>
        <v>324</v>
      </c>
      <c r="AQ322">
        <f>[1]RPPF_UPDATED_RW4!AQ322</f>
        <v>0.11011513658043399</v>
      </c>
      <c r="AR322">
        <f>[1]RPPF_UPDATED_RW4!AR322</f>
        <v>8.0658436262777494E-2</v>
      </c>
      <c r="AS322">
        <f>[1]RPPF_UPDATED_RW4!AS322</f>
        <v>0.39065670894265497</v>
      </c>
      <c r="AT322">
        <f>[1]RPPF_UPDATED_RW4!AT322</f>
        <v>321</v>
      </c>
    </row>
    <row r="323" spans="1:46" x14ac:dyDescent="0.25">
      <c r="A323">
        <f>[1]RPPF_UPDATED_RW4!A323</f>
        <v>321</v>
      </c>
      <c r="B323">
        <f>[1]RPPF_UPDATED_RW4!B323</f>
        <v>2025</v>
      </c>
      <c r="C323" t="str">
        <f>[1]RPPF_UPDATED_RW4!C323</f>
        <v>Lehigh</v>
      </c>
      <c r="D323">
        <f>[1]RPPF_UPDATED_RW4!D323</f>
        <v>66.4315</v>
      </c>
      <c r="E323">
        <f>[1]RPPF_UPDATED_RW4!E323</f>
        <v>270</v>
      </c>
      <c r="F323">
        <f>[1]RPPF_UPDATED_RW4!F323</f>
        <v>66.968900000000005</v>
      </c>
      <c r="G323">
        <f>[1]RPPF_UPDATED_RW4!G323</f>
        <v>200</v>
      </c>
      <c r="H323">
        <f>[1]RPPF_UPDATED_RW4!H323</f>
        <v>100.892</v>
      </c>
      <c r="I323">
        <f>[1]RPPF_UPDATED_RW4!I323</f>
        <v>291</v>
      </c>
      <c r="J323">
        <f>[1]RPPF_UPDATED_RW4!J323</f>
        <v>100.557</v>
      </c>
      <c r="K323">
        <f>[1]RPPF_UPDATED_RW4!K323</f>
        <v>299</v>
      </c>
      <c r="L323">
        <f>[1]RPPF_UPDATED_RW4!L323</f>
        <v>107.184</v>
      </c>
      <c r="M323">
        <f>[1]RPPF_UPDATED_RW4!M323</f>
        <v>207</v>
      </c>
      <c r="N323">
        <f>[1]RPPF_UPDATED_RW4!N323</f>
        <v>110.512</v>
      </c>
      <c r="O323">
        <f>[1]RPPF_UPDATED_RW4!O323</f>
        <v>235</v>
      </c>
      <c r="P323">
        <f>[1]RPPF_UPDATED_RW4!P323</f>
        <v>-9.9549599999999998</v>
      </c>
      <c r="Q323">
        <f>[1]RPPF_UPDATED_RW4!Q323</f>
        <v>282</v>
      </c>
      <c r="R323">
        <f>[1]RPPF_UPDATED_RW4!R323</f>
        <v>0.37172329999999998</v>
      </c>
      <c r="S323">
        <f>[1]RPPF_UPDATED_RW4!S323</f>
        <v>0.13673370000000001</v>
      </c>
      <c r="T323">
        <f>[1]RPPF_UPDATED_RW4!T323</f>
        <v>0.2149298</v>
      </c>
      <c r="U323">
        <f>[1]RPPF_UPDATED_RW4!U323</f>
        <v>0.17153199999999999</v>
      </c>
      <c r="V323">
        <f>[1]RPPF_UPDATED_RW4!V323</f>
        <v>234</v>
      </c>
      <c r="W323">
        <f>[1]RPPF_UPDATED_RW4!W323</f>
        <v>337</v>
      </c>
      <c r="X323">
        <f>[1]RPPF_UPDATED_RW4!X323</f>
        <v>298</v>
      </c>
      <c r="Y323">
        <f>[1]RPPF_UPDATED_RW4!Y323</f>
        <v>320</v>
      </c>
      <c r="Z323">
        <f>[1]RPPF_UPDATED_RW4!Z323</f>
        <v>-0.14985360860435101</v>
      </c>
      <c r="AA323">
        <f>[1]RPPF_UPDATED_RW4!AA323</f>
        <v>284</v>
      </c>
      <c r="AB323">
        <f>[1]RPPF_UPDATED_RW4!AB323</f>
        <v>671736.07940644305</v>
      </c>
      <c r="AC323">
        <f>[1]RPPF_UPDATED_RW4!AC323</f>
        <v>312</v>
      </c>
      <c r="AD323">
        <f>[1]RPPF_UPDATED_RW4!AD323</f>
        <v>27.9950368238617</v>
      </c>
      <c r="AE323">
        <f>[1]RPPF_UPDATED_RW4!AE323</f>
        <v>268</v>
      </c>
      <c r="AF323">
        <f>[1]RPPF_UPDATED_RW4!AF323</f>
        <v>276</v>
      </c>
      <c r="AG323">
        <f>[1]RPPF_UPDATED_RW4!AG323</f>
        <v>0.25422849999999902</v>
      </c>
      <c r="AH323">
        <f>[1]RPPF_UPDATED_RW4!AH323</f>
        <v>289</v>
      </c>
      <c r="AI323">
        <f>[1]RPPF_UPDATED_RW4!AI323</f>
        <v>337</v>
      </c>
      <c r="AJ323">
        <f>[1]RPPF_UPDATED_RW4!AJ323</f>
        <v>298</v>
      </c>
      <c r="AK323">
        <f>[1]RPPF_UPDATED_RW4!AK323</f>
        <v>320</v>
      </c>
      <c r="AL323">
        <f>[1]RPPF_UPDATED_RW4!AL323</f>
        <v>296.5</v>
      </c>
      <c r="AM323">
        <f>[1]RPPF_UPDATED_RW4!AM323</f>
        <v>2168.4485975293501</v>
      </c>
      <c r="AN323">
        <f>[1]RPPF_UPDATED_RW4!AN323</f>
        <v>335</v>
      </c>
      <c r="AO323">
        <f>[1]RPPF_UPDATED_RW4!AO323</f>
        <v>1166.27364752574</v>
      </c>
      <c r="AP323">
        <f>[1]RPPF_UPDATED_RW4!AP323</f>
        <v>294</v>
      </c>
      <c r="AQ323">
        <f>[1]RPPF_UPDATED_RW4!AQ323</f>
        <v>7.0319423752443003E-2</v>
      </c>
      <c r="AR323">
        <f>[1]RPPF_UPDATED_RW4!AR323</f>
        <v>0.119655730244547</v>
      </c>
      <c r="AS323">
        <f>[1]RPPF_UPDATED_RW4!AS323</f>
        <v>0.39000190090779502</v>
      </c>
      <c r="AT323">
        <f>[1]RPPF_UPDATED_RW4!AT323</f>
        <v>322</v>
      </c>
    </row>
    <row r="324" spans="1:46" x14ac:dyDescent="0.25">
      <c r="A324">
        <f>[1]RPPF_UPDATED_RW4!A324</f>
        <v>322</v>
      </c>
      <c r="B324">
        <f>[1]RPPF_UPDATED_RW4!B324</f>
        <v>2025</v>
      </c>
      <c r="C324" t="str">
        <f>[1]RPPF_UPDATED_RW4!C324</f>
        <v>VMI</v>
      </c>
      <c r="D324">
        <f>[1]RPPF_UPDATED_RW4!D324</f>
        <v>68.249099999999999</v>
      </c>
      <c r="E324">
        <f>[1]RPPF_UPDATED_RW4!E324</f>
        <v>176</v>
      </c>
      <c r="F324">
        <f>[1]RPPF_UPDATED_RW4!F324</f>
        <v>68.154899999999998</v>
      </c>
      <c r="G324">
        <f>[1]RPPF_UPDATED_RW4!G324</f>
        <v>138</v>
      </c>
      <c r="H324">
        <f>[1]RPPF_UPDATED_RW4!H324</f>
        <v>100.19799999999999</v>
      </c>
      <c r="I324">
        <f>[1]RPPF_UPDATED_RW4!I324</f>
        <v>303</v>
      </c>
      <c r="J324">
        <f>[1]RPPF_UPDATED_RW4!J324</f>
        <v>100.46299999999999</v>
      </c>
      <c r="K324">
        <f>[1]RPPF_UPDATED_RW4!K324</f>
        <v>300</v>
      </c>
      <c r="L324">
        <f>[1]RPPF_UPDATED_RW4!L324</f>
        <v>109.58799999999999</v>
      </c>
      <c r="M324">
        <f>[1]RPPF_UPDATED_RW4!M324</f>
        <v>268</v>
      </c>
      <c r="N324">
        <f>[1]RPPF_UPDATED_RW4!N324</f>
        <v>111.28100000000001</v>
      </c>
      <c r="O324">
        <f>[1]RPPF_UPDATED_RW4!O324</f>
        <v>249</v>
      </c>
      <c r="P324">
        <f>[1]RPPF_UPDATED_RW4!P324</f>
        <v>-10.818099999999999</v>
      </c>
      <c r="Q324">
        <f>[1]RPPF_UPDATED_RW4!Q324</f>
        <v>293</v>
      </c>
      <c r="R324">
        <f>[1]RPPF_UPDATED_RW4!R324</f>
        <v>0.1935316</v>
      </c>
      <c r="S324">
        <f>[1]RPPF_UPDATED_RW4!S324</f>
        <v>0.1898319</v>
      </c>
      <c r="T324">
        <f>[1]RPPF_UPDATED_RW4!T324</f>
        <v>0.16703280000000001</v>
      </c>
      <c r="U324">
        <f>[1]RPPF_UPDATED_RW4!U324</f>
        <v>0.20832990000000001</v>
      </c>
      <c r="V324">
        <f>[1]RPPF_UPDATED_RW4!V324</f>
        <v>316</v>
      </c>
      <c r="W324">
        <f>[1]RPPF_UPDATED_RW4!W324</f>
        <v>319</v>
      </c>
      <c r="X324">
        <f>[1]RPPF_UPDATED_RW4!X324</f>
        <v>328</v>
      </c>
      <c r="Y324">
        <f>[1]RPPF_UPDATED_RW4!Y324</f>
        <v>299</v>
      </c>
      <c r="Z324">
        <f>[1]RPPF_UPDATED_RW4!Z324</f>
        <v>-0.15850758471540299</v>
      </c>
      <c r="AA324">
        <f>[1]RPPF_UPDATED_RW4!AA324</f>
        <v>294</v>
      </c>
      <c r="AB324">
        <f>[1]RPPF_UPDATED_RW4!AB324</f>
        <v>688825.49715131696</v>
      </c>
      <c r="AC324">
        <f>[1]RPPF_UPDATED_RW4!AC324</f>
        <v>295</v>
      </c>
      <c r="AD324">
        <f>[1]RPPF_UPDATED_RW4!AD324</f>
        <v>27.5534955315911</v>
      </c>
      <c r="AE324">
        <f>[1]RPPF_UPDATED_RW4!AE324</f>
        <v>241</v>
      </c>
      <c r="AF324">
        <f>[1]RPPF_UPDATED_RW4!AF324</f>
        <v>267.5</v>
      </c>
      <c r="AG324">
        <f>[1]RPPF_UPDATED_RW4!AG324</f>
        <v>0.19168174999999901</v>
      </c>
      <c r="AH324">
        <f>[1]RPPF_UPDATED_RW4!AH324</f>
        <v>322</v>
      </c>
      <c r="AI324">
        <f>[1]RPPF_UPDATED_RW4!AI324</f>
        <v>319</v>
      </c>
      <c r="AJ324">
        <f>[1]RPPF_UPDATED_RW4!AJ324</f>
        <v>328</v>
      </c>
      <c r="AK324">
        <f>[1]RPPF_UPDATED_RW4!AK324</f>
        <v>299</v>
      </c>
      <c r="AL324">
        <f>[1]RPPF_UPDATED_RW4!AL324</f>
        <v>300.916666666666</v>
      </c>
      <c r="AM324">
        <f>[1]RPPF_UPDATED_RW4!AM324</f>
        <v>1585.1743920103299</v>
      </c>
      <c r="AN324">
        <f>[1]RPPF_UPDATED_RW4!AN324</f>
        <v>314</v>
      </c>
      <c r="AO324">
        <f>[1]RPPF_UPDATED_RW4!AO324</f>
        <v>1569.8764575483401</v>
      </c>
      <c r="AP324">
        <f>[1]RPPF_UPDATED_RW4!AP324</f>
        <v>321</v>
      </c>
      <c r="AQ324">
        <f>[1]RPPF_UPDATED_RW4!AQ324</f>
        <v>0.10073401407695599</v>
      </c>
      <c r="AR324">
        <f>[1]RPPF_UPDATED_RW4!AR324</f>
        <v>8.6927443117626901E-2</v>
      </c>
      <c r="AS324">
        <f>[1]RPPF_UPDATED_RW4!AS324</f>
        <v>0.38809498917794699</v>
      </c>
      <c r="AT324">
        <f>[1]RPPF_UPDATED_RW4!AT324</f>
        <v>323</v>
      </c>
    </row>
    <row r="325" spans="1:46" x14ac:dyDescent="0.25">
      <c r="A325">
        <f>[1]RPPF_UPDATED_RW4!A325</f>
        <v>323</v>
      </c>
      <c r="B325">
        <f>[1]RPPF_UPDATED_RW4!B325</f>
        <v>2025</v>
      </c>
      <c r="C325" t="str">
        <f>[1]RPPF_UPDATED_RW4!C325</f>
        <v>IU Indy</v>
      </c>
      <c r="D325">
        <f>[1]RPPF_UPDATED_RW4!D325</f>
        <v>66.238100000000003</v>
      </c>
      <c r="E325">
        <f>[1]RPPF_UPDATED_RW4!E325</f>
        <v>281</v>
      </c>
      <c r="F325">
        <f>[1]RPPF_UPDATED_RW4!F325</f>
        <v>65.271900000000002</v>
      </c>
      <c r="G325">
        <f>[1]RPPF_UPDATED_RW4!G325</f>
        <v>292</v>
      </c>
      <c r="H325">
        <f>[1]RPPF_UPDATED_RW4!H325</f>
        <v>107.438</v>
      </c>
      <c r="I325">
        <f>[1]RPPF_UPDATED_RW4!I325</f>
        <v>144</v>
      </c>
      <c r="J325">
        <f>[1]RPPF_UPDATED_RW4!J325</f>
        <v>108.505</v>
      </c>
      <c r="K325">
        <f>[1]RPPF_UPDATED_RW4!K325</f>
        <v>159</v>
      </c>
      <c r="L325">
        <f>[1]RPPF_UPDATED_RW4!L325</f>
        <v>118.583</v>
      </c>
      <c r="M325">
        <f>[1]RPPF_UPDATED_RW4!M325</f>
        <v>358</v>
      </c>
      <c r="N325">
        <f>[1]RPPF_UPDATED_RW4!N325</f>
        <v>122.26300000000001</v>
      </c>
      <c r="O325">
        <f>[1]RPPF_UPDATED_RW4!O325</f>
        <v>361</v>
      </c>
      <c r="P325">
        <f>[1]RPPF_UPDATED_RW4!P325</f>
        <v>-13.758100000000001</v>
      </c>
      <c r="Q325">
        <f>[1]RPPF_UPDATED_RW4!Q325</f>
        <v>321</v>
      </c>
      <c r="R325">
        <f>[1]RPPF_UPDATED_RW4!R325</f>
        <v>0.20473089999999999</v>
      </c>
      <c r="S325">
        <f>[1]RPPF_UPDATED_RW4!S325</f>
        <v>0.1836322</v>
      </c>
      <c r="T325">
        <f>[1]RPPF_UPDATED_RW4!T325</f>
        <v>0.12883459999999999</v>
      </c>
      <c r="U325">
        <f>[1]RPPF_UPDATED_RW4!U325</f>
        <v>0.2252295</v>
      </c>
      <c r="V325">
        <f>[1]RPPF_UPDATED_RW4!V325</f>
        <v>309</v>
      </c>
      <c r="W325">
        <f>[1]RPPF_UPDATED_RW4!W325</f>
        <v>322</v>
      </c>
      <c r="X325">
        <f>[1]RPPF_UPDATED_RW4!X325</f>
        <v>346</v>
      </c>
      <c r="Y325">
        <f>[1]RPPF_UPDATED_RW4!Y325</f>
        <v>295</v>
      </c>
      <c r="Z325">
        <f>[1]RPPF_UPDATED_RW4!Z325</f>
        <v>-0.20770523309092501</v>
      </c>
      <c r="AA325">
        <f>[1]RPPF_UPDATED_RW4!AA325</f>
        <v>322</v>
      </c>
      <c r="AB325">
        <f>[1]RPPF_UPDATED_RW4!AB325</f>
        <v>779843.34271945199</v>
      </c>
      <c r="AC325">
        <f>[1]RPPF_UPDATED_RW4!AC325</f>
        <v>183</v>
      </c>
      <c r="AD325">
        <f>[1]RPPF_UPDATED_RW4!AD325</f>
        <v>33.003820034252598</v>
      </c>
      <c r="AE325">
        <f>[1]RPPF_UPDATED_RW4!AE325</f>
        <v>363</v>
      </c>
      <c r="AF325">
        <f>[1]RPPF_UPDATED_RW4!AF325</f>
        <v>342.5</v>
      </c>
      <c r="AG325">
        <f>[1]RPPF_UPDATED_RW4!AG325</f>
        <v>0.19418154999999901</v>
      </c>
      <c r="AH325">
        <f>[1]RPPF_UPDATED_RW4!AH325</f>
        <v>321</v>
      </c>
      <c r="AI325">
        <f>[1]RPPF_UPDATED_RW4!AI325</f>
        <v>322</v>
      </c>
      <c r="AJ325">
        <f>[1]RPPF_UPDATED_RW4!AJ325</f>
        <v>346</v>
      </c>
      <c r="AK325">
        <f>[1]RPPF_UPDATED_RW4!AK325</f>
        <v>295</v>
      </c>
      <c r="AL325">
        <f>[1]RPPF_UPDATED_RW4!AL325</f>
        <v>301.58333333333297</v>
      </c>
      <c r="AM325">
        <f>[1]RPPF_UPDATED_RW4!AM325</f>
        <v>1642.3227153698101</v>
      </c>
      <c r="AN325">
        <f>[1]RPPF_UPDATED_RW4!AN325</f>
        <v>322</v>
      </c>
      <c r="AO325">
        <f>[1]RPPF_UPDATED_RW4!AO325</f>
        <v>1553.09983535167</v>
      </c>
      <c r="AP325">
        <f>[1]RPPF_UPDATED_RW4!AP325</f>
        <v>320</v>
      </c>
      <c r="AQ325">
        <f>[1]RPPF_UPDATED_RW4!AQ325</f>
        <v>9.7099644022487094E-2</v>
      </c>
      <c r="AR325">
        <f>[1]RPPF_UPDATED_RW4!AR325</f>
        <v>8.81794460128979E-2</v>
      </c>
      <c r="AS325">
        <f>[1]RPPF_UPDATED_RW4!AS325</f>
        <v>0.38611668185967302</v>
      </c>
      <c r="AT325">
        <f>[1]RPPF_UPDATED_RW4!AT325</f>
        <v>324</v>
      </c>
    </row>
    <row r="326" spans="1:46" x14ac:dyDescent="0.25">
      <c r="A326">
        <f>[1]RPPF_UPDATED_RW4!A326</f>
        <v>324</v>
      </c>
      <c r="B326">
        <f>[1]RPPF_UPDATED_RW4!B326</f>
        <v>2025</v>
      </c>
      <c r="C326" t="str">
        <f>[1]RPPF_UPDATED_RW4!C326</f>
        <v>Grambling St.</v>
      </c>
      <c r="D326">
        <f>[1]RPPF_UPDATED_RW4!D326</f>
        <v>66.956500000000005</v>
      </c>
      <c r="E326">
        <f>[1]RPPF_UPDATED_RW4!E326</f>
        <v>239</v>
      </c>
      <c r="F326">
        <f>[1]RPPF_UPDATED_RW4!F326</f>
        <v>64.413499999999999</v>
      </c>
      <c r="G326">
        <f>[1]RPPF_UPDATED_RW4!G326</f>
        <v>326</v>
      </c>
      <c r="H326">
        <f>[1]RPPF_UPDATED_RW4!H326</f>
        <v>95.987399999999994</v>
      </c>
      <c r="I326">
        <f>[1]RPPF_UPDATED_RW4!I326</f>
        <v>343</v>
      </c>
      <c r="J326">
        <f>[1]RPPF_UPDATED_RW4!J326</f>
        <v>96.356899999999996</v>
      </c>
      <c r="K326">
        <f>[1]RPPF_UPDATED_RW4!K326</f>
        <v>344</v>
      </c>
      <c r="L326">
        <f>[1]RPPF_UPDATED_RW4!L326</f>
        <v>105.60899999999999</v>
      </c>
      <c r="M326">
        <f>[1]RPPF_UPDATED_RW4!M326</f>
        <v>170</v>
      </c>
      <c r="N326">
        <f>[1]RPPF_UPDATED_RW4!N326</f>
        <v>110.28</v>
      </c>
      <c r="O326">
        <f>[1]RPPF_UPDATED_RW4!O326</f>
        <v>228</v>
      </c>
      <c r="P326">
        <f>[1]RPPF_UPDATED_RW4!P326</f>
        <v>-13.922700000000001</v>
      </c>
      <c r="Q326">
        <f>[1]RPPF_UPDATED_RW4!Q326</f>
        <v>322</v>
      </c>
      <c r="R326">
        <f>[1]RPPF_UPDATED_RW4!R326</f>
        <v>0.1214344</v>
      </c>
      <c r="S326">
        <f>[1]RPPF_UPDATED_RW4!S326</f>
        <v>0.19613149999999999</v>
      </c>
      <c r="T326">
        <f>[1]RPPF_UPDATED_RW4!T326</f>
        <v>0.20813039999999999</v>
      </c>
      <c r="U326">
        <f>[1]RPPF_UPDATED_RW4!U326</f>
        <v>0.1466327</v>
      </c>
      <c r="V326">
        <f>[1]RPPF_UPDATED_RW4!V326</f>
        <v>344</v>
      </c>
      <c r="W326">
        <f>[1]RPPF_UPDATED_RW4!W326</f>
        <v>315</v>
      </c>
      <c r="X326">
        <f>[1]RPPF_UPDATED_RW4!X326</f>
        <v>304</v>
      </c>
      <c r="Y326">
        <f>[1]RPPF_UPDATED_RW4!Y326</f>
        <v>327</v>
      </c>
      <c r="Z326">
        <f>[1]RPPF_UPDATED_RW4!Z326</f>
        <v>-0.20794247011119099</v>
      </c>
      <c r="AA326">
        <f>[1]RPPF_UPDATED_RW4!AA326</f>
        <v>323</v>
      </c>
      <c r="AB326">
        <f>[1]RPPF_UPDATED_RW4!AB326</f>
        <v>621667.81353014405</v>
      </c>
      <c r="AC326">
        <f>[1]RPPF_UPDATED_RW4!AC326</f>
        <v>350</v>
      </c>
      <c r="AD326">
        <f>[1]RPPF_UPDATED_RW4!AD326</f>
        <v>27.682293446569901</v>
      </c>
      <c r="AE326">
        <f>[1]RPPF_UPDATED_RW4!AE326</f>
        <v>247</v>
      </c>
      <c r="AF326">
        <f>[1]RPPF_UPDATED_RW4!AF326</f>
        <v>285</v>
      </c>
      <c r="AG326">
        <f>[1]RPPF_UPDATED_RW4!AG326</f>
        <v>0.15878294999999901</v>
      </c>
      <c r="AH326">
        <f>[1]RPPF_UPDATED_RW4!AH326</f>
        <v>332</v>
      </c>
      <c r="AI326">
        <f>[1]RPPF_UPDATED_RW4!AI326</f>
        <v>315</v>
      </c>
      <c r="AJ326">
        <f>[1]RPPF_UPDATED_RW4!AJ326</f>
        <v>304</v>
      </c>
      <c r="AK326">
        <f>[1]RPPF_UPDATED_RW4!AK326</f>
        <v>327</v>
      </c>
      <c r="AL326">
        <f>[1]RPPF_UPDATED_RW4!AL326</f>
        <v>320.166666666666</v>
      </c>
      <c r="AM326">
        <f>[1]RPPF_UPDATED_RW4!AM326</f>
        <v>1632.4081887237201</v>
      </c>
      <c r="AN326">
        <f>[1]RPPF_UPDATED_RW4!AN326</f>
        <v>320</v>
      </c>
      <c r="AO326">
        <f>[1]RPPF_UPDATED_RW4!AO326</f>
        <v>2016.37938246308</v>
      </c>
      <c r="AP326">
        <f>[1]RPPF_UPDATED_RW4!AP326</f>
        <v>332</v>
      </c>
      <c r="AQ326">
        <f>[1]RPPF_UPDATED_RW4!AQ326</f>
        <v>0.10377174594715501</v>
      </c>
      <c r="AR326">
        <f>[1]RPPF_UPDATED_RW4!AR326</f>
        <v>6.9789752747434305E-2</v>
      </c>
      <c r="AS326">
        <f>[1]RPPF_UPDATED_RW4!AS326</f>
        <v>0.37615718209815002</v>
      </c>
      <c r="AT326">
        <f>[1]RPPF_UPDATED_RW4!AT326</f>
        <v>325</v>
      </c>
    </row>
    <row r="327" spans="1:46" x14ac:dyDescent="0.25">
      <c r="A327">
        <f>[1]RPPF_UPDATED_RW4!A327</f>
        <v>325</v>
      </c>
      <c r="B327">
        <f>[1]RPPF_UPDATED_RW4!B327</f>
        <v>2025</v>
      </c>
      <c r="C327" t="str">
        <f>[1]RPPF_UPDATED_RW4!C327</f>
        <v>Coastal Carolina</v>
      </c>
      <c r="D327">
        <f>[1]RPPF_UPDATED_RW4!D327</f>
        <v>63.910899999999998</v>
      </c>
      <c r="E327">
        <f>[1]RPPF_UPDATED_RW4!E327</f>
        <v>354</v>
      </c>
      <c r="F327">
        <f>[1]RPPF_UPDATED_RW4!F327</f>
        <v>62.9011</v>
      </c>
      <c r="G327">
        <f>[1]RPPF_UPDATED_RW4!G327</f>
        <v>355</v>
      </c>
      <c r="H327">
        <f>[1]RPPF_UPDATED_RW4!H327</f>
        <v>100.925</v>
      </c>
      <c r="I327">
        <f>[1]RPPF_UPDATED_RW4!I327</f>
        <v>290</v>
      </c>
      <c r="J327">
        <f>[1]RPPF_UPDATED_RW4!J327</f>
        <v>100.191</v>
      </c>
      <c r="K327">
        <f>[1]RPPF_UPDATED_RW4!K327</f>
        <v>308</v>
      </c>
      <c r="L327">
        <f>[1]RPPF_UPDATED_RW4!L327</f>
        <v>112.36</v>
      </c>
      <c r="M327">
        <f>[1]RPPF_UPDATED_RW4!M327</f>
        <v>324</v>
      </c>
      <c r="N327">
        <f>[1]RPPF_UPDATED_RW4!N327</f>
        <v>115.85299999999999</v>
      </c>
      <c r="O327">
        <f>[1]RPPF_UPDATED_RW4!O327</f>
        <v>329</v>
      </c>
      <c r="P327">
        <f>[1]RPPF_UPDATED_RW4!P327</f>
        <v>-15.6616</v>
      </c>
      <c r="Q327">
        <f>[1]RPPF_UPDATED_RW4!Q327</f>
        <v>330</v>
      </c>
      <c r="R327">
        <f>[1]RPPF_UPDATED_RW4!R327</f>
        <v>0.19063189999999999</v>
      </c>
      <c r="S327">
        <f>[1]RPPF_UPDATED_RW4!S327</f>
        <v>0.17543249999999999</v>
      </c>
      <c r="T327">
        <f>[1]RPPF_UPDATED_RW4!T327</f>
        <v>0.30512549999999999</v>
      </c>
      <c r="U327">
        <f>[1]RPPF_UPDATED_RW4!U327</f>
        <v>6.5435699999999999E-2</v>
      </c>
      <c r="V327">
        <f>[1]RPPF_UPDATED_RW4!V327</f>
        <v>319</v>
      </c>
      <c r="W327">
        <f>[1]RPPF_UPDATED_RW4!W327</f>
        <v>325</v>
      </c>
      <c r="X327">
        <f>[1]RPPF_UPDATED_RW4!X327</f>
        <v>255</v>
      </c>
      <c r="Y327">
        <f>[1]RPPF_UPDATED_RW4!Y327</f>
        <v>357</v>
      </c>
      <c r="Z327">
        <f>[1]RPPF_UPDATED_RW4!Z327</f>
        <v>-0.245059919356478</v>
      </c>
      <c r="AA327">
        <f>[1]RPPF_UPDATED_RW4!AA327</f>
        <v>337</v>
      </c>
      <c r="AB327">
        <f>[1]RPPF_UPDATED_RW4!AB327</f>
        <v>641552.72791354195</v>
      </c>
      <c r="AC327">
        <f>[1]RPPF_UPDATED_RW4!AC327</f>
        <v>336</v>
      </c>
      <c r="AD327">
        <f>[1]RPPF_UPDATED_RW4!AD327</f>
        <v>31.3817184342129</v>
      </c>
      <c r="AE327">
        <f>[1]RPPF_UPDATED_RW4!AE327</f>
        <v>356</v>
      </c>
      <c r="AF327">
        <f>[1]RPPF_UPDATED_RW4!AF327</f>
        <v>346.5</v>
      </c>
      <c r="AG327">
        <f>[1]RPPF_UPDATED_RW4!AG327</f>
        <v>0.18303219999999901</v>
      </c>
      <c r="AH327">
        <f>[1]RPPF_UPDATED_RW4!AH327</f>
        <v>324</v>
      </c>
      <c r="AI327">
        <f>[1]RPPF_UPDATED_RW4!AI327</f>
        <v>325</v>
      </c>
      <c r="AJ327">
        <f>[1]RPPF_UPDATED_RW4!AJ327</f>
        <v>255</v>
      </c>
      <c r="AK327">
        <f>[1]RPPF_UPDATED_RW4!AK327</f>
        <v>357</v>
      </c>
      <c r="AL327">
        <f>[1]RPPF_UPDATED_RW4!AL327</f>
        <v>325.916666666666</v>
      </c>
      <c r="AM327">
        <f>[1]RPPF_UPDATED_RW4!AM327</f>
        <v>1857.7895581871401</v>
      </c>
      <c r="AN327">
        <f>[1]RPPF_UPDATED_RW4!AN327</f>
        <v>328</v>
      </c>
      <c r="AO327">
        <f>[1]RPPF_UPDATED_RW4!AO327</f>
        <v>1780.6520746986901</v>
      </c>
      <c r="AP327">
        <f>[1]RPPF_UPDATED_RW4!AP327</f>
        <v>327</v>
      </c>
      <c r="AQ327">
        <f>[1]RPPF_UPDATED_RW4!AQ327</f>
        <v>9.1627334111059403E-2</v>
      </c>
      <c r="AR327">
        <f>[1]RPPF_UPDATED_RW4!AR327</f>
        <v>8.1707973702184702E-2</v>
      </c>
      <c r="AS327">
        <f>[1]RPPF_UPDATED_RW4!AS327</f>
        <v>0.37596101736503901</v>
      </c>
      <c r="AT327">
        <f>[1]RPPF_UPDATED_RW4!AT327</f>
        <v>326</v>
      </c>
    </row>
    <row r="328" spans="1:46" x14ac:dyDescent="0.25">
      <c r="A328">
        <f>[1]RPPF_UPDATED_RW4!A328</f>
        <v>326</v>
      </c>
      <c r="B328">
        <f>[1]RPPF_UPDATED_RW4!B328</f>
        <v>2025</v>
      </c>
      <c r="C328" t="str">
        <f>[1]RPPF_UPDATED_RW4!C328</f>
        <v>Green Bay</v>
      </c>
      <c r="D328">
        <f>[1]RPPF_UPDATED_RW4!D328</f>
        <v>68.883200000000002</v>
      </c>
      <c r="E328">
        <f>[1]RPPF_UPDATED_RW4!E328</f>
        <v>139</v>
      </c>
      <c r="F328">
        <f>[1]RPPF_UPDATED_RW4!F328</f>
        <v>68.750600000000006</v>
      </c>
      <c r="G328">
        <f>[1]RPPF_UPDATED_RW4!G328</f>
        <v>104</v>
      </c>
      <c r="H328">
        <f>[1]RPPF_UPDATED_RW4!H328</f>
        <v>99.081299999999999</v>
      </c>
      <c r="I328">
        <f>[1]RPPF_UPDATED_RW4!I328</f>
        <v>314</v>
      </c>
      <c r="J328">
        <f>[1]RPPF_UPDATED_RW4!J328</f>
        <v>99.797899999999998</v>
      </c>
      <c r="K328">
        <f>[1]RPPF_UPDATED_RW4!K328</f>
        <v>315</v>
      </c>
      <c r="L328">
        <f>[1]RPPF_UPDATED_RW4!L328</f>
        <v>115.69</v>
      </c>
      <c r="M328">
        <f>[1]RPPF_UPDATED_RW4!M328</f>
        <v>346</v>
      </c>
      <c r="N328">
        <f>[1]RPPF_UPDATED_RW4!N328</f>
        <v>116.456</v>
      </c>
      <c r="O328">
        <f>[1]RPPF_UPDATED_RW4!O328</f>
        <v>335</v>
      </c>
      <c r="P328">
        <f>[1]RPPF_UPDATED_RW4!P328</f>
        <v>-16.658100000000001</v>
      </c>
      <c r="Q328">
        <f>[1]RPPF_UPDATED_RW4!Q328</f>
        <v>335</v>
      </c>
      <c r="R328">
        <f>[1]RPPF_UPDATED_RW4!R328</f>
        <v>0.13553390000000001</v>
      </c>
      <c r="S328">
        <f>[1]RPPF_UPDATED_RW4!S328</f>
        <v>0.19043180000000001</v>
      </c>
      <c r="T328">
        <f>[1]RPPF_UPDATED_RW4!T328</f>
        <v>0.35442269999999998</v>
      </c>
      <c r="U328">
        <f>[1]RPPF_UPDATED_RW4!U328</f>
        <v>0.1248339</v>
      </c>
      <c r="V328">
        <f>[1]RPPF_UPDATED_RW4!V328</f>
        <v>339</v>
      </c>
      <c r="W328">
        <f>[1]RPPF_UPDATED_RW4!W328</f>
        <v>318</v>
      </c>
      <c r="X328">
        <f>[1]RPPF_UPDATED_RW4!X328</f>
        <v>227</v>
      </c>
      <c r="Y328">
        <f>[1]RPPF_UPDATED_RW4!Y328</f>
        <v>339</v>
      </c>
      <c r="Z328">
        <f>[1]RPPF_UPDATED_RW4!Z328</f>
        <v>-0.24183109960048299</v>
      </c>
      <c r="AA328">
        <f>[1]RPPF_UPDATED_RW4!AA328</f>
        <v>334</v>
      </c>
      <c r="AB328">
        <f>[1]RPPF_UPDATED_RW4!AB328</f>
        <v>686050.55454966205</v>
      </c>
      <c r="AC328">
        <f>[1]RPPF_UPDATED_RW4!AC328</f>
        <v>299</v>
      </c>
      <c r="AD328">
        <f>[1]RPPF_UPDATED_RW4!AD328</f>
        <v>29.359298610475701</v>
      </c>
      <c r="AE328">
        <f>[1]RPPF_UPDATED_RW4!AE328</f>
        <v>322</v>
      </c>
      <c r="AF328">
        <f>[1]RPPF_UPDATED_RW4!AF328</f>
        <v>328</v>
      </c>
      <c r="AG328">
        <f>[1]RPPF_UPDATED_RW4!AG328</f>
        <v>0.16298285000000001</v>
      </c>
      <c r="AH328">
        <f>[1]RPPF_UPDATED_RW4!AH328</f>
        <v>331</v>
      </c>
      <c r="AI328">
        <f>[1]RPPF_UPDATED_RW4!AI328</f>
        <v>318</v>
      </c>
      <c r="AJ328">
        <f>[1]RPPF_UPDATED_RW4!AJ328</f>
        <v>227</v>
      </c>
      <c r="AK328">
        <f>[1]RPPF_UPDATED_RW4!AK328</f>
        <v>339</v>
      </c>
      <c r="AL328">
        <f>[1]RPPF_UPDATED_RW4!AL328</f>
        <v>309.666666666666</v>
      </c>
      <c r="AM328">
        <f>[1]RPPF_UPDATED_RW4!AM328</f>
        <v>1626.1289693563001</v>
      </c>
      <c r="AN328">
        <f>[1]RPPF_UPDATED_RW4!AN328</f>
        <v>317</v>
      </c>
      <c r="AO328">
        <f>[1]RPPF_UPDATED_RW4!AO328</f>
        <v>1899.9954085148599</v>
      </c>
      <c r="AP328">
        <f>[1]RPPF_UPDATED_RW4!AP328</f>
        <v>331</v>
      </c>
      <c r="AQ328">
        <f>[1]RPPF_UPDATED_RW4!AQ328</f>
        <v>0.100794915290877</v>
      </c>
      <c r="AR328">
        <f>[1]RPPF_UPDATED_RW4!AR328</f>
        <v>7.2170076101066696E-2</v>
      </c>
      <c r="AS328">
        <f>[1]RPPF_UPDATED_RW4!AS328</f>
        <v>0.375639527474596</v>
      </c>
      <c r="AT328">
        <f>[1]RPPF_UPDATED_RW4!AT328</f>
        <v>327</v>
      </c>
    </row>
    <row r="329" spans="1:46" x14ac:dyDescent="0.25">
      <c r="A329">
        <f>[1]RPPF_UPDATED_RW4!A329</f>
        <v>327</v>
      </c>
      <c r="B329">
        <f>[1]RPPF_UPDATED_RW4!B329</f>
        <v>2025</v>
      </c>
      <c r="C329" t="str">
        <f>[1]RPPF_UPDATED_RW4!C329</f>
        <v>New Orleans</v>
      </c>
      <c r="D329">
        <f>[1]RPPF_UPDATED_RW4!D329</f>
        <v>69.749600000000001</v>
      </c>
      <c r="E329">
        <f>[1]RPPF_UPDATED_RW4!E329</f>
        <v>98</v>
      </c>
      <c r="F329">
        <f>[1]RPPF_UPDATED_RW4!F329</f>
        <v>69.4559</v>
      </c>
      <c r="G329">
        <f>[1]RPPF_UPDATED_RW4!G329</f>
        <v>69</v>
      </c>
      <c r="H329">
        <f>[1]RPPF_UPDATED_RW4!H329</f>
        <v>96.219300000000004</v>
      </c>
      <c r="I329">
        <f>[1]RPPF_UPDATED_RW4!I329</f>
        <v>340</v>
      </c>
      <c r="J329">
        <f>[1]RPPF_UPDATED_RW4!J329</f>
        <v>99.696200000000005</v>
      </c>
      <c r="K329">
        <f>[1]RPPF_UPDATED_RW4!K329</f>
        <v>318</v>
      </c>
      <c r="L329">
        <f>[1]RPPF_UPDATED_RW4!L329</f>
        <v>117.496</v>
      </c>
      <c r="M329">
        <f>[1]RPPF_UPDATED_RW4!M329</f>
        <v>356</v>
      </c>
      <c r="N329">
        <f>[1]RPPF_UPDATED_RW4!N329</f>
        <v>117.194</v>
      </c>
      <c r="O329">
        <f>[1]RPPF_UPDATED_RW4!O329</f>
        <v>341</v>
      </c>
      <c r="P329">
        <f>[1]RPPF_UPDATED_RW4!P329</f>
        <v>-17.497499999999999</v>
      </c>
      <c r="Q329">
        <f>[1]RPPF_UPDATED_RW4!Q329</f>
        <v>342</v>
      </c>
      <c r="R329">
        <f>[1]RPPF_UPDATED_RW4!R329</f>
        <v>7.49359E-2</v>
      </c>
      <c r="S329">
        <f>[1]RPPF_UPDATED_RW4!S329</f>
        <v>0.2028307</v>
      </c>
      <c r="T329">
        <f>[1]RPPF_UPDATED_RW4!T329</f>
        <v>0.15893299999999999</v>
      </c>
      <c r="U329">
        <f>[1]RPPF_UPDATED_RW4!U329</f>
        <v>0.2152298</v>
      </c>
      <c r="V329">
        <f>[1]RPPF_UPDATED_RW4!V329</f>
        <v>359</v>
      </c>
      <c r="W329">
        <f>[1]RPPF_UPDATED_RW4!W329</f>
        <v>307</v>
      </c>
      <c r="X329">
        <f>[1]RPPF_UPDATED_RW4!X329</f>
        <v>330</v>
      </c>
      <c r="Y329">
        <f>[1]RPPF_UPDATED_RW4!Y329</f>
        <v>298</v>
      </c>
      <c r="Z329">
        <f>[1]RPPF_UPDATED_RW4!Z329</f>
        <v>-0.25086595478683699</v>
      </c>
      <c r="AA329">
        <f>[1]RPPF_UPDATED_RW4!AA329</f>
        <v>339</v>
      </c>
      <c r="AB329">
        <f>[1]RPPF_UPDATED_RW4!AB329</f>
        <v>693264.45180427202</v>
      </c>
      <c r="AC329">
        <f>[1]RPPF_UPDATED_RW4!AC329</f>
        <v>289</v>
      </c>
      <c r="AD329">
        <f>[1]RPPF_UPDATED_RW4!AD329</f>
        <v>29.289157728702499</v>
      </c>
      <c r="AE329">
        <f>[1]RPPF_UPDATED_RW4!AE329</f>
        <v>320</v>
      </c>
      <c r="AF329">
        <f>[1]RPPF_UPDATED_RW4!AF329</f>
        <v>329.5</v>
      </c>
      <c r="AG329">
        <f>[1]RPPF_UPDATED_RW4!AG329</f>
        <v>0.13888329999999999</v>
      </c>
      <c r="AH329">
        <f>[1]RPPF_UPDATED_RW4!AH329</f>
        <v>341</v>
      </c>
      <c r="AI329">
        <f>[1]RPPF_UPDATED_RW4!AI329</f>
        <v>307</v>
      </c>
      <c r="AJ329">
        <f>[1]RPPF_UPDATED_RW4!AJ329</f>
        <v>330</v>
      </c>
      <c r="AK329">
        <f>[1]RPPF_UPDATED_RW4!AK329</f>
        <v>298</v>
      </c>
      <c r="AL329">
        <f>[1]RPPF_UPDATED_RW4!AL329</f>
        <v>321.08333333333297</v>
      </c>
      <c r="AM329">
        <f>[1]RPPF_UPDATED_RW4!AM329</f>
        <v>1583.0115132143801</v>
      </c>
      <c r="AN329">
        <f>[1]RPPF_UPDATED_RW4!AN329</f>
        <v>313</v>
      </c>
      <c r="AO329">
        <f>[1]RPPF_UPDATED_RW4!AO329</f>
        <v>2311.8930305755498</v>
      </c>
      <c r="AP329">
        <f>[1]RPPF_UPDATED_RW4!AP329</f>
        <v>341</v>
      </c>
      <c r="AQ329">
        <f>[1]RPPF_UPDATED_RW4!AQ329</f>
        <v>0.107646504642539</v>
      </c>
      <c r="AR329">
        <f>[1]RPPF_UPDATED_RW4!AR329</f>
        <v>6.0008584771973801E-2</v>
      </c>
      <c r="AS329">
        <f>[1]RPPF_UPDATED_RW4!AS329</f>
        <v>0.37098358898871903</v>
      </c>
      <c r="AT329">
        <f>[1]RPPF_UPDATED_RW4!AT329</f>
        <v>328</v>
      </c>
    </row>
    <row r="330" spans="1:46" x14ac:dyDescent="0.25">
      <c r="A330">
        <f>[1]RPPF_UPDATED_RW4!A330</f>
        <v>328</v>
      </c>
      <c r="B330">
        <f>[1]RPPF_UPDATED_RW4!B330</f>
        <v>2025</v>
      </c>
      <c r="C330" t="str">
        <f>[1]RPPF_UPDATED_RW4!C330</f>
        <v>Eastern Illinois</v>
      </c>
      <c r="D330">
        <f>[1]RPPF_UPDATED_RW4!D330</f>
        <v>67.030900000000003</v>
      </c>
      <c r="E330">
        <f>[1]RPPF_UPDATED_RW4!E330</f>
        <v>235</v>
      </c>
      <c r="F330">
        <f>[1]RPPF_UPDATED_RW4!F330</f>
        <v>65.974000000000004</v>
      </c>
      <c r="G330">
        <f>[1]RPPF_UPDATED_RW4!G330</f>
        <v>254</v>
      </c>
      <c r="H330">
        <f>[1]RPPF_UPDATED_RW4!H330</f>
        <v>92.825599999999994</v>
      </c>
      <c r="I330">
        <f>[1]RPPF_UPDATED_RW4!I330</f>
        <v>358</v>
      </c>
      <c r="J330">
        <f>[1]RPPF_UPDATED_RW4!J330</f>
        <v>93.0535</v>
      </c>
      <c r="K330">
        <f>[1]RPPF_UPDATED_RW4!K330</f>
        <v>360</v>
      </c>
      <c r="L330">
        <f>[1]RPPF_UPDATED_RW4!L330</f>
        <v>106.602</v>
      </c>
      <c r="M330">
        <f>[1]RPPF_UPDATED_RW4!M330</f>
        <v>187</v>
      </c>
      <c r="N330">
        <f>[1]RPPF_UPDATED_RW4!N330</f>
        <v>110.40300000000001</v>
      </c>
      <c r="O330">
        <f>[1]RPPF_UPDATED_RW4!O330</f>
        <v>231</v>
      </c>
      <c r="P330">
        <f>[1]RPPF_UPDATED_RW4!P330</f>
        <v>-17.349299999999999</v>
      </c>
      <c r="Q330">
        <f>[1]RPPF_UPDATED_RW4!Q330</f>
        <v>340</v>
      </c>
      <c r="R330">
        <f>[1]RPPF_UPDATED_RW4!R330</f>
        <v>9.2635499999999996E-2</v>
      </c>
      <c r="S330">
        <f>[1]RPPF_UPDATED_RW4!S330</f>
        <v>0.1937316</v>
      </c>
      <c r="T330">
        <f>[1]RPPF_UPDATED_RW4!T330</f>
        <v>0.21782960000000001</v>
      </c>
      <c r="U330">
        <f>[1]RPPF_UPDATED_RW4!U330</f>
        <v>0.1960306</v>
      </c>
      <c r="V330">
        <f>[1]RPPF_UPDATED_RW4!V330</f>
        <v>355</v>
      </c>
      <c r="W330">
        <f>[1]RPPF_UPDATED_RW4!W330</f>
        <v>316</v>
      </c>
      <c r="X330">
        <f>[1]RPPF_UPDATED_RW4!X330</f>
        <v>296</v>
      </c>
      <c r="Y330">
        <f>[1]RPPF_UPDATED_RW4!Y330</f>
        <v>306</v>
      </c>
      <c r="Z330">
        <f>[1]RPPF_UPDATED_RW4!Z330</f>
        <v>-0.25882839108530498</v>
      </c>
      <c r="AA330">
        <f>[1]RPPF_UPDATED_RW4!AA330</f>
        <v>343</v>
      </c>
      <c r="AB330">
        <f>[1]RPPF_UPDATED_RW4!AB330</f>
        <v>580417.470445093</v>
      </c>
      <c r="AC330">
        <f>[1]RPPF_UPDATED_RW4!AC330</f>
        <v>361</v>
      </c>
      <c r="AD330">
        <f>[1]RPPF_UPDATED_RW4!AD330</f>
        <v>27.700929946772</v>
      </c>
      <c r="AE330">
        <f>[1]RPPF_UPDATED_RW4!AE330</f>
        <v>248</v>
      </c>
      <c r="AF330">
        <f>[1]RPPF_UPDATED_RW4!AF330</f>
        <v>295.5</v>
      </c>
      <c r="AG330">
        <f>[1]RPPF_UPDATED_RW4!AG330</f>
        <v>0.14318354999999999</v>
      </c>
      <c r="AH330">
        <f>[1]RPPF_UPDATED_RW4!AH330</f>
        <v>339</v>
      </c>
      <c r="AI330">
        <f>[1]RPPF_UPDATED_RW4!AI330</f>
        <v>316</v>
      </c>
      <c r="AJ330">
        <f>[1]RPPF_UPDATED_RW4!AJ330</f>
        <v>296</v>
      </c>
      <c r="AK330">
        <f>[1]RPPF_UPDATED_RW4!AK330</f>
        <v>306</v>
      </c>
      <c r="AL330">
        <f>[1]RPPF_UPDATED_RW4!AL330</f>
        <v>323.416666666666</v>
      </c>
      <c r="AM330">
        <f>[1]RPPF_UPDATED_RW4!AM330</f>
        <v>1669.4058515320501</v>
      </c>
      <c r="AN330">
        <f>[1]RPPF_UPDATED_RW4!AN330</f>
        <v>324</v>
      </c>
      <c r="AO330">
        <f>[1]RPPF_UPDATED_RW4!AO330</f>
        <v>2258.7557485944899</v>
      </c>
      <c r="AP330">
        <f>[1]RPPF_UPDATED_RW4!AP330</f>
        <v>339</v>
      </c>
      <c r="AQ330">
        <f>[1]RPPF_UPDATED_RW4!AQ330</f>
        <v>0.102272511853691</v>
      </c>
      <c r="AR330">
        <f>[1]RPPF_UPDATED_RW4!AR330</f>
        <v>6.2046714737223202E-2</v>
      </c>
      <c r="AS330">
        <f>[1]RPPF_UPDATED_RW4!AS330</f>
        <v>0.36801316461628297</v>
      </c>
      <c r="AT330">
        <f>[1]RPPF_UPDATED_RW4!AT330</f>
        <v>329</v>
      </c>
    </row>
    <row r="331" spans="1:46" x14ac:dyDescent="0.25">
      <c r="A331">
        <f>[1]RPPF_UPDATED_RW4!A331</f>
        <v>329</v>
      </c>
      <c r="B331">
        <f>[1]RPPF_UPDATED_RW4!B331</f>
        <v>2025</v>
      </c>
      <c r="C331" t="str">
        <f>[1]RPPF_UPDATED_RW4!C331</f>
        <v>Florida A&amp;M</v>
      </c>
      <c r="D331">
        <f>[1]RPPF_UPDATED_RW4!D331</f>
        <v>68.915899999999993</v>
      </c>
      <c r="E331">
        <f>[1]RPPF_UPDATED_RW4!E331</f>
        <v>138</v>
      </c>
      <c r="F331">
        <f>[1]RPPF_UPDATED_RW4!F331</f>
        <v>67.5946</v>
      </c>
      <c r="G331">
        <f>[1]RPPF_UPDATED_RW4!G331</f>
        <v>172</v>
      </c>
      <c r="H331">
        <f>[1]RPPF_UPDATED_RW4!H331</f>
        <v>99.297600000000003</v>
      </c>
      <c r="I331">
        <f>[1]RPPF_UPDATED_RW4!I331</f>
        <v>310</v>
      </c>
      <c r="J331">
        <f>[1]RPPF_UPDATED_RW4!J331</f>
        <v>101.297</v>
      </c>
      <c r="K331">
        <f>[1]RPPF_UPDATED_RW4!K331</f>
        <v>290</v>
      </c>
      <c r="L331">
        <f>[1]RPPF_UPDATED_RW4!L331</f>
        <v>111.827</v>
      </c>
      <c r="M331">
        <f>[1]RPPF_UPDATED_RW4!M331</f>
        <v>313</v>
      </c>
      <c r="N331">
        <f>[1]RPPF_UPDATED_RW4!N331</f>
        <v>114.27</v>
      </c>
      <c r="O331">
        <f>[1]RPPF_UPDATED_RW4!O331</f>
        <v>309</v>
      </c>
      <c r="P331">
        <f>[1]RPPF_UPDATED_RW4!P331</f>
        <v>-12.973599999999999</v>
      </c>
      <c r="Q331">
        <f>[1]RPPF_UPDATED_RW4!Q331</f>
        <v>315</v>
      </c>
      <c r="R331">
        <f>[1]RPPF_UPDATED_RW4!R331</f>
        <v>0.29222710000000002</v>
      </c>
      <c r="S331">
        <f>[1]RPPF_UPDATED_RW4!S331</f>
        <v>0.12813430000000001</v>
      </c>
      <c r="T331">
        <f>[1]RPPF_UPDATED_RW4!T331</f>
        <v>0.116635</v>
      </c>
      <c r="U331">
        <f>[1]RPPF_UPDATED_RW4!U331</f>
        <v>0.1449328</v>
      </c>
      <c r="V331">
        <f>[1]RPPF_UPDATED_RW4!V331</f>
        <v>272</v>
      </c>
      <c r="W331">
        <f>[1]RPPF_UPDATED_RW4!W331</f>
        <v>343</v>
      </c>
      <c r="X331">
        <f>[1]RPPF_UPDATED_RW4!X331</f>
        <v>350</v>
      </c>
      <c r="Y331">
        <f>[1]RPPF_UPDATED_RW4!Y331</f>
        <v>328</v>
      </c>
      <c r="Z331">
        <f>[1]RPPF_UPDATED_RW4!Z331</f>
        <v>-0.18824393209694701</v>
      </c>
      <c r="AA331">
        <f>[1]RPPF_UPDATED_RW4!AA331</f>
        <v>309</v>
      </c>
      <c r="AB331">
        <f>[1]RPPF_UPDATED_RW4!AB331</f>
        <v>707151.71540722298</v>
      </c>
      <c r="AC331">
        <f>[1]RPPF_UPDATED_RW4!AC331</f>
        <v>271</v>
      </c>
      <c r="AD331">
        <f>[1]RPPF_UPDATED_RW4!AD331</f>
        <v>28.468994706079901</v>
      </c>
      <c r="AE331">
        <f>[1]RPPF_UPDATED_RW4!AE331</f>
        <v>294</v>
      </c>
      <c r="AF331">
        <f>[1]RPPF_UPDATED_RW4!AF331</f>
        <v>301.5</v>
      </c>
      <c r="AG331">
        <f>[1]RPPF_UPDATED_RW4!AG331</f>
        <v>0.2101807</v>
      </c>
      <c r="AH331">
        <f>[1]RPPF_UPDATED_RW4!AH331</f>
        <v>313</v>
      </c>
      <c r="AI331">
        <f>[1]RPPF_UPDATED_RW4!AI331</f>
        <v>343</v>
      </c>
      <c r="AJ331">
        <f>[1]RPPF_UPDATED_RW4!AJ331</f>
        <v>350</v>
      </c>
      <c r="AK331">
        <f>[1]RPPF_UPDATED_RW4!AK331</f>
        <v>328</v>
      </c>
      <c r="AL331">
        <f>[1]RPPF_UPDATED_RW4!AL331</f>
        <v>312.08333333333297</v>
      </c>
      <c r="AM331">
        <f>[1]RPPF_UPDATED_RW4!AM331</f>
        <v>2435.5955691281201</v>
      </c>
      <c r="AN331">
        <f>[1]RPPF_UPDATED_RW4!AN331</f>
        <v>338</v>
      </c>
      <c r="AO331">
        <f>[1]RPPF_UPDATED_RW4!AO331</f>
        <v>1484.8334472828999</v>
      </c>
      <c r="AP331">
        <f>[1]RPPF_UPDATED_RW4!AP331</f>
        <v>316</v>
      </c>
      <c r="AQ331">
        <f>[1]RPPF_UPDATED_RW4!AQ331</f>
        <v>6.5135767308985806E-2</v>
      </c>
      <c r="AR331">
        <f>[1]RPPF_UPDATED_RW4!AR331</f>
        <v>9.5982584683045602E-2</v>
      </c>
      <c r="AS331">
        <f>[1]RPPF_UPDATED_RW4!AS331</f>
        <v>0.36512872964105397</v>
      </c>
      <c r="AT331">
        <f>[1]RPPF_UPDATED_RW4!AT331</f>
        <v>330</v>
      </c>
    </row>
    <row r="332" spans="1:46" x14ac:dyDescent="0.25">
      <c r="A332">
        <f>[1]RPPF_UPDATED_RW4!A332</f>
        <v>330</v>
      </c>
      <c r="B332">
        <f>[1]RPPF_UPDATED_RW4!B332</f>
        <v>2025</v>
      </c>
      <c r="C332" t="str">
        <f>[1]RPPF_UPDATED_RW4!C332</f>
        <v>Stony Brook</v>
      </c>
      <c r="D332">
        <f>[1]RPPF_UPDATED_RW4!D332</f>
        <v>64.981200000000001</v>
      </c>
      <c r="E332">
        <f>[1]RPPF_UPDATED_RW4!E332</f>
        <v>328</v>
      </c>
      <c r="F332">
        <f>[1]RPPF_UPDATED_RW4!F332</f>
        <v>64.824600000000004</v>
      </c>
      <c r="G332">
        <f>[1]RPPF_UPDATED_RW4!G332</f>
        <v>315</v>
      </c>
      <c r="H332">
        <f>[1]RPPF_UPDATED_RW4!H332</f>
        <v>101.155</v>
      </c>
      <c r="I332">
        <f>[1]RPPF_UPDATED_RW4!I332</f>
        <v>280</v>
      </c>
      <c r="J332">
        <f>[1]RPPF_UPDATED_RW4!J332</f>
        <v>102.57</v>
      </c>
      <c r="K332">
        <f>[1]RPPF_UPDATED_RW4!K332</f>
        <v>265</v>
      </c>
      <c r="L332">
        <f>[1]RPPF_UPDATED_RW4!L332</f>
        <v>116.486</v>
      </c>
      <c r="M332">
        <f>[1]RPPF_UPDATED_RW4!M332</f>
        <v>350</v>
      </c>
      <c r="N332">
        <f>[1]RPPF_UPDATED_RW4!N332</f>
        <v>118.333</v>
      </c>
      <c r="O332">
        <f>[1]RPPF_UPDATED_RW4!O332</f>
        <v>353</v>
      </c>
      <c r="P332">
        <f>[1]RPPF_UPDATED_RW4!P332</f>
        <v>-15.7623</v>
      </c>
      <c r="Q332">
        <f>[1]RPPF_UPDATED_RW4!Q332</f>
        <v>332</v>
      </c>
      <c r="R332">
        <f>[1]RPPF_UPDATED_RW4!R332</f>
        <v>0.13593379999999999</v>
      </c>
      <c r="S332">
        <f>[1]RPPF_UPDATED_RW4!S332</f>
        <v>0.17423259999999999</v>
      </c>
      <c r="T332">
        <f>[1]RPPF_UPDATED_RW4!T332</f>
        <v>0.14083370000000001</v>
      </c>
      <c r="U332">
        <f>[1]RPPF_UPDATED_RW4!U332</f>
        <v>0.21552969999999999</v>
      </c>
      <c r="V332">
        <f>[1]RPPF_UPDATED_RW4!V332</f>
        <v>338</v>
      </c>
      <c r="W332">
        <f>[1]RPPF_UPDATED_RW4!W332</f>
        <v>326</v>
      </c>
      <c r="X332">
        <f>[1]RPPF_UPDATED_RW4!X332</f>
        <v>337</v>
      </c>
      <c r="Y332">
        <f>[1]RPPF_UPDATED_RW4!Y332</f>
        <v>297</v>
      </c>
      <c r="Z332">
        <f>[1]RPPF_UPDATED_RW4!Z332</f>
        <v>-0.24257785328679601</v>
      </c>
      <c r="AA332">
        <f>[1]RPPF_UPDATED_RW4!AA332</f>
        <v>335</v>
      </c>
      <c r="AB332">
        <f>[1]RPPF_UPDATED_RW4!AB332</f>
        <v>683641.53112787905</v>
      </c>
      <c r="AC332">
        <f>[1]RPPF_UPDATED_RW4!AC332</f>
        <v>301</v>
      </c>
      <c r="AD332">
        <f>[1]RPPF_UPDATED_RW4!AD332</f>
        <v>31.928732092067399</v>
      </c>
      <c r="AE332">
        <f>[1]RPPF_UPDATED_RW4!AE332</f>
        <v>359</v>
      </c>
      <c r="AF332">
        <f>[1]RPPF_UPDATED_RW4!AF332</f>
        <v>347</v>
      </c>
      <c r="AG332">
        <f>[1]RPPF_UPDATED_RW4!AG332</f>
        <v>0.15508319999999901</v>
      </c>
      <c r="AH332">
        <f>[1]RPPF_UPDATED_RW4!AH332</f>
        <v>335</v>
      </c>
      <c r="AI332">
        <f>[1]RPPF_UPDATED_RW4!AI332</f>
        <v>326</v>
      </c>
      <c r="AJ332">
        <f>[1]RPPF_UPDATED_RW4!AJ332</f>
        <v>337</v>
      </c>
      <c r="AK332">
        <f>[1]RPPF_UPDATED_RW4!AK332</f>
        <v>297</v>
      </c>
      <c r="AL332">
        <f>[1]RPPF_UPDATED_RW4!AL332</f>
        <v>325.33333333333297</v>
      </c>
      <c r="AM332">
        <f>[1]RPPF_UPDATED_RW4!AM332</f>
        <v>1867.2357144032301</v>
      </c>
      <c r="AN332">
        <f>[1]RPPF_UPDATED_RW4!AN332</f>
        <v>330</v>
      </c>
      <c r="AO332">
        <f>[1]RPPF_UPDATED_RW4!AO332</f>
        <v>2097.7986869843598</v>
      </c>
      <c r="AP332">
        <f>[1]RPPF_UPDATED_RW4!AP332</f>
        <v>334</v>
      </c>
      <c r="AQ332">
        <f>[1]RPPF_UPDATED_RW4!AQ332</f>
        <v>9.0954492158470998E-2</v>
      </c>
      <c r="AR332">
        <f>[1]RPPF_UPDATED_RW4!AR332</f>
        <v>6.7827155135032E-2</v>
      </c>
      <c r="AS332">
        <f>[1]RPPF_UPDATED_RW4!AS332</f>
        <v>0.36300125208872303</v>
      </c>
      <c r="AT332">
        <f>[1]RPPF_UPDATED_RW4!AT332</f>
        <v>331</v>
      </c>
    </row>
    <row r="333" spans="1:46" x14ac:dyDescent="0.25">
      <c r="A333">
        <f>[1]RPPF_UPDATED_RW4!A333</f>
        <v>331</v>
      </c>
      <c r="B333">
        <f>[1]RPPF_UPDATED_RW4!B333</f>
        <v>2025</v>
      </c>
      <c r="C333" t="str">
        <f>[1]RPPF_UPDATED_RW4!C333</f>
        <v>Buffalo</v>
      </c>
      <c r="D333">
        <f>[1]RPPF_UPDATED_RW4!D333</f>
        <v>72.756200000000007</v>
      </c>
      <c r="E333">
        <f>[1]RPPF_UPDATED_RW4!E333</f>
        <v>14</v>
      </c>
      <c r="F333">
        <f>[1]RPPF_UPDATED_RW4!F333</f>
        <v>71.273200000000003</v>
      </c>
      <c r="G333">
        <f>[1]RPPF_UPDATED_RW4!G333</f>
        <v>22</v>
      </c>
      <c r="H333">
        <f>[1]RPPF_UPDATED_RW4!H333</f>
        <v>96.055700000000002</v>
      </c>
      <c r="I333">
        <f>[1]RPPF_UPDATED_RW4!I333</f>
        <v>342</v>
      </c>
      <c r="J333">
        <f>[1]RPPF_UPDATED_RW4!J333</f>
        <v>95.6815</v>
      </c>
      <c r="K333">
        <f>[1]RPPF_UPDATED_RW4!K333</f>
        <v>348</v>
      </c>
      <c r="L333">
        <f>[1]RPPF_UPDATED_RW4!L333</f>
        <v>112.783</v>
      </c>
      <c r="M333">
        <f>[1]RPPF_UPDATED_RW4!M333</f>
        <v>328</v>
      </c>
      <c r="N333">
        <f>[1]RPPF_UPDATED_RW4!N333</f>
        <v>114.655</v>
      </c>
      <c r="O333">
        <f>[1]RPPF_UPDATED_RW4!O333</f>
        <v>314</v>
      </c>
      <c r="P333">
        <f>[1]RPPF_UPDATED_RW4!P333</f>
        <v>-18.972999999999999</v>
      </c>
      <c r="Q333">
        <f>[1]RPPF_UPDATED_RW4!Q333</f>
        <v>348</v>
      </c>
      <c r="R333">
        <f>[1]RPPF_UPDATED_RW4!R333</f>
        <v>5.6636100000000002E-2</v>
      </c>
      <c r="S333">
        <f>[1]RPPF_UPDATED_RW4!S333</f>
        <v>0.1974312</v>
      </c>
      <c r="T333">
        <f>[1]RPPF_UPDATED_RW4!T333</f>
        <v>0.1309343</v>
      </c>
      <c r="U333">
        <f>[1]RPPF_UPDATED_RW4!U333</f>
        <v>0.19933029999999999</v>
      </c>
      <c r="V333">
        <f>[1]RPPF_UPDATED_RW4!V333</f>
        <v>361</v>
      </c>
      <c r="W333">
        <f>[1]RPPF_UPDATED_RW4!W333</f>
        <v>312</v>
      </c>
      <c r="X333">
        <f>[1]RPPF_UPDATED_RW4!X333</f>
        <v>343</v>
      </c>
      <c r="Y333">
        <f>[1]RPPF_UPDATED_RW4!Y333</f>
        <v>303</v>
      </c>
      <c r="Z333">
        <f>[1]RPPF_UPDATED_RW4!Z333</f>
        <v>-0.26078189899967202</v>
      </c>
      <c r="AA333">
        <f>[1]RPPF_UPDATED_RW4!AA333</f>
        <v>344</v>
      </c>
      <c r="AB333">
        <f>[1]RPPF_UPDATED_RW4!AB333</f>
        <v>666079.33261022903</v>
      </c>
      <c r="AC333">
        <f>[1]RPPF_UPDATED_RW4!AC333</f>
        <v>321</v>
      </c>
      <c r="AD333">
        <f>[1]RPPF_UPDATED_RW4!AD333</f>
        <v>27.111827320317101</v>
      </c>
      <c r="AE333">
        <f>[1]RPPF_UPDATED_RW4!AE333</f>
        <v>221</v>
      </c>
      <c r="AF333">
        <f>[1]RPPF_UPDATED_RW4!AF333</f>
        <v>282.5</v>
      </c>
      <c r="AG333">
        <f>[1]RPPF_UPDATED_RW4!AG333</f>
        <v>0.12703365</v>
      </c>
      <c r="AH333">
        <f>[1]RPPF_UPDATED_RW4!AH333</f>
        <v>346</v>
      </c>
      <c r="AI333">
        <f>[1]RPPF_UPDATED_RW4!AI333</f>
        <v>312</v>
      </c>
      <c r="AJ333">
        <f>[1]RPPF_UPDATED_RW4!AJ333</f>
        <v>343</v>
      </c>
      <c r="AK333">
        <f>[1]RPPF_UPDATED_RW4!AK333</f>
        <v>303</v>
      </c>
      <c r="AL333">
        <f>[1]RPPF_UPDATED_RW4!AL333</f>
        <v>323.25</v>
      </c>
      <c r="AM333">
        <f>[1]RPPF_UPDATED_RW4!AM333</f>
        <v>1637.27921422753</v>
      </c>
      <c r="AN333">
        <f>[1]RPPF_UPDATED_RW4!AN333</f>
        <v>321</v>
      </c>
      <c r="AO333">
        <f>[1]RPPF_UPDATED_RW4!AO333</f>
        <v>2544.6013713689199</v>
      </c>
      <c r="AP333">
        <f>[1]RPPF_UPDATED_RW4!AP333</f>
        <v>346</v>
      </c>
      <c r="AQ333">
        <f>[1]RPPF_UPDATED_RW4!AQ333</f>
        <v>0.104428288613444</v>
      </c>
      <c r="AR333">
        <f>[1]RPPF_UPDATED_RW4!AR333</f>
        <v>5.4234498843723597E-2</v>
      </c>
      <c r="AS333">
        <f>[1]RPPF_UPDATED_RW4!AS333</f>
        <v>0.36289253432826901</v>
      </c>
      <c r="AT333">
        <f>[1]RPPF_UPDATED_RW4!AT333</f>
        <v>332</v>
      </c>
    </row>
    <row r="334" spans="1:46" x14ac:dyDescent="0.25">
      <c r="A334">
        <f>[1]RPPF_UPDATED_RW4!A334</f>
        <v>332</v>
      </c>
      <c r="B334">
        <f>[1]RPPF_UPDATED_RW4!B334</f>
        <v>2025</v>
      </c>
      <c r="C334" t="str">
        <f>[1]RPPF_UPDATED_RW4!C334</f>
        <v>Western Carolina</v>
      </c>
      <c r="D334">
        <f>[1]RPPF_UPDATED_RW4!D334</f>
        <v>70.747500000000002</v>
      </c>
      <c r="E334">
        <f>[1]RPPF_UPDATED_RW4!E334</f>
        <v>48</v>
      </c>
      <c r="F334">
        <f>[1]RPPF_UPDATED_RW4!F334</f>
        <v>70.513999999999996</v>
      </c>
      <c r="G334">
        <f>[1]RPPF_UPDATED_RW4!G334</f>
        <v>40</v>
      </c>
      <c r="H334">
        <f>[1]RPPF_UPDATED_RW4!H334</f>
        <v>93.509699999999995</v>
      </c>
      <c r="I334">
        <f>[1]RPPF_UPDATED_RW4!I334</f>
        <v>357</v>
      </c>
      <c r="J334">
        <f>[1]RPPF_UPDATED_RW4!J334</f>
        <v>96.931799999999996</v>
      </c>
      <c r="K334">
        <f>[1]RPPF_UPDATED_RW4!K334</f>
        <v>341</v>
      </c>
      <c r="L334">
        <f>[1]RPPF_UPDATED_RW4!L334</f>
        <v>111.953</v>
      </c>
      <c r="M334">
        <f>[1]RPPF_UPDATED_RW4!M334</f>
        <v>315</v>
      </c>
      <c r="N334">
        <f>[1]RPPF_UPDATED_RW4!N334</f>
        <v>113.068</v>
      </c>
      <c r="O334">
        <f>[1]RPPF_UPDATED_RW4!O334</f>
        <v>287</v>
      </c>
      <c r="P334">
        <f>[1]RPPF_UPDATED_RW4!P334</f>
        <v>-16.136600000000001</v>
      </c>
      <c r="Q334">
        <f>[1]RPPF_UPDATED_RW4!Q334</f>
        <v>334</v>
      </c>
      <c r="R334">
        <f>[1]RPPF_UPDATED_RW4!R334</f>
        <v>9.6935300000000002E-2</v>
      </c>
      <c r="S334">
        <f>[1]RPPF_UPDATED_RW4!S334</f>
        <v>0.18393209999999999</v>
      </c>
      <c r="T334">
        <f>[1]RPPF_UPDATED_RW4!T334</f>
        <v>0.1297345</v>
      </c>
      <c r="U334">
        <f>[1]RPPF_UPDATED_RW4!U334</f>
        <v>0.23222899999999999</v>
      </c>
      <c r="V334">
        <f>[1]RPPF_UPDATED_RW4!V334</f>
        <v>353</v>
      </c>
      <c r="W334">
        <f>[1]RPPF_UPDATED_RW4!W334</f>
        <v>321</v>
      </c>
      <c r="X334">
        <f>[1]RPPF_UPDATED_RW4!X334</f>
        <v>345</v>
      </c>
      <c r="Y334">
        <f>[1]RPPF_UPDATED_RW4!Y334</f>
        <v>290</v>
      </c>
      <c r="Z334">
        <f>[1]RPPF_UPDATED_RW4!Z334</f>
        <v>-0.228081557652213</v>
      </c>
      <c r="AA334">
        <f>[1]RPPF_UPDATED_RW4!AA334</f>
        <v>331</v>
      </c>
      <c r="AB334">
        <f>[1]RPPF_UPDATED_RW4!AB334</f>
        <v>664727.51054060098</v>
      </c>
      <c r="AC334">
        <f>[1]RPPF_UPDATED_RW4!AC334</f>
        <v>323</v>
      </c>
      <c r="AD334">
        <f>[1]RPPF_UPDATED_RW4!AD334</f>
        <v>27.266691126571601</v>
      </c>
      <c r="AE334">
        <f>[1]RPPF_UPDATED_RW4!AE334</f>
        <v>228</v>
      </c>
      <c r="AF334">
        <f>[1]RPPF_UPDATED_RW4!AF334</f>
        <v>279.5</v>
      </c>
      <c r="AG334">
        <f>[1]RPPF_UPDATED_RW4!AG334</f>
        <v>0.14043369999999999</v>
      </c>
      <c r="AH334">
        <f>[1]RPPF_UPDATED_RW4!AH334</f>
        <v>340</v>
      </c>
      <c r="AI334">
        <f>[1]RPPF_UPDATED_RW4!AI334</f>
        <v>321</v>
      </c>
      <c r="AJ334">
        <f>[1]RPPF_UPDATED_RW4!AJ334</f>
        <v>345</v>
      </c>
      <c r="AK334">
        <f>[1]RPPF_UPDATED_RW4!AK334</f>
        <v>290</v>
      </c>
      <c r="AL334">
        <f>[1]RPPF_UPDATED_RW4!AL334</f>
        <v>318.08333333333297</v>
      </c>
      <c r="AM334">
        <f>[1]RPPF_UPDATED_RW4!AM334</f>
        <v>1729.3519365751399</v>
      </c>
      <c r="AN334">
        <f>[1]RPPF_UPDATED_RW4!AN334</f>
        <v>325</v>
      </c>
      <c r="AO334">
        <f>[1]RPPF_UPDATED_RW4!AO334</f>
        <v>2265.0071409735201</v>
      </c>
      <c r="AP334">
        <f>[1]RPPF_UPDATED_RW4!AP334</f>
        <v>340</v>
      </c>
      <c r="AQ334">
        <f>[1]RPPF_UPDATED_RW4!AQ334</f>
        <v>9.67573223588723E-2</v>
      </c>
      <c r="AR334">
        <f>[1]RPPF_UPDATED_RW4!AR334</f>
        <v>6.0834082967100897E-2</v>
      </c>
      <c r="AS334">
        <f>[1]RPPF_UPDATED_RW4!AS334</f>
        <v>0.36191035811593097</v>
      </c>
      <c r="AT334">
        <f>[1]RPPF_UPDATED_RW4!AT334</f>
        <v>333</v>
      </c>
    </row>
    <row r="335" spans="1:46" x14ac:dyDescent="0.25">
      <c r="A335">
        <f>[1]RPPF_UPDATED_RW4!A335</f>
        <v>333</v>
      </c>
      <c r="B335">
        <f>[1]RPPF_UPDATED_RW4!B335</f>
        <v>2025</v>
      </c>
      <c r="C335" t="str">
        <f>[1]RPPF_UPDATED_RW4!C335</f>
        <v>Southern Indiana</v>
      </c>
      <c r="D335">
        <f>[1]RPPF_UPDATED_RW4!D335</f>
        <v>68.038300000000007</v>
      </c>
      <c r="E335">
        <f>[1]RPPF_UPDATED_RW4!E335</f>
        <v>188</v>
      </c>
      <c r="F335">
        <f>[1]RPPF_UPDATED_RW4!F335</f>
        <v>66.858099999999993</v>
      </c>
      <c r="G335">
        <f>[1]RPPF_UPDATED_RW4!G335</f>
        <v>208</v>
      </c>
      <c r="H335">
        <f>[1]RPPF_UPDATED_RW4!H335</f>
        <v>101.4</v>
      </c>
      <c r="I335">
        <f>[1]RPPF_UPDATED_RW4!I335</f>
        <v>275</v>
      </c>
      <c r="J335">
        <f>[1]RPPF_UPDATED_RW4!J335</f>
        <v>99.590699999999998</v>
      </c>
      <c r="K335">
        <f>[1]RPPF_UPDATED_RW4!K335</f>
        <v>319</v>
      </c>
      <c r="L335">
        <f>[1]RPPF_UPDATED_RW4!L335</f>
        <v>109.991</v>
      </c>
      <c r="M335">
        <f>[1]RPPF_UPDATED_RW4!M335</f>
        <v>273</v>
      </c>
      <c r="N335">
        <f>[1]RPPF_UPDATED_RW4!N335</f>
        <v>116.559</v>
      </c>
      <c r="O335">
        <f>[1]RPPF_UPDATED_RW4!O335</f>
        <v>340</v>
      </c>
      <c r="P335">
        <f>[1]RPPF_UPDATED_RW4!P335</f>
        <v>-16.968</v>
      </c>
      <c r="Q335">
        <f>[1]RPPF_UPDATED_RW4!Q335</f>
        <v>337</v>
      </c>
      <c r="R335">
        <f>[1]RPPF_UPDATED_RW4!R335</f>
        <v>0.13303409999999999</v>
      </c>
      <c r="S335">
        <f>[1]RPPF_UPDATED_RW4!S335</f>
        <v>0.17153270000000001</v>
      </c>
      <c r="T335">
        <f>[1]RPPF_UPDATED_RW4!T335</f>
        <v>0.30962499999999998</v>
      </c>
      <c r="U335">
        <f>[1]RPPF_UPDATED_RW4!U335</f>
        <v>0.14403299999999999</v>
      </c>
      <c r="V335">
        <f>[1]RPPF_UPDATED_RW4!V335</f>
        <v>341</v>
      </c>
      <c r="W335">
        <f>[1]RPPF_UPDATED_RW4!W335</f>
        <v>327</v>
      </c>
      <c r="X335">
        <f>[1]RPPF_UPDATED_RW4!X335</f>
        <v>250</v>
      </c>
      <c r="Y335">
        <f>[1]RPPF_UPDATED_RW4!Y335</f>
        <v>330</v>
      </c>
      <c r="Z335">
        <f>[1]RPPF_UPDATED_RW4!Z335</f>
        <v>-0.249393356388975</v>
      </c>
      <c r="AA335">
        <f>[1]RPPF_UPDATED_RW4!AA335</f>
        <v>338</v>
      </c>
      <c r="AB335">
        <f>[1]RPPF_UPDATED_RW4!AB335</f>
        <v>674824.78297958395</v>
      </c>
      <c r="AC335">
        <f>[1]RPPF_UPDATED_RW4!AC335</f>
        <v>307</v>
      </c>
      <c r="AD335">
        <f>[1]RPPF_UPDATED_RW4!AD335</f>
        <v>29.765956769814199</v>
      </c>
      <c r="AE335">
        <f>[1]RPPF_UPDATED_RW4!AE335</f>
        <v>335</v>
      </c>
      <c r="AF335">
        <f>[1]RPPF_UPDATED_RW4!AF335</f>
        <v>336.5</v>
      </c>
      <c r="AG335">
        <f>[1]RPPF_UPDATED_RW4!AG335</f>
        <v>0.15228340000000001</v>
      </c>
      <c r="AH335">
        <f>[1]RPPF_UPDATED_RW4!AH335</f>
        <v>337</v>
      </c>
      <c r="AI335">
        <f>[1]RPPF_UPDATED_RW4!AI335</f>
        <v>327</v>
      </c>
      <c r="AJ335">
        <f>[1]RPPF_UPDATED_RW4!AJ335</f>
        <v>250</v>
      </c>
      <c r="AK335">
        <f>[1]RPPF_UPDATED_RW4!AK335</f>
        <v>330</v>
      </c>
      <c r="AL335">
        <f>[1]RPPF_UPDATED_RW4!AL335</f>
        <v>316.416666666666</v>
      </c>
      <c r="AM335">
        <f>[1]RPPF_UPDATED_RW4!AM335</f>
        <v>1844.64342173047</v>
      </c>
      <c r="AN335">
        <f>[1]RPPF_UPDATED_RW4!AN335</f>
        <v>327</v>
      </c>
      <c r="AO335">
        <f>[1]RPPF_UPDATED_RW4!AO335</f>
        <v>2077.8145659124102</v>
      </c>
      <c r="AP335">
        <f>[1]RPPF_UPDATED_RW4!AP335</f>
        <v>333</v>
      </c>
      <c r="AQ335">
        <f>[1]RPPF_UPDATED_RW4!AQ335</f>
        <v>8.9654136356732902E-2</v>
      </c>
      <c r="AR335">
        <f>[1]RPPF_UPDATED_RW4!AR335</f>
        <v>6.6682372109444193E-2</v>
      </c>
      <c r="AS335">
        <f>[1]RPPF_UPDATED_RW4!AS335</f>
        <v>0.36075483889751597</v>
      </c>
      <c r="AT335">
        <f>[1]RPPF_UPDATED_RW4!AT335</f>
        <v>334</v>
      </c>
    </row>
    <row r="336" spans="1:46" x14ac:dyDescent="0.25">
      <c r="A336">
        <f>[1]RPPF_UPDATED_RW4!A336</f>
        <v>334</v>
      </c>
      <c r="B336">
        <f>[1]RPPF_UPDATED_RW4!B336</f>
        <v>2025</v>
      </c>
      <c r="C336" t="str">
        <f>[1]RPPF_UPDATED_RW4!C336</f>
        <v>USC Upstate</v>
      </c>
      <c r="D336">
        <f>[1]RPPF_UPDATED_RW4!D336</f>
        <v>73.4495</v>
      </c>
      <c r="E336">
        <f>[1]RPPF_UPDATED_RW4!E336</f>
        <v>9</v>
      </c>
      <c r="F336">
        <f>[1]RPPF_UPDATED_RW4!F336</f>
        <v>72.744399999999999</v>
      </c>
      <c r="G336">
        <f>[1]RPPF_UPDATED_RW4!G336</f>
        <v>9</v>
      </c>
      <c r="H336">
        <f>[1]RPPF_UPDATED_RW4!H336</f>
        <v>99.619900000000001</v>
      </c>
      <c r="I336">
        <f>[1]RPPF_UPDATED_RW4!I336</f>
        <v>307</v>
      </c>
      <c r="J336">
        <f>[1]RPPF_UPDATED_RW4!J336</f>
        <v>100.39100000000001</v>
      </c>
      <c r="K336">
        <f>[1]RPPF_UPDATED_RW4!K336</f>
        <v>303</v>
      </c>
      <c r="L336">
        <f>[1]RPPF_UPDATED_RW4!L336</f>
        <v>117.45</v>
      </c>
      <c r="M336">
        <f>[1]RPPF_UPDATED_RW4!M336</f>
        <v>355</v>
      </c>
      <c r="N336">
        <f>[1]RPPF_UPDATED_RW4!N336</f>
        <v>117.631</v>
      </c>
      <c r="O336">
        <f>[1]RPPF_UPDATED_RW4!O336</f>
        <v>347</v>
      </c>
      <c r="P336">
        <f>[1]RPPF_UPDATED_RW4!P336</f>
        <v>-17.239999999999998</v>
      </c>
      <c r="Q336">
        <f>[1]RPPF_UPDATED_RW4!Q336</f>
        <v>338</v>
      </c>
      <c r="R336">
        <f>[1]RPPF_UPDATED_RW4!R336</f>
        <v>0.1840321</v>
      </c>
      <c r="S336">
        <f>[1]RPPF_UPDATED_RW4!S336</f>
        <v>0.1529335</v>
      </c>
      <c r="T336">
        <f>[1]RPPF_UPDATED_RW4!T336</f>
        <v>0.17513219999999999</v>
      </c>
      <c r="U336">
        <f>[1]RPPF_UPDATED_RW4!U336</f>
        <v>0.12513379999999999</v>
      </c>
      <c r="V336">
        <f>[1]RPPF_UPDATED_RW4!V336</f>
        <v>321</v>
      </c>
      <c r="W336">
        <f>[1]RPPF_UPDATED_RW4!W336</f>
        <v>335</v>
      </c>
      <c r="X336">
        <f>[1]RPPF_UPDATED_RW4!X336</f>
        <v>322</v>
      </c>
      <c r="Y336">
        <f>[1]RPPF_UPDATED_RW4!Y336</f>
        <v>338</v>
      </c>
      <c r="Z336">
        <f>[1]RPPF_UPDATED_RW4!Z336</f>
        <v>-0.234719092709957</v>
      </c>
      <c r="AA336">
        <f>[1]RPPF_UPDATED_RW4!AA336</f>
        <v>332</v>
      </c>
      <c r="AB336">
        <f>[1]RPPF_UPDATED_RW4!AB336</f>
        <v>740249.97993300902</v>
      </c>
      <c r="AC336">
        <f>[1]RPPF_UPDATED_RW4!AC336</f>
        <v>234</v>
      </c>
      <c r="AD336">
        <f>[1]RPPF_UPDATED_RW4!AD336</f>
        <v>27.9798910289717</v>
      </c>
      <c r="AE336">
        <f>[1]RPPF_UPDATED_RW4!AE336</f>
        <v>266</v>
      </c>
      <c r="AF336">
        <f>[1]RPPF_UPDATED_RW4!AF336</f>
        <v>299</v>
      </c>
      <c r="AG336">
        <f>[1]RPPF_UPDATED_RW4!AG336</f>
        <v>0.16848279999999999</v>
      </c>
      <c r="AH336">
        <f>[1]RPPF_UPDATED_RW4!AH336</f>
        <v>329</v>
      </c>
      <c r="AI336">
        <f>[1]RPPF_UPDATED_RW4!AI336</f>
        <v>335</v>
      </c>
      <c r="AJ336">
        <f>[1]RPPF_UPDATED_RW4!AJ336</f>
        <v>322</v>
      </c>
      <c r="AK336">
        <f>[1]RPPF_UPDATED_RW4!AK336</f>
        <v>338</v>
      </c>
      <c r="AL336">
        <f>[1]RPPF_UPDATED_RW4!AL336</f>
        <v>309</v>
      </c>
      <c r="AM336">
        <f>[1]RPPF_UPDATED_RW4!AM336</f>
        <v>2020.48602824103</v>
      </c>
      <c r="AN336">
        <f>[1]RPPF_UPDATED_RW4!AN336</f>
        <v>334</v>
      </c>
      <c r="AO336">
        <f>[1]RPPF_UPDATED_RW4!AO336</f>
        <v>1834.0151042124101</v>
      </c>
      <c r="AP336">
        <f>[1]RPPF_UPDATED_RW4!AP336</f>
        <v>329</v>
      </c>
      <c r="AQ336">
        <f>[1]RPPF_UPDATED_RW4!AQ336</f>
        <v>7.9208482505807906E-2</v>
      </c>
      <c r="AR336">
        <f>[1]RPPF_UPDATED_RW4!AR336</f>
        <v>7.4935831772334205E-2</v>
      </c>
      <c r="AS336">
        <f>[1]RPPF_UPDATED_RW4!AS336</f>
        <v>0.358722820627912</v>
      </c>
      <c r="AT336">
        <f>[1]RPPF_UPDATED_RW4!AT336</f>
        <v>335</v>
      </c>
    </row>
    <row r="337" spans="1:46" x14ac:dyDescent="0.25">
      <c r="A337">
        <f>[1]RPPF_UPDATED_RW4!A337</f>
        <v>335</v>
      </c>
      <c r="B337">
        <f>[1]RPPF_UPDATED_RW4!B337</f>
        <v>2025</v>
      </c>
      <c r="C337" t="str">
        <f>[1]RPPF_UPDATED_RW4!C337</f>
        <v>East Texas A&amp;M</v>
      </c>
      <c r="D337">
        <f>[1]RPPF_UPDATED_RW4!D337</f>
        <v>67.996099999999998</v>
      </c>
      <c r="E337">
        <f>[1]RPPF_UPDATED_RW4!E337</f>
        <v>190</v>
      </c>
      <c r="F337">
        <f>[1]RPPF_UPDATED_RW4!F337</f>
        <v>67.419700000000006</v>
      </c>
      <c r="G337">
        <f>[1]RPPF_UPDATED_RW4!G337</f>
        <v>184</v>
      </c>
      <c r="H337">
        <f>[1]RPPF_UPDATED_RW4!H337</f>
        <v>93.692300000000003</v>
      </c>
      <c r="I337">
        <f>[1]RPPF_UPDATED_RW4!I337</f>
        <v>355</v>
      </c>
      <c r="J337">
        <f>[1]RPPF_UPDATED_RW4!J337</f>
        <v>97.082599999999999</v>
      </c>
      <c r="K337">
        <f>[1]RPPF_UPDATED_RW4!K337</f>
        <v>339</v>
      </c>
      <c r="L337">
        <f>[1]RPPF_UPDATED_RW4!L337</f>
        <v>110.30500000000001</v>
      </c>
      <c r="M337">
        <f>[1]RPPF_UPDATED_RW4!M337</f>
        <v>279</v>
      </c>
      <c r="N337">
        <f>[1]RPPF_UPDATED_RW4!N337</f>
        <v>112.211</v>
      </c>
      <c r="O337">
        <f>[1]RPPF_UPDATED_RW4!O337</f>
        <v>261</v>
      </c>
      <c r="P337">
        <f>[1]RPPF_UPDATED_RW4!P337</f>
        <v>-15.1281</v>
      </c>
      <c r="Q337">
        <f>[1]RPPF_UPDATED_RW4!Q337</f>
        <v>329</v>
      </c>
      <c r="R337">
        <f>[1]RPPF_UPDATED_RW4!R337</f>
        <v>0.1418335</v>
      </c>
      <c r="S337">
        <f>[1]RPPF_UPDATED_RW4!S337</f>
        <v>0.163633</v>
      </c>
      <c r="T337">
        <f>[1]RPPF_UPDATED_RW4!T337</f>
        <v>0.15653310000000001</v>
      </c>
      <c r="U337">
        <f>[1]RPPF_UPDATED_RW4!U337</f>
        <v>0.18253150000000001</v>
      </c>
      <c r="V337">
        <f>[1]RPPF_UPDATED_RW4!V337</f>
        <v>335</v>
      </c>
      <c r="W337">
        <f>[1]RPPF_UPDATED_RW4!W337</f>
        <v>330</v>
      </c>
      <c r="X337">
        <f>[1]RPPF_UPDATED_RW4!X337</f>
        <v>331</v>
      </c>
      <c r="Y337">
        <f>[1]RPPF_UPDATED_RW4!Y337</f>
        <v>314</v>
      </c>
      <c r="Z337">
        <f>[1]RPPF_UPDATED_RW4!Z337</f>
        <v>-0.222489231000013</v>
      </c>
      <c r="AA337">
        <f>[1]RPPF_UPDATED_RW4!AA337</f>
        <v>329</v>
      </c>
      <c r="AB337">
        <f>[1]RPPF_UPDATED_RW4!AB337</f>
        <v>640865.36552591098</v>
      </c>
      <c r="AC337">
        <f>[1]RPPF_UPDATED_RW4!AC337</f>
        <v>338</v>
      </c>
      <c r="AD337">
        <f>[1]RPPF_UPDATED_RW4!AD337</f>
        <v>28.0267466971302</v>
      </c>
      <c r="AE337">
        <f>[1]RPPF_UPDATED_RW4!AE337</f>
        <v>269</v>
      </c>
      <c r="AF337">
        <f>[1]RPPF_UPDATED_RW4!AF337</f>
        <v>299</v>
      </c>
      <c r="AG337">
        <f>[1]RPPF_UPDATED_RW4!AG337</f>
        <v>0.15273324999999999</v>
      </c>
      <c r="AH337">
        <f>[1]RPPF_UPDATED_RW4!AH337</f>
        <v>336</v>
      </c>
      <c r="AI337">
        <f>[1]RPPF_UPDATED_RW4!AI337</f>
        <v>330</v>
      </c>
      <c r="AJ337">
        <f>[1]RPPF_UPDATED_RW4!AJ337</f>
        <v>331</v>
      </c>
      <c r="AK337">
        <f>[1]RPPF_UPDATED_RW4!AK337</f>
        <v>314</v>
      </c>
      <c r="AL337">
        <f>[1]RPPF_UPDATED_RW4!AL337</f>
        <v>324.5</v>
      </c>
      <c r="AM337">
        <f>[1]RPPF_UPDATED_RW4!AM337</f>
        <v>1983.09631920211</v>
      </c>
      <c r="AN337">
        <f>[1]RPPF_UPDATED_RW4!AN337</f>
        <v>333</v>
      </c>
      <c r="AO337">
        <f>[1]RPPF_UPDATED_RW4!AO337</f>
        <v>2124.61922993192</v>
      </c>
      <c r="AP337">
        <f>[1]RPPF_UPDATED_RW4!AP337</f>
        <v>336</v>
      </c>
      <c r="AQ337">
        <f>[1]RPPF_UPDATED_RW4!AQ337</f>
        <v>8.4908498746890895E-2</v>
      </c>
      <c r="AR337">
        <f>[1]RPPF_UPDATED_RW4!AR337</f>
        <v>6.6693387854582703E-2</v>
      </c>
      <c r="AS337">
        <f>[1]RPPF_UPDATED_RW4!AS337</f>
        <v>0.35634432278751299</v>
      </c>
      <c r="AT337">
        <f>[1]RPPF_UPDATED_RW4!AT337</f>
        <v>336</v>
      </c>
    </row>
    <row r="338" spans="1:46" x14ac:dyDescent="0.25">
      <c r="A338">
        <f>[1]RPPF_UPDATED_RW4!A338</f>
        <v>336</v>
      </c>
      <c r="B338">
        <f>[1]RPPF_UPDATED_RW4!B338</f>
        <v>2025</v>
      </c>
      <c r="C338" t="str">
        <f>[1]RPPF_UPDATED_RW4!C338</f>
        <v>Boston University</v>
      </c>
      <c r="D338">
        <f>[1]RPPF_UPDATED_RW4!D338</f>
        <v>63.493400000000001</v>
      </c>
      <c r="E338">
        <f>[1]RPPF_UPDATED_RW4!E338</f>
        <v>359</v>
      </c>
      <c r="F338">
        <f>[1]RPPF_UPDATED_RW4!F338</f>
        <v>62.814300000000003</v>
      </c>
      <c r="G338">
        <f>[1]RPPF_UPDATED_RW4!G338</f>
        <v>356</v>
      </c>
      <c r="H338">
        <f>[1]RPPF_UPDATED_RW4!H338</f>
        <v>101.355</v>
      </c>
      <c r="I338">
        <f>[1]RPPF_UPDATED_RW4!I338</f>
        <v>276</v>
      </c>
      <c r="J338">
        <f>[1]RPPF_UPDATED_RW4!J338</f>
        <v>99.896500000000003</v>
      </c>
      <c r="K338">
        <f>[1]RPPF_UPDATED_RW4!K338</f>
        <v>312</v>
      </c>
      <c r="L338">
        <f>[1]RPPF_UPDATED_RW4!L338</f>
        <v>105.977</v>
      </c>
      <c r="M338">
        <f>[1]RPPF_UPDATED_RW4!M338</f>
        <v>174</v>
      </c>
      <c r="N338">
        <f>[1]RPPF_UPDATED_RW4!N338</f>
        <v>112.295</v>
      </c>
      <c r="O338">
        <f>[1]RPPF_UPDATED_RW4!O338</f>
        <v>263</v>
      </c>
      <c r="P338">
        <f>[1]RPPF_UPDATED_RW4!P338</f>
        <v>-12.398300000000001</v>
      </c>
      <c r="Q338">
        <f>[1]RPPF_UPDATED_RW4!Q338</f>
        <v>310</v>
      </c>
      <c r="R338">
        <f>[1]RPPF_UPDATED_RW4!R338</f>
        <v>0.38272270000000003</v>
      </c>
      <c r="S338">
        <f>[1]RPPF_UPDATED_RW4!S338</f>
        <v>8.1035499999999996E-2</v>
      </c>
      <c r="T338">
        <f>[1]RPPF_UPDATED_RW4!T338</f>
        <v>0.25262800000000002</v>
      </c>
      <c r="U338">
        <f>[1]RPPF_UPDATED_RW4!U338</f>
        <v>5.1436099999999998E-2</v>
      </c>
      <c r="V338">
        <f>[1]RPPF_UPDATED_RW4!V338</f>
        <v>227</v>
      </c>
      <c r="W338">
        <f>[1]RPPF_UPDATED_RW4!W338</f>
        <v>356</v>
      </c>
      <c r="X338">
        <f>[1]RPPF_UPDATED_RW4!X338</f>
        <v>280</v>
      </c>
      <c r="Y338">
        <f>[1]RPPF_UPDATED_RW4!Y338</f>
        <v>361</v>
      </c>
      <c r="Z338">
        <f>[1]RPPF_UPDATED_RW4!Z338</f>
        <v>-0.19527226451883101</v>
      </c>
      <c r="AA338">
        <f>[1]RPPF_UPDATED_RW4!AA338</f>
        <v>316</v>
      </c>
      <c r="AB338">
        <f>[1]RPPF_UPDATED_RW4!AB338</f>
        <v>633620.36677717394</v>
      </c>
      <c r="AC338">
        <f>[1]RPPF_UPDATED_RW4!AC338</f>
        <v>341</v>
      </c>
      <c r="AD338">
        <f>[1]RPPF_UPDATED_RW4!AD338</f>
        <v>30.050249866155799</v>
      </c>
      <c r="AE338">
        <f>[1]RPPF_UPDATED_RW4!AE338</f>
        <v>343</v>
      </c>
      <c r="AF338">
        <f>[1]RPPF_UPDATED_RW4!AF338</f>
        <v>329.5</v>
      </c>
      <c r="AG338">
        <f>[1]RPPF_UPDATED_RW4!AG338</f>
        <v>0.2318791</v>
      </c>
      <c r="AH338">
        <f>[1]RPPF_UPDATED_RW4!AH338</f>
        <v>303</v>
      </c>
      <c r="AI338">
        <f>[1]RPPF_UPDATED_RW4!AI338</f>
        <v>356</v>
      </c>
      <c r="AJ338">
        <f>[1]RPPF_UPDATED_RW4!AJ338</f>
        <v>280</v>
      </c>
      <c r="AK338">
        <f>[1]RPPF_UPDATED_RW4!AK338</f>
        <v>361</v>
      </c>
      <c r="AL338">
        <f>[1]RPPF_UPDATED_RW4!AL338</f>
        <v>321.75</v>
      </c>
      <c r="AM338">
        <f>[1]RPPF_UPDATED_RW4!AM338</f>
        <v>3970.4820726718499</v>
      </c>
      <c r="AN338">
        <f>[1]RPPF_UPDATED_RW4!AN338</f>
        <v>354</v>
      </c>
      <c r="AO338">
        <f>[1]RPPF_UPDATED_RW4!AO338</f>
        <v>1387.57654312096</v>
      </c>
      <c r="AP338">
        <f>[1]RPPF_UPDATED_RW4!AP338</f>
        <v>310</v>
      </c>
      <c r="AQ338">
        <f>[1]RPPF_UPDATED_RW4!AQ338</f>
        <v>3.9228855933298099E-2</v>
      </c>
      <c r="AR338">
        <f>[1]RPPF_UPDATED_RW4!AR338</f>
        <v>0.106792022541866</v>
      </c>
      <c r="AS338">
        <f>[1]RPPF_UPDATED_RW4!AS338</f>
        <v>0.35103788111982698</v>
      </c>
      <c r="AT338">
        <f>[1]RPPF_UPDATED_RW4!AT338</f>
        <v>337</v>
      </c>
    </row>
    <row r="339" spans="1:46" x14ac:dyDescent="0.25">
      <c r="A339">
        <f>[1]RPPF_UPDATED_RW4!A339</f>
        <v>337</v>
      </c>
      <c r="B339">
        <f>[1]RPPF_UPDATED_RW4!B339</f>
        <v>2025</v>
      </c>
      <c r="C339" t="str">
        <f>[1]RPPF_UPDATED_RW4!C339</f>
        <v>Cal St. Fullerton</v>
      </c>
      <c r="D339">
        <f>[1]RPPF_UPDATED_RW4!D339</f>
        <v>68.662499999999994</v>
      </c>
      <c r="E339">
        <f>[1]RPPF_UPDATED_RW4!E339</f>
        <v>150</v>
      </c>
      <c r="F339">
        <f>[1]RPPF_UPDATED_RW4!F339</f>
        <v>68.129199999999997</v>
      </c>
      <c r="G339">
        <f>[1]RPPF_UPDATED_RW4!G339</f>
        <v>140</v>
      </c>
      <c r="H339">
        <f>[1]RPPF_UPDATED_RW4!H339</f>
        <v>92.638999999999996</v>
      </c>
      <c r="I339">
        <f>[1]RPPF_UPDATED_RW4!I339</f>
        <v>359</v>
      </c>
      <c r="J339">
        <f>[1]RPPF_UPDATED_RW4!J339</f>
        <v>96.689400000000006</v>
      </c>
      <c r="K339">
        <f>[1]RPPF_UPDATED_RW4!K339</f>
        <v>342</v>
      </c>
      <c r="L339">
        <f>[1]RPPF_UPDATED_RW4!L339</f>
        <v>112.536</v>
      </c>
      <c r="M339">
        <f>[1]RPPF_UPDATED_RW4!M339</f>
        <v>326</v>
      </c>
      <c r="N339">
        <f>[1]RPPF_UPDATED_RW4!N339</f>
        <v>113.355</v>
      </c>
      <c r="O339">
        <f>[1]RPPF_UPDATED_RW4!O339</f>
        <v>293</v>
      </c>
      <c r="P339">
        <f>[1]RPPF_UPDATED_RW4!P339</f>
        <v>-16.665700000000001</v>
      </c>
      <c r="Q339">
        <f>[1]RPPF_UPDATED_RW4!Q339</f>
        <v>336</v>
      </c>
      <c r="R339">
        <f>[1]RPPF_UPDATED_RW4!R339</f>
        <v>0.1045348</v>
      </c>
      <c r="S339">
        <f>[1]RPPF_UPDATED_RW4!S339</f>
        <v>0.1656329</v>
      </c>
      <c r="T339">
        <f>[1]RPPF_UPDATED_RW4!T339</f>
        <v>0.3134247</v>
      </c>
      <c r="U339">
        <f>[1]RPPF_UPDATED_RW4!U339</f>
        <v>7.8135300000000005E-2</v>
      </c>
      <c r="V339">
        <f>[1]RPPF_UPDATED_RW4!V339</f>
        <v>348</v>
      </c>
      <c r="W339">
        <f>[1]RPPF_UPDATED_RW4!W339</f>
        <v>329</v>
      </c>
      <c r="X339">
        <f>[1]RPPF_UPDATED_RW4!X339</f>
        <v>247</v>
      </c>
      <c r="Y339">
        <f>[1]RPPF_UPDATED_RW4!Y339</f>
        <v>353</v>
      </c>
      <c r="Z339">
        <f>[1]RPPF_UPDATED_RW4!Z339</f>
        <v>-0.24271764063353299</v>
      </c>
      <c r="AA339">
        <f>[1]RPPF_UPDATED_RW4!AA339</f>
        <v>336</v>
      </c>
      <c r="AB339">
        <f>[1]RPPF_UPDATED_RW4!AB339</f>
        <v>641914.73146841803</v>
      </c>
      <c r="AC339">
        <f>[1]RPPF_UPDATED_RW4!AC339</f>
        <v>335</v>
      </c>
      <c r="AD339">
        <f>[1]RPPF_UPDATED_RW4!AD339</f>
        <v>28.208856269685398</v>
      </c>
      <c r="AE339">
        <f>[1]RPPF_UPDATED_RW4!AE339</f>
        <v>281</v>
      </c>
      <c r="AF339">
        <f>[1]RPPF_UPDATED_RW4!AF339</f>
        <v>308.5</v>
      </c>
      <c r="AG339">
        <f>[1]RPPF_UPDATED_RW4!AG339</f>
        <v>0.13508385000000001</v>
      </c>
      <c r="AH339">
        <f>[1]RPPF_UPDATED_RW4!AH339</f>
        <v>343</v>
      </c>
      <c r="AI339">
        <f>[1]RPPF_UPDATED_RW4!AI339</f>
        <v>329</v>
      </c>
      <c r="AJ339">
        <f>[1]RPPF_UPDATED_RW4!AJ339</f>
        <v>247</v>
      </c>
      <c r="AK339">
        <f>[1]RPPF_UPDATED_RW4!AK339</f>
        <v>353</v>
      </c>
      <c r="AL339">
        <f>[1]RPPF_UPDATED_RW4!AL339</f>
        <v>320.416666666666</v>
      </c>
      <c r="AM339">
        <f>[1]RPPF_UPDATED_RW4!AM339</f>
        <v>1934.4989230199201</v>
      </c>
      <c r="AN339">
        <f>[1]RPPF_UPDATED_RW4!AN339</f>
        <v>332</v>
      </c>
      <c r="AO339">
        <f>[1]RPPF_UPDATED_RW4!AO339</f>
        <v>2371.9835248008299</v>
      </c>
      <c r="AP339">
        <f>[1]RPPF_UPDATED_RW4!AP339</f>
        <v>342</v>
      </c>
      <c r="AQ339">
        <f>[1]RPPF_UPDATED_RW4!AQ339</f>
        <v>8.6159745408007193E-2</v>
      </c>
      <c r="AR339">
        <f>[1]RPPF_UPDATED_RW4!AR339</f>
        <v>5.8180010556873003E-2</v>
      </c>
      <c r="AS339">
        <f>[1]RPPF_UPDATED_RW4!AS339</f>
        <v>0.34941567871377199</v>
      </c>
      <c r="AT339">
        <f>[1]RPPF_UPDATED_RW4!AT339</f>
        <v>338</v>
      </c>
    </row>
    <row r="340" spans="1:46" x14ac:dyDescent="0.25">
      <c r="A340">
        <f>[1]RPPF_UPDATED_RW4!A340</f>
        <v>338</v>
      </c>
      <c r="B340">
        <f>[1]RPPF_UPDATED_RW4!B340</f>
        <v>2025</v>
      </c>
      <c r="C340" t="str">
        <f>[1]RPPF_UPDATED_RW4!C340</f>
        <v>Lindenwood</v>
      </c>
      <c r="D340">
        <f>[1]RPPF_UPDATED_RW4!D340</f>
        <v>69.595699999999994</v>
      </c>
      <c r="E340">
        <f>[1]RPPF_UPDATED_RW4!E340</f>
        <v>100</v>
      </c>
      <c r="F340">
        <f>[1]RPPF_UPDATED_RW4!F340</f>
        <v>69.240600000000001</v>
      </c>
      <c r="G340">
        <f>[1]RPPF_UPDATED_RW4!G340</f>
        <v>79</v>
      </c>
      <c r="H340">
        <f>[1]RPPF_UPDATED_RW4!H340</f>
        <v>95.5124</v>
      </c>
      <c r="I340">
        <f>[1]RPPF_UPDATED_RW4!I340</f>
        <v>346</v>
      </c>
      <c r="J340">
        <f>[1]RPPF_UPDATED_RW4!J340</f>
        <v>94.336600000000004</v>
      </c>
      <c r="K340">
        <f>[1]RPPF_UPDATED_RW4!K340</f>
        <v>358</v>
      </c>
      <c r="L340">
        <f>[1]RPPF_UPDATED_RW4!L340</f>
        <v>104.732</v>
      </c>
      <c r="M340">
        <f>[1]RPPF_UPDATED_RW4!M340</f>
        <v>150</v>
      </c>
      <c r="N340">
        <f>[1]RPPF_UPDATED_RW4!N340</f>
        <v>110.05</v>
      </c>
      <c r="O340">
        <f>[1]RPPF_UPDATED_RW4!O340</f>
        <v>223</v>
      </c>
      <c r="P340">
        <f>[1]RPPF_UPDATED_RW4!P340</f>
        <v>-15.713900000000001</v>
      </c>
      <c r="Q340">
        <f>[1]RPPF_UPDATED_RW4!Q340</f>
        <v>331</v>
      </c>
      <c r="R340">
        <f>[1]RPPF_UPDATED_RW4!R340</f>
        <v>0.23482919999999999</v>
      </c>
      <c r="S340">
        <f>[1]RPPF_UPDATED_RW4!S340</f>
        <v>0.12513440000000001</v>
      </c>
      <c r="T340">
        <f>[1]RPPF_UPDATED_RW4!T340</f>
        <v>0.1967313</v>
      </c>
      <c r="U340">
        <f>[1]RPPF_UPDATED_RW4!U340</f>
        <v>0.1102344</v>
      </c>
      <c r="V340">
        <f>[1]RPPF_UPDATED_RW4!V340</f>
        <v>292</v>
      </c>
      <c r="W340">
        <f>[1]RPPF_UPDATED_RW4!W340</f>
        <v>344</v>
      </c>
      <c r="X340">
        <f>[1]RPPF_UPDATED_RW4!X340</f>
        <v>313</v>
      </c>
      <c r="Y340">
        <f>[1]RPPF_UPDATED_RW4!Y340</f>
        <v>344</v>
      </c>
      <c r="Z340">
        <f>[1]RPPF_UPDATED_RW4!Z340</f>
        <v>-0.22578119050458501</v>
      </c>
      <c r="AA340">
        <f>[1]RPPF_UPDATED_RW4!AA340</f>
        <v>330</v>
      </c>
      <c r="AB340">
        <f>[1]RPPF_UPDATED_RW4!AB340</f>
        <v>619359.56193474703</v>
      </c>
      <c r="AC340">
        <f>[1]RPPF_UPDATED_RW4!AC340</f>
        <v>351</v>
      </c>
      <c r="AD340">
        <f>[1]RPPF_UPDATED_RW4!AD340</f>
        <v>26.543712675635501</v>
      </c>
      <c r="AE340">
        <f>[1]RPPF_UPDATED_RW4!AE340</f>
        <v>185</v>
      </c>
      <c r="AF340">
        <f>[1]RPPF_UPDATED_RW4!AF340</f>
        <v>257.5</v>
      </c>
      <c r="AG340">
        <f>[1]RPPF_UPDATED_RW4!AG340</f>
        <v>0.1799818</v>
      </c>
      <c r="AH340">
        <f>[1]RPPF_UPDATED_RW4!AH340</f>
        <v>326</v>
      </c>
      <c r="AI340">
        <f>[1]RPPF_UPDATED_RW4!AI340</f>
        <v>344</v>
      </c>
      <c r="AJ340">
        <f>[1]RPPF_UPDATED_RW4!AJ340</f>
        <v>313</v>
      </c>
      <c r="AK340">
        <f>[1]RPPF_UPDATED_RW4!AK340</f>
        <v>344</v>
      </c>
      <c r="AL340">
        <f>[1]RPPF_UPDATED_RW4!AL340</f>
        <v>320.25</v>
      </c>
      <c r="AM340">
        <f>[1]RPPF_UPDATED_RW4!AM340</f>
        <v>2559.24829623189</v>
      </c>
      <c r="AN340">
        <f>[1]RPPF_UPDATED_RW4!AN340</f>
        <v>342</v>
      </c>
      <c r="AO340">
        <f>[1]RPPF_UPDATED_RW4!AO340</f>
        <v>1779.3465783762499</v>
      </c>
      <c r="AP340">
        <f>[1]RPPF_UPDATED_RW4!AP340</f>
        <v>326</v>
      </c>
      <c r="AQ340">
        <f>[1]RPPF_UPDATED_RW4!AQ340</f>
        <v>6.3296562303673004E-2</v>
      </c>
      <c r="AR340">
        <f>[1]RPPF_UPDATED_RW4!AR340</f>
        <v>8.0353601482238704E-2</v>
      </c>
      <c r="AS340">
        <f>[1]RPPF_UPDATED_RW4!AS340</f>
        <v>0.34874697714189901</v>
      </c>
      <c r="AT340">
        <f>[1]RPPF_UPDATED_RW4!AT340</f>
        <v>339</v>
      </c>
    </row>
    <row r="341" spans="1:46" x14ac:dyDescent="0.25">
      <c r="A341">
        <f>[1]RPPF_UPDATED_RW4!A341</f>
        <v>339</v>
      </c>
      <c r="B341">
        <f>[1]RPPF_UPDATED_RW4!B341</f>
        <v>2025</v>
      </c>
      <c r="C341" t="str">
        <f>[1]RPPF_UPDATED_RW4!C341</f>
        <v>West Georgia</v>
      </c>
      <c r="D341">
        <f>[1]RPPF_UPDATED_RW4!D341</f>
        <v>69.098600000000005</v>
      </c>
      <c r="E341">
        <f>[1]RPPF_UPDATED_RW4!E341</f>
        <v>128</v>
      </c>
      <c r="F341">
        <f>[1]RPPF_UPDATED_RW4!F341</f>
        <v>68.197900000000004</v>
      </c>
      <c r="G341">
        <f>[1]RPPF_UPDATED_RW4!G341</f>
        <v>136</v>
      </c>
      <c r="H341">
        <f>[1]RPPF_UPDATED_RW4!H341</f>
        <v>98.293099999999995</v>
      </c>
      <c r="I341">
        <f>[1]RPPF_UPDATED_RW4!I341</f>
        <v>324</v>
      </c>
      <c r="J341">
        <f>[1]RPPF_UPDATED_RW4!J341</f>
        <v>98.381600000000006</v>
      </c>
      <c r="K341">
        <f>[1]RPPF_UPDATED_RW4!K341</f>
        <v>332</v>
      </c>
      <c r="L341">
        <f>[1]RPPF_UPDATED_RW4!L341</f>
        <v>114.944</v>
      </c>
      <c r="M341">
        <f>[1]RPPF_UPDATED_RW4!M341</f>
        <v>344</v>
      </c>
      <c r="N341">
        <f>[1]RPPF_UPDATED_RW4!N341</f>
        <v>115.741</v>
      </c>
      <c r="O341">
        <f>[1]RPPF_UPDATED_RW4!O341</f>
        <v>327</v>
      </c>
      <c r="P341">
        <f>[1]RPPF_UPDATED_RW4!P341</f>
        <v>-17.3597</v>
      </c>
      <c r="Q341">
        <f>[1]RPPF_UPDATED_RW4!Q341</f>
        <v>341</v>
      </c>
      <c r="R341">
        <f>[1]RPPF_UPDATED_RW4!R341</f>
        <v>0.18263219999999999</v>
      </c>
      <c r="S341">
        <f>[1]RPPF_UPDATED_RW4!S341</f>
        <v>0.12903419999999999</v>
      </c>
      <c r="T341">
        <f>[1]RPPF_UPDATED_RW4!T341</f>
        <v>0.14153350000000001</v>
      </c>
      <c r="U341">
        <f>[1]RPPF_UPDATED_RW4!U341</f>
        <v>0.1344332</v>
      </c>
      <c r="V341">
        <f>[1]RPPF_UPDATED_RW4!V341</f>
        <v>322</v>
      </c>
      <c r="W341">
        <f>[1]RPPF_UPDATED_RW4!W341</f>
        <v>342</v>
      </c>
      <c r="X341">
        <f>[1]RPPF_UPDATED_RW4!X341</f>
        <v>335</v>
      </c>
      <c r="Y341">
        <f>[1]RPPF_UPDATED_RW4!Y341</f>
        <v>332</v>
      </c>
      <c r="Z341">
        <f>[1]RPPF_UPDATED_RW4!Z341</f>
        <v>-0.25122650820711201</v>
      </c>
      <c r="AA341">
        <f>[1]RPPF_UPDATED_RW4!AA341</f>
        <v>340</v>
      </c>
      <c r="AB341">
        <f>[1]RPPF_UPDATED_RW4!AB341</f>
        <v>668801.14948758995</v>
      </c>
      <c r="AC341">
        <f>[1]RPPF_UPDATED_RW4!AC341</f>
        <v>316</v>
      </c>
      <c r="AD341">
        <f>[1]RPPF_UPDATED_RW4!AD341</f>
        <v>28.9807966970297</v>
      </c>
      <c r="AE341">
        <f>[1]RPPF_UPDATED_RW4!AE341</f>
        <v>309</v>
      </c>
      <c r="AF341">
        <f>[1]RPPF_UPDATED_RW4!AF341</f>
        <v>324.5</v>
      </c>
      <c r="AG341">
        <f>[1]RPPF_UPDATED_RW4!AG341</f>
        <v>0.15583320000000001</v>
      </c>
      <c r="AH341">
        <f>[1]RPPF_UPDATED_RW4!AH341</f>
        <v>334</v>
      </c>
      <c r="AI341">
        <f>[1]RPPF_UPDATED_RW4!AI341</f>
        <v>342</v>
      </c>
      <c r="AJ341">
        <f>[1]RPPF_UPDATED_RW4!AJ341</f>
        <v>335</v>
      </c>
      <c r="AK341">
        <f>[1]RPPF_UPDATED_RW4!AK341</f>
        <v>332</v>
      </c>
      <c r="AL341">
        <f>[1]RPPF_UPDATED_RW4!AL341</f>
        <v>330.25</v>
      </c>
      <c r="AM341">
        <f>[1]RPPF_UPDATED_RW4!AM341</f>
        <v>2559.3989810453299</v>
      </c>
      <c r="AN341">
        <f>[1]RPPF_UPDATED_RW4!AN341</f>
        <v>343</v>
      </c>
      <c r="AO341">
        <f>[1]RPPF_UPDATED_RW4!AO341</f>
        <v>2119.2531501631202</v>
      </c>
      <c r="AP341">
        <f>[1]RPPF_UPDATED_RW4!AP341</f>
        <v>335</v>
      </c>
      <c r="AQ341">
        <f>[1]RPPF_UPDATED_RW4!AQ341</f>
        <v>6.5268808517677607E-2</v>
      </c>
      <c r="AR341">
        <f>[1]RPPF_UPDATED_RW4!AR341</f>
        <v>6.8068543611736004E-2</v>
      </c>
      <c r="AS341">
        <f>[1]RPPF_UPDATED_RW4!AS341</f>
        <v>0.33850784056166999</v>
      </c>
      <c r="AT341">
        <f>[1]RPPF_UPDATED_RW4!AT341</f>
        <v>340</v>
      </c>
    </row>
    <row r="342" spans="1:46" x14ac:dyDescent="0.25">
      <c r="A342">
        <f>[1]RPPF_UPDATED_RW4!A342</f>
        <v>340</v>
      </c>
      <c r="B342">
        <f>[1]RPPF_UPDATED_RW4!B342</f>
        <v>2025</v>
      </c>
      <c r="C342" t="str">
        <f>[1]RPPF_UPDATED_RW4!C342</f>
        <v>Western Illinois</v>
      </c>
      <c r="D342">
        <f>[1]RPPF_UPDATED_RW4!D342</f>
        <v>64.413499999999999</v>
      </c>
      <c r="E342">
        <f>[1]RPPF_UPDATED_RW4!E342</f>
        <v>343</v>
      </c>
      <c r="F342">
        <f>[1]RPPF_UPDATED_RW4!F342</f>
        <v>63.763399999999997</v>
      </c>
      <c r="G342">
        <f>[1]RPPF_UPDATED_RW4!G342</f>
        <v>345</v>
      </c>
      <c r="H342">
        <f>[1]RPPF_UPDATED_RW4!H342</f>
        <v>100.786</v>
      </c>
      <c r="I342">
        <f>[1]RPPF_UPDATED_RW4!I342</f>
        <v>295</v>
      </c>
      <c r="J342">
        <f>[1]RPPF_UPDATED_RW4!J342</f>
        <v>98.853200000000001</v>
      </c>
      <c r="K342">
        <f>[1]RPPF_UPDATED_RW4!K342</f>
        <v>328</v>
      </c>
      <c r="L342">
        <f>[1]RPPF_UPDATED_RW4!L342</f>
        <v>111.824</v>
      </c>
      <c r="M342">
        <f>[1]RPPF_UPDATED_RW4!M342</f>
        <v>312</v>
      </c>
      <c r="N342">
        <f>[1]RPPF_UPDATED_RW4!N342</f>
        <v>118.32299999999999</v>
      </c>
      <c r="O342">
        <f>[1]RPPF_UPDATED_RW4!O342</f>
        <v>352</v>
      </c>
      <c r="P342">
        <f>[1]RPPF_UPDATED_RW4!P342</f>
        <v>-19.4696</v>
      </c>
      <c r="Q342">
        <f>[1]RPPF_UPDATED_RW4!Q342</f>
        <v>353</v>
      </c>
      <c r="R342">
        <f>[1]RPPF_UPDATED_RW4!R342</f>
        <v>8.1235699999999994E-2</v>
      </c>
      <c r="S342">
        <f>[1]RPPF_UPDATED_RW4!S342</f>
        <v>0.15563340000000001</v>
      </c>
      <c r="T342">
        <f>[1]RPPF_UPDATED_RW4!T342</f>
        <v>0.1273348</v>
      </c>
      <c r="U342">
        <f>[1]RPPF_UPDATED_RW4!U342</f>
        <v>0.11813410000000001</v>
      </c>
      <c r="V342">
        <f>[1]RPPF_UPDATED_RW4!V342</f>
        <v>357</v>
      </c>
      <c r="W342">
        <f>[1]RPPF_UPDATED_RW4!W342</f>
        <v>334</v>
      </c>
      <c r="X342">
        <f>[1]RPPF_UPDATED_RW4!X342</f>
        <v>348</v>
      </c>
      <c r="Y342">
        <f>[1]RPPF_UPDATED_RW4!Y342</f>
        <v>341</v>
      </c>
      <c r="Z342">
        <f>[1]RPPF_UPDATED_RW4!Z342</f>
        <v>-0.30226272442888502</v>
      </c>
      <c r="AA342">
        <f>[1]RPPF_UPDATED_RW4!AA342</f>
        <v>355</v>
      </c>
      <c r="AB342">
        <f>[1]RPPF_UPDATED_RW4!AB342</f>
        <v>629445.83306998399</v>
      </c>
      <c r="AC342">
        <f>[1]RPPF_UPDATED_RW4!AC342</f>
        <v>344</v>
      </c>
      <c r="AD342">
        <f>[1]RPPF_UPDATED_RW4!AD342</f>
        <v>32.205776742808602</v>
      </c>
      <c r="AE342">
        <f>[1]RPPF_UPDATED_RW4!AE342</f>
        <v>360</v>
      </c>
      <c r="AF342">
        <f>[1]RPPF_UPDATED_RW4!AF342</f>
        <v>357.5</v>
      </c>
      <c r="AG342">
        <f>[1]RPPF_UPDATED_RW4!AG342</f>
        <v>0.11843455</v>
      </c>
      <c r="AH342">
        <f>[1]RPPF_UPDATED_RW4!AH342</f>
        <v>352</v>
      </c>
      <c r="AI342">
        <f>[1]RPPF_UPDATED_RW4!AI342</f>
        <v>334</v>
      </c>
      <c r="AJ342">
        <f>[1]RPPF_UPDATED_RW4!AJ342</f>
        <v>348</v>
      </c>
      <c r="AK342">
        <f>[1]RPPF_UPDATED_RW4!AK342</f>
        <v>341</v>
      </c>
      <c r="AL342">
        <f>[1]RPPF_UPDATED_RW4!AL342</f>
        <v>349.58333333333297</v>
      </c>
      <c r="AM342">
        <f>[1]RPPF_UPDATED_RW4!AM342</f>
        <v>2246.1973672317899</v>
      </c>
      <c r="AN342">
        <f>[1]RPPF_UPDATED_RW4!AN342</f>
        <v>337</v>
      </c>
      <c r="AO342">
        <f>[1]RPPF_UPDATED_RW4!AO342</f>
        <v>2951.7006087609798</v>
      </c>
      <c r="AP342">
        <f>[1]RPPF_UPDATED_RW4!AP342</f>
        <v>353</v>
      </c>
      <c r="AQ342">
        <f>[1]RPPF_UPDATED_RW4!AQ342</f>
        <v>7.9757707839345604E-2</v>
      </c>
      <c r="AR342">
        <f>[1]RPPF_UPDATED_RW4!AR342</f>
        <v>4.9633934186873903E-2</v>
      </c>
      <c r="AS342">
        <f>[1]RPPF_UPDATED_RW4!AS342</f>
        <v>0.334464856434177</v>
      </c>
      <c r="AT342">
        <f>[1]RPPF_UPDATED_RW4!AT342</f>
        <v>341</v>
      </c>
    </row>
    <row r="343" spans="1:46" x14ac:dyDescent="0.25">
      <c r="A343">
        <f>[1]RPPF_UPDATED_RW4!A343</f>
        <v>341</v>
      </c>
      <c r="B343">
        <f>[1]RPPF_UPDATED_RW4!B343</f>
        <v>2025</v>
      </c>
      <c r="C343" t="str">
        <f>[1]RPPF_UPDATED_RW4!C343</f>
        <v>Mercyhurst</v>
      </c>
      <c r="D343">
        <f>[1]RPPF_UPDATED_RW4!D343</f>
        <v>64.419600000000003</v>
      </c>
      <c r="E343">
        <f>[1]RPPF_UPDATED_RW4!E343</f>
        <v>342</v>
      </c>
      <c r="F343">
        <f>[1]RPPF_UPDATED_RW4!F343</f>
        <v>64.965500000000006</v>
      </c>
      <c r="G343">
        <f>[1]RPPF_UPDATED_RW4!G343</f>
        <v>304</v>
      </c>
      <c r="H343">
        <f>[1]RPPF_UPDATED_RW4!H343</f>
        <v>99.206599999999995</v>
      </c>
      <c r="I343">
        <f>[1]RPPF_UPDATED_RW4!I343</f>
        <v>311</v>
      </c>
      <c r="J343">
        <f>[1]RPPF_UPDATED_RW4!J343</f>
        <v>98.557599999999994</v>
      </c>
      <c r="K343">
        <f>[1]RPPF_UPDATED_RW4!K343</f>
        <v>331</v>
      </c>
      <c r="L343">
        <f>[1]RPPF_UPDATED_RW4!L343</f>
        <v>110.995</v>
      </c>
      <c r="M343">
        <f>[1]RPPF_UPDATED_RW4!M343</f>
        <v>296</v>
      </c>
      <c r="N343">
        <f>[1]RPPF_UPDATED_RW4!N343</f>
        <v>117.51900000000001</v>
      </c>
      <c r="O343">
        <f>[1]RPPF_UPDATED_RW4!O343</f>
        <v>345</v>
      </c>
      <c r="P343">
        <f>[1]RPPF_UPDATED_RW4!P343</f>
        <v>-18.961300000000001</v>
      </c>
      <c r="Q343">
        <f>[1]RPPF_UPDATED_RW4!Q343</f>
        <v>347</v>
      </c>
      <c r="R343">
        <f>[1]RPPF_UPDATED_RW4!R343</f>
        <v>0.2002313</v>
      </c>
      <c r="S343">
        <f>[1]RPPF_UPDATED_RW4!S343</f>
        <v>0.11643489999999999</v>
      </c>
      <c r="T343">
        <f>[1]RPPF_UPDATED_RW4!T343</f>
        <v>0.13103419999999999</v>
      </c>
      <c r="U343">
        <f>[1]RPPF_UPDATED_RW4!U343</f>
        <v>0.11513420000000001</v>
      </c>
      <c r="V343">
        <f>[1]RPPF_UPDATED_RW4!V343</f>
        <v>313</v>
      </c>
      <c r="W343">
        <f>[1]RPPF_UPDATED_RW4!W343</f>
        <v>349</v>
      </c>
      <c r="X343">
        <f>[1]RPPF_UPDATED_RW4!X343</f>
        <v>342</v>
      </c>
      <c r="Y343">
        <f>[1]RPPF_UPDATED_RW4!Y343</f>
        <v>342</v>
      </c>
      <c r="Z343">
        <f>[1]RPPF_UPDATED_RW4!Z343</f>
        <v>-0.294342094642003</v>
      </c>
      <c r="AA343">
        <f>[1]RPPF_UPDATED_RW4!AA343</f>
        <v>353</v>
      </c>
      <c r="AB343">
        <f>[1]RPPF_UPDATED_RW4!AB343</f>
        <v>625746.25991389202</v>
      </c>
      <c r="AC343">
        <f>[1]RPPF_UPDATED_RW4!AC343</f>
        <v>348</v>
      </c>
      <c r="AD343">
        <f>[1]RPPF_UPDATED_RW4!AD343</f>
        <v>31.853335493043499</v>
      </c>
      <c r="AE343">
        <f>[1]RPPF_UPDATED_RW4!AE343</f>
        <v>358</v>
      </c>
      <c r="AF343">
        <f>[1]RPPF_UPDATED_RW4!AF343</f>
        <v>355.5</v>
      </c>
      <c r="AG343">
        <f>[1]RPPF_UPDATED_RW4!AG343</f>
        <v>0.1583331</v>
      </c>
      <c r="AH343">
        <f>[1]RPPF_UPDATED_RW4!AH343</f>
        <v>333</v>
      </c>
      <c r="AI343">
        <f>[1]RPPF_UPDATED_RW4!AI343</f>
        <v>349</v>
      </c>
      <c r="AJ343">
        <f>[1]RPPF_UPDATED_RW4!AJ343</f>
        <v>342</v>
      </c>
      <c r="AK343">
        <f>[1]RPPF_UPDATED_RW4!AK343</f>
        <v>342</v>
      </c>
      <c r="AL343">
        <f>[1]RPPF_UPDATED_RW4!AL343</f>
        <v>345.58333333333297</v>
      </c>
      <c r="AM343">
        <f>[1]RPPF_UPDATED_RW4!AM343</f>
        <v>2968.0390787756301</v>
      </c>
      <c r="AN343">
        <f>[1]RPPF_UPDATED_RW4!AN343</f>
        <v>349</v>
      </c>
      <c r="AO343">
        <f>[1]RPPF_UPDATED_RW4!AO343</f>
        <v>2182.6347954618</v>
      </c>
      <c r="AP343">
        <f>[1]RPPF_UPDATED_RW4!AP343</f>
        <v>337</v>
      </c>
      <c r="AQ343">
        <f>[1]RPPF_UPDATED_RW4!AQ343</f>
        <v>5.80297718983541E-2</v>
      </c>
      <c r="AR343">
        <f>[1]RPPF_UPDATED_RW4!AR343</f>
        <v>6.8906216594840503E-2</v>
      </c>
      <c r="AS343">
        <f>[1]RPPF_UPDATED_RW4!AS343</f>
        <v>0.331911201532538</v>
      </c>
      <c r="AT343">
        <f>[1]RPPF_UPDATED_RW4!AT343</f>
        <v>342</v>
      </c>
    </row>
    <row r="344" spans="1:46" x14ac:dyDescent="0.25">
      <c r="A344">
        <f>[1]RPPF_UPDATED_RW4!A344</f>
        <v>342</v>
      </c>
      <c r="B344">
        <f>[1]RPPF_UPDATED_RW4!B344</f>
        <v>2025</v>
      </c>
      <c r="C344" t="str">
        <f>[1]RPPF_UPDATED_RW4!C344</f>
        <v>Fairfield</v>
      </c>
      <c r="D344">
        <f>[1]RPPF_UPDATED_RW4!D344</f>
        <v>65.864400000000003</v>
      </c>
      <c r="E344">
        <f>[1]RPPF_UPDATED_RW4!E344</f>
        <v>298</v>
      </c>
      <c r="F344">
        <f>[1]RPPF_UPDATED_RW4!F344</f>
        <v>65.671599999999998</v>
      </c>
      <c r="G344">
        <f>[1]RPPF_UPDATED_RW4!G344</f>
        <v>269</v>
      </c>
      <c r="H344">
        <f>[1]RPPF_UPDATED_RW4!H344</f>
        <v>100.42700000000001</v>
      </c>
      <c r="I344">
        <f>[1]RPPF_UPDATED_RW4!I344</f>
        <v>299</v>
      </c>
      <c r="J344">
        <f>[1]RPPF_UPDATED_RW4!J344</f>
        <v>100.14400000000001</v>
      </c>
      <c r="K344">
        <f>[1]RPPF_UPDATED_RW4!K344</f>
        <v>309</v>
      </c>
      <c r="L344">
        <f>[1]RPPF_UPDATED_RW4!L344</f>
        <v>113.017</v>
      </c>
      <c r="M344">
        <f>[1]RPPF_UPDATED_RW4!M344</f>
        <v>331</v>
      </c>
      <c r="N344">
        <f>[1]RPPF_UPDATED_RW4!N344</f>
        <v>118.246</v>
      </c>
      <c r="O344">
        <f>[1]RPPF_UPDATED_RW4!O344</f>
        <v>350</v>
      </c>
      <c r="P344">
        <f>[1]RPPF_UPDATED_RW4!P344</f>
        <v>-18.101500000000001</v>
      </c>
      <c r="Q344">
        <f>[1]RPPF_UPDATED_RW4!Q344</f>
        <v>345</v>
      </c>
      <c r="R344">
        <f>[1]RPPF_UPDATED_RW4!R344</f>
        <v>0.13953370000000001</v>
      </c>
      <c r="S344">
        <f>[1]RPPF_UPDATED_RW4!S344</f>
        <v>0.13043399999999999</v>
      </c>
      <c r="T344">
        <f>[1]RPPF_UPDATED_RW4!T344</f>
        <v>0.1673327</v>
      </c>
      <c r="U344">
        <f>[1]RPPF_UPDATED_RW4!U344</f>
        <v>0.1030345</v>
      </c>
      <c r="V344">
        <f>[1]RPPF_UPDATED_RW4!V344</f>
        <v>337</v>
      </c>
      <c r="W344">
        <f>[1]RPPF_UPDATED_RW4!W344</f>
        <v>340</v>
      </c>
      <c r="X344">
        <f>[1]RPPF_UPDATED_RW4!X344</f>
        <v>327</v>
      </c>
      <c r="Y344">
        <f>[1]RPPF_UPDATED_RW4!Y344</f>
        <v>345</v>
      </c>
      <c r="Z344">
        <f>[1]RPPF_UPDATED_RW4!Z344</f>
        <v>-0.27483739318964401</v>
      </c>
      <c r="AA344">
        <f>[1]RPPF_UPDATED_RW4!AA344</f>
        <v>348</v>
      </c>
      <c r="AB344">
        <f>[1]RPPF_UPDATED_RW4!AB344</f>
        <v>660542.26048419799</v>
      </c>
      <c r="AC344">
        <f>[1]RPPF_UPDATED_RW4!AC344</f>
        <v>327</v>
      </c>
      <c r="AD344">
        <f>[1]RPPF_UPDATED_RW4!AD344</f>
        <v>31.4635406928473</v>
      </c>
      <c r="AE344">
        <f>[1]RPPF_UPDATED_RW4!AE344</f>
        <v>357</v>
      </c>
      <c r="AF344">
        <f>[1]RPPF_UPDATED_RW4!AF344</f>
        <v>352.5</v>
      </c>
      <c r="AG344">
        <f>[1]RPPF_UPDATED_RW4!AG344</f>
        <v>0.13498384999999999</v>
      </c>
      <c r="AH344">
        <f>[1]RPPF_UPDATED_RW4!AH344</f>
        <v>344</v>
      </c>
      <c r="AI344">
        <f>[1]RPPF_UPDATED_RW4!AI344</f>
        <v>340</v>
      </c>
      <c r="AJ344">
        <f>[1]RPPF_UPDATED_RW4!AJ344</f>
        <v>327</v>
      </c>
      <c r="AK344">
        <f>[1]RPPF_UPDATED_RW4!AK344</f>
        <v>345</v>
      </c>
      <c r="AL344">
        <f>[1]RPPF_UPDATED_RW4!AL344</f>
        <v>340.58333333333297</v>
      </c>
      <c r="AM344">
        <f>[1]RPPF_UPDATED_RW4!AM344</f>
        <v>2611.1545558162202</v>
      </c>
      <c r="AN344">
        <f>[1]RPPF_UPDATED_RW4!AN344</f>
        <v>344</v>
      </c>
      <c r="AO344">
        <f>[1]RPPF_UPDATED_RW4!AO344</f>
        <v>2523.1413486378701</v>
      </c>
      <c r="AP344">
        <f>[1]RPPF_UPDATED_RW4!AP344</f>
        <v>344</v>
      </c>
      <c r="AQ344">
        <f>[1]RPPF_UPDATED_RW4!AQ344</f>
        <v>6.5844909557357001E-2</v>
      </c>
      <c r="AR344">
        <f>[1]RPPF_UPDATED_RW4!AR344</f>
        <v>5.7689720871875197E-2</v>
      </c>
      <c r="AS344">
        <f>[1]RPPF_UPDATED_RW4!AS344</f>
        <v>0.32832464991774901</v>
      </c>
      <c r="AT344">
        <f>[1]RPPF_UPDATED_RW4!AT344</f>
        <v>343</v>
      </c>
    </row>
    <row r="345" spans="1:46" x14ac:dyDescent="0.25">
      <c r="A345">
        <f>[1]RPPF_UPDATED_RW4!A345</f>
        <v>343</v>
      </c>
      <c r="B345">
        <f>[1]RPPF_UPDATED_RW4!B345</f>
        <v>2025</v>
      </c>
      <c r="C345" t="str">
        <f>[1]RPPF_UPDATED_RW4!C345</f>
        <v>Detroit Mercy</v>
      </c>
      <c r="D345">
        <f>[1]RPPF_UPDATED_RW4!D345</f>
        <v>67.171300000000002</v>
      </c>
      <c r="E345">
        <f>[1]RPPF_UPDATED_RW4!E345</f>
        <v>228</v>
      </c>
      <c r="F345">
        <f>[1]RPPF_UPDATED_RW4!F345</f>
        <v>66.717799999999997</v>
      </c>
      <c r="G345">
        <f>[1]RPPF_UPDATED_RW4!G345</f>
        <v>213</v>
      </c>
      <c r="H345">
        <f>[1]RPPF_UPDATED_RW4!H345</f>
        <v>95.805700000000002</v>
      </c>
      <c r="I345">
        <f>[1]RPPF_UPDATED_RW4!I345</f>
        <v>345</v>
      </c>
      <c r="J345">
        <f>[1]RPPF_UPDATED_RW4!J345</f>
        <v>95.815299999999993</v>
      </c>
      <c r="K345">
        <f>[1]RPPF_UPDATED_RW4!K345</f>
        <v>347</v>
      </c>
      <c r="L345">
        <f>[1]RPPF_UPDATED_RW4!L345</f>
        <v>110.39100000000001</v>
      </c>
      <c r="M345">
        <f>[1]RPPF_UPDATED_RW4!M345</f>
        <v>280</v>
      </c>
      <c r="N345">
        <f>[1]RPPF_UPDATED_RW4!N345</f>
        <v>111.77500000000001</v>
      </c>
      <c r="O345">
        <f>[1]RPPF_UPDATED_RW4!O345</f>
        <v>255</v>
      </c>
      <c r="P345">
        <f>[1]RPPF_UPDATED_RW4!P345</f>
        <v>-15.9602</v>
      </c>
      <c r="Q345">
        <f>[1]RPPF_UPDATED_RW4!Q345</f>
        <v>333</v>
      </c>
      <c r="R345">
        <f>[1]RPPF_UPDATED_RW4!R345</f>
        <v>0.17723230000000001</v>
      </c>
      <c r="S345">
        <f>[1]RPPF_UPDATED_RW4!S345</f>
        <v>0.1184347</v>
      </c>
      <c r="T345">
        <f>[1]RPPF_UPDATED_RW4!T345</f>
        <v>0.16913259999999999</v>
      </c>
      <c r="U345">
        <f>[1]RPPF_UPDATED_RW4!U345</f>
        <v>9.1034900000000002E-2</v>
      </c>
      <c r="V345">
        <f>[1]RPPF_UPDATED_RW4!V345</f>
        <v>323</v>
      </c>
      <c r="W345">
        <f>[1]RPPF_UPDATED_RW4!W345</f>
        <v>347</v>
      </c>
      <c r="X345">
        <f>[1]RPPF_UPDATED_RW4!X345</f>
        <v>326</v>
      </c>
      <c r="Y345">
        <f>[1]RPPF_UPDATED_RW4!Y345</f>
        <v>349</v>
      </c>
      <c r="Z345">
        <f>[1]RPPF_UPDATED_RW4!Z345</f>
        <v>-0.23759700943706599</v>
      </c>
      <c r="AA345">
        <f>[1]RPPF_UPDATED_RW4!AA345</f>
        <v>333</v>
      </c>
      <c r="AB345">
        <f>[1]RPPF_UPDATED_RW4!AB345</f>
        <v>616670.93677865295</v>
      </c>
      <c r="AC345">
        <f>[1]RPPF_UPDATED_RW4!AC345</f>
        <v>352</v>
      </c>
      <c r="AD345">
        <f>[1]RPPF_UPDATED_RW4!AD345</f>
        <v>28.1947165053021</v>
      </c>
      <c r="AE345">
        <f>[1]RPPF_UPDATED_RW4!AE345</f>
        <v>278</v>
      </c>
      <c r="AF345">
        <f>[1]RPPF_UPDATED_RW4!AF345</f>
        <v>305.5</v>
      </c>
      <c r="AG345">
        <f>[1]RPPF_UPDATED_RW4!AG345</f>
        <v>0.14783350000000001</v>
      </c>
      <c r="AH345">
        <f>[1]RPPF_UPDATED_RW4!AH345</f>
        <v>338</v>
      </c>
      <c r="AI345">
        <f>[1]RPPF_UPDATED_RW4!AI345</f>
        <v>347</v>
      </c>
      <c r="AJ345">
        <f>[1]RPPF_UPDATED_RW4!AJ345</f>
        <v>326</v>
      </c>
      <c r="AK345">
        <f>[1]RPPF_UPDATED_RW4!AK345</f>
        <v>349</v>
      </c>
      <c r="AL345">
        <f>[1]RPPF_UPDATED_RW4!AL345</f>
        <v>333.916666666666</v>
      </c>
      <c r="AM345">
        <f>[1]RPPF_UPDATED_RW4!AM345</f>
        <v>2819.41581873105</v>
      </c>
      <c r="AN345">
        <f>[1]RPPF_UPDATED_RW4!AN345</f>
        <v>348</v>
      </c>
      <c r="AO345">
        <f>[1]RPPF_UPDATED_RW4!AO345</f>
        <v>2258.7347703102901</v>
      </c>
      <c r="AP345">
        <f>[1]RPPF_UPDATED_RW4!AP345</f>
        <v>338</v>
      </c>
      <c r="AQ345">
        <f>[1]RPPF_UPDATED_RW4!AQ345</f>
        <v>5.9330458086395602E-2</v>
      </c>
      <c r="AR345">
        <f>[1]RPPF_UPDATED_RW4!AR345</f>
        <v>6.4061783996850696E-2</v>
      </c>
      <c r="AS345">
        <f>[1]RPPF_UPDATED_RW4!AS345</f>
        <v>0.328173224268202</v>
      </c>
      <c r="AT345">
        <f>[1]RPPF_UPDATED_RW4!AT345</f>
        <v>344</v>
      </c>
    </row>
    <row r="346" spans="1:46" x14ac:dyDescent="0.25">
      <c r="A346">
        <f>[1]RPPF_UPDATED_RW4!A346</f>
        <v>344</v>
      </c>
      <c r="B346">
        <f>[1]RPPF_UPDATED_RW4!B346</f>
        <v>2025</v>
      </c>
      <c r="C346" t="str">
        <f>[1]RPPF_UPDATED_RW4!C346</f>
        <v>Wagner</v>
      </c>
      <c r="D346">
        <f>[1]RPPF_UPDATED_RW4!D346</f>
        <v>61.028199999999998</v>
      </c>
      <c r="E346">
        <f>[1]RPPF_UPDATED_RW4!E346</f>
        <v>362</v>
      </c>
      <c r="F346">
        <f>[1]RPPF_UPDATED_RW4!F346</f>
        <v>60.822699999999998</v>
      </c>
      <c r="G346">
        <f>[1]RPPF_UPDATED_RW4!G346</f>
        <v>360</v>
      </c>
      <c r="H346">
        <f>[1]RPPF_UPDATED_RW4!H346</f>
        <v>93.519400000000005</v>
      </c>
      <c r="I346">
        <f>[1]RPPF_UPDATED_RW4!I346</f>
        <v>356</v>
      </c>
      <c r="J346">
        <f>[1]RPPF_UPDATED_RW4!J346</f>
        <v>93.049000000000007</v>
      </c>
      <c r="K346">
        <f>[1]RPPF_UPDATED_RW4!K346</f>
        <v>361</v>
      </c>
      <c r="L346">
        <f>[1]RPPF_UPDATED_RW4!L346</f>
        <v>104.13</v>
      </c>
      <c r="M346">
        <f>[1]RPPF_UPDATED_RW4!M346</f>
        <v>130</v>
      </c>
      <c r="N346">
        <f>[1]RPPF_UPDATED_RW4!N346</f>
        <v>112.327</v>
      </c>
      <c r="O346">
        <f>[1]RPPF_UPDATED_RW4!O346</f>
        <v>264</v>
      </c>
      <c r="P346">
        <f>[1]RPPF_UPDATED_RW4!P346</f>
        <v>-19.277899999999999</v>
      </c>
      <c r="Q346">
        <f>[1]RPPF_UPDATED_RW4!Q346</f>
        <v>350</v>
      </c>
      <c r="R346">
        <f>[1]RPPF_UPDATED_RW4!R346</f>
        <v>0.1031349</v>
      </c>
      <c r="S346">
        <f>[1]RPPF_UPDATED_RW4!S346</f>
        <v>0.1403336</v>
      </c>
      <c r="T346">
        <f>[1]RPPF_UPDATED_RW4!T346</f>
        <v>0.13063440000000001</v>
      </c>
      <c r="U346">
        <f>[1]RPPF_UPDATED_RW4!U346</f>
        <v>0.1639321</v>
      </c>
      <c r="V346">
        <f>[1]RPPF_UPDATED_RW4!V346</f>
        <v>349</v>
      </c>
      <c r="W346">
        <f>[1]RPPF_UPDATED_RW4!W346</f>
        <v>336</v>
      </c>
      <c r="X346">
        <f>[1]RPPF_UPDATED_RW4!X346</f>
        <v>344</v>
      </c>
      <c r="Y346">
        <f>[1]RPPF_UPDATED_RW4!Y346</f>
        <v>321</v>
      </c>
      <c r="Z346">
        <f>[1]RPPF_UPDATED_RW4!Z346</f>
        <v>-0.315886753992416</v>
      </c>
      <c r="AA346">
        <f>[1]RPPF_UPDATED_RW4!AA346</f>
        <v>356</v>
      </c>
      <c r="AB346">
        <f>[1]RPPF_UPDATED_RW4!AB346</f>
        <v>528389.25934350805</v>
      </c>
      <c r="AC346">
        <f>[1]RPPF_UPDATED_RW4!AC346</f>
        <v>362</v>
      </c>
      <c r="AD346">
        <f>[1]RPPF_UPDATED_RW4!AD346</f>
        <v>31.278368738289501</v>
      </c>
      <c r="AE346">
        <f>[1]RPPF_UPDATED_RW4!AE346</f>
        <v>355</v>
      </c>
      <c r="AF346">
        <f>[1]RPPF_UPDATED_RW4!AF346</f>
        <v>355.5</v>
      </c>
      <c r="AG346">
        <f>[1]RPPF_UPDATED_RW4!AG346</f>
        <v>0.12173425</v>
      </c>
      <c r="AH346">
        <f>[1]RPPF_UPDATED_RW4!AH346</f>
        <v>350</v>
      </c>
      <c r="AI346">
        <f>[1]RPPF_UPDATED_RW4!AI346</f>
        <v>336</v>
      </c>
      <c r="AJ346">
        <f>[1]RPPF_UPDATED_RW4!AJ346</f>
        <v>344</v>
      </c>
      <c r="AK346">
        <f>[1]RPPF_UPDATED_RW4!AK346</f>
        <v>321</v>
      </c>
      <c r="AL346">
        <f>[1]RPPF_UPDATED_RW4!AL346</f>
        <v>348.08333333333297</v>
      </c>
      <c r="AM346">
        <f>[1]RPPF_UPDATED_RW4!AM346</f>
        <v>2480.3990871276201</v>
      </c>
      <c r="AN346">
        <f>[1]RPPF_UPDATED_RW4!AN346</f>
        <v>339</v>
      </c>
      <c r="AO346">
        <f>[1]RPPF_UPDATED_RW4!AO346</f>
        <v>2859.3705825051902</v>
      </c>
      <c r="AP346">
        <f>[1]RPPF_UPDATED_RW4!AP346</f>
        <v>351</v>
      </c>
      <c r="AQ346">
        <f>[1]RPPF_UPDATED_RW4!AQ346</f>
        <v>7.1207241264575005E-2</v>
      </c>
      <c r="AR346">
        <f>[1]RPPF_UPDATED_RW4!AR346</f>
        <v>5.1219850105324399E-2</v>
      </c>
      <c r="AS346">
        <f>[1]RPPF_UPDATED_RW4!AS346</f>
        <v>0.32714404133534603</v>
      </c>
      <c r="AT346">
        <f>[1]RPPF_UPDATED_RW4!AT346</f>
        <v>345</v>
      </c>
    </row>
    <row r="347" spans="1:46" x14ac:dyDescent="0.25">
      <c r="A347">
        <f>[1]RPPF_UPDATED_RW4!A347</f>
        <v>345</v>
      </c>
      <c r="B347">
        <f>[1]RPPF_UPDATED_RW4!B347</f>
        <v>2025</v>
      </c>
      <c r="C347" t="str">
        <f>[1]RPPF_UPDATED_RW4!C347</f>
        <v>Le Moyne</v>
      </c>
      <c r="D347">
        <f>[1]RPPF_UPDATED_RW4!D347</f>
        <v>68.942700000000002</v>
      </c>
      <c r="E347">
        <f>[1]RPPF_UPDATED_RW4!E347</f>
        <v>137</v>
      </c>
      <c r="F347">
        <f>[1]RPPF_UPDATED_RW4!F347</f>
        <v>68.888099999999994</v>
      </c>
      <c r="G347">
        <f>[1]RPPF_UPDATED_RW4!G347</f>
        <v>97</v>
      </c>
      <c r="H347">
        <f>[1]RPPF_UPDATED_RW4!H347</f>
        <v>101.321</v>
      </c>
      <c r="I347">
        <f>[1]RPPF_UPDATED_RW4!I347</f>
        <v>277</v>
      </c>
      <c r="J347">
        <f>[1]RPPF_UPDATED_RW4!J347</f>
        <v>100.739</v>
      </c>
      <c r="K347">
        <f>[1]RPPF_UPDATED_RW4!K347</f>
        <v>298</v>
      </c>
      <c r="L347">
        <f>[1]RPPF_UPDATED_RW4!L347</f>
        <v>114.74299999999999</v>
      </c>
      <c r="M347">
        <f>[1]RPPF_UPDATED_RW4!M347</f>
        <v>342</v>
      </c>
      <c r="N347">
        <f>[1]RPPF_UPDATED_RW4!N347</f>
        <v>120.544</v>
      </c>
      <c r="O347">
        <f>[1]RPPF_UPDATED_RW4!O347</f>
        <v>359</v>
      </c>
      <c r="P347">
        <f>[1]RPPF_UPDATED_RW4!P347</f>
        <v>-19.805099999999999</v>
      </c>
      <c r="Q347">
        <f>[1]RPPF_UPDATED_RW4!Q347</f>
        <v>355</v>
      </c>
      <c r="R347">
        <f>[1]RPPF_UPDATED_RW4!R347</f>
        <v>0.14603340000000001</v>
      </c>
      <c r="S347">
        <f>[1]RPPF_UPDATED_RW4!S347</f>
        <v>0.1242345</v>
      </c>
      <c r="T347">
        <f>[1]RPPF_UPDATED_RW4!T347</f>
        <v>0.17373230000000001</v>
      </c>
      <c r="U347">
        <f>[1]RPPF_UPDATED_RW4!U347</f>
        <v>5.60359E-2</v>
      </c>
      <c r="V347">
        <f>[1]RPPF_UPDATED_RW4!V347</f>
        <v>334</v>
      </c>
      <c r="W347">
        <f>[1]RPPF_UPDATED_RW4!W347</f>
        <v>345</v>
      </c>
      <c r="X347">
        <f>[1]RPPF_UPDATED_RW4!X347</f>
        <v>323</v>
      </c>
      <c r="Y347">
        <f>[1]RPPF_UPDATED_RW4!Y347</f>
        <v>359</v>
      </c>
      <c r="Z347">
        <f>[1]RPPF_UPDATED_RW4!Z347</f>
        <v>-0.287267542466424</v>
      </c>
      <c r="AA347">
        <f>[1]RPPF_UPDATED_RW4!AA347</f>
        <v>351</v>
      </c>
      <c r="AB347">
        <f>[1]RPPF_UPDATED_RW4!AB347</f>
        <v>699654.38211626594</v>
      </c>
      <c r="AC347">
        <f>[1]RPPF_UPDATED_RW4!AC347</f>
        <v>279</v>
      </c>
      <c r="AD347">
        <f>[1]RPPF_UPDATED_RW4!AD347</f>
        <v>30.998784858461502</v>
      </c>
      <c r="AE347">
        <f>[1]RPPF_UPDATED_RW4!AE347</f>
        <v>353</v>
      </c>
      <c r="AF347">
        <f>[1]RPPF_UPDATED_RW4!AF347</f>
        <v>352</v>
      </c>
      <c r="AG347">
        <f>[1]RPPF_UPDATED_RW4!AG347</f>
        <v>0.13513395</v>
      </c>
      <c r="AH347">
        <f>[1]RPPF_UPDATED_RW4!AH347</f>
        <v>342</v>
      </c>
      <c r="AI347">
        <f>[1]RPPF_UPDATED_RW4!AI347</f>
        <v>345</v>
      </c>
      <c r="AJ347">
        <f>[1]RPPF_UPDATED_RW4!AJ347</f>
        <v>323</v>
      </c>
      <c r="AK347">
        <f>[1]RPPF_UPDATED_RW4!AK347</f>
        <v>359</v>
      </c>
      <c r="AL347">
        <f>[1]RPPF_UPDATED_RW4!AL347</f>
        <v>334.33333333333297</v>
      </c>
      <c r="AM347">
        <f>[1]RPPF_UPDATED_RW4!AM347</f>
        <v>2691.1472524406099</v>
      </c>
      <c r="AN347">
        <f>[1]RPPF_UPDATED_RW4!AN347</f>
        <v>345</v>
      </c>
      <c r="AO347">
        <f>[1]RPPF_UPDATED_RW4!AO347</f>
        <v>2474.0883644216201</v>
      </c>
      <c r="AP347">
        <f>[1]RPPF_UPDATED_RW4!AP347</f>
        <v>343</v>
      </c>
      <c r="AQ347">
        <f>[1]RPPF_UPDATED_RW4!AQ347</f>
        <v>6.2526356243106804E-2</v>
      </c>
      <c r="AR347">
        <f>[1]RPPF_UPDATED_RW4!AR347</f>
        <v>5.7895778088257598E-2</v>
      </c>
      <c r="AS347">
        <f>[1]RPPF_UPDATED_RW4!AS347</f>
        <v>0.32499039808556701</v>
      </c>
      <c r="AT347">
        <f>[1]RPPF_UPDATED_RW4!AT347</f>
        <v>346</v>
      </c>
    </row>
    <row r="348" spans="1:46" x14ac:dyDescent="0.25">
      <c r="A348">
        <f>[1]RPPF_UPDATED_RW4!A348</f>
        <v>346</v>
      </c>
      <c r="B348">
        <f>[1]RPPF_UPDATED_RW4!B348</f>
        <v>2025</v>
      </c>
      <c r="C348" t="str">
        <f>[1]RPPF_UPDATED_RW4!C348</f>
        <v>Prairie View A&amp;M</v>
      </c>
      <c r="D348">
        <f>[1]RPPF_UPDATED_RW4!D348</f>
        <v>72.453500000000005</v>
      </c>
      <c r="E348">
        <f>[1]RPPF_UPDATED_RW4!E348</f>
        <v>18</v>
      </c>
      <c r="F348">
        <f>[1]RPPF_UPDATED_RW4!F348</f>
        <v>71.062600000000003</v>
      </c>
      <c r="G348">
        <f>[1]RPPF_UPDATED_RW4!G348</f>
        <v>25</v>
      </c>
      <c r="H348">
        <f>[1]RPPF_UPDATED_RW4!H348</f>
        <v>98.373599999999996</v>
      </c>
      <c r="I348">
        <f>[1]RPPF_UPDATED_RW4!I348</f>
        <v>323</v>
      </c>
      <c r="J348">
        <f>[1]RPPF_UPDATED_RW4!J348</f>
        <v>98.313900000000004</v>
      </c>
      <c r="K348">
        <f>[1]RPPF_UPDATED_RW4!K348</f>
        <v>333</v>
      </c>
      <c r="L348">
        <f>[1]RPPF_UPDATED_RW4!L348</f>
        <v>115.723</v>
      </c>
      <c r="M348">
        <f>[1]RPPF_UPDATED_RW4!M348</f>
        <v>347</v>
      </c>
      <c r="N348">
        <f>[1]RPPF_UPDATED_RW4!N348</f>
        <v>117.593</v>
      </c>
      <c r="O348">
        <f>[1]RPPF_UPDATED_RW4!O348</f>
        <v>346</v>
      </c>
      <c r="P348">
        <f>[1]RPPF_UPDATED_RW4!P348</f>
        <v>-19.278700000000001</v>
      </c>
      <c r="Q348">
        <f>[1]RPPF_UPDATED_RW4!Q348</f>
        <v>351</v>
      </c>
      <c r="R348">
        <f>[1]RPPF_UPDATED_RW4!R348</f>
        <v>0.11923449999999999</v>
      </c>
      <c r="S348">
        <f>[1]RPPF_UPDATED_RW4!S348</f>
        <v>0.12983410000000001</v>
      </c>
      <c r="T348">
        <f>[1]RPPF_UPDATED_RW4!T348</f>
        <v>0.20823030000000001</v>
      </c>
      <c r="U348">
        <f>[1]RPPF_UPDATED_RW4!U348</f>
        <v>7.4135499999999993E-2</v>
      </c>
      <c r="V348">
        <f>[1]RPPF_UPDATED_RW4!V348</f>
        <v>345</v>
      </c>
      <c r="W348">
        <f>[1]RPPF_UPDATED_RW4!W348</f>
        <v>341</v>
      </c>
      <c r="X348">
        <f>[1]RPPF_UPDATED_RW4!X348</f>
        <v>303</v>
      </c>
      <c r="Y348">
        <f>[1]RPPF_UPDATED_RW4!Y348</f>
        <v>355</v>
      </c>
      <c r="Z348">
        <f>[1]RPPF_UPDATED_RW4!Z348</f>
        <v>-0.266089284851663</v>
      </c>
      <c r="AA348">
        <f>[1]RPPF_UPDATED_RW4!AA348</f>
        <v>346</v>
      </c>
      <c r="AB348">
        <f>[1]RPPF_UPDATED_RW4!AB348</f>
        <v>700308.21119132999</v>
      </c>
      <c r="AC348">
        <f>[1]RPPF_UPDATED_RW4!AC348</f>
        <v>278</v>
      </c>
      <c r="AD348">
        <f>[1]RPPF_UPDATED_RW4!AD348</f>
        <v>28.3498641715369</v>
      </c>
      <c r="AE348">
        <f>[1]RPPF_UPDATED_RW4!AE348</f>
        <v>290</v>
      </c>
      <c r="AF348">
        <f>[1]RPPF_UPDATED_RW4!AF348</f>
        <v>318</v>
      </c>
      <c r="AG348">
        <f>[1]RPPF_UPDATED_RW4!AG348</f>
        <v>0.1245343</v>
      </c>
      <c r="AH348">
        <f>[1]RPPF_UPDATED_RW4!AH348</f>
        <v>348</v>
      </c>
      <c r="AI348">
        <f>[1]RPPF_UPDATED_RW4!AI348</f>
        <v>341</v>
      </c>
      <c r="AJ348">
        <f>[1]RPPF_UPDATED_RW4!AJ348</f>
        <v>303</v>
      </c>
      <c r="AK348">
        <f>[1]RPPF_UPDATED_RW4!AK348</f>
        <v>355</v>
      </c>
      <c r="AL348">
        <f>[1]RPPF_UPDATED_RW4!AL348</f>
        <v>324.666666666666</v>
      </c>
      <c r="AM348">
        <f>[1]RPPF_UPDATED_RW4!AM348</f>
        <v>2500.6270823047698</v>
      </c>
      <c r="AN348">
        <f>[1]RPPF_UPDATED_RW4!AN348</f>
        <v>340</v>
      </c>
      <c r="AO348">
        <f>[1]RPPF_UPDATED_RW4!AO348</f>
        <v>2607.0461444490902</v>
      </c>
      <c r="AP348">
        <f>[1]RPPF_UPDATED_RW4!AP348</f>
        <v>348</v>
      </c>
      <c r="AQ348">
        <f>[1]RPPF_UPDATED_RW4!AQ348</f>
        <v>6.5826161229831801E-2</v>
      </c>
      <c r="AR348">
        <f>[1]RPPF_UPDATED_RW4!AR348</f>
        <v>5.3006571970010997E-2</v>
      </c>
      <c r="AS348">
        <f>[1]RPPF_UPDATED_RW4!AS348</f>
        <v>0.32326779149014401</v>
      </c>
      <c r="AT348">
        <f>[1]RPPF_UPDATED_RW4!AT348</f>
        <v>347</v>
      </c>
    </row>
    <row r="349" spans="1:46" x14ac:dyDescent="0.25">
      <c r="A349">
        <f>[1]RPPF_UPDATED_RW4!A349</f>
        <v>347</v>
      </c>
      <c r="B349">
        <f>[1]RPPF_UPDATED_RW4!B349</f>
        <v>2025</v>
      </c>
      <c r="C349" t="str">
        <f>[1]RPPF_UPDATED_RW4!C349</f>
        <v>Sacramento St.</v>
      </c>
      <c r="D349">
        <f>[1]RPPF_UPDATED_RW4!D349</f>
        <v>66.051100000000005</v>
      </c>
      <c r="E349">
        <f>[1]RPPF_UPDATED_RW4!E349</f>
        <v>288</v>
      </c>
      <c r="F349">
        <f>[1]RPPF_UPDATED_RW4!F349</f>
        <v>65.663700000000006</v>
      </c>
      <c r="G349">
        <f>[1]RPPF_UPDATED_RW4!G349</f>
        <v>271</v>
      </c>
      <c r="H349">
        <f>[1]RPPF_UPDATED_RW4!H349</f>
        <v>95.496600000000001</v>
      </c>
      <c r="I349">
        <f>[1]RPPF_UPDATED_RW4!I349</f>
        <v>347</v>
      </c>
      <c r="J349">
        <f>[1]RPPF_UPDATED_RW4!J349</f>
        <v>95.391599999999997</v>
      </c>
      <c r="K349">
        <f>[1]RPPF_UPDATED_RW4!K349</f>
        <v>350</v>
      </c>
      <c r="L349">
        <f>[1]RPPF_UPDATED_RW4!L349</f>
        <v>110.542</v>
      </c>
      <c r="M349">
        <f>[1]RPPF_UPDATED_RW4!M349</f>
        <v>284</v>
      </c>
      <c r="N349">
        <f>[1]RPPF_UPDATED_RW4!N349</f>
        <v>112.702</v>
      </c>
      <c r="O349">
        <f>[1]RPPF_UPDATED_RW4!O349</f>
        <v>276</v>
      </c>
      <c r="P349">
        <f>[1]RPPF_UPDATED_RW4!P349</f>
        <v>-17.310600000000001</v>
      </c>
      <c r="Q349">
        <f>[1]RPPF_UPDATED_RW4!Q349</f>
        <v>339</v>
      </c>
      <c r="R349">
        <f>[1]RPPF_UPDATED_RW4!R349</f>
        <v>0.1013352</v>
      </c>
      <c r="S349">
        <f>[1]RPPF_UPDATED_RW4!S349</f>
        <v>0.1344339</v>
      </c>
      <c r="T349">
        <f>[1]RPPF_UPDATED_RW4!T349</f>
        <v>0.12823470000000001</v>
      </c>
      <c r="U349">
        <f>[1]RPPF_UPDATED_RW4!U349</f>
        <v>0.13363330000000001</v>
      </c>
      <c r="V349">
        <f>[1]RPPF_UPDATED_RW4!V349</f>
        <v>352</v>
      </c>
      <c r="W349">
        <f>[1]RPPF_UPDATED_RW4!W349</f>
        <v>339</v>
      </c>
      <c r="X349">
        <f>[1]RPPF_UPDATED_RW4!X349</f>
        <v>347</v>
      </c>
      <c r="Y349">
        <f>[1]RPPF_UPDATED_RW4!Y349</f>
        <v>333</v>
      </c>
      <c r="Z349">
        <f>[1]RPPF_UPDATED_RW4!Z349</f>
        <v>-0.26207587761596701</v>
      </c>
      <c r="AA349">
        <f>[1]RPPF_UPDATED_RW4!AA349</f>
        <v>345</v>
      </c>
      <c r="AB349">
        <f>[1]RPPF_UPDATED_RW4!AB349</f>
        <v>601035.77251757297</v>
      </c>
      <c r="AC349">
        <f>[1]RPPF_UPDATED_RW4!AC349</f>
        <v>355</v>
      </c>
      <c r="AD349">
        <f>[1]RPPF_UPDATED_RW4!AD349</f>
        <v>29.054308411508799</v>
      </c>
      <c r="AE349">
        <f>[1]RPPF_UPDATED_RW4!AE349</f>
        <v>314</v>
      </c>
      <c r="AF349">
        <f>[1]RPPF_UPDATED_RW4!AF349</f>
        <v>329.5</v>
      </c>
      <c r="AG349">
        <f>[1]RPPF_UPDATED_RW4!AG349</f>
        <v>0.11788455</v>
      </c>
      <c r="AH349">
        <f>[1]RPPF_UPDATED_RW4!AH349</f>
        <v>353</v>
      </c>
      <c r="AI349">
        <f>[1]RPPF_UPDATED_RW4!AI349</f>
        <v>339</v>
      </c>
      <c r="AJ349">
        <f>[1]RPPF_UPDATED_RW4!AJ349</f>
        <v>347</v>
      </c>
      <c r="AK349">
        <f>[1]RPPF_UPDATED_RW4!AK349</f>
        <v>333</v>
      </c>
      <c r="AL349">
        <f>[1]RPPF_UPDATED_RW4!AL349</f>
        <v>343.75</v>
      </c>
      <c r="AM349">
        <f>[1]RPPF_UPDATED_RW4!AM349</f>
        <v>2557.0187281630601</v>
      </c>
      <c r="AN349">
        <f>[1]RPPF_UPDATED_RW4!AN349</f>
        <v>341</v>
      </c>
      <c r="AO349">
        <f>[1]RPPF_UPDATED_RW4!AO349</f>
        <v>2915.9885667799499</v>
      </c>
      <c r="AP349">
        <f>[1]RPPF_UPDATED_RW4!AP349</f>
        <v>352</v>
      </c>
      <c r="AQ349">
        <f>[1]RPPF_UPDATED_RW4!AQ349</f>
        <v>6.8006442577019904E-2</v>
      </c>
      <c r="AR349">
        <f>[1]RPPF_UPDATED_RW4!AR349</f>
        <v>4.9478666592358903E-2</v>
      </c>
      <c r="AS349">
        <f>[1]RPPF_UPDATED_RW4!AS349</f>
        <v>0.321796363242568</v>
      </c>
      <c r="AT349">
        <f>[1]RPPF_UPDATED_RW4!AT349</f>
        <v>348</v>
      </c>
    </row>
    <row r="350" spans="1:46" x14ac:dyDescent="0.25">
      <c r="A350">
        <f>[1]RPPF_UPDATED_RW4!A350</f>
        <v>348</v>
      </c>
      <c r="B350">
        <f>[1]RPPF_UPDATED_RW4!B350</f>
        <v>2025</v>
      </c>
      <c r="C350" t="str">
        <f>[1]RPPF_UPDATED_RW4!C350</f>
        <v>Morgan St.</v>
      </c>
      <c r="D350">
        <f>[1]RPPF_UPDATED_RW4!D350</f>
        <v>71.937299999999993</v>
      </c>
      <c r="E350">
        <f>[1]RPPF_UPDATED_RW4!E350</f>
        <v>24</v>
      </c>
      <c r="F350">
        <f>[1]RPPF_UPDATED_RW4!F350</f>
        <v>70.672399999999996</v>
      </c>
      <c r="G350">
        <f>[1]RPPF_UPDATED_RW4!G350</f>
        <v>34</v>
      </c>
      <c r="H350">
        <f>[1]RPPF_UPDATED_RW4!H350</f>
        <v>105.25700000000001</v>
      </c>
      <c r="I350">
        <f>[1]RPPF_UPDATED_RW4!I350</f>
        <v>196</v>
      </c>
      <c r="J350">
        <f>[1]RPPF_UPDATED_RW4!J350</f>
        <v>104.556</v>
      </c>
      <c r="K350">
        <f>[1]RPPF_UPDATED_RW4!K350</f>
        <v>229</v>
      </c>
      <c r="L350">
        <f>[1]RPPF_UPDATED_RW4!L350</f>
        <v>116.256</v>
      </c>
      <c r="M350">
        <f>[1]RPPF_UPDATED_RW4!M350</f>
        <v>349</v>
      </c>
      <c r="N350">
        <f>[1]RPPF_UPDATED_RW4!N350</f>
        <v>119.568</v>
      </c>
      <c r="O350">
        <f>[1]RPPF_UPDATED_RW4!O350</f>
        <v>357</v>
      </c>
      <c r="P350">
        <f>[1]RPPF_UPDATED_RW4!P350</f>
        <v>-15.011799999999999</v>
      </c>
      <c r="Q350">
        <f>[1]RPPF_UPDATED_RW4!Q350</f>
        <v>328</v>
      </c>
      <c r="R350">
        <f>[1]RPPF_UPDATED_RW4!R350</f>
        <v>0.24982889999999999</v>
      </c>
      <c r="S350">
        <f>[1]RPPF_UPDATED_RW4!S350</f>
        <v>8.4035299999999993E-2</v>
      </c>
      <c r="T350">
        <f>[1]RPPF_UPDATED_RW4!T350</f>
        <v>0.1043352</v>
      </c>
      <c r="U350">
        <f>[1]RPPF_UPDATED_RW4!U350</f>
        <v>0.15153249999999999</v>
      </c>
      <c r="V350">
        <f>[1]RPPF_UPDATED_RW4!V350</f>
        <v>289</v>
      </c>
      <c r="W350">
        <f>[1]RPPF_UPDATED_RW4!W350</f>
        <v>353</v>
      </c>
      <c r="X350">
        <f>[1]RPPF_UPDATED_RW4!X350</f>
        <v>352</v>
      </c>
      <c r="Y350">
        <f>[1]RPPF_UPDATED_RW4!Y350</f>
        <v>325</v>
      </c>
      <c r="Z350">
        <f>[1]RPPF_UPDATED_RW4!Z350</f>
        <v>-0.208681727003932</v>
      </c>
      <c r="AA350">
        <f>[1]RPPF_UPDATED_RW4!AA350</f>
        <v>324</v>
      </c>
      <c r="AB350">
        <f>[1]RPPF_UPDATED_RW4!AB350</f>
        <v>786415.48007957195</v>
      </c>
      <c r="AC350">
        <f>[1]RPPF_UPDATED_RW4!AC350</f>
        <v>172</v>
      </c>
      <c r="AD350">
        <f>[1]RPPF_UPDATED_RW4!AD350</f>
        <v>29.324445606557202</v>
      </c>
      <c r="AE350">
        <f>[1]RPPF_UPDATED_RW4!AE350</f>
        <v>321</v>
      </c>
      <c r="AF350">
        <f>[1]RPPF_UPDATED_RW4!AF350</f>
        <v>322.5</v>
      </c>
      <c r="AG350">
        <f>[1]RPPF_UPDATED_RW4!AG350</f>
        <v>0.1669321</v>
      </c>
      <c r="AH350">
        <f>[1]RPPF_UPDATED_RW4!AH350</f>
        <v>330</v>
      </c>
      <c r="AI350">
        <f>[1]RPPF_UPDATED_RW4!AI350</f>
        <v>353</v>
      </c>
      <c r="AJ350">
        <f>[1]RPPF_UPDATED_RW4!AJ350</f>
        <v>352</v>
      </c>
      <c r="AK350">
        <f>[1]RPPF_UPDATED_RW4!AK350</f>
        <v>325</v>
      </c>
      <c r="AL350">
        <f>[1]RPPF_UPDATED_RW4!AL350</f>
        <v>304.25</v>
      </c>
      <c r="AM350">
        <f>[1]RPPF_UPDATED_RW4!AM350</f>
        <v>3620.5023365181</v>
      </c>
      <c r="AN350">
        <f>[1]RPPF_UPDATED_RW4!AN350</f>
        <v>353</v>
      </c>
      <c r="AO350">
        <f>[1]RPPF_UPDATED_RW4!AO350</f>
        <v>1822.5973314898599</v>
      </c>
      <c r="AP350">
        <f>[1]RPPF_UPDATED_RW4!AP350</f>
        <v>328</v>
      </c>
      <c r="AQ350">
        <f>[1]RPPF_UPDATED_RW4!AQ350</f>
        <v>4.1058163708466502E-2</v>
      </c>
      <c r="AR350">
        <f>[1]RPPF_UPDATED_RW4!AR350</f>
        <v>7.4304110558654796E-2</v>
      </c>
      <c r="AS350">
        <f>[1]RPPF_UPDATED_RW4!AS350</f>
        <v>0.31945782127385502</v>
      </c>
      <c r="AT350">
        <f>[1]RPPF_UPDATED_RW4!AT350</f>
        <v>349</v>
      </c>
    </row>
    <row r="351" spans="1:46" x14ac:dyDescent="0.25">
      <c r="A351">
        <f>[1]RPPF_UPDATED_RW4!A351</f>
        <v>349</v>
      </c>
      <c r="B351">
        <f>[1]RPPF_UPDATED_RW4!B351</f>
        <v>2025</v>
      </c>
      <c r="C351" t="str">
        <f>[1]RPPF_UPDATED_RW4!C351</f>
        <v>Bellarmine</v>
      </c>
      <c r="D351">
        <f>[1]RPPF_UPDATED_RW4!D351</f>
        <v>67.375299999999996</v>
      </c>
      <c r="E351">
        <f>[1]RPPF_UPDATED_RW4!E351</f>
        <v>217</v>
      </c>
      <c r="F351">
        <f>[1]RPPF_UPDATED_RW4!F351</f>
        <v>66.401300000000006</v>
      </c>
      <c r="G351">
        <f>[1]RPPF_UPDATED_RW4!G351</f>
        <v>226</v>
      </c>
      <c r="H351">
        <f>[1]RPPF_UPDATED_RW4!H351</f>
        <v>104.464</v>
      </c>
      <c r="I351">
        <f>[1]RPPF_UPDATED_RW4!I351</f>
        <v>218</v>
      </c>
      <c r="J351">
        <f>[1]RPPF_UPDATED_RW4!J351</f>
        <v>105.014</v>
      </c>
      <c r="K351">
        <f>[1]RPPF_UPDATED_RW4!K351</f>
        <v>222</v>
      </c>
      <c r="L351">
        <f>[1]RPPF_UPDATED_RW4!L351</f>
        <v>120.86799999999999</v>
      </c>
      <c r="M351">
        <f>[1]RPPF_UPDATED_RW4!M351</f>
        <v>362</v>
      </c>
      <c r="N351">
        <f>[1]RPPF_UPDATED_RW4!N351</f>
        <v>123.229</v>
      </c>
      <c r="O351">
        <f>[1]RPPF_UPDATED_RW4!O351</f>
        <v>363</v>
      </c>
      <c r="P351">
        <f>[1]RPPF_UPDATED_RW4!P351</f>
        <v>-18.214700000000001</v>
      </c>
      <c r="Q351">
        <f>[1]RPPF_UPDATED_RW4!Q351</f>
        <v>346</v>
      </c>
      <c r="R351">
        <f>[1]RPPF_UPDATED_RW4!R351</f>
        <v>0.13333400000000001</v>
      </c>
      <c r="S351">
        <f>[1]RPPF_UPDATED_RW4!S351</f>
        <v>0.11693480000000001</v>
      </c>
      <c r="T351">
        <f>[1]RPPF_UPDATED_RW4!T351</f>
        <v>9.1035599999999994E-2</v>
      </c>
      <c r="U351">
        <f>[1]RPPF_UPDATED_RW4!U351</f>
        <v>0.17693159999999999</v>
      </c>
      <c r="V351">
        <f>[1]RPPF_UPDATED_RW4!V351</f>
        <v>340</v>
      </c>
      <c r="W351">
        <f>[1]RPPF_UPDATED_RW4!W351</f>
        <v>348</v>
      </c>
      <c r="X351">
        <f>[1]RPPF_UPDATED_RW4!X351</f>
        <v>356</v>
      </c>
      <c r="Y351">
        <f>[1]RPPF_UPDATED_RW4!Y351</f>
        <v>316</v>
      </c>
      <c r="Z351">
        <f>[1]RPPF_UPDATED_RW4!Z351</f>
        <v>-0.27035130084763997</v>
      </c>
      <c r="AA351">
        <f>[1]RPPF_UPDATED_RW4!AA351</f>
        <v>347</v>
      </c>
      <c r="AB351">
        <f>[1]RPPF_UPDATED_RW4!AB351</f>
        <v>743010.77908755804</v>
      </c>
      <c r="AC351">
        <f>[1]RPPF_UPDATED_RW4!AC351</f>
        <v>228</v>
      </c>
      <c r="AD351">
        <f>[1]RPPF_UPDATED_RW4!AD351</f>
        <v>32.857912348854498</v>
      </c>
      <c r="AE351">
        <f>[1]RPPF_UPDATED_RW4!AE351</f>
        <v>361</v>
      </c>
      <c r="AF351">
        <f>[1]RPPF_UPDATED_RW4!AF351</f>
        <v>354</v>
      </c>
      <c r="AG351">
        <f>[1]RPPF_UPDATED_RW4!AG351</f>
        <v>0.12513440000000001</v>
      </c>
      <c r="AH351">
        <f>[1]RPPF_UPDATED_RW4!AH351</f>
        <v>347</v>
      </c>
      <c r="AI351">
        <f>[1]RPPF_UPDATED_RW4!AI351</f>
        <v>348</v>
      </c>
      <c r="AJ351">
        <f>[1]RPPF_UPDATED_RW4!AJ351</f>
        <v>356</v>
      </c>
      <c r="AK351">
        <f>[1]RPPF_UPDATED_RW4!AK351</f>
        <v>316</v>
      </c>
      <c r="AL351">
        <f>[1]RPPF_UPDATED_RW4!AL351</f>
        <v>324.666666666666</v>
      </c>
      <c r="AM351">
        <f>[1]RPPF_UPDATED_RW4!AM351</f>
        <v>2776.4760077125602</v>
      </c>
      <c r="AN351">
        <f>[1]RPPF_UPDATED_RW4!AN351</f>
        <v>346</v>
      </c>
      <c r="AO351">
        <f>[1]RPPF_UPDATED_RW4!AO351</f>
        <v>2594.5436799686299</v>
      </c>
      <c r="AP351">
        <f>[1]RPPF_UPDATED_RW4!AP351</f>
        <v>347</v>
      </c>
      <c r="AQ351">
        <f>[1]RPPF_UPDATED_RW4!AQ351</f>
        <v>5.8669047184824401E-2</v>
      </c>
      <c r="AR351">
        <f>[1]RPPF_UPDATED_RW4!AR351</f>
        <v>5.3294012151291502E-2</v>
      </c>
      <c r="AS351">
        <f>[1]RPPF_UPDATED_RW4!AS351</f>
        <v>0.31565880239079602</v>
      </c>
      <c r="AT351">
        <f>[1]RPPF_UPDATED_RW4!AT351</f>
        <v>350</v>
      </c>
    </row>
    <row r="352" spans="1:46" x14ac:dyDescent="0.25">
      <c r="A352">
        <f>[1]RPPF_UPDATED_RW4!A352</f>
        <v>350</v>
      </c>
      <c r="B352">
        <f>[1]RPPF_UPDATED_RW4!B352</f>
        <v>2025</v>
      </c>
      <c r="C352" t="str">
        <f>[1]RPPF_UPDATED_RW4!C352</f>
        <v>Louisiana Monroe</v>
      </c>
      <c r="D352">
        <f>[1]RPPF_UPDATED_RW4!D352</f>
        <v>68.215199999999996</v>
      </c>
      <c r="E352">
        <f>[1]RPPF_UPDATED_RW4!E352</f>
        <v>180</v>
      </c>
      <c r="F352">
        <f>[1]RPPF_UPDATED_RW4!F352</f>
        <v>68.0441</v>
      </c>
      <c r="G352">
        <f>[1]RPPF_UPDATED_RW4!G352</f>
        <v>145</v>
      </c>
      <c r="H352">
        <f>[1]RPPF_UPDATED_RW4!H352</f>
        <v>95.206000000000003</v>
      </c>
      <c r="I352">
        <f>[1]RPPF_UPDATED_RW4!I352</f>
        <v>350</v>
      </c>
      <c r="J352">
        <f>[1]RPPF_UPDATED_RW4!J352</f>
        <v>95.880499999999998</v>
      </c>
      <c r="K352">
        <f>[1]RPPF_UPDATED_RW4!K352</f>
        <v>346</v>
      </c>
      <c r="L352">
        <f>[1]RPPF_UPDATED_RW4!L352</f>
        <v>110.15</v>
      </c>
      <c r="M352">
        <f>[1]RPPF_UPDATED_RW4!M352</f>
        <v>276</v>
      </c>
      <c r="N352">
        <f>[1]RPPF_UPDATED_RW4!N352</f>
        <v>113.38200000000001</v>
      </c>
      <c r="O352">
        <f>[1]RPPF_UPDATED_RW4!O352</f>
        <v>294</v>
      </c>
      <c r="P352">
        <f>[1]RPPF_UPDATED_RW4!P352</f>
        <v>-17.501300000000001</v>
      </c>
      <c r="Q352">
        <f>[1]RPPF_UPDATED_RW4!Q352</f>
        <v>343</v>
      </c>
      <c r="R352">
        <f>[1]RPPF_UPDATED_RW4!R352</f>
        <v>0.16083259999999999</v>
      </c>
      <c r="S352">
        <f>[1]RPPF_UPDATED_RW4!S352</f>
        <v>0.108335</v>
      </c>
      <c r="T352">
        <f>[1]RPPF_UPDATED_RW4!T352</f>
        <v>0.1352341</v>
      </c>
      <c r="U352">
        <f>[1]RPPF_UPDATED_RW4!U352</f>
        <v>8.4735199999999997E-2</v>
      </c>
      <c r="V352">
        <f>[1]RPPF_UPDATED_RW4!V352</f>
        <v>326</v>
      </c>
      <c r="W352">
        <f>[1]RPPF_UPDATED_RW4!W352</f>
        <v>350</v>
      </c>
      <c r="X352">
        <f>[1]RPPF_UPDATED_RW4!X352</f>
        <v>341</v>
      </c>
      <c r="Y352">
        <f>[1]RPPF_UPDATED_RW4!Y352</f>
        <v>352</v>
      </c>
      <c r="Z352">
        <f>[1]RPPF_UPDATED_RW4!Z352</f>
        <v>-0.25656305339572399</v>
      </c>
      <c r="AA352">
        <f>[1]RPPF_UPDATED_RW4!AA352</f>
        <v>342</v>
      </c>
      <c r="AB352">
        <f>[1]RPPF_UPDATED_RW4!AB352</f>
        <v>627107.12778130895</v>
      </c>
      <c r="AC352">
        <f>[1]RPPF_UPDATED_RW4!AC352</f>
        <v>346</v>
      </c>
      <c r="AD352">
        <f>[1]RPPF_UPDATED_RW4!AD352</f>
        <v>28.4046488519317</v>
      </c>
      <c r="AE352">
        <f>[1]RPPF_UPDATED_RW4!AE352</f>
        <v>292</v>
      </c>
      <c r="AF352">
        <f>[1]RPPF_UPDATED_RW4!AF352</f>
        <v>317</v>
      </c>
      <c r="AG352">
        <f>[1]RPPF_UPDATED_RW4!AG352</f>
        <v>0.1345838</v>
      </c>
      <c r="AH352">
        <f>[1]RPPF_UPDATED_RW4!AH352</f>
        <v>345</v>
      </c>
      <c r="AI352">
        <f>[1]RPPF_UPDATED_RW4!AI352</f>
        <v>350</v>
      </c>
      <c r="AJ352">
        <f>[1]RPPF_UPDATED_RW4!AJ352</f>
        <v>341</v>
      </c>
      <c r="AK352">
        <f>[1]RPPF_UPDATED_RW4!AK352</f>
        <v>352</v>
      </c>
      <c r="AL352">
        <f>[1]RPPF_UPDATED_RW4!AL352</f>
        <v>340.5</v>
      </c>
      <c r="AM352">
        <f>[1]RPPF_UPDATED_RW4!AM352</f>
        <v>3143.0285687912401</v>
      </c>
      <c r="AN352">
        <f>[1]RPPF_UPDATED_RW4!AN352</f>
        <v>350</v>
      </c>
      <c r="AO352">
        <f>[1]RPPF_UPDATED_RW4!AO352</f>
        <v>2530.02218691997</v>
      </c>
      <c r="AP352">
        <f>[1]RPPF_UPDATED_RW4!AP352</f>
        <v>345</v>
      </c>
      <c r="AQ352">
        <f>[1]RPPF_UPDATED_RW4!AQ352</f>
        <v>5.3684462005235897E-2</v>
      </c>
      <c r="AR352">
        <f>[1]RPPF_UPDATED_RW4!AR352</f>
        <v>5.7499169201609697E-2</v>
      </c>
      <c r="AS352">
        <f>[1]RPPF_UPDATED_RW4!AS352</f>
        <v>0.31477797939697799</v>
      </c>
      <c r="AT352">
        <f>[1]RPPF_UPDATED_RW4!AT352</f>
        <v>351</v>
      </c>
    </row>
    <row r="353" spans="1:46" x14ac:dyDescent="0.25">
      <c r="A353">
        <f>[1]RPPF_UPDATED_RW4!A353</f>
        <v>351</v>
      </c>
      <c r="B353">
        <f>[1]RPPF_UPDATED_RW4!B353</f>
        <v>2025</v>
      </c>
      <c r="C353" t="str">
        <f>[1]RPPF_UPDATED_RW4!C353</f>
        <v>Stetson</v>
      </c>
      <c r="D353">
        <f>[1]RPPF_UPDATED_RW4!D353</f>
        <v>69.002600000000001</v>
      </c>
      <c r="E353">
        <f>[1]RPPF_UPDATED_RW4!E353</f>
        <v>133</v>
      </c>
      <c r="F353">
        <f>[1]RPPF_UPDATED_RW4!F353</f>
        <v>67.453500000000005</v>
      </c>
      <c r="G353">
        <f>[1]RPPF_UPDATED_RW4!G353</f>
        <v>182</v>
      </c>
      <c r="H353">
        <f>[1]RPPF_UPDATED_RW4!H353</f>
        <v>99.487799999999993</v>
      </c>
      <c r="I353">
        <f>[1]RPPF_UPDATED_RW4!I353</f>
        <v>309</v>
      </c>
      <c r="J353">
        <f>[1]RPPF_UPDATED_RW4!J353</f>
        <v>99.825299999999999</v>
      </c>
      <c r="K353">
        <f>[1]RPPF_UPDATED_RW4!K353</f>
        <v>314</v>
      </c>
      <c r="L353">
        <f>[1]RPPF_UPDATED_RW4!L353</f>
        <v>118.724</v>
      </c>
      <c r="M353">
        <f>[1]RPPF_UPDATED_RW4!M353</f>
        <v>359</v>
      </c>
      <c r="N353">
        <f>[1]RPPF_UPDATED_RW4!N353</f>
        <v>119.452</v>
      </c>
      <c r="O353">
        <f>[1]RPPF_UPDATED_RW4!O353</f>
        <v>356</v>
      </c>
      <c r="P353">
        <f>[1]RPPF_UPDATED_RW4!P353</f>
        <v>-19.626300000000001</v>
      </c>
      <c r="Q353">
        <f>[1]RPPF_UPDATED_RW4!Q353</f>
        <v>354</v>
      </c>
      <c r="R353">
        <f>[1]RPPF_UPDATED_RW4!R353</f>
        <v>8.5835599999999998E-2</v>
      </c>
      <c r="S353">
        <f>[1]RPPF_UPDATED_RW4!S353</f>
        <v>0.1199346</v>
      </c>
      <c r="T353">
        <f>[1]RPPF_UPDATED_RW4!T353</f>
        <v>7.2435799999999995E-2</v>
      </c>
      <c r="U353">
        <f>[1]RPPF_UPDATED_RW4!U353</f>
        <v>0.1886312</v>
      </c>
      <c r="V353">
        <f>[1]RPPF_UPDATED_RW4!V353</f>
        <v>356</v>
      </c>
      <c r="W353">
        <f>[1]RPPF_UPDATED_RW4!W353</f>
        <v>346</v>
      </c>
      <c r="X353">
        <f>[1]RPPF_UPDATED_RW4!X353</f>
        <v>358</v>
      </c>
      <c r="Y353">
        <f>[1]RPPF_UPDATED_RW4!Y353</f>
        <v>312</v>
      </c>
      <c r="Z353">
        <f>[1]RPPF_UPDATED_RW4!Z353</f>
        <v>-0.28443420972542999</v>
      </c>
      <c r="AA353">
        <f>[1]RPPF_UPDATED_RW4!AA353</f>
        <v>350</v>
      </c>
      <c r="AB353">
        <f>[1]RPPF_UPDATED_RW4!AB353</f>
        <v>687617.15512156195</v>
      </c>
      <c r="AC353">
        <f>[1]RPPF_UPDATED_RW4!AC353</f>
        <v>298</v>
      </c>
      <c r="AD353">
        <f>[1]RPPF_UPDATED_RW4!AD353</f>
        <v>30.524181398204199</v>
      </c>
      <c r="AE353">
        <f>[1]RPPF_UPDATED_RW4!AE353</f>
        <v>347</v>
      </c>
      <c r="AF353">
        <f>[1]RPPF_UPDATED_RW4!AF353</f>
        <v>348.5</v>
      </c>
      <c r="AG353">
        <f>[1]RPPF_UPDATED_RW4!AG353</f>
        <v>0.10288509999999999</v>
      </c>
      <c r="AH353">
        <f>[1]RPPF_UPDATED_RW4!AH353</f>
        <v>356</v>
      </c>
      <c r="AI353">
        <f>[1]RPPF_UPDATED_RW4!AI353</f>
        <v>346</v>
      </c>
      <c r="AJ353">
        <f>[1]RPPF_UPDATED_RW4!AJ353</f>
        <v>358</v>
      </c>
      <c r="AK353">
        <f>[1]RPPF_UPDATED_RW4!AK353</f>
        <v>312</v>
      </c>
      <c r="AL353">
        <f>[1]RPPF_UPDATED_RW4!AL353</f>
        <v>337.08333333333297</v>
      </c>
      <c r="AM353">
        <f>[1]RPPF_UPDATED_RW4!AM353</f>
        <v>2810.5595327231099</v>
      </c>
      <c r="AN353">
        <f>[1]RPPF_UPDATED_RW4!AN353</f>
        <v>347</v>
      </c>
      <c r="AO353">
        <f>[1]RPPF_UPDATED_RW4!AO353</f>
        <v>3276.3085552070502</v>
      </c>
      <c r="AP353">
        <f>[1]RPPF_UPDATED_RW4!AP353</f>
        <v>354</v>
      </c>
      <c r="AQ353">
        <f>[1]RPPF_UPDATED_RW4!AQ353</f>
        <v>6.0100745979176598E-2</v>
      </c>
      <c r="AR353">
        <f>[1]RPPF_UPDATED_RW4!AR353</f>
        <v>4.2558734826375302E-2</v>
      </c>
      <c r="AS353">
        <f>[1]RPPF_UPDATED_RW4!AS353</f>
        <v>0.30489312185432699</v>
      </c>
      <c r="AT353">
        <f>[1]RPPF_UPDATED_RW4!AT353</f>
        <v>352</v>
      </c>
    </row>
    <row r="354" spans="1:46" x14ac:dyDescent="0.25">
      <c r="A354">
        <f>[1]RPPF_UPDATED_RW4!A354</f>
        <v>352</v>
      </c>
      <c r="B354">
        <f>[1]RPPF_UPDATED_RW4!B354</f>
        <v>2025</v>
      </c>
      <c r="C354" t="str">
        <f>[1]RPPF_UPDATED_RW4!C354</f>
        <v>NJIT</v>
      </c>
      <c r="D354">
        <f>[1]RPPF_UPDATED_RW4!D354</f>
        <v>66.313900000000004</v>
      </c>
      <c r="E354">
        <f>[1]RPPF_UPDATED_RW4!E354</f>
        <v>277</v>
      </c>
      <c r="F354">
        <f>[1]RPPF_UPDATED_RW4!F354</f>
        <v>65.667299999999997</v>
      </c>
      <c r="G354">
        <f>[1]RPPF_UPDATED_RW4!G354</f>
        <v>270</v>
      </c>
      <c r="H354">
        <f>[1]RPPF_UPDATED_RW4!H354</f>
        <v>94.192800000000005</v>
      </c>
      <c r="I354">
        <f>[1]RPPF_UPDATED_RW4!I354</f>
        <v>354</v>
      </c>
      <c r="J354">
        <f>[1]RPPF_UPDATED_RW4!J354</f>
        <v>93.649600000000007</v>
      </c>
      <c r="K354">
        <f>[1]RPPF_UPDATED_RW4!K354</f>
        <v>359</v>
      </c>
      <c r="L354">
        <f>[1]RPPF_UPDATED_RW4!L354</f>
        <v>109.389</v>
      </c>
      <c r="M354">
        <f>[1]RPPF_UPDATED_RW4!M354</f>
        <v>258</v>
      </c>
      <c r="N354">
        <f>[1]RPPF_UPDATED_RW4!N354</f>
        <v>113.066</v>
      </c>
      <c r="O354">
        <f>[1]RPPF_UPDATED_RW4!O354</f>
        <v>286</v>
      </c>
      <c r="P354">
        <f>[1]RPPF_UPDATED_RW4!P354</f>
        <v>-19.416799999999999</v>
      </c>
      <c r="Q354">
        <f>[1]RPPF_UPDATED_RW4!Q354</f>
        <v>352</v>
      </c>
      <c r="R354">
        <f>[1]RPPF_UPDATED_RW4!R354</f>
        <v>0.1093346</v>
      </c>
      <c r="S354">
        <f>[1]RPPF_UPDATED_RW4!S354</f>
        <v>0.1024351</v>
      </c>
      <c r="T354">
        <f>[1]RPPF_UPDATED_RW4!T354</f>
        <v>9.6635299999999993E-2</v>
      </c>
      <c r="U354">
        <f>[1]RPPF_UPDATED_RW4!U354</f>
        <v>8.5035100000000002E-2</v>
      </c>
      <c r="V354">
        <f>[1]RPPF_UPDATED_RW4!V354</f>
        <v>346</v>
      </c>
      <c r="W354">
        <f>[1]RPPF_UPDATED_RW4!W354</f>
        <v>351</v>
      </c>
      <c r="X354">
        <f>[1]RPPF_UPDATED_RW4!X354</f>
        <v>353</v>
      </c>
      <c r="Y354">
        <f>[1]RPPF_UPDATED_RW4!Y354</f>
        <v>351</v>
      </c>
      <c r="Z354">
        <f>[1]RPPF_UPDATED_RW4!Z354</f>
        <v>-0.29279532647001599</v>
      </c>
      <c r="AA354">
        <f>[1]RPPF_UPDATED_RW4!AA354</f>
        <v>352</v>
      </c>
      <c r="AB354">
        <f>[1]RPPF_UPDATED_RW4!AB354</f>
        <v>581589.32100597199</v>
      </c>
      <c r="AC354">
        <f>[1]RPPF_UPDATED_RW4!AC354</f>
        <v>360</v>
      </c>
      <c r="AD354">
        <f>[1]RPPF_UPDATED_RW4!AD354</f>
        <v>29.0888582280549</v>
      </c>
      <c r="AE354">
        <f>[1]RPPF_UPDATED_RW4!AE354</f>
        <v>315</v>
      </c>
      <c r="AF354">
        <f>[1]RPPF_UPDATED_RW4!AF354</f>
        <v>333.5</v>
      </c>
      <c r="AG354">
        <f>[1]RPPF_UPDATED_RW4!AG354</f>
        <v>0.10588485</v>
      </c>
      <c r="AH354">
        <f>[1]RPPF_UPDATED_RW4!AH354</f>
        <v>354</v>
      </c>
      <c r="AI354">
        <f>[1]RPPF_UPDATED_RW4!AI354</f>
        <v>351</v>
      </c>
      <c r="AJ354">
        <f>[1]RPPF_UPDATED_RW4!AJ354</f>
        <v>353</v>
      </c>
      <c r="AK354">
        <f>[1]RPPF_UPDATED_RW4!AK354</f>
        <v>351</v>
      </c>
      <c r="AL354">
        <f>[1]RPPF_UPDATED_RW4!AL354</f>
        <v>350.58333333333297</v>
      </c>
      <c r="AM354">
        <f>[1]RPPF_UPDATED_RW4!AM354</f>
        <v>3422.4922251584899</v>
      </c>
      <c r="AN354">
        <f>[1]RPPF_UPDATED_RW4!AN354</f>
        <v>351</v>
      </c>
      <c r="AO354">
        <f>[1]RPPF_UPDATED_RW4!AO354</f>
        <v>3310.9867307110799</v>
      </c>
      <c r="AP354">
        <f>[1]RPPF_UPDATED_RW4!AP354</f>
        <v>355</v>
      </c>
      <c r="AQ354">
        <f>[1]RPPF_UPDATED_RW4!AQ354</f>
        <v>5.0330262923022603E-2</v>
      </c>
      <c r="AR354">
        <f>[1]RPPF_UPDATED_RW4!AR354</f>
        <v>4.3741983259222697E-2</v>
      </c>
      <c r="AS354">
        <f>[1]RPPF_UPDATED_RW4!AS354</f>
        <v>0.294423592306504</v>
      </c>
      <c r="AT354">
        <f>[1]RPPF_UPDATED_RW4!AT354</f>
        <v>353</v>
      </c>
    </row>
    <row r="355" spans="1:46" x14ac:dyDescent="0.25">
      <c r="A355">
        <f>[1]RPPF_UPDATED_RW4!A355</f>
        <v>353</v>
      </c>
      <c r="B355">
        <f>[1]RPPF_UPDATED_RW4!B355</f>
        <v>2025</v>
      </c>
      <c r="C355" t="str">
        <f>[1]RPPF_UPDATED_RW4!C355</f>
        <v>Northern Illinois</v>
      </c>
      <c r="D355">
        <f>[1]RPPF_UPDATED_RW4!D355</f>
        <v>70.693200000000004</v>
      </c>
      <c r="E355">
        <f>[1]RPPF_UPDATED_RW4!E355</f>
        <v>51</v>
      </c>
      <c r="F355">
        <f>[1]RPPF_UPDATED_RW4!F355</f>
        <v>69.448599999999999</v>
      </c>
      <c r="G355">
        <f>[1]RPPF_UPDATED_RW4!G355</f>
        <v>70</v>
      </c>
      <c r="H355">
        <f>[1]RPPF_UPDATED_RW4!H355</f>
        <v>94.310100000000006</v>
      </c>
      <c r="I355">
        <f>[1]RPPF_UPDATED_RW4!I355</f>
        <v>353</v>
      </c>
      <c r="J355">
        <f>[1]RPPF_UPDATED_RW4!J355</f>
        <v>94.931799999999996</v>
      </c>
      <c r="K355">
        <f>[1]RPPF_UPDATED_RW4!K355</f>
        <v>353</v>
      </c>
      <c r="L355">
        <f>[1]RPPF_UPDATED_RW4!L355</f>
        <v>112.071</v>
      </c>
      <c r="M355">
        <f>[1]RPPF_UPDATED_RW4!M355</f>
        <v>317</v>
      </c>
      <c r="N355">
        <f>[1]RPPF_UPDATED_RW4!N355</f>
        <v>112.73099999999999</v>
      </c>
      <c r="O355">
        <f>[1]RPPF_UPDATED_RW4!O355</f>
        <v>277</v>
      </c>
      <c r="P355">
        <f>[1]RPPF_UPDATED_RW4!P355</f>
        <v>-17.799399999999999</v>
      </c>
      <c r="Q355">
        <f>[1]RPPF_UPDATED_RW4!Q355</f>
        <v>344</v>
      </c>
      <c r="R355">
        <f>[1]RPPF_UPDATED_RW4!R355</f>
        <v>0.16023270000000001</v>
      </c>
      <c r="S355">
        <f>[1]RPPF_UPDATED_RW4!S355</f>
        <v>8.1035599999999999E-2</v>
      </c>
      <c r="T355">
        <f>[1]RPPF_UPDATED_RW4!T355</f>
        <v>6.5136100000000002E-2</v>
      </c>
      <c r="U355">
        <f>[1]RPPF_UPDATED_RW4!U355</f>
        <v>0.1415331</v>
      </c>
      <c r="V355">
        <f>[1]RPPF_UPDATED_RW4!V355</f>
        <v>327</v>
      </c>
      <c r="W355">
        <f>[1]RPPF_UPDATED_RW4!W355</f>
        <v>355</v>
      </c>
      <c r="X355">
        <f>[1]RPPF_UPDATED_RW4!X355</f>
        <v>361</v>
      </c>
      <c r="Y355">
        <f>[1]RPPF_UPDATED_RW4!Y355</f>
        <v>331</v>
      </c>
      <c r="Z355">
        <f>[1]RPPF_UPDATED_RW4!Z355</f>
        <v>-0.25178093508286498</v>
      </c>
      <c r="AA355">
        <f>[1]RPPF_UPDATED_RW4!AA355</f>
        <v>341</v>
      </c>
      <c r="AB355">
        <f>[1]RPPF_UPDATED_RW4!AB355</f>
        <v>637090.416325439</v>
      </c>
      <c r="AC355">
        <f>[1]RPPF_UPDATED_RW4!AC355</f>
        <v>340</v>
      </c>
      <c r="AD355">
        <f>[1]RPPF_UPDATED_RW4!AD355</f>
        <v>27.1576216951057</v>
      </c>
      <c r="AE355">
        <f>[1]RPPF_UPDATED_RW4!AE355</f>
        <v>222</v>
      </c>
      <c r="AF355">
        <f>[1]RPPF_UPDATED_RW4!AF355</f>
        <v>281.5</v>
      </c>
      <c r="AG355">
        <f>[1]RPPF_UPDATED_RW4!AG355</f>
        <v>0.12063415</v>
      </c>
      <c r="AH355">
        <f>[1]RPPF_UPDATED_RW4!AH355</f>
        <v>351</v>
      </c>
      <c r="AI355">
        <f>[1]RPPF_UPDATED_RW4!AI355</f>
        <v>355</v>
      </c>
      <c r="AJ355">
        <f>[1]RPPF_UPDATED_RW4!AJ355</f>
        <v>361</v>
      </c>
      <c r="AK355">
        <f>[1]RPPF_UPDATED_RW4!AK355</f>
        <v>331</v>
      </c>
      <c r="AL355">
        <f>[1]RPPF_UPDATED_RW4!AL355</f>
        <v>334.25</v>
      </c>
      <c r="AM355">
        <f>[1]RPPF_UPDATED_RW4!AM355</f>
        <v>4124.7303654196403</v>
      </c>
      <c r="AN355">
        <f>[1]RPPF_UPDATED_RW4!AN355</f>
        <v>355</v>
      </c>
      <c r="AO355">
        <f>[1]RPPF_UPDATED_RW4!AO355</f>
        <v>2770.7742790909501</v>
      </c>
      <c r="AP355">
        <f>[1]RPPF_UPDATED_RW4!AP355</f>
        <v>349</v>
      </c>
      <c r="AQ355">
        <f>[1]RPPF_UPDATED_RW4!AQ355</f>
        <v>3.9079675248253003E-2</v>
      </c>
      <c r="AR355">
        <f>[1]RPPF_UPDATED_RW4!AR355</f>
        <v>5.0957070119234303E-2</v>
      </c>
      <c r="AS355">
        <f>[1]RPPF_UPDATED_RW4!AS355</f>
        <v>0.28930498489312501</v>
      </c>
      <c r="AT355">
        <f>[1]RPPF_UPDATED_RW4!AT355</f>
        <v>354</v>
      </c>
    </row>
    <row r="356" spans="1:46" x14ac:dyDescent="0.25">
      <c r="A356">
        <f>[1]RPPF_UPDATED_RW4!A356</f>
        <v>354</v>
      </c>
      <c r="B356">
        <f>[1]RPPF_UPDATED_RW4!B356</f>
        <v>2025</v>
      </c>
      <c r="C356" t="str">
        <f>[1]RPPF_UPDATED_RW4!C356</f>
        <v>Central Arkansas</v>
      </c>
      <c r="D356">
        <f>[1]RPPF_UPDATED_RW4!D356</f>
        <v>67.407799999999995</v>
      </c>
      <c r="E356">
        <f>[1]RPPF_UPDATED_RW4!E356</f>
        <v>215</v>
      </c>
      <c r="F356">
        <f>[1]RPPF_UPDATED_RW4!F356</f>
        <v>66.185599999999994</v>
      </c>
      <c r="G356">
        <f>[1]RPPF_UPDATED_RW4!G356</f>
        <v>244</v>
      </c>
      <c r="H356">
        <f>[1]RPPF_UPDATED_RW4!H356</f>
        <v>98.012200000000007</v>
      </c>
      <c r="I356">
        <f>[1]RPPF_UPDATED_RW4!I356</f>
        <v>326</v>
      </c>
      <c r="J356">
        <f>[1]RPPF_UPDATED_RW4!J356</f>
        <v>97.462900000000005</v>
      </c>
      <c r="K356">
        <f>[1]RPPF_UPDATED_RW4!K356</f>
        <v>338</v>
      </c>
      <c r="L356">
        <f>[1]RPPF_UPDATED_RW4!L356</f>
        <v>114.748</v>
      </c>
      <c r="M356">
        <f>[1]RPPF_UPDATED_RW4!M356</f>
        <v>343</v>
      </c>
      <c r="N356">
        <f>[1]RPPF_UPDATED_RW4!N356</f>
        <v>116.514</v>
      </c>
      <c r="O356">
        <f>[1]RPPF_UPDATED_RW4!O356</f>
        <v>337</v>
      </c>
      <c r="P356">
        <f>[1]RPPF_UPDATED_RW4!P356</f>
        <v>-19.051600000000001</v>
      </c>
      <c r="Q356">
        <f>[1]RPPF_UPDATED_RW4!Q356</f>
        <v>349</v>
      </c>
      <c r="R356">
        <f>[1]RPPF_UPDATED_RW4!R356</f>
        <v>0.16883239999999999</v>
      </c>
      <c r="S356">
        <f>[1]RPPF_UPDATED_RW4!S356</f>
        <v>7.7335799999999996E-2</v>
      </c>
      <c r="T356">
        <f>[1]RPPF_UPDATED_RW4!T356</f>
        <v>0.13533400000000001</v>
      </c>
      <c r="U356">
        <f>[1]RPPF_UPDATED_RW4!U356</f>
        <v>7.7335399999999999E-2</v>
      </c>
      <c r="V356">
        <f>[1]RPPF_UPDATED_RW4!V356</f>
        <v>324</v>
      </c>
      <c r="W356">
        <f>[1]RPPF_UPDATED_RW4!W356</f>
        <v>358</v>
      </c>
      <c r="X356">
        <f>[1]RPPF_UPDATED_RW4!X356</f>
        <v>340</v>
      </c>
      <c r="Y356">
        <f>[1]RPPF_UPDATED_RW4!Y356</f>
        <v>354</v>
      </c>
      <c r="Z356">
        <f>[1]RPPF_UPDATED_RW4!Z356</f>
        <v>-0.28262456273606301</v>
      </c>
      <c r="AA356">
        <f>[1]RPPF_UPDATED_RW4!AA356</f>
        <v>349</v>
      </c>
      <c r="AB356">
        <f>[1]RPPF_UPDATED_RW4!AB356</f>
        <v>640307.82980167004</v>
      </c>
      <c r="AC356">
        <f>[1]RPPF_UPDATED_RW4!AC356</f>
        <v>339</v>
      </c>
      <c r="AD356">
        <f>[1]RPPF_UPDATED_RW4!AD356</f>
        <v>30.025816503260501</v>
      </c>
      <c r="AE356">
        <f>[1]RPPF_UPDATED_RW4!AE356</f>
        <v>342</v>
      </c>
      <c r="AF356">
        <f>[1]RPPF_UPDATED_RW4!AF356</f>
        <v>345.5</v>
      </c>
      <c r="AG356">
        <f>[1]RPPF_UPDATED_RW4!AG356</f>
        <v>0.1230841</v>
      </c>
      <c r="AH356">
        <f>[1]RPPF_UPDATED_RW4!AH356</f>
        <v>349</v>
      </c>
      <c r="AI356">
        <f>[1]RPPF_UPDATED_RW4!AI356</f>
        <v>358</v>
      </c>
      <c r="AJ356">
        <f>[1]RPPF_UPDATED_RW4!AJ356</f>
        <v>340</v>
      </c>
      <c r="AK356">
        <f>[1]RPPF_UPDATED_RW4!AK356</f>
        <v>354</v>
      </c>
      <c r="AL356">
        <f>[1]RPPF_UPDATED_RW4!AL356</f>
        <v>346.08333333333297</v>
      </c>
      <c r="AM356">
        <f>[1]RPPF_UPDATED_RW4!AM356</f>
        <v>4475.07277785105</v>
      </c>
      <c r="AN356">
        <f>[1]RPPF_UPDATED_RW4!AN356</f>
        <v>358</v>
      </c>
      <c r="AO356">
        <f>[1]RPPF_UPDATED_RW4!AO356</f>
        <v>2811.7631223962499</v>
      </c>
      <c r="AP356">
        <f>[1]RPPF_UPDATED_RW4!AP356</f>
        <v>350</v>
      </c>
      <c r="AQ356">
        <f>[1]RPPF_UPDATED_RW4!AQ356</f>
        <v>3.6992631185370897E-2</v>
      </c>
      <c r="AR356">
        <f>[1]RPPF_UPDATED_RW4!AR356</f>
        <v>5.1896603752571401E-2</v>
      </c>
      <c r="AS356">
        <f>[1]RPPF_UPDATED_RW4!AS356</f>
        <v>0.28782444045606997</v>
      </c>
      <c r="AT356">
        <f>[1]RPPF_UPDATED_RW4!AT356</f>
        <v>355</v>
      </c>
    </row>
    <row r="357" spans="1:46" x14ac:dyDescent="0.25">
      <c r="A357">
        <f>[1]RPPF_UPDATED_RW4!A357</f>
        <v>355</v>
      </c>
      <c r="B357">
        <f>[1]RPPF_UPDATED_RW4!B357</f>
        <v>2025</v>
      </c>
      <c r="C357" t="str">
        <f>[1]RPPF_UPDATED_RW4!C357</f>
        <v>Alabama A&amp;M</v>
      </c>
      <c r="D357">
        <f>[1]RPPF_UPDATED_RW4!D357</f>
        <v>72.984300000000005</v>
      </c>
      <c r="E357">
        <f>[1]RPPF_UPDATED_RW4!E357</f>
        <v>13</v>
      </c>
      <c r="F357">
        <f>[1]RPPF_UPDATED_RW4!F357</f>
        <v>71.876000000000005</v>
      </c>
      <c r="G357">
        <f>[1]RPPF_UPDATED_RW4!G357</f>
        <v>17</v>
      </c>
      <c r="H357">
        <f>[1]RPPF_UPDATED_RW4!H357</f>
        <v>96.545100000000005</v>
      </c>
      <c r="I357">
        <f>[1]RPPF_UPDATED_RW4!I357</f>
        <v>337</v>
      </c>
      <c r="J357">
        <f>[1]RPPF_UPDATED_RW4!J357</f>
        <v>94.6584</v>
      </c>
      <c r="K357">
        <f>[1]RPPF_UPDATED_RW4!K357</f>
        <v>355</v>
      </c>
      <c r="L357">
        <f>[1]RPPF_UPDATED_RW4!L357</f>
        <v>110.21</v>
      </c>
      <c r="M357">
        <f>[1]RPPF_UPDATED_RW4!M357</f>
        <v>277</v>
      </c>
      <c r="N357">
        <f>[1]RPPF_UPDATED_RW4!N357</f>
        <v>116.325</v>
      </c>
      <c r="O357">
        <f>[1]RPPF_UPDATED_RW4!O357</f>
        <v>334</v>
      </c>
      <c r="P357">
        <f>[1]RPPF_UPDATED_RW4!P357</f>
        <v>-21.666699999999999</v>
      </c>
      <c r="Q357">
        <f>[1]RPPF_UPDATED_RW4!Q357</f>
        <v>357</v>
      </c>
      <c r="R357">
        <f>[1]RPPF_UPDATED_RW4!R357</f>
        <v>9.5735399999999998E-2</v>
      </c>
      <c r="S357">
        <f>[1]RPPF_UPDATED_RW4!S357</f>
        <v>9.8535200000000003E-2</v>
      </c>
      <c r="T357">
        <f>[1]RPPF_UPDATED_RW4!T357</f>
        <v>6.9935999999999998E-2</v>
      </c>
      <c r="U357">
        <f>[1]RPPF_UPDATED_RW4!U357</f>
        <v>0.1025346</v>
      </c>
      <c r="V357">
        <f>[1]RPPF_UPDATED_RW4!V357</f>
        <v>354</v>
      </c>
      <c r="W357">
        <f>[1]RPPF_UPDATED_RW4!W357</f>
        <v>352</v>
      </c>
      <c r="X357">
        <f>[1]RPPF_UPDATED_RW4!X357</f>
        <v>360</v>
      </c>
      <c r="Y357">
        <f>[1]RPPF_UPDATED_RW4!Y357</f>
        <v>346</v>
      </c>
      <c r="Z357">
        <f>[1]RPPF_UPDATED_RW4!Z357</f>
        <v>-0.29686658637542501</v>
      </c>
      <c r="AA357">
        <f>[1]RPPF_UPDATED_RW4!AA357</f>
        <v>354</v>
      </c>
      <c r="AB357">
        <f>[1]RPPF_UPDATED_RW4!AB357</f>
        <v>653954.85107163806</v>
      </c>
      <c r="AC357">
        <f>[1]RPPF_UPDATED_RW4!AC357</f>
        <v>331</v>
      </c>
      <c r="AD357">
        <f>[1]RPPF_UPDATED_RW4!AD357</f>
        <v>27.659699077649499</v>
      </c>
      <c r="AE357">
        <f>[1]RPPF_UPDATED_RW4!AE357</f>
        <v>246</v>
      </c>
      <c r="AF357">
        <f>[1]RPPF_UPDATED_RW4!AF357</f>
        <v>300</v>
      </c>
      <c r="AG357">
        <f>[1]RPPF_UPDATED_RW4!AG357</f>
        <v>9.7135299999999994E-2</v>
      </c>
      <c r="AH357">
        <f>[1]RPPF_UPDATED_RW4!AH357</f>
        <v>357</v>
      </c>
      <c r="AI357">
        <f>[1]RPPF_UPDATED_RW4!AI357</f>
        <v>352</v>
      </c>
      <c r="AJ357">
        <f>[1]RPPF_UPDATED_RW4!AJ357</f>
        <v>360</v>
      </c>
      <c r="AK357">
        <f>[1]RPPF_UPDATED_RW4!AK357</f>
        <v>346</v>
      </c>
      <c r="AL357">
        <f>[1]RPPF_UPDATED_RW4!AL357</f>
        <v>341.33333333333297</v>
      </c>
      <c r="AM357">
        <f>[1]RPPF_UPDATED_RW4!AM357</f>
        <v>3464.07510547838</v>
      </c>
      <c r="AN357">
        <f>[1]RPPF_UPDATED_RW4!AN357</f>
        <v>352</v>
      </c>
      <c r="AO357">
        <f>[1]RPPF_UPDATED_RW4!AO357</f>
        <v>3513.9988586366899</v>
      </c>
      <c r="AP357">
        <f>[1]RPPF_UPDATED_RW4!AP357</f>
        <v>357</v>
      </c>
      <c r="AQ357">
        <f>[1]RPPF_UPDATED_RW4!AQ357</f>
        <v>4.8355660845958999E-2</v>
      </c>
      <c r="AR357">
        <f>[1]RPPF_UPDATED_RW4!AR357</f>
        <v>3.9830082701626801E-2</v>
      </c>
      <c r="AS357">
        <f>[1]RPPF_UPDATED_RW4!AS357</f>
        <v>0.28691110239678702</v>
      </c>
      <c r="AT357">
        <f>[1]RPPF_UPDATED_RW4!AT357</f>
        <v>356</v>
      </c>
    </row>
    <row r="358" spans="1:46" x14ac:dyDescent="0.25">
      <c r="A358">
        <f>[1]RPPF_UPDATED_RW4!A358</f>
        <v>356</v>
      </c>
      <c r="B358">
        <f>[1]RPPF_UPDATED_RW4!B358</f>
        <v>2025</v>
      </c>
      <c r="C358" t="str">
        <f>[1]RPPF_UPDATED_RW4!C358</f>
        <v>Canisius</v>
      </c>
      <c r="D358">
        <f>[1]RPPF_UPDATED_RW4!D358</f>
        <v>65.817499999999995</v>
      </c>
      <c r="E358">
        <f>[1]RPPF_UPDATED_RW4!E358</f>
        <v>301</v>
      </c>
      <c r="F358">
        <f>[1]RPPF_UPDATED_RW4!F358</f>
        <v>65.476900000000001</v>
      </c>
      <c r="G358">
        <f>[1]RPPF_UPDATED_RW4!G358</f>
        <v>284</v>
      </c>
      <c r="H358">
        <f>[1]RPPF_UPDATED_RW4!H358</f>
        <v>97.414299999999997</v>
      </c>
      <c r="I358">
        <f>[1]RPPF_UPDATED_RW4!I358</f>
        <v>331</v>
      </c>
      <c r="J358">
        <f>[1]RPPF_UPDATED_RW4!J358</f>
        <v>99.718599999999995</v>
      </c>
      <c r="K358">
        <f>[1]RPPF_UPDATED_RW4!K358</f>
        <v>317</v>
      </c>
      <c r="L358">
        <f>[1]RPPF_UPDATED_RW4!L358</f>
        <v>118.399</v>
      </c>
      <c r="M358">
        <f>[1]RPPF_UPDATED_RW4!M358</f>
        <v>357</v>
      </c>
      <c r="N358">
        <f>[1]RPPF_UPDATED_RW4!N358</f>
        <v>121.753</v>
      </c>
      <c r="O358">
        <f>[1]RPPF_UPDATED_RW4!O358</f>
        <v>360</v>
      </c>
      <c r="P358">
        <f>[1]RPPF_UPDATED_RW4!P358</f>
        <v>-22.034099999999999</v>
      </c>
      <c r="Q358">
        <f>[1]RPPF_UPDATED_RW4!Q358</f>
        <v>359</v>
      </c>
      <c r="R358">
        <f>[1]RPPF_UPDATED_RW4!R358</f>
        <v>0.12583430000000001</v>
      </c>
      <c r="S358">
        <f>[1]RPPF_UPDATED_RW4!S358</f>
        <v>8.0735699999999994E-2</v>
      </c>
      <c r="T358">
        <f>[1]RPPF_UPDATED_RW4!T358</f>
        <v>9.48354E-2</v>
      </c>
      <c r="U358">
        <f>[1]RPPF_UPDATED_RW4!U358</f>
        <v>9.3134800000000004E-2</v>
      </c>
      <c r="V358">
        <f>[1]RPPF_UPDATED_RW4!V358</f>
        <v>343</v>
      </c>
      <c r="W358">
        <f>[1]RPPF_UPDATED_RW4!W358</f>
        <v>357</v>
      </c>
      <c r="X358">
        <f>[1]RPPF_UPDATED_RW4!X358</f>
        <v>354</v>
      </c>
      <c r="Y358">
        <f>[1]RPPF_UPDATED_RW4!Y358</f>
        <v>348</v>
      </c>
      <c r="Z358">
        <f>[1]RPPF_UPDATED_RW4!Z358</f>
        <v>-0.33478026360770302</v>
      </c>
      <c r="AA358">
        <f>[1]RPPF_UPDATED_RW4!AA358</f>
        <v>360</v>
      </c>
      <c r="AB358">
        <f>[1]RPPF_UPDATED_RW4!AB358</f>
        <v>654476.00292192202</v>
      </c>
      <c r="AC358">
        <f>[1]RPPF_UPDATED_RW4!AC358</f>
        <v>330</v>
      </c>
      <c r="AD358">
        <f>[1]RPPF_UPDATED_RW4!AD358</f>
        <v>32.993325495194902</v>
      </c>
      <c r="AE358">
        <f>[1]RPPF_UPDATED_RW4!AE358</f>
        <v>362</v>
      </c>
      <c r="AF358">
        <f>[1]RPPF_UPDATED_RW4!AF358</f>
        <v>361</v>
      </c>
      <c r="AG358">
        <f>[1]RPPF_UPDATED_RW4!AG358</f>
        <v>0.103285</v>
      </c>
      <c r="AH358">
        <f>[1]RPPF_UPDATED_RW4!AH358</f>
        <v>355</v>
      </c>
      <c r="AI358">
        <f>[1]RPPF_UPDATED_RW4!AI358</f>
        <v>357</v>
      </c>
      <c r="AJ358">
        <f>[1]RPPF_UPDATED_RW4!AJ358</f>
        <v>354</v>
      </c>
      <c r="AK358">
        <f>[1]RPPF_UPDATED_RW4!AK358</f>
        <v>348</v>
      </c>
      <c r="AL358">
        <f>[1]RPPF_UPDATED_RW4!AL358</f>
        <v>351.33333333333297</v>
      </c>
      <c r="AM358">
        <f>[1]RPPF_UPDATED_RW4!AM358</f>
        <v>4351.6478253527603</v>
      </c>
      <c r="AN358">
        <f>[1]RPPF_UPDATED_RW4!AN358</f>
        <v>357</v>
      </c>
      <c r="AO358">
        <f>[1]RPPF_UPDATED_RW4!AO358</f>
        <v>3401.5910667892999</v>
      </c>
      <c r="AP358">
        <f>[1]RPPF_UPDATED_RW4!AP358</f>
        <v>356</v>
      </c>
      <c r="AQ358">
        <f>[1]RPPF_UPDATED_RW4!AQ358</f>
        <v>3.8727092370261097E-2</v>
      </c>
      <c r="AR358">
        <f>[1]RPPF_UPDATED_RW4!AR358</f>
        <v>4.2524215995107098E-2</v>
      </c>
      <c r="AS358">
        <f>[1]RPPF_UPDATED_RW4!AS358</f>
        <v>0.27766436517550702</v>
      </c>
      <c r="AT358">
        <f>[1]RPPF_UPDATED_RW4!AT358</f>
        <v>357</v>
      </c>
    </row>
    <row r="359" spans="1:46" x14ac:dyDescent="0.25">
      <c r="A359">
        <f>[1]RPPF_UPDATED_RW4!A359</f>
        <v>357</v>
      </c>
      <c r="B359">
        <f>[1]RPPF_UPDATED_RW4!B359</f>
        <v>2025</v>
      </c>
      <c r="C359" t="str">
        <f>[1]RPPF_UPDATED_RW4!C359</f>
        <v>Chicago St.</v>
      </c>
      <c r="D359">
        <f>[1]RPPF_UPDATED_RW4!D359</f>
        <v>70.124399999999994</v>
      </c>
      <c r="E359">
        <f>[1]RPPF_UPDATED_RW4!E359</f>
        <v>78</v>
      </c>
      <c r="F359">
        <f>[1]RPPF_UPDATED_RW4!F359</f>
        <v>68.924000000000007</v>
      </c>
      <c r="G359">
        <f>[1]RPPF_UPDATED_RW4!G359</f>
        <v>94</v>
      </c>
      <c r="H359">
        <f>[1]RPPF_UPDATED_RW4!H359</f>
        <v>88.367099999999994</v>
      </c>
      <c r="I359">
        <f>[1]RPPF_UPDATED_RW4!I359</f>
        <v>362</v>
      </c>
      <c r="J359">
        <f>[1]RPPF_UPDATED_RW4!J359</f>
        <v>91.0916</v>
      </c>
      <c r="K359">
        <f>[1]RPPF_UPDATED_RW4!K359</f>
        <v>362</v>
      </c>
      <c r="L359">
        <f>[1]RPPF_UPDATED_RW4!L359</f>
        <v>111.818</v>
      </c>
      <c r="M359">
        <f>[1]RPPF_UPDATED_RW4!M359</f>
        <v>311</v>
      </c>
      <c r="N359">
        <f>[1]RPPF_UPDATED_RW4!N359</f>
        <v>113.92100000000001</v>
      </c>
      <c r="O359">
        <f>[1]RPPF_UPDATED_RW4!O359</f>
        <v>306</v>
      </c>
      <c r="P359">
        <f>[1]RPPF_UPDATED_RW4!P359</f>
        <v>-22.8293</v>
      </c>
      <c r="Q359">
        <f>[1]RPPF_UPDATED_RW4!Q359</f>
        <v>360</v>
      </c>
      <c r="R359">
        <f>[1]RPPF_UPDATED_RW4!R359</f>
        <v>7.5635800000000003E-2</v>
      </c>
      <c r="S359">
        <f>[1]RPPF_UPDATED_RW4!S359</f>
        <v>8.3535399999999996E-2</v>
      </c>
      <c r="T359">
        <f>[1]RPPF_UPDATED_RW4!T359</f>
        <v>7.6335700000000006E-2</v>
      </c>
      <c r="U359">
        <f>[1]RPPF_UPDATED_RW4!U359</f>
        <v>8.5135000000000002E-2</v>
      </c>
      <c r="V359">
        <f>[1]RPPF_UPDATED_RW4!V359</f>
        <v>358</v>
      </c>
      <c r="W359">
        <f>[1]RPPF_UPDATED_RW4!W359</f>
        <v>354</v>
      </c>
      <c r="X359">
        <f>[1]RPPF_UPDATED_RW4!X359</f>
        <v>357</v>
      </c>
      <c r="Y359">
        <f>[1]RPPF_UPDATED_RW4!Y359</f>
        <v>350</v>
      </c>
      <c r="Z359">
        <f>[1]RPPF_UPDATED_RW4!Z359</f>
        <v>-0.32555572668001398</v>
      </c>
      <c r="AA359">
        <f>[1]RPPF_UPDATED_RW4!AA359</f>
        <v>359</v>
      </c>
      <c r="AB359">
        <f>[1]RPPF_UPDATED_RW4!AB359</f>
        <v>581869.80268026504</v>
      </c>
      <c r="AC359">
        <f>[1]RPPF_UPDATED_RW4!AC359</f>
        <v>359</v>
      </c>
      <c r="AD359">
        <f>[1]RPPF_UPDATED_RW4!AD359</f>
        <v>27.841773966229098</v>
      </c>
      <c r="AE359">
        <f>[1]RPPF_UPDATED_RW4!AE359</f>
        <v>258</v>
      </c>
      <c r="AF359">
        <f>[1]RPPF_UPDATED_RW4!AF359</f>
        <v>308.5</v>
      </c>
      <c r="AG359">
        <f>[1]RPPF_UPDATED_RW4!AG359</f>
        <v>7.9585600000000006E-2</v>
      </c>
      <c r="AH359">
        <f>[1]RPPF_UPDATED_RW4!AH359</f>
        <v>359</v>
      </c>
      <c r="AI359">
        <f>[1]RPPF_UPDATED_RW4!AI359</f>
        <v>354</v>
      </c>
      <c r="AJ359">
        <f>[1]RPPF_UPDATED_RW4!AJ359</f>
        <v>357</v>
      </c>
      <c r="AK359">
        <f>[1]RPPF_UPDATED_RW4!AK359</f>
        <v>350</v>
      </c>
      <c r="AL359">
        <f>[1]RPPF_UPDATED_RW4!AL359</f>
        <v>348.75</v>
      </c>
      <c r="AM359">
        <f>[1]RPPF_UPDATED_RW4!AM359</f>
        <v>4174.8767588351702</v>
      </c>
      <c r="AN359">
        <f>[1]RPPF_UPDATED_RW4!AN359</f>
        <v>356</v>
      </c>
      <c r="AO359">
        <f>[1]RPPF_UPDATED_RW4!AO359</f>
        <v>4382.0741440662596</v>
      </c>
      <c r="AP359">
        <f>[1]RPPF_UPDATED_RW4!AP359</f>
        <v>359</v>
      </c>
      <c r="AQ359">
        <f>[1]RPPF_UPDATED_RW4!AQ359</f>
        <v>4.0236559728188098E-2</v>
      </c>
      <c r="AR359">
        <f>[1]RPPF_UPDATED_RW4!AR359</f>
        <v>3.1745622966788303E-2</v>
      </c>
      <c r="AS359">
        <f>[1]RPPF_UPDATED_RW4!AS359</f>
        <v>0.26453187263500999</v>
      </c>
      <c r="AT359">
        <f>[1]RPPF_UPDATED_RW4!AT359</f>
        <v>358</v>
      </c>
    </row>
    <row r="360" spans="1:46" x14ac:dyDescent="0.25">
      <c r="A360">
        <f>[1]RPPF_UPDATED_RW4!A360</f>
        <v>358</v>
      </c>
      <c r="B360">
        <f>[1]RPPF_UPDATED_RW4!B360</f>
        <v>2025</v>
      </c>
      <c r="C360" t="str">
        <f>[1]RPPF_UPDATED_RW4!C360</f>
        <v>New Hampshire</v>
      </c>
      <c r="D360">
        <f>[1]RPPF_UPDATED_RW4!D360</f>
        <v>68.302999999999997</v>
      </c>
      <c r="E360">
        <f>[1]RPPF_UPDATED_RW4!E360</f>
        <v>172</v>
      </c>
      <c r="F360">
        <f>[1]RPPF_UPDATED_RW4!F360</f>
        <v>67.013900000000007</v>
      </c>
      <c r="G360">
        <f>[1]RPPF_UPDATED_RW4!G360</f>
        <v>198</v>
      </c>
      <c r="H360">
        <f>[1]RPPF_UPDATED_RW4!H360</f>
        <v>95.834699999999998</v>
      </c>
      <c r="I360">
        <f>[1]RPPF_UPDATED_RW4!I360</f>
        <v>344</v>
      </c>
      <c r="J360">
        <f>[1]RPPF_UPDATED_RW4!J360</f>
        <v>95.579899999999995</v>
      </c>
      <c r="K360">
        <f>[1]RPPF_UPDATED_RW4!K360</f>
        <v>349</v>
      </c>
      <c r="L360">
        <f>[1]RPPF_UPDATED_RW4!L360</f>
        <v>113.73399999999999</v>
      </c>
      <c r="M360">
        <f>[1]RPPF_UPDATED_RW4!M360</f>
        <v>338</v>
      </c>
      <c r="N360">
        <f>[1]RPPF_UPDATED_RW4!N360</f>
        <v>117.354</v>
      </c>
      <c r="O360">
        <f>[1]RPPF_UPDATED_RW4!O360</f>
        <v>343</v>
      </c>
      <c r="P360">
        <f>[1]RPPF_UPDATED_RW4!P360</f>
        <v>-21.7743</v>
      </c>
      <c r="Q360">
        <f>[1]RPPF_UPDATED_RW4!Q360</f>
        <v>358</v>
      </c>
      <c r="R360">
        <f>[1]RPPF_UPDATED_RW4!R360</f>
        <v>0.1071347</v>
      </c>
      <c r="S360">
        <f>[1]RPPF_UPDATED_RW4!S360</f>
        <v>5.9636000000000002E-2</v>
      </c>
      <c r="T360">
        <f>[1]RPPF_UPDATED_RW4!T360</f>
        <v>6.2636200000000003E-2</v>
      </c>
      <c r="U360">
        <f>[1]RPPF_UPDATED_RW4!U360</f>
        <v>6.8035600000000002E-2</v>
      </c>
      <c r="V360">
        <f>[1]RPPF_UPDATED_RW4!V360</f>
        <v>347</v>
      </c>
      <c r="W360">
        <f>[1]RPPF_UPDATED_RW4!W360</f>
        <v>360</v>
      </c>
      <c r="X360">
        <f>[1]RPPF_UPDATED_RW4!X360</f>
        <v>362</v>
      </c>
      <c r="Y360">
        <f>[1]RPPF_UPDATED_RW4!Y360</f>
        <v>356</v>
      </c>
      <c r="Z360">
        <f>[1]RPPF_UPDATED_RW4!Z360</f>
        <v>-0.318786876125499</v>
      </c>
      <c r="AA360">
        <f>[1]RPPF_UPDATED_RW4!AA360</f>
        <v>357</v>
      </c>
      <c r="AB360">
        <f>[1]RPPF_UPDATED_RW4!AB360</f>
        <v>623983.23704973399</v>
      </c>
      <c r="AC360">
        <f>[1]RPPF_UPDATED_RW4!AC360</f>
        <v>349</v>
      </c>
      <c r="AD360">
        <f>[1]RPPF_UPDATED_RW4!AD360</f>
        <v>29.974838796756899</v>
      </c>
      <c r="AE360">
        <f>[1]RPPF_UPDATED_RW4!AE360</f>
        <v>340</v>
      </c>
      <c r="AF360">
        <f>[1]RPPF_UPDATED_RW4!AF360</f>
        <v>348.5</v>
      </c>
      <c r="AG360">
        <f>[1]RPPF_UPDATED_RW4!AG360</f>
        <v>8.3385349999999997E-2</v>
      </c>
      <c r="AH360">
        <f>[1]RPPF_UPDATED_RW4!AH360</f>
        <v>358</v>
      </c>
      <c r="AI360">
        <f>[1]RPPF_UPDATED_RW4!AI360</f>
        <v>360</v>
      </c>
      <c r="AJ360">
        <f>[1]RPPF_UPDATED_RW4!AJ360</f>
        <v>362</v>
      </c>
      <c r="AK360">
        <f>[1]RPPF_UPDATED_RW4!AK360</f>
        <v>356</v>
      </c>
      <c r="AL360">
        <f>[1]RPPF_UPDATED_RW4!AL360</f>
        <v>355.08333333333297</v>
      </c>
      <c r="AM360">
        <f>[1]RPPF_UPDATED_RW4!AM360</f>
        <v>5954.1775661233696</v>
      </c>
      <c r="AN360">
        <f>[1]RPPF_UPDATED_RW4!AN360</f>
        <v>361</v>
      </c>
      <c r="AO360">
        <f>[1]RPPF_UPDATED_RW4!AO360</f>
        <v>4258.3419429592004</v>
      </c>
      <c r="AP360">
        <f>[1]RPPF_UPDATED_RW4!AP360</f>
        <v>358</v>
      </c>
      <c r="AQ360">
        <f>[1]RPPF_UPDATED_RW4!AQ360</f>
        <v>2.77230480876407E-2</v>
      </c>
      <c r="AR360">
        <f>[1]RPPF_UPDATED_RW4!AR360</f>
        <v>3.3380590406562403E-2</v>
      </c>
      <c r="AS360">
        <f>[1]RPPF_UPDATED_RW4!AS360</f>
        <v>0.247750665865274</v>
      </c>
      <c r="AT360">
        <f>[1]RPPF_UPDATED_RW4!AT360</f>
        <v>359</v>
      </c>
    </row>
    <row r="361" spans="1:46" x14ac:dyDescent="0.25">
      <c r="A361">
        <f>[1]RPPF_UPDATED_RW4!A361</f>
        <v>359</v>
      </c>
      <c r="B361">
        <f>[1]RPPF_UPDATED_RW4!B361</f>
        <v>2025</v>
      </c>
      <c r="C361" t="str">
        <f>[1]RPPF_UPDATED_RW4!C361</f>
        <v>Maryland Eastern Shore</v>
      </c>
      <c r="D361">
        <f>[1]RPPF_UPDATED_RW4!D361</f>
        <v>67.9238</v>
      </c>
      <c r="E361">
        <f>[1]RPPF_UPDATED_RW4!E361</f>
        <v>194</v>
      </c>
      <c r="F361">
        <f>[1]RPPF_UPDATED_RW4!F361</f>
        <v>66.259500000000003</v>
      </c>
      <c r="G361">
        <f>[1]RPPF_UPDATED_RW4!G361</f>
        <v>240</v>
      </c>
      <c r="H361">
        <f>[1]RPPF_UPDATED_RW4!H361</f>
        <v>90.980099999999993</v>
      </c>
      <c r="I361">
        <f>[1]RPPF_UPDATED_RW4!I361</f>
        <v>360</v>
      </c>
      <c r="J361">
        <f>[1]RPPF_UPDATED_RW4!J361</f>
        <v>94.578999999999994</v>
      </c>
      <c r="K361">
        <f>[1]RPPF_UPDATED_RW4!K361</f>
        <v>356</v>
      </c>
      <c r="L361">
        <f>[1]RPPF_UPDATED_RW4!L361</f>
        <v>120.304</v>
      </c>
      <c r="M361">
        <f>[1]RPPF_UPDATED_RW4!M361</f>
        <v>360</v>
      </c>
      <c r="N361">
        <f>[1]RPPF_UPDATED_RW4!N361</f>
        <v>119.94799999999999</v>
      </c>
      <c r="O361">
        <f>[1]RPPF_UPDATED_RW4!O361</f>
        <v>358</v>
      </c>
      <c r="P361">
        <f>[1]RPPF_UPDATED_RW4!P361</f>
        <v>-25.3689</v>
      </c>
      <c r="Q361">
        <f>[1]RPPF_UPDATED_RW4!Q361</f>
        <v>361</v>
      </c>
      <c r="R361">
        <f>[1]RPPF_UPDATED_RW4!R361</f>
        <v>4.5736199999999998E-2</v>
      </c>
      <c r="S361">
        <f>[1]RPPF_UPDATED_RW4!S361</f>
        <v>7.6735899999999996E-2</v>
      </c>
      <c r="T361">
        <f>[1]RPPF_UPDATED_RW4!T361</f>
        <v>0.1164351</v>
      </c>
      <c r="U361">
        <f>[1]RPPF_UPDATED_RW4!U361</f>
        <v>4.1736299999999997E-2</v>
      </c>
      <c r="V361">
        <f>[1]RPPF_UPDATED_RW4!V361</f>
        <v>362</v>
      </c>
      <c r="W361">
        <f>[1]RPPF_UPDATED_RW4!W361</f>
        <v>359</v>
      </c>
      <c r="X361">
        <f>[1]RPPF_UPDATED_RW4!X361</f>
        <v>351</v>
      </c>
      <c r="Y361">
        <f>[1]RPPF_UPDATED_RW4!Y361</f>
        <v>363</v>
      </c>
      <c r="Z361">
        <f>[1]RPPF_UPDATED_RW4!Z361</f>
        <v>-0.37349206022042297</v>
      </c>
      <c r="AA361">
        <f>[1]RPPF_UPDATED_RW4!AA361</f>
        <v>361</v>
      </c>
      <c r="AB361">
        <f>[1]RPPF_UPDATED_RW4!AB361</f>
        <v>607591.10912023496</v>
      </c>
      <c r="AC361">
        <f>[1]RPPF_UPDATED_RW4!AC361</f>
        <v>354</v>
      </c>
      <c r="AD361">
        <f>[1]RPPF_UPDATED_RW4!AD361</f>
        <v>31.215251835089902</v>
      </c>
      <c r="AE361">
        <f>[1]RPPF_UPDATED_RW4!AE361</f>
        <v>354</v>
      </c>
      <c r="AF361">
        <f>[1]RPPF_UPDATED_RW4!AF361</f>
        <v>357.5</v>
      </c>
      <c r="AG361">
        <f>[1]RPPF_UPDATED_RW4!AG361</f>
        <v>6.123605E-2</v>
      </c>
      <c r="AH361">
        <f>[1]RPPF_UPDATED_RW4!AH361</f>
        <v>361</v>
      </c>
      <c r="AI361">
        <f>[1]RPPF_UPDATED_RW4!AI361</f>
        <v>359</v>
      </c>
      <c r="AJ361">
        <f>[1]RPPF_UPDATED_RW4!AJ361</f>
        <v>351</v>
      </c>
      <c r="AK361">
        <f>[1]RPPF_UPDATED_RW4!AK361</f>
        <v>363</v>
      </c>
      <c r="AL361">
        <f>[1]RPPF_UPDATED_RW4!AL361</f>
        <v>357.916666666666</v>
      </c>
      <c r="AM361">
        <f>[1]RPPF_UPDATED_RW4!AM361</f>
        <v>4664.2662256735903</v>
      </c>
      <c r="AN361">
        <f>[1]RPPF_UPDATED_RW4!AN361</f>
        <v>359</v>
      </c>
      <c r="AO361">
        <f>[1]RPPF_UPDATED_RW4!AO361</f>
        <v>5844.8686136134902</v>
      </c>
      <c r="AP361">
        <f>[1]RPPF_UPDATED_RW4!AP361</f>
        <v>361</v>
      </c>
      <c r="AQ361">
        <f>[1]RPPF_UPDATED_RW4!AQ361</f>
        <v>3.6554000078944798E-2</v>
      </c>
      <c r="AR361">
        <f>[1]RPPF_UPDATED_RW4!AR361</f>
        <v>2.35624067715965E-2</v>
      </c>
      <c r="AS361">
        <f>[1]RPPF_UPDATED_RW4!AS361</f>
        <v>0.24614170677609701</v>
      </c>
      <c r="AT361">
        <f>[1]RPPF_UPDATED_RW4!AT361</f>
        <v>360</v>
      </c>
    </row>
    <row r="362" spans="1:46" x14ac:dyDescent="0.25">
      <c r="A362">
        <f>[1]RPPF_UPDATED_RW4!A362</f>
        <v>360</v>
      </c>
      <c r="B362">
        <f>[1]RPPF_UPDATED_RW4!B362</f>
        <v>2025</v>
      </c>
      <c r="C362" t="str">
        <f>[1]RPPF_UPDATED_RW4!C362</f>
        <v>The Citadel</v>
      </c>
      <c r="D362">
        <f>[1]RPPF_UPDATED_RW4!D362</f>
        <v>65.671999999999997</v>
      </c>
      <c r="E362">
        <f>[1]RPPF_UPDATED_RW4!E362</f>
        <v>306</v>
      </c>
      <c r="F362">
        <f>[1]RPPF_UPDATED_RW4!F362</f>
        <v>64.678600000000003</v>
      </c>
      <c r="G362">
        <f>[1]RPPF_UPDATED_RW4!G362</f>
        <v>320</v>
      </c>
      <c r="H362">
        <f>[1]RPPF_UPDATED_RW4!H362</f>
        <v>94.883799999999994</v>
      </c>
      <c r="I362">
        <f>[1]RPPF_UPDATED_RW4!I362</f>
        <v>352</v>
      </c>
      <c r="J362">
        <f>[1]RPPF_UPDATED_RW4!J362</f>
        <v>95.230099999999993</v>
      </c>
      <c r="K362">
        <f>[1]RPPF_UPDATED_RW4!K362</f>
        <v>351</v>
      </c>
      <c r="L362">
        <f>[1]RPPF_UPDATED_RW4!L362</f>
        <v>115.071</v>
      </c>
      <c r="M362">
        <f>[1]RPPF_UPDATED_RW4!M362</f>
        <v>345</v>
      </c>
      <c r="N362">
        <f>[1]RPPF_UPDATED_RW4!N362</f>
        <v>116.545</v>
      </c>
      <c r="O362">
        <f>[1]RPPF_UPDATED_RW4!O362</f>
        <v>338</v>
      </c>
      <c r="P362">
        <f>[1]RPPF_UPDATED_RW4!P362</f>
        <v>-21.315100000000001</v>
      </c>
      <c r="Q362">
        <f>[1]RPPF_UPDATED_RW4!Q362</f>
        <v>356</v>
      </c>
      <c r="R362">
        <f>[1]RPPF_UPDATED_RW4!R362</f>
        <v>0.102435</v>
      </c>
      <c r="S362">
        <f>[1]RPPF_UPDATED_RW4!S362</f>
        <v>5.2036199999999998E-2</v>
      </c>
      <c r="T362">
        <f>[1]RPPF_UPDATED_RW4!T362</f>
        <v>9.1435500000000003E-2</v>
      </c>
      <c r="U362">
        <f>[1]RPPF_UPDATED_RW4!U362</f>
        <v>4.5736199999999998E-2</v>
      </c>
      <c r="V362">
        <f>[1]RPPF_UPDATED_RW4!V362</f>
        <v>350</v>
      </c>
      <c r="W362">
        <f>[1]RPPF_UPDATED_RW4!W362</f>
        <v>362</v>
      </c>
      <c r="X362">
        <f>[1]RPPF_UPDATED_RW4!X362</f>
        <v>355</v>
      </c>
      <c r="Y362">
        <f>[1]RPPF_UPDATED_RW4!Y362</f>
        <v>362</v>
      </c>
      <c r="Z362">
        <f>[1]RPPF_UPDATED_RW4!Z362</f>
        <v>-0.32456602509440802</v>
      </c>
      <c r="AA362">
        <f>[1]RPPF_UPDATED_RW4!AA362</f>
        <v>358</v>
      </c>
      <c r="AB362">
        <f>[1]RPPF_UPDATED_RW4!AB362</f>
        <v>595564.391238368</v>
      </c>
      <c r="AC362">
        <f>[1]RPPF_UPDATED_RW4!AC362</f>
        <v>356</v>
      </c>
      <c r="AD362">
        <f>[1]RPPF_UPDATED_RW4!AD362</f>
        <v>30.832560423306202</v>
      </c>
      <c r="AE362">
        <f>[1]RPPF_UPDATED_RW4!AE362</f>
        <v>351</v>
      </c>
      <c r="AF362">
        <f>[1]RPPF_UPDATED_RW4!AF362</f>
        <v>354.5</v>
      </c>
      <c r="AG362">
        <f>[1]RPPF_UPDATED_RW4!AG362</f>
        <v>7.7235600000000001E-2</v>
      </c>
      <c r="AH362">
        <f>[1]RPPF_UPDATED_RW4!AH362</f>
        <v>360</v>
      </c>
      <c r="AI362">
        <f>[1]RPPF_UPDATED_RW4!AI362</f>
        <v>362</v>
      </c>
      <c r="AJ362">
        <f>[1]RPPF_UPDATED_RW4!AJ362</f>
        <v>355</v>
      </c>
      <c r="AK362">
        <f>[1]RPPF_UPDATED_RW4!AK362</f>
        <v>362</v>
      </c>
      <c r="AL362">
        <f>[1]RPPF_UPDATED_RW4!AL362</f>
        <v>357.58333333333297</v>
      </c>
      <c r="AM362">
        <f>[1]RPPF_UPDATED_RW4!AM362</f>
        <v>6871.8187210698197</v>
      </c>
      <c r="AN362">
        <f>[1]RPPF_UPDATED_RW4!AN362</f>
        <v>362</v>
      </c>
      <c r="AO362">
        <f>[1]RPPF_UPDATED_RW4!AO362</f>
        <v>4629.7734895997801</v>
      </c>
      <c r="AP362">
        <f>[1]RPPF_UPDATED_RW4!AP362</f>
        <v>360</v>
      </c>
      <c r="AQ362">
        <f>[1]RPPF_UPDATED_RW4!AQ362</f>
        <v>2.3845863587908502E-2</v>
      </c>
      <c r="AR362">
        <f>[1]RPPF_UPDATED_RW4!AR362</f>
        <v>3.0597213792167802E-2</v>
      </c>
      <c r="AS362">
        <f>[1]RPPF_UPDATED_RW4!AS362</f>
        <v>0.23657294048497399</v>
      </c>
      <c r="AT362">
        <f>[1]RPPF_UPDATED_RW4!AT362</f>
        <v>361</v>
      </c>
    </row>
    <row r="363" spans="1:46" x14ac:dyDescent="0.25">
      <c r="A363">
        <f>[1]RPPF_UPDATED_RW4!A363</f>
        <v>361</v>
      </c>
      <c r="B363">
        <f>[1]RPPF_UPDATED_RW4!B363</f>
        <v>2025</v>
      </c>
      <c r="C363" t="str">
        <f>[1]RPPF_UPDATED_RW4!C363</f>
        <v>Arkansas Pine Bluff</v>
      </c>
      <c r="D363">
        <f>[1]RPPF_UPDATED_RW4!D363</f>
        <v>73.938000000000002</v>
      </c>
      <c r="E363">
        <f>[1]RPPF_UPDATED_RW4!E363</f>
        <v>5</v>
      </c>
      <c r="F363">
        <f>[1]RPPF_UPDATED_RW4!F363</f>
        <v>72.807199999999995</v>
      </c>
      <c r="G363">
        <f>[1]RPPF_UPDATED_RW4!G363</f>
        <v>7</v>
      </c>
      <c r="H363">
        <f>[1]RPPF_UPDATED_RW4!H363</f>
        <v>94.929000000000002</v>
      </c>
      <c r="I363">
        <f>[1]RPPF_UPDATED_RW4!I363</f>
        <v>351</v>
      </c>
      <c r="J363">
        <f>[1]RPPF_UPDATED_RW4!J363</f>
        <v>94.684899999999999</v>
      </c>
      <c r="K363">
        <f>[1]RPPF_UPDATED_RW4!K363</f>
        <v>354</v>
      </c>
      <c r="L363">
        <f>[1]RPPF_UPDATED_RW4!L363</f>
        <v>120.67100000000001</v>
      </c>
      <c r="M363">
        <f>[1]RPPF_UPDATED_RW4!M363</f>
        <v>361</v>
      </c>
      <c r="N363">
        <f>[1]RPPF_UPDATED_RW4!N363</f>
        <v>122.614</v>
      </c>
      <c r="O363">
        <f>[1]RPPF_UPDATED_RW4!O363</f>
        <v>362</v>
      </c>
      <c r="P363">
        <f>[1]RPPF_UPDATED_RW4!P363</f>
        <v>-27.928999999999998</v>
      </c>
      <c r="Q363">
        <f>[1]RPPF_UPDATED_RW4!Q363</f>
        <v>363</v>
      </c>
      <c r="R363">
        <f>[1]RPPF_UPDATED_RW4!R363</f>
        <v>4.3336300000000001E-2</v>
      </c>
      <c r="S363">
        <f>[1]RPPF_UPDATED_RW4!S363</f>
        <v>5.92361E-2</v>
      </c>
      <c r="T363">
        <f>[1]RPPF_UPDATED_RW4!T363</f>
        <v>7.0335900000000007E-2</v>
      </c>
      <c r="U363">
        <f>[1]RPPF_UPDATED_RW4!U363</f>
        <v>6.3735799999999995E-2</v>
      </c>
      <c r="V363">
        <f>[1]RPPF_UPDATED_RW4!V363</f>
        <v>363</v>
      </c>
      <c r="W363">
        <f>[1]RPPF_UPDATED_RW4!W363</f>
        <v>361</v>
      </c>
      <c r="X363">
        <f>[1]RPPF_UPDATED_RW4!X363</f>
        <v>359</v>
      </c>
      <c r="Y363">
        <f>[1]RPPF_UPDATED_RW4!Y363</f>
        <v>358</v>
      </c>
      <c r="Z363">
        <f>[1]RPPF_UPDATED_RW4!Z363</f>
        <v>-0.37773675241418397</v>
      </c>
      <c r="AA363">
        <f>[1]RPPF_UPDATED_RW4!AA363</f>
        <v>362</v>
      </c>
      <c r="AB363">
        <f>[1]RPPF_UPDATED_RW4!AB363</f>
        <v>662871.19703488296</v>
      </c>
      <c r="AC363">
        <f>[1]RPPF_UPDATED_RW4!AC363</f>
        <v>325</v>
      </c>
      <c r="AD363">
        <f>[1]RPPF_UPDATED_RW4!AD363</f>
        <v>29.702732085292102</v>
      </c>
      <c r="AE363">
        <f>[1]RPPF_UPDATED_RW4!AE363</f>
        <v>332</v>
      </c>
      <c r="AF363">
        <f>[1]RPPF_UPDATED_RW4!AF363</f>
        <v>347</v>
      </c>
      <c r="AG363">
        <f>[1]RPPF_UPDATED_RW4!AG363</f>
        <v>5.1286199999999997E-2</v>
      </c>
      <c r="AH363">
        <f>[1]RPPF_UPDATED_RW4!AH363</f>
        <v>362</v>
      </c>
      <c r="AI363">
        <f>[1]RPPF_UPDATED_RW4!AI363</f>
        <v>361</v>
      </c>
      <c r="AJ363">
        <f>[1]RPPF_UPDATED_RW4!AJ363</f>
        <v>359</v>
      </c>
      <c r="AK363">
        <f>[1]RPPF_UPDATED_RW4!AK363</f>
        <v>358</v>
      </c>
      <c r="AL363">
        <f>[1]RPPF_UPDATED_RW4!AL363</f>
        <v>352.166666666666</v>
      </c>
      <c r="AM363">
        <f>[1]RPPF_UPDATED_RW4!AM363</f>
        <v>5945.1359334369799</v>
      </c>
      <c r="AN363">
        <f>[1]RPPF_UPDATED_RW4!AN363</f>
        <v>360</v>
      </c>
      <c r="AO363">
        <f>[1]RPPF_UPDATED_RW4!AO363</f>
        <v>6866.6944844162099</v>
      </c>
      <c r="AP363">
        <f>[1]RPPF_UPDATED_RW4!AP363</f>
        <v>362</v>
      </c>
      <c r="AQ363">
        <f>[1]RPPF_UPDATED_RW4!AQ363</f>
        <v>2.7541331277973001E-2</v>
      </c>
      <c r="AR363">
        <f>[1]RPPF_UPDATED_RW4!AR363</f>
        <v>1.9340441344602801E-2</v>
      </c>
      <c r="AS363">
        <f>[1]RPPF_UPDATED_RW4!AS363</f>
        <v>0.222838184440837</v>
      </c>
      <c r="AT363">
        <f>[1]RPPF_UPDATED_RW4!AT363</f>
        <v>362</v>
      </c>
    </row>
    <row r="364" spans="1:46" x14ac:dyDescent="0.25">
      <c r="A364">
        <f>[1]RPPF_UPDATED_RW4!A364</f>
        <v>362</v>
      </c>
      <c r="B364">
        <f>[1]RPPF_UPDATED_RW4!B364</f>
        <v>2025</v>
      </c>
      <c r="C364" t="str">
        <f>[1]RPPF_UPDATED_RW4!C364</f>
        <v>Coppin St.</v>
      </c>
      <c r="D364">
        <f>[1]RPPF_UPDATED_RW4!D364</f>
        <v>68.805999999999997</v>
      </c>
      <c r="E364">
        <f>[1]RPPF_UPDATED_RW4!E364</f>
        <v>146</v>
      </c>
      <c r="F364">
        <f>[1]RPPF_UPDATED_RW4!F364</f>
        <v>68.045599999999993</v>
      </c>
      <c r="G364">
        <f>[1]RPPF_UPDATED_RW4!G364</f>
        <v>144</v>
      </c>
      <c r="H364">
        <f>[1]RPPF_UPDATED_RW4!H364</f>
        <v>86.142700000000005</v>
      </c>
      <c r="I364">
        <f>[1]RPPF_UPDATED_RW4!I364</f>
        <v>363</v>
      </c>
      <c r="J364">
        <f>[1]RPPF_UPDATED_RW4!J364</f>
        <v>87.377200000000002</v>
      </c>
      <c r="K364">
        <f>[1]RPPF_UPDATED_RW4!K364</f>
        <v>363</v>
      </c>
      <c r="L364">
        <f>[1]RPPF_UPDATED_RW4!L364</f>
        <v>113.14700000000001</v>
      </c>
      <c r="M364">
        <f>[1]RPPF_UPDATED_RW4!M364</f>
        <v>333</v>
      </c>
      <c r="N364">
        <f>[1]RPPF_UPDATED_RW4!N364</f>
        <v>113.386</v>
      </c>
      <c r="O364">
        <f>[1]RPPF_UPDATED_RW4!O364</f>
        <v>295</v>
      </c>
      <c r="P364">
        <f>[1]RPPF_UPDATED_RW4!P364</f>
        <v>-26.0092</v>
      </c>
      <c r="Q364">
        <f>[1]RPPF_UPDATED_RW4!Q364</f>
        <v>362</v>
      </c>
      <c r="R364">
        <f>[1]RPPF_UPDATED_RW4!R364</f>
        <v>6.2135999999999997E-2</v>
      </c>
      <c r="S364">
        <f>[1]RPPF_UPDATED_RW4!S364</f>
        <v>3.8636299999999998E-2</v>
      </c>
      <c r="T364">
        <f>[1]RPPF_UPDATED_RW4!T364</f>
        <v>4.1536299999999998E-2</v>
      </c>
      <c r="U364">
        <f>[1]RPPF_UPDATED_RW4!U364</f>
        <v>5.3036E-2</v>
      </c>
      <c r="V364">
        <f>[1]RPPF_UPDATED_RW4!V364</f>
        <v>360</v>
      </c>
      <c r="W364">
        <f>[1]RPPF_UPDATED_RW4!W364</f>
        <v>363</v>
      </c>
      <c r="X364">
        <f>[1]RPPF_UPDATED_RW4!X364</f>
        <v>363</v>
      </c>
      <c r="Y364">
        <f>[1]RPPF_UPDATED_RW4!Y364</f>
        <v>360</v>
      </c>
      <c r="Z364">
        <f>[1]RPPF_UPDATED_RW4!Z364</f>
        <v>-0.37800191843734499</v>
      </c>
      <c r="AA364">
        <f>[1]RPPF_UPDATED_RW4!AA364</f>
        <v>363</v>
      </c>
      <c r="AB364">
        <f>[1]RPPF_UPDATED_RW4!AB364</f>
        <v>525318.33414347097</v>
      </c>
      <c r="AC364">
        <f>[1]RPPF_UPDATED_RW4!AC364</f>
        <v>363</v>
      </c>
      <c r="AD364">
        <f>[1]RPPF_UPDATED_RW4!AD364</f>
        <v>28.1623430455838</v>
      </c>
      <c r="AE364">
        <f>[1]RPPF_UPDATED_RW4!AE364</f>
        <v>277</v>
      </c>
      <c r="AF364">
        <f>[1]RPPF_UPDATED_RW4!AF364</f>
        <v>320</v>
      </c>
      <c r="AG364">
        <f>[1]RPPF_UPDATED_RW4!AG364</f>
        <v>5.0386149999999998E-2</v>
      </c>
      <c r="AH364">
        <f>[1]RPPF_UPDATED_RW4!AH364</f>
        <v>363</v>
      </c>
      <c r="AI364">
        <f>[1]RPPF_UPDATED_RW4!AI364</f>
        <v>363</v>
      </c>
      <c r="AJ364">
        <f>[1]RPPF_UPDATED_RW4!AJ364</f>
        <v>363</v>
      </c>
      <c r="AK364">
        <f>[1]RPPF_UPDATED_RW4!AK364</f>
        <v>360</v>
      </c>
      <c r="AL364">
        <f>[1]RPPF_UPDATED_RW4!AL364</f>
        <v>355.33333333333297</v>
      </c>
      <c r="AM364">
        <f>[1]RPPF_UPDATED_RW4!AM364</f>
        <v>9196.8778928969205</v>
      </c>
      <c r="AN364">
        <f>[1]RPPF_UPDATED_RW4!AN364</f>
        <v>363</v>
      </c>
      <c r="AO364">
        <f>[1]RPPF_UPDATED_RW4!AO364</f>
        <v>7052.20250670736</v>
      </c>
      <c r="AP364">
        <f>[1]RPPF_UPDATED_RW4!AP364</f>
        <v>363</v>
      </c>
      <c r="AQ364">
        <f>[1]RPPF_UPDATED_RW4!AQ364</f>
        <v>1.7196740507159101E-2</v>
      </c>
      <c r="AR364">
        <f>[1]RPPF_UPDATED_RW4!AR364</f>
        <v>1.89378164410644E-2</v>
      </c>
      <c r="AS364">
        <f>[1]RPPF_UPDATED_RW4!AS364</f>
        <v>0.200796942402653</v>
      </c>
      <c r="AT364">
        <f>[1]RPPF_UPDATED_RW4!AT364</f>
        <v>363</v>
      </c>
    </row>
    <row r="365" spans="1:46" x14ac:dyDescent="0.25">
      <c r="A365">
        <f>[1]RPPF_UPDATED_RW4!A365</f>
        <v>363</v>
      </c>
      <c r="B365">
        <f>[1]RPPF_UPDATED_RW4!B365</f>
        <v>2025</v>
      </c>
      <c r="C365" t="str">
        <f>[1]RPPF_UPDATED_RW4!C365</f>
        <v>Mississippi Valley St.</v>
      </c>
      <c r="D365">
        <f>[1]RPPF_UPDATED_RW4!D365</f>
        <v>66.052599999999998</v>
      </c>
      <c r="E365">
        <f>[1]RPPF_UPDATED_RW4!E365</f>
        <v>287</v>
      </c>
      <c r="F365">
        <f>[1]RPPF_UPDATED_RW4!F365</f>
        <v>64.697900000000004</v>
      </c>
      <c r="G365">
        <f>[1]RPPF_UPDATED_RW4!G365</f>
        <v>319</v>
      </c>
      <c r="H365">
        <f>[1]RPPF_UPDATED_RW4!H365</f>
        <v>78.3583</v>
      </c>
      <c r="I365">
        <f>[1]RPPF_UPDATED_RW4!I365</f>
        <v>364</v>
      </c>
      <c r="J365">
        <f>[1]RPPF_UPDATED_RW4!J365</f>
        <v>84.183300000000003</v>
      </c>
      <c r="K365">
        <f>[1]RPPF_UPDATED_RW4!K365</f>
        <v>364</v>
      </c>
      <c r="L365">
        <f>[1]RPPF_UPDATED_RW4!L365</f>
        <v>127.735</v>
      </c>
      <c r="M365">
        <f>[1]RPPF_UPDATED_RW4!M365</f>
        <v>364</v>
      </c>
      <c r="N365">
        <f>[1]RPPF_UPDATED_RW4!N365</f>
        <v>126.495</v>
      </c>
      <c r="O365">
        <f>[1]RPPF_UPDATED_RW4!O365</f>
        <v>364</v>
      </c>
      <c r="P365">
        <f>[1]RPPF_UPDATED_RW4!P365</f>
        <v>-42.311599999999999</v>
      </c>
      <c r="Q365">
        <f>[1]RPPF_UPDATED_RW4!Q365</f>
        <v>364</v>
      </c>
      <c r="R365">
        <f>[1]RPPF_UPDATED_RW4!R365</f>
        <v>1.1236400000000001E-2</v>
      </c>
      <c r="S365">
        <f>[1]RPPF_UPDATED_RW4!S365</f>
        <v>6.7364E-3</v>
      </c>
      <c r="T365">
        <f>[1]RPPF_UPDATED_RW4!T365</f>
        <v>7.9363999999999997E-3</v>
      </c>
      <c r="U365">
        <f>[1]RPPF_UPDATED_RW4!U365</f>
        <v>4.6363999999999997E-3</v>
      </c>
      <c r="V365">
        <f>[1]RPPF_UPDATED_RW4!V365</f>
        <v>364</v>
      </c>
      <c r="W365">
        <f>[1]RPPF_UPDATED_RW4!W365</f>
        <v>364</v>
      </c>
      <c r="X365">
        <f>[1]RPPF_UPDATED_RW4!X365</f>
        <v>364</v>
      </c>
      <c r="Y365">
        <f>[1]RPPF_UPDATED_RW4!Y365</f>
        <v>364</v>
      </c>
      <c r="Z365">
        <f>[1]RPPF_UPDATED_RW4!Z365</f>
        <v>-0.64057584410000501</v>
      </c>
      <c r="AA365">
        <f>[1]RPPF_UPDATED_RW4!AA365</f>
        <v>364</v>
      </c>
      <c r="AB365">
        <f>[1]RPPF_UPDATED_RW4!AB365</f>
        <v>468103.41507948103</v>
      </c>
      <c r="AC365">
        <f>[1]RPPF_UPDATED_RW4!AC365</f>
        <v>364</v>
      </c>
      <c r="AD365">
        <f>[1]RPPF_UPDATED_RW4!AD365</f>
        <v>34.948412876853197</v>
      </c>
      <c r="AE365">
        <f>[1]RPPF_UPDATED_RW4!AE365</f>
        <v>364</v>
      </c>
      <c r="AF365">
        <f>[1]RPPF_UPDATED_RW4!AF365</f>
        <v>364</v>
      </c>
      <c r="AG365">
        <f>[1]RPPF_UPDATED_RW4!AG365</f>
        <v>8.9864000000000003E-3</v>
      </c>
      <c r="AH365">
        <f>[1]RPPF_UPDATED_RW4!AH365</f>
        <v>364</v>
      </c>
      <c r="AI365">
        <f>[1]RPPF_UPDATED_RW4!AI365</f>
        <v>364</v>
      </c>
      <c r="AJ365">
        <f>[1]RPPF_UPDATED_RW4!AJ365</f>
        <v>364</v>
      </c>
      <c r="AK365">
        <f>[1]RPPF_UPDATED_RW4!AK365</f>
        <v>364</v>
      </c>
      <c r="AL365">
        <f>[1]RPPF_UPDATED_RW4!AL365</f>
        <v>364</v>
      </c>
      <c r="AM365">
        <f>[1]RPPF_UPDATED_RW4!AM365</f>
        <v>54034.7960334897</v>
      </c>
      <c r="AN365">
        <f>[1]RPPF_UPDATED_RW4!AN365</f>
        <v>364</v>
      </c>
      <c r="AO365">
        <f>[1]RPPF_UPDATED_RW4!AO365</f>
        <v>40505.652986735498</v>
      </c>
      <c r="AP365">
        <f>[1]RPPF_UPDATED_RW4!AP365</f>
        <v>364</v>
      </c>
      <c r="AQ365">
        <f>[1]RPPF_UPDATED_RW4!AQ365</f>
        <v>2.5117427996578698E-3</v>
      </c>
      <c r="AR365">
        <f>[1]RPPF_UPDATED_RW4!AR365</f>
        <v>2.71459856705163E-3</v>
      </c>
      <c r="AS365">
        <f>[1]RPPF_UPDATED_RW4!AS365</f>
        <v>9.2654626755960603E-2</v>
      </c>
      <c r="AT365">
        <f>[1]RPPF_UPDATED_RW4!AT365</f>
        <v>364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2527-61C8-4976-B79A-11F0B87E9EF4}">
  <dimension ref="A1:BH370"/>
  <sheetViews>
    <sheetView topLeftCell="R1" workbookViewId="0">
      <selection activeCell="AO2" sqref="AO2"/>
    </sheetView>
  </sheetViews>
  <sheetFormatPr defaultRowHeight="15" x14ac:dyDescent="0.25"/>
  <cols>
    <col min="4" max="4" width="22.7109375" bestFit="1" customWidth="1"/>
    <col min="22" max="22" width="9.7109375" bestFit="1" customWidth="1"/>
    <col min="25" max="25" width="11.85546875" bestFit="1" customWidth="1"/>
    <col min="26" max="30" width="13.140625" customWidth="1"/>
    <col min="41" max="41" width="17.42578125" bestFit="1" customWidth="1"/>
    <col min="46" max="46" width="9.140625" customWidth="1"/>
    <col min="53" max="53" width="19.28515625" customWidth="1"/>
    <col min="55" max="55" width="10.28515625" bestFit="1" customWidth="1"/>
  </cols>
  <sheetData>
    <row r="1" spans="1:60" ht="15.75" thickBot="1" x14ac:dyDescent="0.3">
      <c r="A1" s="4" t="s">
        <v>28</v>
      </c>
      <c r="B1" s="4" t="s">
        <v>25</v>
      </c>
      <c r="C1" s="4" t="s">
        <v>26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3" t="s">
        <v>34</v>
      </c>
      <c r="T1" s="4" t="s">
        <v>7</v>
      </c>
      <c r="U1" s="3" t="s">
        <v>34</v>
      </c>
      <c r="V1" s="3" t="s">
        <v>531</v>
      </c>
      <c r="W1" s="3" t="s">
        <v>530</v>
      </c>
      <c r="X1" s="3" t="s">
        <v>34</v>
      </c>
      <c r="Y1" s="3" t="s">
        <v>532</v>
      </c>
      <c r="Z1" s="2" t="s">
        <v>533</v>
      </c>
      <c r="AA1" s="2" t="s">
        <v>534</v>
      </c>
      <c r="AB1" s="2" t="s">
        <v>535</v>
      </c>
      <c r="AC1" s="2" t="s">
        <v>536</v>
      </c>
      <c r="AD1" s="2" t="s">
        <v>34</v>
      </c>
      <c r="AE1" s="3" t="s">
        <v>15</v>
      </c>
      <c r="AF1" s="3" t="s">
        <v>402</v>
      </c>
      <c r="AG1" s="3" t="s">
        <v>16</v>
      </c>
      <c r="AH1" s="3" t="s">
        <v>403</v>
      </c>
      <c r="AI1" s="1" t="s">
        <v>17</v>
      </c>
      <c r="AJ1" s="2" t="s">
        <v>18</v>
      </c>
      <c r="AK1" s="2" t="s">
        <v>474</v>
      </c>
      <c r="AL1" s="2" t="s">
        <v>475</v>
      </c>
      <c r="AM1" s="2" t="s">
        <v>528</v>
      </c>
      <c r="AN1" s="2" t="s">
        <v>529</v>
      </c>
      <c r="AO1" s="1" t="s">
        <v>537</v>
      </c>
      <c r="AP1" s="1" t="s">
        <v>19</v>
      </c>
      <c r="AQ1" s="2" t="s">
        <v>20</v>
      </c>
      <c r="AR1" s="1" t="s">
        <v>21</v>
      </c>
      <c r="AS1" s="2" t="s">
        <v>22</v>
      </c>
      <c r="AT1" s="1" t="s">
        <v>419</v>
      </c>
      <c r="AU1" s="12" t="s">
        <v>23</v>
      </c>
      <c r="AV1" s="1" t="s">
        <v>24</v>
      </c>
      <c r="AW1" s="1" t="s">
        <v>29</v>
      </c>
      <c r="AX1" s="2" t="s">
        <v>23</v>
      </c>
      <c r="AY1" s="1" t="s">
        <v>469</v>
      </c>
      <c r="AZ1" s="3" t="s">
        <v>470</v>
      </c>
      <c r="BA1" s="5" t="s">
        <v>34</v>
      </c>
      <c r="BB1" s="5" t="s">
        <v>35</v>
      </c>
      <c r="BC1" s="326" t="s">
        <v>36</v>
      </c>
      <c r="BD1" s="5"/>
      <c r="BE1" s="5"/>
      <c r="BF1" s="6"/>
      <c r="BG1" s="7" t="s">
        <v>27</v>
      </c>
      <c r="BH1" s="8" t="s">
        <v>32</v>
      </c>
    </row>
    <row r="2" spans="1:60" ht="15.75" thickBot="1" x14ac:dyDescent="0.3">
      <c r="A2">
        <v>1</v>
      </c>
      <c r="B2">
        <v>1</v>
      </c>
      <c r="C2">
        <v>1</v>
      </c>
      <c r="D2" t="s">
        <v>53</v>
      </c>
      <c r="E2">
        <f>VLOOKUP($D2,'AUTOMATED RPPF'!$C$2:'AUTOMATED RPPF'!$Q$365,2,FALSE)</f>
        <v>69.183199999999999</v>
      </c>
      <c r="F2">
        <f>VLOOKUP($D2,'AUTOMATED RPPF'!$C$2:'AUTOMATED RPPF'!$Q$365,3,FALSE)</f>
        <v>123</v>
      </c>
      <c r="G2">
        <f>VLOOKUP($D2,'AUTOMATED RPPF'!$C$2:'AUTOMATED RPPF'!$Q$365,4,FALSE)</f>
        <v>68.3202</v>
      </c>
      <c r="H2">
        <f>VLOOKUP($D2,'AUTOMATED RPPF'!$C$2:'AUTOMATED RPPF'!$Q$365,5,FALSE)</f>
        <v>129</v>
      </c>
      <c r="I2">
        <f>VLOOKUP($D2,'AUTOMATED RPPF'!$C$2:'AUTOMATED RPPF'!$Q$365,6,FALSE)</f>
        <v>121.81699999999999</v>
      </c>
      <c r="J2">
        <f>VLOOKUP($D2,'AUTOMATED RPPF'!$C$2:'AUTOMATED RPPF'!$Q$365,7,FALSE)</f>
        <v>3</v>
      </c>
      <c r="K2">
        <f>VLOOKUP($D2,'AUTOMATED RPPF'!$C$2:'AUTOMATED RPPF'!$Q$365,8,FALSE)</f>
        <v>129.77099999999999</v>
      </c>
      <c r="L2">
        <f>VLOOKUP($D2,'AUTOMATED RPPF'!$C$2:'AUTOMATED RPPF'!$Q$365,9,FALSE)</f>
        <v>1</v>
      </c>
      <c r="M2">
        <f>VLOOKUP($D2,'AUTOMATED RPPF'!$C$2:'AUTOMATED RPPF'!$Q$365,10,FALSE)</f>
        <v>98.516300000000001</v>
      </c>
      <c r="N2">
        <f>VLOOKUP($D2,'AUTOMATED RPPF'!$C$2:'AUTOMATED RPPF'!$Q$365,11,FALSE)</f>
        <v>34</v>
      </c>
      <c r="O2">
        <f>VLOOKUP($D2,'AUTOMATED RPPF'!$C$2:'AUTOMATED RPPF'!$Q$365,12,FALSE)</f>
        <v>93.623199999999997</v>
      </c>
      <c r="P2">
        <f>VLOOKUP($D2,'AUTOMATED RPPF'!$C$2:'AUTOMATED RPPF'!$Q$365,13,FALSE)</f>
        <v>11</v>
      </c>
      <c r="Q2">
        <f>VLOOKUP($D2,'AUTOMATED RPPF'!$C$2:'AUTOMATED RPPF'!$Q$365,14,FALSE)</f>
        <v>36.148000000000003</v>
      </c>
      <c r="R2">
        <f>VLOOKUP($D2,'AUTOMATED RPPF'!$C$2:'AUTOMATED RPPF'!$Q$365,15,FALSE)</f>
        <v>2</v>
      </c>
      <c r="S2" t="str">
        <f t="shared" ref="S2:S65" si="0">U2</f>
        <v>Auburn</v>
      </c>
      <c r="T2">
        <f t="shared" ref="T2:T65" si="1">K2</f>
        <v>129.77099999999999</v>
      </c>
      <c r="U2" t="str">
        <f t="shared" ref="U2:U65" si="2">X2</f>
        <v>Auburn</v>
      </c>
      <c r="V2">
        <f t="shared" ref="V2:V65" si="3">(K2-O2)/E2</f>
        <v>0.5224939002532405</v>
      </c>
      <c r="W2" s="13">
        <f t="shared" ref="W2:W65" si="4">RANK(V2,V:V,0)</f>
        <v>3</v>
      </c>
      <c r="X2" t="str">
        <f t="shared" ref="X2:X65" si="5">AD2</f>
        <v>Auburn</v>
      </c>
      <c r="Y2">
        <f t="shared" ref="Y2:Y65" si="6">(K2^2)*E2</f>
        <v>1165080.540308191</v>
      </c>
      <c r="Z2" s="13">
        <f t="shared" ref="Z2:Z65" si="7">RANK(Y2,Y:Y,0)</f>
        <v>2</v>
      </c>
      <c r="AA2">
        <f t="shared" ref="AA2:AA65" si="8">O2^1.6/E2</f>
        <v>20.616404359937174</v>
      </c>
      <c r="AB2">
        <f t="shared" ref="AB2:AB65" si="9">RANK(AA2,AA:AA,1)</f>
        <v>10</v>
      </c>
      <c r="AC2">
        <f t="shared" ref="AC2:AC65" si="10">(AB2+W2)/2</f>
        <v>6.5</v>
      </c>
      <c r="AD2" t="str">
        <f t="shared" ref="AD2:AD65" si="11">D2</f>
        <v>Auburn</v>
      </c>
      <c r="AE2">
        <f>VLOOKUP($AD2,'AUTOMATED RPPF'!$C$2:'AUTOMATED RPPF'!$AQ$365,17,FALSE)</f>
        <v>0.97990999999999995</v>
      </c>
      <c r="AF2" s="13">
        <f t="shared" ref="AF2:AF65" si="12">RANK(AE2,AE:AE,0)</f>
        <v>1</v>
      </c>
      <c r="AG2">
        <f>VLOOKUP($AD2,'AUTOMATED RPPF'!$C$2:'AUTOMATED RPPF'!$AQ$365,16,FALSE)</f>
        <v>0.97843000000000002</v>
      </c>
      <c r="AH2" s="13">
        <f t="shared" ref="AH2:AH65" si="13">RANK(AG2,AG:AG,0)</f>
        <v>3</v>
      </c>
      <c r="AI2">
        <f t="shared" ref="AI2:AI65" si="14">(AE2+AG2)/2</f>
        <v>0.97916999999999998</v>
      </c>
      <c r="AJ2" s="13">
        <f t="shared" ref="AJ2:AJ65" si="15">RANK(AI2,AI:AI,0)</f>
        <v>1</v>
      </c>
      <c r="AK2">
        <f>VLOOKUP($AD2,'AUTOMATED RPPF'!$C$2:'AUTOMATED RPPF'!$AQ$365,18,FALSE)</f>
        <v>0.98570999999999998</v>
      </c>
      <c r="AL2" s="13">
        <f t="shared" ref="AL2:AL65" si="16">RANK(AK2,AK:AK,0)</f>
        <v>1</v>
      </c>
      <c r="AM2">
        <f>VLOOKUP($AD2,'AUTOMATED RPPF'!$C$2:'AUTOMATED RPPF'!$AQ$365,19,FALSE)</f>
        <v>0.97433000000000003</v>
      </c>
      <c r="AN2" s="13">
        <f t="shared" ref="AN2:AN65" si="17">RANK(AM2,AM:AM,0)</f>
        <v>3</v>
      </c>
      <c r="AO2">
        <f t="shared" ref="AO2:AO65" si="18">(Z2+(AJ2)+W2+AN2+AL2+AC2)/6</f>
        <v>2.75</v>
      </c>
      <c r="AP2">
        <f>IF(C2=1,(AO2/AE2),REF)</f>
        <v>2.8063801777714281</v>
      </c>
      <c r="AQ2" s="13">
        <f t="shared" ref="AQ2:AQ65" si="19">RANK(AP2,AP:AP,1)</f>
        <v>1</v>
      </c>
      <c r="AR2">
        <f>IF(B2=1,(AO2/AI2),REF)</f>
        <v>2.8085010774431405</v>
      </c>
      <c r="AS2" s="13">
        <f t="shared" ref="AS2:AS65" si="20">RANK(AR2,AR:AR,1)</f>
        <v>1</v>
      </c>
      <c r="AT2">
        <f t="shared" ref="AT2:AT65" si="21">MIN(AQ2,AS2,AJ2,AL2)</f>
        <v>1</v>
      </c>
      <c r="AU2" t="str">
        <f t="shared" ref="AU2:AU65" si="22">D2</f>
        <v>Auburn</v>
      </c>
      <c r="AV2">
        <f t="shared" ref="AV2:AV65" si="23">(AE2*(($BH$2)/((AP2)))^(1/10))</f>
        <v>0.97990999999999995</v>
      </c>
      <c r="AW2">
        <f t="shared" ref="AW2:AW65" si="24">(AI2*(($BG$2)/((AR2)))^(1/8))</f>
        <v>0.97916999999999998</v>
      </c>
      <c r="AX2" t="str">
        <f t="shared" ref="AX2:AX65" si="25">AU2</f>
        <v>Auburn</v>
      </c>
      <c r="AY2">
        <f t="shared" ref="AY2:AY65" si="26">((AV2+AW2)/2)^(1/2.5)</f>
        <v>0.9917652110623224</v>
      </c>
      <c r="AZ2" s="13">
        <f t="shared" ref="AZ2:AZ65" si="27">RANK(AY2,AY:AY,0)</f>
        <v>1</v>
      </c>
      <c r="BA2" t="str">
        <f t="shared" ref="BA2:BA65" si="28">AX2</f>
        <v>Auburn</v>
      </c>
      <c r="BB2" t="str">
        <f t="shared" ref="BB2:BB65" si="29">IF(OR((AF2&lt;17),(AH2&lt;17)),"y","")</f>
        <v>y</v>
      </c>
      <c r="BC2">
        <v>1</v>
      </c>
      <c r="BF2" s="9" t="s">
        <v>33</v>
      </c>
      <c r="BG2" s="10">
        <f>MIN(AR:AR)</f>
        <v>2.8085010774431405</v>
      </c>
      <c r="BH2" s="11">
        <f>MIN(AP:AP)</f>
        <v>2.8063801777714281</v>
      </c>
    </row>
    <row r="3" spans="1:60" x14ac:dyDescent="0.25">
      <c r="A3">
        <v>1</v>
      </c>
      <c r="B3">
        <v>1</v>
      </c>
      <c r="C3">
        <v>1</v>
      </c>
      <c r="D3" t="s">
        <v>109</v>
      </c>
      <c r="E3">
        <f>VLOOKUP($D3,'AUTOMATED RPPF'!$C$2:'AUTOMATED RPPF'!$Q$365,2,FALSE)</f>
        <v>65.782700000000006</v>
      </c>
      <c r="F3">
        <f>VLOOKUP($D3,'AUTOMATED RPPF'!$C$2:'AUTOMATED RPPF'!$Q$365,3,FALSE)</f>
        <v>304</v>
      </c>
      <c r="G3">
        <f>VLOOKUP($D3,'AUTOMATED RPPF'!$C$2:'AUTOMATED RPPF'!$Q$365,4,FALSE)</f>
        <v>65.555400000000006</v>
      </c>
      <c r="H3">
        <f>VLOOKUP($D3,'AUTOMATED RPPF'!$C$2:'AUTOMATED RPPF'!$Q$365,5,FALSE)</f>
        <v>278</v>
      </c>
      <c r="I3">
        <f>VLOOKUP($D3,'AUTOMATED RPPF'!$C$2:'AUTOMATED RPPF'!$Q$365,6,FALSE)</f>
        <v>123.35299999999999</v>
      </c>
      <c r="J3">
        <f>VLOOKUP($D3,'AUTOMATED RPPF'!$C$2:'AUTOMATED RPPF'!$Q$365,7,FALSE)</f>
        <v>1</v>
      </c>
      <c r="K3">
        <f>VLOOKUP($D3,'AUTOMATED RPPF'!$C$2:'AUTOMATED RPPF'!$Q$365,8,FALSE)</f>
        <v>127.407</v>
      </c>
      <c r="L3">
        <f>VLOOKUP($D3,'AUTOMATED RPPF'!$C$2:'AUTOMATED RPPF'!$Q$365,9,FALSE)</f>
        <v>2</v>
      </c>
      <c r="M3">
        <f>VLOOKUP($D3,'AUTOMATED RPPF'!$C$2:'AUTOMATED RPPF'!$Q$365,10,FALSE)</f>
        <v>92.504300000000001</v>
      </c>
      <c r="N3">
        <f>VLOOKUP($D3,'AUTOMATED RPPF'!$C$2:'AUTOMATED RPPF'!$Q$365,11,FALSE)</f>
        <v>5</v>
      </c>
      <c r="O3">
        <f>VLOOKUP($D3,'AUTOMATED RPPF'!$C$2:'AUTOMATED RPPF'!$Q$365,12,FALSE)</f>
        <v>90.932100000000005</v>
      </c>
      <c r="P3">
        <f>VLOOKUP($D3,'AUTOMATED RPPF'!$C$2:'AUTOMATED RPPF'!$Q$365,13,FALSE)</f>
        <v>4</v>
      </c>
      <c r="Q3">
        <f>VLOOKUP($D3,'AUTOMATED RPPF'!$C$2:'AUTOMATED RPPF'!$Q$365,14,FALSE)</f>
        <v>36.474699999999999</v>
      </c>
      <c r="R3">
        <f>VLOOKUP($D3,'AUTOMATED RPPF'!$C$2:'AUTOMATED RPPF'!$Q$365,15,FALSE)</f>
        <v>1</v>
      </c>
      <c r="S3" t="str">
        <f t="shared" si="0"/>
        <v>Duke</v>
      </c>
      <c r="T3">
        <f t="shared" si="1"/>
        <v>127.407</v>
      </c>
      <c r="U3" t="str">
        <f t="shared" si="2"/>
        <v>Duke</v>
      </c>
      <c r="V3">
        <f t="shared" si="3"/>
        <v>0.55447556880456395</v>
      </c>
      <c r="W3" s="13">
        <f t="shared" si="4"/>
        <v>2</v>
      </c>
      <c r="X3" t="str">
        <f t="shared" si="5"/>
        <v>Duke</v>
      </c>
      <c r="Y3">
        <f t="shared" si="6"/>
        <v>1067820.5490990723</v>
      </c>
      <c r="Z3" s="13">
        <f t="shared" si="7"/>
        <v>8</v>
      </c>
      <c r="AA3">
        <f t="shared" si="8"/>
        <v>20.693590876277842</v>
      </c>
      <c r="AB3">
        <f t="shared" si="9"/>
        <v>11</v>
      </c>
      <c r="AC3">
        <f t="shared" si="10"/>
        <v>6.5</v>
      </c>
      <c r="AD3" t="str">
        <f t="shared" si="11"/>
        <v>Duke</v>
      </c>
      <c r="AE3">
        <f>VLOOKUP($AD3,'AUTOMATED RPPF'!$C$2:'AUTOMATED RPPF'!$AQ$365,17,FALSE)</f>
        <v>0.97221999999999997</v>
      </c>
      <c r="AF3" s="13">
        <f t="shared" si="12"/>
        <v>2</v>
      </c>
      <c r="AG3">
        <f>VLOOKUP($AD3,'AUTOMATED RPPF'!$C$2:'AUTOMATED RPPF'!$AQ$365,16,FALSE)</f>
        <v>0.98141999999999996</v>
      </c>
      <c r="AH3" s="13">
        <f t="shared" si="13"/>
        <v>2</v>
      </c>
      <c r="AI3">
        <f t="shared" si="14"/>
        <v>0.97682000000000002</v>
      </c>
      <c r="AJ3" s="13">
        <f t="shared" si="15"/>
        <v>3</v>
      </c>
      <c r="AK3">
        <f>VLOOKUP($AD3,'AUTOMATED RPPF'!$C$2:'AUTOMATED RPPF'!$AQ$365,18,FALSE)</f>
        <v>0.98272000000000004</v>
      </c>
      <c r="AL3" s="13">
        <f t="shared" si="16"/>
        <v>2</v>
      </c>
      <c r="AM3">
        <f>VLOOKUP($AD3,'AUTOMATED RPPF'!$C$2:'AUTOMATED RPPF'!$AQ$365,19,FALSE)</f>
        <v>0.97850999999999999</v>
      </c>
      <c r="AN3" s="13">
        <f t="shared" si="17"/>
        <v>1</v>
      </c>
      <c r="AO3">
        <f t="shared" si="18"/>
        <v>3.75</v>
      </c>
      <c r="AP3">
        <f>IF(C3=1,(AO3/AE3),REF)</f>
        <v>3.8571516734895397</v>
      </c>
      <c r="AQ3" s="13">
        <f t="shared" si="19"/>
        <v>2</v>
      </c>
      <c r="AR3">
        <f>IF(B3=1,(AO3/AI3),REF)</f>
        <v>3.8389877357138471</v>
      </c>
      <c r="AS3" s="13">
        <f t="shared" si="20"/>
        <v>2</v>
      </c>
      <c r="AT3">
        <f t="shared" si="21"/>
        <v>2</v>
      </c>
      <c r="AU3" t="str">
        <f t="shared" si="22"/>
        <v>Duke</v>
      </c>
      <c r="AV3">
        <f t="shared" si="23"/>
        <v>0.94178664934247347</v>
      </c>
      <c r="AW3">
        <f t="shared" si="24"/>
        <v>0.93939182577429614</v>
      </c>
      <c r="AX3" t="str">
        <f t="shared" si="25"/>
        <v>Duke</v>
      </c>
      <c r="AY3">
        <f t="shared" si="26"/>
        <v>0.97579817617758013</v>
      </c>
      <c r="AZ3" s="13">
        <f t="shared" si="27"/>
        <v>2</v>
      </c>
      <c r="BA3" t="str">
        <f t="shared" si="28"/>
        <v>Duke</v>
      </c>
      <c r="BB3" t="str">
        <f t="shared" si="29"/>
        <v>y</v>
      </c>
      <c r="BC3">
        <v>2</v>
      </c>
    </row>
    <row r="4" spans="1:60" x14ac:dyDescent="0.25">
      <c r="A4">
        <v>1</v>
      </c>
      <c r="B4">
        <v>1</v>
      </c>
      <c r="C4">
        <v>1</v>
      </c>
      <c r="D4" t="s">
        <v>122</v>
      </c>
      <c r="E4">
        <f>VLOOKUP($D4,'AUTOMATED RPPF'!$C$2:'AUTOMATED RPPF'!$Q$365,2,FALSE)</f>
        <v>70.238900000000001</v>
      </c>
      <c r="F4">
        <f>VLOOKUP($D4,'AUTOMATED RPPF'!$C$2:'AUTOMATED RPPF'!$Q$365,3,FALSE)</f>
        <v>71</v>
      </c>
      <c r="G4">
        <f>VLOOKUP($D4,'AUTOMATED RPPF'!$C$2:'AUTOMATED RPPF'!$Q$365,4,FALSE)</f>
        <v>69.253600000000006</v>
      </c>
      <c r="H4">
        <f>VLOOKUP($D4,'AUTOMATED RPPF'!$C$2:'AUTOMATED RPPF'!$Q$365,5,FALSE)</f>
        <v>77</v>
      </c>
      <c r="I4">
        <f>VLOOKUP($D4,'AUTOMATED RPPF'!$C$2:'AUTOMATED RPPF'!$Q$365,6,FALSE)</f>
        <v>119.16500000000001</v>
      </c>
      <c r="J4">
        <f>VLOOKUP($D4,'AUTOMATED RPPF'!$C$2:'AUTOMATED RPPF'!$Q$365,7,FALSE)</f>
        <v>9</v>
      </c>
      <c r="K4">
        <f>VLOOKUP($D4,'AUTOMATED RPPF'!$C$2:'AUTOMATED RPPF'!$Q$365,8,FALSE)</f>
        <v>126.65300000000001</v>
      </c>
      <c r="L4">
        <f>VLOOKUP($D4,'AUTOMATED RPPF'!$C$2:'AUTOMATED RPPF'!$Q$365,9,FALSE)</f>
        <v>4</v>
      </c>
      <c r="M4">
        <f>VLOOKUP($D4,'AUTOMATED RPPF'!$C$2:'AUTOMATED RPPF'!$Q$365,10,FALSE)</f>
        <v>94.604399999999998</v>
      </c>
      <c r="N4">
        <f>VLOOKUP($D4,'AUTOMATED RPPF'!$C$2:'AUTOMATED RPPF'!$Q$365,11,FALSE)</f>
        <v>9</v>
      </c>
      <c r="O4">
        <f>VLOOKUP($D4,'AUTOMATED RPPF'!$C$2:'AUTOMATED RPPF'!$Q$365,12,FALSE)</f>
        <v>92.981999999999999</v>
      </c>
      <c r="P4">
        <f>VLOOKUP($D4,'AUTOMATED RPPF'!$C$2:'AUTOMATED RPPF'!$Q$365,13,FALSE)</f>
        <v>8</v>
      </c>
      <c r="Q4">
        <f>VLOOKUP($D4,'AUTOMATED RPPF'!$C$2:'AUTOMATED RPPF'!$Q$365,14,FALSE)</f>
        <v>33.6708</v>
      </c>
      <c r="R4">
        <f>VLOOKUP($D4,'AUTOMATED RPPF'!$C$2:'AUTOMATED RPPF'!$Q$365,15,FALSE)</f>
        <v>4</v>
      </c>
      <c r="S4" t="str">
        <f t="shared" si="0"/>
        <v>Florida</v>
      </c>
      <c r="T4">
        <f t="shared" si="1"/>
        <v>126.65300000000001</v>
      </c>
      <c r="U4" t="str">
        <f t="shared" si="2"/>
        <v>Florida</v>
      </c>
      <c r="V4">
        <f t="shared" si="3"/>
        <v>0.47937823627647935</v>
      </c>
      <c r="W4" s="13">
        <f t="shared" si="4"/>
        <v>4</v>
      </c>
      <c r="X4" t="str">
        <f t="shared" si="5"/>
        <v>Florida</v>
      </c>
      <c r="Y4">
        <f t="shared" si="6"/>
        <v>1126700.9593275103</v>
      </c>
      <c r="Z4" s="13">
        <f t="shared" si="7"/>
        <v>4</v>
      </c>
      <c r="AA4">
        <f t="shared" si="8"/>
        <v>20.084476295071941</v>
      </c>
      <c r="AB4">
        <f t="shared" si="9"/>
        <v>3</v>
      </c>
      <c r="AC4">
        <f t="shared" si="10"/>
        <v>3.5</v>
      </c>
      <c r="AD4" t="str">
        <f t="shared" si="11"/>
        <v>Florida</v>
      </c>
      <c r="AE4">
        <f>VLOOKUP($AD4,'AUTOMATED RPPF'!$C$2:'AUTOMATED RPPF'!$AQ$365,17,FALSE)</f>
        <v>0.94781000000000004</v>
      </c>
      <c r="AF4" s="13">
        <f t="shared" si="12"/>
        <v>10</v>
      </c>
      <c r="AG4">
        <f>VLOOKUP($AD4,'AUTOMATED RPPF'!$C$2:'AUTOMATED RPPF'!$AQ$365,16,FALSE)</f>
        <v>0.97524</v>
      </c>
      <c r="AH4" s="13">
        <f t="shared" si="13"/>
        <v>4</v>
      </c>
      <c r="AI4">
        <f t="shared" si="14"/>
        <v>0.96152499999999996</v>
      </c>
      <c r="AJ4" s="13">
        <f t="shared" si="15"/>
        <v>4</v>
      </c>
      <c r="AK4">
        <f>VLOOKUP($AD4,'AUTOMATED RPPF'!$C$2:'AUTOMATED RPPF'!$AQ$365,18,FALSE)</f>
        <v>0.95367000000000002</v>
      </c>
      <c r="AL4" s="13">
        <f t="shared" si="16"/>
        <v>7</v>
      </c>
      <c r="AM4">
        <f>VLOOKUP($AD4,'AUTOMATED RPPF'!$C$2:'AUTOMATED RPPF'!$AQ$365,19,FALSE)</f>
        <v>0.94131399999999998</v>
      </c>
      <c r="AN4" s="13">
        <f t="shared" si="17"/>
        <v>14</v>
      </c>
      <c r="AO4">
        <f t="shared" si="18"/>
        <v>6.083333333333333</v>
      </c>
      <c r="AP4">
        <f>IF(C4=1,(AO4/AE4),REF)</f>
        <v>6.4183046531829513</v>
      </c>
      <c r="AQ4" s="13">
        <f t="shared" si="19"/>
        <v>3</v>
      </c>
      <c r="AR4">
        <f>IF(B4=1,(AO4/AI4),REF)</f>
        <v>6.3267552412400443</v>
      </c>
      <c r="AS4" s="13">
        <f t="shared" si="20"/>
        <v>3</v>
      </c>
      <c r="AT4">
        <f t="shared" si="21"/>
        <v>3</v>
      </c>
      <c r="AU4" t="str">
        <f t="shared" si="22"/>
        <v>Florida</v>
      </c>
      <c r="AV4">
        <f t="shared" si="23"/>
        <v>0.87255719523863884</v>
      </c>
      <c r="AW4">
        <f t="shared" si="24"/>
        <v>0.86870490900878972</v>
      </c>
      <c r="AX4" t="str">
        <f t="shared" si="25"/>
        <v>Florida</v>
      </c>
      <c r="AY4">
        <f t="shared" si="26"/>
        <v>0.94609263376116837</v>
      </c>
      <c r="AZ4" s="13">
        <f t="shared" si="27"/>
        <v>3</v>
      </c>
      <c r="BA4" t="str">
        <f t="shared" si="28"/>
        <v>Florida</v>
      </c>
      <c r="BB4" t="str">
        <f t="shared" si="29"/>
        <v>y</v>
      </c>
      <c r="BC4">
        <v>3</v>
      </c>
    </row>
    <row r="5" spans="1:60" x14ac:dyDescent="0.25">
      <c r="A5">
        <v>1</v>
      </c>
      <c r="B5">
        <v>1</v>
      </c>
      <c r="C5">
        <v>1</v>
      </c>
      <c r="D5" t="s">
        <v>40</v>
      </c>
      <c r="E5">
        <f>VLOOKUP($D5,'AUTOMATED RPPF'!$C$2:'AUTOMATED RPPF'!$Q$365,2,FALSE)</f>
        <v>75.811599999999999</v>
      </c>
      <c r="F5">
        <f>VLOOKUP($D5,'AUTOMATED RPPF'!$C$2:'AUTOMATED RPPF'!$Q$365,3,FALSE)</f>
        <v>1</v>
      </c>
      <c r="G5">
        <f>VLOOKUP($D5,'AUTOMATED RPPF'!$C$2:'AUTOMATED RPPF'!$Q$365,4,FALSE)</f>
        <v>74.6721</v>
      </c>
      <c r="H5">
        <f>VLOOKUP($D5,'AUTOMATED RPPF'!$C$2:'AUTOMATED RPPF'!$Q$365,5,FALSE)</f>
        <v>1</v>
      </c>
      <c r="I5">
        <f>VLOOKUP($D5,'AUTOMATED RPPF'!$C$2:'AUTOMATED RPPF'!$Q$365,6,FALSE)</f>
        <v>119.078</v>
      </c>
      <c r="J5">
        <f>VLOOKUP($D5,'AUTOMATED RPPF'!$C$2:'AUTOMATED RPPF'!$Q$365,7,FALSE)</f>
        <v>10</v>
      </c>
      <c r="K5">
        <f>VLOOKUP($D5,'AUTOMATED RPPF'!$C$2:'AUTOMATED RPPF'!$Q$365,8,FALSE)</f>
        <v>127.371</v>
      </c>
      <c r="L5">
        <f>VLOOKUP($D5,'AUTOMATED RPPF'!$C$2:'AUTOMATED RPPF'!$Q$365,9,FALSE)</f>
        <v>3</v>
      </c>
      <c r="M5">
        <f>VLOOKUP($D5,'AUTOMATED RPPF'!$C$2:'AUTOMATED RPPF'!$Q$365,10,FALSE)</f>
        <v>105.57299999999999</v>
      </c>
      <c r="N5">
        <f>VLOOKUP($D5,'AUTOMATED RPPF'!$C$2:'AUTOMATED RPPF'!$Q$365,11,FALSE)</f>
        <v>169</v>
      </c>
      <c r="O5">
        <f>VLOOKUP($D5,'AUTOMATED RPPF'!$C$2:'AUTOMATED RPPF'!$Q$365,12,FALSE)</f>
        <v>99.4833</v>
      </c>
      <c r="P5">
        <f>VLOOKUP($D5,'AUTOMATED RPPF'!$C$2:'AUTOMATED RPPF'!$Q$365,13,FALSE)</f>
        <v>46</v>
      </c>
      <c r="Q5">
        <f>VLOOKUP($D5,'AUTOMATED RPPF'!$C$2:'AUTOMATED RPPF'!$Q$365,14,FALSE)</f>
        <v>27.887599999999999</v>
      </c>
      <c r="R5">
        <f>VLOOKUP($D5,'AUTOMATED RPPF'!$C$2:'AUTOMATED RPPF'!$Q$365,15,FALSE)</f>
        <v>6</v>
      </c>
      <c r="S5" t="str">
        <f t="shared" si="0"/>
        <v>Alabama</v>
      </c>
      <c r="T5">
        <f t="shared" si="1"/>
        <v>127.371</v>
      </c>
      <c r="U5" t="str">
        <f t="shared" si="2"/>
        <v>Alabama</v>
      </c>
      <c r="V5">
        <f t="shared" si="3"/>
        <v>0.36785531501775448</v>
      </c>
      <c r="W5" s="13">
        <f t="shared" si="4"/>
        <v>13</v>
      </c>
      <c r="X5" t="str">
        <f t="shared" si="5"/>
        <v>Alabama</v>
      </c>
      <c r="Y5">
        <f t="shared" si="6"/>
        <v>1229919.7614988354</v>
      </c>
      <c r="Z5" s="13">
        <f t="shared" si="7"/>
        <v>1</v>
      </c>
      <c r="AA5">
        <f t="shared" si="8"/>
        <v>20.733118518320197</v>
      </c>
      <c r="AB5">
        <f t="shared" si="9"/>
        <v>12</v>
      </c>
      <c r="AC5">
        <f t="shared" si="10"/>
        <v>12.5</v>
      </c>
      <c r="AD5" t="str">
        <f t="shared" si="11"/>
        <v>Alabama</v>
      </c>
      <c r="AE5">
        <f>VLOOKUP($AD5,'AUTOMATED RPPF'!$C$2:'AUTOMATED RPPF'!$AQ$365,17,FALSE)</f>
        <v>0.95087999999999995</v>
      </c>
      <c r="AF5" s="13">
        <f t="shared" si="12"/>
        <v>8</v>
      </c>
      <c r="AG5">
        <f>VLOOKUP($AD5,'AUTOMATED RPPF'!$C$2:'AUTOMATED RPPF'!$AQ$365,16,FALSE)</f>
        <v>0.95881000000000005</v>
      </c>
      <c r="AH5" s="13">
        <f t="shared" si="13"/>
        <v>10</v>
      </c>
      <c r="AI5">
        <f t="shared" si="14"/>
        <v>0.95484499999999994</v>
      </c>
      <c r="AJ5" s="13">
        <f t="shared" si="15"/>
        <v>6</v>
      </c>
      <c r="AK5">
        <f>VLOOKUP($AD5,'AUTOMATED RPPF'!$C$2:'AUTOMATED RPPF'!$AQ$365,18,FALSE)</f>
        <v>0.95059000000000005</v>
      </c>
      <c r="AL5" s="13">
        <f t="shared" si="16"/>
        <v>9</v>
      </c>
      <c r="AM5">
        <f>VLOOKUP($AD5,'AUTOMATED RPPF'!$C$2:'AUTOMATED RPPF'!$AQ$365,19,FALSE)</f>
        <v>0.96525000000000005</v>
      </c>
      <c r="AN5" s="13">
        <f t="shared" si="17"/>
        <v>5</v>
      </c>
      <c r="AO5">
        <f t="shared" si="18"/>
        <v>7.75</v>
      </c>
      <c r="AP5">
        <f>IF(C5=1,(AO5/AE5),REF)</f>
        <v>8.150344943631163</v>
      </c>
      <c r="AQ5" s="13">
        <f t="shared" si="19"/>
        <v>5</v>
      </c>
      <c r="AR5">
        <f>IF(B5=1,(AO5/AI5),REF)</f>
        <v>8.1165005838643971</v>
      </c>
      <c r="AS5" s="13">
        <f t="shared" si="20"/>
        <v>5</v>
      </c>
      <c r="AT5">
        <f t="shared" si="21"/>
        <v>5</v>
      </c>
      <c r="AU5" t="str">
        <f t="shared" si="22"/>
        <v>Alabama</v>
      </c>
      <c r="AV5">
        <f t="shared" si="23"/>
        <v>0.85471783125215939</v>
      </c>
      <c r="AW5">
        <f t="shared" si="24"/>
        <v>0.83622105742091746</v>
      </c>
      <c r="AX5" t="str">
        <f t="shared" si="25"/>
        <v>Alabama</v>
      </c>
      <c r="AY5">
        <f t="shared" si="26"/>
        <v>0.93505932717312246</v>
      </c>
      <c r="AZ5" s="13">
        <f t="shared" si="27"/>
        <v>5</v>
      </c>
      <c r="BA5" t="str">
        <f t="shared" si="28"/>
        <v>Alabama</v>
      </c>
      <c r="BB5" t="str">
        <f t="shared" si="29"/>
        <v>y</v>
      </c>
      <c r="BC5">
        <v>4</v>
      </c>
    </row>
    <row r="6" spans="1:60" x14ac:dyDescent="0.25">
      <c r="A6">
        <v>1</v>
      </c>
      <c r="B6">
        <v>1</v>
      </c>
      <c r="C6">
        <v>1</v>
      </c>
      <c r="D6" t="s">
        <v>148</v>
      </c>
      <c r="E6">
        <f>VLOOKUP($D6,'AUTOMATED RPPF'!$C$2:'AUTOMATED RPPF'!$Q$365,2,FALSE)</f>
        <v>62.090800000000002</v>
      </c>
      <c r="F6">
        <f>VLOOKUP($D6,'AUTOMATED RPPF'!$C$2:'AUTOMATED RPPF'!$Q$365,3,FALSE)</f>
        <v>360</v>
      </c>
      <c r="G6">
        <f>VLOOKUP($D6,'AUTOMATED RPPF'!$C$2:'AUTOMATED RPPF'!$Q$365,4,FALSE)</f>
        <v>60.7864</v>
      </c>
      <c r="H6">
        <f>VLOOKUP($D6,'AUTOMATED RPPF'!$C$2:'AUTOMATED RPPF'!$Q$365,5,FALSE)</f>
        <v>361</v>
      </c>
      <c r="I6">
        <f>VLOOKUP($D6,'AUTOMATED RPPF'!$C$2:'AUTOMATED RPPF'!$Q$365,6,FALSE)</f>
        <v>118.73699999999999</v>
      </c>
      <c r="J6">
        <f>VLOOKUP($D6,'AUTOMATED RPPF'!$C$2:'AUTOMATED RPPF'!$Q$365,7,FALSE)</f>
        <v>13</v>
      </c>
      <c r="K6">
        <f>VLOOKUP($D6,'AUTOMATED RPPF'!$C$2:'AUTOMATED RPPF'!$Q$365,8,FALSE)</f>
        <v>125.196</v>
      </c>
      <c r="L6">
        <f>VLOOKUP($D6,'AUTOMATED RPPF'!$C$2:'AUTOMATED RPPF'!$Q$365,9,FALSE)</f>
        <v>7</v>
      </c>
      <c r="M6">
        <f>VLOOKUP($D6,'AUTOMATED RPPF'!$C$2:'AUTOMATED RPPF'!$Q$365,10,FALSE)</f>
        <v>90.485799999999998</v>
      </c>
      <c r="N6">
        <f>VLOOKUP($D6,'AUTOMATED RPPF'!$C$2:'AUTOMATED RPPF'!$Q$365,11,FALSE)</f>
        <v>1</v>
      </c>
      <c r="O6">
        <f>VLOOKUP($D6,'AUTOMATED RPPF'!$C$2:'AUTOMATED RPPF'!$Q$365,12,FALSE)</f>
        <v>90.078199999999995</v>
      </c>
      <c r="P6">
        <f>VLOOKUP($D6,'AUTOMATED RPPF'!$C$2:'AUTOMATED RPPF'!$Q$365,13,FALSE)</f>
        <v>3</v>
      </c>
      <c r="Q6">
        <f>VLOOKUP($D6,'AUTOMATED RPPF'!$C$2:'AUTOMATED RPPF'!$Q$365,14,FALSE)</f>
        <v>35.117600000000003</v>
      </c>
      <c r="R6">
        <f>VLOOKUP($D6,'AUTOMATED RPPF'!$C$2:'AUTOMATED RPPF'!$Q$365,15,FALSE)</f>
        <v>3</v>
      </c>
      <c r="S6" t="str">
        <f t="shared" si="0"/>
        <v>Houston</v>
      </c>
      <c r="T6">
        <f t="shared" si="1"/>
        <v>125.196</v>
      </c>
      <c r="U6" t="str">
        <f t="shared" si="2"/>
        <v>Houston</v>
      </c>
      <c r="V6">
        <f t="shared" si="3"/>
        <v>0.56558781655253276</v>
      </c>
      <c r="W6" s="13">
        <f t="shared" si="4"/>
        <v>1</v>
      </c>
      <c r="X6" t="str">
        <f t="shared" si="5"/>
        <v>Houston</v>
      </c>
      <c r="Y6">
        <f t="shared" si="6"/>
        <v>973213.58448017284</v>
      </c>
      <c r="Z6" s="13">
        <f t="shared" si="7"/>
        <v>27</v>
      </c>
      <c r="AA6">
        <f t="shared" si="8"/>
        <v>21.595549705497618</v>
      </c>
      <c r="AB6">
        <f t="shared" si="9"/>
        <v>20</v>
      </c>
      <c r="AC6">
        <f t="shared" si="10"/>
        <v>10.5</v>
      </c>
      <c r="AD6" t="str">
        <f t="shared" si="11"/>
        <v>Houston</v>
      </c>
      <c r="AE6">
        <f>VLOOKUP($AD6,'AUTOMATED RPPF'!$C$2:'AUTOMATED RPPF'!$AQ$365,17,FALSE)</f>
        <v>0.96562999999999999</v>
      </c>
      <c r="AF6" s="13">
        <f t="shared" si="12"/>
        <v>3</v>
      </c>
      <c r="AG6">
        <f>VLOOKUP($AD6,'AUTOMATED RPPF'!$C$2:'AUTOMATED RPPF'!$AQ$365,16,FALSE)</f>
        <v>0.99100999999999995</v>
      </c>
      <c r="AH6" s="13">
        <f t="shared" si="13"/>
        <v>1</v>
      </c>
      <c r="AI6">
        <f t="shared" si="14"/>
        <v>0.97831999999999997</v>
      </c>
      <c r="AJ6" s="13">
        <f t="shared" si="15"/>
        <v>2</v>
      </c>
      <c r="AK6">
        <f>VLOOKUP($AD6,'AUTOMATED RPPF'!$C$2:'AUTOMATED RPPF'!$AQ$365,18,FALSE)</f>
        <v>0.98112999999999995</v>
      </c>
      <c r="AL6" s="13">
        <f t="shared" si="16"/>
        <v>3</v>
      </c>
      <c r="AM6">
        <f>VLOOKUP($AD6,'AUTOMATED RPPF'!$C$2:'AUTOMATED RPPF'!$AQ$365,19,FALSE)</f>
        <v>0.97652000000000005</v>
      </c>
      <c r="AN6" s="13">
        <f t="shared" si="17"/>
        <v>2</v>
      </c>
      <c r="AO6">
        <f t="shared" si="18"/>
        <v>7.583333333333333</v>
      </c>
      <c r="AP6">
        <f>IF(C6=1,(AO6/AE6),REF)</f>
        <v>7.8532495193120893</v>
      </c>
      <c r="AQ6" s="13">
        <f t="shared" si="19"/>
        <v>4</v>
      </c>
      <c r="AR6">
        <f>IF(B6=1,(AO6/AI6),REF)</f>
        <v>7.7513833237931689</v>
      </c>
      <c r="AS6" s="13">
        <f t="shared" si="20"/>
        <v>4</v>
      </c>
      <c r="AT6">
        <f t="shared" si="21"/>
        <v>2</v>
      </c>
      <c r="AU6" t="str">
        <f t="shared" si="22"/>
        <v>Houston</v>
      </c>
      <c r="AV6">
        <f t="shared" si="23"/>
        <v>0.87120520341243868</v>
      </c>
      <c r="AW6">
        <f t="shared" si="24"/>
        <v>0.86172333697019932</v>
      </c>
      <c r="AX6" t="str">
        <f t="shared" si="25"/>
        <v>Houston</v>
      </c>
      <c r="AY6">
        <f t="shared" si="26"/>
        <v>0.944278852250795</v>
      </c>
      <c r="AZ6" s="13">
        <f t="shared" si="27"/>
        <v>4</v>
      </c>
      <c r="BA6" t="str">
        <f t="shared" si="28"/>
        <v>Houston</v>
      </c>
      <c r="BB6" t="str">
        <f t="shared" si="29"/>
        <v>y</v>
      </c>
      <c r="BC6">
        <v>5</v>
      </c>
    </row>
    <row r="7" spans="1:60" x14ac:dyDescent="0.25">
      <c r="A7">
        <v>1</v>
      </c>
      <c r="B7">
        <v>1</v>
      </c>
      <c r="C7">
        <v>1</v>
      </c>
      <c r="D7" t="s">
        <v>332</v>
      </c>
      <c r="E7">
        <f>VLOOKUP($D7,'AUTOMATED RPPF'!$C$2:'AUTOMATED RPPF'!$Q$365,2,FALSE)</f>
        <v>66.880499999999998</v>
      </c>
      <c r="F7">
        <f>VLOOKUP($D7,'AUTOMATED RPPF'!$C$2:'AUTOMATED RPPF'!$Q$365,3,FALSE)</f>
        <v>246</v>
      </c>
      <c r="G7">
        <f>VLOOKUP($D7,'AUTOMATED RPPF'!$C$2:'AUTOMATED RPPF'!$Q$365,4,FALSE)</f>
        <v>65.581599999999995</v>
      </c>
      <c r="H7">
        <f>VLOOKUP($D7,'AUTOMATED RPPF'!$C$2:'AUTOMATED RPPF'!$Q$365,5,FALSE)</f>
        <v>276</v>
      </c>
      <c r="I7">
        <f>VLOOKUP($D7,'AUTOMATED RPPF'!$C$2:'AUTOMATED RPPF'!$Q$365,6,FALSE)</f>
        <v>119.82</v>
      </c>
      <c r="J7">
        <f>VLOOKUP($D7,'AUTOMATED RPPF'!$C$2:'AUTOMATED RPPF'!$Q$365,7,FALSE)</f>
        <v>7</v>
      </c>
      <c r="K7">
        <f>VLOOKUP($D7,'AUTOMATED RPPF'!$C$2:'AUTOMATED RPPF'!$Q$365,8,FALSE)</f>
        <v>124.623</v>
      </c>
      <c r="L7">
        <f>VLOOKUP($D7,'AUTOMATED RPPF'!$C$2:'AUTOMATED RPPF'!$Q$365,9,FALSE)</f>
        <v>11</v>
      </c>
      <c r="M7">
        <f>VLOOKUP($D7,'AUTOMATED RPPF'!$C$2:'AUTOMATED RPPF'!$Q$365,10,FALSE)</f>
        <v>98.112399999999994</v>
      </c>
      <c r="N7">
        <f>VLOOKUP($D7,'AUTOMATED RPPF'!$C$2:'AUTOMATED RPPF'!$Q$365,11,FALSE)</f>
        <v>29</v>
      </c>
      <c r="O7">
        <f>VLOOKUP($D7,'AUTOMATED RPPF'!$C$2:'AUTOMATED RPPF'!$Q$365,12,FALSE)</f>
        <v>97.7072</v>
      </c>
      <c r="P7">
        <f>VLOOKUP($D7,'AUTOMATED RPPF'!$C$2:'AUTOMATED RPPF'!$Q$365,13,FALSE)</f>
        <v>35</v>
      </c>
      <c r="Q7">
        <f>VLOOKUP($D7,'AUTOMATED RPPF'!$C$2:'AUTOMATED RPPF'!$Q$365,14,FALSE)</f>
        <v>26.915900000000001</v>
      </c>
      <c r="R7">
        <f>VLOOKUP($D7,'AUTOMATED RPPF'!$C$2:'AUTOMATED RPPF'!$Q$365,15,FALSE)</f>
        <v>8</v>
      </c>
      <c r="S7" t="str">
        <f t="shared" si="0"/>
        <v>Texas Tech</v>
      </c>
      <c r="T7">
        <f t="shared" si="1"/>
        <v>124.623</v>
      </c>
      <c r="U7" t="str">
        <f t="shared" si="2"/>
        <v>Texas Tech</v>
      </c>
      <c r="V7">
        <f t="shared" si="3"/>
        <v>0.40244615396116962</v>
      </c>
      <c r="W7" s="13">
        <f t="shared" si="4"/>
        <v>6</v>
      </c>
      <c r="X7" t="str">
        <f t="shared" si="5"/>
        <v>Texas Tech</v>
      </c>
      <c r="Y7">
        <f t="shared" si="6"/>
        <v>1038713.8310335845</v>
      </c>
      <c r="Z7" s="13">
        <f t="shared" si="7"/>
        <v>11</v>
      </c>
      <c r="AA7">
        <f t="shared" si="8"/>
        <v>22.834052610274249</v>
      </c>
      <c r="AB7">
        <f t="shared" si="9"/>
        <v>49</v>
      </c>
      <c r="AC7">
        <f t="shared" si="10"/>
        <v>27.5</v>
      </c>
      <c r="AD7" t="str">
        <f t="shared" si="11"/>
        <v>Texas Tech</v>
      </c>
      <c r="AE7">
        <f>VLOOKUP($AD7,'AUTOMATED RPPF'!$C$2:'AUTOMATED RPPF'!$AQ$365,17,FALSE)</f>
        <v>0.93781099999999995</v>
      </c>
      <c r="AF7" s="13">
        <f t="shared" si="12"/>
        <v>11</v>
      </c>
      <c r="AG7">
        <f>VLOOKUP($AD7,'AUTOMATED RPPF'!$C$2:'AUTOMATED RPPF'!$AQ$365,16,FALSE)</f>
        <v>0.950214</v>
      </c>
      <c r="AH7" s="13">
        <f t="shared" si="13"/>
        <v>14</v>
      </c>
      <c r="AI7">
        <f t="shared" si="14"/>
        <v>0.94401249999999992</v>
      </c>
      <c r="AJ7" s="13">
        <f t="shared" si="15"/>
        <v>7</v>
      </c>
      <c r="AK7">
        <f>VLOOKUP($AD7,'AUTOMATED RPPF'!$C$2:'AUTOMATED RPPF'!$AQ$365,18,FALSE)</f>
        <v>0.93241600000000002</v>
      </c>
      <c r="AL7" s="13">
        <f t="shared" si="16"/>
        <v>16</v>
      </c>
      <c r="AM7">
        <f>VLOOKUP($AD7,'AUTOMATED RPPF'!$C$2:'AUTOMATED RPPF'!$AQ$365,19,FALSE)</f>
        <v>0.96604000000000001</v>
      </c>
      <c r="AN7" s="13">
        <f t="shared" si="17"/>
        <v>4</v>
      </c>
      <c r="AO7">
        <f t="shared" si="18"/>
        <v>11.916666666666666</v>
      </c>
      <c r="AP7">
        <f>IF(C7=1,(AO7/AE7),REF)</f>
        <v>12.706895810207671</v>
      </c>
      <c r="AQ7" s="13">
        <f t="shared" si="19"/>
        <v>7</v>
      </c>
      <c r="AR7">
        <f>IF(B7=1,(AO7/AI7),REF)</f>
        <v>12.62342041727908</v>
      </c>
      <c r="AS7" s="13">
        <f t="shared" si="20"/>
        <v>7</v>
      </c>
      <c r="AT7">
        <f t="shared" si="21"/>
        <v>7</v>
      </c>
      <c r="AU7" t="str">
        <f t="shared" si="22"/>
        <v>Texas Tech</v>
      </c>
      <c r="AV7">
        <f t="shared" si="23"/>
        <v>0.80635452235092764</v>
      </c>
      <c r="AW7">
        <f t="shared" si="24"/>
        <v>0.78232991727825629</v>
      </c>
      <c r="AX7" t="str">
        <f t="shared" si="25"/>
        <v>Texas Tech</v>
      </c>
      <c r="AY7">
        <f t="shared" si="26"/>
        <v>0.91201726213482048</v>
      </c>
      <c r="AZ7" s="13">
        <f t="shared" si="27"/>
        <v>6</v>
      </c>
      <c r="BA7" t="str">
        <f t="shared" si="28"/>
        <v>Texas Tech</v>
      </c>
      <c r="BB7" t="str">
        <f t="shared" si="29"/>
        <v>y</v>
      </c>
      <c r="BC7">
        <v>6</v>
      </c>
    </row>
    <row r="8" spans="1:60" x14ac:dyDescent="0.25">
      <c r="A8">
        <v>1</v>
      </c>
      <c r="B8">
        <v>1</v>
      </c>
      <c r="C8">
        <v>1</v>
      </c>
      <c r="D8" t="s">
        <v>153</v>
      </c>
      <c r="E8">
        <f>VLOOKUP($D8,'AUTOMATED RPPF'!$C$2:'AUTOMATED RPPF'!$Q$365,2,FALSE)</f>
        <v>72.585800000000006</v>
      </c>
      <c r="F8">
        <f>VLOOKUP($D8,'AUTOMATED RPPF'!$C$2:'AUTOMATED RPPF'!$Q$365,3,FALSE)</f>
        <v>17</v>
      </c>
      <c r="G8">
        <f>VLOOKUP($D8,'AUTOMATED RPPF'!$C$2:'AUTOMATED RPPF'!$Q$365,4,FALSE)</f>
        <v>71.898099999999999</v>
      </c>
      <c r="H8">
        <f>VLOOKUP($D8,'AUTOMATED RPPF'!$C$2:'AUTOMATED RPPF'!$Q$365,5,FALSE)</f>
        <v>15</v>
      </c>
      <c r="I8">
        <f>VLOOKUP($D8,'AUTOMATED RPPF'!$C$2:'AUTOMATED RPPF'!$Q$365,6,FALSE)</f>
        <v>114.782</v>
      </c>
      <c r="J8">
        <f>VLOOKUP($D8,'AUTOMATED RPPF'!$C$2:'AUTOMATED RPPF'!$Q$365,7,FALSE)</f>
        <v>32</v>
      </c>
      <c r="K8">
        <f>VLOOKUP($D8,'AUTOMATED RPPF'!$C$2:'AUTOMATED RPPF'!$Q$365,8,FALSE)</f>
        <v>120.837</v>
      </c>
      <c r="L8">
        <f>VLOOKUP($D8,'AUTOMATED RPPF'!$C$2:'AUTOMATED RPPF'!$Q$365,9,FALSE)</f>
        <v>16</v>
      </c>
      <c r="M8">
        <f>VLOOKUP($D8,'AUTOMATED RPPF'!$C$2:'AUTOMATED RPPF'!$Q$365,10,FALSE)</f>
        <v>99.160700000000006</v>
      </c>
      <c r="N8">
        <f>VLOOKUP($D8,'AUTOMATED RPPF'!$C$2:'AUTOMATED RPPF'!$Q$365,11,FALSE)</f>
        <v>45</v>
      </c>
      <c r="O8">
        <f>VLOOKUP($D8,'AUTOMATED RPPF'!$C$2:'AUTOMATED RPPF'!$Q$365,12,FALSE)</f>
        <v>97.430400000000006</v>
      </c>
      <c r="P8">
        <f>VLOOKUP($D8,'AUTOMATED RPPF'!$C$2:'AUTOMATED RPPF'!$Q$365,13,FALSE)</f>
        <v>31</v>
      </c>
      <c r="Q8">
        <f>VLOOKUP($D8,'AUTOMATED RPPF'!$C$2:'AUTOMATED RPPF'!$Q$365,14,FALSE)</f>
        <v>23.406500000000001</v>
      </c>
      <c r="R8">
        <f>VLOOKUP($D8,'AUTOMATED RPPF'!$C$2:'AUTOMATED RPPF'!$Q$365,15,FALSE)</f>
        <v>21</v>
      </c>
      <c r="S8" t="str">
        <f t="shared" si="0"/>
        <v>Illinois</v>
      </c>
      <c r="T8">
        <f t="shared" si="1"/>
        <v>120.837</v>
      </c>
      <c r="U8" t="str">
        <f t="shared" si="2"/>
        <v>Illinois</v>
      </c>
      <c r="V8">
        <f t="shared" si="3"/>
        <v>0.32246803093718046</v>
      </c>
      <c r="W8" s="13">
        <f t="shared" si="4"/>
        <v>27</v>
      </c>
      <c r="X8" t="str">
        <f t="shared" si="5"/>
        <v>Illinois</v>
      </c>
      <c r="Y8">
        <f t="shared" si="6"/>
        <v>1059867.4068653204</v>
      </c>
      <c r="Z8" s="13">
        <f t="shared" si="7"/>
        <v>9</v>
      </c>
      <c r="AA8">
        <f t="shared" si="8"/>
        <v>20.943994209479662</v>
      </c>
      <c r="AB8">
        <f t="shared" si="9"/>
        <v>16</v>
      </c>
      <c r="AC8">
        <f t="shared" si="10"/>
        <v>21.5</v>
      </c>
      <c r="AD8" t="str">
        <f t="shared" si="11"/>
        <v>Illinois</v>
      </c>
      <c r="AE8">
        <f>VLOOKUP($AD8,'AUTOMATED RPPF'!$C$2:'AUTOMATED RPPF'!$AQ$365,17,FALSE)</f>
        <v>0.93241499999999999</v>
      </c>
      <c r="AF8" s="13">
        <f t="shared" si="12"/>
        <v>15</v>
      </c>
      <c r="AG8">
        <f>VLOOKUP($AD8,'AUTOMATED RPPF'!$C$2:'AUTOMATED RPPF'!$AQ$365,16,FALSE)</f>
        <v>0.94621999999999995</v>
      </c>
      <c r="AH8" s="13">
        <f t="shared" si="13"/>
        <v>20</v>
      </c>
      <c r="AI8">
        <f t="shared" si="14"/>
        <v>0.93931750000000003</v>
      </c>
      <c r="AJ8" s="13">
        <f t="shared" si="15"/>
        <v>11</v>
      </c>
      <c r="AK8">
        <f>VLOOKUP($AD8,'AUTOMATED RPPF'!$C$2:'AUTOMATED RPPF'!$AQ$365,18,FALSE)</f>
        <v>0.96394999999999997</v>
      </c>
      <c r="AL8" s="13">
        <f t="shared" si="16"/>
        <v>5</v>
      </c>
      <c r="AM8">
        <f>VLOOKUP($AD8,'AUTOMATED RPPF'!$C$2:'AUTOMATED RPPF'!$AQ$365,19,FALSE)</f>
        <v>0.93901500000000004</v>
      </c>
      <c r="AN8" s="13">
        <f t="shared" si="17"/>
        <v>15</v>
      </c>
      <c r="AO8">
        <f t="shared" si="18"/>
        <v>14.75</v>
      </c>
      <c r="AP8">
        <f>IF(C8=1,(AO8/AE8),REF)</f>
        <v>15.81913632878064</v>
      </c>
      <c r="AQ8" s="13">
        <f t="shared" si="19"/>
        <v>9</v>
      </c>
      <c r="AR8">
        <f>IF(B8=1,(AO8/AI8),REF)</f>
        <v>15.702890662635371</v>
      </c>
      <c r="AS8" s="13">
        <f t="shared" si="20"/>
        <v>10</v>
      </c>
      <c r="AT8">
        <f t="shared" si="21"/>
        <v>5</v>
      </c>
      <c r="AU8" t="str">
        <f t="shared" si="22"/>
        <v>Illinois</v>
      </c>
      <c r="AV8">
        <f t="shared" si="23"/>
        <v>0.78434227773488585</v>
      </c>
      <c r="AW8">
        <f t="shared" si="24"/>
        <v>0.75748543580975436</v>
      </c>
      <c r="AX8" t="str">
        <f t="shared" si="25"/>
        <v>Illinois</v>
      </c>
      <c r="AY8">
        <f t="shared" si="26"/>
        <v>0.90116090144998462</v>
      </c>
      <c r="AZ8" s="13">
        <f t="shared" si="27"/>
        <v>10</v>
      </c>
      <c r="BA8" t="str">
        <f t="shared" si="28"/>
        <v>Illinois</v>
      </c>
      <c r="BB8" t="str">
        <f t="shared" si="29"/>
        <v>y</v>
      </c>
      <c r="BC8">
        <v>7</v>
      </c>
    </row>
    <row r="9" spans="1:60" x14ac:dyDescent="0.25">
      <c r="A9">
        <v>1</v>
      </c>
      <c r="B9">
        <v>1</v>
      </c>
      <c r="C9">
        <v>1</v>
      </c>
      <c r="D9" t="s">
        <v>323</v>
      </c>
      <c r="E9">
        <f>VLOOKUP($D9,'AUTOMATED RPPF'!$C$2:'AUTOMATED RPPF'!$Q$365,2,FALSE)</f>
        <v>65.517300000000006</v>
      </c>
      <c r="F9">
        <f>VLOOKUP($D9,'AUTOMATED RPPF'!$C$2:'AUTOMATED RPPF'!$Q$365,3,FALSE)</f>
        <v>310</v>
      </c>
      <c r="G9">
        <f>VLOOKUP($D9,'AUTOMATED RPPF'!$C$2:'AUTOMATED RPPF'!$Q$365,4,FALSE)</f>
        <v>63.804000000000002</v>
      </c>
      <c r="H9">
        <f>VLOOKUP($D9,'AUTOMATED RPPF'!$C$2:'AUTOMATED RPPF'!$Q$365,5,FALSE)</f>
        <v>344</v>
      </c>
      <c r="I9">
        <f>VLOOKUP($D9,'AUTOMATED RPPF'!$C$2:'AUTOMATED RPPF'!$Q$365,6,FALSE)</f>
        <v>113.666</v>
      </c>
      <c r="J9">
        <f>VLOOKUP($D9,'AUTOMATED RPPF'!$C$2:'AUTOMATED RPPF'!$Q$365,7,FALSE)</f>
        <v>50</v>
      </c>
      <c r="K9">
        <f>VLOOKUP($D9,'AUTOMATED RPPF'!$C$2:'AUTOMATED RPPF'!$Q$365,8,FALSE)</f>
        <v>118.452</v>
      </c>
      <c r="L9">
        <f>VLOOKUP($D9,'AUTOMATED RPPF'!$C$2:'AUTOMATED RPPF'!$Q$365,9,FALSE)</f>
        <v>30</v>
      </c>
      <c r="M9">
        <f>VLOOKUP($D9,'AUTOMATED RPPF'!$C$2:'AUTOMATED RPPF'!$Q$365,10,FALSE)</f>
        <v>92.400700000000001</v>
      </c>
      <c r="N9">
        <f>VLOOKUP($D9,'AUTOMATED RPPF'!$C$2:'AUTOMATED RPPF'!$Q$365,11,FALSE)</f>
        <v>4</v>
      </c>
      <c r="O9">
        <f>VLOOKUP($D9,'AUTOMATED RPPF'!$C$2:'AUTOMATED RPPF'!$Q$365,12,FALSE)</f>
        <v>87.340299999999999</v>
      </c>
      <c r="P9">
        <f>VLOOKUP($D9,'AUTOMATED RPPF'!$C$2:'AUTOMATED RPPF'!$Q$365,13,FALSE)</f>
        <v>1</v>
      </c>
      <c r="Q9">
        <f>VLOOKUP($D9,'AUTOMATED RPPF'!$C$2:'AUTOMATED RPPF'!$Q$365,14,FALSE)</f>
        <v>31.111799999999999</v>
      </c>
      <c r="R9">
        <f>VLOOKUP($D9,'AUTOMATED RPPF'!$C$2:'AUTOMATED RPPF'!$Q$365,15,FALSE)</f>
        <v>5</v>
      </c>
      <c r="S9" t="str">
        <f t="shared" si="0"/>
        <v>Tennessee</v>
      </c>
      <c r="T9">
        <f t="shared" si="1"/>
        <v>118.452</v>
      </c>
      <c r="U9" t="str">
        <f t="shared" si="2"/>
        <v>Tennessee</v>
      </c>
      <c r="V9">
        <f t="shared" si="3"/>
        <v>0.47486236459683162</v>
      </c>
      <c r="W9" s="13">
        <f t="shared" si="4"/>
        <v>5</v>
      </c>
      <c r="X9" t="str">
        <f t="shared" si="5"/>
        <v>Tennessee</v>
      </c>
      <c r="Y9">
        <f t="shared" si="6"/>
        <v>919265.1320720592</v>
      </c>
      <c r="Z9" s="13">
        <f t="shared" si="7"/>
        <v>52</v>
      </c>
      <c r="AA9">
        <f t="shared" si="8"/>
        <v>19.479934635499895</v>
      </c>
      <c r="AB9">
        <f t="shared" si="9"/>
        <v>2</v>
      </c>
      <c r="AC9">
        <f t="shared" si="10"/>
        <v>3.5</v>
      </c>
      <c r="AD9" t="str">
        <f t="shared" si="11"/>
        <v>Tennessee</v>
      </c>
      <c r="AE9">
        <f>VLOOKUP($AD9,'AUTOMATED RPPF'!$C$2:'AUTOMATED RPPF'!$AQ$365,17,FALSE)</f>
        <v>0.96033999999999997</v>
      </c>
      <c r="AF9" s="13">
        <f t="shared" si="12"/>
        <v>4</v>
      </c>
      <c r="AG9">
        <f>VLOOKUP($AD9,'AUTOMATED RPPF'!$C$2:'AUTOMATED RPPF'!$AQ$365,16,FALSE)</f>
        <v>0.95979000000000003</v>
      </c>
      <c r="AH9" s="13">
        <f t="shared" si="13"/>
        <v>9</v>
      </c>
      <c r="AI9">
        <f t="shared" si="14"/>
        <v>0.96006499999999995</v>
      </c>
      <c r="AJ9" s="13">
        <f t="shared" si="15"/>
        <v>5</v>
      </c>
      <c r="AK9">
        <f>VLOOKUP($AD9,'AUTOMATED RPPF'!$C$2:'AUTOMATED RPPF'!$AQ$365,18,FALSE)</f>
        <v>0.97284000000000004</v>
      </c>
      <c r="AL9" s="13">
        <f t="shared" si="16"/>
        <v>4</v>
      </c>
      <c r="AM9">
        <f>VLOOKUP($AD9,'AUTOMATED RPPF'!$C$2:'AUTOMATED RPPF'!$AQ$365,19,FALSE)</f>
        <v>0.89712800000000004</v>
      </c>
      <c r="AN9" s="13">
        <f t="shared" si="17"/>
        <v>28</v>
      </c>
      <c r="AO9">
        <f t="shared" si="18"/>
        <v>16.25</v>
      </c>
      <c r="AP9">
        <f>IF(C9=1,(AO9/AE9),REF)</f>
        <v>16.921090447133306</v>
      </c>
      <c r="AQ9" s="13">
        <f t="shared" si="19"/>
        <v>11</v>
      </c>
      <c r="AR9">
        <f>IF(B9=1,(AO9/AI9),REF)</f>
        <v>16.925937306328219</v>
      </c>
      <c r="AS9" s="13">
        <f t="shared" si="20"/>
        <v>11</v>
      </c>
      <c r="AT9">
        <f t="shared" si="21"/>
        <v>4</v>
      </c>
      <c r="AU9" t="str">
        <f t="shared" si="22"/>
        <v>Tennessee</v>
      </c>
      <c r="AV9">
        <f t="shared" si="23"/>
        <v>0.8024109270294203</v>
      </c>
      <c r="AW9">
        <f t="shared" si="24"/>
        <v>0.76699206470304038</v>
      </c>
      <c r="AX9" t="str">
        <f t="shared" si="25"/>
        <v>Tennessee</v>
      </c>
      <c r="AY9">
        <f t="shared" si="26"/>
        <v>0.9075734700167446</v>
      </c>
      <c r="AZ9" s="13">
        <f t="shared" si="27"/>
        <v>8</v>
      </c>
      <c r="BA9" t="str">
        <f t="shared" si="28"/>
        <v>Tennessee</v>
      </c>
      <c r="BB9" t="str">
        <f t="shared" si="29"/>
        <v>y</v>
      </c>
      <c r="BC9">
        <v>8</v>
      </c>
    </row>
    <row r="10" spans="1:60" x14ac:dyDescent="0.25">
      <c r="A10">
        <v>1</v>
      </c>
      <c r="B10">
        <v>1</v>
      </c>
      <c r="C10">
        <v>1</v>
      </c>
      <c r="D10" t="s">
        <v>138</v>
      </c>
      <c r="E10">
        <f>VLOOKUP($D10,'AUTOMATED RPPF'!$C$2:'AUTOMATED RPPF'!$Q$365,2,FALSE)</f>
        <v>70.624099999999999</v>
      </c>
      <c r="F10">
        <f>VLOOKUP($D10,'AUTOMATED RPPF'!$C$2:'AUTOMATED RPPF'!$Q$365,3,FALSE)</f>
        <v>56</v>
      </c>
      <c r="G10">
        <f>VLOOKUP($D10,'AUTOMATED RPPF'!$C$2:'AUTOMATED RPPF'!$Q$365,4,FALSE)</f>
        <v>70.070400000000006</v>
      </c>
      <c r="H10">
        <f>VLOOKUP($D10,'AUTOMATED RPPF'!$C$2:'AUTOMATED RPPF'!$Q$365,5,FALSE)</f>
        <v>52</v>
      </c>
      <c r="I10">
        <f>VLOOKUP($D10,'AUTOMATED RPPF'!$C$2:'AUTOMATED RPPF'!$Q$365,6,FALSE)</f>
        <v>122.613</v>
      </c>
      <c r="J10">
        <f>VLOOKUP($D10,'AUTOMATED RPPF'!$C$2:'AUTOMATED RPPF'!$Q$365,7,FALSE)</f>
        <v>2</v>
      </c>
      <c r="K10">
        <f>VLOOKUP($D10,'AUTOMATED RPPF'!$C$2:'AUTOMATED RPPF'!$Q$365,8,FALSE)</f>
        <v>124.998</v>
      </c>
      <c r="L10">
        <f>VLOOKUP($D10,'AUTOMATED RPPF'!$C$2:'AUTOMATED RPPF'!$Q$365,9,FALSE)</f>
        <v>9</v>
      </c>
      <c r="M10">
        <f>VLOOKUP($D10,'AUTOMATED RPPF'!$C$2:'AUTOMATED RPPF'!$Q$365,10,FALSE)</f>
        <v>96.943200000000004</v>
      </c>
      <c r="N10">
        <f>VLOOKUP($D10,'AUTOMATED RPPF'!$C$2:'AUTOMATED RPPF'!$Q$365,11,FALSE)</f>
        <v>22</v>
      </c>
      <c r="O10">
        <f>VLOOKUP($D10,'AUTOMATED RPPF'!$C$2:'AUTOMATED RPPF'!$Q$365,12,FALSE)</f>
        <v>98.304100000000005</v>
      </c>
      <c r="P10">
        <f>VLOOKUP($D10,'AUTOMATED RPPF'!$C$2:'AUTOMATED RPPF'!$Q$365,13,FALSE)</f>
        <v>39</v>
      </c>
      <c r="Q10">
        <f>VLOOKUP($D10,'AUTOMATED RPPF'!$C$2:'AUTOMATED RPPF'!$Q$365,14,FALSE)</f>
        <v>26.694299999999998</v>
      </c>
      <c r="R10">
        <f>VLOOKUP($D10,'AUTOMATED RPPF'!$C$2:'AUTOMATED RPPF'!$Q$365,15,FALSE)</f>
        <v>10</v>
      </c>
      <c r="S10" t="str">
        <f t="shared" si="0"/>
        <v>Gonzaga</v>
      </c>
      <c r="T10">
        <f t="shared" si="1"/>
        <v>124.998</v>
      </c>
      <c r="U10" t="str">
        <f t="shared" si="2"/>
        <v>Gonzaga</v>
      </c>
      <c r="V10">
        <f t="shared" si="3"/>
        <v>0.37797154229222035</v>
      </c>
      <c r="W10" s="13">
        <f t="shared" si="4"/>
        <v>10</v>
      </c>
      <c r="X10" t="str">
        <f t="shared" si="5"/>
        <v>Gonzaga</v>
      </c>
      <c r="Y10">
        <f t="shared" si="6"/>
        <v>1103466.2507324964</v>
      </c>
      <c r="Z10" s="13">
        <f t="shared" si="7"/>
        <v>5</v>
      </c>
      <c r="AA10">
        <f t="shared" si="8"/>
        <v>21.835426738227998</v>
      </c>
      <c r="AB10">
        <f t="shared" si="9"/>
        <v>23</v>
      </c>
      <c r="AC10">
        <f t="shared" si="10"/>
        <v>16.5</v>
      </c>
      <c r="AD10" t="str">
        <f t="shared" si="11"/>
        <v>Gonzaga</v>
      </c>
      <c r="AE10">
        <f>VLOOKUP($AD10,'AUTOMATED RPPF'!$C$2:'AUTOMATED RPPF'!$AQ$365,17,FALSE)</f>
        <v>0.93271400000000004</v>
      </c>
      <c r="AF10" s="13">
        <f t="shared" si="12"/>
        <v>14</v>
      </c>
      <c r="AG10">
        <f>VLOOKUP($AD10,'AUTOMATED RPPF'!$C$2:'AUTOMATED RPPF'!$AQ$365,16,FALSE)</f>
        <v>0.94731699999999996</v>
      </c>
      <c r="AH10" s="13">
        <f t="shared" si="13"/>
        <v>17</v>
      </c>
      <c r="AI10">
        <f t="shared" si="14"/>
        <v>0.9400155</v>
      </c>
      <c r="AJ10" s="13">
        <f t="shared" si="15"/>
        <v>9</v>
      </c>
      <c r="AK10">
        <f>VLOOKUP($AD10,'AUTOMATED RPPF'!$C$2:'AUTOMATED RPPF'!$AQ$365,18,FALSE)</f>
        <v>0.95138</v>
      </c>
      <c r="AL10" s="13">
        <f t="shared" si="16"/>
        <v>8</v>
      </c>
      <c r="AM10">
        <f>VLOOKUP($AD10,'AUTOMATED RPPF'!$C$2:'AUTOMATED RPPF'!$AQ$365,19,FALSE)</f>
        <v>0.92272100000000001</v>
      </c>
      <c r="AN10" s="13">
        <f t="shared" si="17"/>
        <v>21</v>
      </c>
      <c r="AO10">
        <f t="shared" si="18"/>
        <v>11.583333333333334</v>
      </c>
      <c r="AP10">
        <f>IF(C10=1,(AO10/AE10),REF)</f>
        <v>12.418955149524219</v>
      </c>
      <c r="AQ10" s="13">
        <f t="shared" si="19"/>
        <v>6</v>
      </c>
      <c r="AR10">
        <f>IF(B10=1,(AO10/AI10),REF)</f>
        <v>12.322491845435882</v>
      </c>
      <c r="AS10" s="13">
        <f t="shared" si="20"/>
        <v>6</v>
      </c>
      <c r="AT10">
        <f t="shared" si="21"/>
        <v>6</v>
      </c>
      <c r="AU10" t="str">
        <f t="shared" si="22"/>
        <v>Gonzaga</v>
      </c>
      <c r="AV10">
        <f t="shared" si="23"/>
        <v>0.80381228628414547</v>
      </c>
      <c r="AW10">
        <f t="shared" si="24"/>
        <v>0.78137051967641635</v>
      </c>
      <c r="AX10" t="str">
        <f t="shared" si="25"/>
        <v>Gonzaga</v>
      </c>
      <c r="AY10">
        <f t="shared" si="26"/>
        <v>0.91121265564719967</v>
      </c>
      <c r="AZ10" s="13">
        <f t="shared" si="27"/>
        <v>7</v>
      </c>
      <c r="BA10" t="str">
        <f t="shared" si="28"/>
        <v>Gonzaga</v>
      </c>
      <c r="BB10" t="str">
        <f t="shared" si="29"/>
        <v>y</v>
      </c>
      <c r="BC10">
        <v>9</v>
      </c>
    </row>
    <row r="11" spans="1:60" x14ac:dyDescent="0.25">
      <c r="A11">
        <v>1</v>
      </c>
      <c r="B11">
        <v>1</v>
      </c>
      <c r="C11">
        <v>1</v>
      </c>
      <c r="D11" t="s">
        <v>161</v>
      </c>
      <c r="E11">
        <f>VLOOKUP($D11,'AUTOMATED RPPF'!$C$2:'AUTOMATED RPPF'!$Q$365,2,FALSE)</f>
        <v>69.8018</v>
      </c>
      <c r="F11">
        <f>VLOOKUP($D11,'AUTOMATED RPPF'!$C$2:'AUTOMATED RPPF'!$Q$365,3,FALSE)</f>
        <v>93</v>
      </c>
      <c r="G11">
        <f>VLOOKUP($D11,'AUTOMATED RPPF'!$C$2:'AUTOMATED RPPF'!$Q$365,4,FALSE)</f>
        <v>68.788200000000003</v>
      </c>
      <c r="H11">
        <f>VLOOKUP($D11,'AUTOMATED RPPF'!$C$2:'AUTOMATED RPPF'!$Q$365,5,FALSE)</f>
        <v>102</v>
      </c>
      <c r="I11">
        <f>VLOOKUP($D11,'AUTOMATED RPPF'!$C$2:'AUTOMATED RPPF'!$Q$365,6,FALSE)</f>
        <v>115.191</v>
      </c>
      <c r="J11">
        <f>VLOOKUP($D11,'AUTOMATED RPPF'!$C$2:'AUTOMATED RPPF'!$Q$365,7,FALSE)</f>
        <v>26</v>
      </c>
      <c r="K11">
        <f>VLOOKUP($D11,'AUTOMATED RPPF'!$C$2:'AUTOMATED RPPF'!$Q$365,8,FALSE)</f>
        <v>120.40900000000001</v>
      </c>
      <c r="L11">
        <f>VLOOKUP($D11,'AUTOMATED RPPF'!$C$2:'AUTOMATED RPPF'!$Q$365,9,FALSE)</f>
        <v>18</v>
      </c>
      <c r="M11">
        <f>VLOOKUP($D11,'AUTOMATED RPPF'!$C$2:'AUTOMATED RPPF'!$Q$365,10,FALSE)</f>
        <v>94.908600000000007</v>
      </c>
      <c r="N11">
        <f>VLOOKUP($D11,'AUTOMATED RPPF'!$C$2:'AUTOMATED RPPF'!$Q$365,11,FALSE)</f>
        <v>11</v>
      </c>
      <c r="O11">
        <f>VLOOKUP($D11,'AUTOMATED RPPF'!$C$2:'AUTOMATED RPPF'!$Q$365,12,FALSE)</f>
        <v>93.627200000000002</v>
      </c>
      <c r="P11">
        <f>VLOOKUP($D11,'AUTOMATED RPPF'!$C$2:'AUTOMATED RPPF'!$Q$365,13,FALSE)</f>
        <v>12</v>
      </c>
      <c r="Q11">
        <f>VLOOKUP($D11,'AUTOMATED RPPF'!$C$2:'AUTOMATED RPPF'!$Q$365,14,FALSE)</f>
        <v>26.7822</v>
      </c>
      <c r="R11">
        <f>VLOOKUP($D11,'AUTOMATED RPPF'!$C$2:'AUTOMATED RPPF'!$Q$365,15,FALSE)</f>
        <v>9</v>
      </c>
      <c r="S11" t="str">
        <f t="shared" si="0"/>
        <v>Iowa St.</v>
      </c>
      <c r="T11">
        <f t="shared" si="1"/>
        <v>120.40900000000001</v>
      </c>
      <c r="U11" t="str">
        <f t="shared" si="2"/>
        <v>Iowa St.</v>
      </c>
      <c r="V11">
        <f t="shared" si="3"/>
        <v>0.38368351532481976</v>
      </c>
      <c r="W11" s="13">
        <f t="shared" si="4"/>
        <v>9</v>
      </c>
      <c r="X11" t="str">
        <f t="shared" si="5"/>
        <v>Iowa St.</v>
      </c>
      <c r="Y11">
        <f t="shared" si="6"/>
        <v>1012009.3412029059</v>
      </c>
      <c r="Z11" s="13">
        <f t="shared" si="7"/>
        <v>15</v>
      </c>
      <c r="AA11">
        <f t="shared" si="8"/>
        <v>20.435093773899162</v>
      </c>
      <c r="AB11">
        <f t="shared" si="9"/>
        <v>8</v>
      </c>
      <c r="AC11">
        <f t="shared" si="10"/>
        <v>8.5</v>
      </c>
      <c r="AD11" t="str">
        <f t="shared" si="11"/>
        <v>Iowa St.</v>
      </c>
      <c r="AE11">
        <f>VLOOKUP($AD11,'AUTOMATED RPPF'!$C$2:'AUTOMATED RPPF'!$AQ$365,17,FALSE)</f>
        <v>0.90662299999999996</v>
      </c>
      <c r="AF11" s="13">
        <f t="shared" si="12"/>
        <v>23</v>
      </c>
      <c r="AG11">
        <f>VLOOKUP($AD11,'AUTOMATED RPPF'!$C$2:'AUTOMATED RPPF'!$AQ$365,16,FALSE)</f>
        <v>0.96604999999999996</v>
      </c>
      <c r="AH11" s="13">
        <f t="shared" si="13"/>
        <v>5</v>
      </c>
      <c r="AI11">
        <f t="shared" si="14"/>
        <v>0.9363364999999999</v>
      </c>
      <c r="AJ11" s="13">
        <f t="shared" si="15"/>
        <v>13</v>
      </c>
      <c r="AK11">
        <f>VLOOKUP($AD11,'AUTOMATED RPPF'!$C$2:'AUTOMATED RPPF'!$AQ$365,18,FALSE)</f>
        <v>0.94850999999999996</v>
      </c>
      <c r="AL11" s="13">
        <f t="shared" si="16"/>
        <v>10</v>
      </c>
      <c r="AM11">
        <f>VLOOKUP($AD11,'AUTOMATED RPPF'!$C$2:'AUTOMATED RPPF'!$AQ$365,19,FALSE)</f>
        <v>0.88683100000000004</v>
      </c>
      <c r="AN11" s="13">
        <f t="shared" si="17"/>
        <v>31</v>
      </c>
      <c r="AO11">
        <f t="shared" si="18"/>
        <v>14.416666666666666</v>
      </c>
      <c r="AP11">
        <f>IF(C11=1,(AO11/AE11),REF)</f>
        <v>15.901501138473948</v>
      </c>
      <c r="AQ11" s="13">
        <f t="shared" si="19"/>
        <v>10</v>
      </c>
      <c r="AR11">
        <f>IF(B11=1,(AO11/AI11),REF)</f>
        <v>15.396886340185038</v>
      </c>
      <c r="AS11" s="13">
        <f t="shared" si="20"/>
        <v>9</v>
      </c>
      <c r="AT11">
        <f t="shared" si="21"/>
        <v>9</v>
      </c>
      <c r="AU11" t="str">
        <f t="shared" si="22"/>
        <v>Iowa St.</v>
      </c>
      <c r="AV11">
        <f t="shared" si="23"/>
        <v>0.76225024104208117</v>
      </c>
      <c r="AW11">
        <f t="shared" si="24"/>
        <v>0.75694123534786417</v>
      </c>
      <c r="AX11" t="str">
        <f t="shared" si="25"/>
        <v>Iowa St.</v>
      </c>
      <c r="AY11">
        <f t="shared" si="26"/>
        <v>0.89584527572587136</v>
      </c>
      <c r="AZ11" s="13">
        <f t="shared" si="27"/>
        <v>12</v>
      </c>
      <c r="BA11" t="str">
        <f t="shared" si="28"/>
        <v>Iowa St.</v>
      </c>
      <c r="BB11" t="str">
        <f t="shared" si="29"/>
        <v>y</v>
      </c>
      <c r="BC11">
        <v>10</v>
      </c>
    </row>
    <row r="12" spans="1:60" x14ac:dyDescent="0.25">
      <c r="A12">
        <v>1</v>
      </c>
      <c r="B12">
        <v>1</v>
      </c>
      <c r="C12">
        <v>1</v>
      </c>
      <c r="D12" t="s">
        <v>47</v>
      </c>
      <c r="E12">
        <f>VLOOKUP($D12,'AUTOMATED RPPF'!$C$2:'AUTOMATED RPPF'!$Q$365,2,FALSE)</f>
        <v>70.451700000000002</v>
      </c>
      <c r="F12">
        <f>VLOOKUP($D12,'AUTOMATED RPPF'!$C$2:'AUTOMATED RPPF'!$Q$365,3,FALSE)</f>
        <v>63</v>
      </c>
      <c r="G12">
        <f>VLOOKUP($D12,'AUTOMATED RPPF'!$C$2:'AUTOMATED RPPF'!$Q$365,4,FALSE)</f>
        <v>70.396000000000001</v>
      </c>
      <c r="H12">
        <f>VLOOKUP($D12,'AUTOMATED RPPF'!$C$2:'AUTOMATED RPPF'!$Q$365,5,FALSE)</f>
        <v>43</v>
      </c>
      <c r="I12">
        <f>VLOOKUP($D12,'AUTOMATED RPPF'!$C$2:'AUTOMATED RPPF'!$Q$365,6,FALSE)</f>
        <v>113.74</v>
      </c>
      <c r="J12">
        <f>VLOOKUP($D12,'AUTOMATED RPPF'!$C$2:'AUTOMATED RPPF'!$Q$365,7,FALSE)</f>
        <v>47</v>
      </c>
      <c r="K12">
        <f>VLOOKUP($D12,'AUTOMATED RPPF'!$C$2:'AUTOMATED RPPF'!$Q$365,8,FALSE)</f>
        <v>119.551</v>
      </c>
      <c r="L12">
        <f>VLOOKUP($D12,'AUTOMATED RPPF'!$C$2:'AUTOMATED RPPF'!$Q$365,9,FALSE)</f>
        <v>22</v>
      </c>
      <c r="M12">
        <f>VLOOKUP($D12,'AUTOMATED RPPF'!$C$2:'AUTOMATED RPPF'!$Q$365,10,FALSE)</f>
        <v>97.652600000000007</v>
      </c>
      <c r="N12">
        <f>VLOOKUP($D12,'AUTOMATED RPPF'!$C$2:'AUTOMATED RPPF'!$Q$365,11,FALSE)</f>
        <v>27</v>
      </c>
      <c r="O12">
        <f>VLOOKUP($D12,'AUTOMATED RPPF'!$C$2:'AUTOMATED RPPF'!$Q$365,12,FALSE)</f>
        <v>93.445599999999999</v>
      </c>
      <c r="P12">
        <f>VLOOKUP($D12,'AUTOMATED RPPF'!$C$2:'AUTOMATED RPPF'!$Q$365,13,FALSE)</f>
        <v>9</v>
      </c>
      <c r="Q12">
        <f>VLOOKUP($D12,'AUTOMATED RPPF'!$C$2:'AUTOMATED RPPF'!$Q$365,14,FALSE)</f>
        <v>26.1051</v>
      </c>
      <c r="R12">
        <f>VLOOKUP($D12,'AUTOMATED RPPF'!$C$2:'AUTOMATED RPPF'!$Q$365,15,FALSE)</f>
        <v>11</v>
      </c>
      <c r="S12" t="str">
        <f t="shared" si="0"/>
        <v>Arizona</v>
      </c>
      <c r="T12">
        <f t="shared" si="1"/>
        <v>119.551</v>
      </c>
      <c r="U12" t="str">
        <f t="shared" si="2"/>
        <v>Arizona</v>
      </c>
      <c r="V12">
        <f t="shared" si="3"/>
        <v>0.37054322322953176</v>
      </c>
      <c r="W12" s="13">
        <f t="shared" si="4"/>
        <v>12</v>
      </c>
      <c r="X12" t="str">
        <f t="shared" si="5"/>
        <v>Arizona</v>
      </c>
      <c r="Y12">
        <f t="shared" si="6"/>
        <v>1006926.8079411718</v>
      </c>
      <c r="Z12" s="13">
        <f t="shared" si="7"/>
        <v>16</v>
      </c>
      <c r="AA12">
        <f t="shared" si="8"/>
        <v>20.183788837794765</v>
      </c>
      <c r="AB12">
        <f t="shared" si="9"/>
        <v>5</v>
      </c>
      <c r="AC12">
        <f t="shared" si="10"/>
        <v>8.5</v>
      </c>
      <c r="AD12" t="str">
        <f t="shared" si="11"/>
        <v>Arizona</v>
      </c>
      <c r="AE12">
        <f>VLOOKUP($AD12,'AUTOMATED RPPF'!$C$2:'AUTOMATED RPPF'!$AQ$365,17,FALSE)</f>
        <v>0.92161700000000002</v>
      </c>
      <c r="AF12" s="13">
        <f t="shared" si="12"/>
        <v>17</v>
      </c>
      <c r="AG12">
        <f>VLOOKUP($AD12,'AUTOMATED RPPF'!$C$2:'AUTOMATED RPPF'!$AQ$365,16,FALSE)</f>
        <v>0.96447000000000005</v>
      </c>
      <c r="AH12" s="13">
        <f t="shared" si="13"/>
        <v>7</v>
      </c>
      <c r="AI12">
        <f t="shared" si="14"/>
        <v>0.94304350000000003</v>
      </c>
      <c r="AJ12" s="13">
        <f t="shared" si="15"/>
        <v>8</v>
      </c>
      <c r="AK12">
        <f>VLOOKUP($AD12,'AUTOMATED RPPF'!$C$2:'AUTOMATED RPPF'!$AQ$365,18,FALSE)</f>
        <v>0.923319</v>
      </c>
      <c r="AL12" s="13">
        <f t="shared" si="16"/>
        <v>19</v>
      </c>
      <c r="AM12">
        <f>VLOOKUP($AD12,'AUTOMATED RPPF'!$C$2:'AUTOMATED RPPF'!$AQ$365,19,FALSE)</f>
        <v>0.95211000000000001</v>
      </c>
      <c r="AN12" s="13">
        <f t="shared" si="17"/>
        <v>10</v>
      </c>
      <c r="AO12">
        <f t="shared" si="18"/>
        <v>12.25</v>
      </c>
      <c r="AP12">
        <f>IF(C12=1,(AO12/AE12),REF)</f>
        <v>13.291855510477779</v>
      </c>
      <c r="AQ12" s="13">
        <f t="shared" si="19"/>
        <v>8</v>
      </c>
      <c r="AR12">
        <f>IF(B12=1,(AO12/AI12),REF)</f>
        <v>12.989856777550559</v>
      </c>
      <c r="AS12" s="13">
        <f t="shared" si="20"/>
        <v>8</v>
      </c>
      <c r="AT12">
        <f t="shared" si="21"/>
        <v>8</v>
      </c>
      <c r="AU12" t="str">
        <f t="shared" si="22"/>
        <v>Arizona</v>
      </c>
      <c r="AV12">
        <f t="shared" si="23"/>
        <v>0.78887204491162588</v>
      </c>
      <c r="AW12">
        <f t="shared" si="24"/>
        <v>0.77873645359953525</v>
      </c>
      <c r="AX12" t="str">
        <f t="shared" si="25"/>
        <v>Arizona</v>
      </c>
      <c r="AY12">
        <f t="shared" si="26"/>
        <v>0.90715823098501902</v>
      </c>
      <c r="AZ12" s="13">
        <f t="shared" si="27"/>
        <v>9</v>
      </c>
      <c r="BA12" t="str">
        <f t="shared" si="28"/>
        <v>Arizona</v>
      </c>
      <c r="BB12" t="str">
        <f t="shared" si="29"/>
        <v>y</v>
      </c>
      <c r="BC12">
        <v>11</v>
      </c>
    </row>
    <row r="13" spans="1:60" x14ac:dyDescent="0.25">
      <c r="A13">
        <v>1</v>
      </c>
      <c r="B13">
        <v>1</v>
      </c>
      <c r="C13">
        <v>1</v>
      </c>
      <c r="D13" t="s">
        <v>196</v>
      </c>
      <c r="E13">
        <f>VLOOKUP($D13,'AUTOMATED RPPF'!$C$2:'AUTOMATED RPPF'!$Q$365,2,FALSE)</f>
        <v>70.599800000000002</v>
      </c>
      <c r="F13">
        <f>VLOOKUP($D13,'AUTOMATED RPPF'!$C$2:'AUTOMATED RPPF'!$Q$365,3,FALSE)</f>
        <v>57</v>
      </c>
      <c r="G13">
        <f>VLOOKUP($D13,'AUTOMATED RPPF'!$C$2:'AUTOMATED RPPF'!$Q$365,4,FALSE)</f>
        <v>69.857500000000002</v>
      </c>
      <c r="H13">
        <f>VLOOKUP($D13,'AUTOMATED RPPF'!$C$2:'AUTOMATED RPPF'!$Q$365,5,FALSE)</f>
        <v>58</v>
      </c>
      <c r="I13">
        <f>VLOOKUP($D13,'AUTOMATED RPPF'!$C$2:'AUTOMATED RPPF'!$Q$365,6,FALSE)</f>
        <v>117.675</v>
      </c>
      <c r="J13">
        <f>VLOOKUP($D13,'AUTOMATED RPPF'!$C$2:'AUTOMATED RPPF'!$Q$365,7,FALSE)</f>
        <v>18</v>
      </c>
      <c r="K13">
        <f>VLOOKUP($D13,'AUTOMATED RPPF'!$C$2:'AUTOMATED RPPF'!$Q$365,8,FALSE)</f>
        <v>120.764</v>
      </c>
      <c r="L13">
        <f>VLOOKUP($D13,'AUTOMATED RPPF'!$C$2:'AUTOMATED RPPF'!$Q$365,9,FALSE)</f>
        <v>17</v>
      </c>
      <c r="M13">
        <f>VLOOKUP($D13,'AUTOMATED RPPF'!$C$2:'AUTOMATED RPPF'!$Q$365,10,FALSE)</f>
        <v>95.337699999999998</v>
      </c>
      <c r="N13">
        <f>VLOOKUP($D13,'AUTOMATED RPPF'!$C$2:'AUTOMATED RPPF'!$Q$365,11,FALSE)</f>
        <v>13</v>
      </c>
      <c r="O13">
        <f>VLOOKUP($D13,'AUTOMATED RPPF'!$C$2:'AUTOMATED RPPF'!$Q$365,12,FALSE)</f>
        <v>95.678700000000006</v>
      </c>
      <c r="P13">
        <f>VLOOKUP($D13,'AUTOMATED RPPF'!$C$2:'AUTOMATED RPPF'!$Q$365,13,FALSE)</f>
        <v>21</v>
      </c>
      <c r="Q13">
        <f>VLOOKUP($D13,'AUTOMATED RPPF'!$C$2:'AUTOMATED RPPF'!$Q$365,14,FALSE)</f>
        <v>25.085100000000001</v>
      </c>
      <c r="R13">
        <f>VLOOKUP($D13,'AUTOMATED RPPF'!$C$2:'AUTOMATED RPPF'!$Q$365,15,FALSE)</f>
        <v>15</v>
      </c>
      <c r="S13" t="str">
        <f t="shared" si="0"/>
        <v>Maryland</v>
      </c>
      <c r="T13">
        <f t="shared" si="1"/>
        <v>120.764</v>
      </c>
      <c r="U13" t="str">
        <f t="shared" si="2"/>
        <v>Maryland</v>
      </c>
      <c r="V13">
        <f t="shared" si="3"/>
        <v>0.3553168705860355</v>
      </c>
      <c r="W13" s="13">
        <f t="shared" si="4"/>
        <v>19</v>
      </c>
      <c r="X13" t="str">
        <f t="shared" si="5"/>
        <v>Maryland</v>
      </c>
      <c r="Y13">
        <f t="shared" si="6"/>
        <v>1029623.5081488608</v>
      </c>
      <c r="Z13" s="13">
        <f t="shared" si="7"/>
        <v>12</v>
      </c>
      <c r="AA13">
        <f t="shared" si="8"/>
        <v>20.917075049071794</v>
      </c>
      <c r="AB13">
        <f t="shared" si="9"/>
        <v>15</v>
      </c>
      <c r="AC13">
        <f t="shared" si="10"/>
        <v>17</v>
      </c>
      <c r="AD13" t="str">
        <f t="shared" si="11"/>
        <v>Maryland</v>
      </c>
      <c r="AE13">
        <f>VLOOKUP($AD13,'AUTOMATED RPPF'!$C$2:'AUTOMATED RPPF'!$AQ$365,17,FALSE)</f>
        <v>0.92121799999999998</v>
      </c>
      <c r="AF13" s="13">
        <f t="shared" si="12"/>
        <v>18</v>
      </c>
      <c r="AG13">
        <f>VLOOKUP($AD13,'AUTOMATED RPPF'!$C$2:'AUTOMATED RPPF'!$AQ$365,16,FALSE)</f>
        <v>0.94791599999999998</v>
      </c>
      <c r="AH13" s="13">
        <f t="shared" si="13"/>
        <v>16</v>
      </c>
      <c r="AI13">
        <f t="shared" si="14"/>
        <v>0.93456699999999993</v>
      </c>
      <c r="AJ13" s="13">
        <f t="shared" si="15"/>
        <v>14</v>
      </c>
      <c r="AK13">
        <f>VLOOKUP($AD13,'AUTOMATED RPPF'!$C$2:'AUTOMATED RPPF'!$AQ$365,18,FALSE)</f>
        <v>0.93071700000000002</v>
      </c>
      <c r="AL13" s="13">
        <f t="shared" si="16"/>
        <v>17</v>
      </c>
      <c r="AM13">
        <f>VLOOKUP($AD13,'AUTOMATED RPPF'!$C$2:'AUTOMATED RPPF'!$AQ$365,19,FALSE)</f>
        <v>0.92981899999999995</v>
      </c>
      <c r="AN13" s="13">
        <f t="shared" si="17"/>
        <v>19</v>
      </c>
      <c r="AO13">
        <f t="shared" si="18"/>
        <v>16.333333333333332</v>
      </c>
      <c r="AP13">
        <f>IF(C13=1,(AO13/AE13),REF)</f>
        <v>17.730150011542687</v>
      </c>
      <c r="AQ13" s="13">
        <f t="shared" si="19"/>
        <v>13</v>
      </c>
      <c r="AR13">
        <f>IF(B13=1,(AO13/AI13),REF)</f>
        <v>17.47689928419614</v>
      </c>
      <c r="AS13" s="13">
        <f t="shared" si="20"/>
        <v>13</v>
      </c>
      <c r="AT13">
        <f t="shared" si="21"/>
        <v>13</v>
      </c>
      <c r="AU13" t="str">
        <f t="shared" si="22"/>
        <v>Maryland</v>
      </c>
      <c r="AV13">
        <f t="shared" si="23"/>
        <v>0.76613592010294651</v>
      </c>
      <c r="AW13">
        <f t="shared" si="24"/>
        <v>0.74363824667404554</v>
      </c>
      <c r="AX13" t="str">
        <f t="shared" si="25"/>
        <v>Maryland</v>
      </c>
      <c r="AY13">
        <f t="shared" si="26"/>
        <v>0.89361983053511995</v>
      </c>
      <c r="AZ13" s="13">
        <f t="shared" si="27"/>
        <v>13</v>
      </c>
      <c r="BA13" t="str">
        <f t="shared" si="28"/>
        <v>Maryland</v>
      </c>
      <c r="BB13" t="str">
        <f t="shared" si="29"/>
        <v>y</v>
      </c>
      <c r="BC13">
        <v>12</v>
      </c>
    </row>
    <row r="14" spans="1:60" x14ac:dyDescent="0.25">
      <c r="A14">
        <v>1</v>
      </c>
      <c r="B14">
        <v>1</v>
      </c>
      <c r="C14">
        <v>1</v>
      </c>
      <c r="D14" t="s">
        <v>384</v>
      </c>
      <c r="E14">
        <f>VLOOKUP($D14,'AUTOMATED RPPF'!$C$2:'AUTOMATED RPPF'!$Q$365,2,FALSE)</f>
        <v>68.875</v>
      </c>
      <c r="F14">
        <f>VLOOKUP($D14,'AUTOMATED RPPF'!$C$2:'AUTOMATED RPPF'!$Q$365,3,FALSE)</f>
        <v>141</v>
      </c>
      <c r="G14">
        <f>VLOOKUP($D14,'AUTOMATED RPPF'!$C$2:'AUTOMATED RPPF'!$Q$365,4,FALSE)</f>
        <v>67.377099999999999</v>
      </c>
      <c r="H14">
        <f>VLOOKUP($D14,'AUTOMATED RPPF'!$C$2:'AUTOMATED RPPF'!$Q$365,5,FALSE)</f>
        <v>186</v>
      </c>
      <c r="I14">
        <f>VLOOKUP($D14,'AUTOMATED RPPF'!$C$2:'AUTOMATED RPPF'!$Q$365,6,FALSE)</f>
        <v>118.934</v>
      </c>
      <c r="J14">
        <f>VLOOKUP($D14,'AUTOMATED RPPF'!$C$2:'AUTOMATED RPPF'!$Q$365,7,FALSE)</f>
        <v>12</v>
      </c>
      <c r="K14">
        <f>VLOOKUP($D14,'AUTOMATED RPPF'!$C$2:'AUTOMATED RPPF'!$Q$365,8,FALSE)</f>
        <v>126.099</v>
      </c>
      <c r="L14">
        <f>VLOOKUP($D14,'AUTOMATED RPPF'!$C$2:'AUTOMATED RPPF'!$Q$365,9,FALSE)</f>
        <v>6</v>
      </c>
      <c r="M14">
        <f>VLOOKUP($D14,'AUTOMATED RPPF'!$C$2:'AUTOMATED RPPF'!$Q$365,10,FALSE)</f>
        <v>102.575</v>
      </c>
      <c r="N14">
        <f>VLOOKUP($D14,'AUTOMATED RPPF'!$C$2:'AUTOMATED RPPF'!$Q$365,11,FALSE)</f>
        <v>96</v>
      </c>
      <c r="O14">
        <f>VLOOKUP($D14,'AUTOMATED RPPF'!$C$2:'AUTOMATED RPPF'!$Q$365,12,FALSE)</f>
        <v>98.493300000000005</v>
      </c>
      <c r="P14">
        <f>VLOOKUP($D14,'AUTOMATED RPPF'!$C$2:'AUTOMATED RPPF'!$Q$365,13,FALSE)</f>
        <v>40</v>
      </c>
      <c r="Q14">
        <f>VLOOKUP($D14,'AUTOMATED RPPF'!$C$2:'AUTOMATED RPPF'!$Q$365,14,FALSE)</f>
        <v>27.6052</v>
      </c>
      <c r="R14">
        <f>VLOOKUP($D14,'AUTOMATED RPPF'!$C$2:'AUTOMATED RPPF'!$Q$365,15,FALSE)</f>
        <v>7</v>
      </c>
      <c r="S14" t="str">
        <f t="shared" si="0"/>
        <v>Wisconsin</v>
      </c>
      <c r="T14">
        <f t="shared" si="1"/>
        <v>126.099</v>
      </c>
      <c r="U14" t="str">
        <f t="shared" si="2"/>
        <v>Wisconsin</v>
      </c>
      <c r="V14">
        <f t="shared" si="3"/>
        <v>0.40080871143375679</v>
      </c>
      <c r="W14" s="13">
        <f t="shared" si="4"/>
        <v>7</v>
      </c>
      <c r="X14" t="str">
        <f t="shared" si="5"/>
        <v>Wisconsin</v>
      </c>
      <c r="Y14">
        <f t="shared" si="6"/>
        <v>1095178.468543875</v>
      </c>
      <c r="Z14" s="13">
        <f t="shared" si="7"/>
        <v>6</v>
      </c>
      <c r="AA14">
        <f t="shared" si="8"/>
        <v>22.458931470987466</v>
      </c>
      <c r="AB14">
        <f t="shared" si="9"/>
        <v>39</v>
      </c>
      <c r="AC14">
        <f t="shared" si="10"/>
        <v>23</v>
      </c>
      <c r="AD14" t="str">
        <f t="shared" si="11"/>
        <v>Wisconsin</v>
      </c>
      <c r="AE14">
        <f>VLOOKUP($AD14,'AUTOMATED RPPF'!$C$2:'AUTOMATED RPPF'!$AQ$365,17,FALSE)</f>
        <v>0.93451300000000004</v>
      </c>
      <c r="AF14" s="13">
        <f t="shared" si="12"/>
        <v>13</v>
      </c>
      <c r="AG14">
        <f>VLOOKUP($AD14,'AUTOMATED RPPF'!$C$2:'AUTOMATED RPPF'!$AQ$365,16,FALSE)</f>
        <v>0.94012200000000001</v>
      </c>
      <c r="AH14" s="13">
        <f t="shared" si="13"/>
        <v>22</v>
      </c>
      <c r="AI14">
        <f t="shared" si="14"/>
        <v>0.93731750000000003</v>
      </c>
      <c r="AJ14" s="13">
        <f t="shared" si="15"/>
        <v>12</v>
      </c>
      <c r="AK14">
        <f>VLOOKUP($AD14,'AUTOMATED RPPF'!$C$2:'AUTOMATED RPPF'!$AQ$365,18,FALSE)</f>
        <v>0.86863699999999999</v>
      </c>
      <c r="AL14" s="13">
        <f t="shared" si="16"/>
        <v>37</v>
      </c>
      <c r="AM14">
        <f>VLOOKUP($AD14,'AUTOMATED RPPF'!$C$2:'AUTOMATED RPPF'!$AQ$365,19,FALSE)</f>
        <v>0.95051099999999999</v>
      </c>
      <c r="AN14" s="13">
        <f t="shared" si="17"/>
        <v>11</v>
      </c>
      <c r="AO14">
        <f t="shared" si="18"/>
        <v>16</v>
      </c>
      <c r="AP14">
        <f>IF(C14=1,(AO14/AE14),REF)</f>
        <v>17.121217147327002</v>
      </c>
      <c r="AQ14" s="13">
        <f t="shared" si="19"/>
        <v>12</v>
      </c>
      <c r="AR14">
        <f>IF(B14=1,(AO14/AI14),REF)</f>
        <v>17.069989624646929</v>
      </c>
      <c r="AS14" s="13">
        <f t="shared" si="20"/>
        <v>12</v>
      </c>
      <c r="AT14">
        <f t="shared" si="21"/>
        <v>12</v>
      </c>
      <c r="AU14" t="str">
        <f t="shared" si="22"/>
        <v>Wisconsin</v>
      </c>
      <c r="AV14">
        <f t="shared" si="23"/>
        <v>0.77991367279287893</v>
      </c>
      <c r="AW14">
        <f t="shared" si="24"/>
        <v>0.74802634330908369</v>
      </c>
      <c r="AX14" t="str">
        <f t="shared" si="25"/>
        <v>Wisconsin</v>
      </c>
      <c r="AY14">
        <f t="shared" si="26"/>
        <v>0.89790527664139819</v>
      </c>
      <c r="AZ14" s="13">
        <f t="shared" si="27"/>
        <v>11</v>
      </c>
      <c r="BA14" t="str">
        <f t="shared" si="28"/>
        <v>Wisconsin</v>
      </c>
      <c r="BB14" t="str">
        <f t="shared" si="29"/>
        <v>y</v>
      </c>
      <c r="BC14">
        <v>13</v>
      </c>
    </row>
    <row r="15" spans="1:60" x14ac:dyDescent="0.25">
      <c r="A15">
        <v>1</v>
      </c>
      <c r="B15">
        <v>1</v>
      </c>
      <c r="C15">
        <v>1</v>
      </c>
      <c r="D15" t="s">
        <v>212</v>
      </c>
      <c r="E15">
        <f>VLOOKUP($D15,'AUTOMATED RPPF'!$C$2:'AUTOMATED RPPF'!$Q$365,2,FALSE)</f>
        <v>69.5274</v>
      </c>
      <c r="F15">
        <f>VLOOKUP($D15,'AUTOMATED RPPF'!$C$2:'AUTOMATED RPPF'!$Q$365,3,FALSE)</f>
        <v>108</v>
      </c>
      <c r="G15">
        <f>VLOOKUP($D15,'AUTOMATED RPPF'!$C$2:'AUTOMATED RPPF'!$Q$365,4,FALSE)</f>
        <v>67.930099999999996</v>
      </c>
      <c r="H15">
        <f>VLOOKUP($D15,'AUTOMATED RPPF'!$C$2:'AUTOMATED RPPF'!$Q$365,5,FALSE)</f>
        <v>152</v>
      </c>
      <c r="I15">
        <f>VLOOKUP($D15,'AUTOMATED RPPF'!$C$2:'AUTOMATED RPPF'!$Q$365,6,FALSE)</f>
        <v>120.33199999999999</v>
      </c>
      <c r="J15">
        <f>VLOOKUP($D15,'AUTOMATED RPPF'!$C$2:'AUTOMATED RPPF'!$Q$365,7,FALSE)</f>
        <v>5</v>
      </c>
      <c r="K15">
        <f>VLOOKUP($D15,'AUTOMATED RPPF'!$C$2:'AUTOMATED RPPF'!$Q$365,8,FALSE)</f>
        <v>125.072</v>
      </c>
      <c r="L15">
        <f>VLOOKUP($D15,'AUTOMATED RPPF'!$C$2:'AUTOMATED RPPF'!$Q$365,9,FALSE)</f>
        <v>8</v>
      </c>
      <c r="M15">
        <f>VLOOKUP($D15,'AUTOMATED RPPF'!$C$2:'AUTOMATED RPPF'!$Q$365,10,FALSE)</f>
        <v>100.822</v>
      </c>
      <c r="N15">
        <f>VLOOKUP($D15,'AUTOMATED RPPF'!$C$2:'AUTOMATED RPPF'!$Q$365,11,FALSE)</f>
        <v>66</v>
      </c>
      <c r="O15">
        <f>VLOOKUP($D15,'AUTOMATED RPPF'!$C$2:'AUTOMATED RPPF'!$Q$365,12,FALSE)</f>
        <v>99.255200000000002</v>
      </c>
      <c r="P15">
        <f>VLOOKUP($D15,'AUTOMATED RPPF'!$C$2:'AUTOMATED RPPF'!$Q$365,13,FALSE)</f>
        <v>45</v>
      </c>
      <c r="Q15">
        <f>VLOOKUP($D15,'AUTOMATED RPPF'!$C$2:'AUTOMATED RPPF'!$Q$365,14,FALSE)</f>
        <v>25.816400000000002</v>
      </c>
      <c r="R15">
        <f>VLOOKUP($D15,'AUTOMATED RPPF'!$C$2:'AUTOMATED RPPF'!$Q$365,15,FALSE)</f>
        <v>12</v>
      </c>
      <c r="S15" t="str">
        <f t="shared" si="0"/>
        <v>Missouri</v>
      </c>
      <c r="T15">
        <f t="shared" si="1"/>
        <v>125.072</v>
      </c>
      <c r="U15" t="str">
        <f t="shared" si="2"/>
        <v>Missouri</v>
      </c>
      <c r="V15">
        <f t="shared" si="3"/>
        <v>0.37131835794233642</v>
      </c>
      <c r="W15" s="13">
        <f t="shared" si="4"/>
        <v>11</v>
      </c>
      <c r="X15" t="str">
        <f t="shared" si="5"/>
        <v>Missouri</v>
      </c>
      <c r="Y15">
        <f t="shared" si="6"/>
        <v>1087617.4786300417</v>
      </c>
      <c r="Z15" s="13">
        <f t="shared" si="7"/>
        <v>7</v>
      </c>
      <c r="AA15">
        <f t="shared" si="8"/>
        <v>22.524193052987428</v>
      </c>
      <c r="AB15">
        <f t="shared" si="9"/>
        <v>43</v>
      </c>
      <c r="AC15">
        <f t="shared" si="10"/>
        <v>27</v>
      </c>
      <c r="AD15" t="str">
        <f t="shared" si="11"/>
        <v>Missouri</v>
      </c>
      <c r="AE15">
        <f>VLOOKUP($AD15,'AUTOMATED RPPF'!$C$2:'AUTOMATED RPPF'!$AQ$365,17,FALSE)</f>
        <v>0.95196999999999998</v>
      </c>
      <c r="AF15" s="13">
        <f t="shared" si="12"/>
        <v>7</v>
      </c>
      <c r="AG15">
        <f>VLOOKUP($AD15,'AUTOMATED RPPF'!$C$2:'AUTOMATED RPPF'!$AQ$365,16,FALSE)</f>
        <v>0.92712300000000003</v>
      </c>
      <c r="AH15" s="13">
        <f t="shared" si="13"/>
        <v>23</v>
      </c>
      <c r="AI15">
        <f t="shared" si="14"/>
        <v>0.93954650000000006</v>
      </c>
      <c r="AJ15" s="13">
        <f t="shared" si="15"/>
        <v>10</v>
      </c>
      <c r="AK15">
        <f>VLOOKUP($AD15,'AUTOMATED RPPF'!$C$2:'AUTOMATED RPPF'!$AQ$365,18,FALSE)</f>
        <v>0.82786000000000004</v>
      </c>
      <c r="AL15" s="13">
        <f t="shared" si="16"/>
        <v>60</v>
      </c>
      <c r="AM15">
        <f>VLOOKUP($AD15,'AUTOMATED RPPF'!$C$2:'AUTOMATED RPPF'!$AQ$365,19,FALSE)</f>
        <v>0.96057999999999999</v>
      </c>
      <c r="AN15" s="13">
        <f t="shared" si="17"/>
        <v>8</v>
      </c>
      <c r="AO15">
        <f t="shared" si="18"/>
        <v>20.5</v>
      </c>
      <c r="AP15">
        <f>IF(C15=1,(AO15/AE15),REF)</f>
        <v>21.53429204701829</v>
      </c>
      <c r="AQ15" s="13">
        <f t="shared" si="19"/>
        <v>16</v>
      </c>
      <c r="AR15">
        <f>IF(B15=1,(AO15/AI15),REF)</f>
        <v>21.819037163142003</v>
      </c>
      <c r="AS15" s="13">
        <f t="shared" si="20"/>
        <v>16</v>
      </c>
      <c r="AT15">
        <f t="shared" si="21"/>
        <v>10</v>
      </c>
      <c r="AU15" t="str">
        <f t="shared" si="22"/>
        <v>Missouri</v>
      </c>
      <c r="AV15">
        <f t="shared" si="23"/>
        <v>0.7764703077917694</v>
      </c>
      <c r="AW15">
        <f t="shared" si="24"/>
        <v>0.72714857214023365</v>
      </c>
      <c r="AX15" t="str">
        <f t="shared" si="25"/>
        <v>Missouri</v>
      </c>
      <c r="AY15">
        <f t="shared" si="26"/>
        <v>0.89216074380484245</v>
      </c>
      <c r="AZ15" s="13">
        <f t="shared" si="27"/>
        <v>14</v>
      </c>
      <c r="BA15" t="str">
        <f t="shared" si="28"/>
        <v>Missouri</v>
      </c>
      <c r="BB15" t="str">
        <f t="shared" si="29"/>
        <v>y</v>
      </c>
      <c r="BC15">
        <v>14</v>
      </c>
    </row>
    <row r="16" spans="1:60" x14ac:dyDescent="0.25">
      <c r="A16">
        <v>1</v>
      </c>
      <c r="B16">
        <v>1</v>
      </c>
      <c r="C16">
        <v>1</v>
      </c>
      <c r="D16" t="s">
        <v>204</v>
      </c>
      <c r="E16">
        <f>VLOOKUP($D16,'AUTOMATED RPPF'!$C$2:'AUTOMATED RPPF'!$Q$365,2,FALSE)</f>
        <v>70.947199999999995</v>
      </c>
      <c r="F16">
        <f>VLOOKUP($D16,'AUTOMATED RPPF'!$C$2:'AUTOMATED RPPF'!$Q$365,3,FALSE)</f>
        <v>41</v>
      </c>
      <c r="G16">
        <f>VLOOKUP($D16,'AUTOMATED RPPF'!$C$2:'AUTOMATED RPPF'!$Q$365,4,FALSE)</f>
        <v>70.058899999999994</v>
      </c>
      <c r="H16">
        <f>VLOOKUP($D16,'AUTOMATED RPPF'!$C$2:'AUTOMATED RPPF'!$Q$365,5,FALSE)</f>
        <v>53</v>
      </c>
      <c r="I16">
        <f>VLOOKUP($D16,'AUTOMATED RPPF'!$C$2:'AUTOMATED RPPF'!$Q$365,6,FALSE)</f>
        <v>113.714</v>
      </c>
      <c r="J16">
        <f>VLOOKUP($D16,'AUTOMATED RPPF'!$C$2:'AUTOMATED RPPF'!$Q$365,7,FALSE)</f>
        <v>49</v>
      </c>
      <c r="K16">
        <f>VLOOKUP($D16,'AUTOMATED RPPF'!$C$2:'AUTOMATED RPPF'!$Q$365,8,FALSE)</f>
        <v>119.93300000000001</v>
      </c>
      <c r="L16">
        <f>VLOOKUP($D16,'AUTOMATED RPPF'!$C$2:'AUTOMATED RPPF'!$Q$365,9,FALSE)</f>
        <v>20</v>
      </c>
      <c r="M16">
        <f>VLOOKUP($D16,'AUTOMATED RPPF'!$C$2:'AUTOMATED RPPF'!$Q$365,10,FALSE)</f>
        <v>99.262900000000002</v>
      </c>
      <c r="N16">
        <f>VLOOKUP($D16,'AUTOMATED RPPF'!$C$2:'AUTOMATED RPPF'!$Q$365,11,FALSE)</f>
        <v>47</v>
      </c>
      <c r="O16">
        <f>VLOOKUP($D16,'AUTOMATED RPPF'!$C$2:'AUTOMATED RPPF'!$Q$365,12,FALSE)</f>
        <v>96.149500000000003</v>
      </c>
      <c r="P16">
        <f>VLOOKUP($D16,'AUTOMATED RPPF'!$C$2:'AUTOMATED RPPF'!$Q$365,13,FALSE)</f>
        <v>22</v>
      </c>
      <c r="Q16">
        <f>VLOOKUP($D16,'AUTOMATED RPPF'!$C$2:'AUTOMATED RPPF'!$Q$365,14,FALSE)</f>
        <v>23.783200000000001</v>
      </c>
      <c r="R16">
        <f>VLOOKUP($D16,'AUTOMATED RPPF'!$C$2:'AUTOMATED RPPF'!$Q$365,15,FALSE)</f>
        <v>19</v>
      </c>
      <c r="S16" t="str">
        <f t="shared" si="0"/>
        <v>Michigan</v>
      </c>
      <c r="T16">
        <f t="shared" si="1"/>
        <v>119.93300000000001</v>
      </c>
      <c r="U16" t="str">
        <f t="shared" si="2"/>
        <v>Michigan</v>
      </c>
      <c r="V16">
        <f t="shared" si="3"/>
        <v>0.33522816968111502</v>
      </c>
      <c r="W16" s="13">
        <f t="shared" si="4"/>
        <v>21</v>
      </c>
      <c r="X16" t="str">
        <f t="shared" si="5"/>
        <v>Michigan</v>
      </c>
      <c r="Y16">
        <f t="shared" si="6"/>
        <v>1020499.1675059808</v>
      </c>
      <c r="Z16" s="13">
        <f t="shared" si="7"/>
        <v>14</v>
      </c>
      <c r="AA16">
        <f t="shared" si="8"/>
        <v>20.978768374145744</v>
      </c>
      <c r="AB16">
        <f t="shared" si="9"/>
        <v>17</v>
      </c>
      <c r="AC16">
        <f t="shared" si="10"/>
        <v>19</v>
      </c>
      <c r="AD16" t="str">
        <f t="shared" si="11"/>
        <v>Michigan</v>
      </c>
      <c r="AE16">
        <f>VLOOKUP($AD16,'AUTOMATED RPPF'!$C$2:'AUTOMATED RPPF'!$AQ$365,17,FALSE)</f>
        <v>0.90822099999999995</v>
      </c>
      <c r="AF16" s="13">
        <f t="shared" si="12"/>
        <v>21</v>
      </c>
      <c r="AG16">
        <f>VLOOKUP($AD16,'AUTOMATED RPPF'!$C$2:'AUTOMATED RPPF'!$AQ$365,16,FALSE)</f>
        <v>0.947218</v>
      </c>
      <c r="AH16" s="13">
        <f t="shared" si="13"/>
        <v>18</v>
      </c>
      <c r="AI16">
        <f t="shared" si="14"/>
        <v>0.92771950000000003</v>
      </c>
      <c r="AJ16" s="13">
        <f t="shared" si="15"/>
        <v>15</v>
      </c>
      <c r="AK16">
        <f>VLOOKUP($AD16,'AUTOMATED RPPF'!$C$2:'AUTOMATED RPPF'!$AQ$365,18,FALSE)</f>
        <v>0.95396000000000003</v>
      </c>
      <c r="AL16" s="13">
        <f t="shared" si="16"/>
        <v>6</v>
      </c>
      <c r="AM16">
        <f>VLOOKUP($AD16,'AUTOMATED RPPF'!$C$2:'AUTOMATED RPPF'!$AQ$365,19,FALSE)</f>
        <v>0.91192499999999999</v>
      </c>
      <c r="AN16" s="13">
        <f t="shared" si="17"/>
        <v>25</v>
      </c>
      <c r="AO16">
        <f t="shared" si="18"/>
        <v>16.666666666666668</v>
      </c>
      <c r="AP16">
        <f>IF(C16=1,(AO16/AE16),REF)</f>
        <v>18.350893303135106</v>
      </c>
      <c r="AQ16" s="13">
        <f t="shared" si="19"/>
        <v>14</v>
      </c>
      <c r="AR16">
        <f>IF(B16=1,(AO16/AI16),REF)</f>
        <v>17.96520032905061</v>
      </c>
      <c r="AS16" s="13">
        <f t="shared" si="20"/>
        <v>14</v>
      </c>
      <c r="AT16">
        <f t="shared" si="21"/>
        <v>6</v>
      </c>
      <c r="AU16" t="str">
        <f t="shared" si="22"/>
        <v>Michigan</v>
      </c>
      <c r="AV16">
        <f t="shared" si="23"/>
        <v>0.75273215568647089</v>
      </c>
      <c r="AW16">
        <f t="shared" si="24"/>
        <v>0.73565129117848471</v>
      </c>
      <c r="AX16" t="str">
        <f t="shared" si="25"/>
        <v>Michigan</v>
      </c>
      <c r="AY16">
        <f t="shared" si="26"/>
        <v>0.88853376147633956</v>
      </c>
      <c r="AZ16" s="13">
        <f t="shared" si="27"/>
        <v>15</v>
      </c>
      <c r="BA16" t="str">
        <f t="shared" si="28"/>
        <v>Michigan</v>
      </c>
      <c r="BB16" t="str">
        <f t="shared" si="29"/>
        <v/>
      </c>
      <c r="BC16">
        <v>26</v>
      </c>
    </row>
    <row r="17" spans="1:55" x14ac:dyDescent="0.25">
      <c r="A17">
        <v>1</v>
      </c>
      <c r="B17">
        <v>1</v>
      </c>
      <c r="C17">
        <v>1</v>
      </c>
      <c r="D17" t="s">
        <v>270</v>
      </c>
      <c r="E17">
        <f>VLOOKUP($D17,'AUTOMATED RPPF'!$C$2:'AUTOMATED RPPF'!$Q$365,2,FALSE)</f>
        <v>66.933800000000005</v>
      </c>
      <c r="F17">
        <f>VLOOKUP($D17,'AUTOMATED RPPF'!$C$2:'AUTOMATED RPPF'!$Q$365,3,FALSE)</f>
        <v>242</v>
      </c>
      <c r="G17">
        <f>VLOOKUP($D17,'AUTOMATED RPPF'!$C$2:'AUTOMATED RPPF'!$Q$365,4,FALSE)</f>
        <v>65.392600000000002</v>
      </c>
      <c r="H17">
        <f>VLOOKUP($D17,'AUTOMATED RPPF'!$C$2:'AUTOMATED RPPF'!$Q$365,5,FALSE)</f>
        <v>287</v>
      </c>
      <c r="I17">
        <f>VLOOKUP($D17,'AUTOMATED RPPF'!$C$2:'AUTOMATED RPPF'!$Q$365,6,FALSE)</f>
        <v>116.85899999999999</v>
      </c>
      <c r="J17">
        <f>VLOOKUP($D17,'AUTOMATED RPPF'!$C$2:'AUTOMATED RPPF'!$Q$365,7,FALSE)</f>
        <v>21</v>
      </c>
      <c r="K17">
        <f>VLOOKUP($D17,'AUTOMATED RPPF'!$C$2:'AUTOMATED RPPF'!$Q$365,8,FALSE)</f>
        <v>124.777</v>
      </c>
      <c r="L17">
        <f>VLOOKUP($D17,'AUTOMATED RPPF'!$C$2:'AUTOMATED RPPF'!$Q$365,9,FALSE)</f>
        <v>10</v>
      </c>
      <c r="M17">
        <f>VLOOKUP($D17,'AUTOMATED RPPF'!$C$2:'AUTOMATED RPPF'!$Q$365,10,FALSE)</f>
        <v>104.67100000000001</v>
      </c>
      <c r="N17">
        <f>VLOOKUP($D17,'AUTOMATED RPPF'!$C$2:'AUTOMATED RPPF'!$Q$365,11,FALSE)</f>
        <v>147</v>
      </c>
      <c r="O17">
        <f>VLOOKUP($D17,'AUTOMATED RPPF'!$C$2:'AUTOMATED RPPF'!$Q$365,12,FALSE)</f>
        <v>99.009</v>
      </c>
      <c r="P17">
        <f>VLOOKUP($D17,'AUTOMATED RPPF'!$C$2:'AUTOMATED RPPF'!$Q$365,13,FALSE)</f>
        <v>43</v>
      </c>
      <c r="Q17">
        <f>VLOOKUP($D17,'AUTOMATED RPPF'!$C$2:'AUTOMATED RPPF'!$Q$365,14,FALSE)</f>
        <v>25.7681</v>
      </c>
      <c r="R17">
        <f>VLOOKUP($D17,'AUTOMATED RPPF'!$C$2:'AUTOMATED RPPF'!$Q$365,15,FALSE)</f>
        <v>13</v>
      </c>
      <c r="S17" t="str">
        <f t="shared" si="0"/>
        <v>Purdue</v>
      </c>
      <c r="T17">
        <f t="shared" si="1"/>
        <v>124.777</v>
      </c>
      <c r="U17" t="str">
        <f t="shared" si="2"/>
        <v>Purdue</v>
      </c>
      <c r="V17">
        <f t="shared" si="3"/>
        <v>0.38497739557592725</v>
      </c>
      <c r="W17" s="13">
        <f t="shared" si="4"/>
        <v>8</v>
      </c>
      <c r="X17" t="str">
        <f t="shared" si="5"/>
        <v>Purdue</v>
      </c>
      <c r="Y17">
        <f t="shared" si="6"/>
        <v>1042112.3942009403</v>
      </c>
      <c r="Z17" s="13">
        <f t="shared" si="7"/>
        <v>10</v>
      </c>
      <c r="AA17">
        <f t="shared" si="8"/>
        <v>23.304189165296513</v>
      </c>
      <c r="AB17">
        <f t="shared" si="9"/>
        <v>59</v>
      </c>
      <c r="AC17">
        <f t="shared" si="10"/>
        <v>33.5</v>
      </c>
      <c r="AD17" t="str">
        <f t="shared" si="11"/>
        <v>Purdue</v>
      </c>
      <c r="AE17">
        <f>VLOOKUP($AD17,'AUTOMATED RPPF'!$C$2:'AUTOMATED RPPF'!$AQ$365,17,FALSE)</f>
        <v>0.89222599999999996</v>
      </c>
      <c r="AF17" s="13">
        <f t="shared" si="12"/>
        <v>26</v>
      </c>
      <c r="AG17">
        <f>VLOOKUP($AD17,'AUTOMATED RPPF'!$C$2:'AUTOMATED RPPF'!$AQ$365,16,FALSE)</f>
        <v>0.96197999999999995</v>
      </c>
      <c r="AH17" s="13">
        <f t="shared" si="13"/>
        <v>8</v>
      </c>
      <c r="AI17">
        <f t="shared" si="14"/>
        <v>0.92710300000000001</v>
      </c>
      <c r="AJ17" s="13">
        <f t="shared" si="15"/>
        <v>16</v>
      </c>
      <c r="AK17">
        <f>VLOOKUP($AD17,'AUTOMATED RPPF'!$C$2:'AUTOMATED RPPF'!$AQ$365,18,FALSE)</f>
        <v>0.90162699999999996</v>
      </c>
      <c r="AL17" s="13">
        <f t="shared" si="16"/>
        <v>27</v>
      </c>
      <c r="AM17">
        <f>VLOOKUP($AD17,'AUTOMATED RPPF'!$C$2:'AUTOMATED RPPF'!$AQ$365,19,FALSE)</f>
        <v>0.93221799999999999</v>
      </c>
      <c r="AN17" s="13">
        <f t="shared" si="17"/>
        <v>18</v>
      </c>
      <c r="AO17">
        <f t="shared" si="18"/>
        <v>18.75</v>
      </c>
      <c r="AP17">
        <f>IF(C17=1,(AO17/AE17),REF)</f>
        <v>21.014854980688749</v>
      </c>
      <c r="AQ17" s="13">
        <f t="shared" si="19"/>
        <v>15</v>
      </c>
      <c r="AR17">
        <f>IF(B17=1,(AO17/AI17),REF)</f>
        <v>20.22429007348698</v>
      </c>
      <c r="AS17" s="13">
        <f t="shared" si="20"/>
        <v>15</v>
      </c>
      <c r="AT17">
        <f t="shared" si="21"/>
        <v>15</v>
      </c>
      <c r="AU17" t="str">
        <f t="shared" si="22"/>
        <v>Purdue</v>
      </c>
      <c r="AV17">
        <f t="shared" si="23"/>
        <v>0.72951946695376368</v>
      </c>
      <c r="AW17">
        <f t="shared" si="24"/>
        <v>0.72435781504237462</v>
      </c>
      <c r="AX17" t="str">
        <f t="shared" si="25"/>
        <v>Purdue</v>
      </c>
      <c r="AY17">
        <f t="shared" si="26"/>
        <v>0.8802359502936965</v>
      </c>
      <c r="AZ17" s="13">
        <f t="shared" si="27"/>
        <v>17</v>
      </c>
      <c r="BA17" t="str">
        <f t="shared" si="28"/>
        <v>Purdue</v>
      </c>
      <c r="BB17" t="str">
        <f t="shared" si="29"/>
        <v>y</v>
      </c>
      <c r="BC17">
        <v>15</v>
      </c>
    </row>
    <row r="18" spans="1:55" x14ac:dyDescent="0.25">
      <c r="A18">
        <v>1</v>
      </c>
      <c r="B18">
        <v>1</v>
      </c>
      <c r="C18">
        <v>1</v>
      </c>
      <c r="D18" t="s">
        <v>312</v>
      </c>
      <c r="E18">
        <f>VLOOKUP($D18,'AUTOMATED RPPF'!$C$2:'AUTOMATED RPPF'!$Q$365,2,FALSE)</f>
        <v>70.365899999999996</v>
      </c>
      <c r="F18">
        <f>VLOOKUP($D18,'AUTOMATED RPPF'!$C$2:'AUTOMATED RPPF'!$Q$365,3,FALSE)</f>
        <v>66</v>
      </c>
      <c r="G18">
        <f>VLOOKUP($D18,'AUTOMATED RPPF'!$C$2:'AUTOMATED RPPF'!$Q$365,4,FALSE)</f>
        <v>69.792699999999996</v>
      </c>
      <c r="H18">
        <f>VLOOKUP($D18,'AUTOMATED RPPF'!$C$2:'AUTOMATED RPPF'!$Q$365,5,FALSE)</f>
        <v>60</v>
      </c>
      <c r="I18">
        <f>VLOOKUP($D18,'AUTOMATED RPPF'!$C$2:'AUTOMATED RPPF'!$Q$365,6,FALSE)</f>
        <v>109.727</v>
      </c>
      <c r="J18">
        <f>VLOOKUP($D18,'AUTOMATED RPPF'!$C$2:'AUTOMATED RPPF'!$Q$365,7,FALSE)</f>
        <v>96</v>
      </c>
      <c r="K18">
        <f>VLOOKUP($D18,'AUTOMATED RPPF'!$C$2:'AUTOMATED RPPF'!$Q$365,8,FALSE)</f>
        <v>113.794</v>
      </c>
      <c r="L18">
        <f>VLOOKUP($D18,'AUTOMATED RPPF'!$C$2:'AUTOMATED RPPF'!$Q$365,9,FALSE)</f>
        <v>76</v>
      </c>
      <c r="M18">
        <f>VLOOKUP($D18,'AUTOMATED RPPF'!$C$2:'AUTOMATED RPPF'!$Q$365,10,FALSE)</f>
        <v>91.425399999999996</v>
      </c>
      <c r="N18">
        <f>VLOOKUP($D18,'AUTOMATED RPPF'!$C$2:'AUTOMATED RPPF'!$Q$365,11,FALSE)</f>
        <v>2</v>
      </c>
      <c r="O18">
        <f>VLOOKUP($D18,'AUTOMATED RPPF'!$C$2:'AUTOMATED RPPF'!$Q$365,12,FALSE)</f>
        <v>88.744200000000006</v>
      </c>
      <c r="P18">
        <f>VLOOKUP($D18,'AUTOMATED RPPF'!$C$2:'AUTOMATED RPPF'!$Q$365,13,FALSE)</f>
        <v>2</v>
      </c>
      <c r="Q18">
        <f>VLOOKUP($D18,'AUTOMATED RPPF'!$C$2:'AUTOMATED RPPF'!$Q$365,14,FALSE)</f>
        <v>25.0501</v>
      </c>
      <c r="R18">
        <f>VLOOKUP($D18,'AUTOMATED RPPF'!$C$2:'AUTOMATED RPPF'!$Q$365,15,FALSE)</f>
        <v>16</v>
      </c>
      <c r="S18" t="str">
        <f t="shared" si="0"/>
        <v>St. John's</v>
      </c>
      <c r="T18">
        <f t="shared" si="1"/>
        <v>113.794</v>
      </c>
      <c r="U18" t="str">
        <f t="shared" si="2"/>
        <v>St. John's</v>
      </c>
      <c r="V18">
        <f t="shared" si="3"/>
        <v>0.35599345705803509</v>
      </c>
      <c r="W18" s="13">
        <f t="shared" si="4"/>
        <v>17</v>
      </c>
      <c r="X18" t="str">
        <f t="shared" si="5"/>
        <v>St. John's</v>
      </c>
      <c r="Y18">
        <f t="shared" si="6"/>
        <v>911173.27685613232</v>
      </c>
      <c r="Z18" s="13">
        <f t="shared" si="7"/>
        <v>60</v>
      </c>
      <c r="AA18">
        <f t="shared" si="8"/>
        <v>18.606372838369523</v>
      </c>
      <c r="AB18">
        <f t="shared" si="9"/>
        <v>1</v>
      </c>
      <c r="AC18">
        <f t="shared" si="10"/>
        <v>9</v>
      </c>
      <c r="AD18" t="str">
        <f t="shared" si="11"/>
        <v>St. John's</v>
      </c>
      <c r="AE18">
        <f>VLOOKUP($AD18,'AUTOMATED RPPF'!$C$2:'AUTOMATED RPPF'!$AQ$365,17,FALSE)</f>
        <v>0.95774999999999999</v>
      </c>
      <c r="AF18" s="13">
        <f t="shared" si="12"/>
        <v>5</v>
      </c>
      <c r="AG18">
        <f>VLOOKUP($AD18,'AUTOMATED RPPF'!$C$2:'AUTOMATED RPPF'!$AQ$365,16,FALSE)</f>
        <v>0.88823300000000005</v>
      </c>
      <c r="AH18" s="13">
        <f t="shared" si="13"/>
        <v>33</v>
      </c>
      <c r="AI18">
        <f t="shared" si="14"/>
        <v>0.92299149999999996</v>
      </c>
      <c r="AJ18" s="13">
        <f t="shared" si="15"/>
        <v>18</v>
      </c>
      <c r="AK18">
        <f>VLOOKUP($AD18,'AUTOMATED RPPF'!$C$2:'AUTOMATED RPPF'!$AQ$365,18,FALSE)</f>
        <v>0.91412199999999999</v>
      </c>
      <c r="AL18" s="13">
        <f t="shared" si="16"/>
        <v>22</v>
      </c>
      <c r="AM18">
        <f>VLOOKUP($AD18,'AUTOMATED RPPF'!$C$2:'AUTOMATED RPPF'!$AQ$365,19,FALSE)</f>
        <v>0.96226999999999996</v>
      </c>
      <c r="AN18" s="13">
        <f t="shared" si="17"/>
        <v>7</v>
      </c>
      <c r="AO18">
        <f t="shared" si="18"/>
        <v>22.166666666666668</v>
      </c>
      <c r="AP18">
        <f>IF(C18=1,(AO18/AE18),REF)</f>
        <v>23.144522752980077</v>
      </c>
      <c r="AQ18" s="13">
        <f t="shared" si="19"/>
        <v>17</v>
      </c>
      <c r="AR18">
        <f>IF(B18=1,(AO18/AI18),REF)</f>
        <v>24.016111379862835</v>
      </c>
      <c r="AS18" s="13">
        <f t="shared" si="20"/>
        <v>17</v>
      </c>
      <c r="AT18">
        <f t="shared" si="21"/>
        <v>17</v>
      </c>
      <c r="AU18" t="str">
        <f t="shared" si="22"/>
        <v>St. John's</v>
      </c>
      <c r="AV18">
        <f t="shared" si="23"/>
        <v>0.77557176151338436</v>
      </c>
      <c r="AW18">
        <f t="shared" si="24"/>
        <v>0.70582037294271749</v>
      </c>
      <c r="AX18" t="str">
        <f t="shared" si="25"/>
        <v>St. John's</v>
      </c>
      <c r="AY18">
        <f t="shared" si="26"/>
        <v>0.88686193612892095</v>
      </c>
      <c r="AZ18" s="13">
        <f t="shared" si="27"/>
        <v>16</v>
      </c>
      <c r="BA18" t="str">
        <f t="shared" si="28"/>
        <v>St. John's</v>
      </c>
      <c r="BB18" t="str">
        <f t="shared" si="29"/>
        <v>y</v>
      </c>
      <c r="BC18">
        <v>16</v>
      </c>
    </row>
    <row r="19" spans="1:55" x14ac:dyDescent="0.25">
      <c r="A19">
        <v>1</v>
      </c>
      <c r="B19">
        <v>1</v>
      </c>
      <c r="C19">
        <v>1</v>
      </c>
      <c r="D19" t="s">
        <v>328</v>
      </c>
      <c r="E19">
        <f>VLOOKUP($D19,'AUTOMATED RPPF'!$C$2:'AUTOMATED RPPF'!$Q$365,2,FALSE)</f>
        <v>67.496600000000001</v>
      </c>
      <c r="F19">
        <f>VLOOKUP($D19,'AUTOMATED RPPF'!$C$2:'AUTOMATED RPPF'!$Q$365,3,FALSE)</f>
        <v>210</v>
      </c>
      <c r="G19">
        <f>VLOOKUP($D19,'AUTOMATED RPPF'!$C$2:'AUTOMATED RPPF'!$Q$365,4,FALSE)</f>
        <v>66.264300000000006</v>
      </c>
      <c r="H19">
        <f>VLOOKUP($D19,'AUTOMATED RPPF'!$C$2:'AUTOMATED RPPF'!$Q$365,5,FALSE)</f>
        <v>238</v>
      </c>
      <c r="I19">
        <f>VLOOKUP($D19,'AUTOMATED RPPF'!$C$2:'AUTOMATED RPPF'!$Q$365,6,FALSE)</f>
        <v>109.304</v>
      </c>
      <c r="J19">
        <f>VLOOKUP($D19,'AUTOMATED RPPF'!$C$2:'AUTOMATED RPPF'!$Q$365,7,FALSE)</f>
        <v>107</v>
      </c>
      <c r="K19">
        <f>VLOOKUP($D19,'AUTOMATED RPPF'!$C$2:'AUTOMATED RPPF'!$Q$365,8,FALSE)</f>
        <v>116.176</v>
      </c>
      <c r="L19">
        <f>VLOOKUP($D19,'AUTOMATED RPPF'!$C$2:'AUTOMATED RPPF'!$Q$365,9,FALSE)</f>
        <v>52</v>
      </c>
      <c r="M19">
        <f>VLOOKUP($D19,'AUTOMATED RPPF'!$C$2:'AUTOMATED RPPF'!$Q$365,10,FALSE)</f>
        <v>96.878900000000002</v>
      </c>
      <c r="N19">
        <f>VLOOKUP($D19,'AUTOMATED RPPF'!$C$2:'AUTOMATED RPPF'!$Q$365,11,FALSE)</f>
        <v>20</v>
      </c>
      <c r="O19">
        <f>VLOOKUP($D19,'AUTOMATED RPPF'!$C$2:'AUTOMATED RPPF'!$Q$365,12,FALSE)</f>
        <v>91.629099999999994</v>
      </c>
      <c r="P19">
        <f>VLOOKUP($D19,'AUTOMATED RPPF'!$C$2:'AUTOMATED RPPF'!$Q$365,13,FALSE)</f>
        <v>5</v>
      </c>
      <c r="Q19">
        <f>VLOOKUP($D19,'AUTOMATED RPPF'!$C$2:'AUTOMATED RPPF'!$Q$365,14,FALSE)</f>
        <v>24.547000000000001</v>
      </c>
      <c r="R19">
        <f>VLOOKUP($D19,'AUTOMATED RPPF'!$C$2:'AUTOMATED RPPF'!$Q$365,15,FALSE)</f>
        <v>18</v>
      </c>
      <c r="S19" t="str">
        <f t="shared" si="0"/>
        <v>Texas A&amp;M</v>
      </c>
      <c r="T19">
        <f t="shared" si="1"/>
        <v>116.176</v>
      </c>
      <c r="U19" t="str">
        <f t="shared" si="2"/>
        <v>Texas A&amp;M</v>
      </c>
      <c r="V19">
        <f t="shared" si="3"/>
        <v>0.36367609627744224</v>
      </c>
      <c r="W19" s="13">
        <f t="shared" si="4"/>
        <v>16</v>
      </c>
      <c r="X19" t="str">
        <f t="shared" si="5"/>
        <v>Texas A&amp;M</v>
      </c>
      <c r="Y19">
        <f t="shared" si="6"/>
        <v>910992.36154588161</v>
      </c>
      <c r="Z19" s="13">
        <f t="shared" si="7"/>
        <v>62</v>
      </c>
      <c r="AA19">
        <f t="shared" si="8"/>
        <v>20.416043231074656</v>
      </c>
      <c r="AB19">
        <f t="shared" si="9"/>
        <v>7</v>
      </c>
      <c r="AC19">
        <f t="shared" si="10"/>
        <v>11.5</v>
      </c>
      <c r="AD19" t="str">
        <f t="shared" si="11"/>
        <v>Texas A&amp;M</v>
      </c>
      <c r="AE19">
        <f>VLOOKUP($AD19,'AUTOMATED RPPF'!$C$2:'AUTOMATED RPPF'!$AQ$365,17,FALSE)</f>
        <v>0.90202400000000005</v>
      </c>
      <c r="AF19" s="13">
        <f t="shared" si="12"/>
        <v>24</v>
      </c>
      <c r="AG19">
        <f>VLOOKUP($AD19,'AUTOMATED RPPF'!$C$2:'AUTOMATED RPPF'!$AQ$365,16,FALSE)</f>
        <v>0.94122099999999997</v>
      </c>
      <c r="AH19" s="13">
        <f t="shared" si="13"/>
        <v>21</v>
      </c>
      <c r="AI19">
        <f t="shared" si="14"/>
        <v>0.92162250000000001</v>
      </c>
      <c r="AJ19" s="13">
        <f t="shared" si="15"/>
        <v>19</v>
      </c>
      <c r="AK19">
        <f>VLOOKUP($AD19,'AUTOMATED RPPF'!$C$2:'AUTOMATED RPPF'!$AQ$365,18,FALSE)</f>
        <v>0.937612</v>
      </c>
      <c r="AL19" s="13">
        <f t="shared" si="16"/>
        <v>12</v>
      </c>
      <c r="AM19">
        <f>VLOOKUP($AD19,'AUTOMATED RPPF'!$C$2:'AUTOMATED RPPF'!$AQ$365,19,FALSE)</f>
        <v>0.89363000000000004</v>
      </c>
      <c r="AN19" s="13">
        <f t="shared" si="17"/>
        <v>30</v>
      </c>
      <c r="AO19">
        <f t="shared" si="18"/>
        <v>25.083333333333332</v>
      </c>
      <c r="AP19">
        <f>IF(C19=1,(AO19/AE19),REF)</f>
        <v>27.8078336422682</v>
      </c>
      <c r="AQ19" s="13">
        <f t="shared" si="19"/>
        <v>21</v>
      </c>
      <c r="AR19">
        <f>IF(B19=1,(AO19/AI19),REF)</f>
        <v>27.216494099626836</v>
      </c>
      <c r="AS19" s="13">
        <f t="shared" si="20"/>
        <v>21</v>
      </c>
      <c r="AT19">
        <f t="shared" si="21"/>
        <v>12</v>
      </c>
      <c r="AU19" t="str">
        <f t="shared" si="22"/>
        <v>Texas A&amp;M</v>
      </c>
      <c r="AV19">
        <f t="shared" si="23"/>
        <v>0.71715994897081481</v>
      </c>
      <c r="AW19">
        <f t="shared" si="24"/>
        <v>0.69383846184768294</v>
      </c>
      <c r="AX19" t="str">
        <f t="shared" si="25"/>
        <v>Texas A&amp;M</v>
      </c>
      <c r="AY19">
        <f t="shared" si="26"/>
        <v>0.86975835952227687</v>
      </c>
      <c r="AZ19" s="13">
        <f t="shared" si="27"/>
        <v>23</v>
      </c>
      <c r="BA19" t="str">
        <f t="shared" si="28"/>
        <v>Texas A&amp;M</v>
      </c>
      <c r="BB19" t="str">
        <f t="shared" si="29"/>
        <v/>
      </c>
      <c r="BC19">
        <v>27</v>
      </c>
    </row>
    <row r="20" spans="1:55" x14ac:dyDescent="0.25">
      <c r="A20">
        <v>1</v>
      </c>
      <c r="B20">
        <v>1</v>
      </c>
      <c r="C20">
        <v>1</v>
      </c>
      <c r="D20" t="s">
        <v>166</v>
      </c>
      <c r="E20">
        <f>VLOOKUP($D20,'AUTOMATED RPPF'!$C$2:'AUTOMATED RPPF'!$Q$365,2,FALSE)</f>
        <v>69.001000000000005</v>
      </c>
      <c r="F20">
        <f>VLOOKUP($D20,'AUTOMATED RPPF'!$C$2:'AUTOMATED RPPF'!$Q$365,3,FALSE)</f>
        <v>134</v>
      </c>
      <c r="G20">
        <f>VLOOKUP($D20,'AUTOMATED RPPF'!$C$2:'AUTOMATED RPPF'!$Q$365,4,FALSE)</f>
        <v>68.564400000000006</v>
      </c>
      <c r="H20">
        <f>VLOOKUP($D20,'AUTOMATED RPPF'!$C$2:'AUTOMATED RPPF'!$Q$365,5,FALSE)</f>
        <v>117</v>
      </c>
      <c r="I20">
        <f>VLOOKUP($D20,'AUTOMATED RPPF'!$C$2:'AUTOMATED RPPF'!$Q$365,6,FALSE)</f>
        <v>108.324</v>
      </c>
      <c r="J20">
        <f>VLOOKUP($D20,'AUTOMATED RPPF'!$C$2:'AUTOMATED RPPF'!$Q$365,7,FALSE)</f>
        <v>128</v>
      </c>
      <c r="K20">
        <f>VLOOKUP($D20,'AUTOMATED RPPF'!$C$2:'AUTOMATED RPPF'!$Q$365,8,FALSE)</f>
        <v>115.29300000000001</v>
      </c>
      <c r="L20">
        <f>VLOOKUP($D20,'AUTOMATED RPPF'!$C$2:'AUTOMATED RPPF'!$Q$365,9,FALSE)</f>
        <v>58</v>
      </c>
      <c r="M20">
        <f>VLOOKUP($D20,'AUTOMATED RPPF'!$C$2:'AUTOMATED RPPF'!$Q$365,10,FALSE)</f>
        <v>96.723799999999997</v>
      </c>
      <c r="N20">
        <f>VLOOKUP($D20,'AUTOMATED RPPF'!$C$2:'AUTOMATED RPPF'!$Q$365,11,FALSE)</f>
        <v>19</v>
      </c>
      <c r="O20">
        <f>VLOOKUP($D20,'AUTOMATED RPPF'!$C$2:'AUTOMATED RPPF'!$Q$365,12,FALSE)</f>
        <v>92.230900000000005</v>
      </c>
      <c r="P20">
        <f>VLOOKUP($D20,'AUTOMATED RPPF'!$C$2:'AUTOMATED RPPF'!$Q$365,13,FALSE)</f>
        <v>6</v>
      </c>
      <c r="Q20">
        <f>VLOOKUP($D20,'AUTOMATED RPPF'!$C$2:'AUTOMATED RPPF'!$Q$365,14,FALSE)</f>
        <v>23.0624</v>
      </c>
      <c r="R20">
        <f>VLOOKUP($D20,'AUTOMATED RPPF'!$C$2:'AUTOMATED RPPF'!$Q$365,15,FALSE)</f>
        <v>24</v>
      </c>
      <c r="S20" t="str">
        <f t="shared" si="0"/>
        <v>Kansas</v>
      </c>
      <c r="T20">
        <f t="shared" si="1"/>
        <v>115.29300000000001</v>
      </c>
      <c r="U20" t="str">
        <f t="shared" si="2"/>
        <v>Kansas</v>
      </c>
      <c r="V20">
        <f t="shared" si="3"/>
        <v>0.33422848944218198</v>
      </c>
      <c r="W20" s="13">
        <f t="shared" si="4"/>
        <v>22</v>
      </c>
      <c r="X20" t="str">
        <f t="shared" si="5"/>
        <v>Kansas</v>
      </c>
      <c r="Y20">
        <f t="shared" si="6"/>
        <v>917194.12605684926</v>
      </c>
      <c r="Z20" s="13">
        <f t="shared" si="7"/>
        <v>55</v>
      </c>
      <c r="AA20">
        <f t="shared" si="8"/>
        <v>20.181197365164341</v>
      </c>
      <c r="AB20">
        <f t="shared" si="9"/>
        <v>4</v>
      </c>
      <c r="AC20">
        <f t="shared" si="10"/>
        <v>13</v>
      </c>
      <c r="AD20" t="str">
        <f t="shared" si="11"/>
        <v>Kansas</v>
      </c>
      <c r="AE20">
        <f>VLOOKUP($AD20,'AUTOMATED RPPF'!$C$2:'AUTOMATED RPPF'!$AQ$365,17,FALSE)</f>
        <v>0.87783</v>
      </c>
      <c r="AF20" s="13">
        <f t="shared" si="12"/>
        <v>30</v>
      </c>
      <c r="AG20">
        <f>VLOOKUP($AD20,'AUTOMATED RPPF'!$C$2:'AUTOMATED RPPF'!$AQ$365,16,FALSE)</f>
        <v>0.946519</v>
      </c>
      <c r="AH20" s="13">
        <f t="shared" si="13"/>
        <v>19</v>
      </c>
      <c r="AI20">
        <f t="shared" si="14"/>
        <v>0.9121745</v>
      </c>
      <c r="AJ20" s="13">
        <f t="shared" si="15"/>
        <v>22</v>
      </c>
      <c r="AK20">
        <f>VLOOKUP($AD20,'AUTOMATED RPPF'!$C$2:'AUTOMATED RPPF'!$AQ$365,18,FALSE)</f>
        <v>0.94051099999999999</v>
      </c>
      <c r="AL20" s="13">
        <f t="shared" si="16"/>
        <v>11</v>
      </c>
      <c r="AM20">
        <f>VLOOKUP($AD20,'AUTOMATED RPPF'!$C$2:'AUTOMATED RPPF'!$AQ$365,19,FALSE)</f>
        <v>0.85583900000000002</v>
      </c>
      <c r="AN20" s="13">
        <f t="shared" si="17"/>
        <v>39</v>
      </c>
      <c r="AO20">
        <f t="shared" si="18"/>
        <v>27</v>
      </c>
      <c r="AP20">
        <f>IF(C20=1,(AO20/AE20),REF)</f>
        <v>30.757663784559654</v>
      </c>
      <c r="AQ20" s="13">
        <f t="shared" si="19"/>
        <v>25</v>
      </c>
      <c r="AR20">
        <f>IF(B20=1,(AO20/AI20),REF)</f>
        <v>29.599599638007859</v>
      </c>
      <c r="AS20" s="13">
        <f t="shared" si="20"/>
        <v>22</v>
      </c>
      <c r="AT20">
        <f t="shared" si="21"/>
        <v>11</v>
      </c>
      <c r="AU20" t="str">
        <f t="shared" si="22"/>
        <v>Kansas</v>
      </c>
      <c r="AV20">
        <f t="shared" si="23"/>
        <v>0.69092313470643585</v>
      </c>
      <c r="AW20">
        <f t="shared" si="24"/>
        <v>0.67955798831414393</v>
      </c>
      <c r="AX20" t="str">
        <f t="shared" si="25"/>
        <v>Kansas</v>
      </c>
      <c r="AY20">
        <f t="shared" si="26"/>
        <v>0.85968079514240148</v>
      </c>
      <c r="AZ20" s="13">
        <f t="shared" si="27"/>
        <v>27</v>
      </c>
      <c r="BA20" t="str">
        <f t="shared" si="28"/>
        <v>Kansas</v>
      </c>
      <c r="BB20" t="str">
        <f t="shared" si="29"/>
        <v/>
      </c>
      <c r="BC20">
        <v>28</v>
      </c>
    </row>
    <row r="21" spans="1:55" x14ac:dyDescent="0.25">
      <c r="A21">
        <v>1</v>
      </c>
      <c r="B21">
        <v>1</v>
      </c>
      <c r="C21">
        <v>1</v>
      </c>
      <c r="D21" t="s">
        <v>286</v>
      </c>
      <c r="E21">
        <f>VLOOKUP($D21,'AUTOMATED RPPF'!$C$2:'AUTOMATED RPPF'!$Q$365,2,FALSE)</f>
        <v>63.999099999999999</v>
      </c>
      <c r="F21">
        <f>VLOOKUP($D21,'AUTOMATED RPPF'!$C$2:'AUTOMATED RPPF'!$Q$365,3,FALSE)</f>
        <v>351</v>
      </c>
      <c r="G21">
        <f>VLOOKUP($D21,'AUTOMATED RPPF'!$C$2:'AUTOMATED RPPF'!$Q$365,4,FALSE)</f>
        <v>62.343400000000003</v>
      </c>
      <c r="H21">
        <f>VLOOKUP($D21,'AUTOMATED RPPF'!$C$2:'AUTOMATED RPPF'!$Q$365,5,FALSE)</f>
        <v>358</v>
      </c>
      <c r="I21">
        <f>VLOOKUP($D21,'AUTOMATED RPPF'!$C$2:'AUTOMATED RPPF'!$Q$365,6,FALSE)</f>
        <v>115.827</v>
      </c>
      <c r="J21">
        <f>VLOOKUP($D21,'AUTOMATED RPPF'!$C$2:'AUTOMATED RPPF'!$Q$365,7,FALSE)</f>
        <v>25</v>
      </c>
      <c r="K21">
        <f>VLOOKUP($D21,'AUTOMATED RPPF'!$C$2:'AUTOMATED RPPF'!$Q$365,8,FALSE)</f>
        <v>117.279</v>
      </c>
      <c r="L21">
        <f>VLOOKUP($D21,'AUTOMATED RPPF'!$C$2:'AUTOMATED RPPF'!$Q$365,9,FALSE)</f>
        <v>41</v>
      </c>
      <c r="M21">
        <f>VLOOKUP($D21,'AUTOMATED RPPF'!$C$2:'AUTOMATED RPPF'!$Q$365,10,FALSE)</f>
        <v>95.099900000000005</v>
      </c>
      <c r="N21">
        <f>VLOOKUP($D21,'AUTOMATED RPPF'!$C$2:'AUTOMATED RPPF'!$Q$365,11,FALSE)</f>
        <v>12</v>
      </c>
      <c r="O21">
        <f>VLOOKUP($D21,'AUTOMATED RPPF'!$C$2:'AUTOMATED RPPF'!$Q$365,12,FALSE)</f>
        <v>93.767799999999994</v>
      </c>
      <c r="P21">
        <f>VLOOKUP($D21,'AUTOMATED RPPF'!$C$2:'AUTOMATED RPPF'!$Q$365,13,FALSE)</f>
        <v>13</v>
      </c>
      <c r="Q21">
        <f>VLOOKUP($D21,'AUTOMATED RPPF'!$C$2:'AUTOMATED RPPF'!$Q$365,14,FALSE)</f>
        <v>23.5108</v>
      </c>
      <c r="R21">
        <f>VLOOKUP($D21,'AUTOMATED RPPF'!$C$2:'AUTOMATED RPPF'!$Q$365,15,FALSE)</f>
        <v>20</v>
      </c>
      <c r="S21" t="str">
        <f t="shared" si="0"/>
        <v>Saint Mary's</v>
      </c>
      <c r="T21">
        <f t="shared" si="1"/>
        <v>117.279</v>
      </c>
      <c r="U21" t="str">
        <f t="shared" si="2"/>
        <v>Saint Mary's</v>
      </c>
      <c r="V21">
        <f t="shared" si="3"/>
        <v>0.36736766610780469</v>
      </c>
      <c r="W21" s="13">
        <f t="shared" si="4"/>
        <v>14</v>
      </c>
      <c r="X21" t="str">
        <f t="shared" si="5"/>
        <v>Saint Mary's</v>
      </c>
      <c r="Y21">
        <f t="shared" si="6"/>
        <v>880266.90689654299</v>
      </c>
      <c r="Z21" s="13">
        <f t="shared" si="7"/>
        <v>80</v>
      </c>
      <c r="AA21">
        <f t="shared" si="8"/>
        <v>22.341488054177574</v>
      </c>
      <c r="AB21">
        <f t="shared" si="9"/>
        <v>35</v>
      </c>
      <c r="AC21">
        <f t="shared" si="10"/>
        <v>24.5</v>
      </c>
      <c r="AD21" t="str">
        <f t="shared" si="11"/>
        <v>Saint Mary's</v>
      </c>
      <c r="AE21">
        <f>VLOOKUP($AD21,'AUTOMATED RPPF'!$C$2:'AUTOMATED RPPF'!$AQ$365,17,FALSE)</f>
        <v>0.94899</v>
      </c>
      <c r="AF21" s="13">
        <f t="shared" si="12"/>
        <v>9</v>
      </c>
      <c r="AG21">
        <f>VLOOKUP($AD21,'AUTOMATED RPPF'!$C$2:'AUTOMATED RPPF'!$AQ$365,16,FALSE)</f>
        <v>0.882934</v>
      </c>
      <c r="AH21" s="13">
        <f t="shared" si="13"/>
        <v>34</v>
      </c>
      <c r="AI21">
        <f t="shared" si="14"/>
        <v>0.91596199999999994</v>
      </c>
      <c r="AJ21" s="13">
        <f t="shared" si="15"/>
        <v>20</v>
      </c>
      <c r="AK21">
        <f>VLOOKUP($AD21,'AUTOMATED RPPF'!$C$2:'AUTOMATED RPPF'!$AQ$365,18,FALSE)</f>
        <v>0.86243899999999996</v>
      </c>
      <c r="AL21" s="13">
        <f t="shared" si="16"/>
        <v>39</v>
      </c>
      <c r="AM21">
        <f>VLOOKUP($AD21,'AUTOMATED RPPF'!$C$2:'AUTOMATED RPPF'!$AQ$365,19,FALSE)</f>
        <v>0.95348999999999995</v>
      </c>
      <c r="AN21" s="13">
        <f t="shared" si="17"/>
        <v>9</v>
      </c>
      <c r="AO21">
        <f t="shared" si="18"/>
        <v>31.083333333333332</v>
      </c>
      <c r="AP21">
        <f>IF(C21=1,(AO21/AE21),REF)</f>
        <v>32.754121047991369</v>
      </c>
      <c r="AQ21" s="13">
        <f t="shared" si="19"/>
        <v>27</v>
      </c>
      <c r="AR21">
        <f>IF(B21=1,(AO21/AI21),REF)</f>
        <v>33.935177805775055</v>
      </c>
      <c r="AS21" s="13">
        <f t="shared" si="20"/>
        <v>28</v>
      </c>
      <c r="AT21">
        <f t="shared" si="21"/>
        <v>20</v>
      </c>
      <c r="AU21" t="str">
        <f t="shared" si="22"/>
        <v>Saint Mary's</v>
      </c>
      <c r="AV21">
        <f t="shared" si="23"/>
        <v>0.74224912023267808</v>
      </c>
      <c r="AW21">
        <f t="shared" si="24"/>
        <v>0.6708192472112896</v>
      </c>
      <c r="AX21" t="str">
        <f t="shared" si="25"/>
        <v>Saint Mary's</v>
      </c>
      <c r="AY21">
        <f t="shared" si="26"/>
        <v>0.87026851469655531</v>
      </c>
      <c r="AZ21" s="13">
        <f t="shared" si="27"/>
        <v>20</v>
      </c>
      <c r="BA21" t="str">
        <f t="shared" si="28"/>
        <v>Saint Mary's</v>
      </c>
      <c r="BB21" t="str">
        <f t="shared" si="29"/>
        <v>y</v>
      </c>
      <c r="BC21">
        <v>17</v>
      </c>
    </row>
    <row r="22" spans="1:55" x14ac:dyDescent="0.25">
      <c r="A22">
        <v>1</v>
      </c>
      <c r="B22">
        <v>1</v>
      </c>
      <c r="C22">
        <v>1</v>
      </c>
      <c r="D22" t="s">
        <v>205</v>
      </c>
      <c r="E22">
        <f>VLOOKUP($D22,'AUTOMATED RPPF'!$C$2:'AUTOMATED RPPF'!$Q$365,2,FALSE)</f>
        <v>69.0261</v>
      </c>
      <c r="F22">
        <f>VLOOKUP($D22,'AUTOMATED RPPF'!$C$2:'AUTOMATED RPPF'!$Q$365,3,FALSE)</f>
        <v>132</v>
      </c>
      <c r="G22">
        <f>VLOOKUP($D22,'AUTOMATED RPPF'!$C$2:'AUTOMATED RPPF'!$Q$365,4,FALSE)</f>
        <v>67.692300000000003</v>
      </c>
      <c r="H22">
        <f>VLOOKUP($D22,'AUTOMATED RPPF'!$C$2:'AUTOMATED RPPF'!$Q$365,5,FALSE)</f>
        <v>166</v>
      </c>
      <c r="I22">
        <f>VLOOKUP($D22,'AUTOMATED RPPF'!$C$2:'AUTOMATED RPPF'!$Q$365,6,FALSE)</f>
        <v>114.154</v>
      </c>
      <c r="J22">
        <f>VLOOKUP($D22,'AUTOMATED RPPF'!$C$2:'AUTOMATED RPPF'!$Q$365,7,FALSE)</f>
        <v>39</v>
      </c>
      <c r="K22">
        <f>VLOOKUP($D22,'AUTOMATED RPPF'!$C$2:'AUTOMATED RPPF'!$Q$365,8,FALSE)</f>
        <v>119.483</v>
      </c>
      <c r="L22">
        <f>VLOOKUP($D22,'AUTOMATED RPPF'!$C$2:'AUTOMATED RPPF'!$Q$365,9,FALSE)</f>
        <v>24</v>
      </c>
      <c r="M22">
        <f>VLOOKUP($D22,'AUTOMATED RPPF'!$C$2:'AUTOMATED RPPF'!$Q$365,10,FALSE)</f>
        <v>97.251000000000005</v>
      </c>
      <c r="N22">
        <f>VLOOKUP($D22,'AUTOMATED RPPF'!$C$2:'AUTOMATED RPPF'!$Q$365,11,FALSE)</f>
        <v>25</v>
      </c>
      <c r="O22">
        <f>VLOOKUP($D22,'AUTOMATED RPPF'!$C$2:'AUTOMATED RPPF'!$Q$365,12,FALSE)</f>
        <v>94.301199999999994</v>
      </c>
      <c r="P22">
        <f>VLOOKUP($D22,'AUTOMATED RPPF'!$C$2:'AUTOMATED RPPF'!$Q$365,13,FALSE)</f>
        <v>14</v>
      </c>
      <c r="Q22">
        <f>VLOOKUP($D22,'AUTOMATED RPPF'!$C$2:'AUTOMATED RPPF'!$Q$365,14,FALSE)</f>
        <v>25.1815</v>
      </c>
      <c r="R22">
        <f>VLOOKUP($D22,'AUTOMATED RPPF'!$C$2:'AUTOMATED RPPF'!$Q$365,15,FALSE)</f>
        <v>14</v>
      </c>
      <c r="S22" t="str">
        <f t="shared" si="0"/>
        <v>Michigan St.</v>
      </c>
      <c r="T22">
        <f t="shared" si="1"/>
        <v>119.483</v>
      </c>
      <c r="U22" t="str">
        <f t="shared" si="2"/>
        <v>Michigan St.</v>
      </c>
      <c r="V22">
        <f t="shared" si="3"/>
        <v>0.36481562771183668</v>
      </c>
      <c r="W22" s="13">
        <f t="shared" si="4"/>
        <v>15</v>
      </c>
      <c r="X22" t="str">
        <f t="shared" si="5"/>
        <v>Michigan St.</v>
      </c>
      <c r="Y22">
        <f t="shared" si="6"/>
        <v>985429.53142924304</v>
      </c>
      <c r="Z22" s="13">
        <f t="shared" si="7"/>
        <v>23</v>
      </c>
      <c r="AA22">
        <f t="shared" si="8"/>
        <v>20.90326924410229</v>
      </c>
      <c r="AB22">
        <f t="shared" si="9"/>
        <v>14</v>
      </c>
      <c r="AC22">
        <f t="shared" si="10"/>
        <v>14.5</v>
      </c>
      <c r="AD22" t="str">
        <f t="shared" si="11"/>
        <v>Michigan St.</v>
      </c>
      <c r="AE22">
        <f>VLOOKUP($AD22,'AUTOMATED RPPF'!$C$2:'AUTOMATED RPPF'!$AQ$365,17,FALSE)</f>
        <v>0.92421600000000004</v>
      </c>
      <c r="AF22" s="13">
        <f t="shared" si="12"/>
        <v>16</v>
      </c>
      <c r="AG22">
        <f>VLOOKUP($AD22,'AUTOMATED RPPF'!$C$2:'AUTOMATED RPPF'!$AQ$365,16,FALSE)</f>
        <v>0.92212499999999997</v>
      </c>
      <c r="AH22" s="13">
        <f t="shared" si="13"/>
        <v>25</v>
      </c>
      <c r="AI22">
        <f t="shared" si="14"/>
        <v>0.9231705</v>
      </c>
      <c r="AJ22" s="13">
        <f t="shared" si="15"/>
        <v>17</v>
      </c>
      <c r="AK22">
        <f>VLOOKUP($AD22,'AUTOMATED RPPF'!$C$2:'AUTOMATED RPPF'!$AQ$365,18,FALSE)</f>
        <v>0.81546600000000002</v>
      </c>
      <c r="AL22" s="13">
        <f t="shared" si="16"/>
        <v>66</v>
      </c>
      <c r="AM22">
        <f>VLOOKUP($AD22,'AUTOMATED RPPF'!$C$2:'AUTOMATED RPPF'!$AQ$365,19,FALSE)</f>
        <v>0.94181300000000001</v>
      </c>
      <c r="AN22" s="13">
        <f t="shared" si="17"/>
        <v>13</v>
      </c>
      <c r="AO22">
        <f t="shared" si="18"/>
        <v>24.75</v>
      </c>
      <c r="AP22">
        <f>IF(C22=1,(AO22/AE22),REF)</f>
        <v>26.779454153574488</v>
      </c>
      <c r="AQ22" s="13">
        <f t="shared" si="19"/>
        <v>20</v>
      </c>
      <c r="AR22">
        <f>IF(B22=1,(AO22/AI22),REF)</f>
        <v>26.8097821583337</v>
      </c>
      <c r="AS22" s="13">
        <f t="shared" si="20"/>
        <v>20</v>
      </c>
      <c r="AT22">
        <f t="shared" si="21"/>
        <v>17</v>
      </c>
      <c r="AU22" t="str">
        <f t="shared" si="22"/>
        <v>Michigan St.</v>
      </c>
      <c r="AV22">
        <f t="shared" si="23"/>
        <v>0.73757801141311452</v>
      </c>
      <c r="AW22">
        <f t="shared" si="24"/>
        <v>0.69631312568999881</v>
      </c>
      <c r="AX22" t="str">
        <f t="shared" si="25"/>
        <v>Michigan St.</v>
      </c>
      <c r="AY22">
        <f t="shared" si="26"/>
        <v>0.87537567428521934</v>
      </c>
      <c r="AZ22" s="13">
        <f t="shared" si="27"/>
        <v>18</v>
      </c>
      <c r="BA22" t="str">
        <f t="shared" si="28"/>
        <v>Michigan St.</v>
      </c>
      <c r="BB22" t="str">
        <f t="shared" si="29"/>
        <v>y</v>
      </c>
      <c r="BC22">
        <v>18</v>
      </c>
    </row>
    <row r="23" spans="1:55" x14ac:dyDescent="0.25">
      <c r="A23">
        <v>1</v>
      </c>
      <c r="B23">
        <v>1</v>
      </c>
      <c r="C23">
        <v>1</v>
      </c>
      <c r="D23" t="s">
        <v>194</v>
      </c>
      <c r="E23">
        <f>VLOOKUP($D23,'AUTOMATED RPPF'!$C$2:'AUTOMATED RPPF'!$Q$365,2,FALSE)</f>
        <v>68.195899999999995</v>
      </c>
      <c r="F23">
        <f>VLOOKUP($D23,'AUTOMATED RPPF'!$C$2:'AUTOMATED RPPF'!$Q$365,3,FALSE)</f>
        <v>182</v>
      </c>
      <c r="G23">
        <f>VLOOKUP($D23,'AUTOMATED RPPF'!$C$2:'AUTOMATED RPPF'!$Q$365,4,FALSE)</f>
        <v>67.633099999999999</v>
      </c>
      <c r="H23">
        <f>VLOOKUP($D23,'AUTOMATED RPPF'!$C$2:'AUTOMATED RPPF'!$Q$365,5,FALSE)</f>
        <v>169</v>
      </c>
      <c r="I23">
        <f>VLOOKUP($D23,'AUTOMATED RPPF'!$C$2:'AUTOMATED RPPF'!$Q$365,6,FALSE)</f>
        <v>113.012</v>
      </c>
      <c r="J23">
        <f>VLOOKUP($D23,'AUTOMATED RPPF'!$C$2:'AUTOMATED RPPF'!$Q$365,7,FALSE)</f>
        <v>57</v>
      </c>
      <c r="K23">
        <f>VLOOKUP($D23,'AUTOMATED RPPF'!$C$2:'AUTOMATED RPPF'!$Q$365,8,FALSE)</f>
        <v>118.211</v>
      </c>
      <c r="L23">
        <f>VLOOKUP($D23,'AUTOMATED RPPF'!$C$2:'AUTOMATED RPPF'!$Q$365,9,FALSE)</f>
        <v>32</v>
      </c>
      <c r="M23">
        <f>VLOOKUP($D23,'AUTOMATED RPPF'!$C$2:'AUTOMATED RPPF'!$Q$365,10,FALSE)</f>
        <v>98.287199999999999</v>
      </c>
      <c r="N23">
        <f>VLOOKUP($D23,'AUTOMATED RPPF'!$C$2:'AUTOMATED RPPF'!$Q$365,11,FALSE)</f>
        <v>32</v>
      </c>
      <c r="O23">
        <f>VLOOKUP($D23,'AUTOMATED RPPF'!$C$2:'AUTOMATED RPPF'!$Q$365,12,FALSE)</f>
        <v>95.610900000000001</v>
      </c>
      <c r="P23">
        <f>VLOOKUP($D23,'AUTOMATED RPPF'!$C$2:'AUTOMATED RPPF'!$Q$365,13,FALSE)</f>
        <v>20</v>
      </c>
      <c r="Q23">
        <f>VLOOKUP($D23,'AUTOMATED RPPF'!$C$2:'AUTOMATED RPPF'!$Q$365,14,FALSE)</f>
        <v>22.600100000000001</v>
      </c>
      <c r="R23">
        <f>VLOOKUP($D23,'AUTOMATED RPPF'!$C$2:'AUTOMATED RPPF'!$Q$365,15,FALSE)</f>
        <v>26</v>
      </c>
      <c r="S23" t="str">
        <f t="shared" si="0"/>
        <v>Marquette</v>
      </c>
      <c r="T23">
        <f t="shared" si="1"/>
        <v>118.211</v>
      </c>
      <c r="U23" t="str">
        <f t="shared" si="2"/>
        <v>Marquette</v>
      </c>
      <c r="V23">
        <f t="shared" si="3"/>
        <v>0.3313996882510532</v>
      </c>
      <c r="W23" s="13">
        <f t="shared" si="4"/>
        <v>24</v>
      </c>
      <c r="X23" t="str">
        <f t="shared" si="5"/>
        <v>Marquette</v>
      </c>
      <c r="Y23">
        <f t="shared" si="6"/>
        <v>952958.63078606385</v>
      </c>
      <c r="Z23" s="13">
        <f t="shared" si="7"/>
        <v>34</v>
      </c>
      <c r="AA23">
        <f t="shared" si="8"/>
        <v>21.629853841516677</v>
      </c>
      <c r="AB23">
        <f t="shared" si="9"/>
        <v>21</v>
      </c>
      <c r="AC23">
        <f t="shared" si="10"/>
        <v>22.5</v>
      </c>
      <c r="AD23" t="str">
        <f t="shared" si="11"/>
        <v>Marquette</v>
      </c>
      <c r="AE23">
        <f>VLOOKUP($AD23,'AUTOMATED RPPF'!$C$2:'AUTOMATED RPPF'!$AQ$365,17,FALSE)</f>
        <v>0.91291999999999995</v>
      </c>
      <c r="AF23" s="13">
        <f t="shared" si="12"/>
        <v>20</v>
      </c>
      <c r="AG23">
        <f>VLOOKUP($AD23,'AUTOMATED RPPF'!$C$2:'AUTOMATED RPPF'!$AQ$365,16,FALSE)</f>
        <v>0.89952900000000002</v>
      </c>
      <c r="AH23" s="13">
        <f t="shared" si="13"/>
        <v>29</v>
      </c>
      <c r="AI23">
        <f t="shared" si="14"/>
        <v>0.90622449999999999</v>
      </c>
      <c r="AJ23" s="13">
        <f t="shared" si="15"/>
        <v>25</v>
      </c>
      <c r="AK23">
        <f>VLOOKUP($AD23,'AUTOMATED RPPF'!$C$2:'AUTOMATED RPPF'!$AQ$365,18,FALSE)</f>
        <v>0.93731399999999998</v>
      </c>
      <c r="AL23" s="13">
        <f t="shared" si="16"/>
        <v>14</v>
      </c>
      <c r="AM23">
        <f>VLOOKUP($AD23,'AUTOMATED RPPF'!$C$2:'AUTOMATED RPPF'!$AQ$365,19,FALSE)</f>
        <v>0.91932199999999997</v>
      </c>
      <c r="AN23" s="13">
        <f t="shared" si="17"/>
        <v>22</v>
      </c>
      <c r="AO23">
        <f t="shared" si="18"/>
        <v>23.583333333333332</v>
      </c>
      <c r="AP23">
        <f>IF(C23=1,(AO23/AE23),REF)</f>
        <v>25.83285866596562</v>
      </c>
      <c r="AQ23" s="13">
        <f t="shared" si="19"/>
        <v>19</v>
      </c>
      <c r="AR23">
        <f>IF(B23=1,(AO23/AI23),REF)</f>
        <v>26.023720759407116</v>
      </c>
      <c r="AS23" s="13">
        <f t="shared" si="20"/>
        <v>19</v>
      </c>
      <c r="AT23">
        <f t="shared" si="21"/>
        <v>14</v>
      </c>
      <c r="AU23" t="str">
        <f t="shared" si="22"/>
        <v>Marquette</v>
      </c>
      <c r="AV23">
        <f t="shared" si="23"/>
        <v>0.7311898013376612</v>
      </c>
      <c r="AW23">
        <f t="shared" si="24"/>
        <v>0.68607872117796176</v>
      </c>
      <c r="AX23" t="str">
        <f t="shared" si="25"/>
        <v>Marquette</v>
      </c>
      <c r="AY23">
        <f t="shared" si="26"/>
        <v>0.87130229579996354</v>
      </c>
      <c r="AZ23" s="13">
        <f t="shared" si="27"/>
        <v>19</v>
      </c>
      <c r="BA23" t="str">
        <f t="shared" si="28"/>
        <v>Marquette</v>
      </c>
      <c r="BB23" t="str">
        <f t="shared" si="29"/>
        <v/>
      </c>
      <c r="BC23">
        <v>29</v>
      </c>
    </row>
    <row r="24" spans="1:55" x14ac:dyDescent="0.25">
      <c r="A24">
        <v>1</v>
      </c>
      <c r="B24">
        <v>1</v>
      </c>
      <c r="C24">
        <v>1</v>
      </c>
      <c r="D24" t="s">
        <v>186</v>
      </c>
      <c r="E24">
        <f>VLOOKUP($D24,'AUTOMATED RPPF'!$C$2:'AUTOMATED RPPF'!$Q$365,2,FALSE)</f>
        <v>69.123999999999995</v>
      </c>
      <c r="F24">
        <f>VLOOKUP($D24,'AUTOMATED RPPF'!$C$2:'AUTOMATED RPPF'!$Q$365,3,FALSE)</f>
        <v>125</v>
      </c>
      <c r="G24">
        <f>VLOOKUP($D24,'AUTOMATED RPPF'!$C$2:'AUTOMATED RPPF'!$Q$365,4,FALSE)</f>
        <v>68.715599999999995</v>
      </c>
      <c r="H24">
        <f>VLOOKUP($D24,'AUTOMATED RPPF'!$C$2:'AUTOMATED RPPF'!$Q$365,5,FALSE)</f>
        <v>107</v>
      </c>
      <c r="I24">
        <f>VLOOKUP($D24,'AUTOMATED RPPF'!$C$2:'AUTOMATED RPPF'!$Q$365,6,FALSE)</f>
        <v>114.447</v>
      </c>
      <c r="J24">
        <f>VLOOKUP($D24,'AUTOMATED RPPF'!$C$2:'AUTOMATED RPPF'!$Q$365,7,FALSE)</f>
        <v>34</v>
      </c>
      <c r="K24">
        <f>VLOOKUP($D24,'AUTOMATED RPPF'!$C$2:'AUTOMATED RPPF'!$Q$365,8,FALSE)</f>
        <v>119.88800000000001</v>
      </c>
      <c r="L24">
        <f>VLOOKUP($D24,'AUTOMATED RPPF'!$C$2:'AUTOMATED RPPF'!$Q$365,9,FALSE)</f>
        <v>21</v>
      </c>
      <c r="M24">
        <f>VLOOKUP($D24,'AUTOMATED RPPF'!$C$2:'AUTOMATED RPPF'!$Q$365,10,FALSE)</f>
        <v>99.554000000000002</v>
      </c>
      <c r="N24">
        <f>VLOOKUP($D24,'AUTOMATED RPPF'!$C$2:'AUTOMATED RPPF'!$Q$365,11,FALSE)</f>
        <v>54</v>
      </c>
      <c r="O24">
        <f>VLOOKUP($D24,'AUTOMATED RPPF'!$C$2:'AUTOMATED RPPF'!$Q$365,12,FALSE)</f>
        <v>96.990499999999997</v>
      </c>
      <c r="P24">
        <f>VLOOKUP($D24,'AUTOMATED RPPF'!$C$2:'AUTOMATED RPPF'!$Q$365,13,FALSE)</f>
        <v>29</v>
      </c>
      <c r="Q24">
        <f>VLOOKUP($D24,'AUTOMATED RPPF'!$C$2:'AUTOMATED RPPF'!$Q$365,14,FALSE)</f>
        <v>22.897300000000001</v>
      </c>
      <c r="R24">
        <f>VLOOKUP($D24,'AUTOMATED RPPF'!$C$2:'AUTOMATED RPPF'!$Q$365,15,FALSE)</f>
        <v>25</v>
      </c>
      <c r="S24" t="str">
        <f t="shared" si="0"/>
        <v>Louisville</v>
      </c>
      <c r="T24">
        <f t="shared" si="1"/>
        <v>119.88800000000001</v>
      </c>
      <c r="U24" t="str">
        <f t="shared" si="2"/>
        <v>Louisville</v>
      </c>
      <c r="V24">
        <f t="shared" si="3"/>
        <v>0.33125253168219443</v>
      </c>
      <c r="W24" s="13">
        <f t="shared" si="4"/>
        <v>25</v>
      </c>
      <c r="X24" t="str">
        <f t="shared" si="5"/>
        <v>Louisville</v>
      </c>
      <c r="Y24">
        <f t="shared" si="6"/>
        <v>993528.41397145612</v>
      </c>
      <c r="Z24" s="13">
        <f t="shared" si="7"/>
        <v>19</v>
      </c>
      <c r="AA24">
        <f t="shared" si="8"/>
        <v>21.834228730921325</v>
      </c>
      <c r="AB24">
        <f t="shared" si="9"/>
        <v>22</v>
      </c>
      <c r="AC24">
        <f t="shared" si="10"/>
        <v>23.5</v>
      </c>
      <c r="AD24" t="str">
        <f t="shared" si="11"/>
        <v>Louisville</v>
      </c>
      <c r="AE24">
        <f>VLOOKUP($AD24,'AUTOMATED RPPF'!$C$2:'AUTOMATED RPPF'!$AQ$365,17,FALSE)</f>
        <v>0.95296000000000003</v>
      </c>
      <c r="AF24" s="13">
        <f t="shared" si="12"/>
        <v>6</v>
      </c>
      <c r="AG24">
        <f>VLOOKUP($AD24,'AUTOMATED RPPF'!$C$2:'AUTOMATED RPPF'!$AQ$365,16,FALSE)</f>
        <v>0.84515300000000004</v>
      </c>
      <c r="AH24" s="13">
        <f t="shared" si="13"/>
        <v>53</v>
      </c>
      <c r="AI24">
        <f t="shared" si="14"/>
        <v>0.89905650000000004</v>
      </c>
      <c r="AJ24" s="13">
        <f t="shared" si="15"/>
        <v>28</v>
      </c>
      <c r="AK24">
        <f>VLOOKUP($AD24,'AUTOMATED RPPF'!$C$2:'AUTOMATED RPPF'!$AQ$365,18,FALSE)</f>
        <v>0.772374</v>
      </c>
      <c r="AL24" s="13">
        <f t="shared" si="16"/>
        <v>74</v>
      </c>
      <c r="AM24">
        <f>VLOOKUP($AD24,'AUTOMATED RPPF'!$C$2:'AUTOMATED RPPF'!$AQ$365,19,FALSE)</f>
        <v>0.96445999999999998</v>
      </c>
      <c r="AN24" s="13">
        <f t="shared" si="17"/>
        <v>6</v>
      </c>
      <c r="AO24">
        <f t="shared" si="18"/>
        <v>29.25</v>
      </c>
      <c r="AP24">
        <f>IF(C24=1,(AO24/AE24),REF)</f>
        <v>30.693838146406982</v>
      </c>
      <c r="AQ24" s="13">
        <f t="shared" si="19"/>
        <v>24</v>
      </c>
      <c r="AR24">
        <f>IF(B24=1,(AO24/AI24),REF)</f>
        <v>32.534106588406843</v>
      </c>
      <c r="AS24" s="13">
        <f t="shared" si="20"/>
        <v>26</v>
      </c>
      <c r="AT24">
        <f t="shared" si="21"/>
        <v>24</v>
      </c>
      <c r="AU24" t="str">
        <f t="shared" si="22"/>
        <v>Louisville</v>
      </c>
      <c r="AV24">
        <f t="shared" si="23"/>
        <v>0.75021233799730114</v>
      </c>
      <c r="AW24">
        <f t="shared" si="24"/>
        <v>0.66191763059616893</v>
      </c>
      <c r="AX24" t="str">
        <f t="shared" si="25"/>
        <v>Louisville</v>
      </c>
      <c r="AY24">
        <f t="shared" si="26"/>
        <v>0.8700372953869141</v>
      </c>
      <c r="AZ24" s="13">
        <f t="shared" si="27"/>
        <v>22</v>
      </c>
      <c r="BA24" t="str">
        <f t="shared" si="28"/>
        <v>Louisville</v>
      </c>
      <c r="BB24" t="str">
        <f t="shared" si="29"/>
        <v>y</v>
      </c>
      <c r="BC24">
        <v>19</v>
      </c>
    </row>
    <row r="25" spans="1:55" x14ac:dyDescent="0.25">
      <c r="A25">
        <v>1</v>
      </c>
      <c r="B25">
        <v>1</v>
      </c>
      <c r="C25">
        <v>1</v>
      </c>
      <c r="D25" t="s">
        <v>209</v>
      </c>
      <c r="E25">
        <f>VLOOKUP($D25,'AUTOMATED RPPF'!$C$2:'AUTOMATED RPPF'!$Q$365,2,FALSE)</f>
        <v>69.407200000000003</v>
      </c>
      <c r="F25">
        <f>VLOOKUP($D25,'AUTOMATED RPPF'!$C$2:'AUTOMATED RPPF'!$Q$365,3,FALSE)</f>
        <v>114</v>
      </c>
      <c r="G25">
        <f>VLOOKUP($D25,'AUTOMATED RPPF'!$C$2:'AUTOMATED RPPF'!$Q$365,4,FALSE)</f>
        <v>68.280299999999997</v>
      </c>
      <c r="H25">
        <f>VLOOKUP($D25,'AUTOMATED RPPF'!$C$2:'AUTOMATED RPPF'!$Q$365,5,FALSE)</f>
        <v>131</v>
      </c>
      <c r="I25">
        <f>VLOOKUP($D25,'AUTOMATED RPPF'!$C$2:'AUTOMATED RPPF'!$Q$365,6,FALSE)</f>
        <v>111.327</v>
      </c>
      <c r="J25">
        <f>VLOOKUP($D25,'AUTOMATED RPPF'!$C$2:'AUTOMATED RPPF'!$Q$365,7,FALSE)</f>
        <v>69</v>
      </c>
      <c r="K25">
        <f>VLOOKUP($D25,'AUTOMATED RPPF'!$C$2:'AUTOMATED RPPF'!$Q$365,8,FALSE)</f>
        <v>118.07899999999999</v>
      </c>
      <c r="L25">
        <f>VLOOKUP($D25,'AUTOMATED RPPF'!$C$2:'AUTOMATED RPPF'!$Q$365,9,FALSE)</f>
        <v>35</v>
      </c>
      <c r="M25">
        <f>VLOOKUP($D25,'AUTOMATED RPPF'!$C$2:'AUTOMATED RPPF'!$Q$365,10,FALSE)</f>
        <v>98.265299999999996</v>
      </c>
      <c r="N25">
        <f>VLOOKUP($D25,'AUTOMATED RPPF'!$C$2:'AUTOMATED RPPF'!$Q$365,11,FALSE)</f>
        <v>31</v>
      </c>
      <c r="O25">
        <f>VLOOKUP($D25,'AUTOMATED RPPF'!$C$2:'AUTOMATED RPPF'!$Q$365,12,FALSE)</f>
        <v>94.8887</v>
      </c>
      <c r="P25">
        <f>VLOOKUP($D25,'AUTOMATED RPPF'!$C$2:'AUTOMATED RPPF'!$Q$365,13,FALSE)</f>
        <v>16</v>
      </c>
      <c r="Q25">
        <f>VLOOKUP($D25,'AUTOMATED RPPF'!$C$2:'AUTOMATED RPPF'!$Q$365,14,FALSE)</f>
        <v>23.190300000000001</v>
      </c>
      <c r="R25">
        <f>VLOOKUP($D25,'AUTOMATED RPPF'!$C$2:'AUTOMATED RPPF'!$Q$365,15,FALSE)</f>
        <v>22</v>
      </c>
      <c r="S25" t="str">
        <f t="shared" si="0"/>
        <v>Mississippi</v>
      </c>
      <c r="T25">
        <f t="shared" si="1"/>
        <v>118.07899999999999</v>
      </c>
      <c r="U25" t="str">
        <f t="shared" si="2"/>
        <v>Mississippi</v>
      </c>
      <c r="V25">
        <f t="shared" si="3"/>
        <v>0.33411951497827302</v>
      </c>
      <c r="W25" s="13">
        <f t="shared" si="4"/>
        <v>23</v>
      </c>
      <c r="X25" t="str">
        <f t="shared" si="5"/>
        <v>Mississippi</v>
      </c>
      <c r="Y25">
        <f t="shared" si="6"/>
        <v>967720.31380713522</v>
      </c>
      <c r="Z25" s="13">
        <f t="shared" si="7"/>
        <v>30</v>
      </c>
      <c r="AA25">
        <f t="shared" si="8"/>
        <v>20.996101818032198</v>
      </c>
      <c r="AB25">
        <f t="shared" si="9"/>
        <v>18</v>
      </c>
      <c r="AC25">
        <f t="shared" si="10"/>
        <v>20.5</v>
      </c>
      <c r="AD25" t="str">
        <f t="shared" si="11"/>
        <v>Mississippi</v>
      </c>
      <c r="AE25">
        <f>VLOOKUP($AD25,'AUTOMATED RPPF'!$C$2:'AUTOMATED RPPF'!$AQ$365,17,FALSE)</f>
        <v>0.93641200000000002</v>
      </c>
      <c r="AF25" s="13">
        <f t="shared" si="12"/>
        <v>12</v>
      </c>
      <c r="AG25">
        <f>VLOOKUP($AD25,'AUTOMATED RPPF'!$C$2:'AUTOMATED RPPF'!$AQ$365,16,FALSE)</f>
        <v>0.87343800000000005</v>
      </c>
      <c r="AH25" s="13">
        <f t="shared" si="13"/>
        <v>38</v>
      </c>
      <c r="AI25">
        <f t="shared" si="14"/>
        <v>0.90492499999999998</v>
      </c>
      <c r="AJ25" s="13">
        <f t="shared" si="15"/>
        <v>26</v>
      </c>
      <c r="AK25">
        <f>VLOOKUP($AD25,'AUTOMATED RPPF'!$C$2:'AUTOMATED RPPF'!$AQ$365,18,FALSE)</f>
        <v>0.89712800000000004</v>
      </c>
      <c r="AL25" s="13">
        <f t="shared" si="16"/>
        <v>28</v>
      </c>
      <c r="AM25">
        <f>VLOOKUP($AD25,'AUTOMATED RPPF'!$C$2:'AUTOMATED RPPF'!$AQ$365,19,FALSE)</f>
        <v>0.86833700000000003</v>
      </c>
      <c r="AN25" s="13">
        <f t="shared" si="17"/>
        <v>37</v>
      </c>
      <c r="AO25">
        <f t="shared" si="18"/>
        <v>27.416666666666668</v>
      </c>
      <c r="AP25">
        <f>IF(C25=1,(AO25/AE25),REF)</f>
        <v>29.278423030318564</v>
      </c>
      <c r="AQ25" s="13">
        <f t="shared" si="19"/>
        <v>22</v>
      </c>
      <c r="AR25">
        <f>IF(B25=1,(AO25/AI25),REF)</f>
        <v>30.297170115387097</v>
      </c>
      <c r="AS25" s="13">
        <f t="shared" si="20"/>
        <v>25</v>
      </c>
      <c r="AT25">
        <f t="shared" si="21"/>
        <v>22</v>
      </c>
      <c r="AU25" t="str">
        <f t="shared" si="22"/>
        <v>Mississippi</v>
      </c>
      <c r="AV25">
        <f t="shared" si="23"/>
        <v>0.74067357867093087</v>
      </c>
      <c r="AW25">
        <f t="shared" si="24"/>
        <v>0.67219712806336485</v>
      </c>
      <c r="AX25" t="str">
        <f t="shared" si="25"/>
        <v>Mississippi</v>
      </c>
      <c r="AY25">
        <f t="shared" si="26"/>
        <v>0.87021981921506086</v>
      </c>
      <c r="AZ25" s="13">
        <f t="shared" si="27"/>
        <v>21</v>
      </c>
      <c r="BA25" t="str">
        <f t="shared" si="28"/>
        <v>Mississippi</v>
      </c>
      <c r="BB25" t="str">
        <f t="shared" si="29"/>
        <v>y</v>
      </c>
      <c r="BC25">
        <v>20</v>
      </c>
    </row>
    <row r="26" spans="1:55" x14ac:dyDescent="0.25">
      <c r="A26">
        <v>1</v>
      </c>
      <c r="B26">
        <v>1</v>
      </c>
      <c r="C26">
        <v>1</v>
      </c>
      <c r="D26" t="s">
        <v>210</v>
      </c>
      <c r="E26">
        <f>VLOOKUP($D26,'AUTOMATED RPPF'!$C$2:'AUTOMATED RPPF'!$Q$365,2,FALSE)</f>
        <v>69.032200000000003</v>
      </c>
      <c r="F26">
        <f>VLOOKUP($D26,'AUTOMATED RPPF'!$C$2:'AUTOMATED RPPF'!$Q$365,3,FALSE)</f>
        <v>131</v>
      </c>
      <c r="G26">
        <f>VLOOKUP($D26,'AUTOMATED RPPF'!$C$2:'AUTOMATED RPPF'!$Q$365,4,FALSE)</f>
        <v>67.587900000000005</v>
      </c>
      <c r="H26">
        <f>VLOOKUP($D26,'AUTOMATED RPPF'!$C$2:'AUTOMATED RPPF'!$Q$365,5,FALSE)</f>
        <v>173</v>
      </c>
      <c r="I26">
        <f>VLOOKUP($D26,'AUTOMATED RPPF'!$C$2:'AUTOMATED RPPF'!$Q$365,6,FALSE)</f>
        <v>113.258</v>
      </c>
      <c r="J26">
        <f>VLOOKUP($D26,'AUTOMATED RPPF'!$C$2:'AUTOMATED RPPF'!$Q$365,7,FALSE)</f>
        <v>54</v>
      </c>
      <c r="K26">
        <f>VLOOKUP($D26,'AUTOMATED RPPF'!$C$2:'AUTOMATED RPPF'!$Q$365,8,FALSE)</f>
        <v>119.06</v>
      </c>
      <c r="L26">
        <f>VLOOKUP($D26,'AUTOMATED RPPF'!$C$2:'AUTOMATED RPPF'!$Q$365,9,FALSE)</f>
        <v>27</v>
      </c>
      <c r="M26">
        <f>VLOOKUP($D26,'AUTOMATED RPPF'!$C$2:'AUTOMATED RPPF'!$Q$365,10,FALSE)</f>
        <v>102.03400000000001</v>
      </c>
      <c r="N26">
        <f>VLOOKUP($D26,'AUTOMATED RPPF'!$C$2:'AUTOMATED RPPF'!$Q$365,11,FALSE)</f>
        <v>82</v>
      </c>
      <c r="O26">
        <f>VLOOKUP($D26,'AUTOMATED RPPF'!$C$2:'AUTOMATED RPPF'!$Q$365,12,FALSE)</f>
        <v>97.703199999999995</v>
      </c>
      <c r="P26">
        <f>VLOOKUP($D26,'AUTOMATED RPPF'!$C$2:'AUTOMATED RPPF'!$Q$365,13,FALSE)</f>
        <v>34</v>
      </c>
      <c r="Q26">
        <f>VLOOKUP($D26,'AUTOMATED RPPF'!$C$2:'AUTOMATED RPPF'!$Q$365,14,FALSE)</f>
        <v>21.356999999999999</v>
      </c>
      <c r="R26">
        <f>VLOOKUP($D26,'AUTOMATED RPPF'!$C$2:'AUTOMATED RPPF'!$Q$365,15,FALSE)</f>
        <v>29</v>
      </c>
      <c r="S26" t="str">
        <f t="shared" si="0"/>
        <v>Mississippi St.</v>
      </c>
      <c r="T26">
        <f t="shared" si="1"/>
        <v>119.06</v>
      </c>
      <c r="U26" t="str">
        <f t="shared" si="2"/>
        <v>Mississippi St.</v>
      </c>
      <c r="V26">
        <f t="shared" si="3"/>
        <v>0.30937446582899003</v>
      </c>
      <c r="W26" s="13">
        <f t="shared" si="4"/>
        <v>31</v>
      </c>
      <c r="X26" t="str">
        <f t="shared" si="5"/>
        <v>Mississippi St.</v>
      </c>
      <c r="Y26">
        <f t="shared" si="6"/>
        <v>978551.0125319201</v>
      </c>
      <c r="Z26" s="13">
        <f t="shared" si="7"/>
        <v>26</v>
      </c>
      <c r="AA26">
        <f t="shared" si="8"/>
        <v>22.120877293923442</v>
      </c>
      <c r="AB26">
        <f t="shared" si="9"/>
        <v>29</v>
      </c>
      <c r="AC26">
        <f t="shared" si="10"/>
        <v>30</v>
      </c>
      <c r="AD26" t="str">
        <f t="shared" si="11"/>
        <v>Mississippi St.</v>
      </c>
      <c r="AE26">
        <f>VLOOKUP($AD26,'AUTOMATED RPPF'!$C$2:'AUTOMATED RPPF'!$AQ$365,17,FALSE)</f>
        <v>0.91891900000000004</v>
      </c>
      <c r="AF26" s="13">
        <f t="shared" si="12"/>
        <v>19</v>
      </c>
      <c r="AG26">
        <f>VLOOKUP($AD26,'AUTOMATED RPPF'!$C$2:'AUTOMATED RPPF'!$AQ$365,16,FALSE)</f>
        <v>0.890432</v>
      </c>
      <c r="AH26" s="13">
        <f t="shared" si="13"/>
        <v>32</v>
      </c>
      <c r="AI26">
        <f t="shared" si="14"/>
        <v>0.90467549999999997</v>
      </c>
      <c r="AJ26" s="13">
        <f t="shared" si="15"/>
        <v>27</v>
      </c>
      <c r="AK26">
        <f>VLOOKUP($AD26,'AUTOMATED RPPF'!$C$2:'AUTOMATED RPPF'!$AQ$365,18,FALSE)</f>
        <v>0.89153199999999999</v>
      </c>
      <c r="AL26" s="13">
        <f t="shared" si="16"/>
        <v>32</v>
      </c>
      <c r="AM26">
        <f>VLOOKUP($AD26,'AUTOMATED RPPF'!$C$2:'AUTOMATED RPPF'!$AQ$365,19,FALSE)</f>
        <v>0.93821600000000005</v>
      </c>
      <c r="AN26" s="13">
        <f t="shared" si="17"/>
        <v>16</v>
      </c>
      <c r="AO26">
        <f t="shared" si="18"/>
        <v>27</v>
      </c>
      <c r="AP26">
        <f>IF(C26=1,(AO26/AE26),REF)</f>
        <v>29.382350348616143</v>
      </c>
      <c r="AQ26" s="13">
        <f t="shared" si="19"/>
        <v>23</v>
      </c>
      <c r="AR26">
        <f>IF(B26=1,(AO26/AI26),REF)</f>
        <v>29.844955456403984</v>
      </c>
      <c r="AS26" s="13">
        <f t="shared" si="20"/>
        <v>24</v>
      </c>
      <c r="AT26">
        <f t="shared" si="21"/>
        <v>23</v>
      </c>
      <c r="AU26" t="str">
        <f t="shared" si="22"/>
        <v>Mississippi St.</v>
      </c>
      <c r="AV26">
        <f t="shared" si="23"/>
        <v>0.72657964735973635</v>
      </c>
      <c r="AW26">
        <f t="shared" si="24"/>
        <v>0.67327623713856954</v>
      </c>
      <c r="AX26" t="str">
        <f t="shared" si="25"/>
        <v>Mississippi St.</v>
      </c>
      <c r="AY26">
        <f t="shared" si="26"/>
        <v>0.86700446215617932</v>
      </c>
      <c r="AZ26" s="13">
        <f t="shared" si="27"/>
        <v>24</v>
      </c>
      <c r="BA26" t="str">
        <f t="shared" si="28"/>
        <v>Mississippi St.</v>
      </c>
      <c r="BB26" t="str">
        <f t="shared" si="29"/>
        <v/>
      </c>
      <c r="BC26">
        <v>30</v>
      </c>
    </row>
    <row r="27" spans="1:55" x14ac:dyDescent="0.25">
      <c r="A27">
        <v>1</v>
      </c>
      <c r="B27">
        <v>1</v>
      </c>
      <c r="C27">
        <v>1</v>
      </c>
      <c r="D27" t="s">
        <v>170</v>
      </c>
      <c r="E27">
        <f>VLOOKUP($D27,'AUTOMATED RPPF'!$C$2:'AUTOMATED RPPF'!$Q$365,2,FALSE)</f>
        <v>71.814599999999999</v>
      </c>
      <c r="F27">
        <f>VLOOKUP($D27,'AUTOMATED RPPF'!$C$2:'AUTOMATED RPPF'!$Q$365,3,FALSE)</f>
        <v>26</v>
      </c>
      <c r="G27">
        <f>VLOOKUP($D27,'AUTOMATED RPPF'!$C$2:'AUTOMATED RPPF'!$Q$365,4,FALSE)</f>
        <v>70.527799999999999</v>
      </c>
      <c r="H27">
        <f>VLOOKUP($D27,'AUTOMATED RPPF'!$C$2:'AUTOMATED RPPF'!$Q$365,5,FALSE)</f>
        <v>39</v>
      </c>
      <c r="I27">
        <f>VLOOKUP($D27,'AUTOMATED RPPF'!$C$2:'AUTOMATED RPPF'!$Q$365,6,FALSE)</f>
        <v>118.685</v>
      </c>
      <c r="J27">
        <f>VLOOKUP($D27,'AUTOMATED RPPF'!$C$2:'AUTOMATED RPPF'!$Q$365,7,FALSE)</f>
        <v>14</v>
      </c>
      <c r="K27">
        <f>VLOOKUP($D27,'AUTOMATED RPPF'!$C$2:'AUTOMATED RPPF'!$Q$365,8,FALSE)</f>
        <v>126.55200000000001</v>
      </c>
      <c r="L27">
        <f>VLOOKUP($D27,'AUTOMATED RPPF'!$C$2:'AUTOMATED RPPF'!$Q$365,9,FALSE)</f>
        <v>5</v>
      </c>
      <c r="M27">
        <f>VLOOKUP($D27,'AUTOMATED RPPF'!$C$2:'AUTOMATED RPPF'!$Q$365,10,FALSE)</f>
        <v>105.074</v>
      </c>
      <c r="N27">
        <f>VLOOKUP($D27,'AUTOMATED RPPF'!$C$2:'AUTOMATED RPPF'!$Q$365,11,FALSE)</f>
        <v>159</v>
      </c>
      <c r="O27">
        <f>VLOOKUP($D27,'AUTOMATED RPPF'!$C$2:'AUTOMATED RPPF'!$Q$365,12,FALSE)</f>
        <v>101.51900000000001</v>
      </c>
      <c r="P27">
        <f>VLOOKUP($D27,'AUTOMATED RPPF'!$C$2:'AUTOMATED RPPF'!$Q$365,13,FALSE)</f>
        <v>68</v>
      </c>
      <c r="Q27">
        <f>VLOOKUP($D27,'AUTOMATED RPPF'!$C$2:'AUTOMATED RPPF'!$Q$365,14,FALSE)</f>
        <v>25.033000000000001</v>
      </c>
      <c r="R27">
        <f>VLOOKUP($D27,'AUTOMATED RPPF'!$C$2:'AUTOMATED RPPF'!$Q$365,15,FALSE)</f>
        <v>17</v>
      </c>
      <c r="S27" t="str">
        <f t="shared" si="0"/>
        <v>Kentucky</v>
      </c>
      <c r="T27">
        <f t="shared" si="1"/>
        <v>126.55200000000001</v>
      </c>
      <c r="U27" t="str">
        <f t="shared" si="2"/>
        <v>Kentucky</v>
      </c>
      <c r="V27">
        <f t="shared" si="3"/>
        <v>0.34857814427706901</v>
      </c>
      <c r="W27" s="13">
        <f t="shared" si="4"/>
        <v>20</v>
      </c>
      <c r="X27" t="str">
        <f t="shared" si="5"/>
        <v>Kentucky</v>
      </c>
      <c r="Y27">
        <f t="shared" si="6"/>
        <v>1150140.1699142784</v>
      </c>
      <c r="Z27" s="13">
        <f t="shared" si="7"/>
        <v>3</v>
      </c>
      <c r="AA27">
        <f t="shared" si="8"/>
        <v>22.608043701022975</v>
      </c>
      <c r="AB27">
        <f t="shared" si="9"/>
        <v>46</v>
      </c>
      <c r="AC27">
        <f t="shared" si="10"/>
        <v>33</v>
      </c>
      <c r="AD27" t="str">
        <f t="shared" si="11"/>
        <v>Kentucky</v>
      </c>
      <c r="AE27">
        <f>VLOOKUP($AD27,'AUTOMATED RPPF'!$C$2:'AUTOMATED RPPF'!$AQ$365,17,FALSE)</f>
        <v>0.87573100000000004</v>
      </c>
      <c r="AF27" s="13">
        <f t="shared" si="12"/>
        <v>31</v>
      </c>
      <c r="AG27">
        <f>VLOOKUP($AD27,'AUTOMATED RPPF'!$C$2:'AUTOMATED RPPF'!$AQ$365,16,FALSE)</f>
        <v>0.95411199999999996</v>
      </c>
      <c r="AH27" s="13">
        <f t="shared" si="13"/>
        <v>12</v>
      </c>
      <c r="AI27">
        <f t="shared" si="14"/>
        <v>0.91492149999999994</v>
      </c>
      <c r="AJ27" s="13">
        <f t="shared" si="15"/>
        <v>21</v>
      </c>
      <c r="AK27">
        <f>VLOOKUP($AD27,'AUTOMATED RPPF'!$C$2:'AUTOMATED RPPF'!$AQ$365,18,FALSE)</f>
        <v>0.93741300000000005</v>
      </c>
      <c r="AL27" s="13">
        <f t="shared" si="16"/>
        <v>13</v>
      </c>
      <c r="AM27">
        <f>VLOOKUP($AD27,'AUTOMATED RPPF'!$C$2:'AUTOMATED RPPF'!$AQ$365,19,FALSE)</f>
        <v>0.83734500000000001</v>
      </c>
      <c r="AN27" s="13">
        <f t="shared" si="17"/>
        <v>45</v>
      </c>
      <c r="AO27">
        <f t="shared" si="18"/>
        <v>22.5</v>
      </c>
      <c r="AP27">
        <f>IF(C27=1,(AO27/AE27),REF)</f>
        <v>25.692821197376819</v>
      </c>
      <c r="AQ27" s="13">
        <f t="shared" si="19"/>
        <v>18</v>
      </c>
      <c r="AR27">
        <f>IF(B27=1,(AO27/AI27),REF)</f>
        <v>24.592273763377516</v>
      </c>
      <c r="AS27" s="13">
        <f t="shared" si="20"/>
        <v>18</v>
      </c>
      <c r="AT27">
        <f t="shared" si="21"/>
        <v>13</v>
      </c>
      <c r="AU27" t="str">
        <f t="shared" si="22"/>
        <v>Kentucky</v>
      </c>
      <c r="AV27">
        <f t="shared" si="23"/>
        <v>0.70178518290882974</v>
      </c>
      <c r="AW27">
        <f t="shared" si="24"/>
        <v>0.69757887794093854</v>
      </c>
      <c r="AX27" t="str">
        <f t="shared" si="25"/>
        <v>Kentucky</v>
      </c>
      <c r="AY27">
        <f t="shared" si="26"/>
        <v>0.86688260439762577</v>
      </c>
      <c r="AZ27" s="13">
        <f t="shared" si="27"/>
        <v>25</v>
      </c>
      <c r="BA27" t="str">
        <f t="shared" si="28"/>
        <v>Kentucky</v>
      </c>
      <c r="BB27" t="str">
        <f t="shared" si="29"/>
        <v>y</v>
      </c>
      <c r="BC27">
        <v>21</v>
      </c>
    </row>
    <row r="28" spans="1:55" x14ac:dyDescent="0.25">
      <c r="A28">
        <v>1</v>
      </c>
      <c r="B28">
        <v>1</v>
      </c>
      <c r="C28">
        <v>1</v>
      </c>
      <c r="D28" t="s">
        <v>88</v>
      </c>
      <c r="E28">
        <f>VLOOKUP($D28,'AUTOMATED RPPF'!$C$2:'AUTOMATED RPPF'!$Q$365,2,FALSE)</f>
        <v>65.108400000000003</v>
      </c>
      <c r="F28">
        <f>VLOOKUP($D28,'AUTOMATED RPPF'!$C$2:'AUTOMATED RPPF'!$Q$365,3,FALSE)</f>
        <v>324</v>
      </c>
      <c r="G28">
        <f>VLOOKUP($D28,'AUTOMATED RPPF'!$C$2:'AUTOMATED RPPF'!$Q$365,4,FALSE)</f>
        <v>63.828600000000002</v>
      </c>
      <c r="H28">
        <f>VLOOKUP($D28,'AUTOMATED RPPF'!$C$2:'AUTOMATED RPPF'!$Q$365,5,FALSE)</f>
        <v>342</v>
      </c>
      <c r="I28">
        <f>VLOOKUP($D28,'AUTOMATED RPPF'!$C$2:'AUTOMATED RPPF'!$Q$365,6,FALSE)</f>
        <v>116.003</v>
      </c>
      <c r="J28">
        <f>VLOOKUP($D28,'AUTOMATED RPPF'!$C$2:'AUTOMATED RPPF'!$Q$365,7,FALSE)</f>
        <v>24</v>
      </c>
      <c r="K28">
        <f>VLOOKUP($D28,'AUTOMATED RPPF'!$C$2:'AUTOMATED RPPF'!$Q$365,8,FALSE)</f>
        <v>120.008</v>
      </c>
      <c r="L28">
        <f>VLOOKUP($D28,'AUTOMATED RPPF'!$C$2:'AUTOMATED RPPF'!$Q$365,9,FALSE)</f>
        <v>19</v>
      </c>
      <c r="M28">
        <f>VLOOKUP($D28,'AUTOMATED RPPF'!$C$2:'AUTOMATED RPPF'!$Q$365,10,FALSE)</f>
        <v>98.977900000000005</v>
      </c>
      <c r="N28">
        <f>VLOOKUP($D28,'AUTOMATED RPPF'!$C$2:'AUTOMATED RPPF'!$Q$365,11,FALSE)</f>
        <v>43</v>
      </c>
      <c r="O28">
        <f>VLOOKUP($D28,'AUTOMATED RPPF'!$C$2:'AUTOMATED RPPF'!$Q$365,12,FALSE)</f>
        <v>96.862300000000005</v>
      </c>
      <c r="P28">
        <f>VLOOKUP($D28,'AUTOMATED RPPF'!$C$2:'AUTOMATED RPPF'!$Q$365,13,FALSE)</f>
        <v>26</v>
      </c>
      <c r="Q28">
        <f>VLOOKUP($D28,'AUTOMATED RPPF'!$C$2:'AUTOMATED RPPF'!$Q$365,14,FALSE)</f>
        <v>23.145299999999999</v>
      </c>
      <c r="R28">
        <f>VLOOKUP($D28,'AUTOMATED RPPF'!$C$2:'AUTOMATED RPPF'!$Q$365,15,FALSE)</f>
        <v>23</v>
      </c>
      <c r="S28" t="str">
        <f t="shared" si="0"/>
        <v>Clemson</v>
      </c>
      <c r="T28">
        <f t="shared" si="1"/>
        <v>120.008</v>
      </c>
      <c r="U28" t="str">
        <f t="shared" si="2"/>
        <v>Clemson</v>
      </c>
      <c r="V28">
        <f t="shared" si="3"/>
        <v>0.35549483630376405</v>
      </c>
      <c r="W28" s="13">
        <f t="shared" si="4"/>
        <v>18</v>
      </c>
      <c r="X28" t="str">
        <f t="shared" si="5"/>
        <v>Clemson</v>
      </c>
      <c r="Y28">
        <f t="shared" si="6"/>
        <v>937685.97229493747</v>
      </c>
      <c r="Z28" s="13">
        <f t="shared" si="7"/>
        <v>43</v>
      </c>
      <c r="AA28">
        <f t="shared" si="8"/>
        <v>23.131863480983103</v>
      </c>
      <c r="AB28">
        <f t="shared" si="9"/>
        <v>55</v>
      </c>
      <c r="AC28">
        <f t="shared" si="10"/>
        <v>36.5</v>
      </c>
      <c r="AD28" t="str">
        <f t="shared" si="11"/>
        <v>Clemson</v>
      </c>
      <c r="AE28">
        <f>VLOOKUP($AD28,'AUTOMATED RPPF'!$C$2:'AUTOMATED RPPF'!$AQ$365,17,FALSE)</f>
        <v>0.90702199999999999</v>
      </c>
      <c r="AF28" s="13">
        <f t="shared" si="12"/>
        <v>22</v>
      </c>
      <c r="AG28">
        <f>VLOOKUP($AD28,'AUTOMATED RPPF'!$C$2:'AUTOMATED RPPF'!$AQ$365,16,FALSE)</f>
        <v>0.90832800000000002</v>
      </c>
      <c r="AH28" s="13">
        <f t="shared" si="13"/>
        <v>28</v>
      </c>
      <c r="AI28">
        <f t="shared" si="14"/>
        <v>0.90767500000000001</v>
      </c>
      <c r="AJ28" s="13">
        <f t="shared" si="15"/>
        <v>24</v>
      </c>
      <c r="AK28">
        <f>VLOOKUP($AD28,'AUTOMATED RPPF'!$C$2:'AUTOMATED RPPF'!$AQ$365,18,FALSE)</f>
        <v>0.85184800000000005</v>
      </c>
      <c r="AL28" s="13">
        <f t="shared" si="16"/>
        <v>48</v>
      </c>
      <c r="AM28">
        <f>VLOOKUP($AD28,'AUTOMATED RPPF'!$C$2:'AUTOMATED RPPF'!$AQ$365,19,FALSE)</f>
        <v>0.94911199999999996</v>
      </c>
      <c r="AN28" s="13">
        <f t="shared" si="17"/>
        <v>12</v>
      </c>
      <c r="AO28">
        <f t="shared" si="18"/>
        <v>30.25</v>
      </c>
      <c r="AP28">
        <f>IF(C28=1,(AO28/AE28),REF)</f>
        <v>33.350899978170318</v>
      </c>
      <c r="AQ28" s="13">
        <f t="shared" si="19"/>
        <v>28</v>
      </c>
      <c r="AR28">
        <f>IF(B28=1,(AO28/AI28),REF)</f>
        <v>33.326906657118464</v>
      </c>
      <c r="AS28" s="13">
        <f t="shared" si="20"/>
        <v>27</v>
      </c>
      <c r="AT28">
        <f t="shared" si="21"/>
        <v>24</v>
      </c>
      <c r="AU28" t="str">
        <f t="shared" si="22"/>
        <v>Clemson</v>
      </c>
      <c r="AV28">
        <f t="shared" si="23"/>
        <v>0.70814422163195967</v>
      </c>
      <c r="AW28">
        <f t="shared" si="24"/>
        <v>0.66625475657991107</v>
      </c>
      <c r="AX28" t="str">
        <f t="shared" si="25"/>
        <v>Clemson</v>
      </c>
      <c r="AY28">
        <f t="shared" si="26"/>
        <v>0.86066299639720278</v>
      </c>
      <c r="AZ28" s="13">
        <f t="shared" si="27"/>
        <v>26</v>
      </c>
      <c r="BA28" t="str">
        <f t="shared" si="28"/>
        <v>Clemson</v>
      </c>
      <c r="BB28" t="str">
        <f t="shared" si="29"/>
        <v/>
      </c>
      <c r="BC28">
        <v>31</v>
      </c>
    </row>
    <row r="29" spans="1:55" x14ac:dyDescent="0.25">
      <c r="A29">
        <v>1</v>
      </c>
      <c r="B29">
        <v>1</v>
      </c>
      <c r="C29">
        <v>1</v>
      </c>
      <c r="D29" t="s">
        <v>346</v>
      </c>
      <c r="E29">
        <f>VLOOKUP($D29,'AUTOMATED RPPF'!$C$2:'AUTOMATED RPPF'!$Q$365,2,FALSE)</f>
        <v>66.833799999999997</v>
      </c>
      <c r="F29">
        <f>VLOOKUP($D29,'AUTOMATED RPPF'!$C$2:'AUTOMATED RPPF'!$Q$365,3,FALSE)</f>
        <v>252</v>
      </c>
      <c r="G29">
        <f>VLOOKUP($D29,'AUTOMATED RPPF'!$C$2:'AUTOMATED RPPF'!$Q$365,4,FALSE)</f>
        <v>64.839699999999993</v>
      </c>
      <c r="H29">
        <f>VLOOKUP($D29,'AUTOMATED RPPF'!$C$2:'AUTOMATED RPPF'!$Q$365,5,FALSE)</f>
        <v>313</v>
      </c>
      <c r="I29">
        <f>VLOOKUP($D29,'AUTOMATED RPPF'!$C$2:'AUTOMATED RPPF'!$Q$365,6,FALSE)</f>
        <v>112.316</v>
      </c>
      <c r="J29">
        <f>VLOOKUP($D29,'AUTOMATED RPPF'!$C$2:'AUTOMATED RPPF'!$Q$365,7,FALSE)</f>
        <v>64</v>
      </c>
      <c r="K29">
        <f>VLOOKUP($D29,'AUTOMATED RPPF'!$C$2:'AUTOMATED RPPF'!$Q$365,8,FALSE)</f>
        <v>116.626</v>
      </c>
      <c r="L29">
        <f>VLOOKUP($D29,'AUTOMATED RPPF'!$C$2:'AUTOMATED RPPF'!$Q$365,9,FALSE)</f>
        <v>46</v>
      </c>
      <c r="M29">
        <f>VLOOKUP($D29,'AUTOMATED RPPF'!$C$2:'AUTOMATED RPPF'!$Q$365,10,FALSE)</f>
        <v>96.945499999999996</v>
      </c>
      <c r="N29">
        <f>VLOOKUP($D29,'AUTOMATED RPPF'!$C$2:'AUTOMATED RPPF'!$Q$365,11,FALSE)</f>
        <v>23</v>
      </c>
      <c r="O29">
        <f>VLOOKUP($D29,'AUTOMATED RPPF'!$C$2:'AUTOMATED RPPF'!$Q$365,12,FALSE)</f>
        <v>95.047799999999995</v>
      </c>
      <c r="P29">
        <f>VLOOKUP($D29,'AUTOMATED RPPF'!$C$2:'AUTOMATED RPPF'!$Q$365,13,FALSE)</f>
        <v>18</v>
      </c>
      <c r="Q29">
        <f>VLOOKUP($D29,'AUTOMATED RPPF'!$C$2:'AUTOMATED RPPF'!$Q$365,14,FALSE)</f>
        <v>21.578600000000002</v>
      </c>
      <c r="R29">
        <f>VLOOKUP($D29,'AUTOMATED RPPF'!$C$2:'AUTOMATED RPPF'!$Q$365,15,FALSE)</f>
        <v>28</v>
      </c>
      <c r="S29" t="str">
        <f t="shared" si="0"/>
        <v>UCLA</v>
      </c>
      <c r="T29">
        <f t="shared" si="1"/>
        <v>116.626</v>
      </c>
      <c r="U29" t="str">
        <f t="shared" si="2"/>
        <v>UCLA</v>
      </c>
      <c r="V29">
        <f t="shared" si="3"/>
        <v>0.32286358100242707</v>
      </c>
      <c r="W29" s="13">
        <f t="shared" si="4"/>
        <v>26</v>
      </c>
      <c r="X29" t="str">
        <f t="shared" si="5"/>
        <v>UCLA</v>
      </c>
      <c r="Y29">
        <f t="shared" si="6"/>
        <v>909048.20980380883</v>
      </c>
      <c r="Z29" s="13">
        <f t="shared" si="7"/>
        <v>63</v>
      </c>
      <c r="AA29">
        <f t="shared" si="8"/>
        <v>21.863070526512324</v>
      </c>
      <c r="AB29">
        <f t="shared" si="9"/>
        <v>25</v>
      </c>
      <c r="AC29">
        <f t="shared" si="10"/>
        <v>25.5</v>
      </c>
      <c r="AD29" t="str">
        <f t="shared" si="11"/>
        <v>UCLA</v>
      </c>
      <c r="AE29">
        <f>VLOOKUP($AD29,'AUTOMATED RPPF'!$C$2:'AUTOMATED RPPF'!$AQ$365,17,FALSE)</f>
        <v>0.868336</v>
      </c>
      <c r="AF29" s="13">
        <f t="shared" si="12"/>
        <v>36</v>
      </c>
      <c r="AG29">
        <f>VLOOKUP($AD29,'AUTOMATED RPPF'!$C$2:'AUTOMATED RPPF'!$AQ$365,16,FALSE)</f>
        <v>0.95001500000000005</v>
      </c>
      <c r="AH29" s="13">
        <f t="shared" si="13"/>
        <v>15</v>
      </c>
      <c r="AI29">
        <f t="shared" si="14"/>
        <v>0.90917550000000003</v>
      </c>
      <c r="AJ29" s="13">
        <f t="shared" si="15"/>
        <v>23</v>
      </c>
      <c r="AK29">
        <f>VLOOKUP($AD29,'AUTOMATED RPPF'!$C$2:'AUTOMATED RPPF'!$AQ$365,18,FALSE)</f>
        <v>0.91891999999999996</v>
      </c>
      <c r="AL29" s="13">
        <f t="shared" si="16"/>
        <v>20</v>
      </c>
      <c r="AM29">
        <f>VLOOKUP($AD29,'AUTOMATED RPPF'!$C$2:'AUTOMATED RPPF'!$AQ$365,19,FALSE)</f>
        <v>0.86893600000000004</v>
      </c>
      <c r="AN29" s="13">
        <f t="shared" si="17"/>
        <v>36</v>
      </c>
      <c r="AO29">
        <f t="shared" si="18"/>
        <v>32.25</v>
      </c>
      <c r="AP29">
        <f>IF(C29=1,(AO29/AE29),REF)</f>
        <v>37.140001105562824</v>
      </c>
      <c r="AQ29" s="13">
        <f t="shared" si="19"/>
        <v>29</v>
      </c>
      <c r="AR29">
        <f>IF(B29=1,(AO29/AI29),REF)</f>
        <v>35.4716993583747</v>
      </c>
      <c r="AS29" s="13">
        <f t="shared" si="20"/>
        <v>29</v>
      </c>
      <c r="AT29">
        <f t="shared" si="21"/>
        <v>20</v>
      </c>
      <c r="AU29" t="str">
        <f t="shared" si="22"/>
        <v>UCLA</v>
      </c>
      <c r="AV29">
        <f t="shared" si="23"/>
        <v>0.67068449416655662</v>
      </c>
      <c r="AW29">
        <f t="shared" si="24"/>
        <v>0.66217350401569708</v>
      </c>
      <c r="AX29" t="str">
        <f t="shared" si="25"/>
        <v>UCLA</v>
      </c>
      <c r="AY29">
        <f t="shared" si="26"/>
        <v>0.85016173662736383</v>
      </c>
      <c r="AZ29" s="13">
        <f t="shared" si="27"/>
        <v>28</v>
      </c>
      <c r="BA29" t="str">
        <f t="shared" si="28"/>
        <v>UCLA</v>
      </c>
      <c r="BB29" t="str">
        <f t="shared" si="29"/>
        <v>y</v>
      </c>
      <c r="BC29">
        <v>22</v>
      </c>
    </row>
    <row r="30" spans="1:55" x14ac:dyDescent="0.25">
      <c r="A30">
        <v>1</v>
      </c>
      <c r="B30">
        <v>1</v>
      </c>
      <c r="C30">
        <v>1</v>
      </c>
      <c r="D30" t="s">
        <v>252</v>
      </c>
      <c r="E30">
        <f>VLOOKUP($D30,'AUTOMATED RPPF'!$C$2:'AUTOMATED RPPF'!$Q$365,2,FALSE)</f>
        <v>69.238699999999994</v>
      </c>
      <c r="F30">
        <f>VLOOKUP($D30,'AUTOMATED RPPF'!$C$2:'AUTOMATED RPPF'!$Q$365,3,FALSE)</f>
        <v>122</v>
      </c>
      <c r="G30">
        <f>VLOOKUP($D30,'AUTOMATED RPPF'!$C$2:'AUTOMATED RPPF'!$Q$365,4,FALSE)</f>
        <v>67.518299999999996</v>
      </c>
      <c r="H30">
        <f>VLOOKUP($D30,'AUTOMATED RPPF'!$C$2:'AUTOMATED RPPF'!$Q$365,5,FALSE)</f>
        <v>177</v>
      </c>
      <c r="I30">
        <f>VLOOKUP($D30,'AUTOMATED RPPF'!$C$2:'AUTOMATED RPPF'!$Q$365,6,FALSE)</f>
        <v>113.244</v>
      </c>
      <c r="J30">
        <f>VLOOKUP($D30,'AUTOMATED RPPF'!$C$2:'AUTOMATED RPPF'!$Q$365,7,FALSE)</f>
        <v>55</v>
      </c>
      <c r="K30">
        <f>VLOOKUP($D30,'AUTOMATED RPPF'!$C$2:'AUTOMATED RPPF'!$Q$365,8,FALSE)</f>
        <v>119.23</v>
      </c>
      <c r="L30">
        <f>VLOOKUP($D30,'AUTOMATED RPPF'!$C$2:'AUTOMATED RPPF'!$Q$365,9,FALSE)</f>
        <v>25</v>
      </c>
      <c r="M30">
        <f>VLOOKUP($D30,'AUTOMATED RPPF'!$C$2:'AUTOMATED RPPF'!$Q$365,10,FALSE)</f>
        <v>102.276</v>
      </c>
      <c r="N30">
        <f>VLOOKUP($D30,'AUTOMATED RPPF'!$C$2:'AUTOMATED RPPF'!$Q$365,11,FALSE)</f>
        <v>91</v>
      </c>
      <c r="O30">
        <f>VLOOKUP($D30,'AUTOMATED RPPF'!$C$2:'AUTOMATED RPPF'!$Q$365,12,FALSE)</f>
        <v>97.621399999999994</v>
      </c>
      <c r="P30">
        <f>VLOOKUP($D30,'AUTOMATED RPPF'!$C$2:'AUTOMATED RPPF'!$Q$365,13,FALSE)</f>
        <v>32</v>
      </c>
      <c r="Q30">
        <f>VLOOKUP($D30,'AUTOMATED RPPF'!$C$2:'AUTOMATED RPPF'!$Q$365,14,FALSE)</f>
        <v>21.6084</v>
      </c>
      <c r="R30">
        <f>VLOOKUP($D30,'AUTOMATED RPPF'!$C$2:'AUTOMATED RPPF'!$Q$365,15,FALSE)</f>
        <v>27</v>
      </c>
      <c r="S30" t="str">
        <f t="shared" si="0"/>
        <v>Ohio St.</v>
      </c>
      <c r="T30">
        <f t="shared" si="1"/>
        <v>119.23</v>
      </c>
      <c r="U30" t="str">
        <f t="shared" si="2"/>
        <v>Ohio St.</v>
      </c>
      <c r="V30">
        <f t="shared" si="3"/>
        <v>0.3120884707540727</v>
      </c>
      <c r="W30" s="13">
        <f t="shared" si="4"/>
        <v>29</v>
      </c>
      <c r="X30" t="str">
        <f t="shared" si="5"/>
        <v>Ohio St.</v>
      </c>
      <c r="Y30">
        <f t="shared" si="6"/>
        <v>984283.01986522996</v>
      </c>
      <c r="Z30" s="13">
        <f t="shared" si="7"/>
        <v>24</v>
      </c>
      <c r="AA30">
        <f t="shared" si="8"/>
        <v>22.025366587324253</v>
      </c>
      <c r="AB30">
        <f t="shared" si="9"/>
        <v>27</v>
      </c>
      <c r="AC30">
        <f t="shared" si="10"/>
        <v>28</v>
      </c>
      <c r="AD30" t="str">
        <f t="shared" si="11"/>
        <v>Ohio St.</v>
      </c>
      <c r="AE30">
        <f>VLOOKUP($AD30,'AUTOMATED RPPF'!$C$2:'AUTOMATED RPPF'!$AQ$365,17,FALSE)</f>
        <v>0.84624200000000005</v>
      </c>
      <c r="AF30" s="13">
        <f t="shared" si="12"/>
        <v>42</v>
      </c>
      <c r="AG30">
        <f>VLOOKUP($AD30,'AUTOMATED RPPF'!$C$2:'AUTOMATED RPPF'!$AQ$365,16,FALSE)</f>
        <v>0.91062600000000005</v>
      </c>
      <c r="AH30" s="13">
        <f t="shared" si="13"/>
        <v>26</v>
      </c>
      <c r="AI30">
        <f t="shared" si="14"/>
        <v>0.87843400000000005</v>
      </c>
      <c r="AJ30" s="13">
        <f t="shared" si="15"/>
        <v>33</v>
      </c>
      <c r="AK30">
        <f>VLOOKUP($AD30,'AUTOMATED RPPF'!$C$2:'AUTOMATED RPPF'!$AQ$365,18,FALSE)</f>
        <v>0.90542599999999995</v>
      </c>
      <c r="AL30" s="13">
        <f t="shared" si="16"/>
        <v>26</v>
      </c>
      <c r="AM30">
        <f>VLOOKUP($AD30,'AUTOMATED RPPF'!$C$2:'AUTOMATED RPPF'!$AQ$365,19,FALSE)</f>
        <v>0.93231699999999995</v>
      </c>
      <c r="AN30" s="13">
        <f t="shared" si="17"/>
        <v>17</v>
      </c>
      <c r="AO30">
        <f t="shared" si="18"/>
        <v>26.166666666666668</v>
      </c>
      <c r="AP30">
        <f>IF(C30=1,(AO30/AE30),REF)</f>
        <v>30.921021016052933</v>
      </c>
      <c r="AQ30" s="13">
        <f t="shared" si="19"/>
        <v>26</v>
      </c>
      <c r="AR30">
        <f>IF(B30=1,(AO30/AI30),REF)</f>
        <v>29.787857330962446</v>
      </c>
      <c r="AS30" s="13">
        <f t="shared" si="20"/>
        <v>23</v>
      </c>
      <c r="AT30">
        <f t="shared" si="21"/>
        <v>23</v>
      </c>
      <c r="AU30" t="str">
        <f t="shared" si="22"/>
        <v>Ohio St.</v>
      </c>
      <c r="AV30">
        <f t="shared" si="23"/>
        <v>0.66570810405449821</v>
      </c>
      <c r="AW30">
        <f t="shared" si="24"/>
        <v>0.65390333618161856</v>
      </c>
      <c r="AX30" t="str">
        <f t="shared" si="25"/>
        <v>Ohio St.</v>
      </c>
      <c r="AY30">
        <f t="shared" si="26"/>
        <v>0.84677188621589006</v>
      </c>
      <c r="AZ30" s="13">
        <f t="shared" si="27"/>
        <v>29</v>
      </c>
      <c r="BA30" t="str">
        <f t="shared" si="28"/>
        <v>Ohio St.</v>
      </c>
      <c r="BB30" t="str">
        <f t="shared" si="29"/>
        <v/>
      </c>
      <c r="BC30">
        <v>32</v>
      </c>
    </row>
    <row r="31" spans="1:55" x14ac:dyDescent="0.25">
      <c r="A31">
        <v>1</v>
      </c>
      <c r="B31">
        <v>1</v>
      </c>
      <c r="C31">
        <v>1</v>
      </c>
      <c r="D31" t="s">
        <v>327</v>
      </c>
      <c r="E31">
        <f>VLOOKUP($D31,'AUTOMATED RPPF'!$C$2:'AUTOMATED RPPF'!$Q$365,2,FALSE)</f>
        <v>68.308199999999999</v>
      </c>
      <c r="F31">
        <f>VLOOKUP($D31,'AUTOMATED RPPF'!$C$2:'AUTOMATED RPPF'!$Q$365,3,FALSE)</f>
        <v>170</v>
      </c>
      <c r="G31">
        <f>VLOOKUP($D31,'AUTOMATED RPPF'!$C$2:'AUTOMATED RPPF'!$Q$365,4,FALSE)</f>
        <v>66.929199999999994</v>
      </c>
      <c r="H31">
        <f>VLOOKUP($D31,'AUTOMATED RPPF'!$C$2:'AUTOMATED RPPF'!$Q$365,5,FALSE)</f>
        <v>202</v>
      </c>
      <c r="I31">
        <f>VLOOKUP($D31,'AUTOMATED RPPF'!$C$2:'AUTOMATED RPPF'!$Q$365,6,FALSE)</f>
        <v>115.004</v>
      </c>
      <c r="J31">
        <f>VLOOKUP($D31,'AUTOMATED RPPF'!$C$2:'AUTOMATED RPPF'!$Q$365,7,FALSE)</f>
        <v>30</v>
      </c>
      <c r="K31">
        <f>VLOOKUP($D31,'AUTOMATED RPPF'!$C$2:'AUTOMATED RPPF'!$Q$365,8,FALSE)</f>
        <v>118.02200000000001</v>
      </c>
      <c r="L31">
        <f>VLOOKUP($D31,'AUTOMATED RPPF'!$C$2:'AUTOMATED RPPF'!$Q$365,9,FALSE)</f>
        <v>36</v>
      </c>
      <c r="M31">
        <f>VLOOKUP($D31,'AUTOMATED RPPF'!$C$2:'AUTOMATED RPPF'!$Q$365,10,FALSE)</f>
        <v>101.473</v>
      </c>
      <c r="N31">
        <f>VLOOKUP($D31,'AUTOMATED RPPF'!$C$2:'AUTOMATED RPPF'!$Q$365,11,FALSE)</f>
        <v>75</v>
      </c>
      <c r="O31">
        <f>VLOOKUP($D31,'AUTOMATED RPPF'!$C$2:'AUTOMATED RPPF'!$Q$365,12,FALSE)</f>
        <v>99.8215</v>
      </c>
      <c r="P31">
        <f>VLOOKUP($D31,'AUTOMATED RPPF'!$C$2:'AUTOMATED RPPF'!$Q$365,13,FALSE)</f>
        <v>50</v>
      </c>
      <c r="Q31">
        <f>VLOOKUP($D31,'AUTOMATED RPPF'!$C$2:'AUTOMATED RPPF'!$Q$365,14,FALSE)</f>
        <v>18.201000000000001</v>
      </c>
      <c r="R31">
        <f>VLOOKUP($D31,'AUTOMATED RPPF'!$C$2:'AUTOMATED RPPF'!$Q$365,15,FALSE)</f>
        <v>35</v>
      </c>
      <c r="S31" t="str">
        <f t="shared" si="0"/>
        <v>Texas</v>
      </c>
      <c r="T31">
        <f t="shared" si="1"/>
        <v>118.02200000000001</v>
      </c>
      <c r="U31" t="str">
        <f t="shared" si="2"/>
        <v>Texas</v>
      </c>
      <c r="V31">
        <f t="shared" si="3"/>
        <v>0.26644678091356538</v>
      </c>
      <c r="W31" s="13">
        <f t="shared" si="4"/>
        <v>35</v>
      </c>
      <c r="X31" t="str">
        <f t="shared" si="5"/>
        <v>Texas</v>
      </c>
      <c r="Y31">
        <f t="shared" si="6"/>
        <v>951478.06603556883</v>
      </c>
      <c r="Z31" s="13">
        <f t="shared" si="7"/>
        <v>36</v>
      </c>
      <c r="AA31">
        <f t="shared" si="8"/>
        <v>23.135863073501092</v>
      </c>
      <c r="AB31">
        <f t="shared" si="9"/>
        <v>56</v>
      </c>
      <c r="AC31">
        <f t="shared" si="10"/>
        <v>45.5</v>
      </c>
      <c r="AD31" t="str">
        <f t="shared" si="11"/>
        <v>Texas</v>
      </c>
      <c r="AE31">
        <f>VLOOKUP($AD31,'AUTOMATED RPPF'!$C$2:'AUTOMATED RPPF'!$AQ$365,17,FALSE)</f>
        <v>0.88042799999999999</v>
      </c>
      <c r="AF31" s="13">
        <f t="shared" si="12"/>
        <v>28</v>
      </c>
      <c r="AG31">
        <f>VLOOKUP($AD31,'AUTOMATED RPPF'!$C$2:'AUTOMATED RPPF'!$AQ$365,16,FALSE)</f>
        <v>0.86604300000000001</v>
      </c>
      <c r="AH31" s="13">
        <f t="shared" si="13"/>
        <v>43</v>
      </c>
      <c r="AI31">
        <f t="shared" si="14"/>
        <v>0.87323550000000005</v>
      </c>
      <c r="AJ31" s="13">
        <f t="shared" si="15"/>
        <v>35</v>
      </c>
      <c r="AK31">
        <f>VLOOKUP($AD31,'AUTOMATED RPPF'!$C$2:'AUTOMATED RPPF'!$AQ$365,18,FALSE)</f>
        <v>0.86943599999999999</v>
      </c>
      <c r="AL31" s="13">
        <f t="shared" si="16"/>
        <v>36</v>
      </c>
      <c r="AM31">
        <f>VLOOKUP($AD31,'AUTOMATED RPPF'!$C$2:'AUTOMATED RPPF'!$AQ$365,19,FALSE)</f>
        <v>0.91462399999999999</v>
      </c>
      <c r="AN31" s="13">
        <f t="shared" si="17"/>
        <v>24</v>
      </c>
      <c r="AO31">
        <f t="shared" si="18"/>
        <v>35.25</v>
      </c>
      <c r="AP31">
        <f>IF(C31=1,(AO31/AE31),REF)</f>
        <v>40.037345472883644</v>
      </c>
      <c r="AQ31" s="13">
        <f t="shared" si="19"/>
        <v>32</v>
      </c>
      <c r="AR31">
        <f>IF(B31=1,(AO31/AI31),REF)</f>
        <v>40.367117461440813</v>
      </c>
      <c r="AS31" s="13">
        <f t="shared" si="20"/>
        <v>34</v>
      </c>
      <c r="AT31">
        <f t="shared" si="21"/>
        <v>32</v>
      </c>
      <c r="AU31" t="str">
        <f t="shared" si="22"/>
        <v>Texas</v>
      </c>
      <c r="AV31">
        <f t="shared" si="23"/>
        <v>0.67493502928588878</v>
      </c>
      <c r="AW31">
        <f t="shared" si="24"/>
        <v>0.62580242253196927</v>
      </c>
      <c r="AX31" t="str">
        <f t="shared" si="25"/>
        <v>Texas</v>
      </c>
      <c r="AY31">
        <f t="shared" si="26"/>
        <v>0.84190649454126454</v>
      </c>
      <c r="AZ31" s="13">
        <f t="shared" si="27"/>
        <v>30</v>
      </c>
      <c r="BA31" t="str">
        <f t="shared" si="28"/>
        <v>Texas</v>
      </c>
      <c r="BB31" t="str">
        <f t="shared" si="29"/>
        <v/>
      </c>
      <c r="BC31">
        <v>33</v>
      </c>
    </row>
    <row r="32" spans="1:55" x14ac:dyDescent="0.25">
      <c r="A32">
        <v>1</v>
      </c>
      <c r="B32">
        <v>1</v>
      </c>
      <c r="C32">
        <v>1</v>
      </c>
      <c r="D32" t="s">
        <v>227</v>
      </c>
      <c r="E32">
        <f>VLOOKUP($D32,'AUTOMATED RPPF'!$C$2:'AUTOMATED RPPF'!$Q$365,2,FALSE)</f>
        <v>73.5411</v>
      </c>
      <c r="F32">
        <f>VLOOKUP($D32,'AUTOMATED RPPF'!$C$2:'AUTOMATED RPPF'!$Q$365,3,FALSE)</f>
        <v>8</v>
      </c>
      <c r="G32">
        <f>VLOOKUP($D32,'AUTOMATED RPPF'!$C$2:'AUTOMATED RPPF'!$Q$365,4,FALSE)</f>
        <v>72.947699999999998</v>
      </c>
      <c r="H32">
        <f>VLOOKUP($D32,'AUTOMATED RPPF'!$C$2:'AUTOMATED RPPF'!$Q$365,5,FALSE)</f>
        <v>4</v>
      </c>
      <c r="I32">
        <f>VLOOKUP($D32,'AUTOMATED RPPF'!$C$2:'AUTOMATED RPPF'!$Q$365,6,FALSE)</f>
        <v>109.65300000000001</v>
      </c>
      <c r="J32">
        <f>VLOOKUP($D32,'AUTOMATED RPPF'!$C$2:'AUTOMATED RPPF'!$Q$365,7,FALSE)</f>
        <v>100</v>
      </c>
      <c r="K32">
        <f>VLOOKUP($D32,'AUTOMATED RPPF'!$C$2:'AUTOMATED RPPF'!$Q$365,8,FALSE)</f>
        <v>114.205</v>
      </c>
      <c r="L32">
        <f>VLOOKUP($D32,'AUTOMATED RPPF'!$C$2:'AUTOMATED RPPF'!$Q$365,9,FALSE)</f>
        <v>72</v>
      </c>
      <c r="M32">
        <f>VLOOKUP($D32,'AUTOMATED RPPF'!$C$2:'AUTOMATED RPPF'!$Q$365,10,FALSE)</f>
        <v>96.706800000000001</v>
      </c>
      <c r="N32">
        <f>VLOOKUP($D32,'AUTOMATED RPPF'!$C$2:'AUTOMATED RPPF'!$Q$365,11,FALSE)</f>
        <v>18</v>
      </c>
      <c r="O32">
        <f>VLOOKUP($D32,'AUTOMATED RPPF'!$C$2:'AUTOMATED RPPF'!$Q$365,12,FALSE)</f>
        <v>96.927899999999994</v>
      </c>
      <c r="P32">
        <f>VLOOKUP($D32,'AUTOMATED RPPF'!$C$2:'AUTOMATED RPPF'!$Q$365,13,FALSE)</f>
        <v>27</v>
      </c>
      <c r="Q32">
        <f>VLOOKUP($D32,'AUTOMATED RPPF'!$C$2:'AUTOMATED RPPF'!$Q$365,14,FALSE)</f>
        <v>17.277100000000001</v>
      </c>
      <c r="R32">
        <f>VLOOKUP($D32,'AUTOMATED RPPF'!$C$2:'AUTOMATED RPPF'!$Q$365,15,FALSE)</f>
        <v>39</v>
      </c>
      <c r="S32" t="str">
        <f t="shared" si="0"/>
        <v>New Mexico</v>
      </c>
      <c r="T32">
        <f t="shared" si="1"/>
        <v>114.205</v>
      </c>
      <c r="U32" t="str">
        <f t="shared" si="2"/>
        <v>New Mexico</v>
      </c>
      <c r="V32">
        <f t="shared" si="3"/>
        <v>0.23493121533401057</v>
      </c>
      <c r="W32" s="13">
        <f t="shared" si="4"/>
        <v>46</v>
      </c>
      <c r="X32" t="str">
        <f t="shared" si="5"/>
        <v>New Mexico</v>
      </c>
      <c r="Y32">
        <f t="shared" si="6"/>
        <v>959180.53717872757</v>
      </c>
      <c r="Z32" s="13">
        <f t="shared" si="7"/>
        <v>33</v>
      </c>
      <c r="AA32">
        <f t="shared" si="8"/>
        <v>20.501609831637619</v>
      </c>
      <c r="AB32">
        <f t="shared" si="9"/>
        <v>9</v>
      </c>
      <c r="AC32">
        <f t="shared" si="10"/>
        <v>27.5</v>
      </c>
      <c r="AD32" t="str">
        <f t="shared" si="11"/>
        <v>New Mexico</v>
      </c>
      <c r="AE32">
        <f>VLOOKUP($AD32,'AUTOMATED RPPF'!$C$2:'AUTOMATED RPPF'!$AQ$365,17,FALSE)</f>
        <v>0.88732699999999998</v>
      </c>
      <c r="AF32" s="13">
        <f t="shared" si="12"/>
        <v>27</v>
      </c>
      <c r="AG32">
        <f>VLOOKUP($AD32,'AUTOMATED RPPF'!$C$2:'AUTOMATED RPPF'!$AQ$365,16,FALSE)</f>
        <v>0.84885200000000005</v>
      </c>
      <c r="AH32" s="13">
        <f t="shared" si="13"/>
        <v>52</v>
      </c>
      <c r="AI32">
        <f t="shared" si="14"/>
        <v>0.86808949999999996</v>
      </c>
      <c r="AJ32" s="13">
        <f t="shared" si="15"/>
        <v>38</v>
      </c>
      <c r="AK32">
        <f>VLOOKUP($AD32,'AUTOMATED RPPF'!$C$2:'AUTOMATED RPPF'!$AQ$365,18,FALSE)</f>
        <v>0.84555199999999997</v>
      </c>
      <c r="AL32" s="13">
        <f t="shared" si="16"/>
        <v>52</v>
      </c>
      <c r="AM32">
        <f>VLOOKUP($AD32,'AUTOMATED RPPF'!$C$2:'AUTOMATED RPPF'!$AQ$365,19,FALSE)</f>
        <v>0.87353499999999995</v>
      </c>
      <c r="AN32" s="13">
        <f t="shared" si="17"/>
        <v>35</v>
      </c>
      <c r="AO32">
        <f t="shared" si="18"/>
        <v>38.583333333333336</v>
      </c>
      <c r="AP32">
        <f>IF(C32=1,(AO32/AE32),REF)</f>
        <v>43.482654459216654</v>
      </c>
      <c r="AQ32" s="13">
        <f t="shared" si="19"/>
        <v>35</v>
      </c>
      <c r="AR32">
        <f>IF(B32=1,(AO32/AI32),REF)</f>
        <v>44.446261973371797</v>
      </c>
      <c r="AS32" s="13">
        <f t="shared" si="20"/>
        <v>35</v>
      </c>
      <c r="AT32">
        <f t="shared" si="21"/>
        <v>35</v>
      </c>
      <c r="AU32" t="str">
        <f t="shared" si="22"/>
        <v>New Mexico</v>
      </c>
      <c r="AV32">
        <f t="shared" si="23"/>
        <v>0.67463169688443325</v>
      </c>
      <c r="AW32">
        <f t="shared" si="24"/>
        <v>0.6146734041612778</v>
      </c>
      <c r="AX32" t="str">
        <f t="shared" si="25"/>
        <v>New Mexico</v>
      </c>
      <c r="AY32">
        <f t="shared" si="26"/>
        <v>0.83893880308856916</v>
      </c>
      <c r="AZ32" s="13">
        <f t="shared" si="27"/>
        <v>32</v>
      </c>
      <c r="BA32" t="str">
        <f t="shared" si="28"/>
        <v>New Mexico</v>
      </c>
      <c r="BB32" t="str">
        <f t="shared" si="29"/>
        <v/>
      </c>
      <c r="BC32">
        <v>34</v>
      </c>
    </row>
    <row r="33" spans="1:55" x14ac:dyDescent="0.25">
      <c r="A33">
        <v>1</v>
      </c>
      <c r="B33">
        <v>1</v>
      </c>
      <c r="C33">
        <v>1</v>
      </c>
      <c r="D33" t="s">
        <v>95</v>
      </c>
      <c r="E33">
        <f>VLOOKUP($D33,'AUTOMATED RPPF'!$C$2:'AUTOMATED RPPF'!$Q$365,2,FALSE)</f>
        <v>64.957899999999995</v>
      </c>
      <c r="F33">
        <f>VLOOKUP($D33,'AUTOMATED RPPF'!$C$2:'AUTOMATED RPPF'!$Q$365,3,FALSE)</f>
        <v>329</v>
      </c>
      <c r="G33">
        <f>VLOOKUP($D33,'AUTOMATED RPPF'!$C$2:'AUTOMATED RPPF'!$Q$365,4,FALSE)</f>
        <v>64.054400000000001</v>
      </c>
      <c r="H33">
        <f>VLOOKUP($D33,'AUTOMATED RPPF'!$C$2:'AUTOMATED RPPF'!$Q$365,5,FALSE)</f>
        <v>336</v>
      </c>
      <c r="I33">
        <f>VLOOKUP($D33,'AUTOMATED RPPF'!$C$2:'AUTOMATED RPPF'!$Q$365,6,FALSE)</f>
        <v>117.46299999999999</v>
      </c>
      <c r="J33">
        <f>VLOOKUP($D33,'AUTOMATED RPPF'!$C$2:'AUTOMATED RPPF'!$Q$365,7,FALSE)</f>
        <v>19</v>
      </c>
      <c r="K33">
        <f>VLOOKUP($D33,'AUTOMATED RPPF'!$C$2:'AUTOMATED RPPF'!$Q$365,8,FALSE)</f>
        <v>121.07599999999999</v>
      </c>
      <c r="L33">
        <f>VLOOKUP($D33,'AUTOMATED RPPF'!$C$2:'AUTOMATED RPPF'!$Q$365,9,FALSE)</f>
        <v>15</v>
      </c>
      <c r="M33">
        <f>VLOOKUP($D33,'AUTOMATED RPPF'!$C$2:'AUTOMATED RPPF'!$Q$365,10,FALSE)</f>
        <v>103.23699999999999</v>
      </c>
      <c r="N33">
        <f>VLOOKUP($D33,'AUTOMATED RPPF'!$C$2:'AUTOMATED RPPF'!$Q$365,11,FALSE)</f>
        <v>109</v>
      </c>
      <c r="O33">
        <f>VLOOKUP($D33,'AUTOMATED RPPF'!$C$2:'AUTOMATED RPPF'!$Q$365,12,FALSE)</f>
        <v>103.221</v>
      </c>
      <c r="P33">
        <f>VLOOKUP($D33,'AUTOMATED RPPF'!$C$2:'AUTOMATED RPPF'!$Q$365,13,FALSE)</f>
        <v>93</v>
      </c>
      <c r="Q33">
        <f>VLOOKUP($D33,'AUTOMATED RPPF'!$C$2:'AUTOMATED RPPF'!$Q$365,14,FALSE)</f>
        <v>17.8551</v>
      </c>
      <c r="R33">
        <f>VLOOKUP($D33,'AUTOMATED RPPF'!$C$2:'AUTOMATED RPPF'!$Q$365,15,FALSE)</f>
        <v>36</v>
      </c>
      <c r="S33" t="str">
        <f t="shared" si="0"/>
        <v>Connecticut</v>
      </c>
      <c r="T33">
        <f t="shared" si="1"/>
        <v>121.07599999999999</v>
      </c>
      <c r="U33" t="str">
        <f t="shared" si="2"/>
        <v>Connecticut</v>
      </c>
      <c r="V33">
        <f t="shared" si="3"/>
        <v>0.27487033909655317</v>
      </c>
      <c r="W33" s="13">
        <f t="shared" si="4"/>
        <v>34</v>
      </c>
      <c r="X33" t="str">
        <f t="shared" si="5"/>
        <v>Connecticut</v>
      </c>
      <c r="Y33">
        <f t="shared" si="6"/>
        <v>952243.69479363016</v>
      </c>
      <c r="Z33" s="13">
        <f t="shared" si="7"/>
        <v>35</v>
      </c>
      <c r="AA33">
        <f t="shared" si="8"/>
        <v>25.668289164914828</v>
      </c>
      <c r="AB33">
        <f t="shared" si="9"/>
        <v>141</v>
      </c>
      <c r="AC33">
        <f t="shared" si="10"/>
        <v>87.5</v>
      </c>
      <c r="AD33" t="str">
        <f t="shared" si="11"/>
        <v>Connecticut</v>
      </c>
      <c r="AE33">
        <f>VLOOKUP($AD33,'AUTOMATED RPPF'!$C$2:'AUTOMATED RPPF'!$AQ$365,17,FALSE)</f>
        <v>0.89402499999999996</v>
      </c>
      <c r="AF33" s="13">
        <f t="shared" si="12"/>
        <v>25</v>
      </c>
      <c r="AG33">
        <f>VLOOKUP($AD33,'AUTOMATED RPPF'!$C$2:'AUTOMATED RPPF'!$AQ$365,16,FALSE)</f>
        <v>0.84415499999999999</v>
      </c>
      <c r="AH33" s="13">
        <f t="shared" si="13"/>
        <v>55</v>
      </c>
      <c r="AI33">
        <f t="shared" si="14"/>
        <v>0.86908999999999992</v>
      </c>
      <c r="AJ33" s="13">
        <f t="shared" si="15"/>
        <v>36</v>
      </c>
      <c r="AK33">
        <f>VLOOKUP($AD33,'AUTOMATED RPPF'!$C$2:'AUTOMATED RPPF'!$AQ$365,18,FALSE)</f>
        <v>0.89522999999999997</v>
      </c>
      <c r="AL33" s="13">
        <f t="shared" si="16"/>
        <v>30</v>
      </c>
      <c r="AM33">
        <f>VLOOKUP($AD33,'AUTOMATED RPPF'!$C$2:'AUTOMATED RPPF'!$AQ$365,19,FALSE)</f>
        <v>0.90912700000000002</v>
      </c>
      <c r="AN33" s="13">
        <f t="shared" si="17"/>
        <v>27</v>
      </c>
      <c r="AO33">
        <f t="shared" si="18"/>
        <v>41.583333333333336</v>
      </c>
      <c r="AP33">
        <f>IF(C33=1,(AO33/AE33),REF)</f>
        <v>46.512494989886569</v>
      </c>
      <c r="AQ33" s="13">
        <f t="shared" si="19"/>
        <v>38</v>
      </c>
      <c r="AR33">
        <f>IF(B33=1,(AO33/AI33),REF)</f>
        <v>47.84698170883722</v>
      </c>
      <c r="AS33" s="13">
        <f t="shared" si="20"/>
        <v>38</v>
      </c>
      <c r="AT33">
        <f t="shared" si="21"/>
        <v>30</v>
      </c>
      <c r="AU33" t="str">
        <f t="shared" si="22"/>
        <v>Connecticut</v>
      </c>
      <c r="AV33">
        <f t="shared" si="23"/>
        <v>0.67516100367110254</v>
      </c>
      <c r="AW33">
        <f t="shared" si="24"/>
        <v>0.60973659173773831</v>
      </c>
      <c r="AX33" t="str">
        <f t="shared" si="25"/>
        <v>Connecticut</v>
      </c>
      <c r="AY33">
        <f t="shared" si="26"/>
        <v>0.83779045533268359</v>
      </c>
      <c r="AZ33" s="13">
        <f t="shared" si="27"/>
        <v>33</v>
      </c>
      <c r="BA33" t="str">
        <f t="shared" si="28"/>
        <v>Connecticut</v>
      </c>
      <c r="BB33" t="str">
        <f t="shared" si="29"/>
        <v/>
      </c>
      <c r="BC33">
        <v>35</v>
      </c>
    </row>
    <row r="34" spans="1:55" x14ac:dyDescent="0.25">
      <c r="A34">
        <v>1</v>
      </c>
      <c r="B34">
        <v>1</v>
      </c>
      <c r="C34">
        <v>1</v>
      </c>
      <c r="D34" t="s">
        <v>257</v>
      </c>
      <c r="E34">
        <f>VLOOKUP($D34,'AUTOMATED RPPF'!$C$2:'AUTOMATED RPPF'!$Q$365,2,FALSE)</f>
        <v>68.809100000000001</v>
      </c>
      <c r="F34">
        <f>VLOOKUP($D34,'AUTOMATED RPPF'!$C$2:'AUTOMATED RPPF'!$Q$365,3,FALSE)</f>
        <v>145</v>
      </c>
      <c r="G34">
        <f>VLOOKUP($D34,'AUTOMATED RPPF'!$C$2:'AUTOMATED RPPF'!$Q$365,4,FALSE)</f>
        <v>67.92</v>
      </c>
      <c r="H34">
        <f>VLOOKUP($D34,'AUTOMATED RPPF'!$C$2:'AUTOMATED RPPF'!$Q$365,5,FALSE)</f>
        <v>154</v>
      </c>
      <c r="I34">
        <f>VLOOKUP($D34,'AUTOMATED RPPF'!$C$2:'AUTOMATED RPPF'!$Q$365,6,FALSE)</f>
        <v>110.876</v>
      </c>
      <c r="J34">
        <f>VLOOKUP($D34,'AUTOMATED RPPF'!$C$2:'AUTOMATED RPPF'!$Q$365,7,FALSE)</f>
        <v>76</v>
      </c>
      <c r="K34">
        <f>VLOOKUP($D34,'AUTOMATED RPPF'!$C$2:'AUTOMATED RPPF'!$Q$365,8,FALSE)</f>
        <v>118.119</v>
      </c>
      <c r="L34">
        <f>VLOOKUP($D34,'AUTOMATED RPPF'!$C$2:'AUTOMATED RPPF'!$Q$365,9,FALSE)</f>
        <v>33</v>
      </c>
      <c r="M34">
        <f>VLOOKUP($D34,'AUTOMATED RPPF'!$C$2:'AUTOMATED RPPF'!$Q$365,10,FALSE)</f>
        <v>103.87</v>
      </c>
      <c r="N34">
        <f>VLOOKUP($D34,'AUTOMATED RPPF'!$C$2:'AUTOMATED RPPF'!$Q$365,11,FALSE)</f>
        <v>121</v>
      </c>
      <c r="O34">
        <f>VLOOKUP($D34,'AUTOMATED RPPF'!$C$2:'AUTOMATED RPPF'!$Q$365,12,FALSE)</f>
        <v>99.914299999999997</v>
      </c>
      <c r="P34">
        <f>VLOOKUP($D34,'AUTOMATED RPPF'!$C$2:'AUTOMATED RPPF'!$Q$365,13,FALSE)</f>
        <v>51</v>
      </c>
      <c r="Q34">
        <f>VLOOKUP($D34,'AUTOMATED RPPF'!$C$2:'AUTOMATED RPPF'!$Q$365,14,FALSE)</f>
        <v>18.204499999999999</v>
      </c>
      <c r="R34">
        <f>VLOOKUP($D34,'AUTOMATED RPPF'!$C$2:'AUTOMATED RPPF'!$Q$365,15,FALSE)</f>
        <v>34</v>
      </c>
      <c r="S34" t="str">
        <f t="shared" si="0"/>
        <v>Oregon</v>
      </c>
      <c r="T34">
        <f t="shared" si="1"/>
        <v>118.119</v>
      </c>
      <c r="U34" t="str">
        <f t="shared" si="2"/>
        <v>Oregon</v>
      </c>
      <c r="V34">
        <f t="shared" si="3"/>
        <v>0.26456820391488922</v>
      </c>
      <c r="W34" s="13">
        <f t="shared" si="4"/>
        <v>36</v>
      </c>
      <c r="X34" t="str">
        <f t="shared" si="5"/>
        <v>Oregon</v>
      </c>
      <c r="Y34">
        <f t="shared" si="6"/>
        <v>960031.31757006515</v>
      </c>
      <c r="Z34" s="13">
        <f t="shared" si="7"/>
        <v>32</v>
      </c>
      <c r="AA34">
        <f t="shared" si="8"/>
        <v>23.001616729627635</v>
      </c>
      <c r="AB34">
        <f t="shared" si="9"/>
        <v>52</v>
      </c>
      <c r="AC34">
        <f t="shared" si="10"/>
        <v>44</v>
      </c>
      <c r="AD34" t="str">
        <f t="shared" si="11"/>
        <v>Oregon</v>
      </c>
      <c r="AE34">
        <f>VLOOKUP($AD34,'AUTOMATED RPPF'!$C$2:'AUTOMATED RPPF'!$AQ$365,17,FALSE)</f>
        <v>0.87503299999999995</v>
      </c>
      <c r="AF34" s="13">
        <f t="shared" si="12"/>
        <v>33</v>
      </c>
      <c r="AG34">
        <f>VLOOKUP($AD34,'AUTOMATED RPPF'!$C$2:'AUTOMATED RPPF'!$AQ$365,16,FALSE)</f>
        <v>0.86184499999999997</v>
      </c>
      <c r="AH34" s="13">
        <f t="shared" si="13"/>
        <v>45</v>
      </c>
      <c r="AI34">
        <f t="shared" si="14"/>
        <v>0.86843899999999996</v>
      </c>
      <c r="AJ34" s="13">
        <f t="shared" si="15"/>
        <v>37</v>
      </c>
      <c r="AK34">
        <f>VLOOKUP($AD34,'AUTOMATED RPPF'!$C$2:'AUTOMATED RPPF'!$AQ$365,18,FALSE)</f>
        <v>0.93371499999999996</v>
      </c>
      <c r="AL34" s="13">
        <f t="shared" si="16"/>
        <v>15</v>
      </c>
      <c r="AM34">
        <f>VLOOKUP($AD34,'AUTOMATED RPPF'!$C$2:'AUTOMATED RPPF'!$AQ$365,19,FALSE)</f>
        <v>0.83274599999999999</v>
      </c>
      <c r="AN34" s="13">
        <f t="shared" si="17"/>
        <v>46</v>
      </c>
      <c r="AO34">
        <f t="shared" si="18"/>
        <v>35</v>
      </c>
      <c r="AP34">
        <f>IF(C34=1,(AO34/AE34),REF)</f>
        <v>39.99849148546398</v>
      </c>
      <c r="AQ34" s="13">
        <f t="shared" si="19"/>
        <v>31</v>
      </c>
      <c r="AR34">
        <f>IF(B34=1,(AO34/AI34),REF)</f>
        <v>40.302197390950894</v>
      </c>
      <c r="AS34" s="13">
        <f t="shared" si="20"/>
        <v>33</v>
      </c>
      <c r="AT34">
        <f t="shared" si="21"/>
        <v>15</v>
      </c>
      <c r="AU34" t="str">
        <f t="shared" si="22"/>
        <v>Oregon</v>
      </c>
      <c r="AV34">
        <f t="shared" si="23"/>
        <v>0.6708643609300019</v>
      </c>
      <c r="AW34">
        <f t="shared" si="24"/>
        <v>0.62249024814875664</v>
      </c>
      <c r="AX34" t="str">
        <f t="shared" si="25"/>
        <v>Oregon</v>
      </c>
      <c r="AY34">
        <f t="shared" si="26"/>
        <v>0.8399918024640044</v>
      </c>
      <c r="AZ34" s="13">
        <f t="shared" si="27"/>
        <v>31</v>
      </c>
      <c r="BA34" t="str">
        <f t="shared" si="28"/>
        <v>Oregon</v>
      </c>
      <c r="BB34" t="str">
        <f t="shared" si="29"/>
        <v/>
      </c>
      <c r="BC34">
        <v>36</v>
      </c>
    </row>
    <row r="35" spans="1:55" x14ac:dyDescent="0.25">
      <c r="A35">
        <v>1</v>
      </c>
      <c r="B35">
        <v>1</v>
      </c>
      <c r="C35">
        <v>1</v>
      </c>
      <c r="D35" t="s">
        <v>98</v>
      </c>
      <c r="E35">
        <f>VLOOKUP($D35,'AUTOMATED RPPF'!$C$2:'AUTOMATED RPPF'!$Q$365,2,FALSE)</f>
        <v>68.587500000000006</v>
      </c>
      <c r="F35">
        <f>VLOOKUP($D35,'AUTOMATED RPPF'!$C$2:'AUTOMATED RPPF'!$Q$365,3,FALSE)</f>
        <v>153</v>
      </c>
      <c r="G35">
        <f>VLOOKUP($D35,'AUTOMATED RPPF'!$C$2:'AUTOMATED RPPF'!$Q$365,4,FALSE)</f>
        <v>68.178299999999993</v>
      </c>
      <c r="H35">
        <f>VLOOKUP($D35,'AUTOMATED RPPF'!$C$2:'AUTOMATED RPPF'!$Q$365,5,FALSE)</f>
        <v>137</v>
      </c>
      <c r="I35">
        <f>VLOOKUP($D35,'AUTOMATED RPPF'!$C$2:'AUTOMATED RPPF'!$Q$365,6,FALSE)</f>
        <v>109.693</v>
      </c>
      <c r="J35">
        <f>VLOOKUP($D35,'AUTOMATED RPPF'!$C$2:'AUTOMATED RPPF'!$Q$365,7,FALSE)</f>
        <v>98</v>
      </c>
      <c r="K35">
        <f>VLOOKUP($D35,'AUTOMATED RPPF'!$C$2:'AUTOMATED RPPF'!$Q$365,8,FALSE)</f>
        <v>116.804</v>
      </c>
      <c r="L35">
        <f>VLOOKUP($D35,'AUTOMATED RPPF'!$C$2:'AUTOMATED RPPF'!$Q$365,9,FALSE)</f>
        <v>44</v>
      </c>
      <c r="M35">
        <f>VLOOKUP($D35,'AUTOMATED RPPF'!$C$2:'AUTOMATED RPPF'!$Q$365,10,FALSE)</f>
        <v>100.252</v>
      </c>
      <c r="N35">
        <f>VLOOKUP($D35,'AUTOMATED RPPF'!$C$2:'AUTOMATED RPPF'!$Q$365,11,FALSE)</f>
        <v>62</v>
      </c>
      <c r="O35">
        <f>VLOOKUP($D35,'AUTOMATED RPPF'!$C$2:'AUTOMATED RPPF'!$Q$365,12,FALSE)</f>
        <v>97.244399999999999</v>
      </c>
      <c r="P35">
        <f>VLOOKUP($D35,'AUTOMATED RPPF'!$C$2:'AUTOMATED RPPF'!$Q$365,13,FALSE)</f>
        <v>30</v>
      </c>
      <c r="Q35">
        <f>VLOOKUP($D35,'AUTOMATED RPPF'!$C$2:'AUTOMATED RPPF'!$Q$365,14,FALSE)</f>
        <v>19.5596</v>
      </c>
      <c r="R35">
        <f>VLOOKUP($D35,'AUTOMATED RPPF'!$C$2:'AUTOMATED RPPF'!$Q$365,15,FALSE)</f>
        <v>33</v>
      </c>
      <c r="S35" t="str">
        <f t="shared" si="0"/>
        <v>Creighton</v>
      </c>
      <c r="T35">
        <f t="shared" si="1"/>
        <v>116.804</v>
      </c>
      <c r="U35" t="str">
        <f t="shared" si="2"/>
        <v>Creighton</v>
      </c>
      <c r="V35">
        <f t="shared" si="3"/>
        <v>0.28517732823036268</v>
      </c>
      <c r="W35" s="13">
        <f t="shared" si="4"/>
        <v>33</v>
      </c>
      <c r="X35" t="str">
        <f t="shared" si="5"/>
        <v>Creighton</v>
      </c>
      <c r="Y35">
        <f t="shared" si="6"/>
        <v>935751.22525740007</v>
      </c>
      <c r="Z35" s="13">
        <f t="shared" si="7"/>
        <v>46</v>
      </c>
      <c r="AA35">
        <f t="shared" si="8"/>
        <v>22.097258107300071</v>
      </c>
      <c r="AB35">
        <f t="shared" si="9"/>
        <v>28</v>
      </c>
      <c r="AC35">
        <f t="shared" si="10"/>
        <v>30.5</v>
      </c>
      <c r="AD35" t="str">
        <f t="shared" si="11"/>
        <v>Creighton</v>
      </c>
      <c r="AE35">
        <f>VLOOKUP($AD35,'AUTOMATED RPPF'!$C$2:'AUTOMATED RPPF'!$AQ$365,17,FALSE)</f>
        <v>0.84894000000000003</v>
      </c>
      <c r="AF35" s="13">
        <f t="shared" si="12"/>
        <v>40</v>
      </c>
      <c r="AG35">
        <f>VLOOKUP($AD35,'AUTOMATED RPPF'!$C$2:'AUTOMATED RPPF'!$AQ$365,16,FALSE)</f>
        <v>0.90882700000000005</v>
      </c>
      <c r="AH35" s="13">
        <f t="shared" si="13"/>
        <v>27</v>
      </c>
      <c r="AI35">
        <f t="shared" si="14"/>
        <v>0.87888350000000004</v>
      </c>
      <c r="AJ35" s="13">
        <f t="shared" si="15"/>
        <v>32</v>
      </c>
      <c r="AK35">
        <f>VLOOKUP($AD35,'AUTOMATED RPPF'!$C$2:'AUTOMATED RPPF'!$AQ$365,18,FALSE)</f>
        <v>0.85954200000000003</v>
      </c>
      <c r="AL35" s="13">
        <f t="shared" si="16"/>
        <v>42</v>
      </c>
      <c r="AM35">
        <f>VLOOKUP($AD35,'AUTOMATED RPPF'!$C$2:'AUTOMATED RPPF'!$AQ$365,19,FALSE)</f>
        <v>0.92591999999999997</v>
      </c>
      <c r="AN35" s="13">
        <f t="shared" si="17"/>
        <v>20</v>
      </c>
      <c r="AO35">
        <f t="shared" si="18"/>
        <v>33.916666666666664</v>
      </c>
      <c r="AP35">
        <f>IF(C35=1,(AO35/AE35),REF)</f>
        <v>39.95178300782937</v>
      </c>
      <c r="AQ35" s="13">
        <f t="shared" si="19"/>
        <v>30</v>
      </c>
      <c r="AR35">
        <f>IF(B35=1,(AO35/AI35),REF)</f>
        <v>38.590628526609798</v>
      </c>
      <c r="AS35" s="13">
        <f t="shared" si="20"/>
        <v>30</v>
      </c>
      <c r="AT35">
        <f t="shared" si="21"/>
        <v>30</v>
      </c>
      <c r="AU35" t="str">
        <f t="shared" si="22"/>
        <v>Creighton</v>
      </c>
      <c r="AV35">
        <f t="shared" si="23"/>
        <v>0.65093561017192103</v>
      </c>
      <c r="AW35">
        <f t="shared" si="24"/>
        <v>0.63340342009224926</v>
      </c>
      <c r="AX35" t="str">
        <f t="shared" si="25"/>
        <v>Creighton</v>
      </c>
      <c r="AY35">
        <f t="shared" si="26"/>
        <v>0.83764475606710798</v>
      </c>
      <c r="AZ35" s="13">
        <f t="shared" si="27"/>
        <v>34</v>
      </c>
      <c r="BA35" t="str">
        <f t="shared" si="28"/>
        <v>Creighton</v>
      </c>
      <c r="BB35" t="str">
        <f t="shared" si="29"/>
        <v/>
      </c>
      <c r="BC35">
        <v>37</v>
      </c>
    </row>
    <row r="36" spans="1:55" x14ac:dyDescent="0.25">
      <c r="A36">
        <v>1</v>
      </c>
      <c r="B36">
        <v>1</v>
      </c>
      <c r="C36">
        <v>1</v>
      </c>
      <c r="D36" t="s">
        <v>364</v>
      </c>
      <c r="E36">
        <f>VLOOKUP($D36,'AUTOMATED RPPF'!$C$2:'AUTOMATED RPPF'!$Q$365,2,FALSE)</f>
        <v>69.9803</v>
      </c>
      <c r="F36">
        <f>VLOOKUP($D36,'AUTOMATED RPPF'!$C$2:'AUTOMATED RPPF'!$Q$365,3,FALSE)</f>
        <v>87</v>
      </c>
      <c r="G36">
        <f>VLOOKUP($D36,'AUTOMATED RPPF'!$C$2:'AUTOMATED RPPF'!$Q$365,4,FALSE)</f>
        <v>69.462199999999996</v>
      </c>
      <c r="H36">
        <f>VLOOKUP($D36,'AUTOMATED RPPF'!$C$2:'AUTOMATED RPPF'!$Q$365,5,FALSE)</f>
        <v>68</v>
      </c>
      <c r="I36">
        <f>VLOOKUP($D36,'AUTOMATED RPPF'!$C$2:'AUTOMATED RPPF'!$Q$365,6,FALSE)</f>
        <v>113.855</v>
      </c>
      <c r="J36">
        <f>VLOOKUP($D36,'AUTOMATED RPPF'!$C$2:'AUTOMATED RPPF'!$Q$365,7,FALSE)</f>
        <v>43</v>
      </c>
      <c r="K36">
        <f>VLOOKUP($D36,'AUTOMATED RPPF'!$C$2:'AUTOMATED RPPF'!$Q$365,8,FALSE)</f>
        <v>118.38200000000001</v>
      </c>
      <c r="L36">
        <f>VLOOKUP($D36,'AUTOMATED RPPF'!$C$2:'AUTOMATED RPPF'!$Q$365,9,FALSE)</f>
        <v>31</v>
      </c>
      <c r="M36">
        <f>VLOOKUP($D36,'AUTOMATED RPPF'!$C$2:'AUTOMATED RPPF'!$Q$365,10,FALSE)</f>
        <v>104.458</v>
      </c>
      <c r="N36">
        <f>VLOOKUP($D36,'AUTOMATED RPPF'!$C$2:'AUTOMATED RPPF'!$Q$365,11,FALSE)</f>
        <v>143</v>
      </c>
      <c r="O36">
        <f>VLOOKUP($D36,'AUTOMATED RPPF'!$C$2:'AUTOMATED RPPF'!$Q$365,12,FALSE)</f>
        <v>102.267</v>
      </c>
      <c r="P36">
        <f>VLOOKUP($D36,'AUTOMATED RPPF'!$C$2:'AUTOMATED RPPF'!$Q$365,13,FALSE)</f>
        <v>76</v>
      </c>
      <c r="Q36">
        <f>VLOOKUP($D36,'AUTOMATED RPPF'!$C$2:'AUTOMATED RPPF'!$Q$365,14,FALSE)</f>
        <v>16.114699999999999</v>
      </c>
      <c r="R36">
        <f>VLOOKUP($D36,'AUTOMATED RPPF'!$C$2:'AUTOMATED RPPF'!$Q$365,15,FALSE)</f>
        <v>47</v>
      </c>
      <c r="S36" t="str">
        <f t="shared" si="0"/>
        <v>Vanderbilt</v>
      </c>
      <c r="T36">
        <f t="shared" si="1"/>
        <v>118.38200000000001</v>
      </c>
      <c r="U36" t="str">
        <f t="shared" si="2"/>
        <v>Vanderbilt</v>
      </c>
      <c r="V36">
        <f t="shared" si="3"/>
        <v>0.23027909283041098</v>
      </c>
      <c r="W36" s="13">
        <f t="shared" si="4"/>
        <v>48</v>
      </c>
      <c r="X36" t="str">
        <f t="shared" si="5"/>
        <v>Vanderbilt</v>
      </c>
      <c r="Y36">
        <f t="shared" si="6"/>
        <v>980724.77301089722</v>
      </c>
      <c r="Z36" s="13">
        <f t="shared" si="7"/>
        <v>25</v>
      </c>
      <c r="AA36">
        <f t="shared" si="8"/>
        <v>23.474752703247031</v>
      </c>
      <c r="AB36">
        <f t="shared" si="9"/>
        <v>64</v>
      </c>
      <c r="AC36">
        <f t="shared" si="10"/>
        <v>56</v>
      </c>
      <c r="AD36" t="str">
        <f t="shared" si="11"/>
        <v>Vanderbilt</v>
      </c>
      <c r="AE36">
        <f>VLOOKUP($AD36,'AUTOMATED RPPF'!$C$2:'AUTOMATED RPPF'!$AQ$365,17,FALSE)</f>
        <v>0.84694100000000005</v>
      </c>
      <c r="AF36" s="13">
        <f t="shared" si="12"/>
        <v>41</v>
      </c>
      <c r="AG36">
        <f>VLOOKUP($AD36,'AUTOMATED RPPF'!$C$2:'AUTOMATED RPPF'!$AQ$365,16,FALSE)</f>
        <v>0.87253899999999995</v>
      </c>
      <c r="AH36" s="13">
        <f t="shared" si="13"/>
        <v>39</v>
      </c>
      <c r="AI36">
        <f t="shared" si="14"/>
        <v>0.85973999999999995</v>
      </c>
      <c r="AJ36" s="13">
        <f t="shared" si="15"/>
        <v>40</v>
      </c>
      <c r="AK36">
        <f>VLOOKUP($AD36,'AUTOMATED RPPF'!$C$2:'AUTOMATED RPPF'!$AQ$365,18,FALSE)</f>
        <v>0.86163999999999996</v>
      </c>
      <c r="AL36" s="13">
        <f t="shared" si="16"/>
        <v>40</v>
      </c>
      <c r="AM36">
        <f>VLOOKUP($AD36,'AUTOMATED RPPF'!$C$2:'AUTOMATED RPPF'!$AQ$365,19,FALSE)</f>
        <v>0.84743999999999997</v>
      </c>
      <c r="AN36" s="13">
        <f t="shared" si="17"/>
        <v>41</v>
      </c>
      <c r="AO36">
        <f t="shared" si="18"/>
        <v>41.666666666666664</v>
      </c>
      <c r="AP36">
        <f>IF(C36=1,(AO36/AE36),REF)</f>
        <v>49.196657933275944</v>
      </c>
      <c r="AQ36" s="13">
        <f t="shared" si="19"/>
        <v>39</v>
      </c>
      <c r="AR36">
        <f>IF(B36=1,(AO36/AI36),REF)</f>
        <v>48.464264390009383</v>
      </c>
      <c r="AS36" s="13">
        <f t="shared" si="20"/>
        <v>39</v>
      </c>
      <c r="AT36">
        <f t="shared" si="21"/>
        <v>39</v>
      </c>
      <c r="AU36" t="str">
        <f t="shared" si="22"/>
        <v>Vanderbilt</v>
      </c>
      <c r="AV36">
        <f t="shared" si="23"/>
        <v>0.63602508940050495</v>
      </c>
      <c r="AW36">
        <f t="shared" si="24"/>
        <v>0.60221109731125144</v>
      </c>
      <c r="AX36" t="str">
        <f t="shared" si="25"/>
        <v>Vanderbilt</v>
      </c>
      <c r="AY36">
        <f t="shared" si="26"/>
        <v>0.82548540377894264</v>
      </c>
      <c r="AZ36" s="13">
        <f t="shared" si="27"/>
        <v>40</v>
      </c>
      <c r="BA36" t="str">
        <f t="shared" si="28"/>
        <v>Vanderbilt</v>
      </c>
      <c r="BB36" t="str">
        <f t="shared" si="29"/>
        <v/>
      </c>
      <c r="BC36">
        <v>38</v>
      </c>
    </row>
    <row r="37" spans="1:55" x14ac:dyDescent="0.25">
      <c r="A37">
        <v>1</v>
      </c>
      <c r="B37">
        <v>1</v>
      </c>
      <c r="C37">
        <v>1</v>
      </c>
      <c r="D37" t="s">
        <v>358</v>
      </c>
      <c r="E37">
        <f>VLOOKUP($D37,'AUTOMATED RPPF'!$C$2:'AUTOMATED RPPF'!$Q$365,2,FALSE)</f>
        <v>68.236099999999993</v>
      </c>
      <c r="F37">
        <f>VLOOKUP($D37,'AUTOMATED RPPF'!$C$2:'AUTOMATED RPPF'!$Q$365,3,FALSE)</f>
        <v>178</v>
      </c>
      <c r="G37">
        <f>VLOOKUP($D37,'AUTOMATED RPPF'!$C$2:'AUTOMATED RPPF'!$Q$365,4,FALSE)</f>
        <v>68.386499999999998</v>
      </c>
      <c r="H37">
        <f>VLOOKUP($D37,'AUTOMATED RPPF'!$C$2:'AUTOMATED RPPF'!$Q$365,5,FALSE)</f>
        <v>122</v>
      </c>
      <c r="I37">
        <f>VLOOKUP($D37,'AUTOMATED RPPF'!$C$2:'AUTOMATED RPPF'!$Q$365,6,FALSE)</f>
        <v>119.31399999999999</v>
      </c>
      <c r="J37">
        <f>VLOOKUP($D37,'AUTOMATED RPPF'!$C$2:'AUTOMATED RPPF'!$Q$365,7,FALSE)</f>
        <v>8</v>
      </c>
      <c r="K37">
        <f>VLOOKUP($D37,'AUTOMATED RPPF'!$C$2:'AUTOMATED RPPF'!$Q$365,8,FALSE)</f>
        <v>121.09099999999999</v>
      </c>
      <c r="L37">
        <f>VLOOKUP($D37,'AUTOMATED RPPF'!$C$2:'AUTOMATED RPPF'!$Q$365,9,FALSE)</f>
        <v>14</v>
      </c>
      <c r="M37">
        <f>VLOOKUP($D37,'AUTOMATED RPPF'!$C$2:'AUTOMATED RPPF'!$Q$365,10,FALSE)</f>
        <v>102.98699999999999</v>
      </c>
      <c r="N37">
        <f>VLOOKUP($D37,'AUTOMATED RPPF'!$C$2:'AUTOMATED RPPF'!$Q$365,11,FALSE)</f>
        <v>103</v>
      </c>
      <c r="O37">
        <f>VLOOKUP($D37,'AUTOMATED RPPF'!$C$2:'AUTOMATED RPPF'!$Q$365,12,FALSE)</f>
        <v>104.50700000000001</v>
      </c>
      <c r="P37">
        <f>VLOOKUP($D37,'AUTOMATED RPPF'!$C$2:'AUTOMATED RPPF'!$Q$365,13,FALSE)</f>
        <v>111</v>
      </c>
      <c r="Q37">
        <f>VLOOKUP($D37,'AUTOMATED RPPF'!$C$2:'AUTOMATED RPPF'!$Q$365,14,FALSE)</f>
        <v>16.584499999999998</v>
      </c>
      <c r="R37">
        <f>VLOOKUP($D37,'AUTOMATED RPPF'!$C$2:'AUTOMATED RPPF'!$Q$365,15,FALSE)</f>
        <v>42</v>
      </c>
      <c r="S37" t="str">
        <f t="shared" si="0"/>
        <v>Utah St.</v>
      </c>
      <c r="T37">
        <f t="shared" si="1"/>
        <v>121.09099999999999</v>
      </c>
      <c r="U37" t="str">
        <f t="shared" si="2"/>
        <v>Utah St.</v>
      </c>
      <c r="V37">
        <f t="shared" si="3"/>
        <v>0.24303850894174769</v>
      </c>
      <c r="W37" s="13">
        <f t="shared" si="4"/>
        <v>42</v>
      </c>
      <c r="X37" t="str">
        <f t="shared" si="5"/>
        <v>Utah St.</v>
      </c>
      <c r="Y37">
        <f t="shared" si="6"/>
        <v>1000548.0005573439</v>
      </c>
      <c r="Z37" s="13">
        <f t="shared" si="7"/>
        <v>18</v>
      </c>
      <c r="AA37">
        <f t="shared" si="8"/>
        <v>24.924038450048215</v>
      </c>
      <c r="AB37">
        <f t="shared" si="9"/>
        <v>109</v>
      </c>
      <c r="AC37">
        <f t="shared" si="10"/>
        <v>75.5</v>
      </c>
      <c r="AD37" t="str">
        <f t="shared" si="11"/>
        <v>Utah St.</v>
      </c>
      <c r="AE37">
        <f>VLOOKUP($AD37,'AUTOMATED RPPF'!$C$2:'AUTOMATED RPPF'!$AQ$365,17,FALSE)</f>
        <v>0.87193500000000002</v>
      </c>
      <c r="AF37" s="13">
        <f t="shared" si="12"/>
        <v>35</v>
      </c>
      <c r="AG37">
        <f>VLOOKUP($AD37,'AUTOMATED RPPF'!$C$2:'AUTOMATED RPPF'!$AQ$365,16,FALSE)</f>
        <v>0.84085799999999999</v>
      </c>
      <c r="AH37" s="13">
        <f t="shared" si="13"/>
        <v>58</v>
      </c>
      <c r="AI37">
        <f t="shared" si="14"/>
        <v>0.8563965</v>
      </c>
      <c r="AJ37" s="13">
        <f t="shared" si="15"/>
        <v>41</v>
      </c>
      <c r="AK37">
        <f>VLOOKUP($AD37,'AUTOMATED RPPF'!$C$2:'AUTOMATED RPPF'!$AQ$365,18,FALSE)</f>
        <v>0.90772399999999998</v>
      </c>
      <c r="AL37" s="13">
        <f t="shared" si="16"/>
        <v>24</v>
      </c>
      <c r="AM37">
        <f>VLOOKUP($AD37,'AUTOMATED RPPF'!$C$2:'AUTOMATED RPPF'!$AQ$365,19,FALSE)</f>
        <v>0.87833300000000003</v>
      </c>
      <c r="AN37" s="13">
        <f t="shared" si="17"/>
        <v>33</v>
      </c>
      <c r="AO37">
        <f t="shared" si="18"/>
        <v>38.916666666666664</v>
      </c>
      <c r="AP37">
        <f>IF(C37=1,(AO37/AE37),REF)</f>
        <v>44.63253185921733</v>
      </c>
      <c r="AQ37" s="13">
        <f t="shared" si="19"/>
        <v>36</v>
      </c>
      <c r="AR37">
        <f>IF(B37=1,(AO37/AI37),REF)</f>
        <v>45.442346701167814</v>
      </c>
      <c r="AS37" s="13">
        <f t="shared" si="20"/>
        <v>36</v>
      </c>
      <c r="AT37">
        <f t="shared" si="21"/>
        <v>24</v>
      </c>
      <c r="AU37" t="str">
        <f t="shared" si="22"/>
        <v>Utah St.</v>
      </c>
      <c r="AV37">
        <f t="shared" si="23"/>
        <v>0.66120116317909228</v>
      </c>
      <c r="AW37">
        <f t="shared" si="24"/>
        <v>0.60471621524921848</v>
      </c>
      <c r="AX37" t="str">
        <f t="shared" si="25"/>
        <v>Utah St.</v>
      </c>
      <c r="AY37">
        <f t="shared" si="26"/>
        <v>0.83281808305949889</v>
      </c>
      <c r="AZ37" s="13">
        <f t="shared" si="27"/>
        <v>37</v>
      </c>
      <c r="BA37" t="str">
        <f t="shared" si="28"/>
        <v>Utah St.</v>
      </c>
      <c r="BB37" t="str">
        <f t="shared" si="29"/>
        <v/>
      </c>
      <c r="BC37">
        <v>39</v>
      </c>
    </row>
    <row r="38" spans="1:55" x14ac:dyDescent="0.25">
      <c r="A38">
        <v>1</v>
      </c>
      <c r="B38">
        <v>1</v>
      </c>
      <c r="C38">
        <v>1</v>
      </c>
      <c r="D38" t="s">
        <v>71</v>
      </c>
      <c r="E38">
        <f>VLOOKUP($D38,'AUTOMATED RPPF'!$C$2:'AUTOMATED RPPF'!$Q$365,2,FALSE)</f>
        <v>67.526899999999998</v>
      </c>
      <c r="F38">
        <f>VLOOKUP($D38,'AUTOMATED RPPF'!$C$2:'AUTOMATED RPPF'!$Q$365,3,FALSE)</f>
        <v>208</v>
      </c>
      <c r="G38">
        <f>VLOOKUP($D38,'AUTOMATED RPPF'!$C$2:'AUTOMATED RPPF'!$Q$365,4,FALSE)</f>
        <v>67.000699999999995</v>
      </c>
      <c r="H38">
        <f>VLOOKUP($D38,'AUTOMATED RPPF'!$C$2:'AUTOMATED RPPF'!$Q$365,5,FALSE)</f>
        <v>199</v>
      </c>
      <c r="I38">
        <f>VLOOKUP($D38,'AUTOMATED RPPF'!$C$2:'AUTOMATED RPPF'!$Q$365,6,FALSE)</f>
        <v>117.006</v>
      </c>
      <c r="J38">
        <f>VLOOKUP($D38,'AUTOMATED RPPF'!$C$2:'AUTOMATED RPPF'!$Q$365,7,FALSE)</f>
        <v>20</v>
      </c>
      <c r="K38">
        <f>VLOOKUP($D38,'AUTOMATED RPPF'!$C$2:'AUTOMATED RPPF'!$Q$365,8,FALSE)</f>
        <v>121.727</v>
      </c>
      <c r="L38">
        <f>VLOOKUP($D38,'AUTOMATED RPPF'!$C$2:'AUTOMATED RPPF'!$Q$365,9,FALSE)</f>
        <v>13</v>
      </c>
      <c r="M38">
        <f>VLOOKUP($D38,'AUTOMATED RPPF'!$C$2:'AUTOMATED RPPF'!$Q$365,10,FALSE)</f>
        <v>100.292</v>
      </c>
      <c r="N38">
        <f>VLOOKUP($D38,'AUTOMATED RPPF'!$C$2:'AUTOMATED RPPF'!$Q$365,11,FALSE)</f>
        <v>63</v>
      </c>
      <c r="O38">
        <f>VLOOKUP($D38,'AUTOMATED RPPF'!$C$2:'AUTOMATED RPPF'!$Q$365,12,FALSE)</f>
        <v>100.779</v>
      </c>
      <c r="P38">
        <f>VLOOKUP($D38,'AUTOMATED RPPF'!$C$2:'AUTOMATED RPPF'!$Q$365,13,FALSE)</f>
        <v>60</v>
      </c>
      <c r="Q38">
        <f>VLOOKUP($D38,'AUTOMATED RPPF'!$C$2:'AUTOMATED RPPF'!$Q$365,14,FALSE)</f>
        <v>20.948499999999999</v>
      </c>
      <c r="R38">
        <f>VLOOKUP($D38,'AUTOMATED RPPF'!$C$2:'AUTOMATED RPPF'!$Q$365,15,FALSE)</f>
        <v>31</v>
      </c>
      <c r="S38" t="str">
        <f t="shared" si="0"/>
        <v>BYU</v>
      </c>
      <c r="T38">
        <f t="shared" si="1"/>
        <v>121.727</v>
      </c>
      <c r="U38" t="str">
        <f t="shared" si="2"/>
        <v>BYU</v>
      </c>
      <c r="V38">
        <f t="shared" si="3"/>
        <v>0.31021711347625919</v>
      </c>
      <c r="W38" s="13">
        <f t="shared" si="4"/>
        <v>30</v>
      </c>
      <c r="X38" t="str">
        <f t="shared" si="5"/>
        <v>BYU</v>
      </c>
      <c r="Y38">
        <f t="shared" si="6"/>
        <v>1000577.3104495301</v>
      </c>
      <c r="Z38" s="13">
        <f t="shared" si="7"/>
        <v>17</v>
      </c>
      <c r="AA38">
        <f t="shared" si="8"/>
        <v>23.763765532609046</v>
      </c>
      <c r="AB38">
        <f t="shared" si="9"/>
        <v>72</v>
      </c>
      <c r="AC38">
        <f t="shared" si="10"/>
        <v>51</v>
      </c>
      <c r="AD38" t="str">
        <f t="shared" si="11"/>
        <v>BYU</v>
      </c>
      <c r="AE38">
        <f>VLOOKUP($AD38,'AUTOMATED RPPF'!$C$2:'AUTOMATED RPPF'!$AQ$365,17,FALSE)</f>
        <v>0.82325000000000004</v>
      </c>
      <c r="AF38" s="13">
        <f t="shared" si="12"/>
        <v>50</v>
      </c>
      <c r="AG38">
        <f>VLOOKUP($AD38,'AUTOMATED RPPF'!$C$2:'AUTOMATED RPPF'!$AQ$365,16,FALSE)</f>
        <v>0.96516000000000002</v>
      </c>
      <c r="AH38" s="13">
        <f t="shared" si="13"/>
        <v>6</v>
      </c>
      <c r="AI38">
        <f t="shared" si="14"/>
        <v>0.89420500000000003</v>
      </c>
      <c r="AJ38" s="13">
        <f t="shared" si="15"/>
        <v>29</v>
      </c>
      <c r="AK38">
        <f>VLOOKUP($AD38,'AUTOMATED RPPF'!$C$2:'AUTOMATED RPPF'!$AQ$365,18,FALSE)</f>
        <v>0.89542900000000003</v>
      </c>
      <c r="AL38" s="13">
        <f t="shared" si="16"/>
        <v>29</v>
      </c>
      <c r="AM38">
        <f>VLOOKUP($AD38,'AUTOMATED RPPF'!$C$2:'AUTOMATED RPPF'!$AQ$365,19,FALSE)</f>
        <v>0.808952</v>
      </c>
      <c r="AN38" s="13">
        <f t="shared" si="17"/>
        <v>52</v>
      </c>
      <c r="AO38">
        <f t="shared" si="18"/>
        <v>34.666666666666664</v>
      </c>
      <c r="AP38">
        <f>IF(C38=1,(AO38/AE38),REF)</f>
        <v>42.109525255592665</v>
      </c>
      <c r="AQ38" s="13">
        <f t="shared" si="19"/>
        <v>33</v>
      </c>
      <c r="AR38">
        <f>IF(B38=1,(AO38/AI38),REF)</f>
        <v>38.768142279082163</v>
      </c>
      <c r="AS38" s="13">
        <f t="shared" si="20"/>
        <v>31</v>
      </c>
      <c r="AT38">
        <f t="shared" si="21"/>
        <v>29</v>
      </c>
      <c r="AU38" t="str">
        <f t="shared" si="22"/>
        <v>BYU</v>
      </c>
      <c r="AV38">
        <f t="shared" si="23"/>
        <v>0.62792584006795826</v>
      </c>
      <c r="AW38">
        <f t="shared" si="24"/>
        <v>0.64407589316643699</v>
      </c>
      <c r="AX38" t="str">
        <f t="shared" si="25"/>
        <v>BYU</v>
      </c>
      <c r="AY38">
        <f t="shared" si="26"/>
        <v>0.83441688348771281</v>
      </c>
      <c r="AZ38" s="13">
        <f t="shared" si="27"/>
        <v>36</v>
      </c>
      <c r="BA38" t="str">
        <f t="shared" si="28"/>
        <v>BYU</v>
      </c>
      <c r="BB38" t="str">
        <f t="shared" si="29"/>
        <v>y</v>
      </c>
      <c r="BC38">
        <v>23</v>
      </c>
    </row>
    <row r="39" spans="1:55" x14ac:dyDescent="0.25">
      <c r="A39">
        <v>1</v>
      </c>
      <c r="B39">
        <v>1</v>
      </c>
      <c r="C39">
        <v>1</v>
      </c>
      <c r="D39" t="s">
        <v>376</v>
      </c>
      <c r="E39">
        <f>VLOOKUP($D39,'AUTOMATED RPPF'!$C$2:'AUTOMATED RPPF'!$Q$365,2,FALSE)</f>
        <v>65.099500000000006</v>
      </c>
      <c r="F39">
        <f>VLOOKUP($D39,'AUTOMATED RPPF'!$C$2:'AUTOMATED RPPF'!$Q$365,3,FALSE)</f>
        <v>325</v>
      </c>
      <c r="G39">
        <f>VLOOKUP($D39,'AUTOMATED RPPF'!$C$2:'AUTOMATED RPPF'!$Q$365,4,FALSE)</f>
        <v>64.215199999999996</v>
      </c>
      <c r="H39">
        <f>VLOOKUP($D39,'AUTOMATED RPPF'!$C$2:'AUTOMATED RPPF'!$Q$365,5,FALSE)</f>
        <v>328</v>
      </c>
      <c r="I39">
        <f>VLOOKUP($D39,'AUTOMATED RPPF'!$C$2:'AUTOMATED RPPF'!$Q$365,6,FALSE)</f>
        <v>103.97799999999999</v>
      </c>
      <c r="J39">
        <f>VLOOKUP($D39,'AUTOMATED RPPF'!$C$2:'AUTOMATED RPPF'!$Q$365,7,FALSE)</f>
        <v>238</v>
      </c>
      <c r="K39">
        <f>VLOOKUP($D39,'AUTOMATED RPPF'!$C$2:'AUTOMATED RPPF'!$Q$365,8,FALSE)</f>
        <v>111.306</v>
      </c>
      <c r="L39">
        <f>VLOOKUP($D39,'AUTOMATED RPPF'!$C$2:'AUTOMATED RPPF'!$Q$365,9,FALSE)</f>
        <v>103</v>
      </c>
      <c r="M39">
        <f>VLOOKUP($D39,'AUTOMATED RPPF'!$C$2:'AUTOMATED RPPF'!$Q$365,10,FALSE)</f>
        <v>96.922600000000003</v>
      </c>
      <c r="N39">
        <f>VLOOKUP($D39,'AUTOMATED RPPF'!$C$2:'AUTOMATED RPPF'!$Q$365,11,FALSE)</f>
        <v>21</v>
      </c>
      <c r="O39">
        <f>VLOOKUP($D39,'AUTOMATED RPPF'!$C$2:'AUTOMATED RPPF'!$Q$365,12,FALSE)</f>
        <v>95.027600000000007</v>
      </c>
      <c r="P39">
        <f>VLOOKUP($D39,'AUTOMATED RPPF'!$C$2:'AUTOMATED RPPF'!$Q$365,13,FALSE)</f>
        <v>17</v>
      </c>
      <c r="Q39">
        <f>VLOOKUP($D39,'AUTOMATED RPPF'!$C$2:'AUTOMATED RPPF'!$Q$365,14,FALSE)</f>
        <v>16.2788</v>
      </c>
      <c r="R39">
        <f>VLOOKUP($D39,'AUTOMATED RPPF'!$C$2:'AUTOMATED RPPF'!$Q$365,15,FALSE)</f>
        <v>46</v>
      </c>
      <c r="S39" t="str">
        <f t="shared" si="0"/>
        <v>West Virginia</v>
      </c>
      <c r="T39">
        <f t="shared" si="1"/>
        <v>111.306</v>
      </c>
      <c r="U39" t="str">
        <f t="shared" si="2"/>
        <v>West Virginia</v>
      </c>
      <c r="V39">
        <f t="shared" si="3"/>
        <v>0.25005414788131997</v>
      </c>
      <c r="W39" s="13">
        <f t="shared" si="4"/>
        <v>41</v>
      </c>
      <c r="X39" t="str">
        <f t="shared" si="5"/>
        <v>West Virginia</v>
      </c>
      <c r="Y39">
        <f t="shared" si="6"/>
        <v>806519.37439078209</v>
      </c>
      <c r="Z39" s="13">
        <f t="shared" si="7"/>
        <v>147</v>
      </c>
      <c r="AA39">
        <f t="shared" si="8"/>
        <v>22.437887413994222</v>
      </c>
      <c r="AB39">
        <f t="shared" si="9"/>
        <v>37</v>
      </c>
      <c r="AC39">
        <f t="shared" si="10"/>
        <v>39</v>
      </c>
      <c r="AD39" t="str">
        <f t="shared" si="11"/>
        <v>West Virginia</v>
      </c>
      <c r="AE39">
        <f>VLOOKUP($AD39,'AUTOMATED RPPF'!$C$2:'AUTOMATED RPPF'!$AQ$365,17,FALSE)</f>
        <v>0.875332</v>
      </c>
      <c r="AF39" s="13">
        <f t="shared" si="12"/>
        <v>32</v>
      </c>
      <c r="AG39">
        <f>VLOOKUP($AD39,'AUTOMATED RPPF'!$C$2:'AUTOMATED RPPF'!$AQ$365,16,FALSE)</f>
        <v>0.89622999999999997</v>
      </c>
      <c r="AH39" s="13">
        <f t="shared" si="13"/>
        <v>30</v>
      </c>
      <c r="AI39">
        <f t="shared" si="14"/>
        <v>0.88578099999999993</v>
      </c>
      <c r="AJ39" s="13">
        <f t="shared" si="15"/>
        <v>30</v>
      </c>
      <c r="AK39">
        <f>VLOOKUP($AD39,'AUTOMATED RPPF'!$C$2:'AUTOMATED RPPF'!$AQ$365,18,FALSE)</f>
        <v>0.90652500000000003</v>
      </c>
      <c r="AL39" s="13">
        <f t="shared" si="16"/>
        <v>25</v>
      </c>
      <c r="AM39">
        <f>VLOOKUP($AD39,'AUTOMATED RPPF'!$C$2:'AUTOMATED RPPF'!$AQ$365,19,FALSE)</f>
        <v>0.89502899999999996</v>
      </c>
      <c r="AN39" s="13">
        <f t="shared" si="17"/>
        <v>29</v>
      </c>
      <c r="AO39">
        <f t="shared" si="18"/>
        <v>51.833333333333336</v>
      </c>
      <c r="AP39">
        <f>IF(C39=1,(AO39/AE39),REF)</f>
        <v>59.215627137284294</v>
      </c>
      <c r="AQ39" s="13">
        <f t="shared" si="19"/>
        <v>44</v>
      </c>
      <c r="AR39">
        <f>IF(B39=1,(AO39/AI39),REF)</f>
        <v>58.517097717532145</v>
      </c>
      <c r="AS39" s="13">
        <f t="shared" si="20"/>
        <v>45</v>
      </c>
      <c r="AT39">
        <f t="shared" si="21"/>
        <v>25</v>
      </c>
      <c r="AU39" t="str">
        <f t="shared" si="22"/>
        <v>West Virginia</v>
      </c>
      <c r="AV39">
        <f t="shared" si="23"/>
        <v>0.64527348911702931</v>
      </c>
      <c r="AW39">
        <f t="shared" si="24"/>
        <v>0.60600378612076633</v>
      </c>
      <c r="AX39" t="str">
        <f t="shared" si="25"/>
        <v>West Virginia</v>
      </c>
      <c r="AY39">
        <f t="shared" si="26"/>
        <v>0.82895207817470706</v>
      </c>
      <c r="AZ39" s="13">
        <f t="shared" si="27"/>
        <v>39</v>
      </c>
      <c r="BA39" t="str">
        <f t="shared" si="28"/>
        <v>West Virginia</v>
      </c>
      <c r="BB39" t="str">
        <f t="shared" si="29"/>
        <v/>
      </c>
      <c r="BC39">
        <v>40</v>
      </c>
    </row>
    <row r="40" spans="1:55" x14ac:dyDescent="0.25">
      <c r="A40">
        <v>1</v>
      </c>
      <c r="B40">
        <v>1</v>
      </c>
      <c r="C40">
        <v>1</v>
      </c>
      <c r="D40" t="s">
        <v>56</v>
      </c>
      <c r="E40">
        <f>VLOOKUP($D40,'AUTOMATED RPPF'!$C$2:'AUTOMATED RPPF'!$Q$365,2,FALSE)</f>
        <v>66.129900000000006</v>
      </c>
      <c r="F40">
        <f>VLOOKUP($D40,'AUTOMATED RPPF'!$C$2:'AUTOMATED RPPF'!$Q$365,3,FALSE)</f>
        <v>283</v>
      </c>
      <c r="G40">
        <f>VLOOKUP($D40,'AUTOMATED RPPF'!$C$2:'AUTOMATED RPPF'!$Q$365,4,FALSE)</f>
        <v>65.110699999999994</v>
      </c>
      <c r="H40">
        <f>VLOOKUP($D40,'AUTOMATED RPPF'!$C$2:'AUTOMATED RPPF'!$Q$365,5,FALSE)</f>
        <v>295</v>
      </c>
      <c r="I40">
        <f>VLOOKUP($D40,'AUTOMATED RPPF'!$C$2:'AUTOMATED RPPF'!$Q$365,6,FALSE)</f>
        <v>114.408</v>
      </c>
      <c r="J40">
        <f>VLOOKUP($D40,'AUTOMATED RPPF'!$C$2:'AUTOMATED RPPF'!$Q$365,7,FALSE)</f>
        <v>35</v>
      </c>
      <c r="K40">
        <f>VLOOKUP($D40,'AUTOMATED RPPF'!$C$2:'AUTOMATED RPPF'!$Q$365,8,FALSE)</f>
        <v>122.432</v>
      </c>
      <c r="L40">
        <f>VLOOKUP($D40,'AUTOMATED RPPF'!$C$2:'AUTOMATED RPPF'!$Q$365,9,FALSE)</f>
        <v>12</v>
      </c>
      <c r="M40">
        <f>VLOOKUP($D40,'AUTOMATED RPPF'!$C$2:'AUTOMATED RPPF'!$Q$365,10,FALSE)</f>
        <v>104.765</v>
      </c>
      <c r="N40">
        <f>VLOOKUP($D40,'AUTOMATED RPPF'!$C$2:'AUTOMATED RPPF'!$Q$365,11,FALSE)</f>
        <v>151</v>
      </c>
      <c r="O40">
        <f>VLOOKUP($D40,'AUTOMATED RPPF'!$C$2:'AUTOMATED RPPF'!$Q$365,12,FALSE)</f>
        <v>101.316</v>
      </c>
      <c r="P40">
        <f>VLOOKUP($D40,'AUTOMATED RPPF'!$C$2:'AUTOMATED RPPF'!$Q$365,13,FALSE)</f>
        <v>65</v>
      </c>
      <c r="Q40">
        <f>VLOOKUP($D40,'AUTOMATED RPPF'!$C$2:'AUTOMATED RPPF'!$Q$365,14,FALSE)</f>
        <v>21.1159</v>
      </c>
      <c r="R40">
        <f>VLOOKUP($D40,'AUTOMATED RPPF'!$C$2:'AUTOMATED RPPF'!$Q$365,15,FALSE)</f>
        <v>30</v>
      </c>
      <c r="S40" t="str">
        <f t="shared" si="0"/>
        <v>Baylor</v>
      </c>
      <c r="T40">
        <f t="shared" si="1"/>
        <v>122.432</v>
      </c>
      <c r="U40" t="str">
        <f t="shared" si="2"/>
        <v>Baylor</v>
      </c>
      <c r="V40">
        <f t="shared" si="3"/>
        <v>0.31931093196874633</v>
      </c>
      <c r="W40" s="13">
        <f t="shared" si="4"/>
        <v>28</v>
      </c>
      <c r="X40" t="str">
        <f t="shared" si="5"/>
        <v>Baylor</v>
      </c>
      <c r="Y40">
        <f t="shared" si="6"/>
        <v>991260.39352565783</v>
      </c>
      <c r="Z40" s="13">
        <f t="shared" si="7"/>
        <v>21</v>
      </c>
      <c r="AA40">
        <f t="shared" si="8"/>
        <v>24.472987621737918</v>
      </c>
      <c r="AB40">
        <f t="shared" si="9"/>
        <v>92</v>
      </c>
      <c r="AC40">
        <f t="shared" si="10"/>
        <v>60</v>
      </c>
      <c r="AD40" t="str">
        <f t="shared" si="11"/>
        <v>Baylor</v>
      </c>
      <c r="AE40">
        <f>VLOOKUP($AD40,'AUTOMATED RPPF'!$C$2:'AUTOMATED RPPF'!$AQ$365,17,FALSE)</f>
        <v>0.81335299999999999</v>
      </c>
      <c r="AF40" s="13">
        <f t="shared" si="12"/>
        <v>53</v>
      </c>
      <c r="AG40">
        <f>VLOOKUP($AD40,'AUTOMATED RPPF'!$C$2:'AUTOMATED RPPF'!$AQ$365,16,FALSE)</f>
        <v>0.95051300000000005</v>
      </c>
      <c r="AH40" s="13">
        <f t="shared" si="13"/>
        <v>13</v>
      </c>
      <c r="AI40">
        <f t="shared" si="14"/>
        <v>0.88193300000000008</v>
      </c>
      <c r="AJ40" s="13">
        <f t="shared" si="15"/>
        <v>31</v>
      </c>
      <c r="AK40">
        <f>VLOOKUP($AD40,'AUTOMATED RPPF'!$C$2:'AUTOMATED RPPF'!$AQ$365,18,FALSE)</f>
        <v>0.89243099999999997</v>
      </c>
      <c r="AL40" s="13">
        <f t="shared" si="16"/>
        <v>31</v>
      </c>
      <c r="AM40">
        <f>VLOOKUP($AD40,'AUTOMATED RPPF'!$C$2:'AUTOMATED RPPF'!$AQ$365,19,FALSE)</f>
        <v>0.86223799999999995</v>
      </c>
      <c r="AN40" s="13">
        <f t="shared" si="17"/>
        <v>38</v>
      </c>
      <c r="AO40">
        <f t="shared" si="18"/>
        <v>34.833333333333336</v>
      </c>
      <c r="AP40">
        <f>IF(C40=1,(AO40/AE40),REF)</f>
        <v>42.826833285588592</v>
      </c>
      <c r="AQ40" s="13">
        <f t="shared" si="19"/>
        <v>34</v>
      </c>
      <c r="AR40">
        <f>IF(B40=1,(AO40/AI40),REF)</f>
        <v>39.496575514617703</v>
      </c>
      <c r="AS40" s="13">
        <f t="shared" si="20"/>
        <v>32</v>
      </c>
      <c r="AT40">
        <f t="shared" si="21"/>
        <v>31</v>
      </c>
      <c r="AU40" t="str">
        <f t="shared" si="22"/>
        <v>Baylor</v>
      </c>
      <c r="AV40">
        <f t="shared" si="23"/>
        <v>0.61933001355290551</v>
      </c>
      <c r="AW40">
        <f t="shared" si="24"/>
        <v>0.63376023675236304</v>
      </c>
      <c r="AX40" t="str">
        <f t="shared" si="25"/>
        <v>Baylor</v>
      </c>
      <c r="AY40">
        <f t="shared" si="26"/>
        <v>0.82943229682227815</v>
      </c>
      <c r="AZ40" s="13">
        <f t="shared" si="27"/>
        <v>38</v>
      </c>
      <c r="BA40" t="str">
        <f t="shared" si="28"/>
        <v>Baylor</v>
      </c>
      <c r="BB40" t="str">
        <f t="shared" si="29"/>
        <v>y</v>
      </c>
      <c r="BC40">
        <v>24</v>
      </c>
    </row>
    <row r="41" spans="1:55" x14ac:dyDescent="0.25">
      <c r="A41">
        <v>1</v>
      </c>
      <c r="B41">
        <v>1</v>
      </c>
      <c r="C41">
        <v>1</v>
      </c>
      <c r="D41" t="s">
        <v>298</v>
      </c>
      <c r="E41">
        <f>VLOOKUP($D41,'AUTOMATED RPPF'!$C$2:'AUTOMATED RPPF'!$Q$365,2,FALSE)</f>
        <v>69.900999999999996</v>
      </c>
      <c r="F41">
        <f>VLOOKUP($D41,'AUTOMATED RPPF'!$C$2:'AUTOMATED RPPF'!$Q$365,3,FALSE)</f>
        <v>90</v>
      </c>
      <c r="G41">
        <f>VLOOKUP($D41,'AUTOMATED RPPF'!$C$2:'AUTOMATED RPPF'!$Q$365,4,FALSE)</f>
        <v>69.358800000000002</v>
      </c>
      <c r="H41">
        <f>VLOOKUP($D41,'AUTOMATED RPPF'!$C$2:'AUTOMATED RPPF'!$Q$365,5,FALSE)</f>
        <v>73</v>
      </c>
      <c r="I41">
        <f>VLOOKUP($D41,'AUTOMATED RPPF'!$C$2:'AUTOMATED RPPF'!$Q$365,6,FALSE)</f>
        <v>117.81100000000001</v>
      </c>
      <c r="J41">
        <f>VLOOKUP($D41,'AUTOMATED RPPF'!$C$2:'AUTOMATED RPPF'!$Q$365,7,FALSE)</f>
        <v>17</v>
      </c>
      <c r="K41">
        <f>VLOOKUP($D41,'AUTOMATED RPPF'!$C$2:'AUTOMATED RPPF'!$Q$365,8,FALSE)</f>
        <v>119.075</v>
      </c>
      <c r="L41">
        <f>VLOOKUP($D41,'AUTOMATED RPPF'!$C$2:'AUTOMATED RPPF'!$Q$365,9,FALSE)</f>
        <v>26</v>
      </c>
      <c r="M41">
        <f>VLOOKUP($D41,'AUTOMATED RPPF'!$C$2:'AUTOMATED RPPF'!$Q$365,10,FALSE)</f>
        <v>102.468</v>
      </c>
      <c r="N41">
        <f>VLOOKUP($D41,'AUTOMATED RPPF'!$C$2:'AUTOMATED RPPF'!$Q$365,11,FALSE)</f>
        <v>95</v>
      </c>
      <c r="O41">
        <f>VLOOKUP($D41,'AUTOMATED RPPF'!$C$2:'AUTOMATED RPPF'!$Q$365,12,FALSE)</f>
        <v>101.489</v>
      </c>
      <c r="P41">
        <f>VLOOKUP($D41,'AUTOMATED RPPF'!$C$2:'AUTOMATED RPPF'!$Q$365,13,FALSE)</f>
        <v>67</v>
      </c>
      <c r="Q41">
        <f>VLOOKUP($D41,'AUTOMATED RPPF'!$C$2:'AUTOMATED RPPF'!$Q$365,14,FALSE)</f>
        <v>17.585599999999999</v>
      </c>
      <c r="R41">
        <f>VLOOKUP($D41,'AUTOMATED RPPF'!$C$2:'AUTOMATED RPPF'!$Q$365,15,FALSE)</f>
        <v>38</v>
      </c>
      <c r="S41" t="str">
        <f t="shared" si="0"/>
        <v>SMU</v>
      </c>
      <c r="T41">
        <f t="shared" si="1"/>
        <v>119.075</v>
      </c>
      <c r="U41" t="str">
        <f t="shared" si="2"/>
        <v>SMU</v>
      </c>
      <c r="V41">
        <f t="shared" si="3"/>
        <v>0.25158438362827429</v>
      </c>
      <c r="W41" s="13">
        <f t="shared" si="4"/>
        <v>40</v>
      </c>
      <c r="X41" t="str">
        <f t="shared" si="5"/>
        <v>SMU</v>
      </c>
      <c r="Y41">
        <f t="shared" si="6"/>
        <v>991116.18704312493</v>
      </c>
      <c r="Z41" s="13">
        <f t="shared" si="7"/>
        <v>22</v>
      </c>
      <c r="AA41">
        <f t="shared" si="8"/>
        <v>23.21597719559778</v>
      </c>
      <c r="AB41">
        <f t="shared" si="9"/>
        <v>58</v>
      </c>
      <c r="AC41">
        <f t="shared" si="10"/>
        <v>49</v>
      </c>
      <c r="AD41" t="str">
        <f t="shared" si="11"/>
        <v>SMU</v>
      </c>
      <c r="AE41">
        <f>VLOOKUP($AD41,'AUTOMATED RPPF'!$C$2:'AUTOMATED RPPF'!$AQ$365,17,FALSE)</f>
        <v>0.88032900000000003</v>
      </c>
      <c r="AF41" s="13">
        <f t="shared" si="12"/>
        <v>29</v>
      </c>
      <c r="AG41">
        <f>VLOOKUP($AD41,'AUTOMATED RPPF'!$C$2:'AUTOMATED RPPF'!$AQ$365,16,FALSE)</f>
        <v>0.85094999999999998</v>
      </c>
      <c r="AH41" s="13">
        <f t="shared" si="13"/>
        <v>50</v>
      </c>
      <c r="AI41">
        <f t="shared" si="14"/>
        <v>0.86563950000000001</v>
      </c>
      <c r="AJ41" s="13">
        <f t="shared" si="15"/>
        <v>39</v>
      </c>
      <c r="AK41">
        <f>VLOOKUP($AD41,'AUTOMATED RPPF'!$C$2:'AUTOMATED RPPF'!$AQ$365,18,FALSE)</f>
        <v>0.81216699999999997</v>
      </c>
      <c r="AL41" s="13">
        <f t="shared" si="16"/>
        <v>67</v>
      </c>
      <c r="AM41">
        <f>VLOOKUP($AD41,'AUTOMATED RPPF'!$C$2:'AUTOMATED RPPF'!$AQ$365,19,FALSE)</f>
        <v>0.91752299999999998</v>
      </c>
      <c r="AN41" s="13">
        <f t="shared" si="17"/>
        <v>23</v>
      </c>
      <c r="AO41">
        <f t="shared" si="18"/>
        <v>40</v>
      </c>
      <c r="AP41">
        <f>IF(C41=1,(AO41/AE41),REF)</f>
        <v>45.437558003882636</v>
      </c>
      <c r="AQ41" s="13">
        <f t="shared" si="19"/>
        <v>37</v>
      </c>
      <c r="AR41">
        <f>IF(B41=1,(AO41/AI41),REF)</f>
        <v>46.208612245628807</v>
      </c>
      <c r="AS41" s="13">
        <f t="shared" si="20"/>
        <v>37</v>
      </c>
      <c r="AT41">
        <f t="shared" si="21"/>
        <v>37</v>
      </c>
      <c r="AU41" t="str">
        <f t="shared" si="22"/>
        <v>SMU</v>
      </c>
      <c r="AV41">
        <f t="shared" si="23"/>
        <v>0.66637417962969725</v>
      </c>
      <c r="AW41">
        <f t="shared" si="24"/>
        <v>0.60996655670858646</v>
      </c>
      <c r="AX41" t="str">
        <f t="shared" si="25"/>
        <v>SMU</v>
      </c>
      <c r="AY41">
        <f t="shared" si="26"/>
        <v>0.83555425272468253</v>
      </c>
      <c r="AZ41" s="13">
        <f t="shared" si="27"/>
        <v>35</v>
      </c>
      <c r="BA41" t="str">
        <f t="shared" si="28"/>
        <v>SMU</v>
      </c>
      <c r="BB41" t="str">
        <f t="shared" si="29"/>
        <v/>
      </c>
      <c r="BC41">
        <v>41</v>
      </c>
    </row>
    <row r="42" spans="1:55" x14ac:dyDescent="0.25">
      <c r="A42">
        <v>1</v>
      </c>
      <c r="B42">
        <v>1</v>
      </c>
      <c r="C42">
        <v>1</v>
      </c>
      <c r="D42" t="s">
        <v>253</v>
      </c>
      <c r="E42">
        <f>VLOOKUP($D42,'AUTOMATED RPPF'!$C$2:'AUTOMATED RPPF'!$Q$365,2,FALSE)</f>
        <v>69.573999999999998</v>
      </c>
      <c r="F42">
        <f>VLOOKUP($D42,'AUTOMATED RPPF'!$C$2:'AUTOMATED RPPF'!$Q$365,3,FALSE)</f>
        <v>102</v>
      </c>
      <c r="G42">
        <f>VLOOKUP($D42,'AUTOMATED RPPF'!$C$2:'AUTOMATED RPPF'!$Q$365,4,FALSE)</f>
        <v>68.215999999999994</v>
      </c>
      <c r="H42">
        <f>VLOOKUP($D42,'AUTOMATED RPPF'!$C$2:'AUTOMATED RPPF'!$Q$365,5,FALSE)</f>
        <v>135</v>
      </c>
      <c r="I42">
        <f>VLOOKUP($D42,'AUTOMATED RPPF'!$C$2:'AUTOMATED RPPF'!$Q$365,6,FALSE)</f>
        <v>110.89700000000001</v>
      </c>
      <c r="J42">
        <f>VLOOKUP($D42,'AUTOMATED RPPF'!$C$2:'AUTOMATED RPPF'!$Q$365,7,FALSE)</f>
        <v>75</v>
      </c>
      <c r="K42">
        <f>VLOOKUP($D42,'AUTOMATED RPPF'!$C$2:'AUTOMATED RPPF'!$Q$365,8,FALSE)</f>
        <v>117.566</v>
      </c>
      <c r="L42">
        <f>VLOOKUP($D42,'AUTOMATED RPPF'!$C$2:'AUTOMATED RPPF'!$Q$365,9,FALSE)</f>
        <v>40</v>
      </c>
      <c r="M42">
        <f>VLOOKUP($D42,'AUTOMATED RPPF'!$C$2:'AUTOMATED RPPF'!$Q$365,10,FALSE)</f>
        <v>104.771</v>
      </c>
      <c r="N42">
        <f>VLOOKUP($D42,'AUTOMATED RPPF'!$C$2:'AUTOMATED RPPF'!$Q$365,11,FALSE)</f>
        <v>153</v>
      </c>
      <c r="O42">
        <f>VLOOKUP($D42,'AUTOMATED RPPF'!$C$2:'AUTOMATED RPPF'!$Q$365,12,FALSE)</f>
        <v>101.712</v>
      </c>
      <c r="P42">
        <f>VLOOKUP($D42,'AUTOMATED RPPF'!$C$2:'AUTOMATED RPPF'!$Q$365,13,FALSE)</f>
        <v>71</v>
      </c>
      <c r="Q42">
        <f>VLOOKUP($D42,'AUTOMATED RPPF'!$C$2:'AUTOMATED RPPF'!$Q$365,14,FALSE)</f>
        <v>15.8546</v>
      </c>
      <c r="R42">
        <f>VLOOKUP($D42,'AUTOMATED RPPF'!$C$2:'AUTOMATED RPPF'!$Q$365,15,FALSE)</f>
        <v>50</v>
      </c>
      <c r="S42" t="str">
        <f t="shared" si="0"/>
        <v>Oklahoma</v>
      </c>
      <c r="T42">
        <f t="shared" si="1"/>
        <v>117.566</v>
      </c>
      <c r="U42" t="str">
        <f t="shared" si="2"/>
        <v>Oklahoma</v>
      </c>
      <c r="V42">
        <f t="shared" si="3"/>
        <v>0.22787248109926123</v>
      </c>
      <c r="W42" s="13">
        <f t="shared" si="4"/>
        <v>51</v>
      </c>
      <c r="X42" t="str">
        <f t="shared" si="5"/>
        <v>Oklahoma</v>
      </c>
      <c r="Y42">
        <f t="shared" si="6"/>
        <v>961635.43330434395</v>
      </c>
      <c r="Z42" s="13">
        <f t="shared" si="7"/>
        <v>31</v>
      </c>
      <c r="AA42">
        <f t="shared" si="8"/>
        <v>23.407149970366632</v>
      </c>
      <c r="AB42">
        <f t="shared" si="9"/>
        <v>62</v>
      </c>
      <c r="AC42">
        <f t="shared" si="10"/>
        <v>56.5</v>
      </c>
      <c r="AD42" t="str">
        <f t="shared" si="11"/>
        <v>Oklahoma</v>
      </c>
      <c r="AE42">
        <f>VLOOKUP($AD42,'AUTOMATED RPPF'!$C$2:'AUTOMATED RPPF'!$AQ$365,17,FALSE)</f>
        <v>0.85643899999999995</v>
      </c>
      <c r="AF42" s="13">
        <f t="shared" si="12"/>
        <v>39</v>
      </c>
      <c r="AG42">
        <f>VLOOKUP($AD42,'AUTOMATED RPPF'!$C$2:'AUTOMATED RPPF'!$AQ$365,16,FALSE)</f>
        <v>0.75858499999999995</v>
      </c>
      <c r="AH42" s="13">
        <f t="shared" si="13"/>
        <v>85</v>
      </c>
      <c r="AI42">
        <f t="shared" si="14"/>
        <v>0.80751200000000001</v>
      </c>
      <c r="AJ42" s="13">
        <f t="shared" si="15"/>
        <v>60</v>
      </c>
      <c r="AK42">
        <f>VLOOKUP($AD42,'AUTOMATED RPPF'!$C$2:'AUTOMATED RPPF'!$AQ$365,18,FALSE)</f>
        <v>0.85984099999999997</v>
      </c>
      <c r="AL42" s="13">
        <f t="shared" si="16"/>
        <v>41</v>
      </c>
      <c r="AM42">
        <f>VLOOKUP($AD42,'AUTOMATED RPPF'!$C$2:'AUTOMATED RPPF'!$AQ$365,19,FALSE)</f>
        <v>0.72277599999999997</v>
      </c>
      <c r="AN42" s="13">
        <f t="shared" si="17"/>
        <v>76</v>
      </c>
      <c r="AO42">
        <f t="shared" si="18"/>
        <v>52.583333333333336</v>
      </c>
      <c r="AP42">
        <f>IF(C42=1,(AO42/AE42),REF)</f>
        <v>61.397639917534512</v>
      </c>
      <c r="AQ42" s="13">
        <f t="shared" si="19"/>
        <v>46</v>
      </c>
      <c r="AR42">
        <f>IF(B42=1,(AO42/AI42),REF)</f>
        <v>65.117711357024206</v>
      </c>
      <c r="AS42" s="13">
        <f t="shared" si="20"/>
        <v>48</v>
      </c>
      <c r="AT42">
        <f t="shared" si="21"/>
        <v>41</v>
      </c>
      <c r="AU42" t="str">
        <f t="shared" si="22"/>
        <v>Oklahoma</v>
      </c>
      <c r="AV42">
        <f t="shared" si="23"/>
        <v>0.62906557338541658</v>
      </c>
      <c r="AW42">
        <f t="shared" si="24"/>
        <v>0.5451247721783794</v>
      </c>
      <c r="AX42" t="str">
        <f t="shared" si="25"/>
        <v>Oklahoma</v>
      </c>
      <c r="AY42">
        <f t="shared" si="26"/>
        <v>0.80813404638120212</v>
      </c>
      <c r="AZ42" s="13">
        <f t="shared" si="27"/>
        <v>46</v>
      </c>
      <c r="BA42" t="str">
        <f t="shared" si="28"/>
        <v>Oklahoma</v>
      </c>
      <c r="BB42" t="str">
        <f t="shared" si="29"/>
        <v/>
      </c>
      <c r="BC42">
        <v>42</v>
      </c>
    </row>
    <row r="43" spans="1:55" x14ac:dyDescent="0.25">
      <c r="A43">
        <v>1</v>
      </c>
      <c r="B43">
        <v>1</v>
      </c>
      <c r="C43">
        <v>1</v>
      </c>
      <c r="D43" t="s">
        <v>223</v>
      </c>
      <c r="E43">
        <f>VLOOKUP($D43,'AUTOMATED RPPF'!$C$2:'AUTOMATED RPPF'!$Q$365,2,FALSE)</f>
        <v>69.1066</v>
      </c>
      <c r="F43">
        <f>VLOOKUP($D43,'AUTOMATED RPPF'!$C$2:'AUTOMATED RPPF'!$Q$365,3,FALSE)</f>
        <v>127</v>
      </c>
      <c r="G43">
        <f>VLOOKUP($D43,'AUTOMATED RPPF'!$C$2:'AUTOMATED RPPF'!$Q$365,4,FALSE)</f>
        <v>67.503500000000003</v>
      </c>
      <c r="H43">
        <f>VLOOKUP($D43,'AUTOMATED RPPF'!$C$2:'AUTOMATED RPPF'!$Q$365,5,FALSE)</f>
        <v>178</v>
      </c>
      <c r="I43">
        <f>VLOOKUP($D43,'AUTOMATED RPPF'!$C$2:'AUTOMATED RPPF'!$Q$365,6,FALSE)</f>
        <v>108.66500000000001</v>
      </c>
      <c r="J43">
        <f>VLOOKUP($D43,'AUTOMATED RPPF'!$C$2:'AUTOMATED RPPF'!$Q$365,7,FALSE)</f>
        <v>119</v>
      </c>
      <c r="K43">
        <f>VLOOKUP($D43,'AUTOMATED RPPF'!$C$2:'AUTOMATED RPPF'!$Q$365,8,FALSE)</f>
        <v>115.285</v>
      </c>
      <c r="L43">
        <f>VLOOKUP($D43,'AUTOMATED RPPF'!$C$2:'AUTOMATED RPPF'!$Q$365,9,FALSE)</f>
        <v>59</v>
      </c>
      <c r="M43">
        <f>VLOOKUP($D43,'AUTOMATED RPPF'!$C$2:'AUTOMATED RPPF'!$Q$365,10,FALSE)</f>
        <v>103.355</v>
      </c>
      <c r="N43">
        <f>VLOOKUP($D43,'AUTOMATED RPPF'!$C$2:'AUTOMATED RPPF'!$Q$365,11,FALSE)</f>
        <v>112</v>
      </c>
      <c r="O43">
        <f>VLOOKUP($D43,'AUTOMATED RPPF'!$C$2:'AUTOMATED RPPF'!$Q$365,12,FALSE)</f>
        <v>98.831400000000002</v>
      </c>
      <c r="P43">
        <f>VLOOKUP($D43,'AUTOMATED RPPF'!$C$2:'AUTOMATED RPPF'!$Q$365,13,FALSE)</f>
        <v>42</v>
      </c>
      <c r="Q43">
        <f>VLOOKUP($D43,'AUTOMATED RPPF'!$C$2:'AUTOMATED RPPF'!$Q$365,14,FALSE)</f>
        <v>16.453900000000001</v>
      </c>
      <c r="R43">
        <f>VLOOKUP($D43,'AUTOMATED RPPF'!$C$2:'AUTOMATED RPPF'!$Q$365,15,FALSE)</f>
        <v>43</v>
      </c>
      <c r="S43" t="str">
        <f t="shared" si="0"/>
        <v>Nebraska</v>
      </c>
      <c r="T43">
        <f t="shared" si="1"/>
        <v>115.285</v>
      </c>
      <c r="U43" t="str">
        <f t="shared" si="2"/>
        <v>Nebraska</v>
      </c>
      <c r="V43">
        <f t="shared" si="3"/>
        <v>0.23809013900264223</v>
      </c>
      <c r="W43" s="13">
        <f t="shared" si="4"/>
        <v>45</v>
      </c>
      <c r="X43" t="str">
        <f t="shared" si="5"/>
        <v>Nebraska</v>
      </c>
      <c r="Y43">
        <f t="shared" si="6"/>
        <v>918470.33581358497</v>
      </c>
      <c r="Z43" s="13">
        <f t="shared" si="7"/>
        <v>54</v>
      </c>
      <c r="AA43">
        <f t="shared" si="8"/>
        <v>22.506729398748689</v>
      </c>
      <c r="AB43">
        <f t="shared" si="9"/>
        <v>41</v>
      </c>
      <c r="AC43">
        <f t="shared" si="10"/>
        <v>43</v>
      </c>
      <c r="AD43" t="str">
        <f t="shared" si="11"/>
        <v>Nebraska</v>
      </c>
      <c r="AE43">
        <f>VLOOKUP($AD43,'AUTOMATED RPPF'!$C$2:'AUTOMATED RPPF'!$AQ$365,17,FALSE)</f>
        <v>0.77676299999999998</v>
      </c>
      <c r="AF43" s="13">
        <f t="shared" si="12"/>
        <v>63</v>
      </c>
      <c r="AG43">
        <f>VLOOKUP($AD43,'AUTOMATED RPPF'!$C$2:'AUTOMATED RPPF'!$AQ$365,16,FALSE)</f>
        <v>0.88203500000000001</v>
      </c>
      <c r="AH43" s="13">
        <f t="shared" si="13"/>
        <v>35</v>
      </c>
      <c r="AI43">
        <f t="shared" si="14"/>
        <v>0.829399</v>
      </c>
      <c r="AJ43" s="13">
        <f t="shared" si="15"/>
        <v>48</v>
      </c>
      <c r="AK43">
        <f>VLOOKUP($AD43,'AUTOMATED RPPF'!$C$2:'AUTOMATED RPPF'!$AQ$365,18,FALSE)</f>
        <v>0.91262299999999996</v>
      </c>
      <c r="AL43" s="13">
        <f t="shared" si="16"/>
        <v>23</v>
      </c>
      <c r="AM43">
        <f>VLOOKUP($AD43,'AUTOMATED RPPF'!$C$2:'AUTOMATED RPPF'!$AQ$365,19,FALSE)</f>
        <v>0.76156400000000002</v>
      </c>
      <c r="AN43" s="13">
        <f t="shared" si="17"/>
        <v>64</v>
      </c>
      <c r="AO43">
        <f t="shared" si="18"/>
        <v>46.166666666666664</v>
      </c>
      <c r="AP43">
        <f>IF(C43=1,(AO43/AE43),REF)</f>
        <v>59.434688143831089</v>
      </c>
      <c r="AQ43" s="13">
        <f t="shared" si="19"/>
        <v>45</v>
      </c>
      <c r="AR43">
        <f>IF(B43=1,(AO43/AI43),REF)</f>
        <v>55.66279518864463</v>
      </c>
      <c r="AS43" s="13">
        <f t="shared" si="20"/>
        <v>43</v>
      </c>
      <c r="AT43">
        <f t="shared" si="21"/>
        <v>23</v>
      </c>
      <c r="AU43" t="str">
        <f t="shared" si="22"/>
        <v>Nebraska</v>
      </c>
      <c r="AV43">
        <f t="shared" si="23"/>
        <v>0.57239941598436306</v>
      </c>
      <c r="AW43">
        <f t="shared" si="24"/>
        <v>0.57098829480009339</v>
      </c>
      <c r="AX43" t="str">
        <f t="shared" si="25"/>
        <v>Nebraska</v>
      </c>
      <c r="AY43">
        <f t="shared" si="26"/>
        <v>0.79958642040022687</v>
      </c>
      <c r="AZ43" s="13">
        <f t="shared" si="27"/>
        <v>51</v>
      </c>
      <c r="BA43" t="str">
        <f t="shared" si="28"/>
        <v>Nebraska</v>
      </c>
      <c r="BB43" t="str">
        <f t="shared" si="29"/>
        <v/>
      </c>
      <c r="BC43">
        <v>43</v>
      </c>
    </row>
    <row r="44" spans="1:55" x14ac:dyDescent="0.25">
      <c r="A44">
        <v>1</v>
      </c>
      <c r="B44">
        <v>1</v>
      </c>
      <c r="C44">
        <v>1</v>
      </c>
      <c r="D44" t="s">
        <v>365</v>
      </c>
      <c r="E44">
        <f>VLOOKUP($D44,'AUTOMATED RPPF'!$C$2:'AUTOMATED RPPF'!$Q$365,2,FALSE)</f>
        <v>67.375500000000002</v>
      </c>
      <c r="F44">
        <f>VLOOKUP($D44,'AUTOMATED RPPF'!$C$2:'AUTOMATED RPPF'!$Q$365,3,FALSE)</f>
        <v>216</v>
      </c>
      <c r="G44">
        <f>VLOOKUP($D44,'AUTOMATED RPPF'!$C$2:'AUTOMATED RPPF'!$Q$365,4,FALSE)</f>
        <v>66.623400000000004</v>
      </c>
      <c r="H44">
        <f>VLOOKUP($D44,'AUTOMATED RPPF'!$C$2:'AUTOMATED RPPF'!$Q$365,5,FALSE)</f>
        <v>216</v>
      </c>
      <c r="I44">
        <f>VLOOKUP($D44,'AUTOMATED RPPF'!$C$2:'AUTOMATED RPPF'!$Q$365,6,FALSE)</f>
        <v>115.14100000000001</v>
      </c>
      <c r="J44">
        <f>VLOOKUP($D44,'AUTOMATED RPPF'!$C$2:'AUTOMATED RPPF'!$Q$365,7,FALSE)</f>
        <v>27</v>
      </c>
      <c r="K44">
        <f>VLOOKUP($D44,'AUTOMATED RPPF'!$C$2:'AUTOMATED RPPF'!$Q$365,8,FALSE)</f>
        <v>116.01900000000001</v>
      </c>
      <c r="L44">
        <f>VLOOKUP($D44,'AUTOMATED RPPF'!$C$2:'AUTOMATED RPPF'!$Q$365,9,FALSE)</f>
        <v>54</v>
      </c>
      <c r="M44">
        <f>VLOOKUP($D44,'AUTOMATED RPPF'!$C$2:'AUTOMATED RPPF'!$Q$365,10,FALSE)</f>
        <v>93.360699999999994</v>
      </c>
      <c r="N44">
        <f>VLOOKUP($D44,'AUTOMATED RPPF'!$C$2:'AUTOMATED RPPF'!$Q$365,11,FALSE)</f>
        <v>6</v>
      </c>
      <c r="O44">
        <f>VLOOKUP($D44,'AUTOMATED RPPF'!$C$2:'AUTOMATED RPPF'!$Q$365,12,FALSE)</f>
        <v>96.264099999999999</v>
      </c>
      <c r="P44">
        <f>VLOOKUP($D44,'AUTOMATED RPPF'!$C$2:'AUTOMATED RPPF'!$Q$365,13,FALSE)</f>
        <v>23</v>
      </c>
      <c r="Q44">
        <f>VLOOKUP($D44,'AUTOMATED RPPF'!$C$2:'AUTOMATED RPPF'!$Q$365,14,FALSE)</f>
        <v>19.7544</v>
      </c>
      <c r="R44">
        <f>VLOOKUP($D44,'AUTOMATED RPPF'!$C$2:'AUTOMATED RPPF'!$Q$365,15,FALSE)</f>
        <v>32</v>
      </c>
      <c r="S44" t="str">
        <f t="shared" si="0"/>
        <v>VCU</v>
      </c>
      <c r="T44">
        <f t="shared" si="1"/>
        <v>116.01900000000001</v>
      </c>
      <c r="U44" t="str">
        <f t="shared" si="2"/>
        <v>VCU</v>
      </c>
      <c r="V44">
        <f t="shared" si="3"/>
        <v>0.29320598733961167</v>
      </c>
      <c r="W44" s="13">
        <f t="shared" si="4"/>
        <v>32</v>
      </c>
      <c r="X44" t="str">
        <f t="shared" si="5"/>
        <v>VCU</v>
      </c>
      <c r="Y44">
        <f t="shared" si="6"/>
        <v>906901.7435265556</v>
      </c>
      <c r="Z44" s="13">
        <f t="shared" si="7"/>
        <v>65</v>
      </c>
      <c r="AA44">
        <f t="shared" si="8"/>
        <v>22.133034786476877</v>
      </c>
      <c r="AB44">
        <f t="shared" si="9"/>
        <v>31</v>
      </c>
      <c r="AC44">
        <f t="shared" si="10"/>
        <v>31.5</v>
      </c>
      <c r="AD44" t="str">
        <f t="shared" si="11"/>
        <v>VCU</v>
      </c>
      <c r="AE44">
        <f>VLOOKUP($AD44,'AUTOMATED RPPF'!$C$2:'AUTOMATED RPPF'!$AQ$365,17,FALSE)</f>
        <v>0.82414900000000002</v>
      </c>
      <c r="AF44" s="13">
        <f t="shared" si="12"/>
        <v>49</v>
      </c>
      <c r="AG44">
        <f>VLOOKUP($AD44,'AUTOMATED RPPF'!$C$2:'AUTOMATED RPPF'!$AQ$365,16,FALSE)</f>
        <v>0.92472399999999999</v>
      </c>
      <c r="AH44" s="13">
        <f t="shared" si="13"/>
        <v>24</v>
      </c>
      <c r="AI44">
        <f t="shared" si="14"/>
        <v>0.87443650000000006</v>
      </c>
      <c r="AJ44" s="13">
        <f t="shared" si="15"/>
        <v>34</v>
      </c>
      <c r="AK44">
        <f>VLOOKUP($AD44,'AUTOMATED RPPF'!$C$2:'AUTOMATED RPPF'!$AQ$365,18,FALSE)</f>
        <v>0.83505700000000005</v>
      </c>
      <c r="AL44" s="13">
        <f t="shared" si="16"/>
        <v>57</v>
      </c>
      <c r="AM44">
        <f>VLOOKUP($AD44,'AUTOMATED RPPF'!$C$2:'AUTOMATED RPPF'!$AQ$365,19,FALSE)</f>
        <v>0.83784400000000003</v>
      </c>
      <c r="AN44" s="13">
        <f t="shared" si="17"/>
        <v>44</v>
      </c>
      <c r="AO44">
        <f t="shared" si="18"/>
        <v>43.916666666666664</v>
      </c>
      <c r="AP44">
        <f>IF(C44=1,(AO44/AE44),REF)</f>
        <v>53.287289879216821</v>
      </c>
      <c r="AQ44" s="13">
        <f t="shared" si="19"/>
        <v>41</v>
      </c>
      <c r="AR44">
        <f>IF(B44=1,(AO44/AI44),REF)</f>
        <v>50.2228196863542</v>
      </c>
      <c r="AS44" s="13">
        <f t="shared" si="20"/>
        <v>40</v>
      </c>
      <c r="AT44">
        <f t="shared" si="21"/>
        <v>34</v>
      </c>
      <c r="AU44" t="str">
        <f t="shared" si="22"/>
        <v>VCU</v>
      </c>
      <c r="AV44">
        <f t="shared" si="23"/>
        <v>0.61398537024887645</v>
      </c>
      <c r="AW44">
        <f t="shared" si="24"/>
        <v>0.6097825121443724</v>
      </c>
      <c r="AX44" t="str">
        <f t="shared" si="25"/>
        <v>VCU</v>
      </c>
      <c r="AY44">
        <f t="shared" si="26"/>
        <v>0.8216136051179701</v>
      </c>
      <c r="AZ44" s="13">
        <f t="shared" si="27"/>
        <v>41</v>
      </c>
      <c r="BA44" t="str">
        <f t="shared" si="28"/>
        <v>VCU</v>
      </c>
      <c r="BB44" t="str">
        <f t="shared" si="29"/>
        <v/>
      </c>
      <c r="BC44">
        <v>44</v>
      </c>
    </row>
    <row r="45" spans="1:55" x14ac:dyDescent="0.25">
      <c r="A45">
        <v>1</v>
      </c>
      <c r="B45">
        <v>1</v>
      </c>
      <c r="C45">
        <v>1</v>
      </c>
      <c r="D45" t="s">
        <v>199</v>
      </c>
      <c r="E45">
        <f>VLOOKUP($D45,'AUTOMATED RPPF'!$C$2:'AUTOMATED RPPF'!$Q$365,2,FALSE)</f>
        <v>70.803399999999996</v>
      </c>
      <c r="F45">
        <f>VLOOKUP($D45,'AUTOMATED RPPF'!$C$2:'AUTOMATED RPPF'!$Q$365,3,FALSE)</f>
        <v>43</v>
      </c>
      <c r="G45">
        <f>VLOOKUP($D45,'AUTOMATED RPPF'!$C$2:'AUTOMATED RPPF'!$Q$365,4,FALSE)</f>
        <v>70.504300000000001</v>
      </c>
      <c r="H45">
        <f>VLOOKUP($D45,'AUTOMATED RPPF'!$C$2:'AUTOMATED RPPF'!$Q$365,5,FALSE)</f>
        <v>41</v>
      </c>
      <c r="I45">
        <f>VLOOKUP($D45,'AUTOMATED RPPF'!$C$2:'AUTOMATED RPPF'!$Q$365,6,FALSE)</f>
        <v>110.687</v>
      </c>
      <c r="J45">
        <f>VLOOKUP($D45,'AUTOMATED RPPF'!$C$2:'AUTOMATED RPPF'!$Q$365,7,FALSE)</f>
        <v>78</v>
      </c>
      <c r="K45">
        <f>VLOOKUP($D45,'AUTOMATED RPPF'!$C$2:'AUTOMATED RPPF'!$Q$365,8,FALSE)</f>
        <v>114.82299999999999</v>
      </c>
      <c r="L45">
        <f>VLOOKUP($D45,'AUTOMATED RPPF'!$C$2:'AUTOMATED RPPF'!$Q$365,9,FALSE)</f>
        <v>66</v>
      </c>
      <c r="M45">
        <f>VLOOKUP($D45,'AUTOMATED RPPF'!$C$2:'AUTOMATED RPPF'!$Q$365,10,FALSE)</f>
        <v>102.128</v>
      </c>
      <c r="N45">
        <f>VLOOKUP($D45,'AUTOMATED RPPF'!$C$2:'AUTOMATED RPPF'!$Q$365,11,FALSE)</f>
        <v>83</v>
      </c>
      <c r="O45">
        <f>VLOOKUP($D45,'AUTOMATED RPPF'!$C$2:'AUTOMATED RPPF'!$Q$365,12,FALSE)</f>
        <v>98.746799999999993</v>
      </c>
      <c r="P45">
        <f>VLOOKUP($D45,'AUTOMATED RPPF'!$C$2:'AUTOMATED RPPF'!$Q$365,13,FALSE)</f>
        <v>41</v>
      </c>
      <c r="Q45">
        <f>VLOOKUP($D45,'AUTOMATED RPPF'!$C$2:'AUTOMATED RPPF'!$Q$365,14,FALSE)</f>
        <v>16.076699999999999</v>
      </c>
      <c r="R45">
        <f>VLOOKUP($D45,'AUTOMATED RPPF'!$C$2:'AUTOMATED RPPF'!$Q$365,15,FALSE)</f>
        <v>48</v>
      </c>
      <c r="S45" t="str">
        <f t="shared" si="0"/>
        <v>Memphis</v>
      </c>
      <c r="T45">
        <f t="shared" si="1"/>
        <v>114.82299999999999</v>
      </c>
      <c r="U45" t="str">
        <f t="shared" si="2"/>
        <v>Memphis</v>
      </c>
      <c r="V45">
        <f t="shared" si="3"/>
        <v>0.22705406802498188</v>
      </c>
      <c r="W45" s="13">
        <f t="shared" si="4"/>
        <v>52</v>
      </c>
      <c r="X45" t="str">
        <f t="shared" si="5"/>
        <v>Memphis</v>
      </c>
      <c r="Y45">
        <f t="shared" si="6"/>
        <v>933494.77678571839</v>
      </c>
      <c r="Z45" s="13">
        <f t="shared" si="7"/>
        <v>47</v>
      </c>
      <c r="AA45">
        <f t="shared" si="8"/>
        <v>21.937277856230939</v>
      </c>
      <c r="AB45">
        <f t="shared" si="9"/>
        <v>26</v>
      </c>
      <c r="AC45">
        <f t="shared" si="10"/>
        <v>39</v>
      </c>
      <c r="AD45" t="str">
        <f t="shared" si="11"/>
        <v>Memphis</v>
      </c>
      <c r="AE45">
        <f>VLOOKUP($AD45,'AUTOMATED RPPF'!$C$2:'AUTOMATED RPPF'!$AQ$365,17,FALSE)</f>
        <v>0.86353800000000003</v>
      </c>
      <c r="AF45" s="13">
        <f t="shared" si="12"/>
        <v>38</v>
      </c>
      <c r="AG45">
        <f>VLOOKUP($AD45,'AUTOMATED RPPF'!$C$2:'AUTOMATED RPPF'!$AQ$365,16,FALSE)</f>
        <v>0.78307300000000002</v>
      </c>
      <c r="AH45" s="13">
        <f t="shared" si="13"/>
        <v>73</v>
      </c>
      <c r="AI45">
        <f t="shared" si="14"/>
        <v>0.82330550000000002</v>
      </c>
      <c r="AJ45" s="13">
        <f t="shared" si="15"/>
        <v>51</v>
      </c>
      <c r="AK45">
        <f>VLOOKUP($AD45,'AUTOMATED RPPF'!$C$2:'AUTOMATED RPPF'!$AQ$365,18,FALSE)</f>
        <v>0.85834299999999997</v>
      </c>
      <c r="AL45" s="13">
        <f t="shared" si="16"/>
        <v>43</v>
      </c>
      <c r="AM45">
        <f>VLOOKUP($AD45,'AUTOMATED RPPF'!$C$2:'AUTOMATED RPPF'!$AQ$365,19,FALSE)</f>
        <v>0.81664999999999999</v>
      </c>
      <c r="AN45" s="13">
        <f t="shared" si="17"/>
        <v>50</v>
      </c>
      <c r="AO45">
        <f t="shared" si="18"/>
        <v>47</v>
      </c>
      <c r="AP45">
        <f>IF(C45=1,(AO45/AE45),REF)</f>
        <v>54.427251609077999</v>
      </c>
      <c r="AQ45" s="13">
        <f t="shared" si="19"/>
        <v>42</v>
      </c>
      <c r="AR45">
        <f>IF(B45=1,(AO45/AI45),REF)</f>
        <v>57.086950105398302</v>
      </c>
      <c r="AS45" s="13">
        <f t="shared" si="20"/>
        <v>44</v>
      </c>
      <c r="AT45">
        <f t="shared" si="21"/>
        <v>42</v>
      </c>
      <c r="AU45" t="str">
        <f t="shared" si="22"/>
        <v>Memphis</v>
      </c>
      <c r="AV45">
        <f t="shared" si="23"/>
        <v>0.64196960083795784</v>
      </c>
      <c r="AW45">
        <f t="shared" si="24"/>
        <v>0.56500622910236553</v>
      </c>
      <c r="AX45" t="str">
        <f t="shared" si="25"/>
        <v>Memphis</v>
      </c>
      <c r="AY45">
        <f t="shared" si="26"/>
        <v>0.81708536355906425</v>
      </c>
      <c r="AZ45" s="13">
        <f t="shared" si="27"/>
        <v>43</v>
      </c>
      <c r="BA45" t="str">
        <f t="shared" si="28"/>
        <v>Memphis</v>
      </c>
      <c r="BB45" t="str">
        <f t="shared" si="29"/>
        <v/>
      </c>
      <c r="BC45">
        <v>45</v>
      </c>
    </row>
    <row r="46" spans="1:55" x14ac:dyDescent="0.25">
      <c r="A46">
        <v>1</v>
      </c>
      <c r="B46">
        <v>1</v>
      </c>
      <c r="C46">
        <v>1</v>
      </c>
      <c r="D46" t="s">
        <v>49</v>
      </c>
      <c r="E46">
        <f>VLOOKUP($D46,'AUTOMATED RPPF'!$C$2:'AUTOMATED RPPF'!$Q$365,2,FALSE)</f>
        <v>69.951899999999995</v>
      </c>
      <c r="F46">
        <f>VLOOKUP($D46,'AUTOMATED RPPF'!$C$2:'AUTOMATED RPPF'!$Q$365,3,FALSE)</f>
        <v>88</v>
      </c>
      <c r="G46">
        <f>VLOOKUP($D46,'AUTOMATED RPPF'!$C$2:'AUTOMATED RPPF'!$Q$365,4,FALSE)</f>
        <v>68.658900000000003</v>
      </c>
      <c r="H46">
        <f>VLOOKUP($D46,'AUTOMATED RPPF'!$C$2:'AUTOMATED RPPF'!$Q$365,5,FALSE)</f>
        <v>110</v>
      </c>
      <c r="I46">
        <f>VLOOKUP($D46,'AUTOMATED RPPF'!$C$2:'AUTOMATED RPPF'!$Q$365,6,FALSE)</f>
        <v>107.482</v>
      </c>
      <c r="J46">
        <f>VLOOKUP($D46,'AUTOMATED RPPF'!$C$2:'AUTOMATED RPPF'!$Q$365,7,FALSE)</f>
        <v>143</v>
      </c>
      <c r="K46">
        <f>VLOOKUP($D46,'AUTOMATED RPPF'!$C$2:'AUTOMATED RPPF'!$Q$365,8,FALSE)</f>
        <v>112.812</v>
      </c>
      <c r="L46">
        <f>VLOOKUP($D46,'AUTOMATED RPPF'!$C$2:'AUTOMATED RPPF'!$Q$365,9,FALSE)</f>
        <v>83</v>
      </c>
      <c r="M46">
        <f>VLOOKUP($D46,'AUTOMATED RPPF'!$C$2:'AUTOMATED RPPF'!$Q$365,10,FALSE)</f>
        <v>98.642099999999999</v>
      </c>
      <c r="N46">
        <f>VLOOKUP($D46,'AUTOMATED RPPF'!$C$2:'AUTOMATED RPPF'!$Q$365,11,FALSE)</f>
        <v>37</v>
      </c>
      <c r="O46">
        <f>VLOOKUP($D46,'AUTOMATED RPPF'!$C$2:'AUTOMATED RPPF'!$Q$365,12,FALSE)</f>
        <v>95.048699999999997</v>
      </c>
      <c r="P46">
        <f>VLOOKUP($D46,'AUTOMATED RPPF'!$C$2:'AUTOMATED RPPF'!$Q$365,13,FALSE)</f>
        <v>19</v>
      </c>
      <c r="Q46">
        <f>VLOOKUP($D46,'AUTOMATED RPPF'!$C$2:'AUTOMATED RPPF'!$Q$365,14,FALSE)</f>
        <v>17.763200000000001</v>
      </c>
      <c r="R46">
        <f>VLOOKUP($D46,'AUTOMATED RPPF'!$C$2:'AUTOMATED RPPF'!$Q$365,15,FALSE)</f>
        <v>37</v>
      </c>
      <c r="S46" t="str">
        <f t="shared" si="0"/>
        <v>Arkansas</v>
      </c>
      <c r="T46">
        <f t="shared" si="1"/>
        <v>112.812</v>
      </c>
      <c r="U46" t="str">
        <f t="shared" si="2"/>
        <v>Arkansas</v>
      </c>
      <c r="V46">
        <f t="shared" si="3"/>
        <v>0.25393591882422067</v>
      </c>
      <c r="W46" s="13">
        <f t="shared" si="4"/>
        <v>37</v>
      </c>
      <c r="X46" t="str">
        <f t="shared" si="5"/>
        <v>Arkansas</v>
      </c>
      <c r="Y46">
        <f t="shared" si="6"/>
        <v>890246.16715275345</v>
      </c>
      <c r="Z46" s="13">
        <f t="shared" si="7"/>
        <v>72</v>
      </c>
      <c r="AA46">
        <f t="shared" si="8"/>
        <v>20.888842482832523</v>
      </c>
      <c r="AB46">
        <f t="shared" si="9"/>
        <v>13</v>
      </c>
      <c r="AC46">
        <f t="shared" si="10"/>
        <v>25</v>
      </c>
      <c r="AD46" t="str">
        <f t="shared" si="11"/>
        <v>Arkansas</v>
      </c>
      <c r="AE46">
        <f>VLOOKUP($AD46,'AUTOMATED RPPF'!$C$2:'AUTOMATED RPPF'!$AQ$365,17,FALSE)</f>
        <v>0.83924399999999999</v>
      </c>
      <c r="AF46" s="13">
        <f t="shared" si="12"/>
        <v>44</v>
      </c>
      <c r="AG46">
        <f>VLOOKUP($AD46,'AUTOMATED RPPF'!$C$2:'AUTOMATED RPPF'!$AQ$365,16,FALSE)</f>
        <v>0.85824900000000004</v>
      </c>
      <c r="AH46" s="13">
        <f t="shared" si="13"/>
        <v>49</v>
      </c>
      <c r="AI46">
        <f t="shared" si="14"/>
        <v>0.84874650000000007</v>
      </c>
      <c r="AJ46" s="13">
        <f t="shared" si="15"/>
        <v>42</v>
      </c>
      <c r="AK46">
        <f>VLOOKUP($AD46,'AUTOMATED RPPF'!$C$2:'AUTOMATED RPPF'!$AQ$365,18,FALSE)</f>
        <v>0.849549</v>
      </c>
      <c r="AL46" s="13">
        <f t="shared" si="16"/>
        <v>49</v>
      </c>
      <c r="AM46">
        <f>VLOOKUP($AD46,'AUTOMATED RPPF'!$C$2:'AUTOMATED RPPF'!$AQ$365,19,FALSE)</f>
        <v>0.87813399999999997</v>
      </c>
      <c r="AN46" s="13">
        <f t="shared" si="17"/>
        <v>34</v>
      </c>
      <c r="AO46">
        <f t="shared" si="18"/>
        <v>43.166666666666664</v>
      </c>
      <c r="AP46">
        <f>IF(C46=1,(AO46/AE46),REF)</f>
        <v>51.43518055138513</v>
      </c>
      <c r="AQ46" s="13">
        <f t="shared" si="19"/>
        <v>40</v>
      </c>
      <c r="AR46">
        <f>IF(B46=1,(AO46/AI46),REF)</f>
        <v>50.859316258348827</v>
      </c>
      <c r="AS46" s="13">
        <f t="shared" si="20"/>
        <v>41</v>
      </c>
      <c r="AT46">
        <f t="shared" si="21"/>
        <v>40</v>
      </c>
      <c r="AU46" t="str">
        <f t="shared" si="22"/>
        <v>Arkansas</v>
      </c>
      <c r="AV46">
        <f t="shared" si="23"/>
        <v>0.62744674200365425</v>
      </c>
      <c r="AW46">
        <f t="shared" si="24"/>
        <v>0.59093675916638777</v>
      </c>
      <c r="AX46" t="str">
        <f t="shared" si="25"/>
        <v>Arkansas</v>
      </c>
      <c r="AY46">
        <f t="shared" si="26"/>
        <v>0.82016570507673381</v>
      </c>
      <c r="AZ46" s="13">
        <f t="shared" si="27"/>
        <v>42</v>
      </c>
      <c r="BA46" t="str">
        <f t="shared" si="28"/>
        <v>Arkansas</v>
      </c>
      <c r="BB46" t="str">
        <f t="shared" si="29"/>
        <v/>
      </c>
      <c r="BC46">
        <v>46</v>
      </c>
    </row>
    <row r="47" spans="1:55" x14ac:dyDescent="0.25">
      <c r="A47">
        <v>1</v>
      </c>
      <c r="B47">
        <v>1</v>
      </c>
      <c r="C47">
        <v>1</v>
      </c>
      <c r="D47" t="s">
        <v>291</v>
      </c>
      <c r="E47">
        <f>VLOOKUP($D47,'AUTOMATED RPPF'!$C$2:'AUTOMATED RPPF'!$Q$365,2,FALSE)</f>
        <v>66.326899999999995</v>
      </c>
      <c r="F47">
        <f>VLOOKUP($D47,'AUTOMATED RPPF'!$C$2:'AUTOMATED RPPF'!$Q$365,3,FALSE)</f>
        <v>275</v>
      </c>
      <c r="G47">
        <f>VLOOKUP($D47,'AUTOMATED RPPF'!$C$2:'AUTOMATED RPPF'!$Q$365,4,FALSE)</f>
        <v>66.16</v>
      </c>
      <c r="H47">
        <f>VLOOKUP($D47,'AUTOMATED RPPF'!$C$2:'AUTOMATED RPPF'!$Q$365,5,FALSE)</f>
        <v>245</v>
      </c>
      <c r="I47">
        <f>VLOOKUP($D47,'AUTOMATED RPPF'!$C$2:'AUTOMATED RPPF'!$Q$365,6,FALSE)</f>
        <v>104.876</v>
      </c>
      <c r="J47">
        <f>VLOOKUP($D47,'AUTOMATED RPPF'!$C$2:'AUTOMATED RPPF'!$Q$365,7,FALSE)</f>
        <v>206</v>
      </c>
      <c r="K47">
        <f>VLOOKUP($D47,'AUTOMATED RPPF'!$C$2:'AUTOMATED RPPF'!$Q$365,8,FALSE)</f>
        <v>109.729</v>
      </c>
      <c r="L47">
        <f>VLOOKUP($D47,'AUTOMATED RPPF'!$C$2:'AUTOMATED RPPF'!$Q$365,9,FALSE)</f>
        <v>126</v>
      </c>
      <c r="M47">
        <f>VLOOKUP($D47,'AUTOMATED RPPF'!$C$2:'AUTOMATED RPPF'!$Q$365,10,FALSE)</f>
        <v>94.24</v>
      </c>
      <c r="N47">
        <f>VLOOKUP($D47,'AUTOMATED RPPF'!$C$2:'AUTOMATED RPPF'!$Q$365,11,FALSE)</f>
        <v>8</v>
      </c>
      <c r="O47">
        <f>VLOOKUP($D47,'AUTOMATED RPPF'!$C$2:'AUTOMATED RPPF'!$Q$365,12,FALSE)</f>
        <v>92.963700000000003</v>
      </c>
      <c r="P47">
        <f>VLOOKUP($D47,'AUTOMATED RPPF'!$C$2:'AUTOMATED RPPF'!$Q$365,13,FALSE)</f>
        <v>7</v>
      </c>
      <c r="Q47">
        <f>VLOOKUP($D47,'AUTOMATED RPPF'!$C$2:'AUTOMATED RPPF'!$Q$365,14,FALSE)</f>
        <v>16.7654</v>
      </c>
      <c r="R47">
        <f>VLOOKUP($D47,'AUTOMATED RPPF'!$C$2:'AUTOMATED RPPF'!$Q$365,15,FALSE)</f>
        <v>41</v>
      </c>
      <c r="S47" t="str">
        <f t="shared" si="0"/>
        <v>San Diego St.</v>
      </c>
      <c r="T47">
        <f t="shared" si="1"/>
        <v>109.729</v>
      </c>
      <c r="U47" t="str">
        <f t="shared" si="2"/>
        <v>San Diego St.</v>
      </c>
      <c r="V47">
        <f t="shared" si="3"/>
        <v>0.25276773073971492</v>
      </c>
      <c r="W47" s="13">
        <f t="shared" si="4"/>
        <v>38</v>
      </c>
      <c r="X47" t="str">
        <f t="shared" si="5"/>
        <v>San Diego St.</v>
      </c>
      <c r="Y47">
        <f t="shared" si="6"/>
        <v>798605.95133586286</v>
      </c>
      <c r="Z47" s="13">
        <f t="shared" si="7"/>
        <v>160</v>
      </c>
      <c r="AA47">
        <f t="shared" si="8"/>
        <v>21.262373421581906</v>
      </c>
      <c r="AB47">
        <f t="shared" si="9"/>
        <v>19</v>
      </c>
      <c r="AC47">
        <f t="shared" si="10"/>
        <v>28.5</v>
      </c>
      <c r="AD47" t="str">
        <f t="shared" si="11"/>
        <v>San Diego St.</v>
      </c>
      <c r="AE47">
        <f>VLOOKUP($AD47,'AUTOMATED RPPF'!$C$2:'AUTOMATED RPPF'!$AQ$365,17,FALSE)</f>
        <v>0.87273400000000001</v>
      </c>
      <c r="AF47" s="13">
        <f t="shared" si="12"/>
        <v>34</v>
      </c>
      <c r="AG47">
        <f>VLOOKUP($AD47,'AUTOMATED RPPF'!$C$2:'AUTOMATED RPPF'!$AQ$365,16,FALSE)</f>
        <v>0.80166599999999999</v>
      </c>
      <c r="AH47" s="13">
        <f t="shared" si="13"/>
        <v>66</v>
      </c>
      <c r="AI47">
        <f t="shared" si="14"/>
        <v>0.83719999999999994</v>
      </c>
      <c r="AJ47" s="13">
        <f t="shared" si="15"/>
        <v>47</v>
      </c>
      <c r="AK47">
        <f>VLOOKUP($AD47,'AUTOMATED RPPF'!$C$2:'AUTOMATED RPPF'!$AQ$365,18,FALSE)</f>
        <v>0.88703299999999996</v>
      </c>
      <c r="AL47" s="13">
        <f t="shared" si="16"/>
        <v>33</v>
      </c>
      <c r="AM47">
        <f>VLOOKUP($AD47,'AUTOMATED RPPF'!$C$2:'AUTOMATED RPPF'!$AQ$365,19,FALSE)</f>
        <v>0.80795399999999995</v>
      </c>
      <c r="AN47" s="13">
        <f t="shared" si="17"/>
        <v>54</v>
      </c>
      <c r="AO47">
        <f t="shared" si="18"/>
        <v>60.083333333333336</v>
      </c>
      <c r="AP47">
        <f>IF(C47=1,(AO47/AE47),REF)</f>
        <v>68.844955431246333</v>
      </c>
      <c r="AQ47" s="13">
        <f t="shared" si="19"/>
        <v>50</v>
      </c>
      <c r="AR47">
        <f>IF(B47=1,(AO47/AI47),REF)</f>
        <v>71.76700111482721</v>
      </c>
      <c r="AS47" s="13">
        <f t="shared" si="20"/>
        <v>53</v>
      </c>
      <c r="AT47">
        <f t="shared" si="21"/>
        <v>33</v>
      </c>
      <c r="AU47" t="str">
        <f t="shared" si="22"/>
        <v>San Diego St.</v>
      </c>
      <c r="AV47">
        <f t="shared" si="23"/>
        <v>0.63373739401323481</v>
      </c>
      <c r="AW47">
        <f t="shared" si="24"/>
        <v>0.55833897396381704</v>
      </c>
      <c r="AX47" t="str">
        <f t="shared" si="25"/>
        <v>San Diego St.</v>
      </c>
      <c r="AY47">
        <f t="shared" si="26"/>
        <v>0.81303573269186491</v>
      </c>
      <c r="AZ47" s="13">
        <f t="shared" si="27"/>
        <v>44</v>
      </c>
      <c r="BA47" t="str">
        <f t="shared" si="28"/>
        <v>San Diego St.</v>
      </c>
      <c r="BB47" t="str">
        <f t="shared" si="29"/>
        <v/>
      </c>
      <c r="BC47">
        <v>47</v>
      </c>
    </row>
    <row r="48" spans="1:55" x14ac:dyDescent="0.25">
      <c r="A48">
        <v>1</v>
      </c>
      <c r="B48">
        <v>1</v>
      </c>
      <c r="C48">
        <v>1</v>
      </c>
      <c r="D48" t="s">
        <v>388</v>
      </c>
      <c r="E48">
        <f>VLOOKUP($D48,'AUTOMATED RPPF'!$C$2:'AUTOMATED RPPF'!$Q$365,2,FALSE)</f>
        <v>69.448999999999998</v>
      </c>
      <c r="F48">
        <f>VLOOKUP($D48,'AUTOMATED RPPF'!$C$2:'AUTOMATED RPPF'!$Q$365,3,FALSE)</f>
        <v>112</v>
      </c>
      <c r="G48">
        <f>VLOOKUP($D48,'AUTOMATED RPPF'!$C$2:'AUTOMATED RPPF'!$Q$365,4,FALSE)</f>
        <v>69.074700000000007</v>
      </c>
      <c r="H48">
        <f>VLOOKUP($D48,'AUTOMATED RPPF'!$C$2:'AUTOMATED RPPF'!$Q$365,5,FALSE)</f>
        <v>90</v>
      </c>
      <c r="I48">
        <f>VLOOKUP($D48,'AUTOMATED RPPF'!$C$2:'AUTOMATED RPPF'!$Q$365,6,FALSE)</f>
        <v>110.376</v>
      </c>
      <c r="J48">
        <f>VLOOKUP($D48,'AUTOMATED RPPF'!$C$2:'AUTOMATED RPPF'!$Q$365,7,FALSE)</f>
        <v>84</v>
      </c>
      <c r="K48">
        <f>VLOOKUP($D48,'AUTOMATED RPPF'!$C$2:'AUTOMATED RPPF'!$Q$365,8,FALSE)</f>
        <v>114.86799999999999</v>
      </c>
      <c r="L48">
        <f>VLOOKUP($D48,'AUTOMATED RPPF'!$C$2:'AUTOMATED RPPF'!$Q$365,9,FALSE)</f>
        <v>65</v>
      </c>
      <c r="M48">
        <f>VLOOKUP($D48,'AUTOMATED RPPF'!$C$2:'AUTOMATED RPPF'!$Q$365,10,FALSE)</f>
        <v>100.934</v>
      </c>
      <c r="N48">
        <f>VLOOKUP($D48,'AUTOMATED RPPF'!$C$2:'AUTOMATED RPPF'!$Q$365,11,FALSE)</f>
        <v>68</v>
      </c>
      <c r="O48">
        <f>VLOOKUP($D48,'AUTOMATED RPPF'!$C$2:'AUTOMATED RPPF'!$Q$365,12,FALSE)</f>
        <v>99.228200000000001</v>
      </c>
      <c r="P48">
        <f>VLOOKUP($D48,'AUTOMATED RPPF'!$C$2:'AUTOMATED RPPF'!$Q$365,13,FALSE)</f>
        <v>44</v>
      </c>
      <c r="Q48">
        <f>VLOOKUP($D48,'AUTOMATED RPPF'!$C$2:'AUTOMATED RPPF'!$Q$365,14,FALSE)</f>
        <v>15.6402</v>
      </c>
      <c r="R48">
        <f>VLOOKUP($D48,'AUTOMATED RPPF'!$C$2:'AUTOMATED RPPF'!$Q$365,15,FALSE)</f>
        <v>51</v>
      </c>
      <c r="S48" t="str">
        <f t="shared" si="0"/>
        <v>Xavier</v>
      </c>
      <c r="T48">
        <f t="shared" si="1"/>
        <v>114.86799999999999</v>
      </c>
      <c r="U48" t="str">
        <f t="shared" si="2"/>
        <v>Xavier</v>
      </c>
      <c r="V48">
        <f t="shared" si="3"/>
        <v>0.22519834698843746</v>
      </c>
      <c r="W48" s="13">
        <f t="shared" si="4"/>
        <v>53</v>
      </c>
      <c r="X48" t="str">
        <f t="shared" si="5"/>
        <v>Xavier</v>
      </c>
      <c r="Y48">
        <f t="shared" si="6"/>
        <v>916355.76343937591</v>
      </c>
      <c r="Z48" s="13">
        <f t="shared" si="7"/>
        <v>56</v>
      </c>
      <c r="AA48">
        <f t="shared" si="8"/>
        <v>22.53980656429847</v>
      </c>
      <c r="AB48">
        <f t="shared" si="9"/>
        <v>44</v>
      </c>
      <c r="AC48">
        <f t="shared" si="10"/>
        <v>48.5</v>
      </c>
      <c r="AD48" t="str">
        <f t="shared" si="11"/>
        <v>Xavier</v>
      </c>
      <c r="AE48">
        <f>VLOOKUP($AD48,'AUTOMATED RPPF'!$C$2:'AUTOMATED RPPF'!$AQ$365,17,FALSE)</f>
        <v>0.83034600000000003</v>
      </c>
      <c r="AF48" s="13">
        <f t="shared" si="12"/>
        <v>46</v>
      </c>
      <c r="AG48">
        <f>VLOOKUP($AD48,'AUTOMATED RPPF'!$C$2:'AUTOMATED RPPF'!$AQ$365,16,FALSE)</f>
        <v>0.84495399999999998</v>
      </c>
      <c r="AH48" s="13">
        <f t="shared" si="13"/>
        <v>54</v>
      </c>
      <c r="AI48">
        <f t="shared" si="14"/>
        <v>0.83765000000000001</v>
      </c>
      <c r="AJ48" s="13">
        <f t="shared" si="15"/>
        <v>46</v>
      </c>
      <c r="AK48">
        <f>VLOOKUP($AD48,'AUTOMATED RPPF'!$C$2:'AUTOMATED RPPF'!$AQ$365,18,FALSE)</f>
        <v>0.77577300000000005</v>
      </c>
      <c r="AL48" s="13">
        <f t="shared" si="16"/>
        <v>73</v>
      </c>
      <c r="AM48">
        <f>VLOOKUP($AD48,'AUTOMATED RPPF'!$C$2:'AUTOMATED RPPF'!$AQ$365,19,FALSE)</f>
        <v>0.87853199999999998</v>
      </c>
      <c r="AN48" s="13">
        <f t="shared" si="17"/>
        <v>32</v>
      </c>
      <c r="AO48">
        <f t="shared" si="18"/>
        <v>51.416666666666664</v>
      </c>
      <c r="AP48">
        <f>IF(C48=1,(AO48/AE48),REF)</f>
        <v>61.921977906398851</v>
      </c>
      <c r="AQ48" s="13">
        <f t="shared" si="19"/>
        <v>47</v>
      </c>
      <c r="AR48">
        <f>IF(B48=1,(AO48/AI48),REF)</f>
        <v>61.382041027477662</v>
      </c>
      <c r="AS48" s="13">
        <f t="shared" si="20"/>
        <v>47</v>
      </c>
      <c r="AT48">
        <f t="shared" si="21"/>
        <v>46</v>
      </c>
      <c r="AU48" t="str">
        <f t="shared" si="22"/>
        <v>Xavier</v>
      </c>
      <c r="AV48">
        <f t="shared" si="23"/>
        <v>0.60938150113217815</v>
      </c>
      <c r="AW48">
        <f t="shared" si="24"/>
        <v>0.56966134580570005</v>
      </c>
      <c r="AX48" t="str">
        <f t="shared" si="25"/>
        <v>Xavier</v>
      </c>
      <c r="AY48">
        <f t="shared" si="26"/>
        <v>0.80946828336174559</v>
      </c>
      <c r="AZ48" s="13">
        <f t="shared" si="27"/>
        <v>45</v>
      </c>
      <c r="BA48" t="str">
        <f t="shared" si="28"/>
        <v>Xavier</v>
      </c>
      <c r="BB48" t="str">
        <f t="shared" si="29"/>
        <v/>
      </c>
      <c r="BC48">
        <v>48</v>
      </c>
    </row>
    <row r="49" spans="1:55" x14ac:dyDescent="0.25">
      <c r="A49">
        <v>1</v>
      </c>
      <c r="B49">
        <v>1</v>
      </c>
      <c r="C49">
        <v>1</v>
      </c>
      <c r="D49" t="s">
        <v>234</v>
      </c>
      <c r="E49">
        <f>VLOOKUP($D49,'AUTOMATED RPPF'!$C$2:'AUTOMATED RPPF'!$Q$365,2,FALSE)</f>
        <v>71.693600000000004</v>
      </c>
      <c r="F49">
        <f>VLOOKUP($D49,'AUTOMATED RPPF'!$C$2:'AUTOMATED RPPF'!$Q$365,3,FALSE)</f>
        <v>27</v>
      </c>
      <c r="G49">
        <f>VLOOKUP($D49,'AUTOMATED RPPF'!$C$2:'AUTOMATED RPPF'!$Q$365,4,FALSE)</f>
        <v>71.220299999999995</v>
      </c>
      <c r="H49">
        <f>VLOOKUP($D49,'AUTOMATED RPPF'!$C$2:'AUTOMATED RPPF'!$Q$365,5,FALSE)</f>
        <v>24</v>
      </c>
      <c r="I49">
        <f>VLOOKUP($D49,'AUTOMATED RPPF'!$C$2:'AUTOMATED RPPF'!$Q$365,6,FALSE)</f>
        <v>111.818</v>
      </c>
      <c r="J49">
        <f>VLOOKUP($D49,'AUTOMATED RPPF'!$C$2:'AUTOMATED RPPF'!$Q$365,7,FALSE)</f>
        <v>68</v>
      </c>
      <c r="K49">
        <f>VLOOKUP($D49,'AUTOMATED RPPF'!$C$2:'AUTOMATED RPPF'!$Q$365,8,FALSE)</f>
        <v>117.649</v>
      </c>
      <c r="L49">
        <f>VLOOKUP($D49,'AUTOMATED RPPF'!$C$2:'AUTOMATED RPPF'!$Q$365,9,FALSE)</f>
        <v>39</v>
      </c>
      <c r="M49">
        <f>VLOOKUP($D49,'AUTOMATED RPPF'!$C$2:'AUTOMATED RPPF'!$Q$365,10,FALSE)</f>
        <v>106.02800000000001</v>
      </c>
      <c r="N49">
        <f>VLOOKUP($D49,'AUTOMATED RPPF'!$C$2:'AUTOMATED RPPF'!$Q$365,11,FALSE)</f>
        <v>175</v>
      </c>
      <c r="O49">
        <f>VLOOKUP($D49,'AUTOMATED RPPF'!$C$2:'AUTOMATED RPPF'!$Q$365,12,FALSE)</f>
        <v>101.267</v>
      </c>
      <c r="P49">
        <f>VLOOKUP($D49,'AUTOMATED RPPF'!$C$2:'AUTOMATED RPPF'!$Q$365,13,FALSE)</f>
        <v>64</v>
      </c>
      <c r="Q49">
        <f>VLOOKUP($D49,'AUTOMATED RPPF'!$C$2:'AUTOMATED RPPF'!$Q$365,14,FALSE)</f>
        <v>16.3826</v>
      </c>
      <c r="R49">
        <f>VLOOKUP($D49,'AUTOMATED RPPF'!$C$2:'AUTOMATED RPPF'!$Q$365,15,FALSE)</f>
        <v>45</v>
      </c>
      <c r="S49" t="str">
        <f t="shared" si="0"/>
        <v>North Carolina</v>
      </c>
      <c r="T49">
        <f t="shared" si="1"/>
        <v>117.649</v>
      </c>
      <c r="U49" t="str">
        <f t="shared" si="2"/>
        <v>North Carolina</v>
      </c>
      <c r="V49">
        <f t="shared" si="3"/>
        <v>0.22850017295825575</v>
      </c>
      <c r="W49" s="13">
        <f t="shared" si="4"/>
        <v>50</v>
      </c>
      <c r="X49" t="str">
        <f t="shared" si="5"/>
        <v>North Carolina</v>
      </c>
      <c r="Y49">
        <f t="shared" si="6"/>
        <v>992331.7080736137</v>
      </c>
      <c r="Z49" s="13">
        <f t="shared" si="7"/>
        <v>20</v>
      </c>
      <c r="AA49">
        <f t="shared" si="8"/>
        <v>22.556323912039229</v>
      </c>
      <c r="AB49">
        <f t="shared" si="9"/>
        <v>45</v>
      </c>
      <c r="AC49">
        <f t="shared" si="10"/>
        <v>47.5</v>
      </c>
      <c r="AD49" t="str">
        <f t="shared" si="11"/>
        <v>North Carolina</v>
      </c>
      <c r="AE49">
        <f>VLOOKUP($AD49,'AUTOMATED RPPF'!$C$2:'AUTOMATED RPPF'!$AQ$365,17,FALSE)</f>
        <v>0.80195700000000003</v>
      </c>
      <c r="AF49" s="13">
        <f t="shared" si="12"/>
        <v>57</v>
      </c>
      <c r="AG49">
        <f>VLOOKUP($AD49,'AUTOMATED RPPF'!$C$2:'AUTOMATED RPPF'!$AQ$365,16,FALSE)</f>
        <v>0.87473699999999999</v>
      </c>
      <c r="AH49" s="13">
        <f t="shared" si="13"/>
        <v>37</v>
      </c>
      <c r="AI49">
        <f t="shared" si="14"/>
        <v>0.83834699999999995</v>
      </c>
      <c r="AJ49" s="13">
        <f t="shared" si="15"/>
        <v>45</v>
      </c>
      <c r="AK49">
        <f>VLOOKUP($AD49,'AUTOMATED RPPF'!$C$2:'AUTOMATED RPPF'!$AQ$365,18,FALSE)</f>
        <v>0.855545</v>
      </c>
      <c r="AL49" s="13">
        <f t="shared" si="16"/>
        <v>45</v>
      </c>
      <c r="AM49">
        <f>VLOOKUP($AD49,'AUTOMATED RPPF'!$C$2:'AUTOMATED RPPF'!$AQ$365,19,FALSE)</f>
        <v>0.76506300000000005</v>
      </c>
      <c r="AN49" s="13">
        <f t="shared" si="17"/>
        <v>63</v>
      </c>
      <c r="AO49">
        <f t="shared" si="18"/>
        <v>45.083333333333336</v>
      </c>
      <c r="AP49">
        <f>IF(C49=1,(AO49/AE49),REF)</f>
        <v>56.216646694689786</v>
      </c>
      <c r="AQ49" s="13">
        <f t="shared" si="19"/>
        <v>43</v>
      </c>
      <c r="AR49">
        <f>IF(B49=1,(AO49/AI49),REF)</f>
        <v>53.776459310206079</v>
      </c>
      <c r="AS49" s="13">
        <f t="shared" si="20"/>
        <v>42</v>
      </c>
      <c r="AT49">
        <f t="shared" si="21"/>
        <v>42</v>
      </c>
      <c r="AU49" t="str">
        <f t="shared" si="22"/>
        <v>North Carolina</v>
      </c>
      <c r="AV49">
        <f t="shared" si="23"/>
        <v>0.59426375019271294</v>
      </c>
      <c r="AW49">
        <f t="shared" si="24"/>
        <v>0.57964102179333188</v>
      </c>
      <c r="AX49" t="str">
        <f t="shared" si="25"/>
        <v>North Carolina</v>
      </c>
      <c r="AY49">
        <f t="shared" si="26"/>
        <v>0.8080554224775266</v>
      </c>
      <c r="AZ49" s="13">
        <f t="shared" si="27"/>
        <v>47</v>
      </c>
      <c r="BA49" t="str">
        <f t="shared" si="28"/>
        <v>North Carolina</v>
      </c>
      <c r="BB49" t="str">
        <f t="shared" si="29"/>
        <v/>
      </c>
      <c r="BC49">
        <v>49</v>
      </c>
    </row>
    <row r="50" spans="1:55" x14ac:dyDescent="0.25">
      <c r="A50">
        <v>1</v>
      </c>
      <c r="B50">
        <v>1</v>
      </c>
      <c r="C50">
        <v>1</v>
      </c>
      <c r="D50" t="s">
        <v>343</v>
      </c>
      <c r="E50">
        <f>VLOOKUP($D50,'AUTOMATED RPPF'!$C$2:'AUTOMATED RPPF'!$Q$365,2,FALSE)</f>
        <v>67.183899999999994</v>
      </c>
      <c r="F50">
        <f>VLOOKUP($D50,'AUTOMATED RPPF'!$C$2:'AUTOMATED RPPF'!$Q$365,3,FALSE)</f>
        <v>227</v>
      </c>
      <c r="G50">
        <f>VLOOKUP($D50,'AUTOMATED RPPF'!$C$2:'AUTOMATED RPPF'!$Q$365,4,FALSE)</f>
        <v>66.075999999999993</v>
      </c>
      <c r="H50">
        <f>VLOOKUP($D50,'AUTOMATED RPPF'!$C$2:'AUTOMATED RPPF'!$Q$365,5,FALSE)</f>
        <v>250</v>
      </c>
      <c r="I50">
        <f>VLOOKUP($D50,'AUTOMATED RPPF'!$C$2:'AUTOMATED RPPF'!$Q$365,6,FALSE)</f>
        <v>116.03</v>
      </c>
      <c r="J50">
        <f>VLOOKUP($D50,'AUTOMATED RPPF'!$C$2:'AUTOMATED RPPF'!$Q$365,7,FALSE)</f>
        <v>23</v>
      </c>
      <c r="K50">
        <f>VLOOKUP($D50,'AUTOMATED RPPF'!$C$2:'AUTOMATED RPPF'!$Q$365,8,FALSE)</f>
        <v>116.532</v>
      </c>
      <c r="L50">
        <f>VLOOKUP($D50,'AUTOMATED RPPF'!$C$2:'AUTOMATED RPPF'!$Q$365,9,FALSE)</f>
        <v>48</v>
      </c>
      <c r="M50">
        <f>VLOOKUP($D50,'AUTOMATED RPPF'!$C$2:'AUTOMATED RPPF'!$Q$365,10,FALSE)</f>
        <v>95.636300000000006</v>
      </c>
      <c r="N50">
        <f>VLOOKUP($D50,'AUTOMATED RPPF'!$C$2:'AUTOMATED RPPF'!$Q$365,11,FALSE)</f>
        <v>15</v>
      </c>
      <c r="O50">
        <f>VLOOKUP($D50,'AUTOMATED RPPF'!$C$2:'AUTOMATED RPPF'!$Q$365,12,FALSE)</f>
        <v>99.569800000000001</v>
      </c>
      <c r="P50">
        <f>VLOOKUP($D50,'AUTOMATED RPPF'!$C$2:'AUTOMATED RPPF'!$Q$365,13,FALSE)</f>
        <v>47</v>
      </c>
      <c r="Q50">
        <f>VLOOKUP($D50,'AUTOMATED RPPF'!$C$2:'AUTOMATED RPPF'!$Q$365,14,FALSE)</f>
        <v>16.962199999999999</v>
      </c>
      <c r="R50">
        <f>VLOOKUP($D50,'AUTOMATED RPPF'!$C$2:'AUTOMATED RPPF'!$Q$365,15,FALSE)</f>
        <v>40</v>
      </c>
      <c r="S50" t="str">
        <f t="shared" si="0"/>
        <v>UC San Diego</v>
      </c>
      <c r="T50">
        <f t="shared" si="1"/>
        <v>116.532</v>
      </c>
      <c r="U50" t="str">
        <f t="shared" si="2"/>
        <v>UC San Diego</v>
      </c>
      <c r="V50">
        <f t="shared" si="3"/>
        <v>0.25247417908159542</v>
      </c>
      <c r="W50" s="13">
        <f t="shared" si="4"/>
        <v>39</v>
      </c>
      <c r="X50" t="str">
        <f t="shared" si="5"/>
        <v>UC San Diego</v>
      </c>
      <c r="Y50">
        <f t="shared" si="6"/>
        <v>912337.67872971343</v>
      </c>
      <c r="Z50" s="13">
        <f t="shared" si="7"/>
        <v>58</v>
      </c>
      <c r="AA50">
        <f t="shared" si="8"/>
        <v>23.42820442187546</v>
      </c>
      <c r="AB50">
        <f t="shared" si="9"/>
        <v>63</v>
      </c>
      <c r="AC50">
        <f t="shared" si="10"/>
        <v>51</v>
      </c>
      <c r="AD50" t="str">
        <f t="shared" si="11"/>
        <v>UC San Diego</v>
      </c>
      <c r="AE50">
        <f>VLOOKUP($AD50,'AUTOMATED RPPF'!$C$2:'AUTOMATED RPPF'!$AQ$365,17,FALSE)</f>
        <v>0.843943</v>
      </c>
      <c r="AF50" s="13">
        <f t="shared" si="12"/>
        <v>43</v>
      </c>
      <c r="AG50">
        <f>VLOOKUP($AD50,'AUTOMATED RPPF'!$C$2:'AUTOMATED RPPF'!$AQ$365,16,FALSE)</f>
        <v>0.77747599999999994</v>
      </c>
      <c r="AH50" s="13">
        <f t="shared" si="13"/>
        <v>76</v>
      </c>
      <c r="AI50">
        <f t="shared" si="14"/>
        <v>0.81070949999999997</v>
      </c>
      <c r="AJ50" s="13">
        <f t="shared" si="15"/>
        <v>56</v>
      </c>
      <c r="AK50">
        <f>VLOOKUP($AD50,'AUTOMATED RPPF'!$C$2:'AUTOMATED RPPF'!$AQ$365,18,FALSE)</f>
        <v>0.70969099999999996</v>
      </c>
      <c r="AL50" s="13">
        <f t="shared" si="16"/>
        <v>91</v>
      </c>
      <c r="AM50">
        <f>VLOOKUP($AD50,'AUTOMATED RPPF'!$C$2:'AUTOMATED RPPF'!$AQ$365,19,FALSE)</f>
        <v>0.84504199999999996</v>
      </c>
      <c r="AN50" s="13">
        <f t="shared" si="17"/>
        <v>42</v>
      </c>
      <c r="AO50">
        <f t="shared" si="18"/>
        <v>56.166666666666664</v>
      </c>
      <c r="AP50">
        <f>IF(C50=1,(AO50/AE50),REF)</f>
        <v>66.552677925720886</v>
      </c>
      <c r="AQ50" s="13">
        <f t="shared" si="19"/>
        <v>49</v>
      </c>
      <c r="AR50">
        <f>IF(B50=1,(AO50/AI50),REF)</f>
        <v>69.28087886803678</v>
      </c>
      <c r="AS50" s="13">
        <f t="shared" si="20"/>
        <v>50</v>
      </c>
      <c r="AT50">
        <f t="shared" si="21"/>
        <v>49</v>
      </c>
      <c r="AU50" t="str">
        <f t="shared" si="22"/>
        <v>UC San Diego</v>
      </c>
      <c r="AV50">
        <f t="shared" si="23"/>
        <v>0.6149095134817647</v>
      </c>
      <c r="AW50">
        <f t="shared" si="24"/>
        <v>0.54306012216962651</v>
      </c>
      <c r="AX50" t="str">
        <f t="shared" si="25"/>
        <v>UC San Diego</v>
      </c>
      <c r="AY50">
        <f t="shared" si="26"/>
        <v>0.80364985431198932</v>
      </c>
      <c r="AZ50" s="13">
        <f t="shared" si="27"/>
        <v>49</v>
      </c>
      <c r="BA50" t="str">
        <f t="shared" si="28"/>
        <v>UC San Diego</v>
      </c>
      <c r="BB50" t="str">
        <f t="shared" si="29"/>
        <v/>
      </c>
      <c r="BC50">
        <v>50</v>
      </c>
    </row>
    <row r="51" spans="1:55" x14ac:dyDescent="0.25">
      <c r="A51">
        <v>1</v>
      </c>
      <c r="B51">
        <v>1</v>
      </c>
      <c r="C51">
        <v>1</v>
      </c>
      <c r="D51" t="s">
        <v>134</v>
      </c>
      <c r="E51">
        <f>VLOOKUP($D51,'AUTOMATED RPPF'!$C$2:'AUTOMATED RPPF'!$Q$365,2,FALSE)</f>
        <v>68.535600000000002</v>
      </c>
      <c r="F51">
        <f>VLOOKUP($D51,'AUTOMATED RPPF'!$C$2:'AUTOMATED RPPF'!$Q$365,3,FALSE)</f>
        <v>157</v>
      </c>
      <c r="G51">
        <f>VLOOKUP($D51,'AUTOMATED RPPF'!$C$2:'AUTOMATED RPPF'!$Q$365,4,FALSE)</f>
        <v>66.331500000000005</v>
      </c>
      <c r="H51">
        <f>VLOOKUP($D51,'AUTOMATED RPPF'!$C$2:'AUTOMATED RPPF'!$Q$365,5,FALSE)</f>
        <v>233</v>
      </c>
      <c r="I51">
        <f>VLOOKUP($D51,'AUTOMATED RPPF'!$C$2:'AUTOMATED RPPF'!$Q$365,6,FALSE)</f>
        <v>109.322</v>
      </c>
      <c r="J51">
        <f>VLOOKUP($D51,'AUTOMATED RPPF'!$C$2:'AUTOMATED RPPF'!$Q$365,7,FALSE)</f>
        <v>106</v>
      </c>
      <c r="K51">
        <f>VLOOKUP($D51,'AUTOMATED RPPF'!$C$2:'AUTOMATED RPPF'!$Q$365,8,FALSE)</f>
        <v>114.238</v>
      </c>
      <c r="L51">
        <f>VLOOKUP($D51,'AUTOMATED RPPF'!$C$2:'AUTOMATED RPPF'!$Q$365,9,FALSE)</f>
        <v>71</v>
      </c>
      <c r="M51">
        <f>VLOOKUP($D51,'AUTOMATED RPPF'!$C$2:'AUTOMATED RPPF'!$Q$365,10,FALSE)</f>
        <v>99.672399999999996</v>
      </c>
      <c r="N51">
        <f>VLOOKUP($D51,'AUTOMATED RPPF'!$C$2:'AUTOMATED RPPF'!$Q$365,11,FALSE)</f>
        <v>57</v>
      </c>
      <c r="O51">
        <f>VLOOKUP($D51,'AUTOMATED RPPF'!$C$2:'AUTOMATED RPPF'!$Q$365,12,FALSE)</f>
        <v>97.818600000000004</v>
      </c>
      <c r="P51">
        <f>VLOOKUP($D51,'AUTOMATED RPPF'!$C$2:'AUTOMATED RPPF'!$Q$365,13,FALSE)</f>
        <v>36</v>
      </c>
      <c r="Q51">
        <f>VLOOKUP($D51,'AUTOMATED RPPF'!$C$2:'AUTOMATED RPPF'!$Q$365,14,FALSE)</f>
        <v>16.419599999999999</v>
      </c>
      <c r="R51">
        <f>VLOOKUP($D51,'AUTOMATED RPPF'!$C$2:'AUTOMATED RPPF'!$Q$365,15,FALSE)</f>
        <v>44</v>
      </c>
      <c r="S51" t="str">
        <f t="shared" si="0"/>
        <v>Georgia</v>
      </c>
      <c r="T51">
        <f t="shared" si="1"/>
        <v>114.238</v>
      </c>
      <c r="U51" t="str">
        <f t="shared" si="2"/>
        <v>Georgia</v>
      </c>
      <c r="V51">
        <f t="shared" si="3"/>
        <v>0.23957476114603207</v>
      </c>
      <c r="W51" s="13">
        <f t="shared" si="4"/>
        <v>43</v>
      </c>
      <c r="X51" t="str">
        <f t="shared" si="5"/>
        <v>Georgia</v>
      </c>
      <c r="Y51">
        <f t="shared" si="6"/>
        <v>894411.55552892643</v>
      </c>
      <c r="Z51" s="13">
        <f t="shared" si="7"/>
        <v>70</v>
      </c>
      <c r="AA51">
        <f t="shared" si="8"/>
        <v>22.323284250218709</v>
      </c>
      <c r="AB51">
        <f t="shared" si="9"/>
        <v>34</v>
      </c>
      <c r="AC51">
        <f t="shared" si="10"/>
        <v>38.5</v>
      </c>
      <c r="AD51" t="str">
        <f t="shared" si="11"/>
        <v>Georgia</v>
      </c>
      <c r="AE51">
        <f>VLOOKUP($AD51,'AUTOMATED RPPF'!$C$2:'AUTOMATED RPPF'!$AQ$365,17,FALSE)</f>
        <v>0.79405999999999999</v>
      </c>
      <c r="AF51" s="13">
        <f t="shared" si="12"/>
        <v>60</v>
      </c>
      <c r="AG51">
        <f>VLOOKUP($AD51,'AUTOMATED RPPF'!$C$2:'AUTOMATED RPPF'!$AQ$365,16,FALSE)</f>
        <v>0.89503100000000002</v>
      </c>
      <c r="AH51" s="13">
        <f t="shared" si="13"/>
        <v>31</v>
      </c>
      <c r="AI51">
        <f t="shared" si="14"/>
        <v>0.84454549999999995</v>
      </c>
      <c r="AJ51" s="13">
        <f t="shared" si="15"/>
        <v>44</v>
      </c>
      <c r="AK51">
        <f>VLOOKUP($AD51,'AUTOMATED RPPF'!$C$2:'AUTOMATED RPPF'!$AQ$365,18,FALSE)</f>
        <v>0.87233499999999997</v>
      </c>
      <c r="AL51" s="13">
        <f t="shared" si="16"/>
        <v>35</v>
      </c>
      <c r="AM51">
        <f>VLOOKUP($AD51,'AUTOMATED RPPF'!$C$2:'AUTOMATED RPPF'!$AQ$365,19,FALSE)</f>
        <v>0.71877800000000003</v>
      </c>
      <c r="AN51" s="13">
        <f t="shared" si="17"/>
        <v>78</v>
      </c>
      <c r="AO51">
        <f t="shared" si="18"/>
        <v>51.416666666666664</v>
      </c>
      <c r="AP51">
        <f>IF(C51=1,(AO51/AE51),REF)</f>
        <v>64.751614067786647</v>
      </c>
      <c r="AQ51" s="13">
        <f t="shared" si="19"/>
        <v>48</v>
      </c>
      <c r="AR51">
        <f>IF(B51=1,(AO51/AI51),REF)</f>
        <v>60.880872216673545</v>
      </c>
      <c r="AS51" s="13">
        <f t="shared" si="20"/>
        <v>46</v>
      </c>
      <c r="AT51">
        <f t="shared" si="21"/>
        <v>35</v>
      </c>
      <c r="AU51" t="str">
        <f t="shared" si="22"/>
        <v>Georgia</v>
      </c>
      <c r="AV51">
        <f t="shared" si="23"/>
        <v>0.58015349109115255</v>
      </c>
      <c r="AW51">
        <f t="shared" si="24"/>
        <v>0.57493966069864755</v>
      </c>
      <c r="AX51" t="str">
        <f t="shared" si="25"/>
        <v>Georgia</v>
      </c>
      <c r="AY51">
        <f t="shared" si="26"/>
        <v>0.80285072771258448</v>
      </c>
      <c r="AZ51" s="13">
        <f t="shared" si="27"/>
        <v>50</v>
      </c>
      <c r="BA51" t="str">
        <f t="shared" si="28"/>
        <v>Georgia</v>
      </c>
      <c r="BB51" t="str">
        <f t="shared" si="29"/>
        <v/>
      </c>
      <c r="BC51">
        <v>51</v>
      </c>
    </row>
    <row r="52" spans="1:55" x14ac:dyDescent="0.25">
      <c r="A52">
        <v>1</v>
      </c>
      <c r="B52">
        <v>1</v>
      </c>
      <c r="C52">
        <v>1</v>
      </c>
      <c r="D52" t="s">
        <v>87</v>
      </c>
      <c r="E52">
        <f>VLOOKUP($D52,'AUTOMATED RPPF'!$C$2:'AUTOMATED RPPF'!$Q$365,2,FALSE)</f>
        <v>66.031199999999998</v>
      </c>
      <c r="F52">
        <f>VLOOKUP($D52,'AUTOMATED RPPF'!$C$2:'AUTOMATED RPPF'!$Q$365,3,FALSE)</f>
        <v>290</v>
      </c>
      <c r="G52">
        <f>VLOOKUP($D52,'AUTOMATED RPPF'!$C$2:'AUTOMATED RPPF'!$Q$365,4,FALSE)</f>
        <v>65.341800000000006</v>
      </c>
      <c r="H52">
        <f>VLOOKUP($D52,'AUTOMATED RPPF'!$C$2:'AUTOMATED RPPF'!$Q$365,5,FALSE)</f>
        <v>289</v>
      </c>
      <c r="I52">
        <f>VLOOKUP($D52,'AUTOMATED RPPF'!$C$2:'AUTOMATED RPPF'!$Q$365,6,FALSE)</f>
        <v>107.893</v>
      </c>
      <c r="J52">
        <f>VLOOKUP($D52,'AUTOMATED RPPF'!$C$2:'AUTOMATED RPPF'!$Q$365,7,FALSE)</f>
        <v>135</v>
      </c>
      <c r="K52">
        <f>VLOOKUP($D52,'AUTOMATED RPPF'!$C$2:'AUTOMATED RPPF'!$Q$365,8,FALSE)</f>
        <v>111.658</v>
      </c>
      <c r="L52">
        <f>VLOOKUP($D52,'AUTOMATED RPPF'!$C$2:'AUTOMATED RPPF'!$Q$365,9,FALSE)</f>
        <v>99</v>
      </c>
      <c r="M52">
        <f>VLOOKUP($D52,'AUTOMATED RPPF'!$C$2:'AUTOMATED RPPF'!$Q$365,10,FALSE)</f>
        <v>98.74</v>
      </c>
      <c r="N52">
        <f>VLOOKUP($D52,'AUTOMATED RPPF'!$C$2:'AUTOMATED RPPF'!$Q$365,11,FALSE)</f>
        <v>39</v>
      </c>
      <c r="O52">
        <f>VLOOKUP($D52,'AUTOMATED RPPF'!$C$2:'AUTOMATED RPPF'!$Q$365,12,FALSE)</f>
        <v>96.472200000000001</v>
      </c>
      <c r="P52">
        <f>VLOOKUP($D52,'AUTOMATED RPPF'!$C$2:'AUTOMATED RPPF'!$Q$365,13,FALSE)</f>
        <v>24</v>
      </c>
      <c r="Q52">
        <f>VLOOKUP($D52,'AUTOMATED RPPF'!$C$2:'AUTOMATED RPPF'!$Q$365,14,FALSE)</f>
        <v>15.185600000000001</v>
      </c>
      <c r="R52">
        <f>VLOOKUP($D52,'AUTOMATED RPPF'!$C$2:'AUTOMATED RPPF'!$Q$365,15,FALSE)</f>
        <v>53</v>
      </c>
      <c r="S52" t="str">
        <f t="shared" si="0"/>
        <v>Cincinnati</v>
      </c>
      <c r="T52">
        <f t="shared" si="1"/>
        <v>111.658</v>
      </c>
      <c r="U52" t="str">
        <f t="shared" si="2"/>
        <v>Cincinnati</v>
      </c>
      <c r="V52">
        <f t="shared" si="3"/>
        <v>0.22997916136614208</v>
      </c>
      <c r="W52" s="13">
        <f t="shared" si="4"/>
        <v>49</v>
      </c>
      <c r="X52" t="str">
        <f t="shared" si="5"/>
        <v>Cincinnati</v>
      </c>
      <c r="Y52">
        <f t="shared" si="6"/>
        <v>823244.57790367678</v>
      </c>
      <c r="Z52" s="13">
        <f t="shared" si="7"/>
        <v>131</v>
      </c>
      <c r="AA52">
        <f t="shared" si="8"/>
        <v>22.661794768102659</v>
      </c>
      <c r="AB52">
        <f t="shared" si="9"/>
        <v>47</v>
      </c>
      <c r="AC52">
        <f t="shared" si="10"/>
        <v>48</v>
      </c>
      <c r="AD52" t="str">
        <f t="shared" si="11"/>
        <v>Cincinnati</v>
      </c>
      <c r="AE52">
        <f>VLOOKUP($AD52,'AUTOMATED RPPF'!$C$2:'AUTOMATED RPPF'!$AQ$365,17,FALSE)</f>
        <v>0.81755199999999995</v>
      </c>
      <c r="AF52" s="13">
        <f t="shared" si="12"/>
        <v>52</v>
      </c>
      <c r="AG52">
        <f>VLOOKUP($AD52,'AUTOMATED RPPF'!$C$2:'AUTOMATED RPPF'!$AQ$365,16,FALSE)</f>
        <v>0.87673599999999996</v>
      </c>
      <c r="AH52" s="13">
        <f t="shared" si="13"/>
        <v>36</v>
      </c>
      <c r="AI52">
        <f t="shared" si="14"/>
        <v>0.8471439999999999</v>
      </c>
      <c r="AJ52" s="13">
        <f t="shared" si="15"/>
        <v>43</v>
      </c>
      <c r="AK52">
        <f>VLOOKUP($AD52,'AUTOMATED RPPF'!$C$2:'AUTOMATED RPPF'!$AQ$365,18,FALSE)</f>
        <v>0.91672100000000001</v>
      </c>
      <c r="AL52" s="13">
        <f t="shared" si="16"/>
        <v>21</v>
      </c>
      <c r="AM52">
        <f>VLOOKUP($AD52,'AUTOMATED RPPF'!$C$2:'AUTOMATED RPPF'!$AQ$365,19,FALSE)</f>
        <v>0.78905899999999995</v>
      </c>
      <c r="AN52" s="13">
        <f t="shared" si="17"/>
        <v>59</v>
      </c>
      <c r="AO52">
        <f t="shared" si="18"/>
        <v>58.5</v>
      </c>
      <c r="AP52">
        <f>IF(C52=1,(AO52/AE52),REF)</f>
        <v>71.555081511634739</v>
      </c>
      <c r="AQ52" s="13">
        <f t="shared" si="19"/>
        <v>51</v>
      </c>
      <c r="AR52">
        <f>IF(B52=1,(AO52/AI52),REF)</f>
        <v>69.055556080194165</v>
      </c>
      <c r="AS52" s="13">
        <f t="shared" si="20"/>
        <v>49</v>
      </c>
      <c r="AT52">
        <f t="shared" si="21"/>
        <v>21</v>
      </c>
      <c r="AU52" t="str">
        <f t="shared" si="22"/>
        <v>Cincinnati</v>
      </c>
      <c r="AV52">
        <f t="shared" si="23"/>
        <v>0.59137912128530656</v>
      </c>
      <c r="AW52">
        <f t="shared" si="24"/>
        <v>0.56769717783306894</v>
      </c>
      <c r="AX52" t="str">
        <f t="shared" si="25"/>
        <v>Cincinnati</v>
      </c>
      <c r="AY52">
        <f t="shared" si="26"/>
        <v>0.80395698328917298</v>
      </c>
      <c r="AZ52" s="13">
        <f t="shared" si="27"/>
        <v>48</v>
      </c>
      <c r="BA52" t="str">
        <f t="shared" si="28"/>
        <v>Cincinnati</v>
      </c>
      <c r="BB52" t="str">
        <f t="shared" si="29"/>
        <v/>
      </c>
      <c r="BC52">
        <v>52</v>
      </c>
    </row>
    <row r="53" spans="1:55" x14ac:dyDescent="0.25">
      <c r="A53">
        <v>1</v>
      </c>
      <c r="B53">
        <v>1</v>
      </c>
      <c r="C53">
        <v>1</v>
      </c>
      <c r="D53" t="s">
        <v>353</v>
      </c>
      <c r="E53">
        <f>VLOOKUP($D53,'AUTOMATED RPPF'!$C$2:'AUTOMATED RPPF'!$Q$365,2,FALSE)</f>
        <v>69.288499999999999</v>
      </c>
      <c r="F53">
        <f>VLOOKUP($D53,'AUTOMATED RPPF'!$C$2:'AUTOMATED RPPF'!$Q$365,3,FALSE)</f>
        <v>120</v>
      </c>
      <c r="G53">
        <f>VLOOKUP($D53,'AUTOMATED RPPF'!$C$2:'AUTOMATED RPPF'!$Q$365,4,FALSE)</f>
        <v>68.296700000000001</v>
      </c>
      <c r="H53">
        <f>VLOOKUP($D53,'AUTOMATED RPPF'!$C$2:'AUTOMATED RPPF'!$Q$365,5,FALSE)</f>
        <v>130</v>
      </c>
      <c r="I53">
        <f>VLOOKUP($D53,'AUTOMATED RPPF'!$C$2:'AUTOMATED RPPF'!$Q$365,6,FALSE)</f>
        <v>110.319</v>
      </c>
      <c r="J53">
        <f>VLOOKUP($D53,'AUTOMATED RPPF'!$C$2:'AUTOMATED RPPF'!$Q$365,7,FALSE)</f>
        <v>85</v>
      </c>
      <c r="K53">
        <f>VLOOKUP($D53,'AUTOMATED RPPF'!$C$2:'AUTOMATED RPPF'!$Q$365,8,FALSE)</f>
        <v>116.288</v>
      </c>
      <c r="L53">
        <f>VLOOKUP($D53,'AUTOMATED RPPF'!$C$2:'AUTOMATED RPPF'!$Q$365,9,FALSE)</f>
        <v>50</v>
      </c>
      <c r="M53">
        <f>VLOOKUP($D53,'AUTOMATED RPPF'!$C$2:'AUTOMATED RPPF'!$Q$365,10,FALSE)</f>
        <v>105.389</v>
      </c>
      <c r="N53">
        <f>VLOOKUP($D53,'AUTOMATED RPPF'!$C$2:'AUTOMATED RPPF'!$Q$365,11,FALSE)</f>
        <v>166</v>
      </c>
      <c r="O53">
        <f>VLOOKUP($D53,'AUTOMATED RPPF'!$C$2:'AUTOMATED RPPF'!$Q$365,12,FALSE)</f>
        <v>102.485</v>
      </c>
      <c r="P53">
        <f>VLOOKUP($D53,'AUTOMATED RPPF'!$C$2:'AUTOMATED RPPF'!$Q$365,13,FALSE)</f>
        <v>79</v>
      </c>
      <c r="Q53">
        <f>VLOOKUP($D53,'AUTOMATED RPPF'!$C$2:'AUTOMATED RPPF'!$Q$365,14,FALSE)</f>
        <v>13.8034</v>
      </c>
      <c r="R53">
        <f>VLOOKUP($D53,'AUTOMATED RPPF'!$C$2:'AUTOMATED RPPF'!$Q$365,15,FALSE)</f>
        <v>56</v>
      </c>
      <c r="S53" t="str">
        <f t="shared" si="0"/>
        <v>USC</v>
      </c>
      <c r="T53">
        <f t="shared" si="1"/>
        <v>116.288</v>
      </c>
      <c r="U53" t="str">
        <f t="shared" si="2"/>
        <v>USC</v>
      </c>
      <c r="V53">
        <f t="shared" si="3"/>
        <v>0.19921054720480308</v>
      </c>
      <c r="W53" s="13">
        <f t="shared" si="4"/>
        <v>59</v>
      </c>
      <c r="X53" t="str">
        <f t="shared" si="5"/>
        <v>USC</v>
      </c>
      <c r="Y53">
        <f t="shared" si="6"/>
        <v>936981.38348134386</v>
      </c>
      <c r="Z53" s="13">
        <f t="shared" si="7"/>
        <v>45</v>
      </c>
      <c r="AA53">
        <f t="shared" si="8"/>
        <v>23.790048595297179</v>
      </c>
      <c r="AB53">
        <f t="shared" si="9"/>
        <v>73</v>
      </c>
      <c r="AC53">
        <f t="shared" si="10"/>
        <v>66</v>
      </c>
      <c r="AD53" t="str">
        <f t="shared" si="11"/>
        <v>USC</v>
      </c>
      <c r="AE53">
        <f>VLOOKUP($AD53,'AUTOMATED RPPF'!$C$2:'AUTOMATED RPPF'!$AQ$365,17,FALSE)</f>
        <v>0.80485600000000002</v>
      </c>
      <c r="AF53" s="13">
        <f t="shared" si="12"/>
        <v>56</v>
      </c>
      <c r="AG53">
        <f>VLOOKUP($AD53,'AUTOMATED RPPF'!$C$2:'AUTOMATED RPPF'!$AQ$365,16,FALSE)</f>
        <v>0.83586000000000005</v>
      </c>
      <c r="AH53" s="13">
        <f t="shared" si="13"/>
        <v>60</v>
      </c>
      <c r="AI53">
        <f t="shared" si="14"/>
        <v>0.82035800000000003</v>
      </c>
      <c r="AJ53" s="13">
        <f t="shared" si="15"/>
        <v>52</v>
      </c>
      <c r="AK53">
        <f>VLOOKUP($AD53,'AUTOMATED RPPF'!$C$2:'AUTOMATED RPPF'!$AQ$365,18,FALSE)</f>
        <v>0.73738599999999999</v>
      </c>
      <c r="AL53" s="13">
        <f t="shared" si="16"/>
        <v>86</v>
      </c>
      <c r="AM53">
        <f>VLOOKUP($AD53,'AUTOMATED RPPF'!$C$2:'AUTOMATED RPPF'!$AQ$365,19,FALSE)</f>
        <v>0.82734799999999997</v>
      </c>
      <c r="AN53" s="13">
        <f t="shared" si="17"/>
        <v>48</v>
      </c>
      <c r="AO53">
        <f t="shared" si="18"/>
        <v>59.333333333333336</v>
      </c>
      <c r="AP53">
        <f>IF(C53=1,(AO53/AE53),REF)</f>
        <v>73.719191176226971</v>
      </c>
      <c r="AQ53" s="13">
        <f t="shared" si="19"/>
        <v>52</v>
      </c>
      <c r="AR53">
        <f>IF(B53=1,(AO53/AI53),REF)</f>
        <v>72.326147039869582</v>
      </c>
      <c r="AS53" s="13">
        <f t="shared" si="20"/>
        <v>54</v>
      </c>
      <c r="AT53">
        <f t="shared" si="21"/>
        <v>52</v>
      </c>
      <c r="AU53" t="str">
        <f t="shared" si="22"/>
        <v>USC</v>
      </c>
      <c r="AV53">
        <f t="shared" si="23"/>
        <v>0.58046331830105125</v>
      </c>
      <c r="AW53">
        <f t="shared" si="24"/>
        <v>0.54657633691407492</v>
      </c>
      <c r="AX53" t="str">
        <f t="shared" si="25"/>
        <v>USC</v>
      </c>
      <c r="AY53">
        <f t="shared" si="26"/>
        <v>0.79499368811443594</v>
      </c>
      <c r="AZ53" s="13">
        <f t="shared" si="27"/>
        <v>53</v>
      </c>
      <c r="BA53" t="str">
        <f t="shared" si="28"/>
        <v>USC</v>
      </c>
      <c r="BB53" t="str">
        <f t="shared" si="29"/>
        <v/>
      </c>
      <c r="BC53">
        <v>53</v>
      </c>
    </row>
    <row r="54" spans="1:55" x14ac:dyDescent="0.25">
      <c r="A54">
        <v>1</v>
      </c>
      <c r="B54">
        <v>1</v>
      </c>
      <c r="C54">
        <v>1</v>
      </c>
      <c r="D54" t="s">
        <v>107</v>
      </c>
      <c r="E54">
        <f>VLOOKUP($D54,'AUTOMATED RPPF'!$C$2:'AUTOMATED RPPF'!$Q$365,2,FALSE)</f>
        <v>60.107599999999998</v>
      </c>
      <c r="F54">
        <f>VLOOKUP($D54,'AUTOMATED RPPF'!$C$2:'AUTOMATED RPPF'!$Q$365,3,FALSE)</f>
        <v>364</v>
      </c>
      <c r="G54">
        <f>VLOOKUP($D54,'AUTOMATED RPPF'!$C$2:'AUTOMATED RPPF'!$Q$365,4,FALSE)</f>
        <v>59.332000000000001</v>
      </c>
      <c r="H54">
        <f>VLOOKUP($D54,'AUTOMATED RPPF'!$C$2:'AUTOMATED RPPF'!$Q$365,5,FALSE)</f>
        <v>364</v>
      </c>
      <c r="I54">
        <f>VLOOKUP($D54,'AUTOMATED RPPF'!$C$2:'AUTOMATED RPPF'!$Q$365,6,FALSE)</f>
        <v>114.354</v>
      </c>
      <c r="J54">
        <f>VLOOKUP($D54,'AUTOMATED RPPF'!$C$2:'AUTOMATED RPPF'!$Q$365,7,FALSE)</f>
        <v>37</v>
      </c>
      <c r="K54">
        <f>VLOOKUP($D54,'AUTOMATED RPPF'!$C$2:'AUTOMATED RPPF'!$Q$365,8,FALSE)</f>
        <v>114.035</v>
      </c>
      <c r="L54">
        <f>VLOOKUP($D54,'AUTOMATED RPPF'!$C$2:'AUTOMATED RPPF'!$Q$365,9,FALSE)</f>
        <v>74</v>
      </c>
      <c r="M54">
        <f>VLOOKUP($D54,'AUTOMATED RPPF'!$C$2:'AUTOMATED RPPF'!$Q$365,10,FALSE)</f>
        <v>99.737200000000001</v>
      </c>
      <c r="N54">
        <f>VLOOKUP($D54,'AUTOMATED RPPF'!$C$2:'AUTOMATED RPPF'!$Q$365,11,FALSE)</f>
        <v>58</v>
      </c>
      <c r="O54">
        <f>VLOOKUP($D54,'AUTOMATED RPPF'!$C$2:'AUTOMATED RPPF'!$Q$365,12,FALSE)</f>
        <v>100.729</v>
      </c>
      <c r="P54">
        <f>VLOOKUP($D54,'AUTOMATED RPPF'!$C$2:'AUTOMATED RPPF'!$Q$365,13,FALSE)</f>
        <v>59</v>
      </c>
      <c r="Q54">
        <f>VLOOKUP($D54,'AUTOMATED RPPF'!$C$2:'AUTOMATED RPPF'!$Q$365,14,FALSE)</f>
        <v>13.305999999999999</v>
      </c>
      <c r="R54">
        <f>VLOOKUP($D54,'AUTOMATED RPPF'!$C$2:'AUTOMATED RPPF'!$Q$365,15,FALSE)</f>
        <v>59</v>
      </c>
      <c r="S54" t="str">
        <f t="shared" si="0"/>
        <v>Drake</v>
      </c>
      <c r="T54">
        <f t="shared" si="1"/>
        <v>114.035</v>
      </c>
      <c r="U54" t="str">
        <f t="shared" si="2"/>
        <v>Drake</v>
      </c>
      <c r="V54">
        <f t="shared" si="3"/>
        <v>0.2213696770458311</v>
      </c>
      <c r="W54" s="13">
        <f t="shared" si="4"/>
        <v>54</v>
      </c>
      <c r="X54" t="str">
        <f t="shared" si="5"/>
        <v>Drake</v>
      </c>
      <c r="Y54">
        <f t="shared" si="6"/>
        <v>781638.10187980998</v>
      </c>
      <c r="Z54" s="13">
        <f t="shared" si="7"/>
        <v>182</v>
      </c>
      <c r="AA54">
        <f t="shared" si="8"/>
        <v>26.675824301208522</v>
      </c>
      <c r="AB54">
        <f t="shared" si="9"/>
        <v>197</v>
      </c>
      <c r="AC54">
        <f t="shared" si="10"/>
        <v>125.5</v>
      </c>
      <c r="AD54" t="str">
        <f t="shared" si="11"/>
        <v>Drake</v>
      </c>
      <c r="AE54">
        <f>VLOOKUP($AD54,'AUTOMATED RPPF'!$C$2:'AUTOMATED RPPF'!$AQ$365,17,FALSE)</f>
        <v>0.86733700000000002</v>
      </c>
      <c r="AF54" s="13">
        <f t="shared" si="12"/>
        <v>37</v>
      </c>
      <c r="AG54">
        <f>VLOOKUP($AD54,'AUTOMATED RPPF'!$C$2:'AUTOMATED RPPF'!$AQ$365,16,FALSE)</f>
        <v>0.78387200000000001</v>
      </c>
      <c r="AH54" s="13">
        <f t="shared" si="13"/>
        <v>72</v>
      </c>
      <c r="AI54">
        <f t="shared" si="14"/>
        <v>0.82560450000000007</v>
      </c>
      <c r="AJ54" s="13">
        <f t="shared" si="15"/>
        <v>50</v>
      </c>
      <c r="AK54">
        <f>VLOOKUP($AD54,'AUTOMATED RPPF'!$C$2:'AUTOMATED RPPF'!$AQ$365,18,FALSE)</f>
        <v>0.824963</v>
      </c>
      <c r="AL54" s="13">
        <f t="shared" si="16"/>
        <v>63</v>
      </c>
      <c r="AM54">
        <f>VLOOKUP($AD54,'AUTOMATED RPPF'!$C$2:'AUTOMATED RPPF'!$AQ$365,19,FALSE)</f>
        <v>0.847441</v>
      </c>
      <c r="AN54" s="13">
        <f t="shared" si="17"/>
        <v>40</v>
      </c>
      <c r="AO54">
        <f t="shared" si="18"/>
        <v>85.75</v>
      </c>
      <c r="AP54">
        <f>IF(C54=1,(AO54/AE54),REF)</f>
        <v>98.865838768552479</v>
      </c>
      <c r="AQ54" s="13">
        <f t="shared" si="19"/>
        <v>69</v>
      </c>
      <c r="AR54">
        <f>IF(B54=1,(AO54/AI54),REF)</f>
        <v>103.86329047382856</v>
      </c>
      <c r="AS54" s="13">
        <f t="shared" si="20"/>
        <v>72</v>
      </c>
      <c r="AT54">
        <f t="shared" si="21"/>
        <v>50</v>
      </c>
      <c r="AU54" t="str">
        <f t="shared" si="22"/>
        <v>Drake</v>
      </c>
      <c r="AV54">
        <f t="shared" si="23"/>
        <v>0.60743232339853226</v>
      </c>
      <c r="AW54">
        <f t="shared" si="24"/>
        <v>0.52574314180558079</v>
      </c>
      <c r="AX54" t="str">
        <f t="shared" si="25"/>
        <v>Drake</v>
      </c>
      <c r="AY54">
        <f t="shared" si="26"/>
        <v>0.79672210515382502</v>
      </c>
      <c r="AZ54" s="13">
        <f t="shared" si="27"/>
        <v>52</v>
      </c>
      <c r="BA54" t="str">
        <f t="shared" si="28"/>
        <v>Drake</v>
      </c>
      <c r="BB54" t="str">
        <f t="shared" si="29"/>
        <v/>
      </c>
      <c r="BC54">
        <v>54</v>
      </c>
    </row>
    <row r="55" spans="1:55" x14ac:dyDescent="0.25">
      <c r="A55">
        <v>1</v>
      </c>
      <c r="B55">
        <v>1</v>
      </c>
      <c r="C55">
        <v>1</v>
      </c>
      <c r="D55" t="s">
        <v>48</v>
      </c>
      <c r="E55">
        <f>VLOOKUP($D55,'AUTOMATED RPPF'!$C$2:'AUTOMATED RPPF'!$Q$365,2,FALSE)</f>
        <v>70.114099999999993</v>
      </c>
      <c r="F55">
        <f>VLOOKUP($D55,'AUTOMATED RPPF'!$C$2:'AUTOMATED RPPF'!$Q$365,3,FALSE)</f>
        <v>80</v>
      </c>
      <c r="G55">
        <f>VLOOKUP($D55,'AUTOMATED RPPF'!$C$2:'AUTOMATED RPPF'!$Q$365,4,FALSE)</f>
        <v>68.608099999999993</v>
      </c>
      <c r="H55">
        <f>VLOOKUP($D55,'AUTOMATED RPPF'!$C$2:'AUTOMATED RPPF'!$Q$365,5,FALSE)</f>
        <v>113</v>
      </c>
      <c r="I55">
        <f>VLOOKUP($D55,'AUTOMATED RPPF'!$C$2:'AUTOMATED RPPF'!$Q$365,6,FALSE)</f>
        <v>103.66500000000001</v>
      </c>
      <c r="J55">
        <f>VLOOKUP($D55,'AUTOMATED RPPF'!$C$2:'AUTOMATED RPPF'!$Q$365,7,FALSE)</f>
        <v>243</v>
      </c>
      <c r="K55">
        <f>VLOOKUP($D55,'AUTOMATED RPPF'!$C$2:'AUTOMATED RPPF'!$Q$365,8,FALSE)</f>
        <v>112.44799999999999</v>
      </c>
      <c r="L55">
        <f>VLOOKUP($D55,'AUTOMATED RPPF'!$C$2:'AUTOMATED RPPF'!$Q$365,9,FALSE)</f>
        <v>88</v>
      </c>
      <c r="M55">
        <f>VLOOKUP($D55,'AUTOMATED RPPF'!$C$2:'AUTOMATED RPPF'!$Q$365,10,FALSE)</f>
        <v>104.44199999999999</v>
      </c>
      <c r="N55">
        <f>VLOOKUP($D55,'AUTOMATED RPPF'!$C$2:'AUTOMATED RPPF'!$Q$365,11,FALSE)</f>
        <v>141</v>
      </c>
      <c r="O55">
        <f>VLOOKUP($D55,'AUTOMATED RPPF'!$C$2:'AUTOMATED RPPF'!$Q$365,12,FALSE)</f>
        <v>99.744299999999996</v>
      </c>
      <c r="P55">
        <f>VLOOKUP($D55,'AUTOMATED RPPF'!$C$2:'AUTOMATED RPPF'!$Q$365,13,FALSE)</f>
        <v>48</v>
      </c>
      <c r="Q55">
        <f>VLOOKUP($D55,'AUTOMATED RPPF'!$C$2:'AUTOMATED RPPF'!$Q$365,14,FALSE)</f>
        <v>12.7037</v>
      </c>
      <c r="R55">
        <f>VLOOKUP($D55,'AUTOMATED RPPF'!$C$2:'AUTOMATED RPPF'!$Q$365,15,FALSE)</f>
        <v>64</v>
      </c>
      <c r="S55" t="str">
        <f t="shared" si="0"/>
        <v>Arizona St.</v>
      </c>
      <c r="T55">
        <f t="shared" si="1"/>
        <v>112.44799999999999</v>
      </c>
      <c r="U55" t="str">
        <f t="shared" si="2"/>
        <v>Arizona St.</v>
      </c>
      <c r="V55">
        <f t="shared" si="3"/>
        <v>0.18118609523619356</v>
      </c>
      <c r="W55" s="13">
        <f t="shared" si="4"/>
        <v>66</v>
      </c>
      <c r="X55" t="str">
        <f t="shared" si="5"/>
        <v>Arizona St.</v>
      </c>
      <c r="Y55">
        <f t="shared" si="6"/>
        <v>886561.43274352618</v>
      </c>
      <c r="Z55" s="13">
        <f t="shared" si="7"/>
        <v>74</v>
      </c>
      <c r="AA55">
        <f t="shared" si="8"/>
        <v>22.512077500731891</v>
      </c>
      <c r="AB55">
        <f t="shared" si="9"/>
        <v>42</v>
      </c>
      <c r="AC55">
        <f t="shared" si="10"/>
        <v>54</v>
      </c>
      <c r="AD55" t="str">
        <f t="shared" si="11"/>
        <v>Arizona St.</v>
      </c>
      <c r="AE55">
        <f>VLOOKUP($AD55,'AUTOMATED RPPF'!$C$2:'AUTOMATED RPPF'!$AQ$365,17,FALSE)</f>
        <v>0.82275100000000001</v>
      </c>
      <c r="AF55" s="13">
        <f t="shared" si="12"/>
        <v>51</v>
      </c>
      <c r="AG55">
        <f>VLOOKUP($AD55,'AUTOMATED RPPF'!$C$2:'AUTOMATED RPPF'!$AQ$365,16,FALSE)</f>
        <v>0.76038300000000003</v>
      </c>
      <c r="AH55" s="13">
        <f t="shared" si="13"/>
        <v>84</v>
      </c>
      <c r="AI55">
        <f t="shared" si="14"/>
        <v>0.79156700000000002</v>
      </c>
      <c r="AJ55" s="13">
        <f t="shared" si="15"/>
        <v>65</v>
      </c>
      <c r="AK55">
        <f>VLOOKUP($AD55,'AUTOMATED RPPF'!$C$2:'AUTOMATED RPPF'!$AQ$365,18,FALSE)</f>
        <v>0.83575600000000005</v>
      </c>
      <c r="AL55" s="13">
        <f t="shared" si="16"/>
        <v>56</v>
      </c>
      <c r="AM55">
        <f>VLOOKUP($AD55,'AUTOMATED RPPF'!$C$2:'AUTOMATED RPPF'!$AQ$365,19,FALSE)</f>
        <v>0.75706600000000002</v>
      </c>
      <c r="AN55" s="13">
        <f t="shared" si="17"/>
        <v>66</v>
      </c>
      <c r="AO55">
        <f t="shared" si="18"/>
        <v>63.5</v>
      </c>
      <c r="AP55">
        <f>IF(C55=1,(AO55/AE55),REF)</f>
        <v>77.180094585117487</v>
      </c>
      <c r="AQ55" s="13">
        <f t="shared" si="19"/>
        <v>55</v>
      </c>
      <c r="AR55">
        <f>IF(B55=1,(AO55/AI55),REF)</f>
        <v>80.220625670347545</v>
      </c>
      <c r="AS55" s="13">
        <f t="shared" si="20"/>
        <v>58</v>
      </c>
      <c r="AT55">
        <f t="shared" si="21"/>
        <v>55</v>
      </c>
      <c r="AU55" t="str">
        <f t="shared" si="22"/>
        <v>Arizona St.</v>
      </c>
      <c r="AV55">
        <f t="shared" si="23"/>
        <v>0.5906531692573237</v>
      </c>
      <c r="AW55">
        <f t="shared" si="24"/>
        <v>0.52060849349609939</v>
      </c>
      <c r="AX55" t="str">
        <f t="shared" si="25"/>
        <v>Arizona St.</v>
      </c>
      <c r="AY55">
        <f t="shared" si="26"/>
        <v>0.790523044431791</v>
      </c>
      <c r="AZ55" s="13">
        <f t="shared" si="27"/>
        <v>54</v>
      </c>
      <c r="BA55" t="str">
        <f t="shared" si="28"/>
        <v>Arizona St.</v>
      </c>
      <c r="BB55" t="str">
        <f t="shared" si="29"/>
        <v/>
      </c>
      <c r="BC55">
        <v>55</v>
      </c>
    </row>
    <row r="56" spans="1:55" x14ac:dyDescent="0.25">
      <c r="A56">
        <v>1</v>
      </c>
      <c r="B56">
        <v>1</v>
      </c>
      <c r="C56">
        <v>1</v>
      </c>
      <c r="D56" t="s">
        <v>176</v>
      </c>
      <c r="E56">
        <f>VLOOKUP($D56,'AUTOMATED RPPF'!$C$2:'AUTOMATED RPPF'!$Q$365,2,FALSE)</f>
        <v>66.595699999999994</v>
      </c>
      <c r="F56">
        <f>VLOOKUP($D56,'AUTOMATED RPPF'!$C$2:'AUTOMATED RPPF'!$Q$365,3,FALSE)</f>
        <v>261</v>
      </c>
      <c r="G56">
        <f>VLOOKUP($D56,'AUTOMATED RPPF'!$C$2:'AUTOMATED RPPF'!$Q$365,4,FALSE)</f>
        <v>65.515500000000003</v>
      </c>
      <c r="H56">
        <f>VLOOKUP($D56,'AUTOMATED RPPF'!$C$2:'AUTOMATED RPPF'!$Q$365,5,FALSE)</f>
        <v>283</v>
      </c>
      <c r="I56">
        <f>VLOOKUP($D56,'AUTOMATED RPPF'!$C$2:'AUTOMATED RPPF'!$Q$365,6,FALSE)</f>
        <v>109.855</v>
      </c>
      <c r="J56">
        <f>VLOOKUP($D56,'AUTOMATED RPPF'!$C$2:'AUTOMATED RPPF'!$Q$365,7,FALSE)</f>
        <v>92</v>
      </c>
      <c r="K56">
        <f>VLOOKUP($D56,'AUTOMATED RPPF'!$C$2:'AUTOMATED RPPF'!$Q$365,8,FALSE)</f>
        <v>110.241</v>
      </c>
      <c r="L56">
        <f>VLOOKUP($D56,'AUTOMATED RPPF'!$C$2:'AUTOMATED RPPF'!$Q$365,9,FALSE)</f>
        <v>117</v>
      </c>
      <c r="M56">
        <f>VLOOKUP($D56,'AUTOMATED RPPF'!$C$2:'AUTOMATED RPPF'!$Q$365,10,FALSE)</f>
        <v>95.578999999999994</v>
      </c>
      <c r="N56">
        <f>VLOOKUP($D56,'AUTOMATED RPPF'!$C$2:'AUTOMATED RPPF'!$Q$365,11,FALSE)</f>
        <v>14</v>
      </c>
      <c r="O56">
        <f>VLOOKUP($D56,'AUTOMATED RPPF'!$C$2:'AUTOMATED RPPF'!$Q$365,12,FALSE)</f>
        <v>98.191900000000004</v>
      </c>
      <c r="P56">
        <f>VLOOKUP($D56,'AUTOMATED RPPF'!$C$2:'AUTOMATED RPPF'!$Q$365,13,FALSE)</f>
        <v>38</v>
      </c>
      <c r="Q56">
        <f>VLOOKUP($D56,'AUTOMATED RPPF'!$C$2:'AUTOMATED RPPF'!$Q$365,14,FALSE)</f>
        <v>12.048999999999999</v>
      </c>
      <c r="R56">
        <f>VLOOKUP($D56,'AUTOMATED RPPF'!$C$2:'AUTOMATED RPPF'!$Q$365,15,FALSE)</f>
        <v>68</v>
      </c>
      <c r="S56" t="str">
        <f t="shared" si="0"/>
        <v>Liberty</v>
      </c>
      <c r="T56">
        <f t="shared" si="1"/>
        <v>110.241</v>
      </c>
      <c r="U56" t="str">
        <f t="shared" si="2"/>
        <v>Liberty</v>
      </c>
      <c r="V56">
        <f t="shared" si="3"/>
        <v>0.18092909902591303</v>
      </c>
      <c r="W56" s="13">
        <f t="shared" si="4"/>
        <v>67</v>
      </c>
      <c r="X56" t="str">
        <f t="shared" si="5"/>
        <v>Liberty</v>
      </c>
      <c r="Y56">
        <f t="shared" si="6"/>
        <v>809342.74195885158</v>
      </c>
      <c r="Z56" s="13">
        <f t="shared" si="7"/>
        <v>143</v>
      </c>
      <c r="AA56">
        <f t="shared" si="8"/>
        <v>23.113987475050592</v>
      </c>
      <c r="AB56">
        <f t="shared" si="9"/>
        <v>54</v>
      </c>
      <c r="AC56">
        <f t="shared" si="10"/>
        <v>60.5</v>
      </c>
      <c r="AD56" t="str">
        <f t="shared" si="11"/>
        <v>Liberty</v>
      </c>
      <c r="AE56">
        <f>VLOOKUP($AD56,'AUTOMATED RPPF'!$C$2:'AUTOMATED RPPF'!$AQ$365,17,FALSE)</f>
        <v>0.82774800000000004</v>
      </c>
      <c r="AF56" s="13">
        <f t="shared" si="12"/>
        <v>48</v>
      </c>
      <c r="AG56">
        <f>VLOOKUP($AD56,'AUTOMATED RPPF'!$C$2:'AUTOMATED RPPF'!$AQ$365,16,FALSE)</f>
        <v>0.78746899999999997</v>
      </c>
      <c r="AH56" s="13">
        <f t="shared" si="13"/>
        <v>69</v>
      </c>
      <c r="AI56">
        <f t="shared" si="14"/>
        <v>0.80760849999999995</v>
      </c>
      <c r="AJ56" s="13">
        <f t="shared" si="15"/>
        <v>58</v>
      </c>
      <c r="AK56">
        <f>VLOOKUP($AD56,'AUTOMATED RPPF'!$C$2:'AUTOMATED RPPF'!$AQ$365,18,FALSE)</f>
        <v>0.82756099999999999</v>
      </c>
      <c r="AL56" s="13">
        <f t="shared" si="16"/>
        <v>61</v>
      </c>
      <c r="AM56">
        <f>VLOOKUP($AD56,'AUTOMATED RPPF'!$C$2:'AUTOMATED RPPF'!$AQ$365,19,FALSE)</f>
        <v>0.80175600000000002</v>
      </c>
      <c r="AN56" s="13">
        <f t="shared" si="17"/>
        <v>56</v>
      </c>
      <c r="AO56">
        <f t="shared" si="18"/>
        <v>74.25</v>
      </c>
      <c r="AP56">
        <f>IF(C56=1,(AO56/AE56),REF)</f>
        <v>89.701213412777804</v>
      </c>
      <c r="AQ56" s="13">
        <f t="shared" si="19"/>
        <v>60</v>
      </c>
      <c r="AR56">
        <f>IF(B56=1,(AO56/AI56),REF)</f>
        <v>91.938111102099597</v>
      </c>
      <c r="AS56" s="13">
        <f t="shared" si="20"/>
        <v>65</v>
      </c>
      <c r="AT56">
        <f t="shared" si="21"/>
        <v>58</v>
      </c>
      <c r="AU56" t="str">
        <f t="shared" si="22"/>
        <v>Liberty</v>
      </c>
      <c r="AV56">
        <f t="shared" si="23"/>
        <v>0.5853733662699232</v>
      </c>
      <c r="AW56">
        <f t="shared" si="24"/>
        <v>0.52218363662346912</v>
      </c>
      <c r="AX56" t="str">
        <f t="shared" si="25"/>
        <v>Liberty</v>
      </c>
      <c r="AY56">
        <f t="shared" si="26"/>
        <v>0.7894678282620623</v>
      </c>
      <c r="AZ56" s="13">
        <f t="shared" si="27"/>
        <v>55</v>
      </c>
      <c r="BA56" t="str">
        <f t="shared" si="28"/>
        <v>Liberty</v>
      </c>
      <c r="BB56" t="str">
        <f t="shared" si="29"/>
        <v/>
      </c>
      <c r="BC56">
        <v>56</v>
      </c>
    </row>
    <row r="57" spans="1:55" x14ac:dyDescent="0.25">
      <c r="A57">
        <v>1</v>
      </c>
      <c r="B57">
        <v>1</v>
      </c>
      <c r="C57">
        <v>1</v>
      </c>
      <c r="D57" t="s">
        <v>294</v>
      </c>
      <c r="E57">
        <f>VLOOKUP($D57,'AUTOMATED RPPF'!$C$2:'AUTOMATED RPPF'!$Q$365,2,FALSE)</f>
        <v>69.316199999999995</v>
      </c>
      <c r="F57">
        <f>VLOOKUP($D57,'AUTOMATED RPPF'!$C$2:'AUTOMATED RPPF'!$Q$365,3,FALSE)</f>
        <v>117</v>
      </c>
      <c r="G57">
        <f>VLOOKUP($D57,'AUTOMATED RPPF'!$C$2:'AUTOMATED RPPF'!$Q$365,4,FALSE)</f>
        <v>68.366299999999995</v>
      </c>
      <c r="H57">
        <f>VLOOKUP($D57,'AUTOMATED RPPF'!$C$2:'AUTOMATED RPPF'!$Q$365,5,FALSE)</f>
        <v>126</v>
      </c>
      <c r="I57">
        <f>VLOOKUP($D57,'AUTOMATED RPPF'!$C$2:'AUTOMATED RPPF'!$Q$365,6,FALSE)</f>
        <v>113.886</v>
      </c>
      <c r="J57">
        <f>VLOOKUP($D57,'AUTOMATED RPPF'!$C$2:'AUTOMATED RPPF'!$Q$365,7,FALSE)</f>
        <v>41</v>
      </c>
      <c r="K57">
        <f>VLOOKUP($D57,'AUTOMATED RPPF'!$C$2:'AUTOMATED RPPF'!$Q$365,8,FALSE)</f>
        <v>116.58199999999999</v>
      </c>
      <c r="L57">
        <f>VLOOKUP($D57,'AUTOMATED RPPF'!$C$2:'AUTOMATED RPPF'!$Q$365,9,FALSE)</f>
        <v>47</v>
      </c>
      <c r="M57">
        <f>VLOOKUP($D57,'AUTOMATED RPPF'!$C$2:'AUTOMATED RPPF'!$Q$365,10,FALSE)</f>
        <v>102.712</v>
      </c>
      <c r="N57">
        <f>VLOOKUP($D57,'AUTOMATED RPPF'!$C$2:'AUTOMATED RPPF'!$Q$365,11,FALSE)</f>
        <v>99</v>
      </c>
      <c r="O57">
        <f>VLOOKUP($D57,'AUTOMATED RPPF'!$C$2:'AUTOMATED RPPF'!$Q$365,12,FALSE)</f>
        <v>102.845</v>
      </c>
      <c r="P57">
        <f>VLOOKUP($D57,'AUTOMATED RPPF'!$C$2:'AUTOMATED RPPF'!$Q$365,13,FALSE)</f>
        <v>88</v>
      </c>
      <c r="Q57">
        <f>VLOOKUP($D57,'AUTOMATED RPPF'!$C$2:'AUTOMATED RPPF'!$Q$365,14,FALSE)</f>
        <v>13.737399999999999</v>
      </c>
      <c r="R57">
        <f>VLOOKUP($D57,'AUTOMATED RPPF'!$C$2:'AUTOMATED RPPF'!$Q$365,15,FALSE)</f>
        <v>57</v>
      </c>
      <c r="S57" t="str">
        <f t="shared" si="0"/>
        <v>Santa Clara</v>
      </c>
      <c r="T57">
        <f t="shared" si="1"/>
        <v>116.58199999999999</v>
      </c>
      <c r="U57" t="str">
        <f t="shared" si="2"/>
        <v>Santa Clara</v>
      </c>
      <c r="V57">
        <f t="shared" si="3"/>
        <v>0.19817878071792736</v>
      </c>
      <c r="W57" s="13">
        <f t="shared" si="4"/>
        <v>60</v>
      </c>
      <c r="X57" t="str">
        <f t="shared" si="5"/>
        <v>Santa Clara</v>
      </c>
      <c r="Y57">
        <f t="shared" si="6"/>
        <v>942101.61684932862</v>
      </c>
      <c r="Z57" s="13">
        <f t="shared" si="7"/>
        <v>42</v>
      </c>
      <c r="AA57">
        <f t="shared" si="8"/>
        <v>23.914337048210509</v>
      </c>
      <c r="AB57">
        <f t="shared" si="9"/>
        <v>76</v>
      </c>
      <c r="AC57">
        <f t="shared" si="10"/>
        <v>68</v>
      </c>
      <c r="AD57" t="str">
        <f t="shared" si="11"/>
        <v>Santa Clara</v>
      </c>
      <c r="AE57">
        <f>VLOOKUP($AD57,'AUTOMATED RPPF'!$C$2:'AUTOMATED RPPF'!$AQ$365,17,FALSE)</f>
        <v>0.76896500000000001</v>
      </c>
      <c r="AF57" s="13">
        <f t="shared" si="12"/>
        <v>65</v>
      </c>
      <c r="AG57">
        <f>VLOOKUP($AD57,'AUTOMATED RPPF'!$C$2:'AUTOMATED RPPF'!$AQ$365,16,FALSE)</f>
        <v>0.86824000000000001</v>
      </c>
      <c r="AH57" s="13">
        <f t="shared" si="13"/>
        <v>40</v>
      </c>
      <c r="AI57">
        <f t="shared" si="14"/>
        <v>0.81860250000000001</v>
      </c>
      <c r="AJ57" s="13">
        <f t="shared" si="15"/>
        <v>53</v>
      </c>
      <c r="AK57">
        <f>VLOOKUP($AD57,'AUTOMATED RPPF'!$C$2:'AUTOMATED RPPF'!$AQ$365,18,FALSE)</f>
        <v>0.794068</v>
      </c>
      <c r="AL57" s="13">
        <f t="shared" si="16"/>
        <v>68</v>
      </c>
      <c r="AM57">
        <f>VLOOKUP($AD57,'AUTOMATED RPPF'!$C$2:'AUTOMATED RPPF'!$AQ$365,19,FALSE)</f>
        <v>0.81655100000000003</v>
      </c>
      <c r="AN57" s="13">
        <f t="shared" si="17"/>
        <v>51</v>
      </c>
      <c r="AO57">
        <f t="shared" si="18"/>
        <v>57</v>
      </c>
      <c r="AP57">
        <f>IF(C57=1,(AO57/AE57),REF)</f>
        <v>74.125610398392638</v>
      </c>
      <c r="AQ57" s="13">
        <f t="shared" si="19"/>
        <v>53</v>
      </c>
      <c r="AR57">
        <f>IF(B57=1,(AO57/AI57),REF)</f>
        <v>69.630864797016869</v>
      </c>
      <c r="AS57" s="13">
        <f t="shared" si="20"/>
        <v>51</v>
      </c>
      <c r="AT57">
        <f t="shared" si="21"/>
        <v>51</v>
      </c>
      <c r="AU57" t="str">
        <f t="shared" si="22"/>
        <v>Santa Clara</v>
      </c>
      <c r="AV57">
        <f t="shared" si="23"/>
        <v>0.55427385715940269</v>
      </c>
      <c r="AW57">
        <f t="shared" si="24"/>
        <v>0.54800203011499449</v>
      </c>
      <c r="AX57" t="str">
        <f t="shared" si="25"/>
        <v>Santa Clara</v>
      </c>
      <c r="AY57">
        <f t="shared" si="26"/>
        <v>0.78795991485358785</v>
      </c>
      <c r="AZ57" s="13">
        <f t="shared" si="27"/>
        <v>56</v>
      </c>
      <c r="BA57" t="str">
        <f t="shared" si="28"/>
        <v>Santa Clara</v>
      </c>
      <c r="BB57" t="str">
        <f t="shared" si="29"/>
        <v/>
      </c>
      <c r="BC57">
        <v>57</v>
      </c>
    </row>
    <row r="58" spans="1:55" x14ac:dyDescent="0.25">
      <c r="A58">
        <v>1</v>
      </c>
      <c r="B58">
        <v>1</v>
      </c>
      <c r="C58">
        <v>1</v>
      </c>
      <c r="D58" t="s">
        <v>131</v>
      </c>
      <c r="E58">
        <f>VLOOKUP($D58,'AUTOMATED RPPF'!$C$2:'AUTOMATED RPPF'!$Q$365,2,FALSE)</f>
        <v>64.825100000000006</v>
      </c>
      <c r="F58">
        <f>VLOOKUP($D58,'AUTOMATED RPPF'!$C$2:'AUTOMATED RPPF'!$Q$365,3,FALSE)</f>
        <v>333</v>
      </c>
      <c r="G58">
        <f>VLOOKUP($D58,'AUTOMATED RPPF'!$C$2:'AUTOMATED RPPF'!$Q$365,4,FALSE)</f>
        <v>64.098399999999998</v>
      </c>
      <c r="H58">
        <f>VLOOKUP($D58,'AUTOMATED RPPF'!$C$2:'AUTOMATED RPPF'!$Q$365,5,FALSE)</f>
        <v>334</v>
      </c>
      <c r="I58">
        <f>VLOOKUP($D58,'AUTOMATED RPPF'!$C$2:'AUTOMATED RPPF'!$Q$365,6,FALSE)</f>
        <v>106.02500000000001</v>
      </c>
      <c r="J58">
        <f>VLOOKUP($D58,'AUTOMATED RPPF'!$C$2:'AUTOMATED RPPF'!$Q$365,7,FALSE)</f>
        <v>174</v>
      </c>
      <c r="K58">
        <f>VLOOKUP($D58,'AUTOMATED RPPF'!$C$2:'AUTOMATED RPPF'!$Q$365,8,FALSE)</f>
        <v>106.479</v>
      </c>
      <c r="L58">
        <f>VLOOKUP($D58,'AUTOMATED RPPF'!$C$2:'AUTOMATED RPPF'!$Q$365,9,FALSE)</f>
        <v>196</v>
      </c>
      <c r="M58">
        <f>VLOOKUP($D58,'AUTOMATED RPPF'!$C$2:'AUTOMATED RPPF'!$Q$365,10,FALSE)</f>
        <v>93.5197</v>
      </c>
      <c r="N58">
        <f>VLOOKUP($D58,'AUTOMATED RPPF'!$C$2:'AUTOMATED RPPF'!$Q$365,11,FALSE)</f>
        <v>7</v>
      </c>
      <c r="O58">
        <f>VLOOKUP($D58,'AUTOMATED RPPF'!$C$2:'AUTOMATED RPPF'!$Q$365,12,FALSE)</f>
        <v>94.775899999999993</v>
      </c>
      <c r="P58">
        <f>VLOOKUP($D58,'AUTOMATED RPPF'!$C$2:'AUTOMATED RPPF'!$Q$365,13,FALSE)</f>
        <v>15</v>
      </c>
      <c r="Q58">
        <f>VLOOKUP($D58,'AUTOMATED RPPF'!$C$2:'AUTOMATED RPPF'!$Q$365,14,FALSE)</f>
        <v>11.703099999999999</v>
      </c>
      <c r="R58">
        <f>VLOOKUP($D58,'AUTOMATED RPPF'!$C$2:'AUTOMATED RPPF'!$Q$365,15,FALSE)</f>
        <v>71</v>
      </c>
      <c r="S58" t="str">
        <f t="shared" si="0"/>
        <v>George Mason</v>
      </c>
      <c r="T58">
        <f t="shared" si="1"/>
        <v>106.479</v>
      </c>
      <c r="U58" t="str">
        <f t="shared" si="2"/>
        <v>George Mason</v>
      </c>
      <c r="V58">
        <f t="shared" si="3"/>
        <v>0.18053346620367736</v>
      </c>
      <c r="W58" s="13">
        <f t="shared" si="4"/>
        <v>68</v>
      </c>
      <c r="X58" t="str">
        <f t="shared" si="5"/>
        <v>George Mason</v>
      </c>
      <c r="Y58">
        <f t="shared" si="6"/>
        <v>734972.5563905692</v>
      </c>
      <c r="Z58" s="13">
        <f t="shared" si="7"/>
        <v>239</v>
      </c>
      <c r="AA58">
        <f t="shared" si="8"/>
        <v>22.437448657789769</v>
      </c>
      <c r="AB58">
        <f t="shared" si="9"/>
        <v>36</v>
      </c>
      <c r="AC58">
        <f t="shared" si="10"/>
        <v>52</v>
      </c>
      <c r="AD58" t="str">
        <f t="shared" si="11"/>
        <v>George Mason</v>
      </c>
      <c r="AE58">
        <f>VLOOKUP($AD58,'AUTOMATED RPPF'!$C$2:'AUTOMATED RPPF'!$AQ$365,17,FALSE)</f>
        <v>0.83014699999999997</v>
      </c>
      <c r="AF58" s="13">
        <f t="shared" si="12"/>
        <v>47</v>
      </c>
      <c r="AG58">
        <f>VLOOKUP($AD58,'AUTOMATED RPPF'!$C$2:'AUTOMATED RPPF'!$AQ$365,16,FALSE)</f>
        <v>0.78527100000000005</v>
      </c>
      <c r="AH58" s="13">
        <f t="shared" si="13"/>
        <v>71</v>
      </c>
      <c r="AI58">
        <f t="shared" si="14"/>
        <v>0.80770900000000001</v>
      </c>
      <c r="AJ58" s="13">
        <f t="shared" si="15"/>
        <v>57</v>
      </c>
      <c r="AK58">
        <f>VLOOKUP($AD58,'AUTOMATED RPPF'!$C$2:'AUTOMATED RPPF'!$AQ$365,18,FALSE)</f>
        <v>0.76297700000000002</v>
      </c>
      <c r="AL58" s="13">
        <f t="shared" si="16"/>
        <v>77</v>
      </c>
      <c r="AM58">
        <f>VLOOKUP($AD58,'AUTOMATED RPPF'!$C$2:'AUTOMATED RPPF'!$AQ$365,19,FALSE)</f>
        <v>0.90972600000000003</v>
      </c>
      <c r="AN58" s="13">
        <f t="shared" si="17"/>
        <v>26</v>
      </c>
      <c r="AO58">
        <f t="shared" si="18"/>
        <v>86.5</v>
      </c>
      <c r="AP58">
        <f>IF(C58=1,(AO58/AE58),REF)</f>
        <v>104.19841305214619</v>
      </c>
      <c r="AQ58" s="13">
        <f t="shared" si="19"/>
        <v>73</v>
      </c>
      <c r="AR58">
        <f>IF(B58=1,(AO58/AI58),REF)</f>
        <v>107.09302483939142</v>
      </c>
      <c r="AS58" s="13">
        <f t="shared" si="20"/>
        <v>73</v>
      </c>
      <c r="AT58">
        <f t="shared" si="21"/>
        <v>57</v>
      </c>
      <c r="AU58" t="str">
        <f t="shared" si="22"/>
        <v>George Mason</v>
      </c>
      <c r="AV58">
        <f t="shared" si="23"/>
        <v>0.57834041558119087</v>
      </c>
      <c r="AW58">
        <f t="shared" si="24"/>
        <v>0.51238227573474071</v>
      </c>
      <c r="AX58" t="str">
        <f t="shared" si="25"/>
        <v>George Mason</v>
      </c>
      <c r="AY58">
        <f t="shared" si="26"/>
        <v>0.78464595648304136</v>
      </c>
      <c r="AZ58" s="13">
        <f t="shared" si="27"/>
        <v>59</v>
      </c>
      <c r="BA58" t="str">
        <f t="shared" si="28"/>
        <v>George Mason</v>
      </c>
      <c r="BB58" t="str">
        <f t="shared" si="29"/>
        <v/>
      </c>
      <c r="BC58">
        <v>58</v>
      </c>
    </row>
    <row r="59" spans="1:55" x14ac:dyDescent="0.25">
      <c r="A59">
        <v>1</v>
      </c>
      <c r="B59">
        <v>1</v>
      </c>
      <c r="C59">
        <v>1</v>
      </c>
      <c r="D59" t="s">
        <v>240</v>
      </c>
      <c r="E59">
        <f>VLOOKUP($D59,'AUTOMATED RPPF'!$C$2:'AUTOMATED RPPF'!$Q$365,2,FALSE)</f>
        <v>60.919600000000003</v>
      </c>
      <c r="F59">
        <f>VLOOKUP($D59,'AUTOMATED RPPF'!$C$2:'AUTOMATED RPPF'!$Q$365,3,FALSE)</f>
        <v>363</v>
      </c>
      <c r="G59">
        <f>VLOOKUP($D59,'AUTOMATED RPPF'!$C$2:'AUTOMATED RPPF'!$Q$365,4,FALSE)</f>
        <v>60.645899999999997</v>
      </c>
      <c r="H59">
        <f>VLOOKUP($D59,'AUTOMATED RPPF'!$C$2:'AUTOMATED RPPF'!$Q$365,5,FALSE)</f>
        <v>363</v>
      </c>
      <c r="I59">
        <f>VLOOKUP($D59,'AUTOMATED RPPF'!$C$2:'AUTOMATED RPPF'!$Q$365,6,FALSE)</f>
        <v>111.20099999999999</v>
      </c>
      <c r="J59">
        <f>VLOOKUP($D59,'AUTOMATED RPPF'!$C$2:'AUTOMATED RPPF'!$Q$365,7,FALSE)</f>
        <v>72</v>
      </c>
      <c r="K59">
        <f>VLOOKUP($D59,'AUTOMATED RPPF'!$C$2:'AUTOMATED RPPF'!$Q$365,8,FALSE)</f>
        <v>110.473</v>
      </c>
      <c r="L59">
        <f>VLOOKUP($D59,'AUTOMATED RPPF'!$C$2:'AUTOMATED RPPF'!$Q$365,9,FALSE)</f>
        <v>115</v>
      </c>
      <c r="M59">
        <f>VLOOKUP($D59,'AUTOMATED RPPF'!$C$2:'AUTOMATED RPPF'!$Q$365,10,FALSE)</f>
        <v>97.531099999999995</v>
      </c>
      <c r="N59">
        <f>VLOOKUP($D59,'AUTOMATED RPPF'!$C$2:'AUTOMATED RPPF'!$Q$365,11,FALSE)</f>
        <v>26</v>
      </c>
      <c r="O59">
        <f>VLOOKUP($D59,'AUTOMATED RPPF'!$C$2:'AUTOMATED RPPF'!$Q$365,12,FALSE)</f>
        <v>97.647999999999996</v>
      </c>
      <c r="P59">
        <f>VLOOKUP($D59,'AUTOMATED RPPF'!$C$2:'AUTOMATED RPPF'!$Q$365,13,FALSE)</f>
        <v>33</v>
      </c>
      <c r="Q59">
        <f>VLOOKUP($D59,'AUTOMATED RPPF'!$C$2:'AUTOMATED RPPF'!$Q$365,14,FALSE)</f>
        <v>12.8253</v>
      </c>
      <c r="R59">
        <f>VLOOKUP($D59,'AUTOMATED RPPF'!$C$2:'AUTOMATED RPPF'!$Q$365,15,FALSE)</f>
        <v>62</v>
      </c>
      <c r="S59" t="str">
        <f t="shared" si="0"/>
        <v>North Texas</v>
      </c>
      <c r="T59">
        <f t="shared" si="1"/>
        <v>110.473</v>
      </c>
      <c r="U59" t="str">
        <f t="shared" si="2"/>
        <v>North Texas</v>
      </c>
      <c r="V59">
        <f t="shared" si="3"/>
        <v>0.21052337835442128</v>
      </c>
      <c r="W59" s="13">
        <f t="shared" si="4"/>
        <v>57</v>
      </c>
      <c r="X59" t="str">
        <f t="shared" si="5"/>
        <v>North Texas</v>
      </c>
      <c r="Y59">
        <f t="shared" si="6"/>
        <v>743480.08305718843</v>
      </c>
      <c r="Z59" s="13">
        <f t="shared" si="7"/>
        <v>227</v>
      </c>
      <c r="AA59">
        <f t="shared" si="8"/>
        <v>25.044036098025266</v>
      </c>
      <c r="AB59">
        <f t="shared" si="9"/>
        <v>115</v>
      </c>
      <c r="AC59">
        <f t="shared" si="10"/>
        <v>86</v>
      </c>
      <c r="AD59" t="str">
        <f t="shared" si="11"/>
        <v>North Texas</v>
      </c>
      <c r="AE59">
        <f>VLOOKUP($AD59,'AUTOMATED RPPF'!$C$2:'AUTOMATED RPPF'!$AQ$365,17,FALSE)</f>
        <v>0.83894500000000005</v>
      </c>
      <c r="AF59" s="13">
        <f t="shared" si="12"/>
        <v>45</v>
      </c>
      <c r="AG59">
        <f>VLOOKUP($AD59,'AUTOMATED RPPF'!$C$2:'AUTOMATED RPPF'!$AQ$365,16,FALSE)</f>
        <v>0.77617700000000001</v>
      </c>
      <c r="AH59" s="13">
        <f t="shared" si="13"/>
        <v>77</v>
      </c>
      <c r="AI59">
        <f t="shared" si="14"/>
        <v>0.80756099999999997</v>
      </c>
      <c r="AJ59" s="13">
        <f t="shared" si="15"/>
        <v>59</v>
      </c>
      <c r="AK59">
        <f>VLOOKUP($AD59,'AUTOMATED RPPF'!$C$2:'AUTOMATED RPPF'!$AQ$365,18,FALSE)</f>
        <v>0.83655500000000005</v>
      </c>
      <c r="AL59" s="13">
        <f t="shared" si="16"/>
        <v>55</v>
      </c>
      <c r="AM59">
        <f>VLOOKUP($AD59,'AUTOMATED RPPF'!$C$2:'AUTOMATED RPPF'!$AQ$365,19,FALSE)</f>
        <v>0.82114900000000002</v>
      </c>
      <c r="AN59" s="13">
        <f t="shared" si="17"/>
        <v>49</v>
      </c>
      <c r="AO59">
        <f t="shared" si="18"/>
        <v>88.833333333333329</v>
      </c>
      <c r="AP59">
        <f>IF(C59=1,(AO59/AE59),REF)</f>
        <v>105.88695723001308</v>
      </c>
      <c r="AQ59" s="13">
        <f t="shared" si="19"/>
        <v>74</v>
      </c>
      <c r="AR59">
        <f>IF(B59=1,(AO59/AI59),REF)</f>
        <v>110.00201016806574</v>
      </c>
      <c r="AS59" s="13">
        <f t="shared" si="20"/>
        <v>75</v>
      </c>
      <c r="AT59">
        <f t="shared" si="21"/>
        <v>55</v>
      </c>
      <c r="AU59" t="str">
        <f t="shared" si="22"/>
        <v>North Texas</v>
      </c>
      <c r="AV59">
        <f t="shared" si="23"/>
        <v>0.5835309473103838</v>
      </c>
      <c r="AW59">
        <f t="shared" si="24"/>
        <v>0.51057504443503421</v>
      </c>
      <c r="AX59" t="str">
        <f t="shared" si="25"/>
        <v>North Texas</v>
      </c>
      <c r="AY59">
        <f t="shared" si="26"/>
        <v>0.7856186058035679</v>
      </c>
      <c r="AZ59" s="13">
        <f t="shared" si="27"/>
        <v>57</v>
      </c>
      <c r="BA59" t="str">
        <f t="shared" si="28"/>
        <v>North Texas</v>
      </c>
      <c r="BB59" t="str">
        <f t="shared" si="29"/>
        <v/>
      </c>
      <c r="BC59">
        <v>59</v>
      </c>
    </row>
    <row r="60" spans="1:55" x14ac:dyDescent="0.25">
      <c r="A60">
        <v>1</v>
      </c>
      <c r="B60">
        <v>1</v>
      </c>
      <c r="C60">
        <v>1</v>
      </c>
      <c r="D60" t="s">
        <v>292</v>
      </c>
      <c r="E60">
        <f>VLOOKUP($D60,'AUTOMATED RPPF'!$C$2:'AUTOMATED RPPF'!$Q$365,2,FALSE)</f>
        <v>68.544700000000006</v>
      </c>
      <c r="F60">
        <f>VLOOKUP($D60,'AUTOMATED RPPF'!$C$2:'AUTOMATED RPPF'!$Q$365,3,FALSE)</f>
        <v>156</v>
      </c>
      <c r="G60">
        <f>VLOOKUP($D60,'AUTOMATED RPPF'!$C$2:'AUTOMATED RPPF'!$Q$365,4,FALSE)</f>
        <v>67.466700000000003</v>
      </c>
      <c r="H60">
        <f>VLOOKUP($D60,'AUTOMATED RPPF'!$C$2:'AUTOMATED RPPF'!$Q$365,5,FALSE)</f>
        <v>181</v>
      </c>
      <c r="I60">
        <f>VLOOKUP($D60,'AUTOMATED RPPF'!$C$2:'AUTOMATED RPPF'!$Q$365,6,FALSE)</f>
        <v>110.59099999999999</v>
      </c>
      <c r="J60">
        <f>VLOOKUP($D60,'AUTOMATED RPPF'!$C$2:'AUTOMATED RPPF'!$Q$365,7,FALSE)</f>
        <v>80</v>
      </c>
      <c r="K60">
        <f>VLOOKUP($D60,'AUTOMATED RPPF'!$C$2:'AUTOMATED RPPF'!$Q$365,8,FALSE)</f>
        <v>112.875</v>
      </c>
      <c r="L60">
        <f>VLOOKUP($D60,'AUTOMATED RPPF'!$C$2:'AUTOMATED RPPF'!$Q$365,9,FALSE)</f>
        <v>82</v>
      </c>
      <c r="M60">
        <f>VLOOKUP($D60,'AUTOMATED RPPF'!$C$2:'AUTOMATED RPPF'!$Q$365,10,FALSE)</f>
        <v>98.927999999999997</v>
      </c>
      <c r="N60">
        <f>VLOOKUP($D60,'AUTOMATED RPPF'!$C$2:'AUTOMATED RPPF'!$Q$365,11,FALSE)</f>
        <v>42</v>
      </c>
      <c r="O60">
        <f>VLOOKUP($D60,'AUTOMATED RPPF'!$C$2:'AUTOMATED RPPF'!$Q$365,12,FALSE)</f>
        <v>100.069</v>
      </c>
      <c r="P60">
        <f>VLOOKUP($D60,'AUTOMATED RPPF'!$C$2:'AUTOMATED RPPF'!$Q$365,13,FALSE)</f>
        <v>53</v>
      </c>
      <c r="Q60">
        <f>VLOOKUP($D60,'AUTOMATED RPPF'!$C$2:'AUTOMATED RPPF'!$Q$365,14,FALSE)</f>
        <v>12.806800000000001</v>
      </c>
      <c r="R60">
        <f>VLOOKUP($D60,'AUTOMATED RPPF'!$C$2:'AUTOMATED RPPF'!$Q$365,15,FALSE)</f>
        <v>63</v>
      </c>
      <c r="S60" t="str">
        <f t="shared" si="0"/>
        <v>San Francisco</v>
      </c>
      <c r="T60">
        <f t="shared" si="1"/>
        <v>112.875</v>
      </c>
      <c r="U60" t="str">
        <f t="shared" si="2"/>
        <v>San Francisco</v>
      </c>
      <c r="V60">
        <f t="shared" si="3"/>
        <v>0.1868269902705825</v>
      </c>
      <c r="W60" s="13">
        <f t="shared" si="4"/>
        <v>63</v>
      </c>
      <c r="X60" t="str">
        <f t="shared" si="5"/>
        <v>San Francisco</v>
      </c>
      <c r="Y60">
        <f t="shared" si="6"/>
        <v>873311.95753593754</v>
      </c>
      <c r="Z60" s="13">
        <f t="shared" si="7"/>
        <v>85</v>
      </c>
      <c r="AA60">
        <f t="shared" si="8"/>
        <v>23.147570515368063</v>
      </c>
      <c r="AB60">
        <f t="shared" si="9"/>
        <v>57</v>
      </c>
      <c r="AC60">
        <f t="shared" si="10"/>
        <v>60</v>
      </c>
      <c r="AD60" t="str">
        <f t="shared" si="11"/>
        <v>San Francisco</v>
      </c>
      <c r="AE60">
        <f>VLOOKUP($AD60,'AUTOMATED RPPF'!$C$2:'AUTOMATED RPPF'!$AQ$365,17,FALSE)</f>
        <v>0.77166400000000002</v>
      </c>
      <c r="AF60" s="13">
        <f t="shared" si="12"/>
        <v>64</v>
      </c>
      <c r="AG60">
        <f>VLOOKUP($AD60,'AUTOMATED RPPF'!$C$2:'AUTOMATED RPPF'!$AQ$365,16,FALSE)</f>
        <v>0.84165599999999996</v>
      </c>
      <c r="AH60" s="13">
        <f t="shared" si="13"/>
        <v>56</v>
      </c>
      <c r="AI60">
        <f t="shared" si="14"/>
        <v>0.80665999999999993</v>
      </c>
      <c r="AJ60" s="13">
        <f t="shared" si="15"/>
        <v>61</v>
      </c>
      <c r="AK60">
        <f>VLOOKUP($AD60,'AUTOMATED RPPF'!$C$2:'AUTOMATED RPPF'!$AQ$365,18,FALSE)</f>
        <v>0.84745099999999995</v>
      </c>
      <c r="AL60" s="13">
        <f t="shared" si="16"/>
        <v>51</v>
      </c>
      <c r="AM60">
        <f>VLOOKUP($AD60,'AUTOMATED RPPF'!$C$2:'AUTOMATED RPPF'!$AQ$365,19,FALSE)</f>
        <v>0.74327100000000002</v>
      </c>
      <c r="AN60" s="13">
        <f t="shared" si="17"/>
        <v>71</v>
      </c>
      <c r="AO60">
        <f t="shared" si="18"/>
        <v>65.166666666666671</v>
      </c>
      <c r="AP60">
        <f>IF(C60=1,(AO60/AE60),REF)</f>
        <v>84.449535894724477</v>
      </c>
      <c r="AQ60" s="13">
        <f t="shared" si="19"/>
        <v>56</v>
      </c>
      <c r="AR60">
        <f>IF(B60=1,(AO60/AI60),REF)</f>
        <v>80.785791618112555</v>
      </c>
      <c r="AS60" s="13">
        <f t="shared" si="20"/>
        <v>59</v>
      </c>
      <c r="AT60">
        <f t="shared" si="21"/>
        <v>51</v>
      </c>
      <c r="AU60" t="str">
        <f t="shared" si="22"/>
        <v>San Francisco</v>
      </c>
      <c r="AV60">
        <f t="shared" si="23"/>
        <v>0.54901367677397583</v>
      </c>
      <c r="AW60">
        <f t="shared" si="24"/>
        <v>0.53006969218744293</v>
      </c>
      <c r="AX60" t="str">
        <f t="shared" si="25"/>
        <v>San Francisco</v>
      </c>
      <c r="AY60">
        <f t="shared" si="26"/>
        <v>0.78128592663371332</v>
      </c>
      <c r="AZ60" s="13">
        <f t="shared" si="27"/>
        <v>60</v>
      </c>
      <c r="BA60" t="str">
        <f t="shared" si="28"/>
        <v>San Francisco</v>
      </c>
      <c r="BB60" t="str">
        <f t="shared" si="29"/>
        <v/>
      </c>
      <c r="BC60">
        <v>60</v>
      </c>
    </row>
    <row r="61" spans="1:55" x14ac:dyDescent="0.25">
      <c r="A61">
        <v>1</v>
      </c>
      <c r="B61">
        <v>1</v>
      </c>
      <c r="C61">
        <v>1</v>
      </c>
      <c r="D61" t="s">
        <v>345</v>
      </c>
      <c r="E61">
        <f>VLOOKUP($D61,'AUTOMATED RPPF'!$C$2:'AUTOMATED RPPF'!$Q$365,2,FALSE)</f>
        <v>72.722899999999996</v>
      </c>
      <c r="F61">
        <f>VLOOKUP($D61,'AUTOMATED RPPF'!$C$2:'AUTOMATED RPPF'!$Q$365,3,FALSE)</f>
        <v>15</v>
      </c>
      <c r="G61">
        <f>VLOOKUP($D61,'AUTOMATED RPPF'!$C$2:'AUTOMATED RPPF'!$Q$365,4,FALSE)</f>
        <v>72.102900000000005</v>
      </c>
      <c r="H61">
        <f>VLOOKUP($D61,'AUTOMATED RPPF'!$C$2:'AUTOMATED RPPF'!$Q$365,5,FALSE)</f>
        <v>14</v>
      </c>
      <c r="I61">
        <f>VLOOKUP($D61,'AUTOMATED RPPF'!$C$2:'AUTOMATED RPPF'!$Q$365,6,FALSE)</f>
        <v>107.256</v>
      </c>
      <c r="J61">
        <f>VLOOKUP($D61,'AUTOMATED RPPF'!$C$2:'AUTOMATED RPPF'!$Q$365,7,FALSE)</f>
        <v>149</v>
      </c>
      <c r="K61">
        <f>VLOOKUP($D61,'AUTOMATED RPPF'!$C$2:'AUTOMATED RPPF'!$Q$365,8,FALSE)</f>
        <v>115.60299999999999</v>
      </c>
      <c r="L61">
        <f>VLOOKUP($D61,'AUTOMATED RPPF'!$C$2:'AUTOMATED RPPF'!$Q$365,9,FALSE)</f>
        <v>56</v>
      </c>
      <c r="M61">
        <f>VLOOKUP($D61,'AUTOMATED RPPF'!$C$2:'AUTOMATED RPPF'!$Q$365,10,FALSE)</f>
        <v>108.664</v>
      </c>
      <c r="N61">
        <f>VLOOKUP($D61,'AUTOMATED RPPF'!$C$2:'AUTOMATED RPPF'!$Q$365,11,FALSE)</f>
        <v>245</v>
      </c>
      <c r="O61">
        <f>VLOOKUP($D61,'AUTOMATED RPPF'!$C$2:'AUTOMATED RPPF'!$Q$365,12,FALSE)</f>
        <v>104.98399999999999</v>
      </c>
      <c r="P61">
        <f>VLOOKUP($D61,'AUTOMATED RPPF'!$C$2:'AUTOMATED RPPF'!$Q$365,13,FALSE)</f>
        <v>118</v>
      </c>
      <c r="Q61">
        <f>VLOOKUP($D61,'AUTOMATED RPPF'!$C$2:'AUTOMATED RPPF'!$Q$365,14,FALSE)</f>
        <v>10.619400000000001</v>
      </c>
      <c r="R61">
        <f>VLOOKUP($D61,'AUTOMATED RPPF'!$C$2:'AUTOMATED RPPF'!$Q$365,15,FALSE)</f>
        <v>78</v>
      </c>
      <c r="S61" t="str">
        <f t="shared" si="0"/>
        <v>UCF</v>
      </c>
      <c r="T61">
        <f t="shared" si="1"/>
        <v>115.60299999999999</v>
      </c>
      <c r="U61" t="str">
        <f t="shared" si="2"/>
        <v>UCF</v>
      </c>
      <c r="V61">
        <f t="shared" si="3"/>
        <v>0.14602002945427095</v>
      </c>
      <c r="W61" s="13">
        <f t="shared" si="4"/>
        <v>85</v>
      </c>
      <c r="X61" t="str">
        <f t="shared" si="5"/>
        <v>UCF</v>
      </c>
      <c r="Y61">
        <f t="shared" si="6"/>
        <v>971872.73420194595</v>
      </c>
      <c r="Z61" s="13">
        <f t="shared" si="7"/>
        <v>29</v>
      </c>
      <c r="AA61">
        <f t="shared" si="8"/>
        <v>23.557315380351575</v>
      </c>
      <c r="AB61">
        <f t="shared" si="9"/>
        <v>67</v>
      </c>
      <c r="AC61">
        <f t="shared" si="10"/>
        <v>76</v>
      </c>
      <c r="AD61" t="str">
        <f t="shared" si="11"/>
        <v>UCF</v>
      </c>
      <c r="AE61">
        <f>VLOOKUP($AD61,'AUTOMATED RPPF'!$C$2:'AUTOMATED RPPF'!$AQ$365,17,FALSE)</f>
        <v>0.76356800000000002</v>
      </c>
      <c r="AF61" s="13">
        <f t="shared" si="12"/>
        <v>68</v>
      </c>
      <c r="AG61">
        <f>VLOOKUP($AD61,'AUTOMATED RPPF'!$C$2:'AUTOMATED RPPF'!$AQ$365,16,FALSE)</f>
        <v>0.766679</v>
      </c>
      <c r="AH61" s="13">
        <f t="shared" si="13"/>
        <v>79</v>
      </c>
      <c r="AI61">
        <f t="shared" si="14"/>
        <v>0.76512350000000007</v>
      </c>
      <c r="AJ61" s="13">
        <f t="shared" si="15"/>
        <v>71</v>
      </c>
      <c r="AK61">
        <f>VLOOKUP($AD61,'AUTOMATED RPPF'!$C$2:'AUTOMATED RPPF'!$AQ$365,18,FALSE)</f>
        <v>0.73408700000000005</v>
      </c>
      <c r="AL61" s="13">
        <f t="shared" si="16"/>
        <v>87</v>
      </c>
      <c r="AM61">
        <f>VLOOKUP($AD61,'AUTOMATED RPPF'!$C$2:'AUTOMATED RPPF'!$AQ$365,19,FALSE)</f>
        <v>0.79815800000000003</v>
      </c>
      <c r="AN61" s="13">
        <f t="shared" si="17"/>
        <v>58</v>
      </c>
      <c r="AO61">
        <f t="shared" si="18"/>
        <v>67.666666666666671</v>
      </c>
      <c r="AP61">
        <f>IF(C61=1,(AO61/AE61),REF)</f>
        <v>88.619044625582362</v>
      </c>
      <c r="AQ61" s="13">
        <f t="shared" si="19"/>
        <v>59</v>
      </c>
      <c r="AR61">
        <f>IF(B61=1,(AO61/AI61),REF)</f>
        <v>88.438881653310432</v>
      </c>
      <c r="AS61" s="13">
        <f t="shared" si="20"/>
        <v>63</v>
      </c>
      <c r="AT61">
        <f t="shared" si="21"/>
        <v>59</v>
      </c>
      <c r="AU61" t="str">
        <f t="shared" si="22"/>
        <v>UCF</v>
      </c>
      <c r="AV61">
        <f t="shared" si="23"/>
        <v>0.54064185371222462</v>
      </c>
      <c r="AW61">
        <f t="shared" si="24"/>
        <v>0.49711911204884557</v>
      </c>
      <c r="AX61" t="str">
        <f t="shared" si="25"/>
        <v>UCF</v>
      </c>
      <c r="AY61">
        <f t="shared" si="26"/>
        <v>0.76917814191295786</v>
      </c>
      <c r="AZ61" s="13">
        <f t="shared" si="27"/>
        <v>68</v>
      </c>
      <c r="BA61" t="str">
        <f t="shared" si="28"/>
        <v>UCF</v>
      </c>
      <c r="BB61" t="str">
        <f t="shared" si="29"/>
        <v/>
      </c>
      <c r="BC61">
        <v>61</v>
      </c>
    </row>
    <row r="62" spans="1:55" x14ac:dyDescent="0.25">
      <c r="A62">
        <v>1</v>
      </c>
      <c r="B62">
        <v>1</v>
      </c>
      <c r="C62">
        <v>1</v>
      </c>
      <c r="D62" t="s">
        <v>70</v>
      </c>
      <c r="E62">
        <f>VLOOKUP($D62,'AUTOMATED RPPF'!$C$2:'AUTOMATED RPPF'!$Q$365,2,FALSE)</f>
        <v>67.421400000000006</v>
      </c>
      <c r="F62">
        <f>VLOOKUP($D62,'AUTOMATED RPPF'!$C$2:'AUTOMATED RPPF'!$Q$365,3,FALSE)</f>
        <v>214</v>
      </c>
      <c r="G62">
        <f>VLOOKUP($D62,'AUTOMATED RPPF'!$C$2:'AUTOMATED RPPF'!$Q$365,4,FALSE)</f>
        <v>67.923599999999993</v>
      </c>
      <c r="H62">
        <f>VLOOKUP($D62,'AUTOMATED RPPF'!$C$2:'AUTOMATED RPPF'!$Q$365,5,FALSE)</f>
        <v>153</v>
      </c>
      <c r="I62">
        <f>VLOOKUP($D62,'AUTOMATED RPPF'!$C$2:'AUTOMATED RPPF'!$Q$365,6,FALSE)</f>
        <v>109.804</v>
      </c>
      <c r="J62">
        <f>VLOOKUP($D62,'AUTOMATED RPPF'!$C$2:'AUTOMATED RPPF'!$Q$365,7,FALSE)</f>
        <v>93</v>
      </c>
      <c r="K62">
        <f>VLOOKUP($D62,'AUTOMATED RPPF'!$C$2:'AUTOMATED RPPF'!$Q$365,8,FALSE)</f>
        <v>116.279</v>
      </c>
      <c r="L62">
        <f>VLOOKUP($D62,'AUTOMATED RPPF'!$C$2:'AUTOMATED RPPF'!$Q$365,9,FALSE)</f>
        <v>51</v>
      </c>
      <c r="M62">
        <f>VLOOKUP($D62,'AUTOMATED RPPF'!$C$2:'AUTOMATED RPPF'!$Q$365,10,FALSE)</f>
        <v>107.172</v>
      </c>
      <c r="N62">
        <f>VLOOKUP($D62,'AUTOMATED RPPF'!$C$2:'AUTOMATED RPPF'!$Q$365,11,FALSE)</f>
        <v>205</v>
      </c>
      <c r="O62">
        <f>VLOOKUP($D62,'AUTOMATED RPPF'!$C$2:'AUTOMATED RPPF'!$Q$365,12,FALSE)</f>
        <v>105.145</v>
      </c>
      <c r="P62">
        <f>VLOOKUP($D62,'AUTOMATED RPPF'!$C$2:'AUTOMATED RPPF'!$Q$365,13,FALSE)</f>
        <v>122</v>
      </c>
      <c r="Q62">
        <f>VLOOKUP($D62,'AUTOMATED RPPF'!$C$2:'AUTOMATED RPPF'!$Q$365,14,FALSE)</f>
        <v>11.133900000000001</v>
      </c>
      <c r="R62">
        <f>VLOOKUP($D62,'AUTOMATED RPPF'!$C$2:'AUTOMATED RPPF'!$Q$365,15,FALSE)</f>
        <v>73</v>
      </c>
      <c r="S62" t="str">
        <f t="shared" si="0"/>
        <v>Butler</v>
      </c>
      <c r="T62">
        <f t="shared" si="1"/>
        <v>116.279</v>
      </c>
      <c r="U62" t="str">
        <f t="shared" si="2"/>
        <v>Butler</v>
      </c>
      <c r="V62">
        <f t="shared" si="3"/>
        <v>0.16514044502190697</v>
      </c>
      <c r="W62" s="13">
        <f t="shared" si="4"/>
        <v>73</v>
      </c>
      <c r="X62" t="str">
        <f t="shared" si="5"/>
        <v>Butler</v>
      </c>
      <c r="Y62">
        <f t="shared" si="6"/>
        <v>911591.65892839746</v>
      </c>
      <c r="Z62" s="13">
        <f t="shared" si="7"/>
        <v>59</v>
      </c>
      <c r="AA62">
        <f t="shared" si="8"/>
        <v>25.472057954909157</v>
      </c>
      <c r="AB62">
        <f t="shared" si="9"/>
        <v>133</v>
      </c>
      <c r="AC62">
        <f t="shared" si="10"/>
        <v>103</v>
      </c>
      <c r="AD62" t="str">
        <f t="shared" si="11"/>
        <v>Butler</v>
      </c>
      <c r="AE62">
        <f>VLOOKUP($AD62,'AUTOMATED RPPF'!$C$2:'AUTOMATED RPPF'!$AQ$365,17,FALSE)</f>
        <v>0.80665500000000001</v>
      </c>
      <c r="AF62" s="13">
        <f t="shared" si="12"/>
        <v>55</v>
      </c>
      <c r="AG62">
        <f>VLOOKUP($AD62,'AUTOMATED RPPF'!$C$2:'AUTOMATED RPPF'!$AQ$365,16,FALSE)</f>
        <v>0.71239699999999995</v>
      </c>
      <c r="AH62" s="13">
        <f t="shared" si="13"/>
        <v>97</v>
      </c>
      <c r="AI62">
        <f t="shared" si="14"/>
        <v>0.75952599999999992</v>
      </c>
      <c r="AJ62" s="13">
        <f t="shared" si="15"/>
        <v>73</v>
      </c>
      <c r="AK62">
        <f>VLOOKUP($AD62,'AUTOMATED RPPF'!$C$2:'AUTOMATED RPPF'!$AQ$365,18,FALSE)</f>
        <v>0.75497999999999998</v>
      </c>
      <c r="AL62" s="13">
        <f t="shared" si="16"/>
        <v>80</v>
      </c>
      <c r="AM62">
        <f>VLOOKUP($AD62,'AUTOMATED RPPF'!$C$2:'AUTOMATED RPPF'!$AQ$365,19,FALSE)</f>
        <v>0.75696699999999995</v>
      </c>
      <c r="AN62" s="13">
        <f t="shared" si="17"/>
        <v>67</v>
      </c>
      <c r="AO62">
        <f t="shared" si="18"/>
        <v>75.833333333333329</v>
      </c>
      <c r="AP62">
        <f>IF(C62=1,(AO62/AE62),REF)</f>
        <v>94.009624106133757</v>
      </c>
      <c r="AQ62" s="13">
        <f t="shared" si="19"/>
        <v>64</v>
      </c>
      <c r="AR62">
        <f>IF(B62=1,(AO62/AI62),REF)</f>
        <v>99.842972239703883</v>
      </c>
      <c r="AS62" s="13">
        <f t="shared" si="20"/>
        <v>68</v>
      </c>
      <c r="AT62">
        <f t="shared" si="21"/>
        <v>64</v>
      </c>
      <c r="AU62" t="str">
        <f t="shared" si="22"/>
        <v>Butler</v>
      </c>
      <c r="AV62">
        <f t="shared" si="23"/>
        <v>0.56778674396113882</v>
      </c>
      <c r="AW62">
        <f t="shared" si="24"/>
        <v>0.48605708935017727</v>
      </c>
      <c r="AX62" t="str">
        <f t="shared" si="25"/>
        <v>Butler</v>
      </c>
      <c r="AY62">
        <f t="shared" si="26"/>
        <v>0.77392433941611272</v>
      </c>
      <c r="AZ62" s="13">
        <f t="shared" si="27"/>
        <v>65</v>
      </c>
      <c r="BA62" t="str">
        <f t="shared" si="28"/>
        <v>Butler</v>
      </c>
      <c r="BB62" t="str">
        <f t="shared" si="29"/>
        <v/>
      </c>
      <c r="BC62">
        <v>62</v>
      </c>
    </row>
    <row r="63" spans="1:55" x14ac:dyDescent="0.25">
      <c r="A63">
        <v>1</v>
      </c>
      <c r="B63">
        <v>1</v>
      </c>
      <c r="C63">
        <v>1</v>
      </c>
      <c r="D63" t="s">
        <v>367</v>
      </c>
      <c r="E63">
        <f>VLOOKUP($D63,'AUTOMATED RPPF'!$C$2:'AUTOMATED RPPF'!$Q$365,2,FALSE)</f>
        <v>63.860599999999998</v>
      </c>
      <c r="F63">
        <f>VLOOKUP($D63,'AUTOMATED RPPF'!$C$2:'AUTOMATED RPPF'!$Q$365,3,FALSE)</f>
        <v>355</v>
      </c>
      <c r="G63">
        <f>VLOOKUP($D63,'AUTOMATED RPPF'!$C$2:'AUTOMATED RPPF'!$Q$365,4,FALSE)</f>
        <v>63.186399999999999</v>
      </c>
      <c r="H63">
        <f>VLOOKUP($D63,'AUTOMATED RPPF'!$C$2:'AUTOMATED RPPF'!$Q$365,5,FALSE)</f>
        <v>352</v>
      </c>
      <c r="I63">
        <f>VLOOKUP($D63,'AUTOMATED RPPF'!$C$2:'AUTOMATED RPPF'!$Q$365,6,FALSE)</f>
        <v>116.482</v>
      </c>
      <c r="J63">
        <f>VLOOKUP($D63,'AUTOMATED RPPF'!$C$2:'AUTOMATED RPPF'!$Q$365,7,FALSE)</f>
        <v>22</v>
      </c>
      <c r="K63">
        <f>VLOOKUP($D63,'AUTOMATED RPPF'!$C$2:'AUTOMATED RPPF'!$Q$365,8,FALSE)</f>
        <v>119.53400000000001</v>
      </c>
      <c r="L63">
        <f>VLOOKUP($D63,'AUTOMATED RPPF'!$C$2:'AUTOMATED RPPF'!$Q$365,9,FALSE)</f>
        <v>23</v>
      </c>
      <c r="M63">
        <f>VLOOKUP($D63,'AUTOMATED RPPF'!$C$2:'AUTOMATED RPPF'!$Q$365,10,FALSE)</f>
        <v>106.239</v>
      </c>
      <c r="N63">
        <f>VLOOKUP($D63,'AUTOMATED RPPF'!$C$2:'AUTOMATED RPPF'!$Q$365,11,FALSE)</f>
        <v>179</v>
      </c>
      <c r="O63">
        <f>VLOOKUP($D63,'AUTOMATED RPPF'!$C$2:'AUTOMATED RPPF'!$Q$365,12,FALSE)</f>
        <v>105.505</v>
      </c>
      <c r="P63">
        <f>VLOOKUP($D63,'AUTOMATED RPPF'!$C$2:'AUTOMATED RPPF'!$Q$365,13,FALSE)</f>
        <v>132</v>
      </c>
      <c r="Q63">
        <f>VLOOKUP($D63,'AUTOMATED RPPF'!$C$2:'AUTOMATED RPPF'!$Q$365,14,FALSE)</f>
        <v>14.028600000000001</v>
      </c>
      <c r="R63">
        <f>VLOOKUP($D63,'AUTOMATED RPPF'!$C$2:'AUTOMATED RPPF'!$Q$365,15,FALSE)</f>
        <v>55</v>
      </c>
      <c r="S63" t="str">
        <f t="shared" si="0"/>
        <v>Villanova</v>
      </c>
      <c r="T63">
        <f t="shared" si="1"/>
        <v>119.53400000000001</v>
      </c>
      <c r="U63" t="str">
        <f t="shared" si="2"/>
        <v>Villanova</v>
      </c>
      <c r="V63">
        <f t="shared" si="3"/>
        <v>0.21968161902644215</v>
      </c>
      <c r="W63" s="13">
        <f t="shared" si="4"/>
        <v>55</v>
      </c>
      <c r="X63" t="str">
        <f t="shared" si="5"/>
        <v>Villanova</v>
      </c>
      <c r="Y63">
        <f t="shared" si="6"/>
        <v>912464.33820845373</v>
      </c>
      <c r="Z63" s="13">
        <f t="shared" si="7"/>
        <v>57</v>
      </c>
      <c r="AA63">
        <f t="shared" si="8"/>
        <v>27.039824734934921</v>
      </c>
      <c r="AB63">
        <f t="shared" si="9"/>
        <v>218</v>
      </c>
      <c r="AC63">
        <f t="shared" si="10"/>
        <v>136.5</v>
      </c>
      <c r="AD63" t="str">
        <f t="shared" si="11"/>
        <v>Villanova</v>
      </c>
      <c r="AE63">
        <f>VLOOKUP($AD63,'AUTOMATED RPPF'!$C$2:'AUTOMATED RPPF'!$AQ$365,17,FALSE)</f>
        <v>0.79595899999999997</v>
      </c>
      <c r="AF63" s="13">
        <f t="shared" si="12"/>
        <v>59</v>
      </c>
      <c r="AG63">
        <f>VLOOKUP($AD63,'AUTOMATED RPPF'!$C$2:'AUTOMATED RPPF'!$AQ$365,16,FALSE)</f>
        <v>0.83715899999999999</v>
      </c>
      <c r="AH63" s="13">
        <f t="shared" si="13"/>
        <v>59</v>
      </c>
      <c r="AI63">
        <f t="shared" si="14"/>
        <v>0.81655900000000003</v>
      </c>
      <c r="AJ63" s="13">
        <f t="shared" si="15"/>
        <v>55</v>
      </c>
      <c r="AK63">
        <f>VLOOKUP($AD63,'AUTOMATED RPPF'!$C$2:'AUTOMATED RPPF'!$AQ$365,18,FALSE)</f>
        <v>0.77667200000000003</v>
      </c>
      <c r="AL63" s="13">
        <f t="shared" si="16"/>
        <v>72</v>
      </c>
      <c r="AM63">
        <f>VLOOKUP($AD63,'AUTOMATED RPPF'!$C$2:'AUTOMATED RPPF'!$AQ$365,19,FALSE)</f>
        <v>0.77116099999999999</v>
      </c>
      <c r="AN63" s="13">
        <f t="shared" si="17"/>
        <v>61</v>
      </c>
      <c r="AO63">
        <f t="shared" si="18"/>
        <v>72.75</v>
      </c>
      <c r="AP63">
        <f>IF(C63=1,(AO63/AE63),REF)</f>
        <v>91.399180108523183</v>
      </c>
      <c r="AQ63" s="13">
        <f t="shared" si="19"/>
        <v>62</v>
      </c>
      <c r="AR63">
        <f>IF(B63=1,(AO63/AI63),REF)</f>
        <v>89.093378433156687</v>
      </c>
      <c r="AS63" s="13">
        <f t="shared" si="20"/>
        <v>64</v>
      </c>
      <c r="AT63">
        <f t="shared" si="21"/>
        <v>55</v>
      </c>
      <c r="AU63" t="str">
        <f t="shared" si="22"/>
        <v>Villanova</v>
      </c>
      <c r="AV63">
        <f t="shared" si="23"/>
        <v>0.5618380112690371</v>
      </c>
      <c r="AW63">
        <f t="shared" si="24"/>
        <v>0.53004923956715422</v>
      </c>
      <c r="AX63" t="str">
        <f t="shared" si="25"/>
        <v>Villanova</v>
      </c>
      <c r="AY63">
        <f t="shared" si="26"/>
        <v>0.78498095433541182</v>
      </c>
      <c r="AZ63" s="13">
        <f t="shared" si="27"/>
        <v>58</v>
      </c>
      <c r="BA63" t="str">
        <f t="shared" si="28"/>
        <v>Villanova</v>
      </c>
      <c r="BB63" t="str">
        <f t="shared" si="29"/>
        <v/>
      </c>
      <c r="BC63">
        <v>63</v>
      </c>
    </row>
    <row r="64" spans="1:55" x14ac:dyDescent="0.25">
      <c r="A64">
        <v>1</v>
      </c>
      <c r="B64">
        <v>1</v>
      </c>
      <c r="C64">
        <v>1</v>
      </c>
      <c r="D64" t="s">
        <v>157</v>
      </c>
      <c r="E64">
        <f>VLOOKUP($D64,'AUTOMATED RPPF'!$C$2:'AUTOMATED RPPF'!$Q$365,2,FALSE)</f>
        <v>69.522900000000007</v>
      </c>
      <c r="F64">
        <f>VLOOKUP($D64,'AUTOMATED RPPF'!$C$2:'AUTOMATED RPPF'!$Q$365,3,FALSE)</f>
        <v>109</v>
      </c>
      <c r="G64">
        <f>VLOOKUP($D64,'AUTOMATED RPPF'!$C$2:'AUTOMATED RPPF'!$Q$365,4,FALSE)</f>
        <v>68.325400000000002</v>
      </c>
      <c r="H64">
        <f>VLOOKUP($D64,'AUTOMATED RPPF'!$C$2:'AUTOMATED RPPF'!$Q$365,5,FALSE)</f>
        <v>128</v>
      </c>
      <c r="I64">
        <f>VLOOKUP($D64,'AUTOMATED RPPF'!$C$2:'AUTOMATED RPPF'!$Q$365,6,FALSE)</f>
        <v>108.39100000000001</v>
      </c>
      <c r="J64">
        <f>VLOOKUP($D64,'AUTOMATED RPPF'!$C$2:'AUTOMATED RPPF'!$Q$365,7,FALSE)</f>
        <v>126</v>
      </c>
      <c r="K64">
        <f>VLOOKUP($D64,'AUTOMATED RPPF'!$C$2:'AUTOMATED RPPF'!$Q$365,8,FALSE)</f>
        <v>114.95399999999999</v>
      </c>
      <c r="L64">
        <f>VLOOKUP($D64,'AUTOMATED RPPF'!$C$2:'AUTOMATED RPPF'!$Q$365,9,FALSE)</f>
        <v>64</v>
      </c>
      <c r="M64">
        <f>VLOOKUP($D64,'AUTOMATED RPPF'!$C$2:'AUTOMATED RPPF'!$Q$365,10,FALSE)</f>
        <v>104.873</v>
      </c>
      <c r="N64">
        <f>VLOOKUP($D64,'AUTOMATED RPPF'!$C$2:'AUTOMATED RPPF'!$Q$365,11,FALSE)</f>
        <v>154</v>
      </c>
      <c r="O64">
        <f>VLOOKUP($D64,'AUTOMATED RPPF'!$C$2:'AUTOMATED RPPF'!$Q$365,12,FALSE)</f>
        <v>100.06100000000001</v>
      </c>
      <c r="P64">
        <f>VLOOKUP($D64,'AUTOMATED RPPF'!$C$2:'AUTOMATED RPPF'!$Q$365,13,FALSE)</f>
        <v>52</v>
      </c>
      <c r="Q64">
        <f>VLOOKUP($D64,'AUTOMATED RPPF'!$C$2:'AUTOMATED RPPF'!$Q$365,14,FALSE)</f>
        <v>14.8926</v>
      </c>
      <c r="R64">
        <f>VLOOKUP($D64,'AUTOMATED RPPF'!$C$2:'AUTOMATED RPPF'!$Q$365,15,FALSE)</f>
        <v>54</v>
      </c>
      <c r="S64" t="str">
        <f t="shared" si="0"/>
        <v>Indiana</v>
      </c>
      <c r="T64">
        <f t="shared" si="1"/>
        <v>114.95399999999999</v>
      </c>
      <c r="U64" t="str">
        <f t="shared" si="2"/>
        <v>Indiana</v>
      </c>
      <c r="V64">
        <f t="shared" si="3"/>
        <v>0.21421718599195352</v>
      </c>
      <c r="W64" s="13">
        <f t="shared" si="4"/>
        <v>56</v>
      </c>
      <c r="X64" t="str">
        <f t="shared" si="5"/>
        <v>Indiana</v>
      </c>
      <c r="Y64">
        <f t="shared" si="6"/>
        <v>918704.94732845633</v>
      </c>
      <c r="Z64" s="13">
        <f t="shared" si="7"/>
        <v>53</v>
      </c>
      <c r="AA64">
        <f t="shared" si="8"/>
        <v>22.81896082108975</v>
      </c>
      <c r="AB64">
        <f t="shared" si="9"/>
        <v>48</v>
      </c>
      <c r="AC64">
        <f t="shared" si="10"/>
        <v>52</v>
      </c>
      <c r="AD64" t="str">
        <f t="shared" si="11"/>
        <v>Indiana</v>
      </c>
      <c r="AE64">
        <f>VLOOKUP($AD64,'AUTOMATED RPPF'!$C$2:'AUTOMATED RPPF'!$AQ$365,17,FALSE)</f>
        <v>0.75666999999999995</v>
      </c>
      <c r="AF64" s="13">
        <f t="shared" si="12"/>
        <v>70</v>
      </c>
      <c r="AG64">
        <f>VLOOKUP($AD64,'AUTOMATED RPPF'!$C$2:'AUTOMATED RPPF'!$AQ$365,16,FALSE)</f>
        <v>0.84135700000000002</v>
      </c>
      <c r="AH64" s="13">
        <f t="shared" si="13"/>
        <v>57</v>
      </c>
      <c r="AI64">
        <f t="shared" si="14"/>
        <v>0.79901350000000004</v>
      </c>
      <c r="AJ64" s="13">
        <f t="shared" si="15"/>
        <v>63</v>
      </c>
      <c r="AK64">
        <f>VLOOKUP($AD64,'AUTOMATED RPPF'!$C$2:'AUTOMATED RPPF'!$AQ$365,18,FALSE)</f>
        <v>0.82656200000000002</v>
      </c>
      <c r="AL64" s="13">
        <f t="shared" si="16"/>
        <v>62</v>
      </c>
      <c r="AM64">
        <f>VLOOKUP($AD64,'AUTOMATED RPPF'!$C$2:'AUTOMATED RPPF'!$AQ$365,19,FALSE)</f>
        <v>0.80305499999999996</v>
      </c>
      <c r="AN64" s="13">
        <f t="shared" si="17"/>
        <v>55</v>
      </c>
      <c r="AO64">
        <f t="shared" si="18"/>
        <v>56.833333333333336</v>
      </c>
      <c r="AP64">
        <f>IF(C64=1,(AO64/AE64),REF)</f>
        <v>75.109801278408469</v>
      </c>
      <c r="AQ64" s="13">
        <f t="shared" si="19"/>
        <v>54</v>
      </c>
      <c r="AR64">
        <f>IF(B64=1,(AO64/AI64),REF)</f>
        <v>71.129378081012817</v>
      </c>
      <c r="AS64" s="13">
        <f t="shared" si="20"/>
        <v>52</v>
      </c>
      <c r="AT64">
        <f t="shared" si="21"/>
        <v>52</v>
      </c>
      <c r="AU64" t="str">
        <f t="shared" si="22"/>
        <v>Indiana</v>
      </c>
      <c r="AV64">
        <f t="shared" si="23"/>
        <v>0.54469263717306626</v>
      </c>
      <c r="AW64">
        <f t="shared" si="24"/>
        <v>0.53346669992582108</v>
      </c>
      <c r="AX64" t="str">
        <f t="shared" si="25"/>
        <v>Indiana</v>
      </c>
      <c r="AY64">
        <f t="shared" si="26"/>
        <v>0.78101824810008758</v>
      </c>
      <c r="AZ64" s="13">
        <f t="shared" si="27"/>
        <v>61</v>
      </c>
      <c r="BA64" t="str">
        <f t="shared" si="28"/>
        <v>Indiana</v>
      </c>
      <c r="BB64" t="str">
        <f t="shared" si="29"/>
        <v/>
      </c>
      <c r="BC64">
        <v>64</v>
      </c>
    </row>
    <row r="65" spans="1:55" x14ac:dyDescent="0.25">
      <c r="A65">
        <v>1</v>
      </c>
      <c r="B65">
        <v>1</v>
      </c>
      <c r="C65">
        <v>1</v>
      </c>
      <c r="D65" t="s">
        <v>167</v>
      </c>
      <c r="E65">
        <f>VLOOKUP($D65,'AUTOMATED RPPF'!$C$2:'AUTOMATED RPPF'!$Q$365,2,FALSE)</f>
        <v>68.182500000000005</v>
      </c>
      <c r="F65">
        <f>VLOOKUP($D65,'AUTOMATED RPPF'!$C$2:'AUTOMATED RPPF'!$Q$365,3,FALSE)</f>
        <v>183</v>
      </c>
      <c r="G65">
        <f>VLOOKUP($D65,'AUTOMATED RPPF'!$C$2:'AUTOMATED RPPF'!$Q$365,4,FALSE)</f>
        <v>67.393199999999993</v>
      </c>
      <c r="H65">
        <f>VLOOKUP($D65,'AUTOMATED RPPF'!$C$2:'AUTOMATED RPPF'!$Q$365,5,FALSE)</f>
        <v>185</v>
      </c>
      <c r="I65">
        <f>VLOOKUP($D65,'AUTOMATED RPPF'!$C$2:'AUTOMATED RPPF'!$Q$365,6,FALSE)</f>
        <v>106.69</v>
      </c>
      <c r="J65">
        <f>VLOOKUP($D65,'AUTOMATED RPPF'!$C$2:'AUTOMATED RPPF'!$Q$365,7,FALSE)</f>
        <v>157</v>
      </c>
      <c r="K65">
        <f>VLOOKUP($D65,'AUTOMATED RPPF'!$C$2:'AUTOMATED RPPF'!$Q$365,8,FALSE)</f>
        <v>113.715</v>
      </c>
      <c r="L65">
        <f>VLOOKUP($D65,'AUTOMATED RPPF'!$C$2:'AUTOMATED RPPF'!$Q$365,9,FALSE)</f>
        <v>78</v>
      </c>
      <c r="M65">
        <f>VLOOKUP($D65,'AUTOMATED RPPF'!$C$2:'AUTOMATED RPPF'!$Q$365,10,FALSE)</f>
        <v>103.536</v>
      </c>
      <c r="N65">
        <f>VLOOKUP($D65,'AUTOMATED RPPF'!$C$2:'AUTOMATED RPPF'!$Q$365,11,FALSE)</f>
        <v>113</v>
      </c>
      <c r="O65">
        <f>VLOOKUP($D65,'AUTOMATED RPPF'!$C$2:'AUTOMATED RPPF'!$Q$365,12,FALSE)</f>
        <v>100.42400000000001</v>
      </c>
      <c r="P65">
        <f>VLOOKUP($D65,'AUTOMATED RPPF'!$C$2:'AUTOMATED RPPF'!$Q$365,13,FALSE)</f>
        <v>55</v>
      </c>
      <c r="Q65">
        <f>VLOOKUP($D65,'AUTOMATED RPPF'!$C$2:'AUTOMATED RPPF'!$Q$365,14,FALSE)</f>
        <v>13.2903</v>
      </c>
      <c r="R65">
        <f>VLOOKUP($D65,'AUTOMATED RPPF'!$C$2:'AUTOMATED RPPF'!$Q$365,15,FALSE)</f>
        <v>60</v>
      </c>
      <c r="S65" t="str">
        <f t="shared" si="0"/>
        <v>Kansas St.</v>
      </c>
      <c r="T65">
        <f t="shared" si="1"/>
        <v>113.715</v>
      </c>
      <c r="U65" t="str">
        <f t="shared" si="2"/>
        <v>Kansas St.</v>
      </c>
      <c r="V65">
        <f t="shared" si="3"/>
        <v>0.19493271733949322</v>
      </c>
      <c r="W65" s="13">
        <f t="shared" si="4"/>
        <v>61</v>
      </c>
      <c r="X65" t="str">
        <f t="shared" si="5"/>
        <v>Kansas St.</v>
      </c>
      <c r="Y65">
        <f t="shared" si="6"/>
        <v>881674.80927356263</v>
      </c>
      <c r="Z65" s="13">
        <f t="shared" si="7"/>
        <v>79</v>
      </c>
      <c r="AA65">
        <f t="shared" si="8"/>
        <v>23.402761362444714</v>
      </c>
      <c r="AB65">
        <f t="shared" si="9"/>
        <v>61</v>
      </c>
      <c r="AC65">
        <f t="shared" si="10"/>
        <v>61</v>
      </c>
      <c r="AD65" t="str">
        <f t="shared" si="11"/>
        <v>Kansas St.</v>
      </c>
      <c r="AE65">
        <f>VLOOKUP($AD65,'AUTOMATED RPPF'!$C$2:'AUTOMATED RPPF'!$AQ$365,17,FALSE)</f>
        <v>0.767567</v>
      </c>
      <c r="AF65" s="13">
        <f t="shared" si="12"/>
        <v>67</v>
      </c>
      <c r="AG65">
        <f>VLOOKUP($AD65,'AUTOMATED RPPF'!$C$2:'AUTOMATED RPPF'!$AQ$365,16,FALSE)</f>
        <v>0.86614199999999997</v>
      </c>
      <c r="AH65" s="13">
        <f t="shared" si="13"/>
        <v>42</v>
      </c>
      <c r="AI65">
        <f t="shared" si="14"/>
        <v>0.81685450000000004</v>
      </c>
      <c r="AJ65" s="13">
        <f t="shared" si="15"/>
        <v>54</v>
      </c>
      <c r="AK65">
        <f>VLOOKUP($AD65,'AUTOMATED RPPF'!$C$2:'AUTOMATED RPPF'!$AQ$365,18,FALSE)</f>
        <v>0.67291009999999996</v>
      </c>
      <c r="AL65" s="13">
        <f t="shared" si="16"/>
        <v>101</v>
      </c>
      <c r="AM65">
        <f>VLOOKUP($AD65,'AUTOMATED RPPF'!$C$2:'AUTOMATED RPPF'!$AQ$365,19,FALSE)</f>
        <v>0.72127699999999995</v>
      </c>
      <c r="AN65" s="13">
        <f t="shared" si="17"/>
        <v>77</v>
      </c>
      <c r="AO65">
        <f t="shared" si="18"/>
        <v>72.166666666666671</v>
      </c>
      <c r="AP65">
        <f>IF(C65=1,(AO65/AE65),REF)</f>
        <v>94.020022573490877</v>
      </c>
      <c r="AQ65" s="13">
        <f t="shared" si="19"/>
        <v>65</v>
      </c>
      <c r="AR65">
        <f>IF(B65=1,(AO65/AI65),REF)</f>
        <v>88.347027122537327</v>
      </c>
      <c r="AS65" s="13">
        <f t="shared" si="20"/>
        <v>62</v>
      </c>
      <c r="AT65">
        <f t="shared" si="21"/>
        <v>54</v>
      </c>
      <c r="AU65" t="str">
        <f t="shared" si="22"/>
        <v>Kansas St.</v>
      </c>
      <c r="AV65">
        <f t="shared" si="23"/>
        <v>0.54026758332051505</v>
      </c>
      <c r="AW65">
        <f t="shared" si="24"/>
        <v>0.5307989287822058</v>
      </c>
      <c r="AX65" t="str">
        <f t="shared" si="25"/>
        <v>Kansas St.</v>
      </c>
      <c r="AY65">
        <f t="shared" si="26"/>
        <v>0.77895896166574408</v>
      </c>
      <c r="AZ65" s="13">
        <f t="shared" si="27"/>
        <v>62</v>
      </c>
      <c r="BA65" t="str">
        <f t="shared" si="28"/>
        <v>Kansas St.</v>
      </c>
      <c r="BB65" t="str">
        <f t="shared" si="29"/>
        <v/>
      </c>
      <c r="BC65">
        <v>65</v>
      </c>
    </row>
    <row r="66" spans="1:55" x14ac:dyDescent="0.25">
      <c r="A66">
        <v>1</v>
      </c>
      <c r="B66">
        <v>1</v>
      </c>
      <c r="C66">
        <v>1</v>
      </c>
      <c r="D66" t="s">
        <v>397</v>
      </c>
      <c r="E66">
        <f>VLOOKUP($D66,'AUTOMATED RPPF'!$C$2:'AUTOMATED RPPF'!$Q$365,2,FALSE)</f>
        <v>65.531499999999994</v>
      </c>
      <c r="F66">
        <f>VLOOKUP($D66,'AUTOMATED RPPF'!$C$2:'AUTOMATED RPPF'!$Q$365,3,FALSE)</f>
        <v>309</v>
      </c>
      <c r="G66">
        <f>VLOOKUP($D66,'AUTOMATED RPPF'!$C$2:'AUTOMATED RPPF'!$Q$365,4,FALSE)</f>
        <v>65.002399999999994</v>
      </c>
      <c r="H66">
        <f>VLOOKUP($D66,'AUTOMATED RPPF'!$C$2:'AUTOMATED RPPF'!$Q$365,5,FALSE)</f>
        <v>301</v>
      </c>
      <c r="I66">
        <f>VLOOKUP($D66,'AUTOMATED RPPF'!$C$2:'AUTOMATED RPPF'!$Q$365,6,FALSE)</f>
        <v>113.17100000000001</v>
      </c>
      <c r="J66">
        <f>VLOOKUP($D66,'AUTOMATED RPPF'!$C$2:'AUTOMATED RPPF'!$Q$365,7,FALSE)</f>
        <v>56</v>
      </c>
      <c r="K66">
        <f>VLOOKUP($D66,'AUTOMATED RPPF'!$C$2:'AUTOMATED RPPF'!$Q$365,8,FALSE)</f>
        <v>113.908</v>
      </c>
      <c r="L66">
        <f>VLOOKUP($D66,'AUTOMATED RPPF'!$C$2:'AUTOMATED RPPF'!$Q$365,9,FALSE)</f>
        <v>75</v>
      </c>
      <c r="M66">
        <f>VLOOKUP($D66,'AUTOMATED RPPF'!$C$2:'AUTOMATED RPPF'!$Q$365,10,FALSE)</f>
        <v>98.738399999999999</v>
      </c>
      <c r="N66">
        <f>VLOOKUP($D66,'AUTOMATED RPPF'!$C$2:'AUTOMATED RPPF'!$Q$365,11,FALSE)</f>
        <v>38</v>
      </c>
      <c r="O66">
        <f>VLOOKUP($D66,'AUTOMATED RPPF'!$C$2:'AUTOMATED RPPF'!$Q$365,12,FALSE)</f>
        <v>101.93899999999999</v>
      </c>
      <c r="P66">
        <f>VLOOKUP($D66,'AUTOMATED RPPF'!$C$2:'AUTOMATED RPPF'!$Q$365,13,FALSE)</f>
        <v>72</v>
      </c>
      <c r="Q66">
        <f>VLOOKUP($D66,'AUTOMATED RPPF'!$C$2:'AUTOMATED RPPF'!$Q$365,14,FALSE)</f>
        <v>11.968999999999999</v>
      </c>
      <c r="R66">
        <f>VLOOKUP($D66,'AUTOMATED RPPF'!$C$2:'AUTOMATED RPPF'!$Q$365,15,FALSE)</f>
        <v>70</v>
      </c>
      <c r="S66" t="str">
        <f t="shared" ref="S66:S129" si="30">U66</f>
        <v>McNeese</v>
      </c>
      <c r="T66">
        <f t="shared" ref="T66:T129" si="31">K66</f>
        <v>113.908</v>
      </c>
      <c r="U66" t="str">
        <f t="shared" ref="U66:U129" si="32">X66</f>
        <v>McNeese</v>
      </c>
      <c r="V66">
        <f t="shared" ref="V66:V129" si="33">(K66-O66)/E66</f>
        <v>0.18264498752508351</v>
      </c>
      <c r="W66" s="13">
        <f t="shared" ref="W66:W129" si="34">RANK(V66,V:V,0)</f>
        <v>64</v>
      </c>
      <c r="X66" t="str">
        <f t="shared" ref="X66:X129" si="35">AD66</f>
        <v>McNeese</v>
      </c>
      <c r="Y66">
        <f t="shared" ref="Y66:Y129" si="36">(K66^2)*E66</f>
        <v>850273.33991461596</v>
      </c>
      <c r="Z66" s="13">
        <f t="shared" ref="Z66:Z129" si="37">RANK(Y66,Y:Y,0)</f>
        <v>100</v>
      </c>
      <c r="AA66">
        <f t="shared" ref="AA66:AA129" si="38">O66^1.6/E66</f>
        <v>24.939886995976494</v>
      </c>
      <c r="AB66">
        <f t="shared" ref="AB66:AB129" si="39">RANK(AA66,AA:AA,1)</f>
        <v>110</v>
      </c>
      <c r="AC66">
        <f t="shared" ref="AC66:AC129" si="40">(AB66+W66)/2</f>
        <v>87</v>
      </c>
      <c r="AD66" t="str">
        <f t="shared" ref="AD66:AD129" si="41">D66</f>
        <v>McNeese</v>
      </c>
      <c r="AE66">
        <f>VLOOKUP($AD66,'AUTOMATED RPPF'!$C$2:'AUTOMATED RPPF'!$AQ$365,17,FALSE)</f>
        <v>0.79186100000000004</v>
      </c>
      <c r="AF66" s="13">
        <f t="shared" ref="AF66:AF129" si="42">RANK(AE66,AE:AE,0)</f>
        <v>61</v>
      </c>
      <c r="AG66">
        <f>VLOOKUP($AD66,'AUTOMATED RPPF'!$C$2:'AUTOMATED RPPF'!$AQ$365,16,FALSE)</f>
        <v>0.79756800000000005</v>
      </c>
      <c r="AH66" s="13">
        <f t="shared" ref="AH66:AH129" si="43">RANK(AG66,AG:AG,0)</f>
        <v>68</v>
      </c>
      <c r="AI66">
        <f t="shared" ref="AI66:AI129" si="44">(AE66+AG66)/2</f>
        <v>0.79471449999999999</v>
      </c>
      <c r="AJ66" s="13">
        <f t="shared" ref="AJ66:AJ129" si="45">RANK(AI66,AI:AI,0)</f>
        <v>64</v>
      </c>
      <c r="AK66">
        <f>VLOOKUP($AD66,'AUTOMATED RPPF'!$C$2:'AUTOMATED RPPF'!$AQ$365,18,FALSE)</f>
        <v>0.76157799999999998</v>
      </c>
      <c r="AL66" s="13">
        <f t="shared" ref="AL66:AL129" si="46">RANK(AK66,AK:AK,0)</f>
        <v>78</v>
      </c>
      <c r="AM66">
        <f>VLOOKUP($AD66,'AUTOMATED RPPF'!$C$2:'AUTOMATED RPPF'!$AQ$365,19,FALSE)</f>
        <v>0.80135699999999999</v>
      </c>
      <c r="AN66" s="13">
        <f t="shared" ref="AN66:AN129" si="47">RANK(AM66,AM:AM,0)</f>
        <v>57</v>
      </c>
      <c r="AO66">
        <f t="shared" ref="AO66:AO129" si="48">(Z66+(AJ66)+W66+AN66+AL66+AC66)/6</f>
        <v>75</v>
      </c>
      <c r="AP66">
        <f>IF(C66=1,(AO66/AE66),REF)</f>
        <v>94.713592410789261</v>
      </c>
      <c r="AQ66" s="13">
        <f t="shared" ref="AQ66:AQ129" si="49">RANK(AP66,AP:AP,1)</f>
        <v>67</v>
      </c>
      <c r="AR66">
        <f>IF(B66=1,(AO66/AI66),REF)</f>
        <v>94.373514010377306</v>
      </c>
      <c r="AS66" s="13">
        <f t="shared" ref="AS66:AS129" si="50">RANK(AR66,AR:AR,1)</f>
        <v>67</v>
      </c>
      <c r="AT66">
        <f t="shared" ref="AT66:AT129" si="51">MIN(AQ66,AS66,AJ66,AL66)</f>
        <v>64</v>
      </c>
      <c r="AU66" t="str">
        <f t="shared" ref="AU66:AU129" si="52">D66</f>
        <v>McNeese</v>
      </c>
      <c r="AV66">
        <f t="shared" ref="AV66:AV129" si="53">(AE66*(($BH$2)/((AP66)))^(1/10))</f>
        <v>0.55695790648989807</v>
      </c>
      <c r="AW66">
        <f t="shared" ref="AW66:AW129" si="54">(AI66*(($BG$2)/((AR66)))^(1/8))</f>
        <v>0.51217006982166602</v>
      </c>
      <c r="AX66" t="str">
        <f t="shared" ref="AX66:AX129" si="55">AU66</f>
        <v>McNeese</v>
      </c>
      <c r="AY66">
        <f t="shared" ref="AY66:AY129" si="56">((AV66+AW66)/2)^(1/2.5)</f>
        <v>0.77839471639658209</v>
      </c>
      <c r="AZ66" s="13">
        <f t="shared" ref="AZ66:AZ129" si="57">RANK(AY66,AY:AY,0)</f>
        <v>63</v>
      </c>
      <c r="BA66" t="str">
        <f t="shared" ref="BA66:BA129" si="58">AX66</f>
        <v>McNeese</v>
      </c>
      <c r="BB66" t="str">
        <f t="shared" ref="BB66:BB129" si="59">IF(OR((AF66&lt;17),(AH66&lt;17)),"y","")</f>
        <v/>
      </c>
      <c r="BC66">
        <v>66</v>
      </c>
    </row>
    <row r="67" spans="1:55" x14ac:dyDescent="0.25">
      <c r="A67">
        <v>1</v>
      </c>
      <c r="B67">
        <v>1</v>
      </c>
      <c r="C67">
        <v>1</v>
      </c>
      <c r="D67" t="s">
        <v>389</v>
      </c>
      <c r="E67">
        <f>VLOOKUP($D67,'AUTOMATED RPPF'!$C$2:'AUTOMATED RPPF'!$Q$365,2,FALSE)</f>
        <v>69.157700000000006</v>
      </c>
      <c r="F67">
        <f>VLOOKUP($D67,'AUTOMATED RPPF'!$C$2:'AUTOMATED RPPF'!$Q$365,3,FALSE)</f>
        <v>124</v>
      </c>
      <c r="G67">
        <f>VLOOKUP($D67,'AUTOMATED RPPF'!$C$2:'AUTOMATED RPPF'!$Q$365,4,FALSE)</f>
        <v>67.981300000000005</v>
      </c>
      <c r="H67">
        <f>VLOOKUP($D67,'AUTOMATED RPPF'!$C$2:'AUTOMATED RPPF'!$Q$365,5,FALSE)</f>
        <v>147</v>
      </c>
      <c r="I67">
        <f>VLOOKUP($D67,'AUTOMATED RPPF'!$C$2:'AUTOMATED RPPF'!$Q$365,6,FALSE)</f>
        <v>118.994</v>
      </c>
      <c r="J67">
        <f>VLOOKUP($D67,'AUTOMATED RPPF'!$C$2:'AUTOMATED RPPF'!$Q$365,7,FALSE)</f>
        <v>11</v>
      </c>
      <c r="K67">
        <f>VLOOKUP($D67,'AUTOMATED RPPF'!$C$2:'AUTOMATED RPPF'!$Q$365,8,FALSE)</f>
        <v>116.83499999999999</v>
      </c>
      <c r="L67">
        <f>VLOOKUP($D67,'AUTOMATED RPPF'!$C$2:'AUTOMATED RPPF'!$Q$365,9,FALSE)</f>
        <v>43</v>
      </c>
      <c r="M67">
        <f>VLOOKUP($D67,'AUTOMATED RPPF'!$C$2:'AUTOMATED RPPF'!$Q$365,10,FALSE)</f>
        <v>101.65600000000001</v>
      </c>
      <c r="N67">
        <f>VLOOKUP($D67,'AUTOMATED RPPF'!$C$2:'AUTOMATED RPPF'!$Q$365,11,FALSE)</f>
        <v>79</v>
      </c>
      <c r="O67">
        <f>VLOOKUP($D67,'AUTOMATED RPPF'!$C$2:'AUTOMATED RPPF'!$Q$365,12,FALSE)</f>
        <v>104.253</v>
      </c>
      <c r="P67">
        <f>VLOOKUP($D67,'AUTOMATED RPPF'!$C$2:'AUTOMATED RPPF'!$Q$365,13,FALSE)</f>
        <v>107</v>
      </c>
      <c r="Q67">
        <f>VLOOKUP($D67,'AUTOMATED RPPF'!$C$2:'AUTOMATED RPPF'!$Q$365,14,FALSE)</f>
        <v>12.581899999999999</v>
      </c>
      <c r="R67">
        <f>VLOOKUP($D67,'AUTOMATED RPPF'!$C$2:'AUTOMATED RPPF'!$Q$365,15,FALSE)</f>
        <v>65</v>
      </c>
      <c r="S67" t="str">
        <f t="shared" si="30"/>
        <v>Yale</v>
      </c>
      <c r="T67">
        <f t="shared" si="31"/>
        <v>116.83499999999999</v>
      </c>
      <c r="U67" t="str">
        <f t="shared" si="32"/>
        <v>Yale</v>
      </c>
      <c r="V67">
        <f t="shared" si="33"/>
        <v>0.18193201913886656</v>
      </c>
      <c r="W67" s="13">
        <f t="shared" si="34"/>
        <v>65</v>
      </c>
      <c r="X67" t="str">
        <f t="shared" si="35"/>
        <v>Yale</v>
      </c>
      <c r="Y67">
        <f t="shared" si="36"/>
        <v>944031.45932138257</v>
      </c>
      <c r="Z67" s="13">
        <f t="shared" si="37"/>
        <v>38</v>
      </c>
      <c r="AA67">
        <f t="shared" si="38"/>
        <v>24.496337474635833</v>
      </c>
      <c r="AB67">
        <f t="shared" si="39"/>
        <v>95</v>
      </c>
      <c r="AC67">
        <f t="shared" si="40"/>
        <v>80</v>
      </c>
      <c r="AD67" t="str">
        <f t="shared" si="41"/>
        <v>Yale</v>
      </c>
      <c r="AE67">
        <f>VLOOKUP($AD67,'AUTOMATED RPPF'!$C$2:'AUTOMATED RPPF'!$AQ$365,17,FALSE)</f>
        <v>0.73917600000000006</v>
      </c>
      <c r="AF67" s="13">
        <f t="shared" si="42"/>
        <v>76</v>
      </c>
      <c r="AG67">
        <f>VLOOKUP($AD67,'AUTOMATED RPPF'!$C$2:'AUTOMATED RPPF'!$AQ$365,16,FALSE)</f>
        <v>0.86074600000000001</v>
      </c>
      <c r="AH67" s="13">
        <f t="shared" si="43"/>
        <v>46</v>
      </c>
      <c r="AI67">
        <f t="shared" si="44"/>
        <v>0.79996100000000003</v>
      </c>
      <c r="AJ67" s="13">
        <f t="shared" si="45"/>
        <v>62</v>
      </c>
      <c r="AK67">
        <f>VLOOKUP($AD67,'AUTOMATED RPPF'!$C$2:'AUTOMATED RPPF'!$AQ$365,18,FALSE)</f>
        <v>0.759579</v>
      </c>
      <c r="AL67" s="13">
        <f t="shared" si="46"/>
        <v>79</v>
      </c>
      <c r="AM67">
        <f>VLOOKUP($AD67,'AUTOMATED RPPF'!$C$2:'AUTOMATED RPPF'!$AQ$365,19,FALSE)</f>
        <v>0.80805300000000002</v>
      </c>
      <c r="AN67" s="13">
        <f t="shared" si="47"/>
        <v>53</v>
      </c>
      <c r="AO67">
        <f t="shared" si="48"/>
        <v>62.833333333333336</v>
      </c>
      <c r="AP67">
        <f>IF(C67=1,(AO67/AE67),REF)</f>
        <v>85.004563640233627</v>
      </c>
      <c r="AQ67" s="13">
        <f t="shared" si="49"/>
        <v>57</v>
      </c>
      <c r="AR67">
        <f>IF(B67=1,(AO67/AI67),REF)</f>
        <v>78.545495759584952</v>
      </c>
      <c r="AS67" s="13">
        <f t="shared" si="50"/>
        <v>56</v>
      </c>
      <c r="AT67">
        <f t="shared" si="51"/>
        <v>56</v>
      </c>
      <c r="AU67" t="str">
        <f t="shared" si="52"/>
        <v>Yale</v>
      </c>
      <c r="AV67">
        <f t="shared" si="53"/>
        <v>0.52555513491132844</v>
      </c>
      <c r="AW67">
        <f t="shared" si="54"/>
        <v>0.52751884428102713</v>
      </c>
      <c r="AX67" t="str">
        <f t="shared" si="55"/>
        <v>Yale</v>
      </c>
      <c r="AY67">
        <f t="shared" si="56"/>
        <v>0.7736981429161659</v>
      </c>
      <c r="AZ67" s="13">
        <f t="shared" si="57"/>
        <v>66</v>
      </c>
      <c r="BA67" t="str">
        <f t="shared" si="58"/>
        <v>Yale</v>
      </c>
      <c r="BB67" t="str">
        <f t="shared" si="59"/>
        <v/>
      </c>
      <c r="BC67">
        <v>67</v>
      </c>
    </row>
    <row r="68" spans="1:55" x14ac:dyDescent="0.25">
      <c r="A68">
        <v>1</v>
      </c>
      <c r="B68">
        <v>1</v>
      </c>
      <c r="C68">
        <v>1</v>
      </c>
      <c r="D68" t="s">
        <v>372</v>
      </c>
      <c r="E68">
        <f>VLOOKUP($D68,'AUTOMATED RPPF'!$C$2:'AUTOMATED RPPF'!$Q$365,2,FALSE)</f>
        <v>67.722099999999998</v>
      </c>
      <c r="F68">
        <f>VLOOKUP($D68,'AUTOMATED RPPF'!$C$2:'AUTOMATED RPPF'!$Q$365,3,FALSE)</f>
        <v>200</v>
      </c>
      <c r="G68">
        <f>VLOOKUP($D68,'AUTOMATED RPPF'!$C$2:'AUTOMATED RPPF'!$Q$365,4,FALSE)</f>
        <v>66.533799999999999</v>
      </c>
      <c r="H68">
        <f>VLOOKUP($D68,'AUTOMATED RPPF'!$C$2:'AUTOMATED RPPF'!$Q$365,5,FALSE)</f>
        <v>223</v>
      </c>
      <c r="I68">
        <f>VLOOKUP($D68,'AUTOMATED RPPF'!$C$2:'AUTOMATED RPPF'!$Q$365,6,FALSE)</f>
        <v>104.357</v>
      </c>
      <c r="J68">
        <f>VLOOKUP($D68,'AUTOMATED RPPF'!$C$2:'AUTOMATED RPPF'!$Q$365,7,FALSE)</f>
        <v>221</v>
      </c>
      <c r="K68">
        <f>VLOOKUP($D68,'AUTOMATED RPPF'!$C$2:'AUTOMATED RPPF'!$Q$365,8,FALSE)</f>
        <v>109.53700000000001</v>
      </c>
      <c r="L68">
        <f>VLOOKUP($D68,'AUTOMATED RPPF'!$C$2:'AUTOMATED RPPF'!$Q$365,9,FALSE)</f>
        <v>129</v>
      </c>
      <c r="M68">
        <f>VLOOKUP($D68,'AUTOMATED RPPF'!$C$2:'AUTOMATED RPPF'!$Q$365,10,FALSE)</f>
        <v>98.611000000000004</v>
      </c>
      <c r="N68">
        <f>VLOOKUP($D68,'AUTOMATED RPPF'!$C$2:'AUTOMATED RPPF'!$Q$365,11,FALSE)</f>
        <v>36</v>
      </c>
      <c r="O68">
        <f>VLOOKUP($D68,'AUTOMATED RPPF'!$C$2:'AUTOMATED RPPF'!$Q$365,12,FALSE)</f>
        <v>96.558400000000006</v>
      </c>
      <c r="P68">
        <f>VLOOKUP($D68,'AUTOMATED RPPF'!$C$2:'AUTOMATED RPPF'!$Q$365,13,FALSE)</f>
        <v>25</v>
      </c>
      <c r="Q68">
        <f>VLOOKUP($D68,'AUTOMATED RPPF'!$C$2:'AUTOMATED RPPF'!$Q$365,14,FALSE)</f>
        <v>12.978999999999999</v>
      </c>
      <c r="R68">
        <f>VLOOKUP($D68,'AUTOMATED RPPF'!$C$2:'AUTOMATED RPPF'!$Q$365,15,FALSE)</f>
        <v>61</v>
      </c>
      <c r="S68" t="str">
        <f t="shared" si="30"/>
        <v>Wake Forest</v>
      </c>
      <c r="T68">
        <f t="shared" si="31"/>
        <v>109.53700000000001</v>
      </c>
      <c r="U68" t="str">
        <f t="shared" si="32"/>
        <v>Wake Forest</v>
      </c>
      <c r="V68">
        <f t="shared" si="33"/>
        <v>0.19164497261602934</v>
      </c>
      <c r="W68" s="13">
        <f t="shared" si="34"/>
        <v>62</v>
      </c>
      <c r="X68" t="str">
        <f t="shared" si="35"/>
        <v>Wake Forest</v>
      </c>
      <c r="Y68">
        <f t="shared" si="36"/>
        <v>812553.75441285491</v>
      </c>
      <c r="Z68" s="13">
        <f t="shared" si="37"/>
        <v>137</v>
      </c>
      <c r="AA68">
        <f t="shared" si="38"/>
        <v>22.127567819642465</v>
      </c>
      <c r="AB68">
        <f t="shared" si="39"/>
        <v>30</v>
      </c>
      <c r="AC68">
        <f t="shared" si="40"/>
        <v>46</v>
      </c>
      <c r="AD68" t="str">
        <f t="shared" si="41"/>
        <v>Wake Forest</v>
      </c>
      <c r="AE68">
        <f>VLOOKUP($AD68,'AUTOMATED RPPF'!$C$2:'AUTOMATED RPPF'!$AQ$365,17,FALSE)</f>
        <v>0.811554</v>
      </c>
      <c r="AF68" s="13">
        <f t="shared" si="42"/>
        <v>54</v>
      </c>
      <c r="AG68">
        <f>VLOOKUP($AD68,'AUTOMATED RPPF'!$C$2:'AUTOMATED RPPF'!$AQ$365,16,FALSE)</f>
        <v>0.71109800000000001</v>
      </c>
      <c r="AH68" s="13">
        <f t="shared" si="43"/>
        <v>98</v>
      </c>
      <c r="AI68">
        <f t="shared" si="44"/>
        <v>0.76132599999999995</v>
      </c>
      <c r="AJ68" s="13">
        <f t="shared" si="45"/>
        <v>72</v>
      </c>
      <c r="AK68">
        <f>VLOOKUP($AD68,'AUTOMATED RPPF'!$C$2:'AUTOMATED RPPF'!$AQ$365,18,FALSE)</f>
        <v>0.66341059999999996</v>
      </c>
      <c r="AL68" s="13">
        <f t="shared" si="46"/>
        <v>106</v>
      </c>
      <c r="AM68">
        <f>VLOOKUP($AD68,'AUTOMATED RPPF'!$C$2:'AUTOMATED RPPF'!$AQ$365,19,FALSE)</f>
        <v>0.82924699999999996</v>
      </c>
      <c r="AN68" s="13">
        <f t="shared" si="47"/>
        <v>47</v>
      </c>
      <c r="AO68">
        <f t="shared" si="48"/>
        <v>78.333333333333329</v>
      </c>
      <c r="AP68">
        <f>IF(C68=1,(AO68/AE68),REF)</f>
        <v>96.522638460698033</v>
      </c>
      <c r="AQ68" s="13">
        <f t="shared" si="49"/>
        <v>68</v>
      </c>
      <c r="AR68">
        <f>IF(B68=1,(AO68/AI68),REF)</f>
        <v>102.89065831632354</v>
      </c>
      <c r="AS68" s="13">
        <f t="shared" si="50"/>
        <v>71</v>
      </c>
      <c r="AT68">
        <f t="shared" si="51"/>
        <v>68</v>
      </c>
      <c r="AU68" t="str">
        <f t="shared" si="52"/>
        <v>Wake Forest</v>
      </c>
      <c r="AV68">
        <f t="shared" si="53"/>
        <v>0.56973008668522396</v>
      </c>
      <c r="AW68">
        <f t="shared" si="54"/>
        <v>0.48538124659129472</v>
      </c>
      <c r="AX68" t="str">
        <f t="shared" si="55"/>
        <v>Wake Forest</v>
      </c>
      <c r="AY68">
        <f t="shared" si="56"/>
        <v>0.77429653701169188</v>
      </c>
      <c r="AZ68" s="13">
        <f t="shared" si="57"/>
        <v>64</v>
      </c>
      <c r="BA68" t="str">
        <f t="shared" si="58"/>
        <v>Wake Forest</v>
      </c>
      <c r="BB68" t="str">
        <f t="shared" si="59"/>
        <v/>
      </c>
      <c r="BC68">
        <v>68</v>
      </c>
    </row>
    <row r="69" spans="1:55" x14ac:dyDescent="0.25">
      <c r="A69">
        <v>1</v>
      </c>
      <c r="B69">
        <v>1</v>
      </c>
      <c r="C69">
        <v>1</v>
      </c>
      <c r="D69" t="s">
        <v>61</v>
      </c>
      <c r="E69">
        <f>VLOOKUP($D69,'AUTOMATED RPPF'!$C$2:'AUTOMATED RPPF'!$Q$365,2,FALSE)</f>
        <v>66.3977</v>
      </c>
      <c r="F69">
        <f>VLOOKUP($D69,'AUTOMATED RPPF'!$C$2:'AUTOMATED RPPF'!$Q$365,3,FALSE)</f>
        <v>272</v>
      </c>
      <c r="G69">
        <f>VLOOKUP($D69,'AUTOMATED RPPF'!$C$2:'AUTOMATED RPPF'!$Q$365,4,FALSE)</f>
        <v>66.309200000000004</v>
      </c>
      <c r="H69">
        <f>VLOOKUP($D69,'AUTOMATED RPPF'!$C$2:'AUTOMATED RPPF'!$Q$365,5,FALSE)</f>
        <v>236</v>
      </c>
      <c r="I69">
        <f>VLOOKUP($D69,'AUTOMATED RPPF'!$C$2:'AUTOMATED RPPF'!$Q$365,6,FALSE)</f>
        <v>113.321</v>
      </c>
      <c r="J69">
        <f>VLOOKUP($D69,'AUTOMATED RPPF'!$C$2:'AUTOMATED RPPF'!$Q$365,7,FALSE)</f>
        <v>53</v>
      </c>
      <c r="K69">
        <f>VLOOKUP($D69,'AUTOMATED RPPF'!$C$2:'AUTOMATED RPPF'!$Q$365,8,FALSE)</f>
        <v>116.797</v>
      </c>
      <c r="L69">
        <f>VLOOKUP($D69,'AUTOMATED RPPF'!$C$2:'AUTOMATED RPPF'!$Q$365,9,FALSE)</f>
        <v>45</v>
      </c>
      <c r="M69">
        <f>VLOOKUP($D69,'AUTOMATED RPPF'!$C$2:'AUTOMATED RPPF'!$Q$365,10,FALSE)</f>
        <v>99.552199999999999</v>
      </c>
      <c r="N69">
        <f>VLOOKUP($D69,'AUTOMATED RPPF'!$C$2:'AUTOMATED RPPF'!$Q$365,11,FALSE)</f>
        <v>53</v>
      </c>
      <c r="O69">
        <f>VLOOKUP($D69,'AUTOMATED RPPF'!$C$2:'AUTOMATED RPPF'!$Q$365,12,FALSE)</f>
        <v>100.896</v>
      </c>
      <c r="P69">
        <f>VLOOKUP($D69,'AUTOMATED RPPF'!$C$2:'AUTOMATED RPPF'!$Q$365,13,FALSE)</f>
        <v>63</v>
      </c>
      <c r="Q69">
        <f>VLOOKUP($D69,'AUTOMATED RPPF'!$C$2:'AUTOMATED RPPF'!$Q$365,14,FALSE)</f>
        <v>15.9009</v>
      </c>
      <c r="R69">
        <f>VLOOKUP($D69,'AUTOMATED RPPF'!$C$2:'AUTOMATED RPPF'!$Q$365,15,FALSE)</f>
        <v>49</v>
      </c>
      <c r="S69" t="str">
        <f t="shared" si="30"/>
        <v>Boise St.</v>
      </c>
      <c r="T69">
        <f t="shared" si="31"/>
        <v>116.797</v>
      </c>
      <c r="U69" t="str">
        <f t="shared" si="32"/>
        <v>Boise St.</v>
      </c>
      <c r="V69">
        <f t="shared" si="33"/>
        <v>0.23948118684833958</v>
      </c>
      <c r="W69" s="13">
        <f t="shared" si="34"/>
        <v>44</v>
      </c>
      <c r="X69" t="str">
        <f t="shared" si="35"/>
        <v>Boise St.</v>
      </c>
      <c r="Y69">
        <f t="shared" si="36"/>
        <v>905766.82793741918</v>
      </c>
      <c r="Z69" s="13">
        <f t="shared" si="37"/>
        <v>67</v>
      </c>
      <c r="AA69">
        <f t="shared" si="38"/>
        <v>24.212814941756754</v>
      </c>
      <c r="AB69">
        <f t="shared" si="39"/>
        <v>86</v>
      </c>
      <c r="AC69">
        <f t="shared" si="40"/>
        <v>65</v>
      </c>
      <c r="AD69" t="str">
        <f t="shared" si="41"/>
        <v>Boise St.</v>
      </c>
      <c r="AE69">
        <f>VLOOKUP($AD69,'AUTOMATED RPPF'!$C$2:'AUTOMATED RPPF'!$AQ$365,17,FALSE)</f>
        <v>0.69508599999999998</v>
      </c>
      <c r="AF69" s="13">
        <f t="shared" si="42"/>
        <v>86</v>
      </c>
      <c r="AG69">
        <f>VLOOKUP($AD69,'AUTOMATED RPPF'!$C$2:'AUTOMATED RPPF'!$AQ$365,16,FALSE)</f>
        <v>0.95661099999999999</v>
      </c>
      <c r="AH69" s="13">
        <f t="shared" si="43"/>
        <v>11</v>
      </c>
      <c r="AI69">
        <f t="shared" si="44"/>
        <v>0.82584849999999999</v>
      </c>
      <c r="AJ69" s="13">
        <f t="shared" si="45"/>
        <v>49</v>
      </c>
      <c r="AK69">
        <f>VLOOKUP($AD69,'AUTOMATED RPPF'!$C$2:'AUTOMATED RPPF'!$AQ$365,18,FALSE)</f>
        <v>0.85714400000000002</v>
      </c>
      <c r="AL69" s="13">
        <f t="shared" si="46"/>
        <v>44</v>
      </c>
      <c r="AM69">
        <f>VLOOKUP($AD69,'AUTOMATED RPPF'!$C$2:'AUTOMATED RPPF'!$AQ$365,19,FALSE)</f>
        <v>0.69459000000000004</v>
      </c>
      <c r="AN69" s="13">
        <f t="shared" si="47"/>
        <v>90</v>
      </c>
      <c r="AO69">
        <f t="shared" si="48"/>
        <v>59.833333333333336</v>
      </c>
      <c r="AP69">
        <f>IF(C69=1,(AO69/AE69),REF)</f>
        <v>86.080475413593916</v>
      </c>
      <c r="AQ69" s="13">
        <f t="shared" si="49"/>
        <v>58</v>
      </c>
      <c r="AR69">
        <f>IF(B69=1,(AO69/AI69),REF)</f>
        <v>72.450738038917962</v>
      </c>
      <c r="AS69" s="13">
        <f t="shared" si="50"/>
        <v>55</v>
      </c>
      <c r="AT69">
        <f t="shared" si="51"/>
        <v>44</v>
      </c>
      <c r="AU69" t="str">
        <f t="shared" si="52"/>
        <v>Boise St.</v>
      </c>
      <c r="AV69">
        <f t="shared" si="53"/>
        <v>0.49358587849739949</v>
      </c>
      <c r="AW69">
        <f t="shared" si="54"/>
        <v>0.55011610188461602</v>
      </c>
      <c r="AX69" t="str">
        <f t="shared" si="55"/>
        <v>Boise St.</v>
      </c>
      <c r="AY69">
        <f t="shared" si="56"/>
        <v>0.77093649451040591</v>
      </c>
      <c r="AZ69" s="13">
        <f t="shared" si="57"/>
        <v>67</v>
      </c>
      <c r="BA69" t="str">
        <f t="shared" si="58"/>
        <v>Boise St.</v>
      </c>
      <c r="BB69" t="str">
        <f t="shared" si="59"/>
        <v>y</v>
      </c>
      <c r="BC69">
        <v>25</v>
      </c>
    </row>
    <row r="70" spans="1:55" x14ac:dyDescent="0.25">
      <c r="A70">
        <v>1</v>
      </c>
      <c r="B70">
        <v>1</v>
      </c>
      <c r="C70">
        <v>1</v>
      </c>
      <c r="D70" t="s">
        <v>247</v>
      </c>
      <c r="E70">
        <f>VLOOKUP($D70,'AUTOMATED RPPF'!$C$2:'AUTOMATED RPPF'!$Q$365,2,FALSE)</f>
        <v>66.523399999999995</v>
      </c>
      <c r="F70">
        <f>VLOOKUP($D70,'AUTOMATED RPPF'!$C$2:'AUTOMATED RPPF'!$Q$365,3,FALSE)</f>
        <v>263</v>
      </c>
      <c r="G70">
        <f>VLOOKUP($D70,'AUTOMATED RPPF'!$C$2:'AUTOMATED RPPF'!$Q$365,4,FALSE)</f>
        <v>64.829499999999996</v>
      </c>
      <c r="H70">
        <f>VLOOKUP($D70,'AUTOMATED RPPF'!$C$2:'AUTOMATED RPPF'!$Q$365,5,FALSE)</f>
        <v>314</v>
      </c>
      <c r="I70">
        <f>VLOOKUP($D70,'AUTOMATED RPPF'!$C$2:'AUTOMATED RPPF'!$Q$365,6,FALSE)</f>
        <v>108.73699999999999</v>
      </c>
      <c r="J70">
        <f>VLOOKUP($D70,'AUTOMATED RPPF'!$C$2:'AUTOMATED RPPF'!$Q$365,7,FALSE)</f>
        <v>117</v>
      </c>
      <c r="K70">
        <f>VLOOKUP($D70,'AUTOMATED RPPF'!$C$2:'AUTOMATED RPPF'!$Q$365,8,FALSE)</f>
        <v>114.32</v>
      </c>
      <c r="L70">
        <f>VLOOKUP($D70,'AUTOMATED RPPF'!$C$2:'AUTOMATED RPPF'!$Q$365,9,FALSE)</f>
        <v>70</v>
      </c>
      <c r="M70">
        <f>VLOOKUP($D70,'AUTOMATED RPPF'!$C$2:'AUTOMATED RPPF'!$Q$365,10,FALSE)</f>
        <v>104.169</v>
      </c>
      <c r="N70">
        <f>VLOOKUP($D70,'AUTOMATED RPPF'!$C$2:'AUTOMATED RPPF'!$Q$365,11,FALSE)</f>
        <v>131</v>
      </c>
      <c r="O70">
        <f>VLOOKUP($D70,'AUTOMATED RPPF'!$C$2:'AUTOMATED RPPF'!$Q$365,12,FALSE)</f>
        <v>100.855</v>
      </c>
      <c r="P70">
        <f>VLOOKUP($D70,'AUTOMATED RPPF'!$C$2:'AUTOMATED RPPF'!$Q$365,13,FALSE)</f>
        <v>62</v>
      </c>
      <c r="Q70">
        <f>VLOOKUP($D70,'AUTOMATED RPPF'!$C$2:'AUTOMATED RPPF'!$Q$365,14,FALSE)</f>
        <v>13.465199999999999</v>
      </c>
      <c r="R70">
        <f>VLOOKUP($D70,'AUTOMATED RPPF'!$C$2:'AUTOMATED RPPF'!$Q$365,15,FALSE)</f>
        <v>58</v>
      </c>
      <c r="S70" t="str">
        <f t="shared" si="30"/>
        <v>Northwestern</v>
      </c>
      <c r="T70">
        <f t="shared" si="31"/>
        <v>114.32</v>
      </c>
      <c r="U70" t="str">
        <f t="shared" si="32"/>
        <v>Northwestern</v>
      </c>
      <c r="V70">
        <f t="shared" si="33"/>
        <v>0.20240997904496749</v>
      </c>
      <c r="W70" s="13">
        <f t="shared" si="34"/>
        <v>58</v>
      </c>
      <c r="X70" t="str">
        <f t="shared" si="35"/>
        <v>Northwestern</v>
      </c>
      <c r="Y70">
        <f t="shared" si="36"/>
        <v>869398.46566015983</v>
      </c>
      <c r="Z70" s="13">
        <f t="shared" si="37"/>
        <v>88</v>
      </c>
      <c r="AA70">
        <f t="shared" si="38"/>
        <v>24.151352467834382</v>
      </c>
      <c r="AB70">
        <f t="shared" si="39"/>
        <v>83</v>
      </c>
      <c r="AC70">
        <f t="shared" si="40"/>
        <v>70.5</v>
      </c>
      <c r="AD70" t="str">
        <f t="shared" si="41"/>
        <v>Northwestern</v>
      </c>
      <c r="AE70">
        <f>VLOOKUP($AD70,'AUTOMATED RPPF'!$C$2:'AUTOMATED RPPF'!$AQ$365,17,FALSE)</f>
        <v>0.72167800000000004</v>
      </c>
      <c r="AF70" s="13">
        <f t="shared" si="42"/>
        <v>78</v>
      </c>
      <c r="AG70">
        <f>VLOOKUP($AD70,'AUTOMATED RPPF'!$C$2:'AUTOMATED RPPF'!$AQ$365,16,FALSE)</f>
        <v>0.83396099999999995</v>
      </c>
      <c r="AH70" s="13">
        <f t="shared" si="43"/>
        <v>61</v>
      </c>
      <c r="AI70">
        <f t="shared" si="44"/>
        <v>0.7778195</v>
      </c>
      <c r="AJ70" s="13">
        <f t="shared" si="45"/>
        <v>66</v>
      </c>
      <c r="AK70">
        <f>VLOOKUP($AD70,'AUTOMATED RPPF'!$C$2:'AUTOMATED RPPF'!$AQ$365,18,FALSE)</f>
        <v>0.830959</v>
      </c>
      <c r="AL70" s="13">
        <f t="shared" si="46"/>
        <v>59</v>
      </c>
      <c r="AM70">
        <f>VLOOKUP($AD70,'AUTOMATED RPPF'!$C$2:'AUTOMATED RPPF'!$AQ$365,19,FALSE)</f>
        <v>0.65589799999999998</v>
      </c>
      <c r="AN70" s="13">
        <f t="shared" si="47"/>
        <v>98</v>
      </c>
      <c r="AO70">
        <f t="shared" si="48"/>
        <v>73.25</v>
      </c>
      <c r="AP70">
        <f>IF(C70=1,(AO70/AE70),REF)</f>
        <v>101.49956074592824</v>
      </c>
      <c r="AQ70" s="13">
        <f t="shared" si="49"/>
        <v>71</v>
      </c>
      <c r="AR70">
        <f>IF(B70=1,(AO70/AI70),REF)</f>
        <v>94.173519691907956</v>
      </c>
      <c r="AS70" s="13">
        <f t="shared" si="50"/>
        <v>66</v>
      </c>
      <c r="AT70">
        <f t="shared" si="51"/>
        <v>59</v>
      </c>
      <c r="AU70" t="str">
        <f t="shared" si="52"/>
        <v>Northwestern</v>
      </c>
      <c r="AV70">
        <f t="shared" si="53"/>
        <v>0.50409419978554981</v>
      </c>
      <c r="AW70">
        <f t="shared" si="54"/>
        <v>0.50141468703780512</v>
      </c>
      <c r="AX70" t="str">
        <f t="shared" si="55"/>
        <v>Northwestern</v>
      </c>
      <c r="AY70">
        <f t="shared" si="56"/>
        <v>0.75952551361648246</v>
      </c>
      <c r="AZ70" s="13">
        <f t="shared" si="57"/>
        <v>71</v>
      </c>
      <c r="BA70" t="str">
        <f t="shared" si="58"/>
        <v>Northwestern</v>
      </c>
      <c r="BB70" t="str">
        <f t="shared" si="59"/>
        <v/>
      </c>
      <c r="BC70">
        <v>69</v>
      </c>
    </row>
    <row r="71" spans="1:55" x14ac:dyDescent="0.25">
      <c r="A71">
        <v>1</v>
      </c>
      <c r="B71">
        <v>1</v>
      </c>
      <c r="C71">
        <v>1</v>
      </c>
      <c r="D71" t="s">
        <v>284</v>
      </c>
      <c r="E71">
        <f>VLOOKUP($D71,'AUTOMATED RPPF'!$C$2:'AUTOMATED RPPF'!$Q$365,2,FALSE)</f>
        <v>68.578599999999994</v>
      </c>
      <c r="F71">
        <f>VLOOKUP($D71,'AUTOMATED RPPF'!$C$2:'AUTOMATED RPPF'!$Q$365,3,FALSE)</f>
        <v>154</v>
      </c>
      <c r="G71">
        <f>VLOOKUP($D71,'AUTOMATED RPPF'!$C$2:'AUTOMATED RPPF'!$Q$365,4,FALSE)</f>
        <v>68.235900000000001</v>
      </c>
      <c r="H71">
        <f>VLOOKUP($D71,'AUTOMATED RPPF'!$C$2:'AUTOMATED RPPF'!$Q$365,5,FALSE)</f>
        <v>133</v>
      </c>
      <c r="I71">
        <f>VLOOKUP($D71,'AUTOMATED RPPF'!$C$2:'AUTOMATED RPPF'!$Q$365,6,FALSE)</f>
        <v>108.434</v>
      </c>
      <c r="J71">
        <f>VLOOKUP($D71,'AUTOMATED RPPF'!$C$2:'AUTOMATED RPPF'!$Q$365,7,FALSE)</f>
        <v>125</v>
      </c>
      <c r="K71">
        <f>VLOOKUP($D71,'AUTOMATED RPPF'!$C$2:'AUTOMATED RPPF'!$Q$365,8,FALSE)</f>
        <v>110.577</v>
      </c>
      <c r="L71">
        <f>VLOOKUP($D71,'AUTOMATED RPPF'!$C$2:'AUTOMATED RPPF'!$Q$365,9,FALSE)</f>
        <v>113</v>
      </c>
      <c r="M71">
        <f>VLOOKUP($D71,'AUTOMATED RPPF'!$C$2:'AUTOMATED RPPF'!$Q$365,10,FALSE)</f>
        <v>98.468800000000002</v>
      </c>
      <c r="N71">
        <f>VLOOKUP($D71,'AUTOMATED RPPF'!$C$2:'AUTOMATED RPPF'!$Q$365,11,FALSE)</f>
        <v>33</v>
      </c>
      <c r="O71">
        <f>VLOOKUP($D71,'AUTOMATED RPPF'!$C$2:'AUTOMATED RPPF'!$Q$365,12,FALSE)</f>
        <v>100.53400000000001</v>
      </c>
      <c r="P71">
        <f>VLOOKUP($D71,'AUTOMATED RPPF'!$C$2:'AUTOMATED RPPF'!$Q$365,13,FALSE)</f>
        <v>56</v>
      </c>
      <c r="Q71">
        <f>VLOOKUP($D71,'AUTOMATED RPPF'!$C$2:'AUTOMATED RPPF'!$Q$365,14,FALSE)</f>
        <v>10.0434</v>
      </c>
      <c r="R71">
        <f>VLOOKUP($D71,'AUTOMATED RPPF'!$C$2:'AUTOMATED RPPF'!$Q$365,15,FALSE)</f>
        <v>83</v>
      </c>
      <c r="S71" t="str">
        <f t="shared" si="30"/>
        <v>Saint Joseph's</v>
      </c>
      <c r="T71">
        <f t="shared" si="31"/>
        <v>110.577</v>
      </c>
      <c r="U71" t="str">
        <f t="shared" si="32"/>
        <v>Saint Joseph's</v>
      </c>
      <c r="V71">
        <f t="shared" si="33"/>
        <v>0.14644510094985888</v>
      </c>
      <c r="W71" s="13">
        <f t="shared" si="34"/>
        <v>84</v>
      </c>
      <c r="X71" t="str">
        <f t="shared" si="35"/>
        <v>Saint Joseph's</v>
      </c>
      <c r="Y71">
        <f t="shared" si="36"/>
        <v>838529.25928871927</v>
      </c>
      <c r="Z71" s="13">
        <f t="shared" si="37"/>
        <v>119</v>
      </c>
      <c r="AA71">
        <f t="shared" si="38"/>
        <v>23.308381881334512</v>
      </c>
      <c r="AB71">
        <f t="shared" si="39"/>
        <v>60</v>
      </c>
      <c r="AC71">
        <f t="shared" si="40"/>
        <v>72</v>
      </c>
      <c r="AD71" t="str">
        <f t="shared" si="41"/>
        <v>Saint Joseph's</v>
      </c>
      <c r="AE71">
        <f>VLOOKUP($AD71,'AUTOMATED RPPF'!$C$2:'AUTOMATED RPPF'!$AQ$365,17,FALSE)</f>
        <v>0.797458</v>
      </c>
      <c r="AF71" s="13">
        <f t="shared" si="42"/>
        <v>58</v>
      </c>
      <c r="AG71">
        <f>VLOOKUP($AD71,'AUTOMATED RPPF'!$C$2:'AUTOMATED RPPF'!$AQ$365,16,FALSE)</f>
        <v>0.68011069999999996</v>
      </c>
      <c r="AH71" s="13">
        <f t="shared" si="43"/>
        <v>107</v>
      </c>
      <c r="AI71">
        <f t="shared" si="44"/>
        <v>0.73878434999999998</v>
      </c>
      <c r="AJ71" s="13">
        <f t="shared" si="45"/>
        <v>79</v>
      </c>
      <c r="AK71">
        <f>VLOOKUP($AD71,'AUTOMATED RPPF'!$C$2:'AUTOMATED RPPF'!$AQ$365,18,FALSE)</f>
        <v>0.738985</v>
      </c>
      <c r="AL71" s="13">
        <f t="shared" si="46"/>
        <v>85</v>
      </c>
      <c r="AM71">
        <f>VLOOKUP($AD71,'AUTOMATED RPPF'!$C$2:'AUTOMATED RPPF'!$AQ$365,19,FALSE)</f>
        <v>0.74197299999999999</v>
      </c>
      <c r="AN71" s="13">
        <f t="shared" si="47"/>
        <v>73</v>
      </c>
      <c r="AO71">
        <f t="shared" si="48"/>
        <v>85.333333333333329</v>
      </c>
      <c r="AP71">
        <f>IF(C71=1,(AO71/AE71),REF)</f>
        <v>107.00668039361739</v>
      </c>
      <c r="AQ71" s="13">
        <f t="shared" si="49"/>
        <v>75</v>
      </c>
      <c r="AR71">
        <f>IF(B71=1,(AO71/AI71),REF)</f>
        <v>115.50506359986285</v>
      </c>
      <c r="AS71" s="13">
        <f t="shared" si="50"/>
        <v>78</v>
      </c>
      <c r="AT71">
        <f t="shared" si="51"/>
        <v>75</v>
      </c>
      <c r="AU71" t="str">
        <f t="shared" si="52"/>
        <v>Saint Joseph's</v>
      </c>
      <c r="AV71">
        <f t="shared" si="53"/>
        <v>0.55409136287123684</v>
      </c>
      <c r="AW71">
        <f t="shared" si="54"/>
        <v>0.46424996900446858</v>
      </c>
      <c r="AX71" t="str">
        <f t="shared" si="55"/>
        <v>Saint Joseph's</v>
      </c>
      <c r="AY71">
        <f t="shared" si="56"/>
        <v>0.76338803748888207</v>
      </c>
      <c r="AZ71" s="13">
        <f t="shared" si="57"/>
        <v>69</v>
      </c>
      <c r="BA71" t="str">
        <f t="shared" si="58"/>
        <v>Saint Joseph's</v>
      </c>
      <c r="BB71" t="str">
        <f t="shared" si="59"/>
        <v/>
      </c>
      <c r="BC71">
        <v>70</v>
      </c>
    </row>
    <row r="72" spans="1:55" x14ac:dyDescent="0.25">
      <c r="A72">
        <v>1</v>
      </c>
      <c r="B72">
        <v>1</v>
      </c>
      <c r="C72">
        <v>1</v>
      </c>
      <c r="D72" t="s">
        <v>280</v>
      </c>
      <c r="E72">
        <f>VLOOKUP($D72,'AUTOMATED RPPF'!$C$2:'AUTOMATED RPPF'!$Q$365,2,FALSE)</f>
        <v>69.565899999999999</v>
      </c>
      <c r="F72">
        <f>VLOOKUP($D72,'AUTOMATED RPPF'!$C$2:'AUTOMATED RPPF'!$Q$365,3,FALSE)</f>
        <v>103</v>
      </c>
      <c r="G72">
        <f>VLOOKUP($D72,'AUTOMATED RPPF'!$C$2:'AUTOMATED RPPF'!$Q$365,4,FALSE)</f>
        <v>68.590199999999996</v>
      </c>
      <c r="H72">
        <f>VLOOKUP($D72,'AUTOMATED RPPF'!$C$2:'AUTOMATED RPPF'!$Q$365,5,FALSE)</f>
        <v>115</v>
      </c>
      <c r="I72">
        <f>VLOOKUP($D72,'AUTOMATED RPPF'!$C$2:'AUTOMATED RPPF'!$Q$365,6,FALSE)</f>
        <v>108.30800000000001</v>
      </c>
      <c r="J72">
        <f>VLOOKUP($D72,'AUTOMATED RPPF'!$C$2:'AUTOMATED RPPF'!$Q$365,7,FALSE)</f>
        <v>129</v>
      </c>
      <c r="K72">
        <f>VLOOKUP($D72,'AUTOMATED RPPF'!$C$2:'AUTOMATED RPPF'!$Q$365,8,FALSE)</f>
        <v>114.961</v>
      </c>
      <c r="L72">
        <f>VLOOKUP($D72,'AUTOMATED RPPF'!$C$2:'AUTOMATED RPPF'!$Q$365,9,FALSE)</f>
        <v>62</v>
      </c>
      <c r="M72">
        <f>VLOOKUP($D72,'AUTOMATED RPPF'!$C$2:'AUTOMATED RPPF'!$Q$365,10,FALSE)</f>
        <v>108.122</v>
      </c>
      <c r="N72">
        <f>VLOOKUP($D72,'AUTOMATED RPPF'!$C$2:'AUTOMATED RPPF'!$Q$365,11,FALSE)</f>
        <v>231</v>
      </c>
      <c r="O72">
        <f>VLOOKUP($D72,'AUTOMATED RPPF'!$C$2:'AUTOMATED RPPF'!$Q$365,12,FALSE)</f>
        <v>104.175</v>
      </c>
      <c r="P72">
        <f>VLOOKUP($D72,'AUTOMATED RPPF'!$C$2:'AUTOMATED RPPF'!$Q$365,13,FALSE)</f>
        <v>105</v>
      </c>
      <c r="Q72">
        <f>VLOOKUP($D72,'AUTOMATED RPPF'!$C$2:'AUTOMATED RPPF'!$Q$365,14,FALSE)</f>
        <v>10.786</v>
      </c>
      <c r="R72">
        <f>VLOOKUP($D72,'AUTOMATED RPPF'!$C$2:'AUTOMATED RPPF'!$Q$365,15,FALSE)</f>
        <v>74</v>
      </c>
      <c r="S72" t="str">
        <f t="shared" si="30"/>
        <v>Rutgers</v>
      </c>
      <c r="T72">
        <f t="shared" si="31"/>
        <v>114.961</v>
      </c>
      <c r="U72" t="str">
        <f t="shared" si="32"/>
        <v>Rutgers</v>
      </c>
      <c r="V72">
        <f t="shared" si="33"/>
        <v>0.15504722859906939</v>
      </c>
      <c r="W72" s="13">
        <f t="shared" si="34"/>
        <v>78</v>
      </c>
      <c r="X72" t="str">
        <f t="shared" si="35"/>
        <v>Rutgers</v>
      </c>
      <c r="Y72">
        <f t="shared" si="36"/>
        <v>919385.12718673376</v>
      </c>
      <c r="Z72" s="13">
        <f t="shared" si="37"/>
        <v>51</v>
      </c>
      <c r="AA72">
        <f t="shared" si="38"/>
        <v>24.323451784208384</v>
      </c>
      <c r="AB72">
        <f t="shared" si="39"/>
        <v>87</v>
      </c>
      <c r="AC72">
        <f t="shared" si="40"/>
        <v>82.5</v>
      </c>
      <c r="AD72" t="str">
        <f t="shared" si="41"/>
        <v>Rutgers</v>
      </c>
      <c r="AE72">
        <f>VLOOKUP($AD72,'AUTOMATED RPPF'!$C$2:'AUTOMATED RPPF'!$AQ$365,17,FALSE)</f>
        <v>0.74567399999999995</v>
      </c>
      <c r="AF72" s="13">
        <f t="shared" si="42"/>
        <v>74</v>
      </c>
      <c r="AG72">
        <f>VLOOKUP($AD72,'AUTOMATED RPPF'!$C$2:'AUTOMATED RPPF'!$AQ$365,16,FALSE)</f>
        <v>0.75368800000000002</v>
      </c>
      <c r="AH72" s="13">
        <f t="shared" si="43"/>
        <v>88</v>
      </c>
      <c r="AI72">
        <f t="shared" si="44"/>
        <v>0.74968100000000004</v>
      </c>
      <c r="AJ72" s="13">
        <f t="shared" si="45"/>
        <v>77</v>
      </c>
      <c r="AK72">
        <f>VLOOKUP($AD72,'AUTOMATED RPPF'!$C$2:'AUTOMATED RPPF'!$AQ$365,18,FALSE)</f>
        <v>0.67619899999999999</v>
      </c>
      <c r="AL72" s="13">
        <f t="shared" si="46"/>
        <v>99</v>
      </c>
      <c r="AM72">
        <f>VLOOKUP($AD72,'AUTOMATED RPPF'!$C$2:'AUTOMATED RPPF'!$AQ$365,19,FALSE)</f>
        <v>0.74356999999999995</v>
      </c>
      <c r="AN72" s="13">
        <f t="shared" si="47"/>
        <v>70</v>
      </c>
      <c r="AO72">
        <f t="shared" si="48"/>
        <v>76.25</v>
      </c>
      <c r="AP72">
        <f>IF(C72=1,(AO72/AE72),REF)</f>
        <v>102.25648205516084</v>
      </c>
      <c r="AQ72" s="13">
        <f t="shared" si="49"/>
        <v>72</v>
      </c>
      <c r="AR72">
        <f>IF(B72=1,(AO72/AI72),REF)</f>
        <v>101.70992728907362</v>
      </c>
      <c r="AS72" s="13">
        <f t="shared" si="50"/>
        <v>70</v>
      </c>
      <c r="AT72">
        <f t="shared" si="51"/>
        <v>70</v>
      </c>
      <c r="AU72" t="str">
        <f t="shared" si="52"/>
        <v>Rutgers</v>
      </c>
      <c r="AV72">
        <f t="shared" si="53"/>
        <v>0.52046863905205443</v>
      </c>
      <c r="AW72">
        <f t="shared" si="54"/>
        <v>0.47864707638316933</v>
      </c>
      <c r="AX72" t="str">
        <f t="shared" si="55"/>
        <v>Rutgers</v>
      </c>
      <c r="AY72">
        <f t="shared" si="56"/>
        <v>0.75759014715506301</v>
      </c>
      <c r="AZ72" s="13">
        <f t="shared" si="57"/>
        <v>74</v>
      </c>
      <c r="BA72" t="str">
        <f t="shared" si="58"/>
        <v>Rutgers</v>
      </c>
      <c r="BB72" t="str">
        <f t="shared" si="59"/>
        <v/>
      </c>
      <c r="BC72">
        <v>71</v>
      </c>
    </row>
    <row r="73" spans="1:55" x14ac:dyDescent="0.25">
      <c r="A73">
        <v>1</v>
      </c>
      <c r="B73">
        <v>1</v>
      </c>
      <c r="C73">
        <v>1</v>
      </c>
      <c r="D73" t="s">
        <v>101</v>
      </c>
      <c r="E73">
        <f>VLOOKUP($D73,'AUTOMATED RPPF'!$C$2:'AUTOMATED RPPF'!$Q$365,2,FALSE)</f>
        <v>65.816100000000006</v>
      </c>
      <c r="F73">
        <f>VLOOKUP($D73,'AUTOMATED RPPF'!$C$2:'AUTOMATED RPPF'!$Q$365,3,FALSE)</f>
        <v>302</v>
      </c>
      <c r="G73">
        <f>VLOOKUP($D73,'AUTOMATED RPPF'!$C$2:'AUTOMATED RPPF'!$Q$365,4,FALSE)</f>
        <v>65.5959</v>
      </c>
      <c r="H73">
        <f>VLOOKUP($D73,'AUTOMATED RPPF'!$C$2:'AUTOMATED RPPF'!$Q$365,5,FALSE)</f>
        <v>275</v>
      </c>
      <c r="I73">
        <f>VLOOKUP($D73,'AUTOMATED RPPF'!$C$2:'AUTOMATED RPPF'!$Q$365,6,FALSE)</f>
        <v>113.608</v>
      </c>
      <c r="J73">
        <f>VLOOKUP($D73,'AUTOMATED RPPF'!$C$2:'AUTOMATED RPPF'!$Q$365,7,FALSE)</f>
        <v>51</v>
      </c>
      <c r="K73">
        <f>VLOOKUP($D73,'AUTOMATED RPPF'!$C$2:'AUTOMATED RPPF'!$Q$365,8,FALSE)</f>
        <v>117.65</v>
      </c>
      <c r="L73">
        <f>VLOOKUP($D73,'AUTOMATED RPPF'!$C$2:'AUTOMATED RPPF'!$Q$365,9,FALSE)</f>
        <v>38</v>
      </c>
      <c r="M73">
        <f>VLOOKUP($D73,'AUTOMATED RPPF'!$C$2:'AUTOMATED RPPF'!$Q$365,10,FALSE)</f>
        <v>106.301</v>
      </c>
      <c r="N73">
        <f>VLOOKUP($D73,'AUTOMATED RPPF'!$C$2:'AUTOMATED RPPF'!$Q$365,11,FALSE)</f>
        <v>181</v>
      </c>
      <c r="O73">
        <f>VLOOKUP($D73,'AUTOMATED RPPF'!$C$2:'AUTOMATED RPPF'!$Q$365,12,FALSE)</f>
        <v>107.145</v>
      </c>
      <c r="P73">
        <f>VLOOKUP($D73,'AUTOMATED RPPF'!$C$2:'AUTOMATED RPPF'!$Q$365,13,FALSE)</f>
        <v>165</v>
      </c>
      <c r="Q73">
        <f>VLOOKUP($D73,'AUTOMATED RPPF'!$C$2:'AUTOMATED RPPF'!$Q$365,14,FALSE)</f>
        <v>10.505000000000001</v>
      </c>
      <c r="R73">
        <f>VLOOKUP($D73,'AUTOMATED RPPF'!$C$2:'AUTOMATED RPPF'!$Q$365,15,FALSE)</f>
        <v>79</v>
      </c>
      <c r="S73" t="str">
        <f t="shared" si="30"/>
        <v>Dayton</v>
      </c>
      <c r="T73">
        <f t="shared" si="31"/>
        <v>117.65</v>
      </c>
      <c r="U73" t="str">
        <f t="shared" si="32"/>
        <v>Dayton</v>
      </c>
      <c r="V73">
        <f t="shared" si="33"/>
        <v>0.159611402073353</v>
      </c>
      <c r="W73" s="13">
        <f t="shared" si="34"/>
        <v>76</v>
      </c>
      <c r="X73" t="str">
        <f t="shared" si="35"/>
        <v>Dayton</v>
      </c>
      <c r="Y73">
        <f t="shared" si="36"/>
        <v>910995.02901225013</v>
      </c>
      <c r="Z73" s="13">
        <f t="shared" si="37"/>
        <v>61</v>
      </c>
      <c r="AA73">
        <f t="shared" si="38"/>
        <v>26.8919881078338</v>
      </c>
      <c r="AB73">
        <f t="shared" si="39"/>
        <v>209</v>
      </c>
      <c r="AC73">
        <f t="shared" si="40"/>
        <v>142.5</v>
      </c>
      <c r="AD73" t="str">
        <f t="shared" si="41"/>
        <v>Dayton</v>
      </c>
      <c r="AE73">
        <f>VLOOKUP($AD73,'AUTOMATED RPPF'!$C$2:'AUTOMATED RPPF'!$AQ$365,17,FALSE)</f>
        <v>0.76266900000000004</v>
      </c>
      <c r="AF73" s="13">
        <f t="shared" si="42"/>
        <v>69</v>
      </c>
      <c r="AG73">
        <f>VLOOKUP($AD73,'AUTOMATED RPPF'!$C$2:'AUTOMATED RPPF'!$AQ$365,16,FALSE)</f>
        <v>0.74458999999999997</v>
      </c>
      <c r="AH73" s="13">
        <f t="shared" si="43"/>
        <v>90</v>
      </c>
      <c r="AI73">
        <f t="shared" si="44"/>
        <v>0.75362949999999995</v>
      </c>
      <c r="AJ73" s="13">
        <f t="shared" si="45"/>
        <v>76</v>
      </c>
      <c r="AK73">
        <f>VLOOKUP($AD73,'AUTOMATED RPPF'!$C$2:'AUTOMATED RPPF'!$AQ$365,18,FALSE)</f>
        <v>0.837453</v>
      </c>
      <c r="AL73" s="13">
        <f t="shared" si="46"/>
        <v>53</v>
      </c>
      <c r="AM73">
        <f>VLOOKUP($AD73,'AUTOMATED RPPF'!$C$2:'AUTOMATED RPPF'!$AQ$365,19,FALSE)</f>
        <v>0.61611070000000001</v>
      </c>
      <c r="AN73" s="13">
        <f t="shared" si="47"/>
        <v>107</v>
      </c>
      <c r="AO73">
        <f t="shared" si="48"/>
        <v>85.916666666666671</v>
      </c>
      <c r="AP73">
        <f>IF(C73=1,(AO73/AE73),REF)</f>
        <v>112.65262737395472</v>
      </c>
      <c r="AQ73" s="13">
        <f t="shared" si="49"/>
        <v>76</v>
      </c>
      <c r="AR73">
        <f>IF(B73=1,(AO73/AI73),REF)</f>
        <v>114.00385291003958</v>
      </c>
      <c r="AS73" s="13">
        <f t="shared" si="50"/>
        <v>76</v>
      </c>
      <c r="AT73">
        <f t="shared" si="51"/>
        <v>53</v>
      </c>
      <c r="AU73" t="str">
        <f t="shared" si="52"/>
        <v>Dayton</v>
      </c>
      <c r="AV73">
        <f t="shared" si="53"/>
        <v>0.52720146935040813</v>
      </c>
      <c r="AW73">
        <f t="shared" si="54"/>
        <v>0.47435367907794995</v>
      </c>
      <c r="AX73" t="str">
        <f t="shared" si="55"/>
        <v>Dayton</v>
      </c>
      <c r="AY73">
        <f t="shared" si="56"/>
        <v>0.75832949634027302</v>
      </c>
      <c r="AZ73" s="13">
        <f t="shared" si="57"/>
        <v>73</v>
      </c>
      <c r="BA73" t="str">
        <f t="shared" si="58"/>
        <v>Dayton</v>
      </c>
      <c r="BB73" t="str">
        <f t="shared" si="59"/>
        <v/>
      </c>
      <c r="BC73">
        <v>72</v>
      </c>
    </row>
    <row r="74" spans="1:55" x14ac:dyDescent="0.25">
      <c r="A74">
        <v>1</v>
      </c>
      <c r="B74">
        <v>1</v>
      </c>
      <c r="C74">
        <v>1</v>
      </c>
      <c r="D74" t="s">
        <v>190</v>
      </c>
      <c r="E74">
        <f>VLOOKUP($D74,'AUTOMATED RPPF'!$C$2:'AUTOMATED RPPF'!$Q$365,2,FALSE)</f>
        <v>70.035799999999995</v>
      </c>
      <c r="F74">
        <f>VLOOKUP($D74,'AUTOMATED RPPF'!$C$2:'AUTOMATED RPPF'!$Q$365,3,FALSE)</f>
        <v>83</v>
      </c>
      <c r="G74">
        <f>VLOOKUP($D74,'AUTOMATED RPPF'!$C$2:'AUTOMATED RPPF'!$Q$365,4,FALSE)</f>
        <v>68.574200000000005</v>
      </c>
      <c r="H74">
        <f>VLOOKUP($D74,'AUTOMATED RPPF'!$C$2:'AUTOMATED RPPF'!$Q$365,5,FALSE)</f>
        <v>116</v>
      </c>
      <c r="I74">
        <f>VLOOKUP($D74,'AUTOMATED RPPF'!$C$2:'AUTOMATED RPPF'!$Q$365,6,FALSE)</f>
        <v>107.592</v>
      </c>
      <c r="J74">
        <f>VLOOKUP($D74,'AUTOMATED RPPF'!$C$2:'AUTOMATED RPPF'!$Q$365,7,FALSE)</f>
        <v>141</v>
      </c>
      <c r="K74">
        <f>VLOOKUP($D74,'AUTOMATED RPPF'!$C$2:'AUTOMATED RPPF'!$Q$365,8,FALSE)</f>
        <v>111.294</v>
      </c>
      <c r="L74">
        <f>VLOOKUP($D74,'AUTOMATED RPPF'!$C$2:'AUTOMATED RPPF'!$Q$365,9,FALSE)</f>
        <v>105</v>
      </c>
      <c r="M74">
        <f>VLOOKUP($D74,'AUTOMATED RPPF'!$C$2:'AUTOMATED RPPF'!$Q$365,10,FALSE)</f>
        <v>101.786</v>
      </c>
      <c r="N74">
        <f>VLOOKUP($D74,'AUTOMATED RPPF'!$C$2:'AUTOMATED RPPF'!$Q$365,11,FALSE)</f>
        <v>80</v>
      </c>
      <c r="O74">
        <f>VLOOKUP($D74,'AUTOMATED RPPF'!$C$2:'AUTOMATED RPPF'!$Q$365,12,FALSE)</f>
        <v>100.61799999999999</v>
      </c>
      <c r="P74">
        <f>VLOOKUP($D74,'AUTOMATED RPPF'!$C$2:'AUTOMATED RPPF'!$Q$365,13,FALSE)</f>
        <v>58</v>
      </c>
      <c r="Q74">
        <f>VLOOKUP($D74,'AUTOMATED RPPF'!$C$2:'AUTOMATED RPPF'!$Q$365,14,FALSE)</f>
        <v>10.675599999999999</v>
      </c>
      <c r="R74">
        <f>VLOOKUP($D74,'AUTOMATED RPPF'!$C$2:'AUTOMATED RPPF'!$Q$365,15,FALSE)</f>
        <v>77</v>
      </c>
      <c r="S74" t="str">
        <f t="shared" si="30"/>
        <v>LSU</v>
      </c>
      <c r="T74">
        <f t="shared" si="31"/>
        <v>111.294</v>
      </c>
      <c r="U74" t="str">
        <f t="shared" si="32"/>
        <v>LSU</v>
      </c>
      <c r="V74">
        <f t="shared" si="33"/>
        <v>0.15243632542214128</v>
      </c>
      <c r="W74" s="13">
        <f t="shared" si="34"/>
        <v>79</v>
      </c>
      <c r="X74" t="str">
        <f t="shared" si="35"/>
        <v>LSU</v>
      </c>
      <c r="Y74">
        <f t="shared" si="36"/>
        <v>867488.24200880865</v>
      </c>
      <c r="Z74" s="13">
        <f t="shared" si="37"/>
        <v>89</v>
      </c>
      <c r="AA74">
        <f t="shared" si="38"/>
        <v>22.853935377028844</v>
      </c>
      <c r="AB74">
        <f t="shared" si="39"/>
        <v>50</v>
      </c>
      <c r="AC74">
        <f t="shared" si="40"/>
        <v>64.5</v>
      </c>
      <c r="AD74" t="str">
        <f t="shared" si="41"/>
        <v>LSU</v>
      </c>
      <c r="AE74">
        <f>VLOOKUP($AD74,'AUTOMATED RPPF'!$C$2:'AUTOMATED RPPF'!$AQ$365,17,FALSE)</f>
        <v>0.75157300000000005</v>
      </c>
      <c r="AF74" s="13">
        <f t="shared" si="42"/>
        <v>73</v>
      </c>
      <c r="AG74">
        <f>VLOOKUP($AD74,'AUTOMATED RPPF'!$C$2:'AUTOMATED RPPF'!$AQ$365,16,FALSE)</f>
        <v>0.76368100000000005</v>
      </c>
      <c r="AH74" s="13">
        <f t="shared" si="43"/>
        <v>81</v>
      </c>
      <c r="AI74">
        <f t="shared" si="44"/>
        <v>0.75762700000000005</v>
      </c>
      <c r="AJ74" s="13">
        <f t="shared" si="45"/>
        <v>74</v>
      </c>
      <c r="AK74">
        <f>VLOOKUP($AD74,'AUTOMATED RPPF'!$C$2:'AUTOMATED RPPF'!$AQ$365,18,FALSE)</f>
        <v>0.77787099999999998</v>
      </c>
      <c r="AL74" s="13">
        <f t="shared" si="46"/>
        <v>71</v>
      </c>
      <c r="AM74">
        <f>VLOOKUP($AD74,'AUTOMATED RPPF'!$C$2:'AUTOMATED RPPF'!$AQ$365,19,FALSE)</f>
        <v>0.718279</v>
      </c>
      <c r="AN74" s="13">
        <f t="shared" si="47"/>
        <v>79</v>
      </c>
      <c r="AO74">
        <f t="shared" si="48"/>
        <v>76.083333333333329</v>
      </c>
      <c r="AP74">
        <f>IF(C74=1,(AO74/AE74),REF)</f>
        <v>101.23212693022943</v>
      </c>
      <c r="AQ74" s="13">
        <f t="shared" si="49"/>
        <v>70</v>
      </c>
      <c r="AR74">
        <f>IF(B74=1,(AO74/AI74),REF)</f>
        <v>100.4232073742532</v>
      </c>
      <c r="AS74" s="13">
        <f t="shared" si="50"/>
        <v>69</v>
      </c>
      <c r="AT74">
        <f t="shared" si="51"/>
        <v>69</v>
      </c>
      <c r="AU74" t="str">
        <f t="shared" si="52"/>
        <v>LSU</v>
      </c>
      <c r="AV74">
        <f t="shared" si="53"/>
        <v>0.52511446788877125</v>
      </c>
      <c r="AW74">
        <f t="shared" si="54"/>
        <v>0.48449076897354443</v>
      </c>
      <c r="AX74" t="str">
        <f t="shared" si="55"/>
        <v>LSU</v>
      </c>
      <c r="AY74">
        <f t="shared" si="56"/>
        <v>0.76076169884579681</v>
      </c>
      <c r="AZ74" s="13">
        <f t="shared" si="57"/>
        <v>70</v>
      </c>
      <c r="BA74" t="str">
        <f t="shared" si="58"/>
        <v>LSU</v>
      </c>
      <c r="BB74" t="str">
        <f t="shared" si="59"/>
        <v/>
      </c>
      <c r="BC74">
        <v>73</v>
      </c>
    </row>
    <row r="75" spans="1:55" x14ac:dyDescent="0.25">
      <c r="A75">
        <v>1</v>
      </c>
      <c r="B75">
        <v>1</v>
      </c>
      <c r="C75">
        <v>1</v>
      </c>
      <c r="D75" t="s">
        <v>341</v>
      </c>
      <c r="E75">
        <f>VLOOKUP($D75,'AUTOMATED RPPF'!$C$2:'AUTOMATED RPPF'!$Q$365,2,FALSE)</f>
        <v>69.993600000000001</v>
      </c>
      <c r="F75">
        <f>VLOOKUP($D75,'AUTOMATED RPPF'!$C$2:'AUTOMATED RPPF'!$Q$365,3,FALSE)</f>
        <v>86</v>
      </c>
      <c r="G75">
        <f>VLOOKUP($D75,'AUTOMATED RPPF'!$C$2:'AUTOMATED RPPF'!$Q$365,4,FALSE)</f>
        <v>69.287700000000001</v>
      </c>
      <c r="H75">
        <f>VLOOKUP($D75,'AUTOMATED RPPF'!$C$2:'AUTOMATED RPPF'!$Q$365,5,FALSE)</f>
        <v>76</v>
      </c>
      <c r="I75">
        <f>VLOOKUP($D75,'AUTOMATED RPPF'!$C$2:'AUTOMATED RPPF'!$Q$365,6,FALSE)</f>
        <v>104.511</v>
      </c>
      <c r="J75">
        <f>VLOOKUP($D75,'AUTOMATED RPPF'!$C$2:'AUTOMATED RPPF'!$Q$365,7,FALSE)</f>
        <v>217</v>
      </c>
      <c r="K75">
        <f>VLOOKUP($D75,'AUTOMATED RPPF'!$C$2:'AUTOMATED RPPF'!$Q$365,8,FALSE)</f>
        <v>105.837</v>
      </c>
      <c r="L75">
        <f>VLOOKUP($D75,'AUTOMATED RPPF'!$C$2:'AUTOMATED RPPF'!$Q$365,9,FALSE)</f>
        <v>208</v>
      </c>
      <c r="M75">
        <f>VLOOKUP($D75,'AUTOMATED RPPF'!$C$2:'AUTOMATED RPPF'!$Q$365,10,FALSE)</f>
        <v>92.039100000000005</v>
      </c>
      <c r="N75">
        <f>VLOOKUP($D75,'AUTOMATED RPPF'!$C$2:'AUTOMATED RPPF'!$Q$365,11,FALSE)</f>
        <v>3</v>
      </c>
      <c r="O75">
        <f>VLOOKUP($D75,'AUTOMATED RPPF'!$C$2:'AUTOMATED RPPF'!$Q$365,12,FALSE)</f>
        <v>93.555800000000005</v>
      </c>
      <c r="P75">
        <f>VLOOKUP($D75,'AUTOMATED RPPF'!$C$2:'AUTOMATED RPPF'!$Q$365,13,FALSE)</f>
        <v>10</v>
      </c>
      <c r="Q75">
        <f>VLOOKUP($D75,'AUTOMATED RPPF'!$C$2:'AUTOMATED RPPF'!$Q$365,14,FALSE)</f>
        <v>12.2813</v>
      </c>
      <c r="R75">
        <f>VLOOKUP($D75,'AUTOMATED RPPF'!$C$2:'AUTOMATED RPPF'!$Q$365,15,FALSE)</f>
        <v>67</v>
      </c>
      <c r="S75" t="str">
        <f t="shared" si="30"/>
        <v>UC Irvine</v>
      </c>
      <c r="T75">
        <f t="shared" si="31"/>
        <v>105.837</v>
      </c>
      <c r="U75" t="str">
        <f t="shared" si="32"/>
        <v>UC Irvine</v>
      </c>
      <c r="V75">
        <f t="shared" si="33"/>
        <v>0.17546175650345172</v>
      </c>
      <c r="W75" s="13">
        <f t="shared" si="34"/>
        <v>70</v>
      </c>
      <c r="X75" t="str">
        <f t="shared" si="35"/>
        <v>UC Irvine</v>
      </c>
      <c r="Y75">
        <f t="shared" si="36"/>
        <v>784031.25041835848</v>
      </c>
      <c r="Z75" s="13">
        <f t="shared" si="37"/>
        <v>175</v>
      </c>
      <c r="AA75">
        <f t="shared" si="38"/>
        <v>20.354236463949274</v>
      </c>
      <c r="AB75">
        <f t="shared" si="39"/>
        <v>6</v>
      </c>
      <c r="AC75">
        <f t="shared" si="40"/>
        <v>38</v>
      </c>
      <c r="AD75" t="str">
        <f t="shared" si="41"/>
        <v>UC Irvine</v>
      </c>
      <c r="AE75">
        <f>VLOOKUP($AD75,'AUTOMATED RPPF'!$C$2:'AUTOMATED RPPF'!$AQ$365,17,FALSE)</f>
        <v>0.77786200000000005</v>
      </c>
      <c r="AF75" s="13">
        <f t="shared" si="42"/>
        <v>62</v>
      </c>
      <c r="AG75">
        <f>VLOOKUP($AD75,'AUTOMATED RPPF'!$C$2:'AUTOMATED RPPF'!$AQ$365,16,FALSE)</f>
        <v>0.68701029999999996</v>
      </c>
      <c r="AH75" s="13">
        <f t="shared" si="43"/>
        <v>103</v>
      </c>
      <c r="AI75">
        <f t="shared" si="44"/>
        <v>0.73243615000000006</v>
      </c>
      <c r="AJ75" s="13">
        <f t="shared" si="45"/>
        <v>80</v>
      </c>
      <c r="AK75">
        <f>VLOOKUP($AD75,'AUTOMATED RPPF'!$C$2:'AUTOMATED RPPF'!$AQ$365,18,FALSE)</f>
        <v>0.74448400000000003</v>
      </c>
      <c r="AL75" s="13">
        <f t="shared" si="46"/>
        <v>84</v>
      </c>
      <c r="AM75">
        <f>VLOOKUP($AD75,'AUTOMATED RPPF'!$C$2:'AUTOMATED RPPF'!$AQ$365,19,FALSE)</f>
        <v>0.69578899999999999</v>
      </c>
      <c r="AN75" s="13">
        <f t="shared" si="47"/>
        <v>89</v>
      </c>
      <c r="AO75">
        <f t="shared" si="48"/>
        <v>89.333333333333329</v>
      </c>
      <c r="AP75">
        <f>IF(C75=1,(AO75/AE75),REF)</f>
        <v>114.84470681603334</v>
      </c>
      <c r="AQ75" s="13">
        <f t="shared" si="49"/>
        <v>77</v>
      </c>
      <c r="AR75">
        <f>IF(B75=1,(AO75/AI75),REF)</f>
        <v>121.96740061687741</v>
      </c>
      <c r="AS75" s="13">
        <f t="shared" si="50"/>
        <v>82</v>
      </c>
      <c r="AT75">
        <f t="shared" si="51"/>
        <v>77</v>
      </c>
      <c r="AU75" t="str">
        <f t="shared" si="52"/>
        <v>UC Irvine</v>
      </c>
      <c r="AV75">
        <f t="shared" si="53"/>
        <v>0.53666850379264697</v>
      </c>
      <c r="AW75">
        <f t="shared" si="54"/>
        <v>0.45713936896472851</v>
      </c>
      <c r="AX75" t="str">
        <f t="shared" si="55"/>
        <v>UC Irvine</v>
      </c>
      <c r="AY75">
        <f t="shared" si="56"/>
        <v>0.75597768274802668</v>
      </c>
      <c r="AZ75" s="13">
        <f t="shared" si="57"/>
        <v>75</v>
      </c>
      <c r="BA75" t="str">
        <f t="shared" si="58"/>
        <v>UC Irvine</v>
      </c>
      <c r="BB75" t="str">
        <f t="shared" si="59"/>
        <v/>
      </c>
      <c r="BC75">
        <v>74</v>
      </c>
    </row>
    <row r="76" spans="1:55" x14ac:dyDescent="0.25">
      <c r="A76">
        <v>1</v>
      </c>
      <c r="B76">
        <v>1</v>
      </c>
      <c r="C76">
        <v>1</v>
      </c>
      <c r="D76" t="s">
        <v>160</v>
      </c>
      <c r="E76">
        <f>VLOOKUP($D76,'AUTOMATED RPPF'!$C$2:'AUTOMATED RPPF'!$Q$365,2,FALSE)</f>
        <v>72.436999999999998</v>
      </c>
      <c r="F76">
        <f>VLOOKUP($D76,'AUTOMATED RPPF'!$C$2:'AUTOMATED RPPF'!$Q$365,3,FALSE)</f>
        <v>19</v>
      </c>
      <c r="G76">
        <f>VLOOKUP($D76,'AUTOMATED RPPF'!$C$2:'AUTOMATED RPPF'!$Q$365,4,FALSE)</f>
        <v>70.753399999999999</v>
      </c>
      <c r="H76">
        <f>VLOOKUP($D76,'AUTOMATED RPPF'!$C$2:'AUTOMATED RPPF'!$Q$365,5,FALSE)</f>
        <v>31</v>
      </c>
      <c r="I76">
        <f>VLOOKUP($D76,'AUTOMATED RPPF'!$C$2:'AUTOMATED RPPF'!$Q$365,6,FALSE)</f>
        <v>115.084</v>
      </c>
      <c r="J76">
        <f>VLOOKUP($D76,'AUTOMATED RPPF'!$C$2:'AUTOMATED RPPF'!$Q$365,7,FALSE)</f>
        <v>28</v>
      </c>
      <c r="K76">
        <f>VLOOKUP($D76,'AUTOMATED RPPF'!$C$2:'AUTOMATED RPPF'!$Q$365,8,FALSE)</f>
        <v>118.82299999999999</v>
      </c>
      <c r="L76">
        <f>VLOOKUP($D76,'AUTOMATED RPPF'!$C$2:'AUTOMATED RPPF'!$Q$365,9,FALSE)</f>
        <v>29</v>
      </c>
      <c r="M76">
        <f>VLOOKUP($D76,'AUTOMATED RPPF'!$C$2:'AUTOMATED RPPF'!$Q$365,10,FALSE)</f>
        <v>109.526</v>
      </c>
      <c r="N76">
        <f>VLOOKUP($D76,'AUTOMATED RPPF'!$C$2:'AUTOMATED RPPF'!$Q$365,11,FALSE)</f>
        <v>264</v>
      </c>
      <c r="O76">
        <f>VLOOKUP($D76,'AUTOMATED RPPF'!$C$2:'AUTOMATED RPPF'!$Q$365,12,FALSE)</f>
        <v>106.53400000000001</v>
      </c>
      <c r="P76">
        <f>VLOOKUP($D76,'AUTOMATED RPPF'!$C$2:'AUTOMATED RPPF'!$Q$365,13,FALSE)</f>
        <v>151</v>
      </c>
      <c r="Q76">
        <f>VLOOKUP($D76,'AUTOMATED RPPF'!$C$2:'AUTOMATED RPPF'!$Q$365,14,FALSE)</f>
        <v>12.289400000000001</v>
      </c>
      <c r="R76">
        <f>VLOOKUP($D76,'AUTOMATED RPPF'!$C$2:'AUTOMATED RPPF'!$Q$365,15,FALSE)</f>
        <v>66</v>
      </c>
      <c r="S76" t="str">
        <f t="shared" si="30"/>
        <v>Iowa</v>
      </c>
      <c r="T76">
        <f t="shared" si="31"/>
        <v>118.82299999999999</v>
      </c>
      <c r="U76" t="str">
        <f t="shared" si="32"/>
        <v>Iowa</v>
      </c>
      <c r="V76">
        <f t="shared" si="33"/>
        <v>0.16965086903101989</v>
      </c>
      <c r="W76" s="13">
        <f t="shared" si="34"/>
        <v>71</v>
      </c>
      <c r="X76" t="str">
        <f t="shared" si="35"/>
        <v>Iowa</v>
      </c>
      <c r="Y76">
        <f t="shared" si="36"/>
        <v>1022731.1453167729</v>
      </c>
      <c r="Z76" s="13">
        <f t="shared" si="37"/>
        <v>13</v>
      </c>
      <c r="AA76">
        <f t="shared" si="38"/>
        <v>24.211445460496506</v>
      </c>
      <c r="AB76">
        <f t="shared" si="39"/>
        <v>85</v>
      </c>
      <c r="AC76">
        <f t="shared" si="40"/>
        <v>78</v>
      </c>
      <c r="AD76" t="str">
        <f t="shared" si="41"/>
        <v>Iowa</v>
      </c>
      <c r="AE76">
        <f>VLOOKUP($AD76,'AUTOMATED RPPF'!$C$2:'AUTOMATED RPPF'!$AQ$365,17,FALSE)</f>
        <v>0.68788899999999997</v>
      </c>
      <c r="AF76" s="13">
        <f t="shared" si="42"/>
        <v>89</v>
      </c>
      <c r="AG76">
        <f>VLOOKUP($AD76,'AUTOMATED RPPF'!$C$2:'AUTOMATED RPPF'!$AQ$365,16,FALSE)</f>
        <v>0.85025099999999998</v>
      </c>
      <c r="AH76" s="13">
        <f t="shared" si="43"/>
        <v>51</v>
      </c>
      <c r="AI76">
        <f t="shared" si="44"/>
        <v>0.76906999999999992</v>
      </c>
      <c r="AJ76" s="13">
        <f t="shared" si="45"/>
        <v>70</v>
      </c>
      <c r="AK76">
        <f>VLOOKUP($AD76,'AUTOMATED RPPF'!$C$2:'AUTOMATED RPPF'!$AQ$365,18,FALSE)</f>
        <v>0.85334699999999997</v>
      </c>
      <c r="AL76" s="13">
        <f t="shared" si="46"/>
        <v>47</v>
      </c>
      <c r="AM76">
        <f>VLOOKUP($AD76,'AUTOMATED RPPF'!$C$2:'AUTOMATED RPPF'!$AQ$365,19,FALSE)</f>
        <v>0.62991050000000004</v>
      </c>
      <c r="AN76" s="13">
        <f t="shared" si="47"/>
        <v>105</v>
      </c>
      <c r="AO76">
        <f t="shared" si="48"/>
        <v>64</v>
      </c>
      <c r="AP76">
        <f>IF(C76=1,(AO76/AE76),REF)</f>
        <v>93.038266348204431</v>
      </c>
      <c r="AQ76" s="13">
        <f t="shared" si="49"/>
        <v>63</v>
      </c>
      <c r="AR76">
        <f>IF(B76=1,(AO76/AI76),REF)</f>
        <v>83.217392435018922</v>
      </c>
      <c r="AS76" s="13">
        <f t="shared" si="50"/>
        <v>60</v>
      </c>
      <c r="AT76">
        <f t="shared" si="51"/>
        <v>47</v>
      </c>
      <c r="AU76" t="str">
        <f t="shared" si="52"/>
        <v>Iowa</v>
      </c>
      <c r="AV76">
        <f t="shared" si="53"/>
        <v>0.48469311895093786</v>
      </c>
      <c r="AW76">
        <f t="shared" si="54"/>
        <v>0.50349879103853612</v>
      </c>
      <c r="AX76" t="str">
        <f t="shared" si="55"/>
        <v>Iowa</v>
      </c>
      <c r="AY76">
        <f t="shared" si="56"/>
        <v>0.75426597897992032</v>
      </c>
      <c r="AZ76" s="13">
        <f t="shared" si="57"/>
        <v>77</v>
      </c>
      <c r="BA76" t="str">
        <f t="shared" si="58"/>
        <v>Iowa</v>
      </c>
      <c r="BB76" t="str">
        <f t="shared" si="59"/>
        <v/>
      </c>
      <c r="BC76">
        <v>75</v>
      </c>
    </row>
    <row r="77" spans="1:55" x14ac:dyDescent="0.25">
      <c r="A77">
        <v>1</v>
      </c>
      <c r="B77">
        <v>1</v>
      </c>
      <c r="C77">
        <v>1</v>
      </c>
      <c r="D77" t="s">
        <v>261</v>
      </c>
      <c r="E77">
        <f>VLOOKUP($D77,'AUTOMATED RPPF'!$C$2:'AUTOMATED RPPF'!$Q$365,2,FALSE)</f>
        <v>71.196299999999994</v>
      </c>
      <c r="F77">
        <f>VLOOKUP($D77,'AUTOMATED RPPF'!$C$2:'AUTOMATED RPPF'!$Q$365,3,FALSE)</f>
        <v>36</v>
      </c>
      <c r="G77">
        <f>VLOOKUP($D77,'AUTOMATED RPPF'!$C$2:'AUTOMATED RPPF'!$Q$365,4,FALSE)</f>
        <v>69.999600000000001</v>
      </c>
      <c r="H77">
        <f>VLOOKUP($D77,'AUTOMATED RPPF'!$C$2:'AUTOMATED RPPF'!$Q$365,5,FALSE)</f>
        <v>54</v>
      </c>
      <c r="I77">
        <f>VLOOKUP($D77,'AUTOMATED RPPF'!$C$2:'AUTOMATED RPPF'!$Q$365,6,FALSE)</f>
        <v>111.919</v>
      </c>
      <c r="J77">
        <f>VLOOKUP($D77,'AUTOMATED RPPF'!$C$2:'AUTOMATED RPPF'!$Q$365,7,FALSE)</f>
        <v>66</v>
      </c>
      <c r="K77">
        <f>VLOOKUP($D77,'AUTOMATED RPPF'!$C$2:'AUTOMATED RPPF'!$Q$365,8,FALSE)</f>
        <v>115.09099999999999</v>
      </c>
      <c r="L77">
        <f>VLOOKUP($D77,'AUTOMATED RPPF'!$C$2:'AUTOMATED RPPF'!$Q$365,9,FALSE)</f>
        <v>60</v>
      </c>
      <c r="M77">
        <f>VLOOKUP($D77,'AUTOMATED RPPF'!$C$2:'AUTOMATED RPPF'!$Q$365,10,FALSE)</f>
        <v>103.792</v>
      </c>
      <c r="N77">
        <f>VLOOKUP($D77,'AUTOMATED RPPF'!$C$2:'AUTOMATED RPPF'!$Q$365,11,FALSE)</f>
        <v>118</v>
      </c>
      <c r="O77">
        <f>VLOOKUP($D77,'AUTOMATED RPPF'!$C$2:'AUTOMATED RPPF'!$Q$365,12,FALSE)</f>
        <v>103.468</v>
      </c>
      <c r="P77">
        <f>VLOOKUP($D77,'AUTOMATED RPPF'!$C$2:'AUTOMATED RPPF'!$Q$365,13,FALSE)</f>
        <v>97</v>
      </c>
      <c r="Q77">
        <f>VLOOKUP($D77,'AUTOMATED RPPF'!$C$2:'AUTOMATED RPPF'!$Q$365,14,FALSE)</f>
        <v>11.622</v>
      </c>
      <c r="R77">
        <f>VLOOKUP($D77,'AUTOMATED RPPF'!$C$2:'AUTOMATED RPPF'!$Q$365,15,FALSE)</f>
        <v>72</v>
      </c>
      <c r="S77" t="str">
        <f t="shared" si="30"/>
        <v>Penn St.</v>
      </c>
      <c r="T77">
        <f t="shared" si="31"/>
        <v>115.09099999999999</v>
      </c>
      <c r="U77" t="str">
        <f t="shared" si="32"/>
        <v>Penn St.</v>
      </c>
      <c r="V77">
        <f t="shared" si="33"/>
        <v>0.16325286566858097</v>
      </c>
      <c r="W77" s="13">
        <f t="shared" si="34"/>
        <v>74</v>
      </c>
      <c r="X77" t="str">
        <f t="shared" si="35"/>
        <v>Penn St.</v>
      </c>
      <c r="Y77">
        <f t="shared" si="36"/>
        <v>943061.79563556018</v>
      </c>
      <c r="Z77" s="13">
        <f t="shared" si="37"/>
        <v>40</v>
      </c>
      <c r="AA77">
        <f t="shared" si="38"/>
        <v>23.508897513160857</v>
      </c>
      <c r="AB77">
        <f t="shared" si="39"/>
        <v>65</v>
      </c>
      <c r="AC77">
        <f t="shared" si="40"/>
        <v>69.5</v>
      </c>
      <c r="AD77" t="str">
        <f t="shared" si="41"/>
        <v>Penn St.</v>
      </c>
      <c r="AE77">
        <f>VLOOKUP($AD77,'AUTOMATED RPPF'!$C$2:'AUTOMATED RPPF'!$AQ$365,17,FALSE)</f>
        <v>0.70988200000000001</v>
      </c>
      <c r="AF77" s="13">
        <f t="shared" si="42"/>
        <v>82</v>
      </c>
      <c r="AG77">
        <f>VLOOKUP($AD77,'AUTOMATED RPPF'!$C$2:'AUTOMATED RPPF'!$AQ$365,16,FALSE)</f>
        <v>0.83116199999999996</v>
      </c>
      <c r="AH77" s="13">
        <f t="shared" si="43"/>
        <v>62</v>
      </c>
      <c r="AI77">
        <f t="shared" si="44"/>
        <v>0.77052199999999993</v>
      </c>
      <c r="AJ77" s="13">
        <f t="shared" si="45"/>
        <v>69</v>
      </c>
      <c r="AK77">
        <f>VLOOKUP($AD77,'AUTOMATED RPPF'!$C$2:'AUTOMATED RPPF'!$AQ$365,18,FALSE)</f>
        <v>0.87293399999999999</v>
      </c>
      <c r="AL77" s="13">
        <f t="shared" si="46"/>
        <v>34</v>
      </c>
      <c r="AM77">
        <f>VLOOKUP($AD77,'AUTOMATED RPPF'!$C$2:'AUTOMATED RPPF'!$AQ$365,19,FALSE)</f>
        <v>0.59621139999999995</v>
      </c>
      <c r="AN77" s="13">
        <f t="shared" si="47"/>
        <v>114</v>
      </c>
      <c r="AO77">
        <f t="shared" si="48"/>
        <v>66.75</v>
      </c>
      <c r="AP77">
        <f>IF(C77=1,(AO77/AE77),REF)</f>
        <v>94.029711980300945</v>
      </c>
      <c r="AQ77" s="13">
        <f t="shared" si="49"/>
        <v>66</v>
      </c>
      <c r="AR77">
        <f>IF(B77=1,(AO77/AI77),REF)</f>
        <v>86.629583581000944</v>
      </c>
      <c r="AS77" s="13">
        <f t="shared" si="50"/>
        <v>61</v>
      </c>
      <c r="AT77">
        <f t="shared" si="51"/>
        <v>34</v>
      </c>
      <c r="AU77" t="str">
        <f t="shared" si="52"/>
        <v>Penn St.</v>
      </c>
      <c r="AV77">
        <f t="shared" si="53"/>
        <v>0.49965967831659497</v>
      </c>
      <c r="AW77">
        <f t="shared" si="54"/>
        <v>0.50192183514759348</v>
      </c>
      <c r="AX77" t="str">
        <f t="shared" si="55"/>
        <v>Penn St.</v>
      </c>
      <c r="AY77">
        <f t="shared" si="56"/>
        <v>0.75833748121319133</v>
      </c>
      <c r="AZ77" s="13">
        <f t="shared" si="57"/>
        <v>72</v>
      </c>
      <c r="BA77" t="str">
        <f t="shared" si="58"/>
        <v>Penn St.</v>
      </c>
      <c r="BB77" t="str">
        <f t="shared" si="59"/>
        <v/>
      </c>
      <c r="BC77">
        <v>76</v>
      </c>
    </row>
    <row r="78" spans="1:55" x14ac:dyDescent="0.25">
      <c r="A78">
        <v>1</v>
      </c>
      <c r="B78">
        <v>1</v>
      </c>
      <c r="C78">
        <v>1</v>
      </c>
      <c r="D78" t="s">
        <v>263</v>
      </c>
      <c r="E78">
        <f>VLOOKUP($D78,'AUTOMATED RPPF'!$C$2:'AUTOMATED RPPF'!$Q$365,2,FALSE)</f>
        <v>67.192300000000003</v>
      </c>
      <c r="F78">
        <f>VLOOKUP($D78,'AUTOMATED RPPF'!$C$2:'AUTOMATED RPPF'!$Q$365,3,FALSE)</f>
        <v>226</v>
      </c>
      <c r="G78">
        <f>VLOOKUP($D78,'AUTOMATED RPPF'!$C$2:'AUTOMATED RPPF'!$Q$365,4,FALSE)</f>
        <v>66.316500000000005</v>
      </c>
      <c r="H78">
        <f>VLOOKUP($D78,'AUTOMATED RPPF'!$C$2:'AUTOMATED RPPF'!$Q$365,5,FALSE)</f>
        <v>235</v>
      </c>
      <c r="I78">
        <f>VLOOKUP($D78,'AUTOMATED RPPF'!$C$2:'AUTOMATED RPPF'!$Q$365,6,FALSE)</f>
        <v>113.881</v>
      </c>
      <c r="J78">
        <f>VLOOKUP($D78,'AUTOMATED RPPF'!$C$2:'AUTOMATED RPPF'!$Q$365,7,FALSE)</f>
        <v>42</v>
      </c>
      <c r="K78">
        <f>VLOOKUP($D78,'AUTOMATED RPPF'!$C$2:'AUTOMATED RPPF'!$Q$365,8,FALSE)</f>
        <v>118.098</v>
      </c>
      <c r="L78">
        <f>VLOOKUP($D78,'AUTOMATED RPPF'!$C$2:'AUTOMATED RPPF'!$Q$365,9,FALSE)</f>
        <v>34</v>
      </c>
      <c r="M78">
        <f>VLOOKUP($D78,'AUTOMATED RPPF'!$C$2:'AUTOMATED RPPF'!$Q$365,10,FALSE)</f>
        <v>105.071</v>
      </c>
      <c r="N78">
        <f>VLOOKUP($D78,'AUTOMATED RPPF'!$C$2:'AUTOMATED RPPF'!$Q$365,11,FALSE)</f>
        <v>158</v>
      </c>
      <c r="O78">
        <f>VLOOKUP($D78,'AUTOMATED RPPF'!$C$2:'AUTOMATED RPPF'!$Q$365,12,FALSE)</f>
        <v>102.548</v>
      </c>
      <c r="P78">
        <f>VLOOKUP($D78,'AUTOMATED RPPF'!$C$2:'AUTOMATED RPPF'!$Q$365,13,FALSE)</f>
        <v>82</v>
      </c>
      <c r="Q78">
        <f>VLOOKUP($D78,'AUTOMATED RPPF'!$C$2:'AUTOMATED RPPF'!$Q$365,14,FALSE)</f>
        <v>15.5504</v>
      </c>
      <c r="R78">
        <f>VLOOKUP($D78,'AUTOMATED RPPF'!$C$2:'AUTOMATED RPPF'!$Q$365,15,FALSE)</f>
        <v>52</v>
      </c>
      <c r="S78" t="str">
        <f t="shared" si="30"/>
        <v>Pittsburgh</v>
      </c>
      <c r="T78">
        <f t="shared" si="31"/>
        <v>118.098</v>
      </c>
      <c r="U78" t="str">
        <f t="shared" si="32"/>
        <v>Pittsburgh</v>
      </c>
      <c r="V78">
        <f t="shared" si="33"/>
        <v>0.23142532700919594</v>
      </c>
      <c r="W78" s="13">
        <f t="shared" si="34"/>
        <v>47</v>
      </c>
      <c r="X78" t="str">
        <f t="shared" si="35"/>
        <v>Pittsburgh</v>
      </c>
      <c r="Y78">
        <f t="shared" si="36"/>
        <v>937140.25402924919</v>
      </c>
      <c r="Z78" s="13">
        <f t="shared" si="37"/>
        <v>44</v>
      </c>
      <c r="AA78">
        <f t="shared" si="38"/>
        <v>24.556360716506013</v>
      </c>
      <c r="AB78">
        <f t="shared" si="39"/>
        <v>96</v>
      </c>
      <c r="AC78">
        <f t="shared" si="40"/>
        <v>71.5</v>
      </c>
      <c r="AD78" t="str">
        <f t="shared" si="41"/>
        <v>Pittsburgh</v>
      </c>
      <c r="AE78">
        <f>VLOOKUP($AD78,'AUTOMATED RPPF'!$C$2:'AUTOMATED RPPF'!$AQ$365,17,FALSE)</f>
        <v>0.68289200000000005</v>
      </c>
      <c r="AF78" s="13">
        <f t="shared" si="42"/>
        <v>92</v>
      </c>
      <c r="AG78">
        <f>VLOOKUP($AD78,'AUTOMATED RPPF'!$C$2:'AUTOMATED RPPF'!$AQ$365,16,FALSE)</f>
        <v>0.86544399999999999</v>
      </c>
      <c r="AH78" s="13">
        <f t="shared" si="43"/>
        <v>44</v>
      </c>
      <c r="AI78">
        <f t="shared" si="44"/>
        <v>0.77416799999999997</v>
      </c>
      <c r="AJ78" s="13">
        <f t="shared" si="45"/>
        <v>67</v>
      </c>
      <c r="AK78">
        <f>VLOOKUP($AD78,'AUTOMATED RPPF'!$C$2:'AUTOMATED RPPF'!$AQ$365,18,FALSE)</f>
        <v>0.92651799999999995</v>
      </c>
      <c r="AL78" s="13">
        <f t="shared" si="46"/>
        <v>18</v>
      </c>
      <c r="AM78">
        <f>VLOOKUP($AD78,'AUTOMATED RPPF'!$C$2:'AUTOMATED RPPF'!$AQ$365,19,FALSE)</f>
        <v>0.58061249999999998</v>
      </c>
      <c r="AN78" s="13">
        <f t="shared" si="47"/>
        <v>125</v>
      </c>
      <c r="AO78">
        <f t="shared" si="48"/>
        <v>62.083333333333336</v>
      </c>
      <c r="AP78">
        <f>IF(C78=1,(AO78/AE78),REF)</f>
        <v>90.912374626344032</v>
      </c>
      <c r="AQ78" s="13">
        <f t="shared" si="49"/>
        <v>61</v>
      </c>
      <c r="AR78">
        <f>IF(B78=1,(AO78/AI78),REF)</f>
        <v>80.19361861163641</v>
      </c>
      <c r="AS78" s="13">
        <f t="shared" si="50"/>
        <v>57</v>
      </c>
      <c r="AT78">
        <f t="shared" si="51"/>
        <v>18</v>
      </c>
      <c r="AU78" t="str">
        <f t="shared" si="52"/>
        <v>Pittsburgh</v>
      </c>
      <c r="AV78">
        <f t="shared" si="53"/>
        <v>0.48228568913192427</v>
      </c>
      <c r="AW78">
        <f t="shared" si="54"/>
        <v>0.5091867147819269</v>
      </c>
      <c r="AX78" t="str">
        <f t="shared" si="55"/>
        <v>Pittsburgh</v>
      </c>
      <c r="AY78">
        <f t="shared" si="56"/>
        <v>0.75526655591249403</v>
      </c>
      <c r="AZ78" s="13">
        <f t="shared" si="57"/>
        <v>76</v>
      </c>
      <c r="BA78" t="str">
        <f t="shared" si="58"/>
        <v>Pittsburgh</v>
      </c>
      <c r="BB78" t="str">
        <f t="shared" si="59"/>
        <v/>
      </c>
      <c r="BC78">
        <v>77</v>
      </c>
    </row>
    <row r="79" spans="1:55" x14ac:dyDescent="0.25">
      <c r="A79">
        <v>1</v>
      </c>
      <c r="B79">
        <v>1</v>
      </c>
      <c r="C79">
        <v>1</v>
      </c>
      <c r="D79" t="s">
        <v>311</v>
      </c>
      <c r="E79">
        <f>VLOOKUP($D79,'AUTOMATED RPPF'!$C$2:'AUTOMATED RPPF'!$Q$365,2,FALSE)</f>
        <v>64.8429</v>
      </c>
      <c r="F79">
        <f>VLOOKUP($D79,'AUTOMATED RPPF'!$C$2:'AUTOMATED RPPF'!$Q$365,3,FALSE)</f>
        <v>332</v>
      </c>
      <c r="G79">
        <f>VLOOKUP($D79,'AUTOMATED RPPF'!$C$2:'AUTOMATED RPPF'!$Q$365,4,FALSE)</f>
        <v>63.809100000000001</v>
      </c>
      <c r="H79">
        <f>VLOOKUP($D79,'AUTOMATED RPPF'!$C$2:'AUTOMATED RPPF'!$Q$365,5,FALSE)</f>
        <v>343</v>
      </c>
      <c r="I79">
        <f>VLOOKUP($D79,'AUTOMATED RPPF'!$C$2:'AUTOMATED RPPF'!$Q$365,6,FALSE)</f>
        <v>107.09399999999999</v>
      </c>
      <c r="J79">
        <f>VLOOKUP($D79,'AUTOMATED RPPF'!$C$2:'AUTOMATED RPPF'!$Q$365,7,FALSE)</f>
        <v>150</v>
      </c>
      <c r="K79">
        <f>VLOOKUP($D79,'AUTOMATED RPPF'!$C$2:'AUTOMATED RPPF'!$Q$365,8,FALSE)</f>
        <v>108.532</v>
      </c>
      <c r="L79">
        <f>VLOOKUP($D79,'AUTOMATED RPPF'!$C$2:'AUTOMATED RPPF'!$Q$365,9,FALSE)</f>
        <v>156</v>
      </c>
      <c r="M79">
        <f>VLOOKUP($D79,'AUTOMATED RPPF'!$C$2:'AUTOMATED RPPF'!$Q$365,10,FALSE)</f>
        <v>99.566599999999994</v>
      </c>
      <c r="N79">
        <f>VLOOKUP($D79,'AUTOMATED RPPF'!$C$2:'AUTOMATED RPPF'!$Q$365,11,FALSE)</f>
        <v>55</v>
      </c>
      <c r="O79">
        <f>VLOOKUP($D79,'AUTOMATED RPPF'!$C$2:'AUTOMATED RPPF'!$Q$365,12,FALSE)</f>
        <v>101.995</v>
      </c>
      <c r="P79">
        <f>VLOOKUP($D79,'AUTOMATED RPPF'!$C$2:'AUTOMATED RPPF'!$Q$365,13,FALSE)</f>
        <v>74</v>
      </c>
      <c r="Q79">
        <f>VLOOKUP($D79,'AUTOMATED RPPF'!$C$2:'AUTOMATED RPPF'!$Q$365,14,FALSE)</f>
        <v>6.53728</v>
      </c>
      <c r="R79">
        <f>VLOOKUP($D79,'AUTOMATED RPPF'!$C$2:'AUTOMATED RPPF'!$Q$365,15,FALSE)</f>
        <v>100</v>
      </c>
      <c r="S79" t="str">
        <f t="shared" si="30"/>
        <v>St. Bonaventure</v>
      </c>
      <c r="T79">
        <f t="shared" si="31"/>
        <v>108.532</v>
      </c>
      <c r="U79" t="str">
        <f t="shared" si="32"/>
        <v>St. Bonaventure</v>
      </c>
      <c r="V79">
        <f t="shared" si="33"/>
        <v>0.10081288776411899</v>
      </c>
      <c r="W79" s="13">
        <f t="shared" si="34"/>
        <v>96</v>
      </c>
      <c r="X79" t="str">
        <f t="shared" si="35"/>
        <v>St. Bonaventure</v>
      </c>
      <c r="Y79">
        <f t="shared" si="36"/>
        <v>763797.16502172954</v>
      </c>
      <c r="Z79" s="13">
        <f t="shared" si="37"/>
        <v>204</v>
      </c>
      <c r="AA79">
        <f t="shared" si="38"/>
        <v>25.226893973553324</v>
      </c>
      <c r="AB79">
        <f t="shared" si="39"/>
        <v>125</v>
      </c>
      <c r="AC79">
        <f t="shared" si="40"/>
        <v>110.5</v>
      </c>
      <c r="AD79" t="str">
        <f t="shared" si="41"/>
        <v>St. Bonaventure</v>
      </c>
      <c r="AE79">
        <f>VLOOKUP($AD79,'AUTOMATED RPPF'!$C$2:'AUTOMATED RPPF'!$AQ$365,17,FALSE)</f>
        <v>0.74437500000000001</v>
      </c>
      <c r="AF79" s="13">
        <f t="shared" si="42"/>
        <v>75</v>
      </c>
      <c r="AG79">
        <f>VLOOKUP($AD79,'AUTOMATED RPPF'!$C$2:'AUTOMATED RPPF'!$AQ$365,16,FALSE)</f>
        <v>0.74119100000000004</v>
      </c>
      <c r="AH79" s="13">
        <f t="shared" si="43"/>
        <v>91</v>
      </c>
      <c r="AI79">
        <f t="shared" si="44"/>
        <v>0.74278299999999997</v>
      </c>
      <c r="AJ79" s="13">
        <f t="shared" si="45"/>
        <v>78</v>
      </c>
      <c r="AK79">
        <f>VLOOKUP($AD79,'AUTOMATED RPPF'!$C$2:'AUTOMATED RPPF'!$AQ$365,18,FALSE)</f>
        <v>0.86383799999999999</v>
      </c>
      <c r="AL79" s="13">
        <f t="shared" si="46"/>
        <v>38</v>
      </c>
      <c r="AM79">
        <f>VLOOKUP($AD79,'AUTOMATED RPPF'!$C$2:'AUTOMATED RPPF'!$AQ$365,19,FALSE)</f>
        <v>0.56531310000000001</v>
      </c>
      <c r="AN79" s="13">
        <f t="shared" si="47"/>
        <v>131</v>
      </c>
      <c r="AO79">
        <f t="shared" si="48"/>
        <v>109.58333333333333</v>
      </c>
      <c r="AP79">
        <f>IF(C79=1,(AO79/AE79),REF)</f>
        <v>147.21522530086762</v>
      </c>
      <c r="AQ79" s="13">
        <f t="shared" si="49"/>
        <v>91</v>
      </c>
      <c r="AR79">
        <f>IF(B79=1,(AO79/AI79),REF)</f>
        <v>147.53075034476197</v>
      </c>
      <c r="AS79" s="13">
        <f t="shared" si="50"/>
        <v>93</v>
      </c>
      <c r="AT79">
        <f t="shared" si="51"/>
        <v>38</v>
      </c>
      <c r="AU79" t="str">
        <f t="shared" si="52"/>
        <v>St. Bonaventure</v>
      </c>
      <c r="AV79">
        <f t="shared" si="53"/>
        <v>0.50096935058412506</v>
      </c>
      <c r="AW79">
        <f t="shared" si="54"/>
        <v>0.45270048624830134</v>
      </c>
      <c r="AX79" t="str">
        <f t="shared" si="55"/>
        <v>St. Bonaventure</v>
      </c>
      <c r="AY79">
        <f t="shared" si="56"/>
        <v>0.74361342265376063</v>
      </c>
      <c r="AZ79" s="13">
        <f t="shared" si="57"/>
        <v>80</v>
      </c>
      <c r="BA79" t="str">
        <f t="shared" si="58"/>
        <v>St. Bonaventure</v>
      </c>
      <c r="BB79" t="str">
        <f t="shared" si="59"/>
        <v/>
      </c>
      <c r="BC79">
        <v>78</v>
      </c>
    </row>
    <row r="80" spans="1:55" x14ac:dyDescent="0.25">
      <c r="A80">
        <v>1</v>
      </c>
      <c r="B80">
        <v>1</v>
      </c>
      <c r="C80">
        <v>1</v>
      </c>
      <c r="D80" t="s">
        <v>126</v>
      </c>
      <c r="E80">
        <f>VLOOKUP($D80,'AUTOMATED RPPF'!$C$2:'AUTOMATED RPPF'!$Q$365,2,FALSE)</f>
        <v>70.802999999999997</v>
      </c>
      <c r="F80">
        <f>VLOOKUP($D80,'AUTOMATED RPPF'!$C$2:'AUTOMATED RPPF'!$Q$365,3,FALSE)</f>
        <v>44</v>
      </c>
      <c r="G80">
        <f>VLOOKUP($D80,'AUTOMATED RPPF'!$C$2:'AUTOMATED RPPF'!$Q$365,4,FALSE)</f>
        <v>70.200400000000002</v>
      </c>
      <c r="H80">
        <f>VLOOKUP($D80,'AUTOMATED RPPF'!$C$2:'AUTOMATED RPPF'!$Q$365,5,FALSE)</f>
        <v>49</v>
      </c>
      <c r="I80">
        <f>VLOOKUP($D80,'AUTOMATED RPPF'!$C$2:'AUTOMATED RPPF'!$Q$365,6,FALSE)</f>
        <v>105.648</v>
      </c>
      <c r="J80">
        <f>VLOOKUP($D80,'AUTOMATED RPPF'!$C$2:'AUTOMATED RPPF'!$Q$365,7,FALSE)</f>
        <v>183</v>
      </c>
      <c r="K80">
        <f>VLOOKUP($D80,'AUTOMATED RPPF'!$C$2:'AUTOMATED RPPF'!$Q$365,8,FALSE)</f>
        <v>108.52500000000001</v>
      </c>
      <c r="L80">
        <f>VLOOKUP($D80,'AUTOMATED RPPF'!$C$2:'AUTOMATED RPPF'!$Q$365,9,FALSE)</f>
        <v>158</v>
      </c>
      <c r="M80">
        <f>VLOOKUP($D80,'AUTOMATED RPPF'!$C$2:'AUTOMATED RPPF'!$Q$365,10,FALSE)</f>
        <v>100.011</v>
      </c>
      <c r="N80">
        <f>VLOOKUP($D80,'AUTOMATED RPPF'!$C$2:'AUTOMATED RPPF'!$Q$365,11,FALSE)</f>
        <v>60</v>
      </c>
      <c r="O80">
        <f>VLOOKUP($D80,'AUTOMATED RPPF'!$C$2:'AUTOMATED RPPF'!$Q$365,12,FALSE)</f>
        <v>99.788300000000007</v>
      </c>
      <c r="P80">
        <f>VLOOKUP($D80,'AUTOMATED RPPF'!$C$2:'AUTOMATED RPPF'!$Q$365,13,FALSE)</f>
        <v>49</v>
      </c>
      <c r="Q80">
        <f>VLOOKUP($D80,'AUTOMATED RPPF'!$C$2:'AUTOMATED RPPF'!$Q$365,14,FALSE)</f>
        <v>8.7371300000000005</v>
      </c>
      <c r="R80">
        <f>VLOOKUP($D80,'AUTOMATED RPPF'!$C$2:'AUTOMATED RPPF'!$Q$365,15,FALSE)</f>
        <v>87</v>
      </c>
      <c r="S80" t="str">
        <f t="shared" si="30"/>
        <v>Florida St.</v>
      </c>
      <c r="T80">
        <f t="shared" si="31"/>
        <v>108.52500000000001</v>
      </c>
      <c r="U80" t="str">
        <f t="shared" si="32"/>
        <v>Florida St.</v>
      </c>
      <c r="V80">
        <f t="shared" si="33"/>
        <v>0.12339448893408471</v>
      </c>
      <c r="W80" s="13">
        <f t="shared" si="34"/>
        <v>88</v>
      </c>
      <c r="X80" t="str">
        <f t="shared" si="35"/>
        <v>Florida St.</v>
      </c>
      <c r="Y80">
        <f t="shared" si="36"/>
        <v>833894.76727687509</v>
      </c>
      <c r="Z80" s="13">
        <f t="shared" si="37"/>
        <v>123</v>
      </c>
      <c r="AA80">
        <f t="shared" si="38"/>
        <v>22.308775795403037</v>
      </c>
      <c r="AB80">
        <f t="shared" si="39"/>
        <v>33</v>
      </c>
      <c r="AC80">
        <f t="shared" si="40"/>
        <v>60.5</v>
      </c>
      <c r="AD80" t="str">
        <f t="shared" si="41"/>
        <v>Florida St.</v>
      </c>
      <c r="AE80">
        <f>VLOOKUP($AD80,'AUTOMATED RPPF'!$C$2:'AUTOMATED RPPF'!$AQ$365,17,FALSE)</f>
        <v>0.72707699999999997</v>
      </c>
      <c r="AF80" s="13">
        <f t="shared" si="42"/>
        <v>77</v>
      </c>
      <c r="AG80">
        <f>VLOOKUP($AD80,'AUTOMATED RPPF'!$C$2:'AUTOMATED RPPF'!$AQ$365,16,FALSE)</f>
        <v>0.71519600000000005</v>
      </c>
      <c r="AH80" s="13">
        <f t="shared" si="43"/>
        <v>96</v>
      </c>
      <c r="AI80">
        <f t="shared" si="44"/>
        <v>0.72113650000000007</v>
      </c>
      <c r="AJ80" s="13">
        <f t="shared" si="45"/>
        <v>83</v>
      </c>
      <c r="AK80">
        <f>VLOOKUP($AD80,'AUTOMATED RPPF'!$C$2:'AUTOMATED RPPF'!$AQ$365,18,FALSE)</f>
        <v>0.84855000000000003</v>
      </c>
      <c r="AL80" s="13">
        <f t="shared" si="46"/>
        <v>50</v>
      </c>
      <c r="AM80">
        <f>VLOOKUP($AD80,'AUTOMATED RPPF'!$C$2:'AUTOMATED RPPF'!$AQ$365,19,FALSE)</f>
        <v>0.61641060000000003</v>
      </c>
      <c r="AN80" s="13">
        <f t="shared" si="47"/>
        <v>106</v>
      </c>
      <c r="AO80">
        <f t="shared" si="48"/>
        <v>85.083333333333329</v>
      </c>
      <c r="AP80">
        <f>IF(C80=1,(AO80/AE80),REF)</f>
        <v>117.02107663058153</v>
      </c>
      <c r="AQ80" s="13">
        <f t="shared" si="49"/>
        <v>78</v>
      </c>
      <c r="AR80">
        <f>IF(B80=1,(AO80/AI80),REF)</f>
        <v>117.98506015620249</v>
      </c>
      <c r="AS80" s="13">
        <f t="shared" si="50"/>
        <v>79</v>
      </c>
      <c r="AT80">
        <f t="shared" si="51"/>
        <v>50</v>
      </c>
      <c r="AU80" t="str">
        <f t="shared" si="52"/>
        <v>Florida St.</v>
      </c>
      <c r="AV80">
        <f t="shared" si="53"/>
        <v>0.50068968930636593</v>
      </c>
      <c r="AW80">
        <f t="shared" si="54"/>
        <v>0.45195836076268026</v>
      </c>
      <c r="AX80" t="str">
        <f t="shared" si="55"/>
        <v>Florida St.</v>
      </c>
      <c r="AY80">
        <f t="shared" si="56"/>
        <v>0.74329462942443969</v>
      </c>
      <c r="AZ80" s="13">
        <f t="shared" si="57"/>
        <v>81</v>
      </c>
      <c r="BA80" t="str">
        <f t="shared" si="58"/>
        <v>Florida St.</v>
      </c>
      <c r="BB80" t="str">
        <f t="shared" si="59"/>
        <v/>
      </c>
      <c r="BC80">
        <v>79</v>
      </c>
    </row>
    <row r="81" spans="1:55" x14ac:dyDescent="0.25">
      <c r="A81">
        <v>1</v>
      </c>
      <c r="B81">
        <v>1</v>
      </c>
      <c r="C81">
        <v>1</v>
      </c>
      <c r="D81" t="s">
        <v>133</v>
      </c>
      <c r="E81">
        <f>VLOOKUP($D81,'AUTOMATED RPPF'!$C$2:'AUTOMATED RPPF'!$Q$365,2,FALSE)</f>
        <v>68.438000000000002</v>
      </c>
      <c r="F81">
        <f>VLOOKUP($D81,'AUTOMATED RPPF'!$C$2:'AUTOMATED RPPF'!$Q$365,3,FALSE)</f>
        <v>165</v>
      </c>
      <c r="G81">
        <f>VLOOKUP($D81,'AUTOMATED RPPF'!$C$2:'AUTOMATED RPPF'!$Q$365,4,FALSE)</f>
        <v>68.218299999999999</v>
      </c>
      <c r="H81">
        <f>VLOOKUP($D81,'AUTOMATED RPPF'!$C$2:'AUTOMATED RPPF'!$Q$365,5,FALSE)</f>
        <v>134</v>
      </c>
      <c r="I81">
        <f>VLOOKUP($D81,'AUTOMATED RPPF'!$C$2:'AUTOMATED RPPF'!$Q$365,6,FALSE)</f>
        <v>104.548</v>
      </c>
      <c r="J81">
        <f>VLOOKUP($D81,'AUTOMATED RPPF'!$C$2:'AUTOMATED RPPF'!$Q$365,7,FALSE)</f>
        <v>216</v>
      </c>
      <c r="K81">
        <f>VLOOKUP($D81,'AUTOMATED RPPF'!$C$2:'AUTOMATED RPPF'!$Q$365,8,FALSE)</f>
        <v>108.30200000000001</v>
      </c>
      <c r="L81">
        <f>VLOOKUP($D81,'AUTOMATED RPPF'!$C$2:'AUTOMATED RPPF'!$Q$365,9,FALSE)</f>
        <v>163</v>
      </c>
      <c r="M81">
        <f>VLOOKUP($D81,'AUTOMATED RPPF'!$C$2:'AUTOMATED RPPF'!$Q$365,10,FALSE)</f>
        <v>97.023099999999999</v>
      </c>
      <c r="N81">
        <f>VLOOKUP($D81,'AUTOMATED RPPF'!$C$2:'AUTOMATED RPPF'!$Q$365,11,FALSE)</f>
        <v>24</v>
      </c>
      <c r="O81">
        <f>VLOOKUP($D81,'AUTOMATED RPPF'!$C$2:'AUTOMATED RPPF'!$Q$365,12,FALSE)</f>
        <v>98.059399999999997</v>
      </c>
      <c r="P81">
        <f>VLOOKUP($D81,'AUTOMATED RPPF'!$C$2:'AUTOMATED RPPF'!$Q$365,13,FALSE)</f>
        <v>37</v>
      </c>
      <c r="Q81">
        <f>VLOOKUP($D81,'AUTOMATED RPPF'!$C$2:'AUTOMATED RPPF'!$Q$365,14,FALSE)</f>
        <v>10.242800000000001</v>
      </c>
      <c r="R81">
        <f>VLOOKUP($D81,'AUTOMATED RPPF'!$C$2:'AUTOMATED RPPF'!$Q$365,15,FALSE)</f>
        <v>81</v>
      </c>
      <c r="S81" t="str">
        <f t="shared" si="30"/>
        <v>Georgetown</v>
      </c>
      <c r="T81">
        <f t="shared" si="31"/>
        <v>108.30200000000001</v>
      </c>
      <c r="U81" t="str">
        <f t="shared" si="32"/>
        <v>Georgetown</v>
      </c>
      <c r="V81">
        <f t="shared" si="33"/>
        <v>0.1496624682194104</v>
      </c>
      <c r="W81" s="13">
        <f t="shared" si="34"/>
        <v>81</v>
      </c>
      <c r="X81" t="str">
        <f t="shared" si="35"/>
        <v>Georgetown</v>
      </c>
      <c r="Y81">
        <f t="shared" si="36"/>
        <v>802731.42143535218</v>
      </c>
      <c r="Z81" s="13">
        <f t="shared" si="37"/>
        <v>151</v>
      </c>
      <c r="AA81">
        <f t="shared" si="38"/>
        <v>22.443235215629826</v>
      </c>
      <c r="AB81">
        <f t="shared" si="39"/>
        <v>38</v>
      </c>
      <c r="AC81">
        <f t="shared" si="40"/>
        <v>59.5</v>
      </c>
      <c r="AD81" t="str">
        <f t="shared" si="41"/>
        <v>Georgetown</v>
      </c>
      <c r="AE81">
        <f>VLOOKUP($AD81,'AUTOMATED RPPF'!$C$2:'AUTOMATED RPPF'!$AQ$365,17,FALSE)</f>
        <v>0.76796600000000004</v>
      </c>
      <c r="AF81" s="13">
        <f t="shared" si="42"/>
        <v>66</v>
      </c>
      <c r="AG81">
        <f>VLOOKUP($AD81,'AUTOMATED RPPF'!$C$2:'AUTOMATED RPPF'!$AQ$365,16,FALSE)</f>
        <v>0.65721160000000001</v>
      </c>
      <c r="AH81" s="13">
        <f t="shared" si="43"/>
        <v>116</v>
      </c>
      <c r="AI81">
        <f t="shared" si="44"/>
        <v>0.71258880000000002</v>
      </c>
      <c r="AJ81" s="13">
        <f t="shared" si="45"/>
        <v>85</v>
      </c>
      <c r="AK81">
        <f>VLOOKUP($AD81,'AUTOMATED RPPF'!$C$2:'AUTOMATED RPPF'!$AQ$365,18,FALSE)</f>
        <v>0.60931239999999998</v>
      </c>
      <c r="AL81" s="13">
        <f t="shared" si="46"/>
        <v>124</v>
      </c>
      <c r="AM81">
        <f>VLOOKUP($AD81,'AUTOMATED RPPF'!$C$2:'AUTOMATED RPPF'!$AQ$365,19,FALSE)</f>
        <v>0.77905999999999997</v>
      </c>
      <c r="AN81" s="13">
        <f t="shared" si="47"/>
        <v>60</v>
      </c>
      <c r="AO81">
        <f t="shared" si="48"/>
        <v>93.416666666666671</v>
      </c>
      <c r="AP81">
        <f>IF(C81=1,(AO81/AE81),REF)</f>
        <v>121.64166990031677</v>
      </c>
      <c r="AQ81" s="13">
        <f t="shared" si="49"/>
        <v>79</v>
      </c>
      <c r="AR81">
        <f>IF(B81=1,(AO81/AI81),REF)</f>
        <v>131.09477256261488</v>
      </c>
      <c r="AS81" s="13">
        <f t="shared" si="50"/>
        <v>84</v>
      </c>
      <c r="AT81">
        <f t="shared" si="51"/>
        <v>79</v>
      </c>
      <c r="AU81" t="str">
        <f t="shared" si="52"/>
        <v>Georgetown</v>
      </c>
      <c r="AV81">
        <f t="shared" si="53"/>
        <v>0.52680320209337828</v>
      </c>
      <c r="AW81">
        <f t="shared" si="54"/>
        <v>0.44075794005823488</v>
      </c>
      <c r="AX81" t="str">
        <f t="shared" si="55"/>
        <v>Georgetown</v>
      </c>
      <c r="AY81">
        <f t="shared" si="56"/>
        <v>0.74792727157838235</v>
      </c>
      <c r="AZ81" s="13">
        <f t="shared" si="57"/>
        <v>78</v>
      </c>
      <c r="BA81" t="str">
        <f t="shared" si="58"/>
        <v>Georgetown</v>
      </c>
      <c r="BB81" t="str">
        <f t="shared" si="59"/>
        <v/>
      </c>
      <c r="BC81">
        <v>80</v>
      </c>
    </row>
    <row r="82" spans="1:55" x14ac:dyDescent="0.25">
      <c r="A82">
        <v>1</v>
      </c>
      <c r="B82">
        <v>1</v>
      </c>
      <c r="C82">
        <v>1</v>
      </c>
      <c r="D82" t="s">
        <v>249</v>
      </c>
      <c r="E82">
        <f>VLOOKUP($D82,'AUTOMATED RPPF'!$C$2:'AUTOMATED RPPF'!$Q$365,2,FALSE)</f>
        <v>65.651899999999998</v>
      </c>
      <c r="F82">
        <f>VLOOKUP($D82,'AUTOMATED RPPF'!$C$2:'AUTOMATED RPPF'!$Q$365,3,FALSE)</f>
        <v>308</v>
      </c>
      <c r="G82">
        <f>VLOOKUP($D82,'AUTOMATED RPPF'!$C$2:'AUTOMATED RPPF'!$Q$365,4,FALSE)</f>
        <v>64.902000000000001</v>
      </c>
      <c r="H82">
        <f>VLOOKUP($D82,'AUTOMATED RPPF'!$C$2:'AUTOMATED RPPF'!$Q$365,5,FALSE)</f>
        <v>310</v>
      </c>
      <c r="I82">
        <f>VLOOKUP($D82,'AUTOMATED RPPF'!$C$2:'AUTOMATED RPPF'!$Q$365,6,FALSE)</f>
        <v>109.786</v>
      </c>
      <c r="J82">
        <f>VLOOKUP($D82,'AUTOMATED RPPF'!$C$2:'AUTOMATED RPPF'!$Q$365,7,FALSE)</f>
        <v>94</v>
      </c>
      <c r="K82">
        <f>VLOOKUP($D82,'AUTOMATED RPPF'!$C$2:'AUTOMATED RPPF'!$Q$365,8,FALSE)</f>
        <v>113.476</v>
      </c>
      <c r="L82">
        <f>VLOOKUP($D82,'AUTOMATED RPPF'!$C$2:'AUTOMATED RPPF'!$Q$365,9,FALSE)</f>
        <v>79</v>
      </c>
      <c r="M82">
        <f>VLOOKUP($D82,'AUTOMATED RPPF'!$C$2:'AUTOMATED RPPF'!$Q$365,10,FALSE)</f>
        <v>108.011</v>
      </c>
      <c r="N82">
        <f>VLOOKUP($D82,'AUTOMATED RPPF'!$C$2:'AUTOMATED RPPF'!$Q$365,11,FALSE)</f>
        <v>228</v>
      </c>
      <c r="O82">
        <f>VLOOKUP($D82,'AUTOMATED RPPF'!$C$2:'AUTOMATED RPPF'!$Q$365,12,FALSE)</f>
        <v>106.73399999999999</v>
      </c>
      <c r="P82">
        <f>VLOOKUP($D82,'AUTOMATED RPPF'!$C$2:'AUTOMATED RPPF'!$Q$365,13,FALSE)</f>
        <v>157</v>
      </c>
      <c r="Q82">
        <f>VLOOKUP($D82,'AUTOMATED RPPF'!$C$2:'AUTOMATED RPPF'!$Q$365,14,FALSE)</f>
        <v>6.7414199999999997</v>
      </c>
      <c r="R82">
        <f>VLOOKUP($D82,'AUTOMATED RPPF'!$C$2:'AUTOMATED RPPF'!$Q$365,15,FALSE)</f>
        <v>97</v>
      </c>
      <c r="S82" t="str">
        <f t="shared" si="30"/>
        <v>Notre Dame</v>
      </c>
      <c r="T82">
        <f t="shared" si="31"/>
        <v>113.476</v>
      </c>
      <c r="U82" t="str">
        <f t="shared" si="32"/>
        <v>Notre Dame</v>
      </c>
      <c r="V82">
        <f t="shared" si="33"/>
        <v>0.10269314368662605</v>
      </c>
      <c r="W82" s="13">
        <f t="shared" si="34"/>
        <v>95</v>
      </c>
      <c r="X82" t="str">
        <f t="shared" si="35"/>
        <v>Notre Dame</v>
      </c>
      <c r="Y82">
        <f t="shared" si="36"/>
        <v>845386.55503929441</v>
      </c>
      <c r="Z82" s="13">
        <f t="shared" si="37"/>
        <v>106</v>
      </c>
      <c r="AA82">
        <f t="shared" si="38"/>
        <v>26.79397559639548</v>
      </c>
      <c r="AB82">
        <f t="shared" si="39"/>
        <v>204</v>
      </c>
      <c r="AC82">
        <f t="shared" si="40"/>
        <v>149.5</v>
      </c>
      <c r="AD82" t="str">
        <f t="shared" si="41"/>
        <v>Notre Dame</v>
      </c>
      <c r="AE82">
        <f>VLOOKUP($AD82,'AUTOMATED RPPF'!$C$2:'AUTOMATED RPPF'!$AQ$365,17,FALSE)</f>
        <v>0.75407199999999996</v>
      </c>
      <c r="AF82" s="13">
        <f t="shared" si="42"/>
        <v>71</v>
      </c>
      <c r="AG82">
        <f>VLOOKUP($AD82,'AUTOMATED RPPF'!$C$2:'AUTOMATED RPPF'!$AQ$365,16,FALSE)</f>
        <v>0.60371350000000001</v>
      </c>
      <c r="AH82" s="13">
        <f t="shared" si="43"/>
        <v>135</v>
      </c>
      <c r="AI82">
        <f t="shared" si="44"/>
        <v>0.67889274999999993</v>
      </c>
      <c r="AJ82" s="13">
        <f t="shared" si="45"/>
        <v>97</v>
      </c>
      <c r="AK82">
        <f>VLOOKUP($AD82,'AUTOMATED RPPF'!$C$2:'AUTOMATED RPPF'!$AQ$365,18,FALSE)</f>
        <v>0.75418099999999999</v>
      </c>
      <c r="AL82" s="13">
        <f t="shared" si="46"/>
        <v>81</v>
      </c>
      <c r="AM82">
        <f>VLOOKUP($AD82,'AUTOMATED RPPF'!$C$2:'AUTOMATED RPPF'!$AQ$365,19,FALSE)</f>
        <v>0.70418400000000003</v>
      </c>
      <c r="AN82" s="13">
        <f t="shared" si="47"/>
        <v>83</v>
      </c>
      <c r="AO82">
        <f t="shared" si="48"/>
        <v>101.91666666666667</v>
      </c>
      <c r="AP82">
        <f>IF(C82=1,(AO82/AE82),REF)</f>
        <v>135.15508687057294</v>
      </c>
      <c r="AQ82" s="13">
        <f t="shared" si="49"/>
        <v>86</v>
      </c>
      <c r="AR82">
        <f>IF(B82=1,(AO82/AI82),REF)</f>
        <v>150.12189578790858</v>
      </c>
      <c r="AS82" s="13">
        <f t="shared" si="50"/>
        <v>97</v>
      </c>
      <c r="AT82">
        <f t="shared" si="51"/>
        <v>81</v>
      </c>
      <c r="AU82" t="str">
        <f t="shared" si="52"/>
        <v>Notre Dame</v>
      </c>
      <c r="AV82">
        <f t="shared" si="53"/>
        <v>0.51185178928873554</v>
      </c>
      <c r="AW82">
        <f t="shared" si="54"/>
        <v>0.4128620742192457</v>
      </c>
      <c r="AX82" t="str">
        <f t="shared" si="55"/>
        <v>Notre Dame</v>
      </c>
      <c r="AY82">
        <f t="shared" si="56"/>
        <v>0.73449856090679655</v>
      </c>
      <c r="AZ82" s="13">
        <f t="shared" si="57"/>
        <v>85</v>
      </c>
      <c r="BA82" t="str">
        <f t="shared" si="58"/>
        <v>Notre Dame</v>
      </c>
      <c r="BB82" t="str">
        <f t="shared" si="59"/>
        <v/>
      </c>
      <c r="BC82">
        <v>81</v>
      </c>
    </row>
    <row r="83" spans="1:55" x14ac:dyDescent="0.25">
      <c r="A83">
        <v>1</v>
      </c>
      <c r="B83">
        <v>1</v>
      </c>
      <c r="C83">
        <v>1</v>
      </c>
      <c r="D83" t="s">
        <v>321</v>
      </c>
      <c r="E83">
        <f>VLOOKUP($D83,'AUTOMATED RPPF'!$C$2:'AUTOMATED RPPF'!$Q$365,2,FALSE)</f>
        <v>67.083399999999997</v>
      </c>
      <c r="F83">
        <f>VLOOKUP($D83,'AUTOMATED RPPF'!$C$2:'AUTOMATED RPPF'!$Q$365,3,FALSE)</f>
        <v>233</v>
      </c>
      <c r="G83">
        <f>VLOOKUP($D83,'AUTOMATED RPPF'!$C$2:'AUTOMATED RPPF'!$Q$365,4,FALSE)</f>
        <v>66.554900000000004</v>
      </c>
      <c r="H83">
        <f>VLOOKUP($D83,'AUTOMATED RPPF'!$C$2:'AUTOMATED RPPF'!$Q$365,5,FALSE)</f>
        <v>221</v>
      </c>
      <c r="I83">
        <f>VLOOKUP($D83,'AUTOMATED RPPF'!$C$2:'AUTOMATED RPPF'!$Q$365,6,FALSE)</f>
        <v>101.203</v>
      </c>
      <c r="J83">
        <f>VLOOKUP($D83,'AUTOMATED RPPF'!$C$2:'AUTOMATED RPPF'!$Q$365,7,FALSE)</f>
        <v>279</v>
      </c>
      <c r="K83">
        <f>VLOOKUP($D83,'AUTOMATED RPPF'!$C$2:'AUTOMATED RPPF'!$Q$365,8,FALSE)</f>
        <v>107.059</v>
      </c>
      <c r="L83">
        <f>VLOOKUP($D83,'AUTOMATED RPPF'!$C$2:'AUTOMATED RPPF'!$Q$365,9,FALSE)</f>
        <v>183</v>
      </c>
      <c r="M83">
        <f>VLOOKUP($D83,'AUTOMATED RPPF'!$C$2:'AUTOMATED RPPF'!$Q$365,10,FALSE)</f>
        <v>100.846</v>
      </c>
      <c r="N83">
        <f>VLOOKUP($D83,'AUTOMATED RPPF'!$C$2:'AUTOMATED RPPF'!$Q$365,11,FALSE)</f>
        <v>67</v>
      </c>
      <c r="O83">
        <f>VLOOKUP($D83,'AUTOMATED RPPF'!$C$2:'AUTOMATED RPPF'!$Q$365,12,FALSE)</f>
        <v>96.952399999999997</v>
      </c>
      <c r="P83">
        <f>VLOOKUP($D83,'AUTOMATED RPPF'!$C$2:'AUTOMATED RPPF'!$Q$365,13,FALSE)</f>
        <v>28</v>
      </c>
      <c r="Q83">
        <f>VLOOKUP($D83,'AUTOMATED RPPF'!$C$2:'AUTOMATED RPPF'!$Q$365,14,FALSE)</f>
        <v>10.1066</v>
      </c>
      <c r="R83">
        <f>VLOOKUP($D83,'AUTOMATED RPPF'!$C$2:'AUTOMATED RPPF'!$Q$365,15,FALSE)</f>
        <v>82</v>
      </c>
      <c r="S83" t="str">
        <f t="shared" si="30"/>
        <v>TCU</v>
      </c>
      <c r="T83">
        <f t="shared" si="31"/>
        <v>107.059</v>
      </c>
      <c r="U83" t="str">
        <f t="shared" si="32"/>
        <v>TCU</v>
      </c>
      <c r="V83">
        <f t="shared" si="33"/>
        <v>0.15065724158286553</v>
      </c>
      <c r="W83" s="13">
        <f t="shared" si="34"/>
        <v>80</v>
      </c>
      <c r="X83" t="str">
        <f t="shared" si="35"/>
        <v>TCU</v>
      </c>
      <c r="Y83">
        <f t="shared" si="36"/>
        <v>768885.07512571535</v>
      </c>
      <c r="Z83" s="13">
        <f t="shared" si="37"/>
        <v>199</v>
      </c>
      <c r="AA83">
        <f t="shared" si="38"/>
        <v>22.484261978310442</v>
      </c>
      <c r="AB83">
        <f t="shared" si="39"/>
        <v>40</v>
      </c>
      <c r="AC83">
        <f t="shared" si="40"/>
        <v>60</v>
      </c>
      <c r="AD83" t="str">
        <f t="shared" si="41"/>
        <v>TCU</v>
      </c>
      <c r="AE83">
        <f>VLOOKUP($AD83,'AUTOMATED RPPF'!$C$2:'AUTOMATED RPPF'!$AQ$365,17,FALSE)</f>
        <v>0.67599299999999996</v>
      </c>
      <c r="AF83" s="13">
        <f t="shared" si="42"/>
        <v>93</v>
      </c>
      <c r="AG83">
        <f>VLOOKUP($AD83,'AUTOMATED RPPF'!$C$2:'AUTOMATED RPPF'!$AQ$365,16,FALSE)</f>
        <v>0.86714100000000005</v>
      </c>
      <c r="AH83" s="13">
        <f t="shared" si="43"/>
        <v>41</v>
      </c>
      <c r="AI83">
        <f t="shared" si="44"/>
        <v>0.771567</v>
      </c>
      <c r="AJ83" s="13">
        <f t="shared" si="45"/>
        <v>68</v>
      </c>
      <c r="AK83">
        <f>VLOOKUP($AD83,'AUTOMATED RPPF'!$C$2:'AUTOMATED RPPF'!$AQ$365,18,FALSE)</f>
        <v>0.833758</v>
      </c>
      <c r="AL83" s="13">
        <f t="shared" si="46"/>
        <v>58</v>
      </c>
      <c r="AM83">
        <f>VLOOKUP($AD83,'AUTOMATED RPPF'!$C$2:'AUTOMATED RPPF'!$AQ$365,19,FALSE)</f>
        <v>0.69379100000000005</v>
      </c>
      <c r="AN83" s="13">
        <f t="shared" si="47"/>
        <v>91</v>
      </c>
      <c r="AO83">
        <f t="shared" si="48"/>
        <v>92.666666666666671</v>
      </c>
      <c r="AP83">
        <f>IF(C83=1,(AO83/AE83),REF)</f>
        <v>137.08228734123975</v>
      </c>
      <c r="AQ83" s="13">
        <f t="shared" si="49"/>
        <v>87</v>
      </c>
      <c r="AR83">
        <f>IF(B83=1,(AO83/AI83),REF)</f>
        <v>120.10190517047343</v>
      </c>
      <c r="AS83" s="13">
        <f t="shared" si="50"/>
        <v>80</v>
      </c>
      <c r="AT83">
        <f t="shared" si="51"/>
        <v>58</v>
      </c>
      <c r="AU83" t="str">
        <f t="shared" si="52"/>
        <v>TCU</v>
      </c>
      <c r="AV83">
        <f t="shared" si="53"/>
        <v>0.45820382994058123</v>
      </c>
      <c r="AW83">
        <f t="shared" si="54"/>
        <v>0.48249101671643618</v>
      </c>
      <c r="AX83" t="str">
        <f t="shared" si="55"/>
        <v>TCU</v>
      </c>
      <c r="AY83">
        <f t="shared" si="56"/>
        <v>0.73954994257615014</v>
      </c>
      <c r="AZ83" s="13">
        <f t="shared" si="57"/>
        <v>82</v>
      </c>
      <c r="BA83" t="str">
        <f t="shared" si="58"/>
        <v>TCU</v>
      </c>
      <c r="BB83" t="str">
        <f t="shared" si="59"/>
        <v/>
      </c>
      <c r="BC83">
        <v>82</v>
      </c>
    </row>
    <row r="84" spans="1:55" x14ac:dyDescent="0.25">
      <c r="A84">
        <v>1</v>
      </c>
      <c r="B84">
        <v>1</v>
      </c>
      <c r="C84">
        <v>1</v>
      </c>
      <c r="D84" t="s">
        <v>374</v>
      </c>
      <c r="E84">
        <f>VLOOKUP($D84,'AUTOMATED RPPF'!$C$2:'AUTOMATED RPPF'!$Q$365,2,FALSE)</f>
        <v>70.784300000000002</v>
      </c>
      <c r="F84">
        <f>VLOOKUP($D84,'AUTOMATED RPPF'!$C$2:'AUTOMATED RPPF'!$Q$365,3,FALSE)</f>
        <v>46</v>
      </c>
      <c r="G84">
        <f>VLOOKUP($D84,'AUTOMATED RPPF'!$C$2:'AUTOMATED RPPF'!$Q$365,4,FALSE)</f>
        <v>69.777799999999999</v>
      </c>
      <c r="H84">
        <f>VLOOKUP($D84,'AUTOMATED RPPF'!$C$2:'AUTOMATED RPPF'!$Q$365,5,FALSE)</f>
        <v>61</v>
      </c>
      <c r="I84">
        <f>VLOOKUP($D84,'AUTOMATED RPPF'!$C$2:'AUTOMATED RPPF'!$Q$365,6,FALSE)</f>
        <v>108.699</v>
      </c>
      <c r="J84">
        <f>VLOOKUP($D84,'AUTOMATED RPPF'!$C$2:'AUTOMATED RPPF'!$Q$365,7,FALSE)</f>
        <v>118</v>
      </c>
      <c r="K84">
        <f>VLOOKUP($D84,'AUTOMATED RPPF'!$C$2:'AUTOMATED RPPF'!$Q$365,8,FALSE)</f>
        <v>111.873</v>
      </c>
      <c r="L84">
        <f>VLOOKUP($D84,'AUTOMATED RPPF'!$C$2:'AUTOMATED RPPF'!$Q$365,9,FALSE)</f>
        <v>97</v>
      </c>
      <c r="M84">
        <f>VLOOKUP($D84,'AUTOMATED RPPF'!$C$2:'AUTOMATED RPPF'!$Q$365,10,FALSE)</f>
        <v>108.19799999999999</v>
      </c>
      <c r="N84">
        <f>VLOOKUP($D84,'AUTOMATED RPPF'!$C$2:'AUTOMATED RPPF'!$Q$365,11,FALSE)</f>
        <v>232</v>
      </c>
      <c r="O84">
        <f>VLOOKUP($D84,'AUTOMATED RPPF'!$C$2:'AUTOMATED RPPF'!$Q$365,12,FALSE)</f>
        <v>106.721</v>
      </c>
      <c r="P84">
        <f>VLOOKUP($D84,'AUTOMATED RPPF'!$C$2:'AUTOMATED RPPF'!$Q$365,13,FALSE)</f>
        <v>156</v>
      </c>
      <c r="Q84">
        <f>VLOOKUP($D84,'AUTOMATED RPPF'!$C$2:'AUTOMATED RPPF'!$Q$365,14,FALSE)</f>
        <v>5.1519399999999997</v>
      </c>
      <c r="R84">
        <f>VLOOKUP($D84,'AUTOMATED RPPF'!$C$2:'AUTOMATED RPPF'!$Q$365,15,FALSE)</f>
        <v>108</v>
      </c>
      <c r="S84" t="str">
        <f t="shared" si="30"/>
        <v>Washington St.</v>
      </c>
      <c r="T84">
        <f t="shared" si="31"/>
        <v>111.873</v>
      </c>
      <c r="U84" t="str">
        <f t="shared" si="32"/>
        <v>Washington St.</v>
      </c>
      <c r="V84">
        <f t="shared" si="33"/>
        <v>7.2784501647964323E-2</v>
      </c>
      <c r="W84" s="13">
        <f t="shared" si="34"/>
        <v>109</v>
      </c>
      <c r="X84" t="str">
        <f t="shared" si="35"/>
        <v>Washington St.</v>
      </c>
      <c r="Y84">
        <f t="shared" si="36"/>
        <v>885905.72911357484</v>
      </c>
      <c r="Z84" s="13">
        <f t="shared" si="37"/>
        <v>76</v>
      </c>
      <c r="AA84">
        <f t="shared" si="38"/>
        <v>24.846365870304176</v>
      </c>
      <c r="AB84">
        <f t="shared" si="39"/>
        <v>106</v>
      </c>
      <c r="AC84">
        <f t="shared" si="40"/>
        <v>107.5</v>
      </c>
      <c r="AD84" t="str">
        <f t="shared" si="41"/>
        <v>Washington St.</v>
      </c>
      <c r="AE84">
        <f>VLOOKUP($AD84,'AUTOMATED RPPF'!$C$2:'AUTOMATED RPPF'!$AQ$365,17,FALSE)</f>
        <v>0.72117900000000001</v>
      </c>
      <c r="AF84" s="13">
        <f t="shared" si="42"/>
        <v>79</v>
      </c>
      <c r="AG84">
        <f>VLOOKUP($AD84,'AUTOMATED RPPF'!$C$2:'AUTOMATED RPPF'!$AQ$365,16,FALSE)</f>
        <v>0.67471110000000001</v>
      </c>
      <c r="AH84" s="13">
        <f t="shared" si="43"/>
        <v>111</v>
      </c>
      <c r="AI84">
        <f t="shared" si="44"/>
        <v>0.69794504999999996</v>
      </c>
      <c r="AJ84" s="13">
        <f t="shared" si="45"/>
        <v>89</v>
      </c>
      <c r="AK84">
        <f>VLOOKUP($AD84,'AUTOMATED RPPF'!$C$2:'AUTOMATED RPPF'!$AQ$365,18,FALSE)</f>
        <v>0.81726500000000002</v>
      </c>
      <c r="AL84" s="13">
        <f t="shared" si="46"/>
        <v>65</v>
      </c>
      <c r="AM84">
        <f>VLOOKUP($AD84,'AUTOMATED RPPF'!$C$2:'AUTOMATED RPPF'!$AQ$365,19,FALSE)</f>
        <v>0.63841029999999999</v>
      </c>
      <c r="AN84" s="13">
        <f t="shared" si="47"/>
        <v>103</v>
      </c>
      <c r="AO84">
        <f t="shared" si="48"/>
        <v>91.583333333333329</v>
      </c>
      <c r="AP84">
        <f>IF(C84=1,(AO84/AE84),REF)</f>
        <v>126.991126105077</v>
      </c>
      <c r="AQ84" s="13">
        <f t="shared" si="49"/>
        <v>81</v>
      </c>
      <c r="AR84">
        <f>IF(B84=1,(AO84/AI84),REF)</f>
        <v>131.21854411508949</v>
      </c>
      <c r="AS84" s="13">
        <f t="shared" si="50"/>
        <v>85</v>
      </c>
      <c r="AT84">
        <f t="shared" si="51"/>
        <v>65</v>
      </c>
      <c r="AU84" t="str">
        <f t="shared" si="52"/>
        <v>Washington St.</v>
      </c>
      <c r="AV84">
        <f t="shared" si="53"/>
        <v>0.49258409518513196</v>
      </c>
      <c r="AW84">
        <f t="shared" si="54"/>
        <v>0.43164941231928999</v>
      </c>
      <c r="AX84" t="str">
        <f t="shared" si="55"/>
        <v>Washington St.</v>
      </c>
      <c r="AY84">
        <f t="shared" si="56"/>
        <v>0.73434591875191524</v>
      </c>
      <c r="AZ84" s="13">
        <f t="shared" si="57"/>
        <v>86</v>
      </c>
      <c r="BA84" t="str">
        <f t="shared" si="58"/>
        <v>Washington St.</v>
      </c>
      <c r="BB84" t="str">
        <f t="shared" si="59"/>
        <v/>
      </c>
      <c r="BC84">
        <v>83</v>
      </c>
    </row>
    <row r="85" spans="1:55" x14ac:dyDescent="0.25">
      <c r="A85">
        <v>1</v>
      </c>
      <c r="B85">
        <v>1</v>
      </c>
      <c r="C85">
        <v>1</v>
      </c>
      <c r="D85" t="s">
        <v>65</v>
      </c>
      <c r="E85">
        <f>VLOOKUP($D85,'AUTOMATED RPPF'!$C$2:'AUTOMATED RPPF'!$Q$365,2,FALSE)</f>
        <v>66.948099999999997</v>
      </c>
      <c r="F85">
        <f>VLOOKUP($D85,'AUTOMATED RPPF'!$C$2:'AUTOMATED RPPF'!$Q$365,3,FALSE)</f>
        <v>241</v>
      </c>
      <c r="G85">
        <f>VLOOKUP($D85,'AUTOMATED RPPF'!$C$2:'AUTOMATED RPPF'!$Q$365,4,FALSE)</f>
        <v>66.148099999999999</v>
      </c>
      <c r="H85">
        <f>VLOOKUP($D85,'AUTOMATED RPPF'!$C$2:'AUTOMATED RPPF'!$Q$365,5,FALSE)</f>
        <v>246</v>
      </c>
      <c r="I85">
        <f>VLOOKUP($D85,'AUTOMATED RPPF'!$C$2:'AUTOMATED RPPF'!$Q$365,6,FALSE)</f>
        <v>113.738</v>
      </c>
      <c r="J85">
        <f>VLOOKUP($D85,'AUTOMATED RPPF'!$C$2:'AUTOMATED RPPF'!$Q$365,7,FALSE)</f>
        <v>48</v>
      </c>
      <c r="K85">
        <f>VLOOKUP($D85,'AUTOMATED RPPF'!$C$2:'AUTOMATED RPPF'!$Q$365,8,FALSE)</f>
        <v>112.39700000000001</v>
      </c>
      <c r="L85">
        <f>VLOOKUP($D85,'AUTOMATED RPPF'!$C$2:'AUTOMATED RPPF'!$Q$365,9,FALSE)</f>
        <v>89</v>
      </c>
      <c r="M85">
        <f>VLOOKUP($D85,'AUTOMATED RPPF'!$C$2:'AUTOMATED RPPF'!$Q$365,10,FALSE)</f>
        <v>104.087</v>
      </c>
      <c r="N85">
        <f>VLOOKUP($D85,'AUTOMATED RPPF'!$C$2:'AUTOMATED RPPF'!$Q$365,11,FALSE)</f>
        <v>128</v>
      </c>
      <c r="O85">
        <f>VLOOKUP($D85,'AUTOMATED RPPF'!$C$2:'AUTOMATED RPPF'!$Q$365,12,FALSE)</f>
        <v>105.251</v>
      </c>
      <c r="P85">
        <f>VLOOKUP($D85,'AUTOMATED RPPF'!$C$2:'AUTOMATED RPPF'!$Q$365,13,FALSE)</f>
        <v>125</v>
      </c>
      <c r="Q85">
        <f>VLOOKUP($D85,'AUTOMATED RPPF'!$C$2:'AUTOMATED RPPF'!$Q$365,14,FALSE)</f>
        <v>7.1462300000000001</v>
      </c>
      <c r="R85">
        <f>VLOOKUP($D85,'AUTOMATED RPPF'!$C$2:'AUTOMATED RPPF'!$Q$365,15,FALSE)</f>
        <v>94</v>
      </c>
      <c r="S85" t="str">
        <f t="shared" si="30"/>
        <v>Bradley</v>
      </c>
      <c r="T85">
        <f t="shared" si="31"/>
        <v>112.39700000000001</v>
      </c>
      <c r="U85" t="str">
        <f t="shared" si="32"/>
        <v>Bradley</v>
      </c>
      <c r="V85">
        <f t="shared" si="33"/>
        <v>0.10673939962448525</v>
      </c>
      <c r="W85" s="13">
        <f t="shared" si="34"/>
        <v>92</v>
      </c>
      <c r="X85" t="str">
        <f t="shared" si="35"/>
        <v>Bradley</v>
      </c>
      <c r="Y85">
        <f t="shared" si="36"/>
        <v>845761.07865989301</v>
      </c>
      <c r="Z85" s="13">
        <f t="shared" si="37"/>
        <v>103</v>
      </c>
      <c r="AA85">
        <f t="shared" si="38"/>
        <v>25.693526309055649</v>
      </c>
      <c r="AB85">
        <f t="shared" si="39"/>
        <v>143</v>
      </c>
      <c r="AC85">
        <f t="shared" si="40"/>
        <v>117.5</v>
      </c>
      <c r="AD85" t="str">
        <f t="shared" si="41"/>
        <v>Bradley</v>
      </c>
      <c r="AE85">
        <f>VLOOKUP($AD85,'AUTOMATED RPPF'!$C$2:'AUTOMATED RPPF'!$AQ$365,17,FALSE)</f>
        <v>0.68918800000000002</v>
      </c>
      <c r="AF85" s="13">
        <f t="shared" si="42"/>
        <v>88</v>
      </c>
      <c r="AG85">
        <f>VLOOKUP($AD85,'AUTOMATED RPPF'!$C$2:'AUTOMATED RPPF'!$AQ$365,16,FALSE)</f>
        <v>0.72529299999999997</v>
      </c>
      <c r="AH85" s="13">
        <f t="shared" si="43"/>
        <v>93</v>
      </c>
      <c r="AI85">
        <f t="shared" si="44"/>
        <v>0.70724049999999994</v>
      </c>
      <c r="AJ85" s="13">
        <f t="shared" si="45"/>
        <v>86</v>
      </c>
      <c r="AK85">
        <f>VLOOKUP($AD85,'AUTOMATED RPPF'!$C$2:'AUTOMATED RPPF'!$AQ$365,18,FALSE)</f>
        <v>0.74538300000000002</v>
      </c>
      <c r="AL85" s="13">
        <f t="shared" si="46"/>
        <v>83</v>
      </c>
      <c r="AM85">
        <f>VLOOKUP($AD85,'AUTOMATED RPPF'!$C$2:'AUTOMATED RPPF'!$AQ$365,19,FALSE)</f>
        <v>0.63961020000000002</v>
      </c>
      <c r="AN85" s="13">
        <f t="shared" si="47"/>
        <v>102</v>
      </c>
      <c r="AO85">
        <f t="shared" si="48"/>
        <v>97.25</v>
      </c>
      <c r="AP85">
        <f>IF(C85=1,(AO85/AE85),REF)</f>
        <v>141.10808661787493</v>
      </c>
      <c r="AQ85" s="13">
        <f t="shared" si="49"/>
        <v>90</v>
      </c>
      <c r="AR85">
        <f>IF(B85=1,(AO85/AI85),REF)</f>
        <v>137.50626554898935</v>
      </c>
      <c r="AS85" s="13">
        <f t="shared" si="50"/>
        <v>87</v>
      </c>
      <c r="AT85">
        <f t="shared" si="51"/>
        <v>83</v>
      </c>
      <c r="AU85" t="str">
        <f t="shared" si="52"/>
        <v>Bradley</v>
      </c>
      <c r="AV85">
        <f t="shared" si="53"/>
        <v>0.46579751482768755</v>
      </c>
      <c r="AW85">
        <f t="shared" si="54"/>
        <v>0.43484665726159188</v>
      </c>
      <c r="AX85" t="str">
        <f t="shared" si="55"/>
        <v>Bradley</v>
      </c>
      <c r="AY85">
        <f t="shared" si="56"/>
        <v>0.72679059546474467</v>
      </c>
      <c r="AZ85" s="13">
        <f t="shared" si="57"/>
        <v>87</v>
      </c>
      <c r="BA85" t="str">
        <f t="shared" si="58"/>
        <v>Bradley</v>
      </c>
      <c r="BB85" t="str">
        <f t="shared" si="59"/>
        <v/>
      </c>
      <c r="BC85">
        <v>84</v>
      </c>
    </row>
    <row r="86" spans="1:55" x14ac:dyDescent="0.25">
      <c r="A86">
        <v>1</v>
      </c>
      <c r="B86">
        <v>1</v>
      </c>
      <c r="C86">
        <v>1</v>
      </c>
      <c r="D86" t="s">
        <v>178</v>
      </c>
      <c r="E86">
        <f>VLOOKUP($D86,'AUTOMATED RPPF'!$C$2:'AUTOMATED RPPF'!$Q$365,2,FALSE)</f>
        <v>68.165899999999993</v>
      </c>
      <c r="F86">
        <f>VLOOKUP($D86,'AUTOMATED RPPF'!$C$2:'AUTOMATED RPPF'!$Q$365,3,FALSE)</f>
        <v>185</v>
      </c>
      <c r="G86">
        <f>VLOOKUP($D86,'AUTOMATED RPPF'!$C$2:'AUTOMATED RPPF'!$Q$365,4,FALSE)</f>
        <v>66.558999999999997</v>
      </c>
      <c r="H86">
        <f>VLOOKUP($D86,'AUTOMATED RPPF'!$C$2:'AUTOMATED RPPF'!$Q$365,5,FALSE)</f>
        <v>220</v>
      </c>
      <c r="I86">
        <f>VLOOKUP($D86,'AUTOMATED RPPF'!$C$2:'AUTOMATED RPPF'!$Q$365,6,FALSE)</f>
        <v>112.968</v>
      </c>
      <c r="J86">
        <f>VLOOKUP($D86,'AUTOMATED RPPF'!$C$2:'AUTOMATED RPPF'!$Q$365,7,FALSE)</f>
        <v>58</v>
      </c>
      <c r="K86">
        <f>VLOOKUP($D86,'AUTOMATED RPPF'!$C$2:'AUTOMATED RPPF'!$Q$365,8,FALSE)</f>
        <v>111.081</v>
      </c>
      <c r="L86">
        <f>VLOOKUP($D86,'AUTOMATED RPPF'!$C$2:'AUTOMATED RPPF'!$Q$365,9,FALSE)</f>
        <v>108</v>
      </c>
      <c r="M86">
        <f>VLOOKUP($D86,'AUTOMATED RPPF'!$C$2:'AUTOMATED RPPF'!$Q$365,10,FALSE)</f>
        <v>99.656700000000001</v>
      </c>
      <c r="N86">
        <f>VLOOKUP($D86,'AUTOMATED RPPF'!$C$2:'AUTOMATED RPPF'!$Q$365,11,FALSE)</f>
        <v>56</v>
      </c>
      <c r="O86">
        <f>VLOOKUP($D86,'AUTOMATED RPPF'!$C$2:'AUTOMATED RPPF'!$Q$365,12,FALSE)</f>
        <v>102.443</v>
      </c>
      <c r="P86">
        <f>VLOOKUP($D86,'AUTOMATED RPPF'!$C$2:'AUTOMATED RPPF'!$Q$365,13,FALSE)</f>
        <v>78</v>
      </c>
      <c r="Q86">
        <f>VLOOKUP($D86,'AUTOMATED RPPF'!$C$2:'AUTOMATED RPPF'!$Q$365,14,FALSE)</f>
        <v>8.6378299999999992</v>
      </c>
      <c r="R86">
        <f>VLOOKUP($D86,'AUTOMATED RPPF'!$C$2:'AUTOMATED RPPF'!$Q$365,15,FALSE)</f>
        <v>88</v>
      </c>
      <c r="S86" t="str">
        <f t="shared" si="30"/>
        <v>Lipscomb</v>
      </c>
      <c r="T86">
        <f t="shared" si="31"/>
        <v>111.081</v>
      </c>
      <c r="U86" t="str">
        <f t="shared" si="32"/>
        <v>Lipscomb</v>
      </c>
      <c r="V86">
        <f t="shared" si="33"/>
        <v>0.12672025162141196</v>
      </c>
      <c r="W86" s="13">
        <f t="shared" si="34"/>
        <v>87</v>
      </c>
      <c r="X86" t="str">
        <f t="shared" si="35"/>
        <v>Lipscomb</v>
      </c>
      <c r="Y86">
        <f t="shared" si="36"/>
        <v>841098.26035026985</v>
      </c>
      <c r="Z86" s="13">
        <f t="shared" si="37"/>
        <v>115</v>
      </c>
      <c r="AA86">
        <f t="shared" si="38"/>
        <v>24.165984237194568</v>
      </c>
      <c r="AB86">
        <f t="shared" si="39"/>
        <v>84</v>
      </c>
      <c r="AC86">
        <f t="shared" si="40"/>
        <v>85.5</v>
      </c>
      <c r="AD86" t="str">
        <f t="shared" si="41"/>
        <v>Lipscomb</v>
      </c>
      <c r="AE86">
        <f>VLOOKUP($AD86,'AUTOMATED RPPF'!$C$2:'AUTOMATED RPPF'!$AQ$365,17,FALSE)</f>
        <v>0.70148299999999997</v>
      </c>
      <c r="AF86" s="13">
        <f t="shared" si="42"/>
        <v>83</v>
      </c>
      <c r="AG86">
        <f>VLOOKUP($AD86,'AUTOMATED RPPF'!$C$2:'AUTOMATED RPPF'!$AQ$365,16,FALSE)</f>
        <v>0.63031250000000005</v>
      </c>
      <c r="AH86" s="13">
        <f t="shared" si="43"/>
        <v>125</v>
      </c>
      <c r="AI86">
        <f t="shared" si="44"/>
        <v>0.66589775000000007</v>
      </c>
      <c r="AJ86" s="13">
        <f t="shared" si="45"/>
        <v>101</v>
      </c>
      <c r="AK86">
        <f>VLOOKUP($AD86,'AUTOMATED RPPF'!$C$2:'AUTOMATED RPPF'!$AQ$365,18,FALSE)</f>
        <v>0.78256999999999999</v>
      </c>
      <c r="AL86" s="13">
        <f t="shared" si="46"/>
        <v>70</v>
      </c>
      <c r="AM86">
        <f>VLOOKUP($AD86,'AUTOMATED RPPF'!$C$2:'AUTOMATED RPPF'!$AQ$365,19,FALSE)</f>
        <v>0.65130999999999994</v>
      </c>
      <c r="AN86" s="13">
        <f t="shared" si="47"/>
        <v>100</v>
      </c>
      <c r="AO86">
        <f t="shared" si="48"/>
        <v>93.083333333333329</v>
      </c>
      <c r="AP86">
        <f>IF(C86=1,(AO86/AE86),REF)</f>
        <v>132.69506649959206</v>
      </c>
      <c r="AQ86" s="13">
        <f t="shared" si="49"/>
        <v>84</v>
      </c>
      <c r="AR86">
        <f>IF(B86=1,(AO86/AI86),REF)</f>
        <v>139.7862259383416</v>
      </c>
      <c r="AS86" s="13">
        <f t="shared" si="50"/>
        <v>89</v>
      </c>
      <c r="AT86">
        <f t="shared" si="51"/>
        <v>70</v>
      </c>
      <c r="AU86" t="str">
        <f t="shared" si="52"/>
        <v>Lipscomb</v>
      </c>
      <c r="AV86">
        <f t="shared" si="53"/>
        <v>0.47703069321409969</v>
      </c>
      <c r="AW86">
        <f t="shared" si="54"/>
        <v>0.40858632241143078</v>
      </c>
      <c r="AX86" t="str">
        <f t="shared" si="55"/>
        <v>Lipscomb</v>
      </c>
      <c r="AY86">
        <f t="shared" si="56"/>
        <v>0.72191552677185034</v>
      </c>
      <c r="AZ86" s="13">
        <f t="shared" si="57"/>
        <v>88</v>
      </c>
      <c r="BA86" t="str">
        <f t="shared" si="58"/>
        <v>Lipscomb</v>
      </c>
      <c r="BB86" t="str">
        <f t="shared" si="59"/>
        <v/>
      </c>
      <c r="BC86">
        <v>85</v>
      </c>
    </row>
    <row r="87" spans="1:55" x14ac:dyDescent="0.25">
      <c r="A87">
        <v>1</v>
      </c>
      <c r="B87">
        <v>1</v>
      </c>
      <c r="C87">
        <v>1</v>
      </c>
      <c r="D87" t="s">
        <v>93</v>
      </c>
      <c r="E87">
        <f>VLOOKUP($D87,'AUTOMATED RPPF'!$C$2:'AUTOMATED RPPF'!$Q$365,2,FALSE)</f>
        <v>66.893199999999993</v>
      </c>
      <c r="F87">
        <f>VLOOKUP($D87,'AUTOMATED RPPF'!$C$2:'AUTOMATED RPPF'!$Q$365,3,FALSE)</f>
        <v>245</v>
      </c>
      <c r="G87">
        <f>VLOOKUP($D87,'AUTOMATED RPPF'!$C$2:'AUTOMATED RPPF'!$Q$365,4,FALSE)</f>
        <v>66.201599999999999</v>
      </c>
      <c r="H87">
        <f>VLOOKUP($D87,'AUTOMATED RPPF'!$C$2:'AUTOMATED RPPF'!$Q$365,5,FALSE)</f>
        <v>242</v>
      </c>
      <c r="I87">
        <f>VLOOKUP($D87,'AUTOMATED RPPF'!$C$2:'AUTOMATED RPPF'!$Q$365,6,FALSE)</f>
        <v>110.44199999999999</v>
      </c>
      <c r="J87">
        <f>VLOOKUP($D87,'AUTOMATED RPPF'!$C$2:'AUTOMATED RPPF'!$Q$365,7,FALSE)</f>
        <v>83</v>
      </c>
      <c r="K87">
        <f>VLOOKUP($D87,'AUTOMATED RPPF'!$C$2:'AUTOMATED RPPF'!$Q$365,8,FALSE)</f>
        <v>114.95699999999999</v>
      </c>
      <c r="L87">
        <f>VLOOKUP($D87,'AUTOMATED RPPF'!$C$2:'AUTOMATED RPPF'!$Q$365,9,FALSE)</f>
        <v>63</v>
      </c>
      <c r="M87">
        <f>VLOOKUP($D87,'AUTOMATED RPPF'!$C$2:'AUTOMATED RPPF'!$Q$365,10,FALSE)</f>
        <v>101.88800000000001</v>
      </c>
      <c r="N87">
        <f>VLOOKUP($D87,'AUTOMATED RPPF'!$C$2:'AUTOMATED RPPF'!$Q$365,11,FALSE)</f>
        <v>81</v>
      </c>
      <c r="O87">
        <f>VLOOKUP($D87,'AUTOMATED RPPF'!$C$2:'AUTOMATED RPPF'!$Q$365,12,FALSE)</f>
        <v>102.95399999999999</v>
      </c>
      <c r="P87">
        <f>VLOOKUP($D87,'AUTOMATED RPPF'!$C$2:'AUTOMATED RPPF'!$Q$365,13,FALSE)</f>
        <v>89</v>
      </c>
      <c r="Q87">
        <f>VLOOKUP($D87,'AUTOMATED RPPF'!$C$2:'AUTOMATED RPPF'!$Q$365,14,FALSE)</f>
        <v>12.003399999999999</v>
      </c>
      <c r="R87">
        <f>VLOOKUP($D87,'AUTOMATED RPPF'!$C$2:'AUTOMATED RPPF'!$Q$365,15,FALSE)</f>
        <v>69</v>
      </c>
      <c r="S87" t="str">
        <f t="shared" si="30"/>
        <v>Colorado St.</v>
      </c>
      <c r="T87">
        <f t="shared" si="31"/>
        <v>114.95699999999999</v>
      </c>
      <c r="U87" t="str">
        <f t="shared" si="32"/>
        <v>Colorado St.</v>
      </c>
      <c r="V87">
        <f t="shared" si="33"/>
        <v>0.1794352789222223</v>
      </c>
      <c r="W87" s="13">
        <f t="shared" si="34"/>
        <v>69</v>
      </c>
      <c r="X87" t="str">
        <f t="shared" si="35"/>
        <v>Colorado St.</v>
      </c>
      <c r="Y87">
        <f t="shared" si="36"/>
        <v>884001.11993752664</v>
      </c>
      <c r="Z87" s="13">
        <f t="shared" si="37"/>
        <v>77</v>
      </c>
      <c r="AA87">
        <f t="shared" si="38"/>
        <v>24.822595338489151</v>
      </c>
      <c r="AB87">
        <f t="shared" si="39"/>
        <v>105</v>
      </c>
      <c r="AC87">
        <f t="shared" si="40"/>
        <v>87</v>
      </c>
      <c r="AD87" t="str">
        <f t="shared" si="41"/>
        <v>Colorado St.</v>
      </c>
      <c r="AE87">
        <f>VLOOKUP($AD87,'AUTOMATED RPPF'!$C$2:'AUTOMATED RPPF'!$AQ$365,17,FALSE)</f>
        <v>0.65439499999999995</v>
      </c>
      <c r="AF87" s="13">
        <f t="shared" si="42"/>
        <v>95</v>
      </c>
      <c r="AG87">
        <f>VLOOKUP($AD87,'AUTOMATED RPPF'!$C$2:'AUTOMATED RPPF'!$AQ$365,16,FALSE)</f>
        <v>0.85924800000000001</v>
      </c>
      <c r="AH87" s="13">
        <f t="shared" si="43"/>
        <v>48</v>
      </c>
      <c r="AI87">
        <f t="shared" si="44"/>
        <v>0.75682150000000004</v>
      </c>
      <c r="AJ87" s="13">
        <f t="shared" si="45"/>
        <v>75</v>
      </c>
      <c r="AK87">
        <f>VLOOKUP($AD87,'AUTOMATED RPPF'!$C$2:'AUTOMATED RPPF'!$AQ$365,18,FALSE)</f>
        <v>0.64481120000000003</v>
      </c>
      <c r="AL87" s="13">
        <f t="shared" si="46"/>
        <v>112</v>
      </c>
      <c r="AM87">
        <f>VLOOKUP($AD87,'AUTOMATED RPPF'!$C$2:'AUTOMATED RPPF'!$AQ$365,19,FALSE)</f>
        <v>0.75316799999999995</v>
      </c>
      <c r="AN87" s="13">
        <f t="shared" si="47"/>
        <v>68</v>
      </c>
      <c r="AO87">
        <f t="shared" si="48"/>
        <v>81.333333333333329</v>
      </c>
      <c r="AP87">
        <f>IF(C87=1,(AO87/AE87),REF)</f>
        <v>124.28782819754633</v>
      </c>
      <c r="AQ87" s="13">
        <f t="shared" si="49"/>
        <v>80</v>
      </c>
      <c r="AR87">
        <f>IF(B87=1,(AO87/AI87),REF)</f>
        <v>107.46699629084708</v>
      </c>
      <c r="AS87" s="13">
        <f t="shared" si="50"/>
        <v>74</v>
      </c>
      <c r="AT87">
        <f t="shared" si="51"/>
        <v>74</v>
      </c>
      <c r="AU87" t="str">
        <f t="shared" si="52"/>
        <v>Colorado St.</v>
      </c>
      <c r="AV87">
        <f t="shared" si="53"/>
        <v>0.44793166333165596</v>
      </c>
      <c r="AW87">
        <f t="shared" si="54"/>
        <v>0.47989187463782135</v>
      </c>
      <c r="AX87" t="str">
        <f t="shared" si="55"/>
        <v>Colorado St.</v>
      </c>
      <c r="AY87">
        <f t="shared" si="56"/>
        <v>0.7354855694739374</v>
      </c>
      <c r="AZ87" s="13">
        <f t="shared" si="57"/>
        <v>83</v>
      </c>
      <c r="BA87" t="str">
        <f t="shared" si="58"/>
        <v>Colorado St.</v>
      </c>
      <c r="BB87" t="str">
        <f t="shared" si="59"/>
        <v/>
      </c>
      <c r="BC87">
        <v>86</v>
      </c>
    </row>
    <row r="88" spans="1:55" x14ac:dyDescent="0.25">
      <c r="A88">
        <v>1</v>
      </c>
      <c r="B88">
        <v>1</v>
      </c>
      <c r="C88">
        <v>1</v>
      </c>
      <c r="D88" t="s">
        <v>225</v>
      </c>
      <c r="E88">
        <f>VLOOKUP($D88,'AUTOMATED RPPF'!$C$2:'AUTOMATED RPPF'!$Q$365,2,FALSE)</f>
        <v>64.727500000000006</v>
      </c>
      <c r="F88">
        <f>VLOOKUP($D88,'AUTOMATED RPPF'!$C$2:'AUTOMATED RPPF'!$Q$365,3,FALSE)</f>
        <v>336</v>
      </c>
      <c r="G88">
        <f>VLOOKUP($D88,'AUTOMATED RPPF'!$C$2:'AUTOMATED RPPF'!$Q$365,4,FALSE)</f>
        <v>63.535400000000003</v>
      </c>
      <c r="H88">
        <f>VLOOKUP($D88,'AUTOMATED RPPF'!$C$2:'AUTOMATED RPPF'!$Q$365,5,FALSE)</f>
        <v>346</v>
      </c>
      <c r="I88">
        <f>VLOOKUP($D88,'AUTOMATED RPPF'!$C$2:'AUTOMATED RPPF'!$Q$365,6,FALSE)</f>
        <v>111.877</v>
      </c>
      <c r="J88">
        <f>VLOOKUP($D88,'AUTOMATED RPPF'!$C$2:'AUTOMATED RPPF'!$Q$365,7,FALSE)</f>
        <v>67</v>
      </c>
      <c r="K88">
        <f>VLOOKUP($D88,'AUTOMATED RPPF'!$C$2:'AUTOMATED RPPF'!$Q$365,8,FALSE)</f>
        <v>114.127</v>
      </c>
      <c r="L88">
        <f>VLOOKUP($D88,'AUTOMATED RPPF'!$C$2:'AUTOMATED RPPF'!$Q$365,9,FALSE)</f>
        <v>73</v>
      </c>
      <c r="M88">
        <f>VLOOKUP($D88,'AUTOMATED RPPF'!$C$2:'AUTOMATED RPPF'!$Q$365,10,FALSE)</f>
        <v>103.71899999999999</v>
      </c>
      <c r="N88">
        <f>VLOOKUP($D88,'AUTOMATED RPPF'!$C$2:'AUTOMATED RPPF'!$Q$365,11,FALSE)</f>
        <v>115</v>
      </c>
      <c r="O88">
        <f>VLOOKUP($D88,'AUTOMATED RPPF'!$C$2:'AUTOMATED RPPF'!$Q$365,12,FALSE)</f>
        <v>103.40600000000001</v>
      </c>
      <c r="P88">
        <f>VLOOKUP($D88,'AUTOMATED RPPF'!$C$2:'AUTOMATED RPPF'!$Q$365,13,FALSE)</f>
        <v>95</v>
      </c>
      <c r="Q88">
        <f>VLOOKUP($D88,'AUTOMATED RPPF'!$C$2:'AUTOMATED RPPF'!$Q$365,14,FALSE)</f>
        <v>10.7212</v>
      </c>
      <c r="R88">
        <f>VLOOKUP($D88,'AUTOMATED RPPF'!$C$2:'AUTOMATED RPPF'!$Q$365,15,FALSE)</f>
        <v>76</v>
      </c>
      <c r="S88" t="str">
        <f t="shared" si="30"/>
        <v>Nevada</v>
      </c>
      <c r="T88">
        <f t="shared" si="31"/>
        <v>114.127</v>
      </c>
      <c r="U88" t="str">
        <f t="shared" si="32"/>
        <v>Nevada</v>
      </c>
      <c r="V88">
        <f t="shared" si="33"/>
        <v>0.16563284539028988</v>
      </c>
      <c r="W88" s="13">
        <f t="shared" si="34"/>
        <v>72</v>
      </c>
      <c r="X88" t="str">
        <f t="shared" si="35"/>
        <v>Nevada</v>
      </c>
      <c r="Y88">
        <f t="shared" si="36"/>
        <v>843073.88347984757</v>
      </c>
      <c r="Z88" s="13">
        <f t="shared" si="37"/>
        <v>111</v>
      </c>
      <c r="AA88">
        <f t="shared" si="38"/>
        <v>25.833565380163922</v>
      </c>
      <c r="AB88">
        <f t="shared" si="39"/>
        <v>153</v>
      </c>
      <c r="AC88">
        <f t="shared" si="40"/>
        <v>112.5</v>
      </c>
      <c r="AD88" t="str">
        <f t="shared" si="41"/>
        <v>Nevada</v>
      </c>
      <c r="AE88">
        <f>VLOOKUP($AD88,'AUTOMATED RPPF'!$C$2:'AUTOMATED RPPF'!$AQ$365,17,FALSE)</f>
        <v>0.69378700000000004</v>
      </c>
      <c r="AF88" s="13">
        <f t="shared" si="42"/>
        <v>87</v>
      </c>
      <c r="AG88">
        <f>VLOOKUP($AD88,'AUTOMATED RPPF'!$C$2:'AUTOMATED RPPF'!$AQ$365,16,FALSE)</f>
        <v>0.75778599999999996</v>
      </c>
      <c r="AH88" s="13">
        <f t="shared" si="43"/>
        <v>86</v>
      </c>
      <c r="AI88">
        <f t="shared" si="44"/>
        <v>0.7257865</v>
      </c>
      <c r="AJ88" s="13">
        <f t="shared" si="45"/>
        <v>82</v>
      </c>
      <c r="AK88">
        <f>VLOOKUP($AD88,'AUTOMATED RPPF'!$C$2:'AUTOMATED RPPF'!$AQ$365,18,FALSE)</f>
        <v>0.83695399999999998</v>
      </c>
      <c r="AL88" s="13">
        <f t="shared" si="46"/>
        <v>54</v>
      </c>
      <c r="AM88">
        <f>VLOOKUP($AD88,'AUTOMATED RPPF'!$C$2:'AUTOMATED RPPF'!$AQ$365,19,FALSE)</f>
        <v>0.65459900000000004</v>
      </c>
      <c r="AN88" s="13">
        <f t="shared" si="47"/>
        <v>99</v>
      </c>
      <c r="AO88">
        <f t="shared" si="48"/>
        <v>88.416666666666671</v>
      </c>
      <c r="AP88">
        <f>IF(C88=1,(AO88/AE88),REF)</f>
        <v>127.4406506127481</v>
      </c>
      <c r="AQ88" s="13">
        <f t="shared" si="49"/>
        <v>82</v>
      </c>
      <c r="AR88">
        <f>IF(B88=1,(AO88/AI88),REF)</f>
        <v>121.82186726629205</v>
      </c>
      <c r="AS88" s="13">
        <f t="shared" si="50"/>
        <v>81</v>
      </c>
      <c r="AT88">
        <f t="shared" si="51"/>
        <v>54</v>
      </c>
      <c r="AU88" t="str">
        <f t="shared" si="52"/>
        <v>Nevada</v>
      </c>
      <c r="AV88">
        <f t="shared" si="53"/>
        <v>0.4737072268001864</v>
      </c>
      <c r="AW88">
        <f t="shared" si="54"/>
        <v>0.45305669621003219</v>
      </c>
      <c r="AX88" t="str">
        <f t="shared" si="55"/>
        <v>Nevada</v>
      </c>
      <c r="AY88">
        <f t="shared" si="56"/>
        <v>0.73514947164853872</v>
      </c>
      <c r="AZ88" s="13">
        <f t="shared" si="57"/>
        <v>84</v>
      </c>
      <c r="BA88" t="str">
        <f t="shared" si="58"/>
        <v>Nevada</v>
      </c>
      <c r="BB88" t="str">
        <f t="shared" si="59"/>
        <v/>
      </c>
      <c r="BC88">
        <v>87</v>
      </c>
    </row>
    <row r="89" spans="1:55" x14ac:dyDescent="0.25">
      <c r="A89">
        <v>1</v>
      </c>
      <c r="B89">
        <v>1</v>
      </c>
      <c r="C89">
        <v>1</v>
      </c>
      <c r="D89" t="s">
        <v>208</v>
      </c>
      <c r="E89">
        <f>VLOOKUP($D89,'AUTOMATED RPPF'!$C$2:'AUTOMATED RPPF'!$Q$365,2,FALSE)</f>
        <v>63.631500000000003</v>
      </c>
      <c r="F89">
        <f>VLOOKUP($D89,'AUTOMATED RPPF'!$C$2:'AUTOMATED RPPF'!$Q$365,3,FALSE)</f>
        <v>358</v>
      </c>
      <c r="G89">
        <f>VLOOKUP($D89,'AUTOMATED RPPF'!$C$2:'AUTOMATED RPPF'!$Q$365,4,FALSE)</f>
        <v>62.205500000000001</v>
      </c>
      <c r="H89">
        <f>VLOOKUP($D89,'AUTOMATED RPPF'!$C$2:'AUTOMATED RPPF'!$Q$365,5,FALSE)</f>
        <v>359</v>
      </c>
      <c r="I89">
        <f>VLOOKUP($D89,'AUTOMATED RPPF'!$C$2:'AUTOMATED RPPF'!$Q$365,6,FALSE)</f>
        <v>106.04300000000001</v>
      </c>
      <c r="J89">
        <f>VLOOKUP($D89,'AUTOMATED RPPF'!$C$2:'AUTOMATED RPPF'!$Q$365,7,FALSE)</f>
        <v>172</v>
      </c>
      <c r="K89">
        <f>VLOOKUP($D89,'AUTOMATED RPPF'!$C$2:'AUTOMATED RPPF'!$Q$365,8,FALSE)</f>
        <v>111.956</v>
      </c>
      <c r="L89">
        <f>VLOOKUP($D89,'AUTOMATED RPPF'!$C$2:'AUTOMATED RPPF'!$Q$365,9,FALSE)</f>
        <v>96</v>
      </c>
      <c r="M89">
        <f>VLOOKUP($D89,'AUTOMATED RPPF'!$C$2:'AUTOMATED RPPF'!$Q$365,10,FALSE)</f>
        <v>106.916</v>
      </c>
      <c r="N89">
        <f>VLOOKUP($D89,'AUTOMATED RPPF'!$C$2:'AUTOMATED RPPF'!$Q$365,11,FALSE)</f>
        <v>196</v>
      </c>
      <c r="O89">
        <f>VLOOKUP($D89,'AUTOMATED RPPF'!$C$2:'AUTOMATED RPPF'!$Q$365,12,FALSE)</f>
        <v>102.538</v>
      </c>
      <c r="P89">
        <f>VLOOKUP($D89,'AUTOMATED RPPF'!$C$2:'AUTOMATED RPPF'!$Q$365,13,FALSE)</f>
        <v>81</v>
      </c>
      <c r="Q89">
        <f>VLOOKUP($D89,'AUTOMATED RPPF'!$C$2:'AUTOMATED RPPF'!$Q$365,14,FALSE)</f>
        <v>9.4171700000000005</v>
      </c>
      <c r="R89">
        <f>VLOOKUP($D89,'AUTOMATED RPPF'!$C$2:'AUTOMATED RPPF'!$Q$365,15,FALSE)</f>
        <v>85</v>
      </c>
      <c r="S89" t="str">
        <f t="shared" si="30"/>
        <v>Minnesota</v>
      </c>
      <c r="T89">
        <f t="shared" si="31"/>
        <v>111.956</v>
      </c>
      <c r="U89" t="str">
        <f t="shared" si="32"/>
        <v>Minnesota</v>
      </c>
      <c r="V89">
        <f t="shared" si="33"/>
        <v>0.14800845493191275</v>
      </c>
      <c r="W89" s="13">
        <f t="shared" si="34"/>
        <v>82</v>
      </c>
      <c r="X89" t="str">
        <f t="shared" si="35"/>
        <v>Minnesota</v>
      </c>
      <c r="Y89">
        <f t="shared" si="36"/>
        <v>797566.50712658407</v>
      </c>
      <c r="Z89" s="13">
        <f t="shared" si="37"/>
        <v>162</v>
      </c>
      <c r="AA89">
        <f t="shared" si="38"/>
        <v>25.926481751041919</v>
      </c>
      <c r="AB89">
        <f t="shared" si="39"/>
        <v>159</v>
      </c>
      <c r="AC89">
        <f t="shared" si="40"/>
        <v>120.5</v>
      </c>
      <c r="AD89" t="str">
        <f t="shared" si="41"/>
        <v>Minnesota</v>
      </c>
      <c r="AE89">
        <f>VLOOKUP($AD89,'AUTOMATED RPPF'!$C$2:'AUTOMATED RPPF'!$AQ$365,17,FALSE)</f>
        <v>0.75407100000000005</v>
      </c>
      <c r="AF89" s="13">
        <f t="shared" si="42"/>
        <v>72</v>
      </c>
      <c r="AG89">
        <f>VLOOKUP($AD89,'AUTOMATED RPPF'!$C$2:'AUTOMATED RPPF'!$AQ$365,16,FALSE)</f>
        <v>0.68551039999999996</v>
      </c>
      <c r="AH89" s="13">
        <f t="shared" si="43"/>
        <v>104</v>
      </c>
      <c r="AI89">
        <f t="shared" si="44"/>
        <v>0.71979070000000001</v>
      </c>
      <c r="AJ89" s="13">
        <f t="shared" si="45"/>
        <v>84</v>
      </c>
      <c r="AK89">
        <f>VLOOKUP($AD89,'AUTOMATED RPPF'!$C$2:'AUTOMATED RPPF'!$AQ$365,18,FALSE)</f>
        <v>0.63591149999999996</v>
      </c>
      <c r="AL89" s="13">
        <f t="shared" si="46"/>
        <v>115</v>
      </c>
      <c r="AM89">
        <f>VLOOKUP($AD89,'AUTOMATED RPPF'!$C$2:'AUTOMATED RPPF'!$AQ$365,19,FALSE)</f>
        <v>0.84004299999999998</v>
      </c>
      <c r="AN89" s="13">
        <f t="shared" si="47"/>
        <v>43</v>
      </c>
      <c r="AO89">
        <f t="shared" si="48"/>
        <v>101.08333333333333</v>
      </c>
      <c r="AP89">
        <f>IF(C89=1,(AO89/AE89),REF)</f>
        <v>134.05015354433908</v>
      </c>
      <c r="AQ89" s="13">
        <f t="shared" si="49"/>
        <v>85</v>
      </c>
      <c r="AR89">
        <f>IF(B89=1,(AO89/AI89),REF)</f>
        <v>140.43434200154758</v>
      </c>
      <c r="AS89" s="13">
        <f t="shared" si="50"/>
        <v>90</v>
      </c>
      <c r="AT89">
        <f t="shared" si="51"/>
        <v>84</v>
      </c>
      <c r="AU89" t="str">
        <f t="shared" si="52"/>
        <v>Minnesota</v>
      </c>
      <c r="AV89">
        <f t="shared" si="53"/>
        <v>0.51227145649961681</v>
      </c>
      <c r="AW89">
        <f t="shared" si="54"/>
        <v>0.44139904578582417</v>
      </c>
      <c r="AX89" t="str">
        <f t="shared" si="55"/>
        <v>Minnesota</v>
      </c>
      <c r="AY89">
        <f t="shared" si="56"/>
        <v>0.74361363020554472</v>
      </c>
      <c r="AZ89" s="13">
        <f t="shared" si="57"/>
        <v>79</v>
      </c>
      <c r="BA89" t="str">
        <f t="shared" si="58"/>
        <v>Minnesota</v>
      </c>
      <c r="BB89" t="str">
        <f t="shared" si="59"/>
        <v/>
      </c>
      <c r="BC89">
        <v>88</v>
      </c>
    </row>
    <row r="90" spans="1:55" x14ac:dyDescent="0.25">
      <c r="A90">
        <v>1</v>
      </c>
      <c r="B90">
        <v>1</v>
      </c>
      <c r="C90">
        <v>1</v>
      </c>
      <c r="D90" t="s">
        <v>39</v>
      </c>
      <c r="E90">
        <f>VLOOKUP($D90,'AUTOMATED RPPF'!$C$2:'AUTOMATED RPPF'!$Q$365,2,FALSE)</f>
        <v>73.095600000000005</v>
      </c>
      <c r="F90">
        <f>VLOOKUP($D90,'AUTOMATED RPPF'!$C$2:'AUTOMATED RPPF'!$Q$365,3,FALSE)</f>
        <v>12</v>
      </c>
      <c r="G90">
        <f>VLOOKUP($D90,'AUTOMATED RPPF'!$C$2:'AUTOMATED RPPF'!$Q$365,4,FALSE)</f>
        <v>72.258099999999999</v>
      </c>
      <c r="H90">
        <f>VLOOKUP($D90,'AUTOMATED RPPF'!$C$2:'AUTOMATED RPPF'!$Q$365,5,FALSE)</f>
        <v>12</v>
      </c>
      <c r="I90">
        <f>VLOOKUP($D90,'AUTOMATED RPPF'!$C$2:'AUTOMATED RPPF'!$Q$365,6,FALSE)</f>
        <v>113.761</v>
      </c>
      <c r="J90">
        <f>VLOOKUP($D90,'AUTOMATED RPPF'!$C$2:'AUTOMATED RPPF'!$Q$365,7,FALSE)</f>
        <v>46</v>
      </c>
      <c r="K90">
        <f>VLOOKUP($D90,'AUTOMATED RPPF'!$C$2:'AUTOMATED RPPF'!$Q$365,8,FALSE)</f>
        <v>112.782</v>
      </c>
      <c r="L90">
        <f>VLOOKUP($D90,'AUTOMATED RPPF'!$C$2:'AUTOMATED RPPF'!$Q$365,9,FALSE)</f>
        <v>84</v>
      </c>
      <c r="M90">
        <f>VLOOKUP($D90,'AUTOMATED RPPF'!$C$2:'AUTOMATED RPPF'!$Q$365,10,FALSE)</f>
        <v>102.23699999999999</v>
      </c>
      <c r="N90">
        <f>VLOOKUP($D90,'AUTOMATED RPPF'!$C$2:'AUTOMATED RPPF'!$Q$365,11,FALSE)</f>
        <v>89</v>
      </c>
      <c r="O90">
        <f>VLOOKUP($D90,'AUTOMATED RPPF'!$C$2:'AUTOMATED RPPF'!$Q$365,12,FALSE)</f>
        <v>105.535</v>
      </c>
      <c r="P90">
        <f>VLOOKUP($D90,'AUTOMATED RPPF'!$C$2:'AUTOMATED RPPF'!$Q$365,13,FALSE)</f>
        <v>136</v>
      </c>
      <c r="Q90">
        <f>VLOOKUP($D90,'AUTOMATED RPPF'!$C$2:'AUTOMATED RPPF'!$Q$365,14,FALSE)</f>
        <v>7.2474699999999999</v>
      </c>
      <c r="R90">
        <f>VLOOKUP($D90,'AUTOMATED RPPF'!$C$2:'AUTOMATED RPPF'!$Q$365,15,FALSE)</f>
        <v>93</v>
      </c>
      <c r="S90" t="str">
        <f t="shared" si="30"/>
        <v>Akron</v>
      </c>
      <c r="T90">
        <f t="shared" si="31"/>
        <v>112.782</v>
      </c>
      <c r="U90" t="str">
        <f t="shared" si="32"/>
        <v>Akron</v>
      </c>
      <c r="V90">
        <f t="shared" si="33"/>
        <v>9.914413453066942E-2</v>
      </c>
      <c r="W90" s="13">
        <f t="shared" si="34"/>
        <v>99</v>
      </c>
      <c r="X90" t="str">
        <f t="shared" si="35"/>
        <v>Akron</v>
      </c>
      <c r="Y90">
        <f t="shared" si="36"/>
        <v>929759.91617449443</v>
      </c>
      <c r="Z90" s="13">
        <f t="shared" si="37"/>
        <v>48</v>
      </c>
      <c r="AA90">
        <f t="shared" si="38"/>
        <v>23.634324158642507</v>
      </c>
      <c r="AB90">
        <f t="shared" si="39"/>
        <v>69</v>
      </c>
      <c r="AC90">
        <f t="shared" si="40"/>
        <v>84</v>
      </c>
      <c r="AD90" t="str">
        <f t="shared" si="41"/>
        <v>Akron</v>
      </c>
      <c r="AE90">
        <f>VLOOKUP($AD90,'AUTOMATED RPPF'!$C$2:'AUTOMATED RPPF'!$AQ$365,17,FALSE)</f>
        <v>0.65079600000000004</v>
      </c>
      <c r="AF90" s="13">
        <f t="shared" si="42"/>
        <v>96</v>
      </c>
      <c r="AG90">
        <f>VLOOKUP($AD90,'AUTOMATED RPPF'!$C$2:'AUTOMATED RPPF'!$AQ$365,16,FALSE)</f>
        <v>0.72109400000000001</v>
      </c>
      <c r="AH90" s="13">
        <f t="shared" si="43"/>
        <v>94</v>
      </c>
      <c r="AI90">
        <f t="shared" si="44"/>
        <v>0.68594500000000003</v>
      </c>
      <c r="AJ90" s="13">
        <f t="shared" si="45"/>
        <v>93</v>
      </c>
      <c r="AK90">
        <f>VLOOKUP($AD90,'AUTOMATED RPPF'!$C$2:'AUTOMATED RPPF'!$AQ$365,18,FALSE)</f>
        <v>0.62521190000000004</v>
      </c>
      <c r="AL90" s="13">
        <f t="shared" si="46"/>
        <v>119</v>
      </c>
      <c r="AM90">
        <f>VLOOKUP($AD90,'AUTOMATED RPPF'!$C$2:'AUTOMATED RPPF'!$AQ$365,19,FALSE)</f>
        <v>0.73077400000000003</v>
      </c>
      <c r="AN90" s="13">
        <f t="shared" si="47"/>
        <v>74</v>
      </c>
      <c r="AO90">
        <f t="shared" si="48"/>
        <v>86.166666666666671</v>
      </c>
      <c r="AP90">
        <f>IF(C90=1,(AO90/AE90),REF)</f>
        <v>132.40196108560389</v>
      </c>
      <c r="AQ90" s="13">
        <f t="shared" si="49"/>
        <v>83</v>
      </c>
      <c r="AR90">
        <f>IF(B90=1,(AO90/AI90),REF)</f>
        <v>125.61745718194122</v>
      </c>
      <c r="AS90" s="13">
        <f t="shared" si="50"/>
        <v>83</v>
      </c>
      <c r="AT90">
        <f t="shared" si="51"/>
        <v>83</v>
      </c>
      <c r="AU90" t="str">
        <f t="shared" si="52"/>
        <v>Akron</v>
      </c>
      <c r="AV90">
        <f t="shared" si="53"/>
        <v>0.44265980014064354</v>
      </c>
      <c r="AW90">
        <f t="shared" si="54"/>
        <v>0.42654746906177793</v>
      </c>
      <c r="AX90" t="str">
        <f t="shared" si="55"/>
        <v>Akron</v>
      </c>
      <c r="AY90">
        <f t="shared" si="56"/>
        <v>0.71653488900711115</v>
      </c>
      <c r="AZ90" s="13">
        <f t="shared" si="57"/>
        <v>90</v>
      </c>
      <c r="BA90" t="str">
        <f t="shared" si="58"/>
        <v>Akron</v>
      </c>
      <c r="BB90" t="str">
        <f t="shared" si="59"/>
        <v/>
      </c>
      <c r="BC90">
        <v>89</v>
      </c>
    </row>
    <row r="91" spans="1:55" x14ac:dyDescent="0.25">
      <c r="A91">
        <v>1</v>
      </c>
      <c r="B91">
        <v>1</v>
      </c>
      <c r="C91">
        <v>1</v>
      </c>
      <c r="D91" t="s">
        <v>368</v>
      </c>
      <c r="E91">
        <f>VLOOKUP($D91,'AUTOMATED RPPF'!$C$2:'AUTOMATED RPPF'!$Q$365,2,FALSE)</f>
        <v>61.028799999999997</v>
      </c>
      <c r="F91">
        <f>VLOOKUP($D91,'AUTOMATED RPPF'!$C$2:'AUTOMATED RPPF'!$Q$365,3,FALSE)</f>
        <v>361</v>
      </c>
      <c r="G91">
        <f>VLOOKUP($D91,'AUTOMATED RPPF'!$C$2:'AUTOMATED RPPF'!$Q$365,4,FALSE)</f>
        <v>60.759500000000003</v>
      </c>
      <c r="H91">
        <f>VLOOKUP($D91,'AUTOMATED RPPF'!$C$2:'AUTOMATED RPPF'!$Q$365,5,FALSE)</f>
        <v>362</v>
      </c>
      <c r="I91">
        <f>VLOOKUP($D91,'AUTOMATED RPPF'!$C$2:'AUTOMATED RPPF'!$Q$365,6,FALSE)</f>
        <v>105.88200000000001</v>
      </c>
      <c r="J91">
        <f>VLOOKUP($D91,'AUTOMATED RPPF'!$C$2:'AUTOMATED RPPF'!$Q$365,7,FALSE)</f>
        <v>177</v>
      </c>
      <c r="K91">
        <f>VLOOKUP($D91,'AUTOMATED RPPF'!$C$2:'AUTOMATED RPPF'!$Q$365,8,FALSE)</f>
        <v>111.113</v>
      </c>
      <c r="L91">
        <f>VLOOKUP($D91,'AUTOMATED RPPF'!$C$2:'AUTOMATED RPPF'!$Q$365,9,FALSE)</f>
        <v>107</v>
      </c>
      <c r="M91">
        <f>VLOOKUP($D91,'AUTOMATED RPPF'!$C$2:'AUTOMATED RPPF'!$Q$365,10,FALSE)</f>
        <v>107.181</v>
      </c>
      <c r="N91">
        <f>VLOOKUP($D91,'AUTOMATED RPPF'!$C$2:'AUTOMATED RPPF'!$Q$365,11,FALSE)</f>
        <v>206</v>
      </c>
      <c r="O91">
        <f>VLOOKUP($D91,'AUTOMATED RPPF'!$C$2:'AUTOMATED RPPF'!$Q$365,12,FALSE)</f>
        <v>105.371</v>
      </c>
      <c r="P91">
        <f>VLOOKUP($D91,'AUTOMATED RPPF'!$C$2:'AUTOMATED RPPF'!$Q$365,13,FALSE)</f>
        <v>126</v>
      </c>
      <c r="Q91">
        <f>VLOOKUP($D91,'AUTOMATED RPPF'!$C$2:'AUTOMATED RPPF'!$Q$365,14,FALSE)</f>
        <v>5.74153</v>
      </c>
      <c r="R91">
        <f>VLOOKUP($D91,'AUTOMATED RPPF'!$C$2:'AUTOMATED RPPF'!$Q$365,15,FALSE)</f>
        <v>104</v>
      </c>
      <c r="S91" t="str">
        <f t="shared" si="30"/>
        <v>Virginia</v>
      </c>
      <c r="T91">
        <f t="shared" si="31"/>
        <v>111.113</v>
      </c>
      <c r="U91" t="str">
        <f t="shared" si="32"/>
        <v>Virginia</v>
      </c>
      <c r="V91">
        <f t="shared" si="33"/>
        <v>9.4086726266942894E-2</v>
      </c>
      <c r="W91" s="13">
        <f t="shared" si="34"/>
        <v>100</v>
      </c>
      <c r="X91" t="str">
        <f t="shared" si="35"/>
        <v>Virginia</v>
      </c>
      <c r="Y91">
        <f t="shared" si="36"/>
        <v>753467.59255354712</v>
      </c>
      <c r="Z91" s="13">
        <f t="shared" si="37"/>
        <v>210</v>
      </c>
      <c r="AA91">
        <f t="shared" si="38"/>
        <v>28.237024591741179</v>
      </c>
      <c r="AB91">
        <f t="shared" si="39"/>
        <v>283</v>
      </c>
      <c r="AC91">
        <f t="shared" si="40"/>
        <v>191.5</v>
      </c>
      <c r="AD91" t="str">
        <f t="shared" si="41"/>
        <v>Virginia</v>
      </c>
      <c r="AE91">
        <f>VLOOKUP($AD91,'AUTOMATED RPPF'!$C$2:'AUTOMATED RPPF'!$AQ$365,17,FALSE)</f>
        <v>0.71658100000000002</v>
      </c>
      <c r="AF91" s="13">
        <f t="shared" si="42"/>
        <v>81</v>
      </c>
      <c r="AG91">
        <f>VLOOKUP($AD91,'AUTOMATED RPPF'!$C$2:'AUTOMATED RPPF'!$AQ$365,16,FALSE)</f>
        <v>0.65141199999999999</v>
      </c>
      <c r="AH91" s="13">
        <f t="shared" si="43"/>
        <v>120</v>
      </c>
      <c r="AI91">
        <f t="shared" si="44"/>
        <v>0.68399650000000001</v>
      </c>
      <c r="AJ91" s="13">
        <f t="shared" si="45"/>
        <v>95</v>
      </c>
      <c r="AK91">
        <f>VLOOKUP($AD91,'AUTOMATED RPPF'!$C$2:'AUTOMATED RPPF'!$AQ$365,18,FALSE)</f>
        <v>0.71118999999999999</v>
      </c>
      <c r="AL91" s="13">
        <f t="shared" si="46"/>
        <v>90</v>
      </c>
      <c r="AM91">
        <f>VLOOKUP($AD91,'AUTOMATED RPPF'!$C$2:'AUTOMATED RPPF'!$AQ$365,19,FALSE)</f>
        <v>0.72507500000000003</v>
      </c>
      <c r="AN91" s="13">
        <f t="shared" si="47"/>
        <v>75</v>
      </c>
      <c r="AO91">
        <f t="shared" si="48"/>
        <v>126.91666666666667</v>
      </c>
      <c r="AP91">
        <f>IF(C91=1,(AO91/AE91),REF)</f>
        <v>177.11419458046845</v>
      </c>
      <c r="AQ91" s="13">
        <f t="shared" si="49"/>
        <v>104</v>
      </c>
      <c r="AR91">
        <f>IF(B91=1,(AO91/AI91),REF)</f>
        <v>185.55163172131242</v>
      </c>
      <c r="AS91" s="13">
        <f t="shared" si="50"/>
        <v>110</v>
      </c>
      <c r="AT91">
        <f t="shared" si="51"/>
        <v>90</v>
      </c>
      <c r="AU91" t="str">
        <f t="shared" si="52"/>
        <v>Virginia</v>
      </c>
      <c r="AV91">
        <f t="shared" si="53"/>
        <v>0.4734287221314129</v>
      </c>
      <c r="AW91">
        <f t="shared" si="54"/>
        <v>0.40509334318422391</v>
      </c>
      <c r="AX91" t="str">
        <f t="shared" si="55"/>
        <v>Virginia</v>
      </c>
      <c r="AY91">
        <f t="shared" si="56"/>
        <v>0.71959654796315997</v>
      </c>
      <c r="AZ91" s="13">
        <f t="shared" si="57"/>
        <v>89</v>
      </c>
      <c r="BA91" t="str">
        <f t="shared" si="58"/>
        <v>Virginia</v>
      </c>
      <c r="BB91" t="str">
        <f t="shared" si="59"/>
        <v/>
      </c>
      <c r="BC91">
        <v>90</v>
      </c>
    </row>
    <row r="92" spans="1:55" x14ac:dyDescent="0.25">
      <c r="A92">
        <v>1</v>
      </c>
      <c r="B92">
        <v>1</v>
      </c>
      <c r="C92">
        <v>1</v>
      </c>
      <c r="D92" t="s">
        <v>51</v>
      </c>
      <c r="E92">
        <f>VLOOKUP($D92,'AUTOMATED RPPF'!$C$2:'AUTOMATED RPPF'!$Q$365,2,FALSE)</f>
        <v>70.291200000000003</v>
      </c>
      <c r="F92">
        <f>VLOOKUP($D92,'AUTOMATED RPPF'!$C$2:'AUTOMATED RPPF'!$Q$365,3,FALSE)</f>
        <v>69</v>
      </c>
      <c r="G92">
        <f>VLOOKUP($D92,'AUTOMATED RPPF'!$C$2:'AUTOMATED RPPF'!$Q$365,4,FALSE)</f>
        <v>69.694299999999998</v>
      </c>
      <c r="H92">
        <f>VLOOKUP($D92,'AUTOMATED RPPF'!$C$2:'AUTOMATED RPPF'!$Q$365,5,FALSE)</f>
        <v>64</v>
      </c>
      <c r="I92">
        <f>VLOOKUP($D92,'AUTOMATED RPPF'!$C$2:'AUTOMATED RPPF'!$Q$365,6,FALSE)</f>
        <v>108.879</v>
      </c>
      <c r="J92">
        <f>VLOOKUP($D92,'AUTOMATED RPPF'!$C$2:'AUTOMATED RPPF'!$Q$365,7,FALSE)</f>
        <v>112</v>
      </c>
      <c r="K92">
        <f>VLOOKUP($D92,'AUTOMATED RPPF'!$C$2:'AUTOMATED RPPF'!$Q$365,8,FALSE)</f>
        <v>109.768</v>
      </c>
      <c r="L92">
        <f>VLOOKUP($D92,'AUTOMATED RPPF'!$C$2:'AUTOMATED RPPF'!$Q$365,9,FALSE)</f>
        <v>125</v>
      </c>
      <c r="M92">
        <f>VLOOKUP($D92,'AUTOMATED RPPF'!$C$2:'AUTOMATED RPPF'!$Q$365,10,FALSE)</f>
        <v>98.520600000000002</v>
      </c>
      <c r="N92">
        <f>VLOOKUP($D92,'AUTOMATED RPPF'!$C$2:'AUTOMATED RPPF'!$Q$365,11,FALSE)</f>
        <v>35</v>
      </c>
      <c r="O92">
        <f>VLOOKUP($D92,'AUTOMATED RPPF'!$C$2:'AUTOMATED RPPF'!$Q$365,12,FALSE)</f>
        <v>101.488</v>
      </c>
      <c r="P92">
        <f>VLOOKUP($D92,'AUTOMATED RPPF'!$C$2:'AUTOMATED RPPF'!$Q$365,13,FALSE)</f>
        <v>66</v>
      </c>
      <c r="Q92">
        <f>VLOOKUP($D92,'AUTOMATED RPPF'!$C$2:'AUTOMATED RPPF'!$Q$365,14,FALSE)</f>
        <v>8.2795500000000004</v>
      </c>
      <c r="R92">
        <f>VLOOKUP($D92,'AUTOMATED RPPF'!$C$2:'AUTOMATED RPPF'!$Q$365,15,FALSE)</f>
        <v>90</v>
      </c>
      <c r="S92" t="str">
        <f t="shared" si="30"/>
        <v>Arkansas St.</v>
      </c>
      <c r="T92">
        <f t="shared" si="31"/>
        <v>109.768</v>
      </c>
      <c r="U92" t="str">
        <f t="shared" si="32"/>
        <v>Arkansas St.</v>
      </c>
      <c r="V92">
        <f t="shared" si="33"/>
        <v>0.1177956842392789</v>
      </c>
      <c r="W92" s="13">
        <f t="shared" si="34"/>
        <v>91</v>
      </c>
      <c r="X92" t="str">
        <f t="shared" si="35"/>
        <v>Arkansas St.</v>
      </c>
      <c r="Y92">
        <f t="shared" si="36"/>
        <v>846939.6405055488</v>
      </c>
      <c r="Z92" s="13">
        <f t="shared" si="37"/>
        <v>102</v>
      </c>
      <c r="AA92">
        <f t="shared" si="38"/>
        <v>23.086736858284933</v>
      </c>
      <c r="AB92">
        <f t="shared" si="39"/>
        <v>53</v>
      </c>
      <c r="AC92">
        <f t="shared" si="40"/>
        <v>72</v>
      </c>
      <c r="AD92" t="str">
        <f t="shared" si="41"/>
        <v>Arkansas St.</v>
      </c>
      <c r="AE92">
        <f>VLOOKUP($AD92,'AUTOMATED RPPF'!$C$2:'AUTOMATED RPPF'!$AQ$365,17,FALSE)</f>
        <v>0.63861000000000001</v>
      </c>
      <c r="AF92" s="13">
        <f t="shared" si="42"/>
        <v>100</v>
      </c>
      <c r="AG92">
        <f>VLOOKUP($AD92,'AUTOMATED RPPF'!$C$2:'AUTOMATED RPPF'!$AQ$365,16,FALSE)</f>
        <v>0.77127800000000002</v>
      </c>
      <c r="AH92" s="13">
        <f t="shared" si="43"/>
        <v>78</v>
      </c>
      <c r="AI92">
        <f t="shared" si="44"/>
        <v>0.70494400000000002</v>
      </c>
      <c r="AJ92" s="13">
        <f t="shared" si="45"/>
        <v>87</v>
      </c>
      <c r="AK92">
        <f>VLOOKUP($AD92,'AUTOMATED RPPF'!$C$2:'AUTOMATED RPPF'!$AQ$365,18,FALSE)</f>
        <v>0.66281069999999997</v>
      </c>
      <c r="AL92" s="13">
        <f t="shared" si="46"/>
        <v>107</v>
      </c>
      <c r="AM92">
        <f>VLOOKUP($AD92,'AUTOMATED RPPF'!$C$2:'AUTOMATED RPPF'!$AQ$365,19,FALSE)</f>
        <v>0.5863121</v>
      </c>
      <c r="AN92" s="13">
        <f t="shared" si="47"/>
        <v>120</v>
      </c>
      <c r="AO92">
        <f t="shared" si="48"/>
        <v>96.5</v>
      </c>
      <c r="AP92">
        <f>IF(C92=1,(AO92/AE92),REF)</f>
        <v>151.10944081677394</v>
      </c>
      <c r="AQ92" s="13">
        <f t="shared" si="49"/>
        <v>93</v>
      </c>
      <c r="AR92">
        <f>IF(B92=1,(AO92/AI92),REF)</f>
        <v>136.89030618034909</v>
      </c>
      <c r="AS92" s="13">
        <f t="shared" si="50"/>
        <v>86</v>
      </c>
      <c r="AT92">
        <f t="shared" si="51"/>
        <v>86</v>
      </c>
      <c r="AU92" t="str">
        <f t="shared" si="52"/>
        <v>Arkansas St.</v>
      </c>
      <c r="AV92">
        <f t="shared" si="53"/>
        <v>0.42866813891911637</v>
      </c>
      <c r="AW92">
        <f t="shared" si="54"/>
        <v>0.43367796458093089</v>
      </c>
      <c r="AX92" t="str">
        <f t="shared" si="55"/>
        <v>Arkansas St.</v>
      </c>
      <c r="AY92">
        <f t="shared" si="56"/>
        <v>0.71426709574872382</v>
      </c>
      <c r="AZ92" s="13">
        <f t="shared" si="57"/>
        <v>92</v>
      </c>
      <c r="BA92" t="str">
        <f t="shared" si="58"/>
        <v>Arkansas St.</v>
      </c>
      <c r="BB92" t="str">
        <f t="shared" si="59"/>
        <v/>
      </c>
      <c r="BC92">
        <v>91</v>
      </c>
    </row>
    <row r="93" spans="1:55" x14ac:dyDescent="0.25">
      <c r="A93">
        <v>1</v>
      </c>
      <c r="B93">
        <v>1</v>
      </c>
      <c r="C93">
        <v>1</v>
      </c>
      <c r="D93" t="s">
        <v>373</v>
      </c>
      <c r="E93">
        <f>VLOOKUP($D93,'AUTOMATED RPPF'!$C$2:'AUTOMATED RPPF'!$Q$365,2,FALSE)</f>
        <v>69.034099999999995</v>
      </c>
      <c r="F93">
        <f>VLOOKUP($D93,'AUTOMATED RPPF'!$C$2:'AUTOMATED RPPF'!$Q$365,3,FALSE)</f>
        <v>130</v>
      </c>
      <c r="G93">
        <f>VLOOKUP($D93,'AUTOMATED RPPF'!$C$2:'AUTOMATED RPPF'!$Q$365,4,FALSE)</f>
        <v>68.411799999999999</v>
      </c>
      <c r="H93">
        <f>VLOOKUP($D93,'AUTOMATED RPPF'!$C$2:'AUTOMATED RPPF'!$Q$365,5,FALSE)</f>
        <v>120</v>
      </c>
      <c r="I93">
        <f>VLOOKUP($D93,'AUTOMATED RPPF'!$C$2:'AUTOMATED RPPF'!$Q$365,6,FALSE)</f>
        <v>104.187</v>
      </c>
      <c r="J93">
        <f>VLOOKUP($D93,'AUTOMATED RPPF'!$C$2:'AUTOMATED RPPF'!$Q$365,7,FALSE)</f>
        <v>229</v>
      </c>
      <c r="K93">
        <f>VLOOKUP($D93,'AUTOMATED RPPF'!$C$2:'AUTOMATED RPPF'!$Q$365,8,FALSE)</f>
        <v>110.16500000000001</v>
      </c>
      <c r="L93">
        <f>VLOOKUP($D93,'AUTOMATED RPPF'!$C$2:'AUTOMATED RPPF'!$Q$365,9,FALSE)</f>
        <v>119</v>
      </c>
      <c r="M93">
        <f>VLOOKUP($D93,'AUTOMATED RPPF'!$C$2:'AUTOMATED RPPF'!$Q$365,10,FALSE)</f>
        <v>106.901</v>
      </c>
      <c r="N93">
        <f>VLOOKUP($D93,'AUTOMATED RPPF'!$C$2:'AUTOMATED RPPF'!$Q$365,11,FALSE)</f>
        <v>195</v>
      </c>
      <c r="O93">
        <f>VLOOKUP($D93,'AUTOMATED RPPF'!$C$2:'AUTOMATED RPPF'!$Q$365,12,FALSE)</f>
        <v>102.82599999999999</v>
      </c>
      <c r="P93">
        <f>VLOOKUP($D93,'AUTOMATED RPPF'!$C$2:'AUTOMATED RPPF'!$Q$365,13,FALSE)</f>
        <v>87</v>
      </c>
      <c r="Q93">
        <f>VLOOKUP($D93,'AUTOMATED RPPF'!$C$2:'AUTOMATED RPPF'!$Q$365,14,FALSE)</f>
        <v>7.33969</v>
      </c>
      <c r="R93">
        <f>VLOOKUP($D93,'AUTOMATED RPPF'!$C$2:'AUTOMATED RPPF'!$Q$365,15,FALSE)</f>
        <v>92</v>
      </c>
      <c r="S93" t="str">
        <f t="shared" si="30"/>
        <v>Washington</v>
      </c>
      <c r="T93">
        <f t="shared" si="31"/>
        <v>110.16500000000001</v>
      </c>
      <c r="U93" t="str">
        <f t="shared" si="32"/>
        <v>Washington</v>
      </c>
      <c r="V93">
        <f t="shared" si="33"/>
        <v>0.10630978023904147</v>
      </c>
      <c r="W93" s="13">
        <f t="shared" si="34"/>
        <v>93</v>
      </c>
      <c r="X93" t="str">
        <f t="shared" si="35"/>
        <v>Washington</v>
      </c>
      <c r="Y93">
        <f t="shared" si="36"/>
        <v>837820.4272833725</v>
      </c>
      <c r="Z93" s="13">
        <f t="shared" si="37"/>
        <v>120</v>
      </c>
      <c r="AA93">
        <f t="shared" si="38"/>
        <v>24.004962924983623</v>
      </c>
      <c r="AB93">
        <f t="shared" si="39"/>
        <v>78</v>
      </c>
      <c r="AC93">
        <f t="shared" si="40"/>
        <v>85.5</v>
      </c>
      <c r="AD93" t="str">
        <f t="shared" si="41"/>
        <v>Washington</v>
      </c>
      <c r="AE93">
        <f>VLOOKUP($AD93,'AUTOMATED RPPF'!$C$2:'AUTOMATED RPPF'!$AQ$365,17,FALSE)</f>
        <v>0.68498999999999999</v>
      </c>
      <c r="AF93" s="13">
        <f t="shared" si="42"/>
        <v>91</v>
      </c>
      <c r="AG93">
        <f>VLOOKUP($AD93,'AUTOMATED RPPF'!$C$2:'AUTOMATED RPPF'!$AQ$365,16,FALSE)</f>
        <v>0.6468121</v>
      </c>
      <c r="AH93" s="13">
        <f t="shared" si="43"/>
        <v>121</v>
      </c>
      <c r="AI93">
        <f t="shared" si="44"/>
        <v>0.66590104999999999</v>
      </c>
      <c r="AJ93" s="13">
        <f t="shared" si="45"/>
        <v>100</v>
      </c>
      <c r="AK93">
        <f>VLOOKUP($AD93,'AUTOMATED RPPF'!$C$2:'AUTOMATED RPPF'!$AQ$365,18,FALSE)</f>
        <v>0.67959700000000001</v>
      </c>
      <c r="AL93" s="13">
        <f t="shared" si="46"/>
        <v>97</v>
      </c>
      <c r="AM93">
        <f>VLOOKUP($AD93,'AUTOMATED RPPF'!$C$2:'AUTOMATED RPPF'!$AQ$365,19,FALSE)</f>
        <v>0.59121159999999995</v>
      </c>
      <c r="AN93" s="13">
        <f t="shared" si="47"/>
        <v>116</v>
      </c>
      <c r="AO93">
        <f t="shared" si="48"/>
        <v>101.91666666666667</v>
      </c>
      <c r="AP93">
        <f>IF(C93=1,(AO93/AE93),REF)</f>
        <v>148.78562704078405</v>
      </c>
      <c r="AQ93" s="13">
        <f t="shared" si="49"/>
        <v>92</v>
      </c>
      <c r="AR93">
        <f>IF(B93=1,(AO93/AI93),REF)</f>
        <v>153.05076732746807</v>
      </c>
      <c r="AS93" s="13">
        <f t="shared" si="50"/>
        <v>98</v>
      </c>
      <c r="AT93">
        <f t="shared" si="51"/>
        <v>92</v>
      </c>
      <c r="AU93" t="str">
        <f t="shared" si="52"/>
        <v>Washington</v>
      </c>
      <c r="AV93">
        <f t="shared" si="53"/>
        <v>0.46051394294842296</v>
      </c>
      <c r="AW93">
        <f t="shared" si="54"/>
        <v>0.40398439082297238</v>
      </c>
      <c r="AX93" t="str">
        <f t="shared" si="55"/>
        <v>Washington</v>
      </c>
      <c r="AY93">
        <f t="shared" si="56"/>
        <v>0.71497962533850312</v>
      </c>
      <c r="AZ93" s="13">
        <f t="shared" si="57"/>
        <v>91</v>
      </c>
      <c r="BA93" t="str">
        <f t="shared" si="58"/>
        <v>Washington</v>
      </c>
      <c r="BB93" t="str">
        <f t="shared" si="59"/>
        <v/>
      </c>
      <c r="BC93">
        <v>92</v>
      </c>
    </row>
    <row r="94" spans="1:55" x14ac:dyDescent="0.25">
      <c r="A94">
        <v>1</v>
      </c>
      <c r="B94">
        <v>1</v>
      </c>
      <c r="C94">
        <v>1</v>
      </c>
      <c r="D94" t="s">
        <v>361</v>
      </c>
      <c r="E94">
        <f>VLOOKUP($D94,'AUTOMATED RPPF'!$C$2:'AUTOMATED RPPF'!$Q$365,2,FALSE)</f>
        <v>68.441999999999993</v>
      </c>
      <c r="F94">
        <f>VLOOKUP($D94,'AUTOMATED RPPF'!$C$2:'AUTOMATED RPPF'!$Q$365,3,FALSE)</f>
        <v>164</v>
      </c>
      <c r="G94">
        <f>VLOOKUP($D94,'AUTOMATED RPPF'!$C$2:'AUTOMATED RPPF'!$Q$365,4,FALSE)</f>
        <v>68.335899999999995</v>
      </c>
      <c r="H94">
        <f>VLOOKUP($D94,'AUTOMATED RPPF'!$C$2:'AUTOMATED RPPF'!$Q$365,5,FALSE)</f>
        <v>127</v>
      </c>
      <c r="I94">
        <f>VLOOKUP($D94,'AUTOMATED RPPF'!$C$2:'AUTOMATED RPPF'!$Q$365,6,FALSE)</f>
        <v>103.97799999999999</v>
      </c>
      <c r="J94">
        <f>VLOOKUP($D94,'AUTOMATED RPPF'!$C$2:'AUTOMATED RPPF'!$Q$365,7,FALSE)</f>
        <v>237</v>
      </c>
      <c r="K94">
        <f>VLOOKUP($D94,'AUTOMATED RPPF'!$C$2:'AUTOMATED RPPF'!$Q$365,8,FALSE)</f>
        <v>106.92100000000001</v>
      </c>
      <c r="L94">
        <f>VLOOKUP($D94,'AUTOMATED RPPF'!$C$2:'AUTOMATED RPPF'!$Q$365,9,FALSE)</f>
        <v>186</v>
      </c>
      <c r="M94">
        <f>VLOOKUP($D94,'AUTOMATED RPPF'!$C$2:'AUTOMATED RPPF'!$Q$365,10,FALSE)</f>
        <v>102.197</v>
      </c>
      <c r="N94">
        <f>VLOOKUP($D94,'AUTOMATED RPPF'!$C$2:'AUTOMATED RPPF'!$Q$365,11,FALSE)</f>
        <v>87</v>
      </c>
      <c r="O94">
        <f>VLOOKUP($D94,'AUTOMATED RPPF'!$C$2:'AUTOMATED RPPF'!$Q$365,12,FALSE)</f>
        <v>104.941</v>
      </c>
      <c r="P94">
        <f>VLOOKUP($D94,'AUTOMATED RPPF'!$C$2:'AUTOMATED RPPF'!$Q$365,13,FALSE)</f>
        <v>116</v>
      </c>
      <c r="Q94">
        <f>VLOOKUP($D94,'AUTOMATED RPPF'!$C$2:'AUTOMATED RPPF'!$Q$365,14,FALSE)</f>
        <v>1.9798100000000001</v>
      </c>
      <c r="R94">
        <f>VLOOKUP($D94,'AUTOMATED RPPF'!$C$2:'AUTOMATED RPPF'!$Q$365,15,FALSE)</f>
        <v>140</v>
      </c>
      <c r="S94" t="str">
        <f t="shared" si="30"/>
        <v>UTEP</v>
      </c>
      <c r="T94">
        <f t="shared" si="31"/>
        <v>106.92100000000001</v>
      </c>
      <c r="U94" t="str">
        <f t="shared" si="32"/>
        <v>UTEP</v>
      </c>
      <c r="V94">
        <f t="shared" si="33"/>
        <v>2.8929604628736803E-2</v>
      </c>
      <c r="W94" s="13">
        <f t="shared" si="34"/>
        <v>140</v>
      </c>
      <c r="X94" t="str">
        <f t="shared" si="35"/>
        <v>UTEP</v>
      </c>
      <c r="Y94">
        <f t="shared" si="36"/>
        <v>782435.80469452206</v>
      </c>
      <c r="Z94" s="13">
        <f t="shared" si="37"/>
        <v>178</v>
      </c>
      <c r="AA94">
        <f t="shared" si="38"/>
        <v>25.014373225377774</v>
      </c>
      <c r="AB94">
        <f t="shared" si="39"/>
        <v>113</v>
      </c>
      <c r="AC94">
        <f t="shared" si="40"/>
        <v>126.5</v>
      </c>
      <c r="AD94" t="str">
        <f t="shared" si="41"/>
        <v>UTEP</v>
      </c>
      <c r="AE94">
        <f>VLOOKUP($AD94,'AUTOMATED RPPF'!$C$2:'AUTOMATED RPPF'!$AQ$365,17,FALSE)</f>
        <v>0.69858399999999998</v>
      </c>
      <c r="AF94" s="13">
        <f t="shared" si="42"/>
        <v>84</v>
      </c>
      <c r="AG94">
        <f>VLOOKUP($AD94,'AUTOMATED RPPF'!$C$2:'AUTOMATED RPPF'!$AQ$365,16,FALSE)</f>
        <v>0.6243128</v>
      </c>
      <c r="AH94" s="13">
        <f t="shared" si="43"/>
        <v>128</v>
      </c>
      <c r="AI94">
        <f t="shared" si="44"/>
        <v>0.66144840000000005</v>
      </c>
      <c r="AJ94" s="13">
        <f t="shared" si="45"/>
        <v>102</v>
      </c>
      <c r="AK94">
        <f>VLOOKUP($AD94,'AUTOMATED RPPF'!$C$2:'AUTOMATED RPPF'!$AQ$365,18,FALSE)</f>
        <v>0.73388799999999998</v>
      </c>
      <c r="AL94" s="13">
        <f t="shared" si="46"/>
        <v>88</v>
      </c>
      <c r="AM94">
        <f>VLOOKUP($AD94,'AUTOMATED RPPF'!$C$2:'AUTOMATED RPPF'!$AQ$365,19,FALSE)</f>
        <v>0.74297199999999997</v>
      </c>
      <c r="AN94" s="13">
        <f t="shared" si="47"/>
        <v>72</v>
      </c>
      <c r="AO94">
        <f t="shared" si="48"/>
        <v>117.75</v>
      </c>
      <c r="AP94">
        <f>IF(C94=1,(AO94/AE94),REF)</f>
        <v>168.55524890349622</v>
      </c>
      <c r="AQ94" s="13">
        <f t="shared" si="49"/>
        <v>96</v>
      </c>
      <c r="AR94">
        <f>IF(B94=1,(AO94/AI94),REF)</f>
        <v>178.01842139160061</v>
      </c>
      <c r="AS94" s="13">
        <f t="shared" si="50"/>
        <v>108</v>
      </c>
      <c r="AT94">
        <f t="shared" si="51"/>
        <v>88</v>
      </c>
      <c r="AU94" t="str">
        <f t="shared" si="52"/>
        <v>UTEP</v>
      </c>
      <c r="AV94">
        <f t="shared" si="53"/>
        <v>0.46383023706458731</v>
      </c>
      <c r="AW94">
        <f t="shared" si="54"/>
        <v>0.39377412616708457</v>
      </c>
      <c r="AX94" t="str">
        <f t="shared" si="55"/>
        <v>UTEP</v>
      </c>
      <c r="AY94">
        <f t="shared" si="56"/>
        <v>0.71269349441024099</v>
      </c>
      <c r="AZ94" s="13">
        <f t="shared" si="57"/>
        <v>94</v>
      </c>
      <c r="BA94" t="str">
        <f t="shared" si="58"/>
        <v>UTEP</v>
      </c>
      <c r="BB94" t="str">
        <f t="shared" si="59"/>
        <v/>
      </c>
      <c r="BC94">
        <v>93</v>
      </c>
    </row>
    <row r="95" spans="1:55" x14ac:dyDescent="0.25">
      <c r="A95">
        <v>1</v>
      </c>
      <c r="B95">
        <v>1</v>
      </c>
      <c r="C95">
        <v>1</v>
      </c>
      <c r="D95" t="s">
        <v>124</v>
      </c>
      <c r="E95">
        <f>VLOOKUP($D95,'AUTOMATED RPPF'!$C$2:'AUTOMATED RPPF'!$Q$365,2,FALSE)</f>
        <v>70.739699999999999</v>
      </c>
      <c r="F95">
        <f>VLOOKUP($D95,'AUTOMATED RPPF'!$C$2:'AUTOMATED RPPF'!$Q$365,3,FALSE)</f>
        <v>49</v>
      </c>
      <c r="G95">
        <f>VLOOKUP($D95,'AUTOMATED RPPF'!$C$2:'AUTOMATED RPPF'!$Q$365,4,FALSE)</f>
        <v>69.945300000000003</v>
      </c>
      <c r="H95">
        <f>VLOOKUP($D95,'AUTOMATED RPPF'!$C$2:'AUTOMATED RPPF'!$Q$365,5,FALSE)</f>
        <v>57</v>
      </c>
      <c r="I95">
        <f>VLOOKUP($D95,'AUTOMATED RPPF'!$C$2:'AUTOMATED RPPF'!$Q$365,6,FALSE)</f>
        <v>112.13800000000001</v>
      </c>
      <c r="J95">
        <f>VLOOKUP($D95,'AUTOMATED RPPF'!$C$2:'AUTOMATED RPPF'!$Q$365,7,FALSE)</f>
        <v>65</v>
      </c>
      <c r="K95">
        <f>VLOOKUP($D95,'AUTOMATED RPPF'!$C$2:'AUTOMATED RPPF'!$Q$365,8,FALSE)</f>
        <v>114.459</v>
      </c>
      <c r="L95">
        <f>VLOOKUP($D95,'AUTOMATED RPPF'!$C$2:'AUTOMATED RPPF'!$Q$365,9,FALSE)</f>
        <v>68</v>
      </c>
      <c r="M95">
        <f>VLOOKUP($D95,'AUTOMATED RPPF'!$C$2:'AUTOMATED RPPF'!$Q$365,10,FALSE)</f>
        <v>107.857</v>
      </c>
      <c r="N95">
        <f>VLOOKUP($D95,'AUTOMATED RPPF'!$C$2:'AUTOMATED RPPF'!$Q$365,11,FALSE)</f>
        <v>218</v>
      </c>
      <c r="O95">
        <f>VLOOKUP($D95,'AUTOMATED RPPF'!$C$2:'AUTOMATED RPPF'!$Q$365,12,FALSE)</f>
        <v>108.485</v>
      </c>
      <c r="P95">
        <f>VLOOKUP($D95,'AUTOMATED RPPF'!$C$2:'AUTOMATED RPPF'!$Q$365,13,FALSE)</f>
        <v>194</v>
      </c>
      <c r="Q95">
        <f>VLOOKUP($D95,'AUTOMATED RPPF'!$C$2:'AUTOMATED RPPF'!$Q$365,14,FALSE)</f>
        <v>5.9735800000000001</v>
      </c>
      <c r="R95">
        <f>VLOOKUP($D95,'AUTOMATED RPPF'!$C$2:'AUTOMATED RPPF'!$Q$365,15,FALSE)</f>
        <v>101</v>
      </c>
      <c r="S95" t="str">
        <f t="shared" si="30"/>
        <v>Florida Atlantic</v>
      </c>
      <c r="T95">
        <f t="shared" si="31"/>
        <v>114.459</v>
      </c>
      <c r="U95" t="str">
        <f t="shared" si="32"/>
        <v>Florida Atlantic</v>
      </c>
      <c r="V95">
        <f t="shared" si="33"/>
        <v>8.4450457098347947E-2</v>
      </c>
      <c r="W95" s="13">
        <f t="shared" si="34"/>
        <v>103</v>
      </c>
      <c r="X95" t="str">
        <f t="shared" si="35"/>
        <v>Florida Atlantic</v>
      </c>
      <c r="Y95">
        <f t="shared" si="36"/>
        <v>926751.09579513571</v>
      </c>
      <c r="Z95" s="13">
        <f t="shared" si="37"/>
        <v>49</v>
      </c>
      <c r="AA95">
        <f t="shared" si="38"/>
        <v>25.522798726614873</v>
      </c>
      <c r="AB95">
        <f t="shared" si="39"/>
        <v>134</v>
      </c>
      <c r="AC95">
        <f t="shared" si="40"/>
        <v>118.5</v>
      </c>
      <c r="AD95" t="str">
        <f t="shared" si="41"/>
        <v>Florida Atlantic</v>
      </c>
      <c r="AE95">
        <f>VLOOKUP($AD95,'AUTOMATED RPPF'!$C$2:'AUTOMATED RPPF'!$AQ$365,17,FALSE)</f>
        <v>0.68499100000000002</v>
      </c>
      <c r="AF95" s="13">
        <f t="shared" si="42"/>
        <v>90</v>
      </c>
      <c r="AG95">
        <f>VLOOKUP($AD95,'AUTOMATED RPPF'!$C$2:'AUTOMATED RPPF'!$AQ$365,16,FALSE)</f>
        <v>0.59801389999999999</v>
      </c>
      <c r="AH95" s="13">
        <f t="shared" si="43"/>
        <v>139</v>
      </c>
      <c r="AI95">
        <f t="shared" si="44"/>
        <v>0.64150244999999995</v>
      </c>
      <c r="AJ95" s="13">
        <f t="shared" si="45"/>
        <v>109</v>
      </c>
      <c r="AK95">
        <f>VLOOKUP($AD95,'AUTOMATED RPPF'!$C$2:'AUTOMATED RPPF'!$AQ$365,18,FALSE)</f>
        <v>0.66081080000000003</v>
      </c>
      <c r="AL95" s="13">
        <f t="shared" si="46"/>
        <v>108</v>
      </c>
      <c r="AM95">
        <f>VLOOKUP($AD95,'AUTOMATED RPPF'!$C$2:'AUTOMATED RPPF'!$AQ$365,19,FALSE)</f>
        <v>0.704183</v>
      </c>
      <c r="AN95" s="13">
        <f t="shared" si="47"/>
        <v>84</v>
      </c>
      <c r="AO95">
        <f t="shared" si="48"/>
        <v>95.25</v>
      </c>
      <c r="AP95">
        <f>IF(C95=1,(AO95/AE95),REF)</f>
        <v>139.05292186320696</v>
      </c>
      <c r="AQ95" s="13">
        <f t="shared" si="49"/>
        <v>88</v>
      </c>
      <c r="AR95">
        <f>IF(B95=1,(AO95/AI95),REF)</f>
        <v>148.47955763847824</v>
      </c>
      <c r="AS95" s="13">
        <f t="shared" si="50"/>
        <v>95</v>
      </c>
      <c r="AT95">
        <f t="shared" si="51"/>
        <v>88</v>
      </c>
      <c r="AU95" t="str">
        <f t="shared" si="52"/>
        <v>Florida Atlantic</v>
      </c>
      <c r="AV95">
        <f t="shared" si="53"/>
        <v>0.46364064775844038</v>
      </c>
      <c r="AW95">
        <f t="shared" si="54"/>
        <v>0.39066032819473279</v>
      </c>
      <c r="AX95" t="str">
        <f t="shared" si="55"/>
        <v>Florida Atlantic</v>
      </c>
      <c r="AY95">
        <f t="shared" si="56"/>
        <v>0.71159413956888906</v>
      </c>
      <c r="AZ95" s="13">
        <f t="shared" si="57"/>
        <v>96</v>
      </c>
      <c r="BA95" t="str">
        <f t="shared" si="58"/>
        <v>Florida Atlantic</v>
      </c>
      <c r="BB95" t="str">
        <f t="shared" si="59"/>
        <v/>
      </c>
      <c r="BC95">
        <v>94</v>
      </c>
    </row>
    <row r="96" spans="1:55" x14ac:dyDescent="0.25">
      <c r="A96">
        <v>1</v>
      </c>
      <c r="B96">
        <v>1</v>
      </c>
      <c r="C96">
        <v>1</v>
      </c>
      <c r="D96" t="s">
        <v>357</v>
      </c>
      <c r="E96">
        <f>VLOOKUP($D96,'AUTOMATED RPPF'!$C$2:'AUTOMATED RPPF'!$Q$365,2,FALSE)</f>
        <v>68.876000000000005</v>
      </c>
      <c r="F96">
        <f>VLOOKUP($D96,'AUTOMATED RPPF'!$C$2:'AUTOMATED RPPF'!$Q$365,3,FALSE)</f>
        <v>140</v>
      </c>
      <c r="G96">
        <f>VLOOKUP($D96,'AUTOMATED RPPF'!$C$2:'AUTOMATED RPPF'!$Q$365,4,FALSE)</f>
        <v>68.943399999999997</v>
      </c>
      <c r="H96">
        <f>VLOOKUP($D96,'AUTOMATED RPPF'!$C$2:'AUTOMATED RPPF'!$Q$365,5,FALSE)</f>
        <v>92</v>
      </c>
      <c r="I96">
        <f>VLOOKUP($D96,'AUTOMATED RPPF'!$C$2:'AUTOMATED RPPF'!$Q$365,6,FALSE)</f>
        <v>108.583</v>
      </c>
      <c r="J96">
        <f>VLOOKUP($D96,'AUTOMATED RPPF'!$C$2:'AUTOMATED RPPF'!$Q$365,7,FALSE)</f>
        <v>121</v>
      </c>
      <c r="K96">
        <f>VLOOKUP($D96,'AUTOMATED RPPF'!$C$2:'AUTOMATED RPPF'!$Q$365,8,FALSE)</f>
        <v>112.68</v>
      </c>
      <c r="L96">
        <f>VLOOKUP($D96,'AUTOMATED RPPF'!$C$2:'AUTOMATED RPPF'!$Q$365,9,FALSE)</f>
        <v>85</v>
      </c>
      <c r="M96">
        <f>VLOOKUP($D96,'AUTOMATED RPPF'!$C$2:'AUTOMATED RPPF'!$Q$365,10,FALSE)</f>
        <v>102.6</v>
      </c>
      <c r="N96">
        <f>VLOOKUP($D96,'AUTOMATED RPPF'!$C$2:'AUTOMATED RPPF'!$Q$365,11,FALSE)</f>
        <v>98</v>
      </c>
      <c r="O96">
        <f>VLOOKUP($D96,'AUTOMATED RPPF'!$C$2:'AUTOMATED RPPF'!$Q$365,12,FALSE)</f>
        <v>101.943</v>
      </c>
      <c r="P96">
        <f>VLOOKUP($D96,'AUTOMATED RPPF'!$C$2:'AUTOMATED RPPF'!$Q$365,13,FALSE)</f>
        <v>73</v>
      </c>
      <c r="Q96">
        <f>VLOOKUP($D96,'AUTOMATED RPPF'!$C$2:'AUTOMATED RPPF'!$Q$365,14,FALSE)</f>
        <v>10.736800000000001</v>
      </c>
      <c r="R96">
        <f>VLOOKUP($D96,'AUTOMATED RPPF'!$C$2:'AUTOMATED RPPF'!$Q$365,15,FALSE)</f>
        <v>75</v>
      </c>
      <c r="S96" t="str">
        <f t="shared" si="30"/>
        <v>Utah</v>
      </c>
      <c r="T96">
        <f t="shared" si="31"/>
        <v>112.68</v>
      </c>
      <c r="U96" t="str">
        <f t="shared" si="32"/>
        <v>Utah</v>
      </c>
      <c r="V96">
        <f t="shared" si="33"/>
        <v>0.15588884371914757</v>
      </c>
      <c r="W96" s="13">
        <f t="shared" si="34"/>
        <v>77</v>
      </c>
      <c r="X96" t="str">
        <f t="shared" si="35"/>
        <v>Utah</v>
      </c>
      <c r="Y96">
        <f t="shared" si="36"/>
        <v>874503.58458240016</v>
      </c>
      <c r="Z96" s="13">
        <f t="shared" si="37"/>
        <v>83</v>
      </c>
      <c r="AA96">
        <f t="shared" si="38"/>
        <v>23.730338791263563</v>
      </c>
      <c r="AB96">
        <f t="shared" si="39"/>
        <v>71</v>
      </c>
      <c r="AC96">
        <f t="shared" si="40"/>
        <v>74</v>
      </c>
      <c r="AD96" t="str">
        <f t="shared" si="41"/>
        <v>Utah</v>
      </c>
      <c r="AE96">
        <f>VLOOKUP($AD96,'AUTOMATED RPPF'!$C$2:'AUTOMATED RPPF'!$AQ$365,17,FALSE)</f>
        <v>0.59201139999999997</v>
      </c>
      <c r="AF96" s="13">
        <f t="shared" si="42"/>
        <v>114</v>
      </c>
      <c r="AG96">
        <f>VLOOKUP($AD96,'AUTOMATED RPPF'!$C$2:'AUTOMATED RPPF'!$AQ$365,16,FALSE)</f>
        <v>0.86054699999999995</v>
      </c>
      <c r="AH96" s="13">
        <f t="shared" si="43"/>
        <v>47</v>
      </c>
      <c r="AI96">
        <f t="shared" si="44"/>
        <v>0.72627920000000001</v>
      </c>
      <c r="AJ96" s="13">
        <f t="shared" si="45"/>
        <v>81</v>
      </c>
      <c r="AK96">
        <f>VLOOKUP($AD96,'AUTOMATED RPPF'!$C$2:'AUTOMATED RPPF'!$AQ$365,18,FALSE)</f>
        <v>0.85424599999999995</v>
      </c>
      <c r="AL96" s="13">
        <f t="shared" si="46"/>
        <v>46</v>
      </c>
      <c r="AM96">
        <f>VLOOKUP($AD96,'AUTOMATED RPPF'!$C$2:'AUTOMATED RPPF'!$AQ$365,19,FALSE)</f>
        <v>0.54261400000000004</v>
      </c>
      <c r="AN96" s="13">
        <f t="shared" si="47"/>
        <v>140</v>
      </c>
      <c r="AO96">
        <f t="shared" si="48"/>
        <v>83.5</v>
      </c>
      <c r="AP96">
        <f>IF(C96=1,(AO96/AE96),REF)</f>
        <v>141.04458123610459</v>
      </c>
      <c r="AQ96" s="13">
        <f t="shared" si="49"/>
        <v>89</v>
      </c>
      <c r="AR96">
        <f>IF(B96=1,(AO96/AI96),REF)</f>
        <v>114.96955991580097</v>
      </c>
      <c r="AS96" s="13">
        <f t="shared" si="50"/>
        <v>77</v>
      </c>
      <c r="AT96">
        <f t="shared" si="51"/>
        <v>46</v>
      </c>
      <c r="AU96" t="str">
        <f t="shared" si="52"/>
        <v>Utah</v>
      </c>
      <c r="AV96">
        <f t="shared" si="53"/>
        <v>0.40013733893360548</v>
      </c>
      <c r="AW96">
        <f t="shared" si="54"/>
        <v>0.45665695059531813</v>
      </c>
      <c r="AX96" t="str">
        <f t="shared" si="55"/>
        <v>Utah</v>
      </c>
      <c r="AY96">
        <f t="shared" si="56"/>
        <v>0.71242414039748747</v>
      </c>
      <c r="AZ96" s="13">
        <f t="shared" si="57"/>
        <v>95</v>
      </c>
      <c r="BA96" t="str">
        <f t="shared" si="58"/>
        <v>Utah</v>
      </c>
      <c r="BB96" t="str">
        <f t="shared" si="59"/>
        <v/>
      </c>
      <c r="BC96">
        <v>95</v>
      </c>
    </row>
    <row r="97" spans="1:55" x14ac:dyDescent="0.25">
      <c r="A97">
        <v>1</v>
      </c>
      <c r="B97">
        <v>1</v>
      </c>
      <c r="C97">
        <v>1</v>
      </c>
      <c r="D97" t="s">
        <v>300</v>
      </c>
      <c r="E97">
        <f>VLOOKUP($D97,'AUTOMATED RPPF'!$C$2:'AUTOMATED RPPF'!$Q$365,2,FALSE)</f>
        <v>66.704899999999995</v>
      </c>
      <c r="F97">
        <f>VLOOKUP($D97,'AUTOMATED RPPF'!$C$2:'AUTOMATED RPPF'!$Q$365,3,FALSE)</f>
        <v>256</v>
      </c>
      <c r="G97">
        <f>VLOOKUP($D97,'AUTOMATED RPPF'!$C$2:'AUTOMATED RPPF'!$Q$365,4,FALSE)</f>
        <v>65.215199999999996</v>
      </c>
      <c r="H97">
        <f>VLOOKUP($D97,'AUTOMATED RPPF'!$C$2:'AUTOMATED RPPF'!$Q$365,5,FALSE)</f>
        <v>293</v>
      </c>
      <c r="I97">
        <f>VLOOKUP($D97,'AUTOMATED RPPF'!$C$2:'AUTOMATED RPPF'!$Q$365,6,FALSE)</f>
        <v>103.583</v>
      </c>
      <c r="J97">
        <f>VLOOKUP($D97,'AUTOMATED RPPF'!$C$2:'AUTOMATED RPPF'!$Q$365,7,FALSE)</f>
        <v>246</v>
      </c>
      <c r="K97">
        <f>VLOOKUP($D97,'AUTOMATED RPPF'!$C$2:'AUTOMATED RPPF'!$Q$365,8,FALSE)</f>
        <v>109.935</v>
      </c>
      <c r="L97">
        <f>VLOOKUP($D97,'AUTOMATED RPPF'!$C$2:'AUTOMATED RPPF'!$Q$365,9,FALSE)</f>
        <v>120</v>
      </c>
      <c r="M97">
        <f>VLOOKUP($D97,'AUTOMATED RPPF'!$C$2:'AUTOMATED RPPF'!$Q$365,10,FALSE)</f>
        <v>105.197</v>
      </c>
      <c r="N97">
        <f>VLOOKUP($D97,'AUTOMATED RPPF'!$C$2:'AUTOMATED RPPF'!$Q$365,11,FALSE)</f>
        <v>162</v>
      </c>
      <c r="O97">
        <f>VLOOKUP($D97,'AUTOMATED RPPF'!$C$2:'AUTOMATED RPPF'!$Q$365,12,FALSE)</f>
        <v>100.16200000000001</v>
      </c>
      <c r="P97">
        <f>VLOOKUP($D97,'AUTOMATED RPPF'!$C$2:'AUTOMATED RPPF'!$Q$365,13,FALSE)</f>
        <v>54</v>
      </c>
      <c r="Q97">
        <f>VLOOKUP($D97,'AUTOMATED RPPF'!$C$2:'AUTOMATED RPPF'!$Q$365,14,FALSE)</f>
        <v>9.7729900000000001</v>
      </c>
      <c r="R97">
        <f>VLOOKUP($D97,'AUTOMATED RPPF'!$C$2:'AUTOMATED RPPF'!$Q$365,15,FALSE)</f>
        <v>84</v>
      </c>
      <c r="S97" t="str">
        <f t="shared" si="30"/>
        <v>South Carolina</v>
      </c>
      <c r="T97">
        <f t="shared" si="31"/>
        <v>109.935</v>
      </c>
      <c r="U97" t="str">
        <f t="shared" si="32"/>
        <v>South Carolina</v>
      </c>
      <c r="V97">
        <f t="shared" si="33"/>
        <v>0.14651097595528959</v>
      </c>
      <c r="W97" s="13">
        <f t="shared" si="34"/>
        <v>83</v>
      </c>
      <c r="X97" t="str">
        <f t="shared" si="35"/>
        <v>South Carolina</v>
      </c>
      <c r="Y97">
        <f t="shared" si="36"/>
        <v>806175.69175820251</v>
      </c>
      <c r="Z97" s="13">
        <f t="shared" si="37"/>
        <v>149</v>
      </c>
      <c r="AA97">
        <f t="shared" si="38"/>
        <v>23.82138691001628</v>
      </c>
      <c r="AB97">
        <f t="shared" si="39"/>
        <v>75</v>
      </c>
      <c r="AC97">
        <f t="shared" si="40"/>
        <v>79</v>
      </c>
      <c r="AD97" t="str">
        <f t="shared" si="41"/>
        <v>South Carolina</v>
      </c>
      <c r="AE97">
        <f>VLOOKUP($AD97,'AUTOMATED RPPF'!$C$2:'AUTOMATED RPPF'!$AQ$365,17,FALSE)</f>
        <v>0.59061160000000001</v>
      </c>
      <c r="AF97" s="13">
        <f t="shared" si="42"/>
        <v>116</v>
      </c>
      <c r="AG97">
        <f>VLOOKUP($AD97,'AUTOMATED RPPF'!$C$2:'AUTOMATED RPPF'!$AQ$365,16,FALSE)</f>
        <v>0.78057399999999999</v>
      </c>
      <c r="AH97" s="13">
        <f t="shared" si="43"/>
        <v>74</v>
      </c>
      <c r="AI97">
        <f t="shared" si="44"/>
        <v>0.6855928</v>
      </c>
      <c r="AJ97" s="13">
        <f t="shared" si="45"/>
        <v>94</v>
      </c>
      <c r="AK97">
        <f>VLOOKUP($AD97,'AUTOMATED RPPF'!$C$2:'AUTOMATED RPPF'!$AQ$365,18,FALSE)</f>
        <v>0.77177499999999999</v>
      </c>
      <c r="AL97" s="13">
        <f t="shared" si="46"/>
        <v>75</v>
      </c>
      <c r="AM97">
        <f>VLOOKUP($AD97,'AUTOMATED RPPF'!$C$2:'AUTOMATED RPPF'!$AQ$365,19,FALSE)</f>
        <v>0.43481890000000001</v>
      </c>
      <c r="AN97" s="13">
        <f t="shared" si="47"/>
        <v>189</v>
      </c>
      <c r="AO97">
        <f t="shared" si="48"/>
        <v>111.5</v>
      </c>
      <c r="AP97">
        <f>IF(C97=1,(AO97/AE97),REF)</f>
        <v>188.78735195854603</v>
      </c>
      <c r="AQ97" s="13">
        <f t="shared" si="49"/>
        <v>109</v>
      </c>
      <c r="AR97">
        <f>IF(B97=1,(AO97/AI97),REF)</f>
        <v>162.63297980958959</v>
      </c>
      <c r="AS97" s="13">
        <f t="shared" si="50"/>
        <v>101</v>
      </c>
      <c r="AT97">
        <f t="shared" si="51"/>
        <v>75</v>
      </c>
      <c r="AU97" t="str">
        <f t="shared" si="52"/>
        <v>South Carolina</v>
      </c>
      <c r="AV97">
        <f t="shared" si="53"/>
        <v>0.38772100828969663</v>
      </c>
      <c r="AW97">
        <f t="shared" si="54"/>
        <v>0.41278555858439286</v>
      </c>
      <c r="AX97" t="str">
        <f t="shared" si="55"/>
        <v>South Carolina</v>
      </c>
      <c r="AY97">
        <f t="shared" si="56"/>
        <v>0.69332037192441809</v>
      </c>
      <c r="AZ97" s="13">
        <f t="shared" si="57"/>
        <v>104</v>
      </c>
      <c r="BA97" t="str">
        <f t="shared" si="58"/>
        <v>South Carolina</v>
      </c>
      <c r="BB97" t="str">
        <f t="shared" si="59"/>
        <v/>
      </c>
      <c r="BC97">
        <v>96</v>
      </c>
    </row>
    <row r="98" spans="1:55" x14ac:dyDescent="0.25">
      <c r="A98">
        <v>1</v>
      </c>
      <c r="B98">
        <v>1</v>
      </c>
      <c r="C98">
        <v>1</v>
      </c>
      <c r="D98" t="s">
        <v>269</v>
      </c>
      <c r="E98">
        <f>VLOOKUP($D98,'AUTOMATED RPPF'!$C$2:'AUTOMATED RPPF'!$Q$365,2,FALSE)</f>
        <v>66.792400000000001</v>
      </c>
      <c r="F98">
        <f>VLOOKUP($D98,'AUTOMATED RPPF'!$C$2:'AUTOMATED RPPF'!$Q$365,3,FALSE)</f>
        <v>254</v>
      </c>
      <c r="G98">
        <f>VLOOKUP($D98,'AUTOMATED RPPF'!$C$2:'AUTOMATED RPPF'!$Q$365,4,FALSE)</f>
        <v>66.564700000000002</v>
      </c>
      <c r="H98">
        <f>VLOOKUP($D98,'AUTOMATED RPPF'!$C$2:'AUTOMATED RPPF'!$Q$365,5,FALSE)</f>
        <v>219</v>
      </c>
      <c r="I98">
        <f>VLOOKUP($D98,'AUTOMATED RPPF'!$C$2:'AUTOMATED RPPF'!$Q$365,6,FALSE)</f>
        <v>108.10299999999999</v>
      </c>
      <c r="J98">
        <f>VLOOKUP($D98,'AUTOMATED RPPF'!$C$2:'AUTOMATED RPPF'!$Q$365,7,FALSE)</f>
        <v>134</v>
      </c>
      <c r="K98">
        <f>VLOOKUP($D98,'AUTOMATED RPPF'!$C$2:'AUTOMATED RPPF'!$Q$365,8,FALSE)</f>
        <v>114.333</v>
      </c>
      <c r="L98">
        <f>VLOOKUP($D98,'AUTOMATED RPPF'!$C$2:'AUTOMATED RPPF'!$Q$365,9,FALSE)</f>
        <v>69</v>
      </c>
      <c r="M98">
        <f>VLOOKUP($D98,'AUTOMATED RPPF'!$C$2:'AUTOMATED RPPF'!$Q$365,10,FALSE)</f>
        <v>106.589</v>
      </c>
      <c r="N98">
        <f>VLOOKUP($D98,'AUTOMATED RPPF'!$C$2:'AUTOMATED RPPF'!$Q$365,11,FALSE)</f>
        <v>186</v>
      </c>
      <c r="O98">
        <f>VLOOKUP($D98,'AUTOMATED RPPF'!$C$2:'AUTOMATED RPPF'!$Q$365,12,FALSE)</f>
        <v>105.443</v>
      </c>
      <c r="P98">
        <f>VLOOKUP($D98,'AUTOMATED RPPF'!$C$2:'AUTOMATED RPPF'!$Q$365,13,FALSE)</f>
        <v>129</v>
      </c>
      <c r="Q98">
        <f>VLOOKUP($D98,'AUTOMATED RPPF'!$C$2:'AUTOMATED RPPF'!$Q$365,14,FALSE)</f>
        <v>8.8898700000000002</v>
      </c>
      <c r="R98">
        <f>VLOOKUP($D98,'AUTOMATED RPPF'!$C$2:'AUTOMATED RPPF'!$Q$365,15,FALSE)</f>
        <v>86</v>
      </c>
      <c r="S98" t="str">
        <f t="shared" si="30"/>
        <v>Providence</v>
      </c>
      <c r="T98">
        <f t="shared" si="31"/>
        <v>114.333</v>
      </c>
      <c r="U98" t="str">
        <f t="shared" si="32"/>
        <v>Providence</v>
      </c>
      <c r="V98">
        <f t="shared" si="33"/>
        <v>0.13309897533252288</v>
      </c>
      <c r="W98" s="13">
        <f t="shared" si="34"/>
        <v>86</v>
      </c>
      <c r="X98" t="str">
        <f t="shared" si="35"/>
        <v>Providence</v>
      </c>
      <c r="Y98">
        <f t="shared" si="36"/>
        <v>873112.58312004362</v>
      </c>
      <c r="Z98" s="13">
        <f t="shared" si="37"/>
        <v>87</v>
      </c>
      <c r="AA98">
        <f t="shared" si="38"/>
        <v>25.82862917000605</v>
      </c>
      <c r="AB98">
        <f t="shared" si="39"/>
        <v>151</v>
      </c>
      <c r="AC98">
        <f t="shared" si="40"/>
        <v>118.5</v>
      </c>
      <c r="AD98" t="str">
        <f t="shared" si="41"/>
        <v>Providence</v>
      </c>
      <c r="AE98">
        <f>VLOOKUP($AD98,'AUTOMATED RPPF'!$C$2:'AUTOMATED RPPF'!$AQ$365,17,FALSE)</f>
        <v>0.57291239999999999</v>
      </c>
      <c r="AF98" s="13">
        <f t="shared" si="42"/>
        <v>124</v>
      </c>
      <c r="AG98">
        <f>VLOOKUP($AD98,'AUTOMATED RPPF'!$C$2:'AUTOMATED RPPF'!$AQ$365,16,FALSE)</f>
        <v>0.76348199999999999</v>
      </c>
      <c r="AH98" s="13">
        <f t="shared" si="43"/>
        <v>82</v>
      </c>
      <c r="AI98">
        <f t="shared" si="44"/>
        <v>0.66819720000000005</v>
      </c>
      <c r="AJ98" s="13">
        <f t="shared" si="45"/>
        <v>99</v>
      </c>
      <c r="AK98">
        <f>VLOOKUP($AD98,'AUTOMATED RPPF'!$C$2:'AUTOMATED RPPF'!$AQ$365,18,FALSE)</f>
        <v>0.63071160000000004</v>
      </c>
      <c r="AL98" s="13">
        <f t="shared" si="46"/>
        <v>116</v>
      </c>
      <c r="AM98">
        <f>VLOOKUP($AD98,'AUTOMATED RPPF'!$C$2:'AUTOMATED RPPF'!$AQ$365,19,FALSE)</f>
        <v>0.68409299999999995</v>
      </c>
      <c r="AN98" s="13">
        <f t="shared" si="47"/>
        <v>93</v>
      </c>
      <c r="AO98">
        <f t="shared" si="48"/>
        <v>99.916666666666671</v>
      </c>
      <c r="AP98">
        <f>IF(C98=1,(AO98/AE98),REF)</f>
        <v>174.40129881403627</v>
      </c>
      <c r="AQ98" s="13">
        <f t="shared" si="49"/>
        <v>99</v>
      </c>
      <c r="AR98">
        <f>IF(B98=1,(AO98/AI98),REF)</f>
        <v>149.53170511140524</v>
      </c>
      <c r="AS98" s="13">
        <f t="shared" si="50"/>
        <v>96</v>
      </c>
      <c r="AT98">
        <f t="shared" si="51"/>
        <v>96</v>
      </c>
      <c r="AU98" t="str">
        <f t="shared" si="52"/>
        <v>Providence</v>
      </c>
      <c r="AV98">
        <f t="shared" si="53"/>
        <v>0.37909486438273715</v>
      </c>
      <c r="AW98">
        <f t="shared" si="54"/>
        <v>0.40655781636172122</v>
      </c>
      <c r="AX98" t="str">
        <f t="shared" si="55"/>
        <v>Providence</v>
      </c>
      <c r="AY98">
        <f t="shared" si="56"/>
        <v>0.68814544642067399</v>
      </c>
      <c r="AZ98" s="13">
        <f t="shared" si="57"/>
        <v>108</v>
      </c>
      <c r="BA98" t="str">
        <f t="shared" si="58"/>
        <v>Providence</v>
      </c>
      <c r="BB98" t="str">
        <f t="shared" si="59"/>
        <v/>
      </c>
      <c r="BC98">
        <v>97</v>
      </c>
    </row>
    <row r="99" spans="1:55" x14ac:dyDescent="0.25">
      <c r="A99">
        <v>1</v>
      </c>
      <c r="B99">
        <v>1</v>
      </c>
      <c r="C99">
        <v>1</v>
      </c>
      <c r="D99" t="s">
        <v>238</v>
      </c>
      <c r="E99">
        <f>VLOOKUP($D99,'AUTOMATED RPPF'!$C$2:'AUTOMATED RPPF'!$Q$365,2,FALSE)</f>
        <v>65.953500000000005</v>
      </c>
      <c r="F99">
        <f>VLOOKUP($D99,'AUTOMATED RPPF'!$C$2:'AUTOMATED RPPF'!$Q$365,3,FALSE)</f>
        <v>293</v>
      </c>
      <c r="G99">
        <f>VLOOKUP($D99,'AUTOMATED RPPF'!$C$2:'AUTOMATED RPPF'!$Q$365,4,FALSE)</f>
        <v>64.910700000000006</v>
      </c>
      <c r="H99">
        <f>VLOOKUP($D99,'AUTOMATED RPPF'!$C$2:'AUTOMATED RPPF'!$Q$365,5,FALSE)</f>
        <v>309</v>
      </c>
      <c r="I99">
        <f>VLOOKUP($D99,'AUTOMATED RPPF'!$C$2:'AUTOMATED RPPF'!$Q$365,6,FALSE)</f>
        <v>119.84399999999999</v>
      </c>
      <c r="J99">
        <f>VLOOKUP($D99,'AUTOMATED RPPF'!$C$2:'AUTOMATED RPPF'!$Q$365,7,FALSE)</f>
        <v>6</v>
      </c>
      <c r="K99">
        <f>VLOOKUP($D99,'AUTOMATED RPPF'!$C$2:'AUTOMATED RPPF'!$Q$365,8,FALSE)</f>
        <v>117.042</v>
      </c>
      <c r="L99">
        <f>VLOOKUP($D99,'AUTOMATED RPPF'!$C$2:'AUTOMATED RPPF'!$Q$365,9,FALSE)</f>
        <v>42</v>
      </c>
      <c r="M99">
        <f>VLOOKUP($D99,'AUTOMATED RPPF'!$C$2:'AUTOMATED RPPF'!$Q$365,10,FALSE)</f>
        <v>112.327</v>
      </c>
      <c r="N99">
        <f>VLOOKUP($D99,'AUTOMATED RPPF'!$C$2:'AUTOMATED RPPF'!$Q$365,11,FALSE)</f>
        <v>323</v>
      </c>
      <c r="O99">
        <f>VLOOKUP($D99,'AUTOMATED RPPF'!$C$2:'AUTOMATED RPPF'!$Q$365,12,FALSE)</f>
        <v>113.503</v>
      </c>
      <c r="P99">
        <f>VLOOKUP($D99,'AUTOMATED RPPF'!$C$2:'AUTOMATED RPPF'!$Q$365,13,FALSE)</f>
        <v>301</v>
      </c>
      <c r="Q99">
        <f>VLOOKUP($D99,'AUTOMATED RPPF'!$C$2:'AUTOMATED RPPF'!$Q$365,14,FALSE)</f>
        <v>3.5388600000000001</v>
      </c>
      <c r="R99">
        <f>VLOOKUP($D99,'AUTOMATED RPPF'!$C$2:'AUTOMATED RPPF'!$Q$365,15,FALSE)</f>
        <v>122</v>
      </c>
      <c r="S99" t="str">
        <f t="shared" si="30"/>
        <v>North Dakota St.</v>
      </c>
      <c r="T99">
        <f t="shared" si="31"/>
        <v>117.042</v>
      </c>
      <c r="U99" t="str">
        <f t="shared" si="32"/>
        <v>North Dakota St.</v>
      </c>
      <c r="V99">
        <f t="shared" si="33"/>
        <v>5.3659017337972986E-2</v>
      </c>
      <c r="W99" s="13">
        <f t="shared" si="34"/>
        <v>119</v>
      </c>
      <c r="X99" t="str">
        <f t="shared" si="35"/>
        <v>North Dakota St.</v>
      </c>
      <c r="Y99">
        <f t="shared" si="36"/>
        <v>903485.76883997407</v>
      </c>
      <c r="Z99" s="13">
        <f t="shared" si="37"/>
        <v>68</v>
      </c>
      <c r="AA99">
        <f t="shared" si="38"/>
        <v>29.428891061878055</v>
      </c>
      <c r="AB99">
        <f t="shared" si="39"/>
        <v>323</v>
      </c>
      <c r="AC99">
        <f t="shared" si="40"/>
        <v>221</v>
      </c>
      <c r="AD99" t="str">
        <f t="shared" si="41"/>
        <v>North Dakota St.</v>
      </c>
      <c r="AE99">
        <f>VLOOKUP($AD99,'AUTOMATED RPPF'!$C$2:'AUTOMATED RPPF'!$AQ$365,17,FALSE)</f>
        <v>0.69628500000000004</v>
      </c>
      <c r="AF99" s="13">
        <f t="shared" si="42"/>
        <v>85</v>
      </c>
      <c r="AG99">
        <f>VLOOKUP($AD99,'AUTOMATED RPPF'!$C$2:'AUTOMATED RPPF'!$AQ$365,16,FALSE)</f>
        <v>0.62051299999999998</v>
      </c>
      <c r="AH99" s="13">
        <f t="shared" si="43"/>
        <v>130</v>
      </c>
      <c r="AI99">
        <f t="shared" si="44"/>
        <v>0.65839899999999996</v>
      </c>
      <c r="AJ99" s="13">
        <f t="shared" si="45"/>
        <v>104</v>
      </c>
      <c r="AK99">
        <f>VLOOKUP($AD99,'AUTOMATED RPPF'!$C$2:'AUTOMATED RPPF'!$AQ$365,18,FALSE)</f>
        <v>0.78336899999999998</v>
      </c>
      <c r="AL99" s="13">
        <f t="shared" si="46"/>
        <v>69</v>
      </c>
      <c r="AM99">
        <f>VLOOKUP($AD99,'AUTOMATED RPPF'!$C$2:'AUTOMATED RPPF'!$AQ$365,19,FALSE)</f>
        <v>0.70758100000000002</v>
      </c>
      <c r="AN99" s="13">
        <f t="shared" si="47"/>
        <v>81</v>
      </c>
      <c r="AO99">
        <f t="shared" si="48"/>
        <v>110.33333333333333</v>
      </c>
      <c r="AP99">
        <f>IF(C99=1,(AO99/AE99),REF)</f>
        <v>158.46001756943394</v>
      </c>
      <c r="AQ99" s="13">
        <f t="shared" si="49"/>
        <v>94</v>
      </c>
      <c r="AR99">
        <f>IF(B99=1,(AO99/AI99),REF)</f>
        <v>167.57822131159577</v>
      </c>
      <c r="AS99" s="13">
        <f t="shared" si="50"/>
        <v>102</v>
      </c>
      <c r="AT99">
        <f t="shared" si="51"/>
        <v>69</v>
      </c>
      <c r="AU99" t="str">
        <f t="shared" si="52"/>
        <v>North Dakota St.</v>
      </c>
      <c r="AV99">
        <f t="shared" si="53"/>
        <v>0.46516788090352773</v>
      </c>
      <c r="AW99">
        <f t="shared" si="54"/>
        <v>0.39493105908692805</v>
      </c>
      <c r="AX99" t="str">
        <f t="shared" si="55"/>
        <v>North Dakota St.</v>
      </c>
      <c r="AY99">
        <f t="shared" si="56"/>
        <v>0.71352199747324474</v>
      </c>
      <c r="AZ99" s="13">
        <f t="shared" si="57"/>
        <v>93</v>
      </c>
      <c r="BA99" t="str">
        <f t="shared" si="58"/>
        <v>North Dakota St.</v>
      </c>
      <c r="BB99" t="str">
        <f t="shared" si="59"/>
        <v/>
      </c>
      <c r="BC99">
        <v>98</v>
      </c>
    </row>
    <row r="100" spans="1:55" x14ac:dyDescent="0.25">
      <c r="A100">
        <v>1</v>
      </c>
      <c r="B100">
        <v>1</v>
      </c>
      <c r="C100">
        <v>1</v>
      </c>
      <c r="D100" t="s">
        <v>140</v>
      </c>
      <c r="E100">
        <f>VLOOKUP($D100,'AUTOMATED RPPF'!$C$2:'AUTOMATED RPPF'!$Q$365,2,FALSE)</f>
        <v>73.184899999999999</v>
      </c>
      <c r="F100">
        <f>VLOOKUP($D100,'AUTOMATED RPPF'!$C$2:'AUTOMATED RPPF'!$Q$365,3,FALSE)</f>
        <v>11</v>
      </c>
      <c r="G100">
        <f>VLOOKUP($D100,'AUTOMATED RPPF'!$C$2:'AUTOMATED RPPF'!$Q$365,4,FALSE)</f>
        <v>71.897300000000001</v>
      </c>
      <c r="H100">
        <f>VLOOKUP($D100,'AUTOMATED RPPF'!$C$2:'AUTOMATED RPPF'!$Q$365,5,FALSE)</f>
        <v>16</v>
      </c>
      <c r="I100">
        <f>VLOOKUP($D100,'AUTOMATED RPPF'!$C$2:'AUTOMATED RPPF'!$Q$365,6,FALSE)</f>
        <v>106.137</v>
      </c>
      <c r="J100">
        <f>VLOOKUP($D100,'AUTOMATED RPPF'!$C$2:'AUTOMATED RPPF'!$Q$365,7,FALSE)</f>
        <v>169</v>
      </c>
      <c r="K100">
        <f>VLOOKUP($D100,'AUTOMATED RPPF'!$C$2:'AUTOMATED RPPF'!$Q$365,8,FALSE)</f>
        <v>107.169</v>
      </c>
      <c r="L100">
        <f>VLOOKUP($D100,'AUTOMATED RPPF'!$C$2:'AUTOMATED RPPF'!$Q$365,9,FALSE)</f>
        <v>179</v>
      </c>
      <c r="M100">
        <f>VLOOKUP($D100,'AUTOMATED RPPF'!$C$2:'AUTOMATED RPPF'!$Q$365,10,FALSE)</f>
        <v>94.872100000000003</v>
      </c>
      <c r="N100">
        <f>VLOOKUP($D100,'AUTOMATED RPPF'!$C$2:'AUTOMATED RPPF'!$Q$365,11,FALSE)</f>
        <v>10</v>
      </c>
      <c r="O100">
        <f>VLOOKUP($D100,'AUTOMATED RPPF'!$C$2:'AUTOMATED RPPF'!$Q$365,12,FALSE)</f>
        <v>100.587</v>
      </c>
      <c r="P100">
        <f>VLOOKUP($D100,'AUTOMATED RPPF'!$C$2:'AUTOMATED RPPF'!$Q$365,13,FALSE)</f>
        <v>57</v>
      </c>
      <c r="Q100">
        <f>VLOOKUP($D100,'AUTOMATED RPPF'!$C$2:'AUTOMATED RPPF'!$Q$365,14,FALSE)</f>
        <v>6.5819000000000001</v>
      </c>
      <c r="R100">
        <f>VLOOKUP($D100,'AUTOMATED RPPF'!$C$2:'AUTOMATED RPPF'!$Q$365,15,FALSE)</f>
        <v>99</v>
      </c>
      <c r="S100" t="str">
        <f t="shared" si="30"/>
        <v>Grand Canyon</v>
      </c>
      <c r="T100">
        <f t="shared" si="31"/>
        <v>107.169</v>
      </c>
      <c r="U100" t="str">
        <f t="shared" si="32"/>
        <v>Grand Canyon</v>
      </c>
      <c r="V100">
        <f t="shared" si="33"/>
        <v>8.9936585279203687E-2</v>
      </c>
      <c r="W100" s="13">
        <f t="shared" si="34"/>
        <v>101</v>
      </c>
      <c r="X100" t="str">
        <f t="shared" si="35"/>
        <v>Grand Canyon</v>
      </c>
      <c r="Y100">
        <f t="shared" si="36"/>
        <v>840542.81542732893</v>
      </c>
      <c r="Z100" s="13">
        <f t="shared" si="37"/>
        <v>116</v>
      </c>
      <c r="AA100">
        <f t="shared" si="38"/>
        <v>21.859764813420028</v>
      </c>
      <c r="AB100">
        <f t="shared" si="39"/>
        <v>24</v>
      </c>
      <c r="AC100">
        <f t="shared" si="40"/>
        <v>62.5</v>
      </c>
      <c r="AD100" t="str">
        <f t="shared" si="41"/>
        <v>Grand Canyon</v>
      </c>
      <c r="AE100">
        <f>VLOOKUP($AD100,'AUTOMATED RPPF'!$C$2:'AUTOMATED RPPF'!$AQ$365,17,FALSE)</f>
        <v>0.60491090000000003</v>
      </c>
      <c r="AF100" s="13">
        <f t="shared" si="42"/>
        <v>109</v>
      </c>
      <c r="AG100">
        <f>VLOOKUP($AD100,'AUTOMATED RPPF'!$C$2:'AUTOMATED RPPF'!$AQ$365,16,FALSE)</f>
        <v>0.77967500000000001</v>
      </c>
      <c r="AH100" s="13">
        <f t="shared" si="43"/>
        <v>75</v>
      </c>
      <c r="AI100">
        <f t="shared" si="44"/>
        <v>0.69229295000000002</v>
      </c>
      <c r="AJ100" s="13">
        <f t="shared" si="45"/>
        <v>91</v>
      </c>
      <c r="AK100">
        <f>VLOOKUP($AD100,'AUTOMATED RPPF'!$C$2:'AUTOMATED RPPF'!$AQ$365,18,FALSE)</f>
        <v>0.67759800000000003</v>
      </c>
      <c r="AL100" s="13">
        <f t="shared" si="46"/>
        <v>98</v>
      </c>
      <c r="AM100">
        <f>VLOOKUP($AD100,'AUTOMATED RPPF'!$C$2:'AUTOMATED RPPF'!$AQ$365,19,FALSE)</f>
        <v>0.60871120000000001</v>
      </c>
      <c r="AN100" s="13">
        <f t="shared" si="47"/>
        <v>112</v>
      </c>
      <c r="AO100">
        <f t="shared" si="48"/>
        <v>96.75</v>
      </c>
      <c r="AP100">
        <f>IF(C100=1,(AO100/AE100),REF)</f>
        <v>159.94091030596405</v>
      </c>
      <c r="AQ100" s="13">
        <f t="shared" si="49"/>
        <v>95</v>
      </c>
      <c r="AR100">
        <f>IF(B100=1,(AO100/AI100),REF)</f>
        <v>139.75297596198257</v>
      </c>
      <c r="AS100" s="13">
        <f t="shared" si="50"/>
        <v>88</v>
      </c>
      <c r="AT100">
        <f t="shared" si="51"/>
        <v>88</v>
      </c>
      <c r="AU100" t="str">
        <f t="shared" si="52"/>
        <v>Grand Canyon</v>
      </c>
      <c r="AV100">
        <f t="shared" si="53"/>
        <v>0.40374773992380264</v>
      </c>
      <c r="AW100">
        <f t="shared" si="54"/>
        <v>0.42479471042246925</v>
      </c>
      <c r="AX100" t="str">
        <f t="shared" si="55"/>
        <v>Grand Canyon</v>
      </c>
      <c r="AY100">
        <f t="shared" si="56"/>
        <v>0.7029329599241817</v>
      </c>
      <c r="AZ100" s="13">
        <f t="shared" si="57"/>
        <v>97</v>
      </c>
      <c r="BA100" t="str">
        <f t="shared" si="58"/>
        <v>Grand Canyon</v>
      </c>
      <c r="BB100" t="str">
        <f t="shared" si="59"/>
        <v/>
      </c>
      <c r="BC100">
        <v>99</v>
      </c>
    </row>
    <row r="101" spans="1:55" x14ac:dyDescent="0.25">
      <c r="A101">
        <v>1</v>
      </c>
      <c r="B101">
        <v>1</v>
      </c>
      <c r="C101">
        <v>1</v>
      </c>
      <c r="D101" t="s">
        <v>169</v>
      </c>
      <c r="E101">
        <f>VLOOKUP($D101,'AUTOMATED RPPF'!$C$2:'AUTOMATED RPPF'!$Q$365,2,FALSE)</f>
        <v>67.344800000000006</v>
      </c>
      <c r="F101">
        <f>VLOOKUP($D101,'AUTOMATED RPPF'!$C$2:'AUTOMATED RPPF'!$Q$365,3,FALSE)</f>
        <v>219</v>
      </c>
      <c r="G101">
        <f>VLOOKUP($D101,'AUTOMATED RPPF'!$C$2:'AUTOMATED RPPF'!$Q$365,4,FALSE)</f>
        <v>65.679299999999998</v>
      </c>
      <c r="H101">
        <f>VLOOKUP($D101,'AUTOMATED RPPF'!$C$2:'AUTOMATED RPPF'!$Q$365,5,FALSE)</f>
        <v>268</v>
      </c>
      <c r="I101">
        <f>VLOOKUP($D101,'AUTOMATED RPPF'!$C$2:'AUTOMATED RPPF'!$Q$365,6,FALSE)</f>
        <v>104.91500000000001</v>
      </c>
      <c r="J101">
        <f>VLOOKUP($D101,'AUTOMATED RPPF'!$C$2:'AUTOMATED RPPF'!$Q$365,7,FALSE)</f>
        <v>204</v>
      </c>
      <c r="K101">
        <f>VLOOKUP($D101,'AUTOMATED RPPF'!$C$2:'AUTOMATED RPPF'!$Q$365,8,FALSE)</f>
        <v>105.244</v>
      </c>
      <c r="L101">
        <f>VLOOKUP($D101,'AUTOMATED RPPF'!$C$2:'AUTOMATED RPPF'!$Q$365,9,FALSE)</f>
        <v>220</v>
      </c>
      <c r="M101">
        <f>VLOOKUP($D101,'AUTOMATED RPPF'!$C$2:'AUTOMATED RPPF'!$Q$365,10,FALSE)</f>
        <v>98.804500000000004</v>
      </c>
      <c r="N101">
        <f>VLOOKUP($D101,'AUTOMATED RPPF'!$C$2:'AUTOMATED RPPF'!$Q$365,11,FALSE)</f>
        <v>41</v>
      </c>
      <c r="O101">
        <f>VLOOKUP($D101,'AUTOMATED RPPF'!$C$2:'AUTOMATED RPPF'!$Q$365,12,FALSE)</f>
        <v>102.506</v>
      </c>
      <c r="P101">
        <f>VLOOKUP($D101,'AUTOMATED RPPF'!$C$2:'AUTOMATED RPPF'!$Q$365,13,FALSE)</f>
        <v>80</v>
      </c>
      <c r="Q101">
        <f>VLOOKUP($D101,'AUTOMATED RPPF'!$C$2:'AUTOMATED RPPF'!$Q$365,14,FALSE)</f>
        <v>2.7378</v>
      </c>
      <c r="R101">
        <f>VLOOKUP($D101,'AUTOMATED RPPF'!$C$2:'AUTOMATED RPPF'!$Q$365,15,FALSE)</f>
        <v>131</v>
      </c>
      <c r="S101" t="str">
        <f t="shared" si="30"/>
        <v>Kent St.</v>
      </c>
      <c r="T101">
        <f t="shared" si="31"/>
        <v>105.244</v>
      </c>
      <c r="U101" t="str">
        <f t="shared" si="32"/>
        <v>Kent St.</v>
      </c>
      <c r="V101">
        <f t="shared" si="33"/>
        <v>4.0656442665209479E-2</v>
      </c>
      <c r="W101" s="13">
        <f t="shared" si="34"/>
        <v>131</v>
      </c>
      <c r="X101" t="str">
        <f t="shared" si="35"/>
        <v>Kent St.</v>
      </c>
      <c r="Y101">
        <f t="shared" si="36"/>
        <v>745931.17699201289</v>
      </c>
      <c r="Z101" s="13">
        <f t="shared" si="37"/>
        <v>224</v>
      </c>
      <c r="AA101">
        <f t="shared" si="38"/>
        <v>24.484700234497584</v>
      </c>
      <c r="AB101">
        <f t="shared" si="39"/>
        <v>94</v>
      </c>
      <c r="AC101">
        <f t="shared" si="40"/>
        <v>112.5</v>
      </c>
      <c r="AD101" t="str">
        <f t="shared" si="41"/>
        <v>Kent St.</v>
      </c>
      <c r="AE101">
        <f>VLOOKUP($AD101,'AUTOMATED RPPF'!$C$2:'AUTOMATED RPPF'!$AQ$365,17,FALSE)</f>
        <v>0.71897999999999995</v>
      </c>
      <c r="AF101" s="13">
        <f t="shared" si="42"/>
        <v>80</v>
      </c>
      <c r="AG101">
        <f>VLOOKUP($AD101,'AUTOMATED RPPF'!$C$2:'AUTOMATED RPPF'!$AQ$365,16,FALSE)</f>
        <v>0.4417199</v>
      </c>
      <c r="AH101" s="13">
        <f t="shared" si="43"/>
        <v>199</v>
      </c>
      <c r="AI101">
        <f t="shared" si="44"/>
        <v>0.58034995</v>
      </c>
      <c r="AJ101" s="13">
        <f t="shared" si="45"/>
        <v>126</v>
      </c>
      <c r="AK101">
        <f>VLOOKUP($AD101,'AUTOMATED RPPF'!$C$2:'AUTOMATED RPPF'!$AQ$365,18,FALSE)</f>
        <v>0.65051099999999995</v>
      </c>
      <c r="AL101" s="13">
        <f t="shared" si="46"/>
        <v>110</v>
      </c>
      <c r="AM101">
        <f>VLOOKUP($AD101,'AUTOMATED RPPF'!$C$2:'AUTOMATED RPPF'!$AQ$365,19,FALSE)</f>
        <v>0.752969</v>
      </c>
      <c r="AN101" s="13">
        <f t="shared" si="47"/>
        <v>69</v>
      </c>
      <c r="AO101">
        <f t="shared" si="48"/>
        <v>128.75</v>
      </c>
      <c r="AP101">
        <f>IF(C101=1,(AO101/AE101),REF)</f>
        <v>179.07313138056693</v>
      </c>
      <c r="AQ101" s="13">
        <f t="shared" si="49"/>
        <v>105</v>
      </c>
      <c r="AR101">
        <f>IF(B101=1,(AO101/AI101),REF)</f>
        <v>221.84890340733207</v>
      </c>
      <c r="AS101" s="13">
        <f t="shared" si="50"/>
        <v>122</v>
      </c>
      <c r="AT101">
        <f t="shared" si="51"/>
        <v>105</v>
      </c>
      <c r="AU101" t="str">
        <f t="shared" si="52"/>
        <v>Kent St.</v>
      </c>
      <c r="AV101">
        <f t="shared" si="53"/>
        <v>0.47449147858176166</v>
      </c>
      <c r="AW101">
        <f t="shared" si="54"/>
        <v>0.33611826640499171</v>
      </c>
      <c r="AX101" t="str">
        <f t="shared" si="55"/>
        <v>Kent St.</v>
      </c>
      <c r="AY101">
        <f t="shared" si="56"/>
        <v>0.69680736107092078</v>
      </c>
      <c r="AZ101" s="13">
        <f t="shared" si="57"/>
        <v>101</v>
      </c>
      <c r="BA101" t="str">
        <f t="shared" si="58"/>
        <v>Kent St.</v>
      </c>
      <c r="BB101" t="str">
        <f t="shared" si="59"/>
        <v/>
      </c>
      <c r="BC101">
        <v>100</v>
      </c>
    </row>
    <row r="102" spans="1:55" x14ac:dyDescent="0.25">
      <c r="A102">
        <v>1</v>
      </c>
      <c r="B102">
        <v>1</v>
      </c>
      <c r="C102">
        <v>1</v>
      </c>
      <c r="D102" t="s">
        <v>145</v>
      </c>
      <c r="E102">
        <f>VLOOKUP($D102,'AUTOMATED RPPF'!$C$2:'AUTOMATED RPPF'!$Q$365,2,FALSE)</f>
        <v>66.913600000000002</v>
      </c>
      <c r="F102">
        <f>VLOOKUP($D102,'AUTOMATED RPPF'!$C$2:'AUTOMATED RPPF'!$Q$365,3,FALSE)</f>
        <v>243</v>
      </c>
      <c r="G102">
        <f>VLOOKUP($D102,'AUTOMATED RPPF'!$C$2:'AUTOMATED RPPF'!$Q$365,4,FALSE)</f>
        <v>66.590100000000007</v>
      </c>
      <c r="H102">
        <f>VLOOKUP($D102,'AUTOMATED RPPF'!$C$2:'AUTOMATED RPPF'!$Q$365,5,FALSE)</f>
        <v>218</v>
      </c>
      <c r="I102">
        <f>VLOOKUP($D102,'AUTOMATED RPPF'!$C$2:'AUTOMATED RPPF'!$Q$365,6,FALSE)</f>
        <v>120.992</v>
      </c>
      <c r="J102">
        <f>VLOOKUP($D102,'AUTOMATED RPPF'!$C$2:'AUTOMATED RPPF'!$Q$365,7,FALSE)</f>
        <v>4</v>
      </c>
      <c r="K102">
        <f>VLOOKUP($D102,'AUTOMATED RPPF'!$C$2:'AUTOMATED RPPF'!$Q$365,8,FALSE)</f>
        <v>118.855</v>
      </c>
      <c r="L102">
        <f>VLOOKUP($D102,'AUTOMATED RPPF'!$C$2:'AUTOMATED RPPF'!$Q$365,9,FALSE)</f>
        <v>28</v>
      </c>
      <c r="M102">
        <f>VLOOKUP($D102,'AUTOMATED RPPF'!$C$2:'AUTOMATED RPPF'!$Q$365,10,FALSE)</f>
        <v>105.86799999999999</v>
      </c>
      <c r="N102">
        <f>VLOOKUP($D102,'AUTOMATED RPPF'!$C$2:'AUTOMATED RPPF'!$Q$365,11,FALSE)</f>
        <v>172</v>
      </c>
      <c r="O102">
        <f>VLOOKUP($D102,'AUTOMATED RPPF'!$C$2:'AUTOMATED RPPF'!$Q$365,12,FALSE)</f>
        <v>110.624</v>
      </c>
      <c r="P102">
        <f>VLOOKUP($D102,'AUTOMATED RPPF'!$C$2:'AUTOMATED RPPF'!$Q$365,13,FALSE)</f>
        <v>237</v>
      </c>
      <c r="Q102">
        <f>VLOOKUP($D102,'AUTOMATED RPPF'!$C$2:'AUTOMATED RPPF'!$Q$365,14,FALSE)</f>
        <v>8.2312899999999996</v>
      </c>
      <c r="R102">
        <f>VLOOKUP($D102,'AUTOMATED RPPF'!$C$2:'AUTOMATED RPPF'!$Q$365,15,FALSE)</f>
        <v>91</v>
      </c>
      <c r="S102" t="str">
        <f t="shared" si="30"/>
        <v>High Point</v>
      </c>
      <c r="T102">
        <f t="shared" si="31"/>
        <v>118.855</v>
      </c>
      <c r="U102" t="str">
        <f t="shared" si="32"/>
        <v>High Point</v>
      </c>
      <c r="V102">
        <f t="shared" si="33"/>
        <v>0.12300937328136595</v>
      </c>
      <c r="W102" s="13">
        <f t="shared" si="34"/>
        <v>90</v>
      </c>
      <c r="X102" t="str">
        <f t="shared" si="35"/>
        <v>High Point</v>
      </c>
      <c r="Y102">
        <f t="shared" si="36"/>
        <v>945255.70812244015</v>
      </c>
      <c r="Z102" s="13">
        <f t="shared" si="37"/>
        <v>37</v>
      </c>
      <c r="AA102">
        <f t="shared" si="38"/>
        <v>27.83841961127629</v>
      </c>
      <c r="AB102">
        <f t="shared" si="39"/>
        <v>257</v>
      </c>
      <c r="AC102">
        <f t="shared" si="40"/>
        <v>173.5</v>
      </c>
      <c r="AD102" t="str">
        <f t="shared" si="41"/>
        <v>High Point</v>
      </c>
      <c r="AE102">
        <f>VLOOKUP($AD102,'AUTOMATED RPPF'!$C$2:'AUTOMATED RPPF'!$AQ$365,17,FALSE)</f>
        <v>0.59081150000000004</v>
      </c>
      <c r="AF102" s="13">
        <f t="shared" si="42"/>
        <v>115</v>
      </c>
      <c r="AG102">
        <f>VLOOKUP($AD102,'AUTOMATED RPPF'!$C$2:'AUTOMATED RPPF'!$AQ$365,16,FALSE)</f>
        <v>0.80156700000000003</v>
      </c>
      <c r="AH102" s="13">
        <f t="shared" si="43"/>
        <v>67</v>
      </c>
      <c r="AI102">
        <f t="shared" si="44"/>
        <v>0.69618924999999998</v>
      </c>
      <c r="AJ102" s="13">
        <f t="shared" si="45"/>
        <v>90</v>
      </c>
      <c r="AK102">
        <f>VLOOKUP($AD102,'AUTOMATED RPPF'!$C$2:'AUTOMATED RPPF'!$AQ$365,18,FALSE)</f>
        <v>0.59531279999999998</v>
      </c>
      <c r="AL102" s="13">
        <f t="shared" si="46"/>
        <v>128</v>
      </c>
      <c r="AM102">
        <f>VLOOKUP($AD102,'AUTOMATED RPPF'!$C$2:'AUTOMATED RPPF'!$AQ$365,19,FALSE)</f>
        <v>0.70738199999999996</v>
      </c>
      <c r="AN102" s="13">
        <f t="shared" si="47"/>
        <v>82</v>
      </c>
      <c r="AO102">
        <f t="shared" si="48"/>
        <v>100.08333333333333</v>
      </c>
      <c r="AP102">
        <f>IF(C102=1,(AO102/AE102),REF)</f>
        <v>169.39977189566099</v>
      </c>
      <c r="AQ102" s="13">
        <f t="shared" si="49"/>
        <v>97</v>
      </c>
      <c r="AR102">
        <f>IF(B102=1,(AO102/AI102),REF)</f>
        <v>143.75880313195489</v>
      </c>
      <c r="AS102" s="13">
        <f t="shared" si="50"/>
        <v>92</v>
      </c>
      <c r="AT102">
        <f t="shared" si="51"/>
        <v>90</v>
      </c>
      <c r="AU102" t="str">
        <f t="shared" si="52"/>
        <v>High Point</v>
      </c>
      <c r="AV102">
        <f t="shared" si="53"/>
        <v>0.39207785039823051</v>
      </c>
      <c r="AW102">
        <f t="shared" si="54"/>
        <v>0.42567910350203519</v>
      </c>
      <c r="AX102" t="str">
        <f t="shared" si="55"/>
        <v>High Point</v>
      </c>
      <c r="AY102">
        <f t="shared" si="56"/>
        <v>0.69925841280844936</v>
      </c>
      <c r="AZ102" s="13">
        <f t="shared" si="57"/>
        <v>100</v>
      </c>
      <c r="BA102" t="str">
        <f t="shared" si="58"/>
        <v>High Point</v>
      </c>
      <c r="BB102" t="str">
        <f t="shared" si="59"/>
        <v/>
      </c>
      <c r="BC102">
        <v>101</v>
      </c>
    </row>
    <row r="103" spans="1:55" x14ac:dyDescent="0.25">
      <c r="A103">
        <v>1</v>
      </c>
      <c r="B103">
        <v>1</v>
      </c>
      <c r="C103">
        <v>1</v>
      </c>
      <c r="D103" t="s">
        <v>313</v>
      </c>
      <c r="E103">
        <f>VLOOKUP($D103,'AUTOMATED RPPF'!$C$2:'AUTOMATED RPPF'!$Q$365,2,FALSE)</f>
        <v>69.554000000000002</v>
      </c>
      <c r="F103">
        <f>VLOOKUP($D103,'AUTOMATED RPPF'!$C$2:'AUTOMATED RPPF'!$Q$365,3,FALSE)</f>
        <v>104</v>
      </c>
      <c r="G103">
        <f>VLOOKUP($D103,'AUTOMATED RPPF'!$C$2:'AUTOMATED RPPF'!$Q$365,4,FALSE)</f>
        <v>67.902500000000003</v>
      </c>
      <c r="H103">
        <f>VLOOKUP($D103,'AUTOMATED RPPF'!$C$2:'AUTOMATED RPPF'!$Q$365,5,FALSE)</f>
        <v>155</v>
      </c>
      <c r="I103">
        <f>VLOOKUP($D103,'AUTOMATED RPPF'!$C$2:'AUTOMATED RPPF'!$Q$365,6,FALSE)</f>
        <v>118.652</v>
      </c>
      <c r="J103">
        <f>VLOOKUP($D103,'AUTOMATED RPPF'!$C$2:'AUTOMATED RPPF'!$Q$365,7,FALSE)</f>
        <v>15</v>
      </c>
      <c r="K103">
        <f>VLOOKUP($D103,'AUTOMATED RPPF'!$C$2:'AUTOMATED RPPF'!$Q$365,8,FALSE)</f>
        <v>116.401</v>
      </c>
      <c r="L103">
        <f>VLOOKUP($D103,'AUTOMATED RPPF'!$C$2:'AUTOMATED RPPF'!$Q$365,9,FALSE)</f>
        <v>49</v>
      </c>
      <c r="M103">
        <f>VLOOKUP($D103,'AUTOMATED RPPF'!$C$2:'AUTOMATED RPPF'!$Q$365,10,FALSE)</f>
        <v>111.14400000000001</v>
      </c>
      <c r="N103">
        <f>VLOOKUP($D103,'AUTOMATED RPPF'!$C$2:'AUTOMATED RPPF'!$Q$365,11,FALSE)</f>
        <v>300</v>
      </c>
      <c r="O103">
        <f>VLOOKUP($D103,'AUTOMATED RPPF'!$C$2:'AUTOMATED RPPF'!$Q$365,12,FALSE)</f>
        <v>112.595</v>
      </c>
      <c r="P103">
        <f>VLOOKUP($D103,'AUTOMATED RPPF'!$C$2:'AUTOMATED RPPF'!$Q$365,13,FALSE)</f>
        <v>273</v>
      </c>
      <c r="Q103">
        <f>VLOOKUP($D103,'AUTOMATED RPPF'!$C$2:'AUTOMATED RPPF'!$Q$365,14,FALSE)</f>
        <v>3.8054399999999999</v>
      </c>
      <c r="R103">
        <f>VLOOKUP($D103,'AUTOMATED RPPF'!$C$2:'AUTOMATED RPPF'!$Q$365,15,FALSE)</f>
        <v>117</v>
      </c>
      <c r="S103" t="str">
        <f t="shared" si="30"/>
        <v>St. Thomas</v>
      </c>
      <c r="T103">
        <f t="shared" si="31"/>
        <v>116.401</v>
      </c>
      <c r="U103" t="str">
        <f t="shared" si="32"/>
        <v>St. Thomas</v>
      </c>
      <c r="V103">
        <f t="shared" si="33"/>
        <v>5.4720073611869875E-2</v>
      </c>
      <c r="W103" s="13">
        <f t="shared" si="34"/>
        <v>118</v>
      </c>
      <c r="X103" t="str">
        <f t="shared" si="35"/>
        <v>St. Thomas</v>
      </c>
      <c r="Y103">
        <f t="shared" si="36"/>
        <v>942400.55608075403</v>
      </c>
      <c r="Z103" s="13">
        <f t="shared" si="37"/>
        <v>41</v>
      </c>
      <c r="AA103">
        <f t="shared" si="38"/>
        <v>27.549166093367841</v>
      </c>
      <c r="AB103">
        <f t="shared" si="39"/>
        <v>240</v>
      </c>
      <c r="AC103">
        <f t="shared" si="40"/>
        <v>179</v>
      </c>
      <c r="AD103" t="str">
        <f t="shared" si="41"/>
        <v>St. Thomas</v>
      </c>
      <c r="AE103">
        <f>VLOOKUP($AD103,'AUTOMATED RPPF'!$C$2:'AUTOMATED RPPF'!$AQ$365,17,FALSE)</f>
        <v>0.62421040000000005</v>
      </c>
      <c r="AF103" s="13">
        <f t="shared" si="42"/>
        <v>104</v>
      </c>
      <c r="AG103">
        <f>VLOOKUP($AD103,'AUTOMATED RPPF'!$C$2:'AUTOMATED RPPF'!$AQ$365,16,FALSE)</f>
        <v>0.69071009999999999</v>
      </c>
      <c r="AH103" s="13">
        <f t="shared" si="43"/>
        <v>101</v>
      </c>
      <c r="AI103">
        <f t="shared" si="44"/>
        <v>0.65746024999999997</v>
      </c>
      <c r="AJ103" s="13">
        <f t="shared" si="45"/>
        <v>106</v>
      </c>
      <c r="AK103">
        <f>VLOOKUP($AD103,'AUTOMATED RPPF'!$C$2:'AUTOMATED RPPF'!$AQ$365,18,FALSE)</f>
        <v>0.66511050000000005</v>
      </c>
      <c r="AL103" s="13">
        <f t="shared" si="46"/>
        <v>105</v>
      </c>
      <c r="AM103">
        <f>VLOOKUP($AD103,'AUTOMATED RPPF'!$C$2:'AUTOMATED RPPF'!$AQ$365,19,FALSE)</f>
        <v>0.58121230000000002</v>
      </c>
      <c r="AN103" s="13">
        <f t="shared" si="47"/>
        <v>123</v>
      </c>
      <c r="AO103">
        <f t="shared" si="48"/>
        <v>112</v>
      </c>
      <c r="AP103">
        <f>IF(C103=1,(AO103/AE103),REF)</f>
        <v>179.42668049106518</v>
      </c>
      <c r="AQ103" s="13">
        <f t="shared" si="49"/>
        <v>106</v>
      </c>
      <c r="AR103">
        <f>IF(B103=1,(AO103/AI103),REF)</f>
        <v>170.35250420082431</v>
      </c>
      <c r="AS103" s="13">
        <f t="shared" si="50"/>
        <v>104</v>
      </c>
      <c r="AT103">
        <f t="shared" si="51"/>
        <v>104</v>
      </c>
      <c r="AU103" t="str">
        <f t="shared" si="52"/>
        <v>St. Thomas</v>
      </c>
      <c r="AV103">
        <f t="shared" si="53"/>
        <v>0.41186695444524407</v>
      </c>
      <c r="AW103">
        <f t="shared" si="54"/>
        <v>0.39355937266214319</v>
      </c>
      <c r="AX103" t="str">
        <f t="shared" si="55"/>
        <v>St. Thomas</v>
      </c>
      <c r="AY103">
        <f t="shared" si="56"/>
        <v>0.695021645451258</v>
      </c>
      <c r="AZ103" s="13">
        <f t="shared" si="57"/>
        <v>103</v>
      </c>
      <c r="BA103" t="str">
        <f t="shared" si="58"/>
        <v>St. Thomas</v>
      </c>
      <c r="BB103" t="str">
        <f t="shared" si="59"/>
        <v/>
      </c>
      <c r="BC103">
        <v>102</v>
      </c>
    </row>
    <row r="104" spans="1:55" x14ac:dyDescent="0.25">
      <c r="A104">
        <v>1</v>
      </c>
      <c r="B104">
        <v>1</v>
      </c>
      <c r="C104">
        <v>1</v>
      </c>
      <c r="D104" t="s">
        <v>352</v>
      </c>
      <c r="E104">
        <f>VLOOKUP($D104,'AUTOMATED RPPF'!$C$2:'AUTOMATED RPPF'!$Q$365,2,FALSE)</f>
        <v>66.040899999999993</v>
      </c>
      <c r="F104">
        <f>VLOOKUP($D104,'AUTOMATED RPPF'!$C$2:'AUTOMATED RPPF'!$Q$365,3,FALSE)</f>
        <v>289</v>
      </c>
      <c r="G104">
        <f>VLOOKUP($D104,'AUTOMATED RPPF'!$C$2:'AUTOMATED RPPF'!$Q$365,4,FALSE)</f>
        <v>65.554400000000001</v>
      </c>
      <c r="H104">
        <f>VLOOKUP($D104,'AUTOMATED RPPF'!$C$2:'AUTOMATED RPPF'!$Q$365,5,FALSE)</f>
        <v>279</v>
      </c>
      <c r="I104">
        <f>VLOOKUP($D104,'AUTOMATED RPPF'!$C$2:'AUTOMATED RPPF'!$Q$365,6,FALSE)</f>
        <v>105.973</v>
      </c>
      <c r="J104">
        <f>VLOOKUP($D104,'AUTOMATED RPPF'!$C$2:'AUTOMATED RPPF'!$Q$365,7,FALSE)</f>
        <v>175</v>
      </c>
      <c r="K104">
        <f>VLOOKUP($D104,'AUTOMATED RPPF'!$C$2:'AUTOMATED RPPF'!$Q$365,8,FALSE)</f>
        <v>109.239</v>
      </c>
      <c r="L104">
        <f>VLOOKUP($D104,'AUTOMATED RPPF'!$C$2:'AUTOMATED RPPF'!$Q$365,9,FALSE)</f>
        <v>137</v>
      </c>
      <c r="M104">
        <f>VLOOKUP($D104,'AUTOMATED RPPF'!$C$2:'AUTOMATED RPPF'!$Q$365,10,FALSE)</f>
        <v>103.871</v>
      </c>
      <c r="N104">
        <f>VLOOKUP($D104,'AUTOMATED RPPF'!$C$2:'AUTOMATED RPPF'!$Q$365,11,FALSE)</f>
        <v>122</v>
      </c>
      <c r="O104">
        <f>VLOOKUP($D104,'AUTOMATED RPPF'!$C$2:'AUTOMATED RPPF'!$Q$365,12,FALSE)</f>
        <v>102.271</v>
      </c>
      <c r="P104">
        <f>VLOOKUP($D104,'AUTOMATED RPPF'!$C$2:'AUTOMATED RPPF'!$Q$365,13,FALSE)</f>
        <v>77</v>
      </c>
      <c r="Q104">
        <f>VLOOKUP($D104,'AUTOMATED RPPF'!$C$2:'AUTOMATED RPPF'!$Q$365,14,FALSE)</f>
        <v>6.9684600000000003</v>
      </c>
      <c r="R104">
        <f>VLOOKUP($D104,'AUTOMATED RPPF'!$C$2:'AUTOMATED RPPF'!$Q$365,15,FALSE)</f>
        <v>95</v>
      </c>
      <c r="S104" t="str">
        <f t="shared" si="30"/>
        <v>UNLV</v>
      </c>
      <c r="T104">
        <f t="shared" si="31"/>
        <v>109.239</v>
      </c>
      <c r="U104" t="str">
        <f t="shared" si="32"/>
        <v>UNLV</v>
      </c>
      <c r="V104">
        <f t="shared" si="33"/>
        <v>0.10551037311726527</v>
      </c>
      <c r="W104" s="13">
        <f t="shared" si="34"/>
        <v>94</v>
      </c>
      <c r="X104" t="str">
        <f t="shared" si="35"/>
        <v>UNLV</v>
      </c>
      <c r="Y104">
        <f t="shared" si="36"/>
        <v>788076.56819404883</v>
      </c>
      <c r="Z104" s="13">
        <f t="shared" si="37"/>
        <v>171</v>
      </c>
      <c r="AA104">
        <f t="shared" si="38"/>
        <v>24.87659987179677</v>
      </c>
      <c r="AB104">
        <f t="shared" si="39"/>
        <v>107</v>
      </c>
      <c r="AC104">
        <f t="shared" si="40"/>
        <v>100.5</v>
      </c>
      <c r="AD104" t="str">
        <f t="shared" si="41"/>
        <v>UNLV</v>
      </c>
      <c r="AE104">
        <f>VLOOKUP($AD104,'AUTOMATED RPPF'!$C$2:'AUTOMATED RPPF'!$AQ$365,17,FALSE)</f>
        <v>0.61941049999999997</v>
      </c>
      <c r="AF104" s="13">
        <f t="shared" si="42"/>
        <v>105</v>
      </c>
      <c r="AG104">
        <f>VLOOKUP($AD104,'AUTOMATED RPPF'!$C$2:'AUTOMATED RPPF'!$AQ$365,16,FALSE)</f>
        <v>0.74478900000000003</v>
      </c>
      <c r="AH104" s="13">
        <f t="shared" si="43"/>
        <v>89</v>
      </c>
      <c r="AI104">
        <f t="shared" si="44"/>
        <v>0.68209975</v>
      </c>
      <c r="AJ104" s="13">
        <f t="shared" si="45"/>
        <v>96</v>
      </c>
      <c r="AK104">
        <f>VLOOKUP($AD104,'AUTOMATED RPPF'!$C$2:'AUTOMATED RPPF'!$AQ$365,18,FALSE)</f>
        <v>0.66531039999999997</v>
      </c>
      <c r="AL104" s="13">
        <f t="shared" si="46"/>
        <v>104</v>
      </c>
      <c r="AM104">
        <f>VLOOKUP($AD104,'AUTOMATED RPPF'!$C$2:'AUTOMATED RPPF'!$AQ$365,19,FALSE)</f>
        <v>0.68569199999999997</v>
      </c>
      <c r="AN104" s="13">
        <f t="shared" si="47"/>
        <v>92</v>
      </c>
      <c r="AO104">
        <f t="shared" si="48"/>
        <v>109.58333333333333</v>
      </c>
      <c r="AP104">
        <f>IF(C104=1,(AO104/AE104),REF)</f>
        <v>176.91552424980418</v>
      </c>
      <c r="AQ104" s="13">
        <f t="shared" si="49"/>
        <v>103</v>
      </c>
      <c r="AR104">
        <f>IF(B104=1,(AO104/AI104),REF)</f>
        <v>160.65587670034085</v>
      </c>
      <c r="AS104" s="13">
        <f t="shared" si="50"/>
        <v>100</v>
      </c>
      <c r="AT104">
        <f t="shared" si="51"/>
        <v>96</v>
      </c>
      <c r="AU104" t="str">
        <f t="shared" si="52"/>
        <v>UNLV</v>
      </c>
      <c r="AV104">
        <f t="shared" si="53"/>
        <v>0.40927632117726293</v>
      </c>
      <c r="AW104">
        <f t="shared" si="54"/>
        <v>0.41131082320569656</v>
      </c>
      <c r="AX104" t="str">
        <f t="shared" si="55"/>
        <v>UNLV</v>
      </c>
      <c r="AY104">
        <f t="shared" si="56"/>
        <v>0.70022544023454969</v>
      </c>
      <c r="AZ104" s="13">
        <f t="shared" si="57"/>
        <v>99</v>
      </c>
      <c r="BA104" t="str">
        <f t="shared" si="58"/>
        <v>UNLV</v>
      </c>
      <c r="BB104" t="str">
        <f t="shared" si="59"/>
        <v/>
      </c>
      <c r="BC104">
        <v>103</v>
      </c>
    </row>
    <row r="105" spans="1:55" x14ac:dyDescent="0.25">
      <c r="A105">
        <v>1</v>
      </c>
      <c r="B105">
        <v>1</v>
      </c>
      <c r="C105">
        <v>1</v>
      </c>
      <c r="D105" t="s">
        <v>221</v>
      </c>
      <c r="E105">
        <f>VLOOKUP($D105,'AUTOMATED RPPF'!$C$2:'AUTOMATED RPPF'!$Q$365,2,FALSE)</f>
        <v>65.398700000000005</v>
      </c>
      <c r="F105">
        <f>VLOOKUP($D105,'AUTOMATED RPPF'!$C$2:'AUTOMATED RPPF'!$Q$365,3,FALSE)</f>
        <v>313</v>
      </c>
      <c r="G105">
        <f>VLOOKUP($D105,'AUTOMATED RPPF'!$C$2:'AUTOMATED RPPF'!$Q$365,4,FALSE)</f>
        <v>64.942899999999995</v>
      </c>
      <c r="H105">
        <f>VLOOKUP($D105,'AUTOMATED RPPF'!$C$2:'AUTOMATED RPPF'!$Q$365,5,FALSE)</f>
        <v>308</v>
      </c>
      <c r="I105">
        <f>VLOOKUP($D105,'AUTOMATED RPPF'!$C$2:'AUTOMATED RPPF'!$Q$365,6,FALSE)</f>
        <v>105.70099999999999</v>
      </c>
      <c r="J105">
        <f>VLOOKUP($D105,'AUTOMATED RPPF'!$C$2:'AUTOMATED RPPF'!$Q$365,7,FALSE)</f>
        <v>181</v>
      </c>
      <c r="K105">
        <f>VLOOKUP($D105,'AUTOMATED RPPF'!$C$2:'AUTOMATED RPPF'!$Q$365,8,FALSE)</f>
        <v>108.724</v>
      </c>
      <c r="L105">
        <f>VLOOKUP($D105,'AUTOMATED RPPF'!$C$2:'AUTOMATED RPPF'!$Q$365,9,FALSE)</f>
        <v>151</v>
      </c>
      <c r="M105">
        <f>VLOOKUP($D105,'AUTOMATED RPPF'!$C$2:'AUTOMATED RPPF'!$Q$365,10,FALSE)</f>
        <v>106.667</v>
      </c>
      <c r="N105">
        <f>VLOOKUP($D105,'AUTOMATED RPPF'!$C$2:'AUTOMATED RPPF'!$Q$365,11,FALSE)</f>
        <v>189</v>
      </c>
      <c r="O105">
        <f>VLOOKUP($D105,'AUTOMATED RPPF'!$C$2:'AUTOMATED RPPF'!$Q$365,12,FALSE)</f>
        <v>104.727</v>
      </c>
      <c r="P105">
        <f>VLOOKUP($D105,'AUTOMATED RPPF'!$C$2:'AUTOMATED RPPF'!$Q$365,13,FALSE)</f>
        <v>114</v>
      </c>
      <c r="Q105">
        <f>VLOOKUP($D105,'AUTOMATED RPPF'!$C$2:'AUTOMATED RPPF'!$Q$365,14,FALSE)</f>
        <v>3.9970699999999999</v>
      </c>
      <c r="R105">
        <f>VLOOKUP($D105,'AUTOMATED RPPF'!$C$2:'AUTOMATED RPPF'!$Q$365,15,FALSE)</f>
        <v>116</v>
      </c>
      <c r="S105" t="str">
        <f t="shared" si="30"/>
        <v>N.C. State</v>
      </c>
      <c r="T105">
        <f t="shared" si="31"/>
        <v>108.724</v>
      </c>
      <c r="U105" t="str">
        <f t="shared" si="32"/>
        <v>N.C. State</v>
      </c>
      <c r="V105">
        <f t="shared" si="33"/>
        <v>6.1117422823389451E-2</v>
      </c>
      <c r="W105" s="13">
        <f t="shared" si="34"/>
        <v>115</v>
      </c>
      <c r="X105" t="str">
        <f t="shared" si="35"/>
        <v>N.C. State</v>
      </c>
      <c r="Y105">
        <f t="shared" si="36"/>
        <v>773072.02752977132</v>
      </c>
      <c r="Z105" s="13">
        <f t="shared" si="37"/>
        <v>194</v>
      </c>
      <c r="AA105">
        <f t="shared" si="38"/>
        <v>26.093043918392187</v>
      </c>
      <c r="AB105">
        <f t="shared" si="39"/>
        <v>166</v>
      </c>
      <c r="AC105">
        <f t="shared" si="40"/>
        <v>140.5</v>
      </c>
      <c r="AD105" t="str">
        <f t="shared" si="41"/>
        <v>N.C. State</v>
      </c>
      <c r="AE105">
        <f>VLOOKUP($AD105,'AUTOMATED RPPF'!$C$2:'AUTOMATED RPPF'!$AQ$365,17,FALSE)</f>
        <v>0.57311230000000002</v>
      </c>
      <c r="AF105" s="13">
        <f t="shared" si="42"/>
        <v>123</v>
      </c>
      <c r="AG105">
        <f>VLOOKUP($AD105,'AUTOMATED RPPF'!$C$2:'AUTOMATED RPPF'!$AQ$365,16,FALSE)</f>
        <v>0.69051019999999996</v>
      </c>
      <c r="AH105" s="13">
        <f t="shared" si="43"/>
        <v>102</v>
      </c>
      <c r="AI105">
        <f t="shared" si="44"/>
        <v>0.63181124999999994</v>
      </c>
      <c r="AJ105" s="13">
        <f t="shared" si="45"/>
        <v>111</v>
      </c>
      <c r="AK105">
        <f>VLOOKUP($AD105,'AUTOMATED RPPF'!$C$2:'AUTOMATED RPPF'!$AQ$365,18,FALSE)</f>
        <v>0.70749200000000001</v>
      </c>
      <c r="AL105" s="13">
        <f t="shared" si="46"/>
        <v>93</v>
      </c>
      <c r="AM105">
        <f>VLOOKUP($AD105,'AUTOMATED RPPF'!$C$2:'AUTOMATED RPPF'!$AQ$365,19,FALSE)</f>
        <v>0.57761269999999998</v>
      </c>
      <c r="AN105" s="13">
        <f t="shared" si="47"/>
        <v>127</v>
      </c>
      <c r="AO105">
        <f t="shared" si="48"/>
        <v>130.08333333333334</v>
      </c>
      <c r="AP105">
        <f>IF(C105=1,(AO105/AE105),REF)</f>
        <v>226.97703981110394</v>
      </c>
      <c r="AQ105" s="13">
        <f t="shared" si="49"/>
        <v>121</v>
      </c>
      <c r="AR105">
        <f>IF(B105=1,(AO105/AI105),REF)</f>
        <v>205.88954902802595</v>
      </c>
      <c r="AS105" s="13">
        <f t="shared" si="50"/>
        <v>114</v>
      </c>
      <c r="AT105">
        <f t="shared" si="51"/>
        <v>93</v>
      </c>
      <c r="AU105" t="str">
        <f t="shared" si="52"/>
        <v>N.C. State</v>
      </c>
      <c r="AV105">
        <f t="shared" si="53"/>
        <v>0.36936537966804195</v>
      </c>
      <c r="AW105">
        <f t="shared" si="54"/>
        <v>0.36935364667586223</v>
      </c>
      <c r="AX105" t="str">
        <f t="shared" si="55"/>
        <v>N.C. State</v>
      </c>
      <c r="AY105">
        <f t="shared" si="56"/>
        <v>0.67139749360802947</v>
      </c>
      <c r="AZ105" s="13">
        <f t="shared" si="57"/>
        <v>117</v>
      </c>
      <c r="BA105" t="str">
        <f t="shared" si="58"/>
        <v>N.C. State</v>
      </c>
      <c r="BB105" t="str">
        <f t="shared" si="59"/>
        <v/>
      </c>
      <c r="BC105">
        <v>104</v>
      </c>
    </row>
    <row r="106" spans="1:55" x14ac:dyDescent="0.25">
      <c r="A106">
        <v>1</v>
      </c>
      <c r="B106">
        <v>1</v>
      </c>
      <c r="C106">
        <v>1</v>
      </c>
      <c r="D106" t="s">
        <v>314</v>
      </c>
      <c r="E106">
        <f>VLOOKUP($D106,'AUTOMATED RPPF'!$C$2:'AUTOMATED RPPF'!$Q$365,2,FALSE)</f>
        <v>67.717799999999997</v>
      </c>
      <c r="F106">
        <f>VLOOKUP($D106,'AUTOMATED RPPF'!$C$2:'AUTOMATED RPPF'!$Q$365,3,FALSE)</f>
        <v>201</v>
      </c>
      <c r="G106">
        <f>VLOOKUP($D106,'AUTOMATED RPPF'!$C$2:'AUTOMATED RPPF'!$Q$365,4,FALSE)</f>
        <v>66.926699999999997</v>
      </c>
      <c r="H106">
        <f>VLOOKUP($D106,'AUTOMATED RPPF'!$C$2:'AUTOMATED RPPF'!$Q$365,5,FALSE)</f>
        <v>203</v>
      </c>
      <c r="I106">
        <f>VLOOKUP($D106,'AUTOMATED RPPF'!$C$2:'AUTOMATED RPPF'!$Q$365,6,FALSE)</f>
        <v>110.45699999999999</v>
      </c>
      <c r="J106">
        <f>VLOOKUP($D106,'AUTOMATED RPPF'!$C$2:'AUTOMATED RPPF'!$Q$365,7,FALSE)</f>
        <v>82</v>
      </c>
      <c r="K106">
        <f>VLOOKUP($D106,'AUTOMATED RPPF'!$C$2:'AUTOMATED RPPF'!$Q$365,8,FALSE)</f>
        <v>113.773</v>
      </c>
      <c r="L106">
        <f>VLOOKUP($D106,'AUTOMATED RPPF'!$C$2:'AUTOMATED RPPF'!$Q$365,9,FALSE)</f>
        <v>77</v>
      </c>
      <c r="M106">
        <f>VLOOKUP($D106,'AUTOMATED RPPF'!$C$2:'AUTOMATED RPPF'!$Q$365,10,FALSE)</f>
        <v>106.102</v>
      </c>
      <c r="N106">
        <f>VLOOKUP($D106,'AUTOMATED RPPF'!$C$2:'AUTOMATED RPPF'!$Q$365,11,FALSE)</f>
        <v>177</v>
      </c>
      <c r="O106">
        <f>VLOOKUP($D106,'AUTOMATED RPPF'!$C$2:'AUTOMATED RPPF'!$Q$365,12,FALSE)</f>
        <v>105.41800000000001</v>
      </c>
      <c r="P106">
        <f>VLOOKUP($D106,'AUTOMATED RPPF'!$C$2:'AUTOMATED RPPF'!$Q$365,13,FALSE)</f>
        <v>127</v>
      </c>
      <c r="Q106">
        <f>VLOOKUP($D106,'AUTOMATED RPPF'!$C$2:'AUTOMATED RPPF'!$Q$365,14,FALSE)</f>
        <v>8.3548500000000008</v>
      </c>
      <c r="R106">
        <f>VLOOKUP($D106,'AUTOMATED RPPF'!$C$2:'AUTOMATED RPPF'!$Q$365,15,FALSE)</f>
        <v>89</v>
      </c>
      <c r="S106" t="str">
        <f t="shared" si="30"/>
        <v>Stanford</v>
      </c>
      <c r="T106">
        <f t="shared" si="31"/>
        <v>113.773</v>
      </c>
      <c r="U106" t="str">
        <f t="shared" si="32"/>
        <v>Stanford</v>
      </c>
      <c r="V106">
        <f t="shared" si="33"/>
        <v>0.12337967270053059</v>
      </c>
      <c r="W106" s="13">
        <f t="shared" si="34"/>
        <v>89</v>
      </c>
      <c r="X106" t="str">
        <f t="shared" si="35"/>
        <v>Stanford</v>
      </c>
      <c r="Y106">
        <f t="shared" si="36"/>
        <v>876559.2157737161</v>
      </c>
      <c r="Z106" s="13">
        <f t="shared" si="37"/>
        <v>81</v>
      </c>
      <c r="AA106">
        <f t="shared" si="38"/>
        <v>25.466003566398225</v>
      </c>
      <c r="AB106">
        <f t="shared" si="39"/>
        <v>131</v>
      </c>
      <c r="AC106">
        <f t="shared" si="40"/>
        <v>110</v>
      </c>
      <c r="AD106" t="str">
        <f t="shared" si="41"/>
        <v>Stanford</v>
      </c>
      <c r="AE106">
        <f>VLOOKUP($AD106,'AUTOMATED RPPF'!$C$2:'AUTOMATED RPPF'!$AQ$365,17,FALSE)</f>
        <v>0.59431129999999999</v>
      </c>
      <c r="AF106" s="13">
        <f t="shared" si="42"/>
        <v>113</v>
      </c>
      <c r="AG106">
        <f>VLOOKUP($AD106,'AUTOMATED RPPF'!$C$2:'AUTOMATED RPPF'!$AQ$365,16,FALSE)</f>
        <v>0.81166499999999997</v>
      </c>
      <c r="AH106" s="13">
        <f t="shared" si="43"/>
        <v>65</v>
      </c>
      <c r="AI106">
        <f t="shared" si="44"/>
        <v>0.70298814999999992</v>
      </c>
      <c r="AJ106" s="13">
        <f t="shared" si="45"/>
        <v>88</v>
      </c>
      <c r="AK106">
        <f>VLOOKUP($AD106,'AUTOMATED RPPF'!$C$2:'AUTOMATED RPPF'!$AQ$365,18,FALSE)</f>
        <v>0.70749300000000004</v>
      </c>
      <c r="AL106" s="13">
        <f t="shared" si="46"/>
        <v>92</v>
      </c>
      <c r="AM106">
        <f>VLOOKUP($AD106,'AUTOMATED RPPF'!$C$2:'AUTOMATED RPPF'!$AQ$365,19,FALSE)</f>
        <v>0.48621629999999999</v>
      </c>
      <c r="AN106" s="13">
        <f t="shared" si="47"/>
        <v>163</v>
      </c>
      <c r="AO106">
        <f t="shared" si="48"/>
        <v>103.83333333333333</v>
      </c>
      <c r="AP106">
        <f>IF(C106=1,(AO106/AE106),REF)</f>
        <v>174.7120294252075</v>
      </c>
      <c r="AQ106" s="13">
        <f t="shared" si="49"/>
        <v>100</v>
      </c>
      <c r="AR106">
        <f>IF(B106=1,(AO106/AI106),REF)</f>
        <v>147.70282163836382</v>
      </c>
      <c r="AS106" s="13">
        <f t="shared" si="50"/>
        <v>94</v>
      </c>
      <c r="AT106">
        <f t="shared" si="51"/>
        <v>88</v>
      </c>
      <c r="AU106" t="str">
        <f t="shared" si="52"/>
        <v>Stanford</v>
      </c>
      <c r="AV106">
        <f t="shared" si="53"/>
        <v>0.39318447151798841</v>
      </c>
      <c r="AW106">
        <f t="shared" si="54"/>
        <v>0.42838448135955232</v>
      </c>
      <c r="AX106" t="str">
        <f t="shared" si="55"/>
        <v>Stanford</v>
      </c>
      <c r="AY106">
        <f t="shared" si="56"/>
        <v>0.70056043971869697</v>
      </c>
      <c r="AZ106" s="13">
        <f t="shared" si="57"/>
        <v>98</v>
      </c>
      <c r="BA106" t="str">
        <f t="shared" si="58"/>
        <v>Stanford</v>
      </c>
      <c r="BB106" t="str">
        <f t="shared" si="59"/>
        <v/>
      </c>
      <c r="BC106">
        <v>105</v>
      </c>
    </row>
    <row r="107" spans="1:55" x14ac:dyDescent="0.25">
      <c r="A107">
        <v>1</v>
      </c>
      <c r="B107">
        <v>1</v>
      </c>
      <c r="C107">
        <v>1</v>
      </c>
      <c r="D107" t="s">
        <v>303</v>
      </c>
      <c r="E107">
        <f>VLOOKUP($D107,'AUTOMATED RPPF'!$C$2:'AUTOMATED RPPF'!$Q$365,2,FALSE)</f>
        <v>70.213499999999996</v>
      </c>
      <c r="F107">
        <f>VLOOKUP($D107,'AUTOMATED RPPF'!$C$2:'AUTOMATED RPPF'!$Q$365,3,FALSE)</f>
        <v>72</v>
      </c>
      <c r="G107">
        <f>VLOOKUP($D107,'AUTOMATED RPPF'!$C$2:'AUTOMATED RPPF'!$Q$365,4,FALSE)</f>
        <v>69.170100000000005</v>
      </c>
      <c r="H107">
        <f>VLOOKUP($D107,'AUTOMATED RPPF'!$C$2:'AUTOMATED RPPF'!$Q$365,5,FALSE)</f>
        <v>85</v>
      </c>
      <c r="I107">
        <f>VLOOKUP($D107,'AUTOMATED RPPF'!$C$2:'AUTOMATED RPPF'!$Q$365,6,FALSE)</f>
        <v>114.375</v>
      </c>
      <c r="J107">
        <f>VLOOKUP($D107,'AUTOMATED RPPF'!$C$2:'AUTOMATED RPPF'!$Q$365,7,FALSE)</f>
        <v>36</v>
      </c>
      <c r="K107">
        <f>VLOOKUP($D107,'AUTOMATED RPPF'!$C$2:'AUTOMATED RPPF'!$Q$365,8,FALSE)</f>
        <v>112.149</v>
      </c>
      <c r="L107">
        <f>VLOOKUP($D107,'AUTOMATED RPPF'!$C$2:'AUTOMATED RPPF'!$Q$365,9,FALSE)</f>
        <v>92</v>
      </c>
      <c r="M107">
        <f>VLOOKUP($D107,'AUTOMATED RPPF'!$C$2:'AUTOMATED RPPF'!$Q$365,10,FALSE)</f>
        <v>107.268</v>
      </c>
      <c r="N107">
        <f>VLOOKUP($D107,'AUTOMATED RPPF'!$C$2:'AUTOMATED RPPF'!$Q$365,11,FALSE)</f>
        <v>209</v>
      </c>
      <c r="O107">
        <f>VLOOKUP($D107,'AUTOMATED RPPF'!$C$2:'AUTOMATED RPPF'!$Q$365,12,FALSE)</f>
        <v>106.824</v>
      </c>
      <c r="P107">
        <f>VLOOKUP($D107,'AUTOMATED RPPF'!$C$2:'AUTOMATED RPPF'!$Q$365,13,FALSE)</f>
        <v>160</v>
      </c>
      <c r="Q107">
        <f>VLOOKUP($D107,'AUTOMATED RPPF'!$C$2:'AUTOMATED RPPF'!$Q$365,14,FALSE)</f>
        <v>5.32477</v>
      </c>
      <c r="R107">
        <f>VLOOKUP($D107,'AUTOMATED RPPF'!$C$2:'AUTOMATED RPPF'!$Q$365,15,FALSE)</f>
        <v>107</v>
      </c>
      <c r="S107" t="str">
        <f t="shared" si="30"/>
        <v>South Dakota St.</v>
      </c>
      <c r="T107">
        <f t="shared" si="31"/>
        <v>112.149</v>
      </c>
      <c r="U107" t="str">
        <f t="shared" si="32"/>
        <v>South Dakota St.</v>
      </c>
      <c r="V107">
        <f t="shared" si="33"/>
        <v>7.584011621696686E-2</v>
      </c>
      <c r="W107" s="13">
        <f t="shared" si="34"/>
        <v>107</v>
      </c>
      <c r="X107" t="str">
        <f t="shared" si="35"/>
        <v>South Dakota St.</v>
      </c>
      <c r="Y107">
        <f t="shared" si="36"/>
        <v>883103.14858591347</v>
      </c>
      <c r="Z107" s="13">
        <f t="shared" si="37"/>
        <v>78</v>
      </c>
      <c r="AA107">
        <f t="shared" si="38"/>
        <v>25.087045374788552</v>
      </c>
      <c r="AB107">
        <f t="shared" si="39"/>
        <v>118</v>
      </c>
      <c r="AC107">
        <f t="shared" si="40"/>
        <v>112.5</v>
      </c>
      <c r="AD107" t="str">
        <f t="shared" si="41"/>
        <v>South Dakota St.</v>
      </c>
      <c r="AE107">
        <f>VLOOKUP($AD107,'AUTOMATED RPPF'!$C$2:'AUTOMATED RPPF'!$AQ$365,17,FALSE)</f>
        <v>0.58381179999999999</v>
      </c>
      <c r="AF107" s="13">
        <f t="shared" si="42"/>
        <v>118</v>
      </c>
      <c r="AG107">
        <f>VLOOKUP($AD107,'AUTOMATED RPPF'!$C$2:'AUTOMATED RPPF'!$AQ$365,16,FALSE)</f>
        <v>0.76648000000000005</v>
      </c>
      <c r="AH107" s="13">
        <f t="shared" si="43"/>
        <v>80</v>
      </c>
      <c r="AI107">
        <f t="shared" si="44"/>
        <v>0.67514589999999997</v>
      </c>
      <c r="AJ107" s="13">
        <f t="shared" si="45"/>
        <v>98</v>
      </c>
      <c r="AK107">
        <f>VLOOKUP($AD107,'AUTOMATED RPPF'!$C$2:'AUTOMATED RPPF'!$AQ$365,18,FALSE)</f>
        <v>0.67221019999999998</v>
      </c>
      <c r="AL107" s="13">
        <f t="shared" si="46"/>
        <v>102</v>
      </c>
      <c r="AM107">
        <f>VLOOKUP($AD107,'AUTOMATED RPPF'!$C$2:'AUTOMATED RPPF'!$AQ$365,19,FALSE)</f>
        <v>0.50671529999999998</v>
      </c>
      <c r="AN107" s="13">
        <f t="shared" si="47"/>
        <v>153</v>
      </c>
      <c r="AO107">
        <f t="shared" si="48"/>
        <v>108.41666666666667</v>
      </c>
      <c r="AP107">
        <f>IF(C107=1,(AO107/AE107),REF)</f>
        <v>185.70482245591245</v>
      </c>
      <c r="AQ107" s="13">
        <f t="shared" si="49"/>
        <v>108</v>
      </c>
      <c r="AR107">
        <f>IF(B107=1,(AO107/AI107),REF)</f>
        <v>160.58257432455218</v>
      </c>
      <c r="AS107" s="13">
        <f t="shared" si="50"/>
        <v>99</v>
      </c>
      <c r="AT107">
        <f t="shared" si="51"/>
        <v>98</v>
      </c>
      <c r="AU107" t="str">
        <f t="shared" si="52"/>
        <v>South Dakota St.</v>
      </c>
      <c r="AV107">
        <f t="shared" si="53"/>
        <v>0.38388858716675911</v>
      </c>
      <c r="AW107">
        <f t="shared" si="54"/>
        <v>0.40714082938498747</v>
      </c>
      <c r="AX107" t="str">
        <f t="shared" si="55"/>
        <v>South Dakota St.</v>
      </c>
      <c r="AY107">
        <f t="shared" si="56"/>
        <v>0.69002536488768762</v>
      </c>
      <c r="AZ107" s="13">
        <f t="shared" si="57"/>
        <v>106</v>
      </c>
      <c r="BA107" t="str">
        <f t="shared" si="58"/>
        <v>South Dakota St.</v>
      </c>
      <c r="BB107" t="str">
        <f t="shared" si="59"/>
        <v/>
      </c>
      <c r="BC107">
        <v>106</v>
      </c>
    </row>
    <row r="108" spans="1:55" x14ac:dyDescent="0.25">
      <c r="A108">
        <v>1</v>
      </c>
      <c r="B108">
        <v>1</v>
      </c>
      <c r="C108">
        <v>1</v>
      </c>
      <c r="D108" t="s">
        <v>206</v>
      </c>
      <c r="E108">
        <f>VLOOKUP($D108,'AUTOMATED RPPF'!$C$2:'AUTOMATED RPPF'!$Q$365,2,FALSE)</f>
        <v>69.373500000000007</v>
      </c>
      <c r="F108">
        <f>VLOOKUP($D108,'AUTOMATED RPPF'!$C$2:'AUTOMATED RPPF'!$Q$365,3,FALSE)</f>
        <v>115</v>
      </c>
      <c r="G108">
        <f>VLOOKUP($D108,'AUTOMATED RPPF'!$C$2:'AUTOMATED RPPF'!$Q$365,4,FALSE)</f>
        <v>68.065899999999999</v>
      </c>
      <c r="H108">
        <f>VLOOKUP($D108,'AUTOMATED RPPF'!$C$2:'AUTOMATED RPPF'!$Q$365,5,FALSE)</f>
        <v>143</v>
      </c>
      <c r="I108">
        <f>VLOOKUP($D108,'AUTOMATED RPPF'!$C$2:'AUTOMATED RPPF'!$Q$365,6,FALSE)</f>
        <v>106.259</v>
      </c>
      <c r="J108">
        <f>VLOOKUP($D108,'AUTOMATED RPPF'!$C$2:'AUTOMATED RPPF'!$Q$365,7,FALSE)</f>
        <v>167</v>
      </c>
      <c r="K108">
        <f>VLOOKUP($D108,'AUTOMATED RPPF'!$C$2:'AUTOMATED RPPF'!$Q$365,8,FALSE)</f>
        <v>109.874</v>
      </c>
      <c r="L108">
        <f>VLOOKUP($D108,'AUTOMATED RPPF'!$C$2:'AUTOMATED RPPF'!$Q$365,9,FALSE)</f>
        <v>122</v>
      </c>
      <c r="M108">
        <f>VLOOKUP($D108,'AUTOMATED RPPF'!$C$2:'AUTOMATED RPPF'!$Q$365,10,FALSE)</f>
        <v>104.212</v>
      </c>
      <c r="N108">
        <f>VLOOKUP($D108,'AUTOMATED RPPF'!$C$2:'AUTOMATED RPPF'!$Q$365,11,FALSE)</f>
        <v>133</v>
      </c>
      <c r="O108">
        <f>VLOOKUP($D108,'AUTOMATED RPPF'!$C$2:'AUTOMATED RPPF'!$Q$365,12,FALSE)</f>
        <v>105.494</v>
      </c>
      <c r="P108">
        <f>VLOOKUP($D108,'AUTOMATED RPPF'!$C$2:'AUTOMATED RPPF'!$Q$365,13,FALSE)</f>
        <v>131</v>
      </c>
      <c r="Q108">
        <f>VLOOKUP($D108,'AUTOMATED RPPF'!$C$2:'AUTOMATED RPPF'!$Q$365,14,FALSE)</f>
        <v>4.3794500000000003</v>
      </c>
      <c r="R108">
        <f>VLOOKUP($D108,'AUTOMATED RPPF'!$C$2:'AUTOMATED RPPF'!$Q$365,15,FALSE)</f>
        <v>113</v>
      </c>
      <c r="S108" t="str">
        <f t="shared" si="30"/>
        <v>Middle Tennessee</v>
      </c>
      <c r="T108">
        <f t="shared" si="31"/>
        <v>109.874</v>
      </c>
      <c r="U108" t="str">
        <f t="shared" si="32"/>
        <v>Middle Tennessee</v>
      </c>
      <c r="V108">
        <f t="shared" si="33"/>
        <v>6.3136500248653957E-2</v>
      </c>
      <c r="W108" s="13">
        <f t="shared" si="34"/>
        <v>114</v>
      </c>
      <c r="X108" t="str">
        <f t="shared" si="35"/>
        <v>Middle Tennessee</v>
      </c>
      <c r="Y108">
        <f t="shared" si="36"/>
        <v>837497.41795368597</v>
      </c>
      <c r="Z108" s="13">
        <f t="shared" si="37"/>
        <v>121</v>
      </c>
      <c r="AA108">
        <f t="shared" si="38"/>
        <v>24.886900398059986</v>
      </c>
      <c r="AB108">
        <f t="shared" si="39"/>
        <v>108</v>
      </c>
      <c r="AC108">
        <f t="shared" si="40"/>
        <v>111</v>
      </c>
      <c r="AD108" t="str">
        <f t="shared" si="41"/>
        <v>Middle Tennessee</v>
      </c>
      <c r="AE108">
        <f>VLOOKUP($AD108,'AUTOMATED RPPF'!$C$2:'AUTOMATED RPPF'!$AQ$365,17,FALSE)</f>
        <v>0.64849699999999999</v>
      </c>
      <c r="AF108" s="13">
        <f t="shared" si="42"/>
        <v>97</v>
      </c>
      <c r="AG108">
        <f>VLOOKUP($AD108,'AUTOMATED RPPF'!$C$2:'AUTOMATED RPPF'!$AQ$365,16,FALSE)</f>
        <v>0.62011309999999997</v>
      </c>
      <c r="AH108" s="13">
        <f t="shared" si="43"/>
        <v>131</v>
      </c>
      <c r="AI108">
        <f t="shared" si="44"/>
        <v>0.63430505000000004</v>
      </c>
      <c r="AJ108" s="13">
        <f t="shared" si="45"/>
        <v>110</v>
      </c>
      <c r="AK108">
        <f>VLOOKUP($AD108,'AUTOMATED RPPF'!$C$2:'AUTOMATED RPPF'!$AQ$365,18,FALSE)</f>
        <v>0.65871089999999999</v>
      </c>
      <c r="AL108" s="13">
        <f t="shared" si="46"/>
        <v>109</v>
      </c>
      <c r="AM108">
        <f>VLOOKUP($AD108,'AUTOMATED RPPF'!$C$2:'AUTOMATED RPPF'!$AQ$365,19,FALSE)</f>
        <v>0.59021170000000001</v>
      </c>
      <c r="AN108" s="13">
        <f t="shared" si="47"/>
        <v>117</v>
      </c>
      <c r="AO108">
        <f t="shared" si="48"/>
        <v>113.66666666666667</v>
      </c>
      <c r="AP108">
        <f>IF(C108=1,(AO108/AE108),REF)</f>
        <v>175.27708943397838</v>
      </c>
      <c r="AQ108" s="13">
        <f t="shared" si="49"/>
        <v>101</v>
      </c>
      <c r="AR108">
        <f>IF(B108=1,(AO108/AI108),REF)</f>
        <v>179.1987414677948</v>
      </c>
      <c r="AS108" s="13">
        <f t="shared" si="50"/>
        <v>109</v>
      </c>
      <c r="AT108">
        <f t="shared" si="51"/>
        <v>101</v>
      </c>
      <c r="AU108" t="str">
        <f t="shared" si="52"/>
        <v>Middle Tennessee</v>
      </c>
      <c r="AV108">
        <f t="shared" si="53"/>
        <v>0.42889413404619603</v>
      </c>
      <c r="AW108">
        <f t="shared" si="54"/>
        <v>0.37730331763858288</v>
      </c>
      <c r="AX108" t="str">
        <f t="shared" si="55"/>
        <v>Middle Tennessee</v>
      </c>
      <c r="AY108">
        <f t="shared" si="56"/>
        <v>0.69528773777836805</v>
      </c>
      <c r="AZ108" s="13">
        <f t="shared" si="57"/>
        <v>102</v>
      </c>
      <c r="BA108" t="str">
        <f t="shared" si="58"/>
        <v>Middle Tennessee</v>
      </c>
      <c r="BB108" t="str">
        <f t="shared" si="59"/>
        <v/>
      </c>
      <c r="BC108">
        <v>107</v>
      </c>
    </row>
    <row r="109" spans="1:55" x14ac:dyDescent="0.25">
      <c r="A109">
        <v>1</v>
      </c>
      <c r="B109">
        <v>1</v>
      </c>
      <c r="C109">
        <v>1</v>
      </c>
      <c r="D109" t="s">
        <v>100</v>
      </c>
      <c r="E109">
        <f>VLOOKUP($D109,'AUTOMATED RPPF'!$C$2:'AUTOMATED RPPF'!$Q$365,2,FALSE)</f>
        <v>66.261499999999998</v>
      </c>
      <c r="F109">
        <f>VLOOKUP($D109,'AUTOMATED RPPF'!$C$2:'AUTOMATED RPPF'!$Q$365,3,FALSE)</f>
        <v>280</v>
      </c>
      <c r="G109">
        <f>VLOOKUP($D109,'AUTOMATED RPPF'!$C$2:'AUTOMATED RPPF'!$Q$365,4,FALSE)</f>
        <v>65.531300000000002</v>
      </c>
      <c r="H109">
        <f>VLOOKUP($D109,'AUTOMATED RPPF'!$C$2:'AUTOMATED RPPF'!$Q$365,5,FALSE)</f>
        <v>280</v>
      </c>
      <c r="I109">
        <f>VLOOKUP($D109,'AUTOMATED RPPF'!$C$2:'AUTOMATED RPPF'!$Q$365,6,FALSE)</f>
        <v>111.126</v>
      </c>
      <c r="J109">
        <f>VLOOKUP($D109,'AUTOMATED RPPF'!$C$2:'AUTOMATED RPPF'!$Q$365,7,FALSE)</f>
        <v>73</v>
      </c>
      <c r="K109">
        <f>VLOOKUP($D109,'AUTOMATED RPPF'!$C$2:'AUTOMATED RPPF'!$Q$365,8,FALSE)</f>
        <v>112.96299999999999</v>
      </c>
      <c r="L109">
        <f>VLOOKUP($D109,'AUTOMATED RPPF'!$C$2:'AUTOMATED RPPF'!$Q$365,9,FALSE)</f>
        <v>80</v>
      </c>
      <c r="M109">
        <f>VLOOKUP($D109,'AUTOMATED RPPF'!$C$2:'AUTOMATED RPPF'!$Q$365,10,FALSE)</f>
        <v>107.87</v>
      </c>
      <c r="N109">
        <f>VLOOKUP($D109,'AUTOMATED RPPF'!$C$2:'AUTOMATED RPPF'!$Q$365,11,FALSE)</f>
        <v>219</v>
      </c>
      <c r="O109">
        <f>VLOOKUP($D109,'AUTOMATED RPPF'!$C$2:'AUTOMATED RPPF'!$Q$365,12,FALSE)</f>
        <v>110.108</v>
      </c>
      <c r="P109">
        <f>VLOOKUP($D109,'AUTOMATED RPPF'!$C$2:'AUTOMATED RPPF'!$Q$365,13,FALSE)</f>
        <v>225</v>
      </c>
      <c r="Q109">
        <f>VLOOKUP($D109,'AUTOMATED RPPF'!$C$2:'AUTOMATED RPPF'!$Q$365,14,FALSE)</f>
        <v>2.8546900000000002</v>
      </c>
      <c r="R109">
        <f>VLOOKUP($D109,'AUTOMATED RPPF'!$C$2:'AUTOMATED RPPF'!$Q$365,15,FALSE)</f>
        <v>129</v>
      </c>
      <c r="S109" t="str">
        <f t="shared" si="30"/>
        <v>Davidson</v>
      </c>
      <c r="T109">
        <f t="shared" si="31"/>
        <v>112.96299999999999</v>
      </c>
      <c r="U109" t="str">
        <f t="shared" si="32"/>
        <v>Davidson</v>
      </c>
      <c r="V109">
        <f t="shared" si="33"/>
        <v>4.3086860394044656E-2</v>
      </c>
      <c r="W109" s="13">
        <f t="shared" si="34"/>
        <v>129</v>
      </c>
      <c r="X109" t="str">
        <f t="shared" si="35"/>
        <v>Davidson</v>
      </c>
      <c r="Y109">
        <f t="shared" si="36"/>
        <v>845539.10554899334</v>
      </c>
      <c r="Z109" s="13">
        <f t="shared" si="37"/>
        <v>105</v>
      </c>
      <c r="AA109">
        <f t="shared" si="38"/>
        <v>27.90287385230949</v>
      </c>
      <c r="AB109">
        <f t="shared" si="39"/>
        <v>263</v>
      </c>
      <c r="AC109">
        <f t="shared" si="40"/>
        <v>196</v>
      </c>
      <c r="AD109" t="str">
        <f t="shared" si="41"/>
        <v>Davidson</v>
      </c>
      <c r="AE109">
        <f>VLOOKUP($AD109,'AUTOMATED RPPF'!$C$2:'AUTOMATED RPPF'!$AQ$365,17,FALSE)</f>
        <v>0.64399799999999996</v>
      </c>
      <c r="AF109" s="13">
        <f t="shared" si="42"/>
        <v>98</v>
      </c>
      <c r="AG109">
        <f>VLOOKUP($AD109,'AUTOMATED RPPF'!$C$2:'AUTOMATED RPPF'!$AQ$365,16,FALSE)</f>
        <v>0.58101429999999998</v>
      </c>
      <c r="AH109" s="13">
        <f t="shared" si="43"/>
        <v>143</v>
      </c>
      <c r="AI109">
        <f t="shared" si="44"/>
        <v>0.61250614999999997</v>
      </c>
      <c r="AJ109" s="13">
        <f t="shared" si="45"/>
        <v>116</v>
      </c>
      <c r="AK109">
        <f>VLOOKUP($AD109,'AUTOMATED RPPF'!$C$2:'AUTOMATED RPPF'!$AQ$365,18,FALSE)</f>
        <v>0.72408899999999998</v>
      </c>
      <c r="AL109" s="13">
        <f t="shared" si="46"/>
        <v>89</v>
      </c>
      <c r="AM109">
        <f>VLOOKUP($AD109,'AUTOMATED RPPF'!$C$2:'AUTOMATED RPPF'!$AQ$365,19,FALSE)</f>
        <v>0.58081240000000001</v>
      </c>
      <c r="AN109" s="13">
        <f t="shared" si="47"/>
        <v>124</v>
      </c>
      <c r="AO109">
        <f t="shared" si="48"/>
        <v>126.5</v>
      </c>
      <c r="AP109">
        <f>IF(C109=1,(AO109/AE109),REF)</f>
        <v>196.42918145708529</v>
      </c>
      <c r="AQ109" s="13">
        <f t="shared" si="49"/>
        <v>112</v>
      </c>
      <c r="AR109">
        <f>IF(B109=1,(AO109/AI109),REF)</f>
        <v>206.5285385297764</v>
      </c>
      <c r="AS109" s="13">
        <f t="shared" si="50"/>
        <v>115</v>
      </c>
      <c r="AT109">
        <f t="shared" si="51"/>
        <v>89</v>
      </c>
      <c r="AU109" t="str">
        <f t="shared" si="52"/>
        <v>Davidson</v>
      </c>
      <c r="AV109">
        <f t="shared" si="53"/>
        <v>0.42109352971023883</v>
      </c>
      <c r="AW109">
        <f t="shared" si="54"/>
        <v>0.35792931481945017</v>
      </c>
      <c r="AX109" t="str">
        <f t="shared" si="55"/>
        <v>Davidson</v>
      </c>
      <c r="AY109">
        <f t="shared" si="56"/>
        <v>0.68581673612102223</v>
      </c>
      <c r="AZ109" s="13">
        <f t="shared" si="57"/>
        <v>111</v>
      </c>
      <c r="BA109" t="str">
        <f t="shared" si="58"/>
        <v>Davidson</v>
      </c>
      <c r="BB109" t="str">
        <f t="shared" si="59"/>
        <v/>
      </c>
      <c r="BC109">
        <v>108</v>
      </c>
    </row>
    <row r="110" spans="1:55" x14ac:dyDescent="0.25">
      <c r="A110">
        <v>1</v>
      </c>
      <c r="B110">
        <v>1</v>
      </c>
      <c r="C110">
        <v>1</v>
      </c>
      <c r="D110" t="s">
        <v>339</v>
      </c>
      <c r="E110">
        <f>VLOOKUP($D110,'AUTOMATED RPPF'!$C$2:'AUTOMATED RPPF'!$Q$365,2,FALSE)</f>
        <v>69.876199999999997</v>
      </c>
      <c r="F110">
        <f>VLOOKUP($D110,'AUTOMATED RPPF'!$C$2:'AUTOMATED RPPF'!$Q$365,3,FALSE)</f>
        <v>92</v>
      </c>
      <c r="G110">
        <f>VLOOKUP($D110,'AUTOMATED RPPF'!$C$2:'AUTOMATED RPPF'!$Q$365,4,FALSE)</f>
        <v>69.194000000000003</v>
      </c>
      <c r="H110">
        <f>VLOOKUP($D110,'AUTOMATED RPPF'!$C$2:'AUTOMATED RPPF'!$Q$365,5,FALSE)</f>
        <v>84</v>
      </c>
      <c r="I110">
        <f>VLOOKUP($D110,'AUTOMATED RPPF'!$C$2:'AUTOMATED RPPF'!$Q$365,6,FALSE)</f>
        <v>117.92700000000001</v>
      </c>
      <c r="J110">
        <f>VLOOKUP($D110,'AUTOMATED RPPF'!$C$2:'AUTOMATED RPPF'!$Q$365,7,FALSE)</f>
        <v>16</v>
      </c>
      <c r="K110">
        <f>VLOOKUP($D110,'AUTOMATED RPPF'!$C$2:'AUTOMATED RPPF'!$Q$365,8,FALSE)</f>
        <v>117.94499999999999</v>
      </c>
      <c r="L110">
        <f>VLOOKUP($D110,'AUTOMATED RPPF'!$C$2:'AUTOMATED RPPF'!$Q$365,9,FALSE)</f>
        <v>37</v>
      </c>
      <c r="M110">
        <f>VLOOKUP($D110,'AUTOMATED RPPF'!$C$2:'AUTOMATED RPPF'!$Q$365,10,FALSE)</f>
        <v>109.565</v>
      </c>
      <c r="N110">
        <f>VLOOKUP($D110,'AUTOMATED RPPF'!$C$2:'AUTOMATED RPPF'!$Q$365,11,FALSE)</f>
        <v>266</v>
      </c>
      <c r="O110">
        <f>VLOOKUP($D110,'AUTOMATED RPPF'!$C$2:'AUTOMATED RPPF'!$Q$365,12,FALSE)</f>
        <v>113.46899999999999</v>
      </c>
      <c r="P110">
        <f>VLOOKUP($D110,'AUTOMATED RPPF'!$C$2:'AUTOMATED RPPF'!$Q$365,13,FALSE)</f>
        <v>299</v>
      </c>
      <c r="Q110">
        <f>VLOOKUP($D110,'AUTOMATED RPPF'!$C$2:'AUTOMATED RPPF'!$Q$365,14,FALSE)</f>
        <v>4.4766500000000002</v>
      </c>
      <c r="R110">
        <f>VLOOKUP($D110,'AUTOMATED RPPF'!$C$2:'AUTOMATED RPPF'!$Q$365,15,FALSE)</f>
        <v>111</v>
      </c>
      <c r="S110" t="str">
        <f t="shared" si="30"/>
        <v>UAB</v>
      </c>
      <c r="T110">
        <f t="shared" si="31"/>
        <v>117.94499999999999</v>
      </c>
      <c r="U110" t="str">
        <f t="shared" si="32"/>
        <v>UAB</v>
      </c>
      <c r="V110">
        <f t="shared" si="33"/>
        <v>6.4056145010747564E-2</v>
      </c>
      <c r="W110" s="13">
        <f t="shared" si="34"/>
        <v>112</v>
      </c>
      <c r="X110" t="str">
        <f t="shared" si="35"/>
        <v>UAB</v>
      </c>
      <c r="Y110">
        <f t="shared" si="36"/>
        <v>972049.42709950486</v>
      </c>
      <c r="Z110" s="13">
        <f t="shared" si="37"/>
        <v>28</v>
      </c>
      <c r="AA110">
        <f t="shared" si="38"/>
        <v>27.763504490592855</v>
      </c>
      <c r="AB110">
        <f t="shared" si="39"/>
        <v>251</v>
      </c>
      <c r="AC110">
        <f t="shared" si="40"/>
        <v>181.5</v>
      </c>
      <c r="AD110" t="str">
        <f t="shared" si="41"/>
        <v>UAB</v>
      </c>
      <c r="AE110">
        <f>VLOOKUP($AD110,'AUTOMATED RPPF'!$C$2:'AUTOMATED RPPF'!$AQ$365,17,FALSE)</f>
        <v>0.61051060000000001</v>
      </c>
      <c r="AF110" s="13">
        <f t="shared" si="42"/>
        <v>106</v>
      </c>
      <c r="AG110">
        <f>VLOOKUP($AD110,'AUTOMATED RPPF'!$C$2:'AUTOMATED RPPF'!$AQ$365,16,FALSE)</f>
        <v>0.6812106</v>
      </c>
      <c r="AH110" s="13">
        <f t="shared" si="43"/>
        <v>106</v>
      </c>
      <c r="AI110">
        <f t="shared" si="44"/>
        <v>0.64586060000000001</v>
      </c>
      <c r="AJ110" s="13">
        <f t="shared" si="45"/>
        <v>108</v>
      </c>
      <c r="AK110">
        <f>VLOOKUP($AD110,'AUTOMATED RPPF'!$C$2:'AUTOMATED RPPF'!$AQ$365,18,FALSE)</f>
        <v>0.52451499999999995</v>
      </c>
      <c r="AL110" s="13">
        <f t="shared" si="46"/>
        <v>149</v>
      </c>
      <c r="AM110">
        <f>VLOOKUP($AD110,'AUTOMATED RPPF'!$C$2:'AUTOMATED RPPF'!$AQ$365,19,FALSE)</f>
        <v>0.69628800000000002</v>
      </c>
      <c r="AN110" s="13">
        <f t="shared" si="47"/>
        <v>88</v>
      </c>
      <c r="AO110">
        <f t="shared" si="48"/>
        <v>111.08333333333333</v>
      </c>
      <c r="AP110">
        <f>IF(C110=1,(AO110/AE110),REF)</f>
        <v>181.9515227636233</v>
      </c>
      <c r="AQ110" s="13">
        <f t="shared" si="49"/>
        <v>107</v>
      </c>
      <c r="AR110">
        <f>IF(B110=1,(AO110/AI110),REF)</f>
        <v>171.99273857754031</v>
      </c>
      <c r="AS110" s="13">
        <f t="shared" si="50"/>
        <v>105</v>
      </c>
      <c r="AT110">
        <f t="shared" si="51"/>
        <v>105</v>
      </c>
      <c r="AU110" t="str">
        <f t="shared" si="52"/>
        <v>UAB</v>
      </c>
      <c r="AV110">
        <f t="shared" si="53"/>
        <v>0.40226503921159684</v>
      </c>
      <c r="AW110">
        <f t="shared" si="54"/>
        <v>0.38615294567633257</v>
      </c>
      <c r="AX110" t="str">
        <f t="shared" si="55"/>
        <v>UAB</v>
      </c>
      <c r="AY110">
        <f t="shared" si="56"/>
        <v>0.68911326637933112</v>
      </c>
      <c r="AZ110" s="13">
        <f t="shared" si="57"/>
        <v>107</v>
      </c>
      <c r="BA110" t="str">
        <f t="shared" si="58"/>
        <v>UAB</v>
      </c>
      <c r="BB110" t="str">
        <f t="shared" si="59"/>
        <v/>
      </c>
      <c r="BC110">
        <v>109</v>
      </c>
    </row>
    <row r="111" spans="1:55" x14ac:dyDescent="0.25">
      <c r="A111">
        <v>1</v>
      </c>
      <c r="B111">
        <v>1</v>
      </c>
      <c r="C111">
        <v>1</v>
      </c>
      <c r="D111" t="s">
        <v>289</v>
      </c>
      <c r="E111">
        <f>VLOOKUP($D111,'AUTOMATED RPPF'!$C$2:'AUTOMATED RPPF'!$Q$365,2,FALSE)</f>
        <v>70.787099999999995</v>
      </c>
      <c r="F111">
        <f>VLOOKUP($D111,'AUTOMATED RPPF'!$C$2:'AUTOMATED RPPF'!$Q$365,3,FALSE)</f>
        <v>45</v>
      </c>
      <c r="G111">
        <f>VLOOKUP($D111,'AUTOMATED RPPF'!$C$2:'AUTOMATED RPPF'!$Q$365,4,FALSE)</f>
        <v>70.192300000000003</v>
      </c>
      <c r="H111">
        <f>VLOOKUP($D111,'AUTOMATED RPPF'!$C$2:'AUTOMATED RPPF'!$Q$365,5,FALSE)</f>
        <v>50</v>
      </c>
      <c r="I111">
        <f>VLOOKUP($D111,'AUTOMATED RPPF'!$C$2:'AUTOMATED RPPF'!$Q$365,6,FALSE)</f>
        <v>112.643</v>
      </c>
      <c r="J111">
        <f>VLOOKUP($D111,'AUTOMATED RPPF'!$C$2:'AUTOMATED RPPF'!$Q$365,7,FALSE)</f>
        <v>61</v>
      </c>
      <c r="K111">
        <f>VLOOKUP($D111,'AUTOMATED RPPF'!$C$2:'AUTOMATED RPPF'!$Q$365,8,FALSE)</f>
        <v>112.03</v>
      </c>
      <c r="L111">
        <f>VLOOKUP($D111,'AUTOMATED RPPF'!$C$2:'AUTOMATED RPPF'!$Q$365,9,FALSE)</f>
        <v>95</v>
      </c>
      <c r="M111">
        <f>VLOOKUP($D111,'AUTOMATED RPPF'!$C$2:'AUTOMATED RPPF'!$Q$365,10,FALSE)</f>
        <v>103.93</v>
      </c>
      <c r="N111">
        <f>VLOOKUP($D111,'AUTOMATED RPPF'!$C$2:'AUTOMATED RPPF'!$Q$365,11,FALSE)</f>
        <v>124</v>
      </c>
      <c r="O111">
        <f>VLOOKUP($D111,'AUTOMATED RPPF'!$C$2:'AUTOMATED RPPF'!$Q$365,12,FALSE)</f>
        <v>106.566</v>
      </c>
      <c r="P111">
        <f>VLOOKUP($D111,'AUTOMATED RPPF'!$C$2:'AUTOMATED RPPF'!$Q$365,13,FALSE)</f>
        <v>152</v>
      </c>
      <c r="Q111">
        <f>VLOOKUP($D111,'AUTOMATED RPPF'!$C$2:'AUTOMATED RPPF'!$Q$365,14,FALSE)</f>
        <v>5.4639899999999999</v>
      </c>
      <c r="R111">
        <f>VLOOKUP($D111,'AUTOMATED RPPF'!$C$2:'AUTOMATED RPPF'!$Q$365,15,FALSE)</f>
        <v>106</v>
      </c>
      <c r="S111" t="str">
        <f t="shared" si="30"/>
        <v>Samford</v>
      </c>
      <c r="T111">
        <f t="shared" si="31"/>
        <v>112.03</v>
      </c>
      <c r="U111" t="str">
        <f t="shared" si="32"/>
        <v>Samford</v>
      </c>
      <c r="V111">
        <f t="shared" si="33"/>
        <v>7.7189205377815998E-2</v>
      </c>
      <c r="W111" s="13">
        <f t="shared" si="34"/>
        <v>106</v>
      </c>
      <c r="X111" t="str">
        <f t="shared" si="35"/>
        <v>Samford</v>
      </c>
      <c r="Y111">
        <f t="shared" si="36"/>
        <v>888429.13542038994</v>
      </c>
      <c r="Z111" s="13">
        <f t="shared" si="37"/>
        <v>73</v>
      </c>
      <c r="AA111">
        <f t="shared" si="38"/>
        <v>24.787672121688164</v>
      </c>
      <c r="AB111">
        <f t="shared" si="39"/>
        <v>103</v>
      </c>
      <c r="AC111">
        <f t="shared" si="40"/>
        <v>104.5</v>
      </c>
      <c r="AD111" t="str">
        <f t="shared" si="41"/>
        <v>Samford</v>
      </c>
      <c r="AE111">
        <f>VLOOKUP($AD111,'AUTOMATED RPPF'!$C$2:'AUTOMATED RPPF'!$AQ$365,17,FALSE)</f>
        <v>0.62651029999999996</v>
      </c>
      <c r="AF111" s="13">
        <f t="shared" si="42"/>
        <v>103</v>
      </c>
      <c r="AG111">
        <f>VLOOKUP($AD111,'AUTOMATED RPPF'!$C$2:'AUTOMATED RPPF'!$AQ$365,16,FALSE)</f>
        <v>0.60341359999999999</v>
      </c>
      <c r="AH111" s="13">
        <f t="shared" si="43"/>
        <v>136</v>
      </c>
      <c r="AI111">
        <f t="shared" si="44"/>
        <v>0.61496194999999998</v>
      </c>
      <c r="AJ111" s="13">
        <f t="shared" si="45"/>
        <v>115</v>
      </c>
      <c r="AK111">
        <f>VLOOKUP($AD111,'AUTOMATED RPPF'!$C$2:'AUTOMATED RPPF'!$AQ$365,18,FALSE)</f>
        <v>0.64821110000000004</v>
      </c>
      <c r="AL111" s="13">
        <f t="shared" si="46"/>
        <v>111</v>
      </c>
      <c r="AM111">
        <f>VLOOKUP($AD111,'AUTOMATED RPPF'!$C$2:'AUTOMATED RPPF'!$AQ$365,19,FALSE)</f>
        <v>0.57231290000000001</v>
      </c>
      <c r="AN111" s="13">
        <f t="shared" si="47"/>
        <v>129</v>
      </c>
      <c r="AO111">
        <f t="shared" si="48"/>
        <v>106.41666666666667</v>
      </c>
      <c r="AP111">
        <f>IF(C111=1,(AO111/AE111),REF)</f>
        <v>169.85621252622133</v>
      </c>
      <c r="AQ111" s="13">
        <f t="shared" si="49"/>
        <v>98</v>
      </c>
      <c r="AR111">
        <f>IF(B111=1,(AO111/AI111),REF)</f>
        <v>173.04593669033778</v>
      </c>
      <c r="AS111" s="13">
        <f t="shared" si="50"/>
        <v>106</v>
      </c>
      <c r="AT111">
        <f t="shared" si="51"/>
        <v>98</v>
      </c>
      <c r="AU111" t="str">
        <f t="shared" si="52"/>
        <v>Samford</v>
      </c>
      <c r="AV111">
        <f t="shared" si="53"/>
        <v>0.41565663952686782</v>
      </c>
      <c r="AW111">
        <f t="shared" si="54"/>
        <v>0.36739851262618151</v>
      </c>
      <c r="AX111" t="str">
        <f t="shared" si="55"/>
        <v>Samford</v>
      </c>
      <c r="AY111">
        <f t="shared" si="56"/>
        <v>0.68723448228658968</v>
      </c>
      <c r="AZ111" s="13">
        <f t="shared" si="57"/>
        <v>109</v>
      </c>
      <c r="BA111" t="str">
        <f t="shared" si="58"/>
        <v>Samford</v>
      </c>
      <c r="BB111" t="str">
        <f t="shared" si="59"/>
        <v/>
      </c>
      <c r="BC111">
        <v>110</v>
      </c>
    </row>
    <row r="112" spans="1:55" x14ac:dyDescent="0.25">
      <c r="A112">
        <v>1</v>
      </c>
      <c r="B112">
        <v>1</v>
      </c>
      <c r="C112">
        <v>1</v>
      </c>
      <c r="D112" t="s">
        <v>258</v>
      </c>
      <c r="E112">
        <f>VLOOKUP($D112,'AUTOMATED RPPF'!$C$2:'AUTOMATED RPPF'!$Q$365,2,FALSE)</f>
        <v>64.894300000000001</v>
      </c>
      <c r="F112">
        <f>VLOOKUP($D112,'AUTOMATED RPPF'!$C$2:'AUTOMATED RPPF'!$Q$365,3,FALSE)</f>
        <v>330</v>
      </c>
      <c r="G112">
        <f>VLOOKUP($D112,'AUTOMATED RPPF'!$C$2:'AUTOMATED RPPF'!$Q$365,4,FALSE)</f>
        <v>64.113900000000001</v>
      </c>
      <c r="H112">
        <f>VLOOKUP($D112,'AUTOMATED RPPF'!$C$2:'AUTOMATED RPPF'!$Q$365,5,FALSE)</f>
        <v>333</v>
      </c>
      <c r="I112">
        <f>VLOOKUP($D112,'AUTOMATED RPPF'!$C$2:'AUTOMATED RPPF'!$Q$365,6,FALSE)</f>
        <v>115.07599999999999</v>
      </c>
      <c r="J112">
        <f>VLOOKUP($D112,'AUTOMATED RPPF'!$C$2:'AUTOMATED RPPF'!$Q$365,7,FALSE)</f>
        <v>29</v>
      </c>
      <c r="K112">
        <f>VLOOKUP($D112,'AUTOMATED RPPF'!$C$2:'AUTOMATED RPPF'!$Q$365,8,FALSE)</f>
        <v>116.059</v>
      </c>
      <c r="L112">
        <f>VLOOKUP($D112,'AUTOMATED RPPF'!$C$2:'AUTOMATED RPPF'!$Q$365,9,FALSE)</f>
        <v>53</v>
      </c>
      <c r="M112">
        <f>VLOOKUP($D112,'AUTOMATED RPPF'!$C$2:'AUTOMATED RPPF'!$Q$365,10,FALSE)</f>
        <v>103.27500000000001</v>
      </c>
      <c r="N112">
        <f>VLOOKUP($D112,'AUTOMATED RPPF'!$C$2:'AUTOMATED RPPF'!$Q$365,11,FALSE)</f>
        <v>110</v>
      </c>
      <c r="O112">
        <f>VLOOKUP($D112,'AUTOMATED RPPF'!$C$2:'AUTOMATED RPPF'!$Q$365,12,FALSE)</f>
        <v>105.587</v>
      </c>
      <c r="P112">
        <f>VLOOKUP($D112,'AUTOMATED RPPF'!$C$2:'AUTOMATED RPPF'!$Q$365,13,FALSE)</f>
        <v>138</v>
      </c>
      <c r="Q112">
        <f>VLOOKUP($D112,'AUTOMATED RPPF'!$C$2:'AUTOMATED RPPF'!$Q$365,14,FALSE)</f>
        <v>10.4719</v>
      </c>
      <c r="R112">
        <f>VLOOKUP($D112,'AUTOMATED RPPF'!$C$2:'AUTOMATED RPPF'!$Q$365,15,FALSE)</f>
        <v>80</v>
      </c>
      <c r="S112" t="str">
        <f t="shared" si="30"/>
        <v>Oregon St.</v>
      </c>
      <c r="T112">
        <f t="shared" si="31"/>
        <v>116.059</v>
      </c>
      <c r="U112" t="str">
        <f t="shared" si="32"/>
        <v>Oregon St.</v>
      </c>
      <c r="V112">
        <f t="shared" si="33"/>
        <v>0.1613701049244694</v>
      </c>
      <c r="W112" s="13">
        <f t="shared" si="34"/>
        <v>75</v>
      </c>
      <c r="X112" t="str">
        <f t="shared" si="35"/>
        <v>Oregon St.</v>
      </c>
      <c r="Y112">
        <f t="shared" si="36"/>
        <v>874106.19987545826</v>
      </c>
      <c r="Z112" s="13">
        <f t="shared" si="37"/>
        <v>84</v>
      </c>
      <c r="AA112">
        <f t="shared" si="38"/>
        <v>26.642205193689996</v>
      </c>
      <c r="AB112">
        <f t="shared" si="39"/>
        <v>193</v>
      </c>
      <c r="AC112">
        <f t="shared" si="40"/>
        <v>134</v>
      </c>
      <c r="AD112" t="str">
        <f t="shared" si="41"/>
        <v>Oregon St.</v>
      </c>
      <c r="AE112">
        <f>VLOOKUP($AD112,'AUTOMATED RPPF'!$C$2:'AUTOMATED RPPF'!$AQ$365,17,FALSE)</f>
        <v>0.56081300000000001</v>
      </c>
      <c r="AF112" s="13">
        <f t="shared" si="42"/>
        <v>130</v>
      </c>
      <c r="AG112">
        <f>VLOOKUP($AD112,'AUTOMATED RPPF'!$C$2:'AUTOMATED RPPF'!$AQ$365,16,FALSE)</f>
        <v>0.81876400000000005</v>
      </c>
      <c r="AH112" s="13">
        <f t="shared" si="43"/>
        <v>64</v>
      </c>
      <c r="AI112">
        <f t="shared" si="44"/>
        <v>0.68978850000000003</v>
      </c>
      <c r="AJ112" s="13">
        <f t="shared" si="45"/>
        <v>92</v>
      </c>
      <c r="AK112">
        <f>VLOOKUP($AD112,'AUTOMATED RPPF'!$C$2:'AUTOMATED RPPF'!$AQ$365,18,FALSE)</f>
        <v>0.81926399999999999</v>
      </c>
      <c r="AL112" s="13">
        <f t="shared" si="46"/>
        <v>64</v>
      </c>
      <c r="AM112">
        <f>VLOOKUP($AD112,'AUTOMATED RPPF'!$C$2:'AUTOMATED RPPF'!$AQ$365,19,FALSE)</f>
        <v>0.53031450000000002</v>
      </c>
      <c r="AN112" s="13">
        <f t="shared" si="47"/>
        <v>145</v>
      </c>
      <c r="AO112">
        <f t="shared" si="48"/>
        <v>99</v>
      </c>
      <c r="AP112">
        <f>IF(C112=1,(AO112/AE112),REF)</f>
        <v>176.52943137908716</v>
      </c>
      <c r="AQ112" s="13">
        <f t="shared" si="49"/>
        <v>102</v>
      </c>
      <c r="AR112">
        <f>IF(B112=1,(AO112/AI112),REF)</f>
        <v>143.52225356033046</v>
      </c>
      <c r="AS112" s="13">
        <f t="shared" si="50"/>
        <v>91</v>
      </c>
      <c r="AT112">
        <f t="shared" si="51"/>
        <v>64</v>
      </c>
      <c r="AU112" t="str">
        <f t="shared" si="52"/>
        <v>Oregon St.</v>
      </c>
      <c r="AV112">
        <f t="shared" si="53"/>
        <v>0.3706389104157502</v>
      </c>
      <c r="AW112">
        <f t="shared" si="54"/>
        <v>0.42185224859304965</v>
      </c>
      <c r="AX112" t="str">
        <f t="shared" si="55"/>
        <v>Oregon St.</v>
      </c>
      <c r="AY112">
        <f t="shared" si="56"/>
        <v>0.6905351212848686</v>
      </c>
      <c r="AZ112" s="13">
        <f t="shared" si="57"/>
        <v>105</v>
      </c>
      <c r="BA112" t="str">
        <f t="shared" si="58"/>
        <v>Oregon St.</v>
      </c>
      <c r="BB112" t="str">
        <f t="shared" si="59"/>
        <v/>
      </c>
      <c r="BC112">
        <v>111</v>
      </c>
    </row>
    <row r="113" spans="1:55" x14ac:dyDescent="0.25">
      <c r="A113">
        <v>1</v>
      </c>
      <c r="B113">
        <v>1</v>
      </c>
      <c r="C113">
        <v>1</v>
      </c>
      <c r="D113" t="s">
        <v>336</v>
      </c>
      <c r="E113">
        <f>VLOOKUP($D113,'AUTOMATED RPPF'!$C$2:'AUTOMATED RPPF'!$Q$365,2,FALSE)</f>
        <v>66.496899999999997</v>
      </c>
      <c r="F113">
        <f>VLOOKUP($D113,'AUTOMATED RPPF'!$C$2:'AUTOMATED RPPF'!$Q$365,3,FALSE)</f>
        <v>264</v>
      </c>
      <c r="G113">
        <f>VLOOKUP($D113,'AUTOMATED RPPF'!$C$2:'AUTOMATED RPPF'!$Q$365,4,FALSE)</f>
        <v>65.626599999999996</v>
      </c>
      <c r="H113">
        <f>VLOOKUP($D113,'AUTOMATED RPPF'!$C$2:'AUTOMATED RPPF'!$Q$365,5,FALSE)</f>
        <v>274</v>
      </c>
      <c r="I113">
        <f>VLOOKUP($D113,'AUTOMATED RPPF'!$C$2:'AUTOMATED RPPF'!$Q$365,6,FALSE)</f>
        <v>106.727</v>
      </c>
      <c r="J113">
        <f>VLOOKUP($D113,'AUTOMATED RPPF'!$C$2:'AUTOMATED RPPF'!$Q$365,7,FALSE)</f>
        <v>154</v>
      </c>
      <c r="K113">
        <f>VLOOKUP($D113,'AUTOMATED RPPF'!$C$2:'AUTOMATED RPPF'!$Q$365,8,FALSE)</f>
        <v>108.001</v>
      </c>
      <c r="L113">
        <f>VLOOKUP($D113,'AUTOMATED RPPF'!$C$2:'AUTOMATED RPPF'!$Q$365,9,FALSE)</f>
        <v>167</v>
      </c>
      <c r="M113">
        <f>VLOOKUP($D113,'AUTOMATED RPPF'!$C$2:'AUTOMATED RPPF'!$Q$365,10,FALSE)</f>
        <v>99.260999999999996</v>
      </c>
      <c r="N113">
        <f>VLOOKUP($D113,'AUTOMATED RPPF'!$C$2:'AUTOMATED RPPF'!$Q$365,11,FALSE)</f>
        <v>46</v>
      </c>
      <c r="O113">
        <f>VLOOKUP($D113,'AUTOMATED RPPF'!$C$2:'AUTOMATED RPPF'!$Q$365,12,FALSE)</f>
        <v>102.16800000000001</v>
      </c>
      <c r="P113">
        <f>VLOOKUP($D113,'AUTOMATED RPPF'!$C$2:'AUTOMATED RPPF'!$Q$365,13,FALSE)</f>
        <v>75</v>
      </c>
      <c r="Q113">
        <f>VLOOKUP($D113,'AUTOMATED RPPF'!$C$2:'AUTOMATED RPPF'!$Q$365,14,FALSE)</f>
        <v>5.8327099999999996</v>
      </c>
      <c r="R113">
        <f>VLOOKUP($D113,'AUTOMATED RPPF'!$C$2:'AUTOMATED RPPF'!$Q$365,15,FALSE)</f>
        <v>103</v>
      </c>
      <c r="S113" t="str">
        <f t="shared" si="30"/>
        <v>Troy</v>
      </c>
      <c r="T113">
        <f t="shared" si="31"/>
        <v>108.001</v>
      </c>
      <c r="U113" t="str">
        <f t="shared" si="32"/>
        <v>Troy</v>
      </c>
      <c r="V113">
        <f t="shared" si="33"/>
        <v>8.7718374841533941E-2</v>
      </c>
      <c r="W113" s="13">
        <f t="shared" si="34"/>
        <v>102</v>
      </c>
      <c r="X113" t="str">
        <f t="shared" si="35"/>
        <v>Troy</v>
      </c>
      <c r="Y113">
        <f t="shared" si="36"/>
        <v>775634.20499689691</v>
      </c>
      <c r="Z113" s="13">
        <f t="shared" si="37"/>
        <v>191</v>
      </c>
      <c r="AA113">
        <f t="shared" si="38"/>
        <v>24.666210163420995</v>
      </c>
      <c r="AB113">
        <f t="shared" si="39"/>
        <v>100</v>
      </c>
      <c r="AC113">
        <f t="shared" si="40"/>
        <v>101</v>
      </c>
      <c r="AD113" t="str">
        <f t="shared" si="41"/>
        <v>Troy</v>
      </c>
      <c r="AE113">
        <f>VLOOKUP($AD113,'AUTOMATED RPPF'!$C$2:'AUTOMATED RPPF'!$AQ$365,17,FALSE)</f>
        <v>0.59561120000000001</v>
      </c>
      <c r="AF113" s="13">
        <f t="shared" si="42"/>
        <v>112</v>
      </c>
      <c r="AG113">
        <f>VLOOKUP($AD113,'AUTOMATED RPPF'!$C$2:'AUTOMATED RPPF'!$AQ$365,16,FALSE)</f>
        <v>0.70819900000000002</v>
      </c>
      <c r="AH113" s="13">
        <f t="shared" si="43"/>
        <v>99</v>
      </c>
      <c r="AI113">
        <f t="shared" si="44"/>
        <v>0.65190510000000002</v>
      </c>
      <c r="AJ113" s="13">
        <f t="shared" si="45"/>
        <v>107</v>
      </c>
      <c r="AK113">
        <f>VLOOKUP($AD113,'AUTOMATED RPPF'!$C$2:'AUTOMATED RPPF'!$AQ$365,18,FALSE)</f>
        <v>0.56381340000000002</v>
      </c>
      <c r="AL113" s="13">
        <f t="shared" si="46"/>
        <v>134</v>
      </c>
      <c r="AM113">
        <f>VLOOKUP($AD113,'AUTOMATED RPPF'!$C$2:'AUTOMATED RPPF'!$AQ$365,19,FALSE)</f>
        <v>0.61021110000000001</v>
      </c>
      <c r="AN113" s="13">
        <f t="shared" si="47"/>
        <v>111</v>
      </c>
      <c r="AO113">
        <f t="shared" si="48"/>
        <v>124.33333333333333</v>
      </c>
      <c r="AP113">
        <f>IF(C113=1,(AO113/AE113),REF)</f>
        <v>208.74915269110676</v>
      </c>
      <c r="AQ113" s="13">
        <f t="shared" si="49"/>
        <v>116</v>
      </c>
      <c r="AR113">
        <f>IF(B113=1,(AO113/AI113),REF)</f>
        <v>190.72305667394428</v>
      </c>
      <c r="AS113" s="13">
        <f t="shared" si="50"/>
        <v>111</v>
      </c>
      <c r="AT113">
        <f t="shared" si="51"/>
        <v>107</v>
      </c>
      <c r="AU113" t="str">
        <f t="shared" si="52"/>
        <v>Troy</v>
      </c>
      <c r="AV113">
        <f t="shared" si="53"/>
        <v>0.38709274702761165</v>
      </c>
      <c r="AW113">
        <f t="shared" si="54"/>
        <v>0.38476300080614728</v>
      </c>
      <c r="AX113" t="str">
        <f t="shared" si="55"/>
        <v>Troy</v>
      </c>
      <c r="AY113">
        <f t="shared" si="56"/>
        <v>0.68328589980556298</v>
      </c>
      <c r="AZ113" s="13">
        <f t="shared" si="57"/>
        <v>112</v>
      </c>
      <c r="BA113" t="str">
        <f t="shared" si="58"/>
        <v>Troy</v>
      </c>
      <c r="BB113" t="str">
        <f t="shared" si="59"/>
        <v/>
      </c>
      <c r="BC113">
        <v>112</v>
      </c>
    </row>
    <row r="114" spans="1:55" x14ac:dyDescent="0.25">
      <c r="A114">
        <v>1</v>
      </c>
      <c r="B114">
        <v>1</v>
      </c>
      <c r="C114">
        <v>1</v>
      </c>
      <c r="D114" t="s">
        <v>76</v>
      </c>
      <c r="E114">
        <f>VLOOKUP($D114,'AUTOMATED RPPF'!$C$2:'AUTOMATED RPPF'!$Q$365,2,FALSE)</f>
        <v>67.683999999999997</v>
      </c>
      <c r="F114">
        <f>VLOOKUP($D114,'AUTOMATED RPPF'!$C$2:'AUTOMATED RPPF'!$Q$365,3,FALSE)</f>
        <v>204</v>
      </c>
      <c r="G114">
        <f>VLOOKUP($D114,'AUTOMATED RPPF'!$C$2:'AUTOMATED RPPF'!$Q$365,4,FALSE)</f>
        <v>67.203199999999995</v>
      </c>
      <c r="H114">
        <f>VLOOKUP($D114,'AUTOMATED RPPF'!$C$2:'AUTOMATED RPPF'!$Q$365,5,FALSE)</f>
        <v>192</v>
      </c>
      <c r="I114">
        <f>VLOOKUP($D114,'AUTOMATED RPPF'!$C$2:'AUTOMATED RPPF'!$Q$365,6,FALSE)</f>
        <v>109.21</v>
      </c>
      <c r="J114">
        <f>VLOOKUP($D114,'AUTOMATED RPPF'!$C$2:'AUTOMATED RPPF'!$Q$365,7,FALSE)</f>
        <v>109</v>
      </c>
      <c r="K114">
        <f>VLOOKUP($D114,'AUTOMATED RPPF'!$C$2:'AUTOMATED RPPF'!$Q$365,8,FALSE)</f>
        <v>112.94199999999999</v>
      </c>
      <c r="L114">
        <f>VLOOKUP($D114,'AUTOMATED RPPF'!$C$2:'AUTOMATED RPPF'!$Q$365,9,FALSE)</f>
        <v>81</v>
      </c>
      <c r="M114">
        <f>VLOOKUP($D114,'AUTOMATED RPPF'!$C$2:'AUTOMATED RPPF'!$Q$365,10,FALSE)</f>
        <v>110.65600000000001</v>
      </c>
      <c r="N114">
        <f>VLOOKUP($D114,'AUTOMATED RPPF'!$C$2:'AUTOMATED RPPF'!$Q$365,11,FALSE)</f>
        <v>288</v>
      </c>
      <c r="O114">
        <f>VLOOKUP($D114,'AUTOMATED RPPF'!$C$2:'AUTOMATED RPPF'!$Q$365,12,FALSE)</f>
        <v>109.389</v>
      </c>
      <c r="P114">
        <f>VLOOKUP($D114,'AUTOMATED RPPF'!$C$2:'AUTOMATED RPPF'!$Q$365,13,FALSE)</f>
        <v>209</v>
      </c>
      <c r="Q114">
        <f>VLOOKUP($D114,'AUTOMATED RPPF'!$C$2:'AUTOMATED RPPF'!$Q$365,14,FALSE)</f>
        <v>3.5529199999999999</v>
      </c>
      <c r="R114">
        <f>VLOOKUP($D114,'AUTOMATED RPPF'!$C$2:'AUTOMATED RPPF'!$Q$365,15,FALSE)</f>
        <v>121</v>
      </c>
      <c r="S114" t="str">
        <f t="shared" si="30"/>
        <v>California</v>
      </c>
      <c r="T114">
        <f t="shared" si="31"/>
        <v>112.94199999999999</v>
      </c>
      <c r="U114" t="str">
        <f t="shared" si="32"/>
        <v>California</v>
      </c>
      <c r="V114">
        <f t="shared" si="33"/>
        <v>5.2493942438390125E-2</v>
      </c>
      <c r="W114" s="13">
        <f t="shared" si="34"/>
        <v>120</v>
      </c>
      <c r="X114" t="str">
        <f t="shared" si="35"/>
        <v>California</v>
      </c>
      <c r="Y114">
        <f t="shared" si="36"/>
        <v>863370.02181697579</v>
      </c>
      <c r="Z114" s="13">
        <f t="shared" si="37"/>
        <v>92</v>
      </c>
      <c r="AA114">
        <f t="shared" si="38"/>
        <v>27.031604626371607</v>
      </c>
      <c r="AB114">
        <f t="shared" si="39"/>
        <v>217</v>
      </c>
      <c r="AC114">
        <f t="shared" si="40"/>
        <v>168.5</v>
      </c>
      <c r="AD114" t="str">
        <f t="shared" si="41"/>
        <v>California</v>
      </c>
      <c r="AE114">
        <f>VLOOKUP($AD114,'AUTOMATED RPPF'!$C$2:'AUTOMATED RPPF'!$AQ$365,17,FALSE)</f>
        <v>0.66359400000000002</v>
      </c>
      <c r="AF114" s="13">
        <f t="shared" si="42"/>
        <v>94</v>
      </c>
      <c r="AG114">
        <f>VLOOKUP($AD114,'AUTOMATED RPPF'!$C$2:'AUTOMATED RPPF'!$AQ$365,16,FALSE)</f>
        <v>0.52061619999999997</v>
      </c>
      <c r="AH114" s="13">
        <f t="shared" si="43"/>
        <v>162</v>
      </c>
      <c r="AI114">
        <f t="shared" si="44"/>
        <v>0.59210509999999994</v>
      </c>
      <c r="AJ114" s="13">
        <f t="shared" si="45"/>
        <v>123</v>
      </c>
      <c r="AK114">
        <f>VLOOKUP($AD114,'AUTOMATED RPPF'!$C$2:'AUTOMATED RPPF'!$AQ$365,18,FALSE)</f>
        <v>0.61931199999999997</v>
      </c>
      <c r="AL114" s="13">
        <f t="shared" si="46"/>
        <v>120</v>
      </c>
      <c r="AM114">
        <f>VLOOKUP($AD114,'AUTOMATED RPPF'!$C$2:'AUTOMATED RPPF'!$AQ$365,19,FALSE)</f>
        <v>0.56521319999999997</v>
      </c>
      <c r="AN114" s="13">
        <f t="shared" si="47"/>
        <v>132</v>
      </c>
      <c r="AO114">
        <f t="shared" si="48"/>
        <v>125.91666666666667</v>
      </c>
      <c r="AP114">
        <f>IF(C114=1,(AO114/AE114),REF)</f>
        <v>189.74955570223159</v>
      </c>
      <c r="AQ114" s="13">
        <f t="shared" si="49"/>
        <v>110</v>
      </c>
      <c r="AR114">
        <f>IF(B114=1,(AO114/AI114),REF)</f>
        <v>212.65931785871575</v>
      </c>
      <c r="AS114" s="13">
        <f t="shared" si="50"/>
        <v>119</v>
      </c>
      <c r="AT114">
        <f t="shared" si="51"/>
        <v>110</v>
      </c>
      <c r="AU114" t="str">
        <f t="shared" si="52"/>
        <v>California</v>
      </c>
      <c r="AV114">
        <f t="shared" si="53"/>
        <v>0.43541062667630992</v>
      </c>
      <c r="AW114">
        <f t="shared" si="54"/>
        <v>0.34474468089187998</v>
      </c>
      <c r="AX114" t="str">
        <f t="shared" si="55"/>
        <v>California</v>
      </c>
      <c r="AY114">
        <f t="shared" si="56"/>
        <v>0.68621535018646451</v>
      </c>
      <c r="AZ114" s="13">
        <f t="shared" si="57"/>
        <v>110</v>
      </c>
      <c r="BA114" t="str">
        <f t="shared" si="58"/>
        <v>California</v>
      </c>
      <c r="BB114" t="str">
        <f t="shared" si="59"/>
        <v/>
      </c>
      <c r="BC114">
        <v>113</v>
      </c>
    </row>
    <row r="115" spans="1:55" x14ac:dyDescent="0.25">
      <c r="A115">
        <v>1</v>
      </c>
      <c r="B115">
        <v>1</v>
      </c>
      <c r="C115">
        <v>1</v>
      </c>
      <c r="D115" t="s">
        <v>369</v>
      </c>
      <c r="E115">
        <f>VLOOKUP($D115,'AUTOMATED RPPF'!$C$2:'AUTOMATED RPPF'!$Q$365,2,FALSE)</f>
        <v>65.847099999999998</v>
      </c>
      <c r="F115">
        <f>VLOOKUP($D115,'AUTOMATED RPPF'!$C$2:'AUTOMATED RPPF'!$Q$365,3,FALSE)</f>
        <v>299</v>
      </c>
      <c r="G115">
        <f>VLOOKUP($D115,'AUTOMATED RPPF'!$C$2:'AUTOMATED RPPF'!$Q$365,4,FALSE)</f>
        <v>64.969499999999996</v>
      </c>
      <c r="H115">
        <f>VLOOKUP($D115,'AUTOMATED RPPF'!$C$2:'AUTOMATED RPPF'!$Q$365,5,FALSE)</f>
        <v>302</v>
      </c>
      <c r="I115">
        <f>VLOOKUP($D115,'AUTOMATED RPPF'!$C$2:'AUTOMATED RPPF'!$Q$365,6,FALSE)</f>
        <v>104.242</v>
      </c>
      <c r="J115">
        <f>VLOOKUP($D115,'AUTOMATED RPPF'!$C$2:'AUTOMATED RPPF'!$Q$365,7,FALSE)</f>
        <v>226</v>
      </c>
      <c r="K115">
        <f>VLOOKUP($D115,'AUTOMATED RPPF'!$C$2:'AUTOMATED RPPF'!$Q$365,8,FALSE)</f>
        <v>107.761</v>
      </c>
      <c r="L115">
        <f>VLOOKUP($D115,'AUTOMATED RPPF'!$C$2:'AUTOMATED RPPF'!$Q$365,9,FALSE)</f>
        <v>171</v>
      </c>
      <c r="M115">
        <f>VLOOKUP($D115,'AUTOMATED RPPF'!$C$2:'AUTOMATED RPPF'!$Q$365,10,FALSE)</f>
        <v>109.498</v>
      </c>
      <c r="N115">
        <f>VLOOKUP($D115,'AUTOMATED RPPF'!$C$2:'AUTOMATED RPPF'!$Q$365,11,FALSE)</f>
        <v>263</v>
      </c>
      <c r="O115">
        <f>VLOOKUP($D115,'AUTOMATED RPPF'!$C$2:'AUTOMATED RPPF'!$Q$365,12,FALSE)</f>
        <v>107.843</v>
      </c>
      <c r="P115">
        <f>VLOOKUP($D115,'AUTOMATED RPPF'!$C$2:'AUTOMATED RPPF'!$Q$365,13,FALSE)</f>
        <v>180</v>
      </c>
      <c r="Q115">
        <f>VLOOKUP($D115,'AUTOMATED RPPF'!$C$2:'AUTOMATED RPPF'!$Q$365,14,FALSE)</f>
        <v>-8.1864999999999993E-2</v>
      </c>
      <c r="R115">
        <f>VLOOKUP($D115,'AUTOMATED RPPF'!$C$2:'AUTOMATED RPPF'!$Q$365,15,FALSE)</f>
        <v>164</v>
      </c>
      <c r="S115" t="str">
        <f t="shared" si="30"/>
        <v>Virginia Tech</v>
      </c>
      <c r="T115">
        <f t="shared" si="31"/>
        <v>107.761</v>
      </c>
      <c r="U115" t="str">
        <f t="shared" si="32"/>
        <v>Virginia Tech</v>
      </c>
      <c r="V115">
        <f t="shared" si="33"/>
        <v>-1.245309208757984E-3</v>
      </c>
      <c r="W115" s="13">
        <f t="shared" si="34"/>
        <v>164</v>
      </c>
      <c r="X115" t="str">
        <f t="shared" si="35"/>
        <v>Virginia Tech</v>
      </c>
      <c r="Y115">
        <f t="shared" si="36"/>
        <v>764645.04496179894</v>
      </c>
      <c r="Z115" s="13">
        <f t="shared" si="37"/>
        <v>202</v>
      </c>
      <c r="AA115">
        <f t="shared" si="38"/>
        <v>27.160044944478603</v>
      </c>
      <c r="AB115">
        <f t="shared" si="39"/>
        <v>224</v>
      </c>
      <c r="AC115">
        <f t="shared" si="40"/>
        <v>194</v>
      </c>
      <c r="AD115" t="str">
        <f t="shared" si="41"/>
        <v>Virginia Tech</v>
      </c>
      <c r="AE115">
        <f>VLOOKUP($AD115,'AUTOMATED RPPF'!$C$2:'AUTOMATED RPPF'!$AQ$365,17,FALSE)</f>
        <v>0.60501079999999996</v>
      </c>
      <c r="AF115" s="13">
        <f t="shared" si="42"/>
        <v>108</v>
      </c>
      <c r="AG115">
        <f>VLOOKUP($AD115,'AUTOMATED RPPF'!$C$2:'AUTOMATED RPPF'!$AQ$365,16,FALSE)</f>
        <v>0.51001700000000005</v>
      </c>
      <c r="AH115" s="13">
        <f t="shared" si="43"/>
        <v>170</v>
      </c>
      <c r="AI115">
        <f t="shared" si="44"/>
        <v>0.55751390000000001</v>
      </c>
      <c r="AJ115" s="13">
        <f t="shared" si="45"/>
        <v>134</v>
      </c>
      <c r="AK115">
        <f>VLOOKUP($AD115,'AUTOMATED RPPF'!$C$2:'AUTOMATED RPPF'!$AQ$365,18,FALSE)</f>
        <v>0.45211849999999998</v>
      </c>
      <c r="AL115" s="13">
        <f t="shared" si="46"/>
        <v>184</v>
      </c>
      <c r="AM115">
        <f>VLOOKUP($AD115,'AUTOMATED RPPF'!$C$2:'AUTOMATED RPPF'!$AQ$365,19,FALSE)</f>
        <v>0.67249599999999998</v>
      </c>
      <c r="AN115" s="13">
        <f t="shared" si="47"/>
        <v>96</v>
      </c>
      <c r="AO115">
        <f t="shared" si="48"/>
        <v>162.33333333333334</v>
      </c>
      <c r="AP115">
        <f>IF(C115=1,(AO115/AE115),REF)</f>
        <v>268.31476947739338</v>
      </c>
      <c r="AQ115" s="13">
        <f t="shared" si="49"/>
        <v>134</v>
      </c>
      <c r="AR115">
        <f>IF(B115=1,(AO115/AI115),REF)</f>
        <v>291.17360721110873</v>
      </c>
      <c r="AS115" s="13">
        <f t="shared" si="50"/>
        <v>147</v>
      </c>
      <c r="AT115">
        <f t="shared" si="51"/>
        <v>134</v>
      </c>
      <c r="AU115" t="str">
        <f t="shared" si="52"/>
        <v>Virginia Tech</v>
      </c>
      <c r="AV115">
        <f t="shared" si="53"/>
        <v>0.38345404176320413</v>
      </c>
      <c r="AW115">
        <f t="shared" si="54"/>
        <v>0.31210162022634524</v>
      </c>
      <c r="AX115" t="str">
        <f t="shared" si="55"/>
        <v>Virginia Tech</v>
      </c>
      <c r="AY115">
        <f t="shared" si="56"/>
        <v>0.65542161204798011</v>
      </c>
      <c r="AZ115" s="13">
        <f t="shared" si="57"/>
        <v>126</v>
      </c>
      <c r="BA115" t="str">
        <f t="shared" si="58"/>
        <v>Virginia Tech</v>
      </c>
      <c r="BB115" t="str">
        <f t="shared" si="59"/>
        <v/>
      </c>
      <c r="BC115">
        <v>114</v>
      </c>
    </row>
    <row r="116" spans="1:55" x14ac:dyDescent="0.25">
      <c r="A116">
        <v>1</v>
      </c>
      <c r="B116">
        <v>1</v>
      </c>
      <c r="C116">
        <v>1</v>
      </c>
      <c r="D116" t="s">
        <v>351</v>
      </c>
      <c r="E116">
        <f>VLOOKUP($D116,'AUTOMATED RPPF'!$C$2:'AUTOMATED RPPF'!$Q$365,2,FALSE)</f>
        <v>66.480500000000006</v>
      </c>
      <c r="F116">
        <f>VLOOKUP($D116,'AUTOMATED RPPF'!$C$2:'AUTOMATED RPPF'!$Q$365,3,FALSE)</f>
        <v>267</v>
      </c>
      <c r="G116">
        <f>VLOOKUP($D116,'AUTOMATED RPPF'!$C$2:'AUTOMATED RPPF'!$Q$365,4,FALSE)</f>
        <v>65.761200000000002</v>
      </c>
      <c r="H116">
        <f>VLOOKUP($D116,'AUTOMATED RPPF'!$C$2:'AUTOMATED RPPF'!$Q$365,5,FALSE)</f>
        <v>258</v>
      </c>
      <c r="I116">
        <f>VLOOKUP($D116,'AUTOMATED RPPF'!$C$2:'AUTOMATED RPPF'!$Q$365,6,FALSE)</f>
        <v>113.926</v>
      </c>
      <c r="J116">
        <f>VLOOKUP($D116,'AUTOMATED RPPF'!$C$2:'AUTOMATED RPPF'!$Q$365,7,FALSE)</f>
        <v>40</v>
      </c>
      <c r="K116">
        <f>VLOOKUP($D116,'AUTOMATED RPPF'!$C$2:'AUTOMATED RPPF'!$Q$365,8,FALSE)</f>
        <v>112.56399999999999</v>
      </c>
      <c r="L116">
        <f>VLOOKUP($D116,'AUTOMATED RPPF'!$C$2:'AUTOMATED RPPF'!$Q$365,9,FALSE)</f>
        <v>86</v>
      </c>
      <c r="M116">
        <f>VLOOKUP($D116,'AUTOMATED RPPF'!$C$2:'AUTOMATED RPPF'!$Q$365,10,FALSE)</f>
        <v>104.765</v>
      </c>
      <c r="N116">
        <f>VLOOKUP($D116,'AUTOMATED RPPF'!$C$2:'AUTOMATED RPPF'!$Q$365,11,FALSE)</f>
        <v>152</v>
      </c>
      <c r="O116">
        <f>VLOOKUP($D116,'AUTOMATED RPPF'!$C$2:'AUTOMATED RPPF'!$Q$365,12,FALSE)</f>
        <v>108.55200000000001</v>
      </c>
      <c r="P116">
        <f>VLOOKUP($D116,'AUTOMATED RPPF'!$C$2:'AUTOMATED RPPF'!$Q$365,13,FALSE)</f>
        <v>195</v>
      </c>
      <c r="Q116">
        <f>VLOOKUP($D116,'AUTOMATED RPPF'!$C$2:'AUTOMATED RPPF'!$Q$365,14,FALSE)</f>
        <v>4.01234</v>
      </c>
      <c r="R116">
        <f>VLOOKUP($D116,'AUTOMATED RPPF'!$C$2:'AUTOMATED RPPF'!$Q$365,15,FALSE)</f>
        <v>115</v>
      </c>
      <c r="S116" t="str">
        <f t="shared" si="30"/>
        <v>UNC Wilmington</v>
      </c>
      <c r="T116">
        <f t="shared" si="31"/>
        <v>112.56399999999999</v>
      </c>
      <c r="U116" t="str">
        <f t="shared" si="32"/>
        <v>UNC Wilmington</v>
      </c>
      <c r="V116">
        <f t="shared" si="33"/>
        <v>6.0348523251178704E-2</v>
      </c>
      <c r="W116" s="13">
        <f t="shared" si="34"/>
        <v>116</v>
      </c>
      <c r="X116" t="str">
        <f t="shared" si="35"/>
        <v>UNC Wilmington</v>
      </c>
      <c r="Y116">
        <f t="shared" si="36"/>
        <v>842351.41962912795</v>
      </c>
      <c r="Z116" s="13">
        <f t="shared" si="37"/>
        <v>113</v>
      </c>
      <c r="AA116">
        <f t="shared" si="38"/>
        <v>27.184806747254367</v>
      </c>
      <c r="AB116">
        <f t="shared" si="39"/>
        <v>226</v>
      </c>
      <c r="AC116">
        <f t="shared" si="40"/>
        <v>171</v>
      </c>
      <c r="AD116" t="str">
        <f t="shared" si="41"/>
        <v>UNC Wilmington</v>
      </c>
      <c r="AE116">
        <f>VLOOKUP($AD116,'AUTOMATED RPPF'!$C$2:'AUTOMATED RPPF'!$AQ$365,17,FALSE)</f>
        <v>0.60761069999999995</v>
      </c>
      <c r="AF116" s="13">
        <f t="shared" si="42"/>
        <v>107</v>
      </c>
      <c r="AG116">
        <f>VLOOKUP($AD116,'AUTOMATED RPPF'!$C$2:'AUTOMATED RPPF'!$AQ$365,16,FALSE)</f>
        <v>0.6248127</v>
      </c>
      <c r="AH116" s="13">
        <f t="shared" si="43"/>
        <v>127</v>
      </c>
      <c r="AI116">
        <f t="shared" si="44"/>
        <v>0.61621170000000003</v>
      </c>
      <c r="AJ116" s="13">
        <f t="shared" si="45"/>
        <v>114</v>
      </c>
      <c r="AK116">
        <f>VLOOKUP($AD116,'AUTOMATED RPPF'!$C$2:'AUTOMATED RPPF'!$AQ$365,18,FALSE)</f>
        <v>0.60471260000000004</v>
      </c>
      <c r="AL116" s="13">
        <f t="shared" si="46"/>
        <v>126</v>
      </c>
      <c r="AM116">
        <f>VLOOKUP($AD116,'AUTOMATED RPPF'!$C$2:'AUTOMATED RPPF'!$AQ$365,19,FALSE)</f>
        <v>0.70078700000000005</v>
      </c>
      <c r="AN116" s="13">
        <f t="shared" si="47"/>
        <v>87</v>
      </c>
      <c r="AO116">
        <f t="shared" si="48"/>
        <v>121.16666666666667</v>
      </c>
      <c r="AP116">
        <f>IF(C116=1,(AO116/AE116),REF)</f>
        <v>199.41496531688247</v>
      </c>
      <c r="AQ116" s="13">
        <f t="shared" si="49"/>
        <v>113</v>
      </c>
      <c r="AR116">
        <f>IF(B116=1,(AO116/AI116),REF)</f>
        <v>196.63155806140432</v>
      </c>
      <c r="AS116" s="13">
        <f t="shared" si="50"/>
        <v>112</v>
      </c>
      <c r="AT116">
        <f t="shared" si="51"/>
        <v>112</v>
      </c>
      <c r="AU116" t="str">
        <f t="shared" si="52"/>
        <v>UNC Wilmington</v>
      </c>
      <c r="AV116">
        <f t="shared" si="53"/>
        <v>0.39670190760233726</v>
      </c>
      <c r="AW116">
        <f t="shared" si="54"/>
        <v>0.36231191108217597</v>
      </c>
      <c r="AX116" t="str">
        <f t="shared" si="55"/>
        <v>UNC Wilmington</v>
      </c>
      <c r="AY116">
        <f t="shared" si="56"/>
        <v>0.67871566791722571</v>
      </c>
      <c r="AZ116" s="13">
        <f t="shared" si="57"/>
        <v>115</v>
      </c>
      <c r="BA116" t="str">
        <f t="shared" si="58"/>
        <v>UNC Wilmington</v>
      </c>
      <c r="BB116" t="str">
        <f t="shared" si="59"/>
        <v/>
      </c>
      <c r="BC116">
        <v>115</v>
      </c>
    </row>
    <row r="117" spans="1:55" x14ac:dyDescent="0.25">
      <c r="A117">
        <v>1</v>
      </c>
      <c r="B117">
        <v>1</v>
      </c>
      <c r="C117">
        <v>1</v>
      </c>
      <c r="D117" t="s">
        <v>92</v>
      </c>
      <c r="E117">
        <f>VLOOKUP($D117,'AUTOMATED RPPF'!$C$2:'AUTOMATED RPPF'!$Q$365,2,FALSE)</f>
        <v>68.248400000000004</v>
      </c>
      <c r="F117">
        <f>VLOOKUP($D117,'AUTOMATED RPPF'!$C$2:'AUTOMATED RPPF'!$Q$365,3,FALSE)</f>
        <v>177</v>
      </c>
      <c r="G117">
        <f>VLOOKUP($D117,'AUTOMATED RPPF'!$C$2:'AUTOMATED RPPF'!$Q$365,4,FALSE)</f>
        <v>67.156199999999998</v>
      </c>
      <c r="H117">
        <f>VLOOKUP($D117,'AUTOMATED RPPF'!$C$2:'AUTOMATED RPPF'!$Q$365,5,FALSE)</f>
        <v>194</v>
      </c>
      <c r="I117">
        <f>VLOOKUP($D117,'AUTOMATED RPPF'!$C$2:'AUTOMATED RPPF'!$Q$365,6,FALSE)</f>
        <v>101.967</v>
      </c>
      <c r="J117">
        <f>VLOOKUP($D117,'AUTOMATED RPPF'!$C$2:'AUTOMATED RPPF'!$Q$365,7,FALSE)</f>
        <v>265</v>
      </c>
      <c r="K117">
        <f>VLOOKUP($D117,'AUTOMATED RPPF'!$C$2:'AUTOMATED RPPF'!$Q$365,8,FALSE)</f>
        <v>108.383</v>
      </c>
      <c r="L117">
        <f>VLOOKUP($D117,'AUTOMATED RPPF'!$C$2:'AUTOMATED RPPF'!$Q$365,9,FALSE)</f>
        <v>161</v>
      </c>
      <c r="M117">
        <f>VLOOKUP($D117,'AUTOMATED RPPF'!$C$2:'AUTOMATED RPPF'!$Q$365,10,FALSE)</f>
        <v>104.60299999999999</v>
      </c>
      <c r="N117">
        <f>VLOOKUP($D117,'AUTOMATED RPPF'!$C$2:'AUTOMATED RPPF'!$Q$365,11,FALSE)</f>
        <v>146</v>
      </c>
      <c r="O117">
        <f>VLOOKUP($D117,'AUTOMATED RPPF'!$C$2:'AUTOMATED RPPF'!$Q$365,12,FALSE)</f>
        <v>101.563</v>
      </c>
      <c r="P117">
        <f>VLOOKUP($D117,'AUTOMATED RPPF'!$C$2:'AUTOMATED RPPF'!$Q$365,13,FALSE)</f>
        <v>69</v>
      </c>
      <c r="Q117">
        <f>VLOOKUP($D117,'AUTOMATED RPPF'!$C$2:'AUTOMATED RPPF'!$Q$365,14,FALSE)</f>
        <v>6.8204599999999997</v>
      </c>
      <c r="R117">
        <f>VLOOKUP($D117,'AUTOMATED RPPF'!$C$2:'AUTOMATED RPPF'!$Q$365,15,FALSE)</f>
        <v>96</v>
      </c>
      <c r="S117" t="str">
        <f t="shared" si="30"/>
        <v>Colorado</v>
      </c>
      <c r="T117">
        <f t="shared" si="31"/>
        <v>108.383</v>
      </c>
      <c r="U117" t="str">
        <f t="shared" si="32"/>
        <v>Colorado</v>
      </c>
      <c r="V117">
        <f t="shared" si="33"/>
        <v>9.9929082586551379E-2</v>
      </c>
      <c r="W117" s="13">
        <f t="shared" si="34"/>
        <v>98</v>
      </c>
      <c r="X117" t="str">
        <f t="shared" si="35"/>
        <v>Colorado</v>
      </c>
      <c r="Y117">
        <f t="shared" si="36"/>
        <v>801705.40252474754</v>
      </c>
      <c r="Z117" s="13">
        <f t="shared" si="37"/>
        <v>153</v>
      </c>
      <c r="AA117">
        <f t="shared" si="38"/>
        <v>23.805886508252261</v>
      </c>
      <c r="AB117">
        <f t="shared" si="39"/>
        <v>74</v>
      </c>
      <c r="AC117">
        <f t="shared" si="40"/>
        <v>86</v>
      </c>
      <c r="AD117" t="str">
        <f t="shared" si="41"/>
        <v>Colorado</v>
      </c>
      <c r="AE117">
        <f>VLOOKUP($AD117,'AUTOMATED RPPF'!$C$2:'AUTOMATED RPPF'!$AQ$365,17,FALSE)</f>
        <v>0.56101290000000004</v>
      </c>
      <c r="AF117" s="13">
        <f t="shared" si="42"/>
        <v>129</v>
      </c>
      <c r="AG117">
        <f>VLOOKUP($AD117,'AUTOMATED RPPF'!$C$2:'AUTOMATED RPPF'!$AQ$365,16,FALSE)</f>
        <v>0.75448700000000002</v>
      </c>
      <c r="AH117" s="13">
        <f t="shared" si="43"/>
        <v>87</v>
      </c>
      <c r="AI117">
        <f t="shared" si="44"/>
        <v>0.65774995000000003</v>
      </c>
      <c r="AJ117" s="13">
        <f t="shared" si="45"/>
        <v>105</v>
      </c>
      <c r="AK117">
        <f>VLOOKUP($AD117,'AUTOMATED RPPF'!$C$2:'AUTOMATED RPPF'!$AQ$365,18,FALSE)</f>
        <v>0.75278199999999995</v>
      </c>
      <c r="AL117" s="13">
        <f t="shared" si="46"/>
        <v>82</v>
      </c>
      <c r="AM117">
        <f>VLOOKUP($AD117,'AUTOMATED RPPF'!$C$2:'AUTOMATED RPPF'!$AQ$365,19,FALSE)</f>
        <v>0.52481480000000003</v>
      </c>
      <c r="AN117" s="13">
        <f t="shared" si="47"/>
        <v>148</v>
      </c>
      <c r="AO117">
        <f t="shared" si="48"/>
        <v>112</v>
      </c>
      <c r="AP117">
        <f>IF(C117=1,(AO117/AE117),REF)</f>
        <v>199.63890313395643</v>
      </c>
      <c r="AQ117" s="13">
        <f t="shared" si="49"/>
        <v>114</v>
      </c>
      <c r="AR117">
        <f>IF(B117=1,(AO117/AI117),REF)</f>
        <v>170.27747398536479</v>
      </c>
      <c r="AS117" s="13">
        <f t="shared" si="50"/>
        <v>103</v>
      </c>
      <c r="AT117">
        <f t="shared" si="51"/>
        <v>82</v>
      </c>
      <c r="AU117" t="str">
        <f t="shared" si="52"/>
        <v>Colorado</v>
      </c>
      <c r="AV117">
        <f t="shared" si="53"/>
        <v>0.36623764313035312</v>
      </c>
      <c r="AW117">
        <f t="shared" si="54"/>
        <v>0.39375447107454498</v>
      </c>
      <c r="AX117" t="str">
        <f t="shared" si="55"/>
        <v>Colorado</v>
      </c>
      <c r="AY117">
        <f t="shared" si="56"/>
        <v>0.67906545228951021</v>
      </c>
      <c r="AZ117" s="13">
        <f t="shared" si="57"/>
        <v>113</v>
      </c>
      <c r="BA117" t="str">
        <f t="shared" si="58"/>
        <v>Colorado</v>
      </c>
      <c r="BB117" t="str">
        <f t="shared" si="59"/>
        <v/>
      </c>
      <c r="BC117">
        <v>116</v>
      </c>
    </row>
    <row r="118" spans="1:55" x14ac:dyDescent="0.25">
      <c r="A118">
        <v>1</v>
      </c>
      <c r="B118">
        <v>1</v>
      </c>
      <c r="C118">
        <v>1</v>
      </c>
      <c r="D118" t="s">
        <v>85</v>
      </c>
      <c r="E118">
        <f>VLOOKUP($D118,'AUTOMATED RPPF'!$C$2:'AUTOMATED RPPF'!$Q$365,2,FALSE)</f>
        <v>68.013199999999998</v>
      </c>
      <c r="F118">
        <f>VLOOKUP($D118,'AUTOMATED RPPF'!$C$2:'AUTOMATED RPPF'!$Q$365,3,FALSE)</f>
        <v>189</v>
      </c>
      <c r="G118">
        <f>VLOOKUP($D118,'AUTOMATED RPPF'!$C$2:'AUTOMATED RPPF'!$Q$365,4,FALSE)</f>
        <v>67.069299999999998</v>
      </c>
      <c r="H118">
        <f>VLOOKUP($D118,'AUTOMATED RPPF'!$C$2:'AUTOMATED RPPF'!$Q$365,5,FALSE)</f>
        <v>197</v>
      </c>
      <c r="I118">
        <f>VLOOKUP($D118,'AUTOMATED RPPF'!$C$2:'AUTOMATED RPPF'!$Q$365,6,FALSE)</f>
        <v>114.35299999999999</v>
      </c>
      <c r="J118">
        <f>VLOOKUP($D118,'AUTOMATED RPPF'!$C$2:'AUTOMATED RPPF'!$Q$365,7,FALSE)</f>
        <v>38</v>
      </c>
      <c r="K118">
        <f>VLOOKUP($D118,'AUTOMATED RPPF'!$C$2:'AUTOMATED RPPF'!$Q$365,8,FALSE)</f>
        <v>115.56399999999999</v>
      </c>
      <c r="L118">
        <f>VLOOKUP($D118,'AUTOMATED RPPF'!$C$2:'AUTOMATED RPPF'!$Q$365,9,FALSE)</f>
        <v>57</v>
      </c>
      <c r="M118">
        <f>VLOOKUP($D118,'AUTOMATED RPPF'!$C$2:'AUTOMATED RPPF'!$Q$365,10,FALSE)</f>
        <v>108.009</v>
      </c>
      <c r="N118">
        <f>VLOOKUP($D118,'AUTOMATED RPPF'!$C$2:'AUTOMATED RPPF'!$Q$365,11,FALSE)</f>
        <v>227</v>
      </c>
      <c r="O118">
        <f>VLOOKUP($D118,'AUTOMATED RPPF'!$C$2:'AUTOMATED RPPF'!$Q$365,12,FALSE)</f>
        <v>110.983</v>
      </c>
      <c r="P118">
        <f>VLOOKUP($D118,'AUTOMATED RPPF'!$C$2:'AUTOMATED RPPF'!$Q$365,13,FALSE)</f>
        <v>245</v>
      </c>
      <c r="Q118">
        <f>VLOOKUP($D118,'AUTOMATED RPPF'!$C$2:'AUTOMATED RPPF'!$Q$365,14,FALSE)</f>
        <v>4.5807599999999997</v>
      </c>
      <c r="R118">
        <f>VLOOKUP($D118,'AUTOMATED RPPF'!$C$2:'AUTOMATED RPPF'!$Q$365,15,FALSE)</f>
        <v>110</v>
      </c>
      <c r="S118" t="str">
        <f t="shared" si="30"/>
        <v>Chattanooga</v>
      </c>
      <c r="T118">
        <f t="shared" si="31"/>
        <v>115.56399999999999</v>
      </c>
      <c r="U118" t="str">
        <f t="shared" si="32"/>
        <v>Chattanooga</v>
      </c>
      <c r="V118">
        <f t="shared" si="33"/>
        <v>6.7354572347720576E-2</v>
      </c>
      <c r="W118" s="13">
        <f t="shared" si="34"/>
        <v>110</v>
      </c>
      <c r="X118" t="str">
        <f t="shared" si="35"/>
        <v>Chattanooga</v>
      </c>
      <c r="Y118">
        <f t="shared" si="36"/>
        <v>908318.87703086704</v>
      </c>
      <c r="Z118" s="13">
        <f t="shared" si="37"/>
        <v>64</v>
      </c>
      <c r="AA118">
        <f t="shared" si="38"/>
        <v>27.53069197934223</v>
      </c>
      <c r="AB118">
        <f t="shared" si="39"/>
        <v>239</v>
      </c>
      <c r="AC118">
        <f t="shared" si="40"/>
        <v>174.5</v>
      </c>
      <c r="AD118" t="str">
        <f t="shared" si="41"/>
        <v>Chattanooga</v>
      </c>
      <c r="AE118">
        <f>VLOOKUP($AD118,'AUTOMATED RPPF'!$C$2:'AUTOMATED RPPF'!$AQ$365,17,FALSE)</f>
        <v>0.6307102</v>
      </c>
      <c r="AF118" s="13">
        <f t="shared" si="42"/>
        <v>102</v>
      </c>
      <c r="AG118">
        <f>VLOOKUP($AD118,'AUTOMATED RPPF'!$C$2:'AUTOMATED RPPF'!$AQ$365,16,FALSE)</f>
        <v>0.49921749999999998</v>
      </c>
      <c r="AH118" s="13">
        <f t="shared" si="43"/>
        <v>175</v>
      </c>
      <c r="AI118">
        <f t="shared" si="44"/>
        <v>0.56496385000000005</v>
      </c>
      <c r="AJ118" s="13">
        <f t="shared" si="45"/>
        <v>132</v>
      </c>
      <c r="AK118">
        <f>VLOOKUP($AD118,'AUTOMATED RPPF'!$C$2:'AUTOMATED RPPF'!$AQ$365,18,FALSE)</f>
        <v>0.48431669999999999</v>
      </c>
      <c r="AL118" s="13">
        <f t="shared" si="46"/>
        <v>167</v>
      </c>
      <c r="AM118">
        <f>VLOOKUP($AD118,'AUTOMATED RPPF'!$C$2:'AUTOMATED RPPF'!$AQ$365,19,FALSE)</f>
        <v>0.70767999999999998</v>
      </c>
      <c r="AN118" s="13">
        <f t="shared" si="47"/>
        <v>80</v>
      </c>
      <c r="AO118">
        <f t="shared" si="48"/>
        <v>121.25</v>
      </c>
      <c r="AP118">
        <f>IF(C118=1,(AO118/AE118),REF)</f>
        <v>192.2436009438249</v>
      </c>
      <c r="AQ118" s="13">
        <f t="shared" si="49"/>
        <v>111</v>
      </c>
      <c r="AR118">
        <f>IF(B118=1,(AO118/AI118),REF)</f>
        <v>214.61550150509629</v>
      </c>
      <c r="AS118" s="13">
        <f t="shared" si="50"/>
        <v>120</v>
      </c>
      <c r="AT118">
        <f t="shared" si="51"/>
        <v>111</v>
      </c>
      <c r="AU118" t="str">
        <f t="shared" si="52"/>
        <v>Chattanooga</v>
      </c>
      <c r="AV118">
        <f t="shared" si="53"/>
        <v>0.41329420485022272</v>
      </c>
      <c r="AW118">
        <f t="shared" si="54"/>
        <v>0.32856579387106216</v>
      </c>
      <c r="AX118" t="str">
        <f t="shared" si="55"/>
        <v>Chattanooga</v>
      </c>
      <c r="AY118">
        <f t="shared" si="56"/>
        <v>0.67253793104332993</v>
      </c>
      <c r="AZ118" s="13">
        <f t="shared" si="57"/>
        <v>116</v>
      </c>
      <c r="BA118" t="str">
        <f t="shared" si="58"/>
        <v>Chattanooga</v>
      </c>
      <c r="BB118" t="str">
        <f t="shared" si="59"/>
        <v/>
      </c>
      <c r="BC118">
        <v>117</v>
      </c>
    </row>
    <row r="119" spans="1:55" x14ac:dyDescent="0.25">
      <c r="A119">
        <v>1</v>
      </c>
      <c r="B119">
        <v>1</v>
      </c>
      <c r="C119">
        <v>1</v>
      </c>
      <c r="D119" t="s">
        <v>254</v>
      </c>
      <c r="E119">
        <f>VLOOKUP($D119,'AUTOMATED RPPF'!$C$2:'AUTOMATED RPPF'!$Q$365,2,FALSE)</f>
        <v>71.1678</v>
      </c>
      <c r="F119">
        <f>VLOOKUP($D119,'AUTOMATED RPPF'!$C$2:'AUTOMATED RPPF'!$Q$365,3,FALSE)</f>
        <v>38</v>
      </c>
      <c r="G119">
        <f>VLOOKUP($D119,'AUTOMATED RPPF'!$C$2:'AUTOMATED RPPF'!$Q$365,4,FALSE)</f>
        <v>71.020499999999998</v>
      </c>
      <c r="H119">
        <f>VLOOKUP($D119,'AUTOMATED RPPF'!$C$2:'AUTOMATED RPPF'!$Q$365,5,FALSE)</f>
        <v>26</v>
      </c>
      <c r="I119">
        <f>VLOOKUP($D119,'AUTOMATED RPPF'!$C$2:'AUTOMATED RPPF'!$Q$365,6,FALSE)</f>
        <v>102.90300000000001</v>
      </c>
      <c r="J119">
        <f>VLOOKUP($D119,'AUTOMATED RPPF'!$C$2:'AUTOMATED RPPF'!$Q$365,7,FALSE)</f>
        <v>258</v>
      </c>
      <c r="K119">
        <f>VLOOKUP($D119,'AUTOMATED RPPF'!$C$2:'AUTOMATED RPPF'!$Q$365,8,FALSE)</f>
        <v>109.512</v>
      </c>
      <c r="L119">
        <f>VLOOKUP($D119,'AUTOMATED RPPF'!$C$2:'AUTOMATED RPPF'!$Q$365,9,FALSE)</f>
        <v>130</v>
      </c>
      <c r="M119">
        <f>VLOOKUP($D119,'AUTOMATED RPPF'!$C$2:'AUTOMATED RPPF'!$Q$365,10,FALSE)</f>
        <v>107.005</v>
      </c>
      <c r="N119">
        <f>VLOOKUP($D119,'AUTOMATED RPPF'!$C$2:'AUTOMATED RPPF'!$Q$365,11,FALSE)</f>
        <v>198</v>
      </c>
      <c r="O119">
        <f>VLOOKUP($D119,'AUTOMATED RPPF'!$C$2:'AUTOMATED RPPF'!$Q$365,12,FALSE)</f>
        <v>103.55500000000001</v>
      </c>
      <c r="P119">
        <f>VLOOKUP($D119,'AUTOMATED RPPF'!$C$2:'AUTOMATED RPPF'!$Q$365,13,FALSE)</f>
        <v>98</v>
      </c>
      <c r="Q119">
        <f>VLOOKUP($D119,'AUTOMATED RPPF'!$C$2:'AUTOMATED RPPF'!$Q$365,14,FALSE)</f>
        <v>5.9567899999999998</v>
      </c>
      <c r="R119">
        <f>VLOOKUP($D119,'AUTOMATED RPPF'!$C$2:'AUTOMATED RPPF'!$Q$365,15,FALSE)</f>
        <v>102</v>
      </c>
      <c r="S119" t="str">
        <f t="shared" si="30"/>
        <v>Oklahoma St.</v>
      </c>
      <c r="T119">
        <f t="shared" si="31"/>
        <v>109.512</v>
      </c>
      <c r="U119" t="str">
        <f t="shared" si="32"/>
        <v>Oklahoma St.</v>
      </c>
      <c r="V119">
        <f t="shared" si="33"/>
        <v>8.3703585048294227E-2</v>
      </c>
      <c r="W119" s="13">
        <f t="shared" si="34"/>
        <v>104</v>
      </c>
      <c r="X119" t="str">
        <f t="shared" si="35"/>
        <v>Oklahoma St.</v>
      </c>
      <c r="Y119">
        <f t="shared" si="36"/>
        <v>853506.75317656319</v>
      </c>
      <c r="Z119" s="13">
        <f t="shared" si="37"/>
        <v>97</v>
      </c>
      <c r="AA119">
        <f t="shared" si="38"/>
        <v>23.549960121646951</v>
      </c>
      <c r="AB119">
        <f t="shared" si="39"/>
        <v>66</v>
      </c>
      <c r="AC119">
        <f t="shared" si="40"/>
        <v>85</v>
      </c>
      <c r="AD119" t="str">
        <f t="shared" si="41"/>
        <v>Oklahoma St.</v>
      </c>
      <c r="AE119">
        <f>VLOOKUP($AD119,'AUTOMATED RPPF'!$C$2:'AUTOMATED RPPF'!$AQ$365,17,FALSE)</f>
        <v>0.56071309999999996</v>
      </c>
      <c r="AF119" s="13">
        <f t="shared" si="42"/>
        <v>132</v>
      </c>
      <c r="AG119">
        <f>VLOOKUP($AD119,'AUTOMATED RPPF'!$C$2:'AUTOMATED RPPF'!$AQ$365,16,FALSE)</f>
        <v>0.76038399999999995</v>
      </c>
      <c r="AH119" s="13">
        <f t="shared" si="43"/>
        <v>83</v>
      </c>
      <c r="AI119">
        <f t="shared" si="44"/>
        <v>0.6605485499999999</v>
      </c>
      <c r="AJ119" s="13">
        <f t="shared" si="45"/>
        <v>103</v>
      </c>
      <c r="AK119">
        <f>VLOOKUP($AD119,'AUTOMATED RPPF'!$C$2:'AUTOMATED RPPF'!$AQ$365,18,FALSE)</f>
        <v>0.61241210000000001</v>
      </c>
      <c r="AL119" s="13">
        <f t="shared" si="46"/>
        <v>121</v>
      </c>
      <c r="AM119">
        <f>VLOOKUP($AD119,'AUTOMATED RPPF'!$C$2:'AUTOMATED RPPF'!$AQ$365,19,FALSE)</f>
        <v>0.44441829999999999</v>
      </c>
      <c r="AN119" s="13">
        <f t="shared" si="47"/>
        <v>183</v>
      </c>
      <c r="AO119">
        <f t="shared" si="48"/>
        <v>115.5</v>
      </c>
      <c r="AP119">
        <f>IF(C119=1,(AO119/AE119),REF)</f>
        <v>205.98769673831413</v>
      </c>
      <c r="AQ119" s="13">
        <f t="shared" si="49"/>
        <v>115</v>
      </c>
      <c r="AR119">
        <f>IF(B119=1,(AO119/AI119),REF)</f>
        <v>174.85467192381245</v>
      </c>
      <c r="AS119" s="13">
        <f t="shared" si="50"/>
        <v>107</v>
      </c>
      <c r="AT119">
        <f t="shared" si="51"/>
        <v>103</v>
      </c>
      <c r="AU119" t="str">
        <f t="shared" si="52"/>
        <v>Oklahoma St.</v>
      </c>
      <c r="AV119">
        <f t="shared" si="53"/>
        <v>0.3648977831728949</v>
      </c>
      <c r="AW119">
        <f t="shared" si="54"/>
        <v>0.39412085187565776</v>
      </c>
      <c r="AX119" t="str">
        <f t="shared" si="55"/>
        <v>Oklahoma St.</v>
      </c>
      <c r="AY119">
        <f t="shared" si="56"/>
        <v>0.67871739064502457</v>
      </c>
      <c r="AZ119" s="13">
        <f t="shared" si="57"/>
        <v>114</v>
      </c>
      <c r="BA119" t="str">
        <f t="shared" si="58"/>
        <v>Oklahoma St.</v>
      </c>
      <c r="BB119" t="str">
        <f t="shared" si="59"/>
        <v/>
      </c>
      <c r="BC119">
        <v>118</v>
      </c>
    </row>
    <row r="120" spans="1:55" x14ac:dyDescent="0.25">
      <c r="A120">
        <v>1</v>
      </c>
      <c r="B120">
        <v>1</v>
      </c>
      <c r="C120">
        <v>1</v>
      </c>
      <c r="D120" t="s">
        <v>132</v>
      </c>
      <c r="E120">
        <f>VLOOKUP($D120,'AUTOMATED RPPF'!$C$2:'AUTOMATED RPPF'!$Q$365,2,FALSE)</f>
        <v>67.435500000000005</v>
      </c>
      <c r="F120">
        <f>VLOOKUP($D120,'AUTOMATED RPPF'!$C$2:'AUTOMATED RPPF'!$Q$365,3,FALSE)</f>
        <v>213</v>
      </c>
      <c r="G120">
        <f>VLOOKUP($D120,'AUTOMATED RPPF'!$C$2:'AUTOMATED RPPF'!$Q$365,4,FALSE)</f>
        <v>67.702100000000002</v>
      </c>
      <c r="H120">
        <f>VLOOKUP($D120,'AUTOMATED RPPF'!$C$2:'AUTOMATED RPPF'!$Q$365,5,FALSE)</f>
        <v>164</v>
      </c>
      <c r="I120">
        <f>VLOOKUP($D120,'AUTOMATED RPPF'!$C$2:'AUTOMATED RPPF'!$Q$365,6,FALSE)</f>
        <v>106.70699999999999</v>
      </c>
      <c r="J120">
        <f>VLOOKUP($D120,'AUTOMATED RPPF'!$C$2:'AUTOMATED RPPF'!$Q$365,7,FALSE)</f>
        <v>155</v>
      </c>
      <c r="K120">
        <f>VLOOKUP($D120,'AUTOMATED RPPF'!$C$2:'AUTOMATED RPPF'!$Q$365,8,FALSE)</f>
        <v>107.431</v>
      </c>
      <c r="L120">
        <f>VLOOKUP($D120,'AUTOMATED RPPF'!$C$2:'AUTOMATED RPPF'!$Q$365,9,FALSE)</f>
        <v>177</v>
      </c>
      <c r="M120">
        <f>VLOOKUP($D120,'AUTOMATED RPPF'!$C$2:'AUTOMATED RPPF'!$Q$365,10,FALSE)</f>
        <v>99.550700000000006</v>
      </c>
      <c r="N120">
        <f>VLOOKUP($D120,'AUTOMATED RPPF'!$C$2:'AUTOMATED RPPF'!$Q$365,11,FALSE)</f>
        <v>52</v>
      </c>
      <c r="O120">
        <f>VLOOKUP($D120,'AUTOMATED RPPF'!$C$2:'AUTOMATED RPPF'!$Q$365,12,FALSE)</f>
        <v>103.033</v>
      </c>
      <c r="P120">
        <f>VLOOKUP($D120,'AUTOMATED RPPF'!$C$2:'AUTOMATED RPPF'!$Q$365,13,FALSE)</f>
        <v>91</v>
      </c>
      <c r="Q120">
        <f>VLOOKUP($D120,'AUTOMATED RPPF'!$C$2:'AUTOMATED RPPF'!$Q$365,14,FALSE)</f>
        <v>4.3982999999999999</v>
      </c>
      <c r="R120">
        <f>VLOOKUP($D120,'AUTOMATED RPPF'!$C$2:'AUTOMATED RPPF'!$Q$365,15,FALSE)</f>
        <v>112</v>
      </c>
      <c r="S120" t="str">
        <f t="shared" si="30"/>
        <v>George Washington</v>
      </c>
      <c r="T120">
        <f t="shared" si="31"/>
        <v>107.431</v>
      </c>
      <c r="U120" t="str">
        <f t="shared" si="32"/>
        <v>George Washington</v>
      </c>
      <c r="V120">
        <f t="shared" si="33"/>
        <v>6.5217874858197772E-2</v>
      </c>
      <c r="W120" s="13">
        <f t="shared" si="34"/>
        <v>111</v>
      </c>
      <c r="X120" t="str">
        <f t="shared" si="35"/>
        <v>George Washington</v>
      </c>
      <c r="Y120">
        <f t="shared" si="36"/>
        <v>778301.41229291551</v>
      </c>
      <c r="Z120" s="13">
        <f t="shared" si="37"/>
        <v>186</v>
      </c>
      <c r="AA120">
        <f t="shared" si="38"/>
        <v>24.653215418835554</v>
      </c>
      <c r="AB120">
        <f t="shared" si="39"/>
        <v>99</v>
      </c>
      <c r="AC120">
        <f t="shared" si="40"/>
        <v>105</v>
      </c>
      <c r="AD120" t="str">
        <f t="shared" si="41"/>
        <v>George Washington</v>
      </c>
      <c r="AE120">
        <f>VLOOKUP($AD120,'AUTOMATED RPPF'!$C$2:'AUTOMATED RPPF'!$AQ$365,17,FALSE)</f>
        <v>0.57461220000000002</v>
      </c>
      <c r="AF120" s="13">
        <f t="shared" si="42"/>
        <v>122</v>
      </c>
      <c r="AG120">
        <f>VLOOKUP($AD120,'AUTOMATED RPPF'!$C$2:'AUTOMATED RPPF'!$AQ$365,16,FALSE)</f>
        <v>0.63591229999999999</v>
      </c>
      <c r="AH120" s="13">
        <f t="shared" si="43"/>
        <v>123</v>
      </c>
      <c r="AI120">
        <f t="shared" si="44"/>
        <v>0.60526225</v>
      </c>
      <c r="AJ120" s="13">
        <f t="shared" si="45"/>
        <v>118</v>
      </c>
      <c r="AK120">
        <f>VLOOKUP($AD120,'AUTOMATED RPPF'!$C$2:'AUTOMATED RPPF'!$AQ$365,18,FALSE)</f>
        <v>0.52581469999999997</v>
      </c>
      <c r="AL120" s="13">
        <f t="shared" si="46"/>
        <v>146</v>
      </c>
      <c r="AM120">
        <f>VLOOKUP($AD120,'AUTOMATED RPPF'!$C$2:'AUTOMATED RPPF'!$AQ$365,19,FALSE)</f>
        <v>0.67959499999999995</v>
      </c>
      <c r="AN120" s="13">
        <f t="shared" si="47"/>
        <v>95</v>
      </c>
      <c r="AO120">
        <f t="shared" si="48"/>
        <v>126.83333333333333</v>
      </c>
      <c r="AP120">
        <f>IF(C120=1,(AO120/AE120),REF)</f>
        <v>220.72857717489001</v>
      </c>
      <c r="AQ120" s="13">
        <f t="shared" si="49"/>
        <v>119</v>
      </c>
      <c r="AR120">
        <f>IF(B120=1,(AO120/AI120),REF)</f>
        <v>209.55103896423961</v>
      </c>
      <c r="AS120" s="13">
        <f t="shared" si="50"/>
        <v>117</v>
      </c>
      <c r="AT120">
        <f t="shared" si="51"/>
        <v>117</v>
      </c>
      <c r="AU120" t="str">
        <f t="shared" si="52"/>
        <v>George Washington</v>
      </c>
      <c r="AV120">
        <f t="shared" si="53"/>
        <v>0.37136727985499318</v>
      </c>
      <c r="AW120">
        <f t="shared" si="54"/>
        <v>0.35305444607341413</v>
      </c>
      <c r="AX120" t="str">
        <f t="shared" si="55"/>
        <v>George Washington</v>
      </c>
      <c r="AY120">
        <f t="shared" si="56"/>
        <v>0.66616925976091979</v>
      </c>
      <c r="AZ120" s="13">
        <f t="shared" si="57"/>
        <v>119</v>
      </c>
      <c r="BA120" t="str">
        <f t="shared" si="58"/>
        <v>George Washington</v>
      </c>
      <c r="BB120" t="str">
        <f t="shared" si="59"/>
        <v/>
      </c>
      <c r="BC120">
        <v>119</v>
      </c>
    </row>
    <row r="121" spans="1:55" x14ac:dyDescent="0.25">
      <c r="A121">
        <v>1</v>
      </c>
      <c r="B121">
        <v>1</v>
      </c>
      <c r="C121">
        <v>1</v>
      </c>
      <c r="D121" t="s">
        <v>243</v>
      </c>
      <c r="E121">
        <f>VLOOKUP($D121,'AUTOMATED RPPF'!$C$2:'AUTOMATED RPPF'!$Q$365,2,FALSE)</f>
        <v>69.455200000000005</v>
      </c>
      <c r="F121">
        <f>VLOOKUP($D121,'AUTOMATED RPPF'!$C$2:'AUTOMATED RPPF'!$Q$365,3,FALSE)</f>
        <v>111</v>
      </c>
      <c r="G121">
        <f>VLOOKUP($D121,'AUTOMATED RPPF'!$C$2:'AUTOMATED RPPF'!$Q$365,4,FALSE)</f>
        <v>69.225899999999996</v>
      </c>
      <c r="H121">
        <f>VLOOKUP($D121,'AUTOMATED RPPF'!$C$2:'AUTOMATED RPPF'!$Q$365,5,FALSE)</f>
        <v>82</v>
      </c>
      <c r="I121">
        <f>VLOOKUP($D121,'AUTOMATED RPPF'!$C$2:'AUTOMATED RPPF'!$Q$365,6,FALSE)</f>
        <v>112.40600000000001</v>
      </c>
      <c r="J121">
        <f>VLOOKUP($D121,'AUTOMATED RPPF'!$C$2:'AUTOMATED RPPF'!$Q$365,7,FALSE)</f>
        <v>62</v>
      </c>
      <c r="K121">
        <f>VLOOKUP($D121,'AUTOMATED RPPF'!$C$2:'AUTOMATED RPPF'!$Q$365,8,FALSE)</f>
        <v>111.297</v>
      </c>
      <c r="L121">
        <f>VLOOKUP($D121,'AUTOMATED RPPF'!$C$2:'AUTOMATED RPPF'!$Q$365,9,FALSE)</f>
        <v>104</v>
      </c>
      <c r="M121">
        <f>VLOOKUP($D121,'AUTOMATED RPPF'!$C$2:'AUTOMATED RPPF'!$Q$365,10,FALSE)</f>
        <v>107.992</v>
      </c>
      <c r="N121">
        <f>VLOOKUP($D121,'AUTOMATED RPPF'!$C$2:'AUTOMATED RPPF'!$Q$365,11,FALSE)</f>
        <v>225</v>
      </c>
      <c r="O121">
        <f>VLOOKUP($D121,'AUTOMATED RPPF'!$C$2:'AUTOMATED RPPF'!$Q$365,12,FALSE)</f>
        <v>109.895</v>
      </c>
      <c r="P121">
        <f>VLOOKUP($D121,'AUTOMATED RPPF'!$C$2:'AUTOMATED RPPF'!$Q$365,13,FALSE)</f>
        <v>219</v>
      </c>
      <c r="Q121">
        <f>VLOOKUP($D121,'AUTOMATED RPPF'!$C$2:'AUTOMATED RPPF'!$Q$365,14,FALSE)</f>
        <v>1.40228</v>
      </c>
      <c r="R121">
        <f>VLOOKUP($D121,'AUTOMATED RPPF'!$C$2:'AUTOMATED RPPF'!$Q$365,15,FALSE)</f>
        <v>147</v>
      </c>
      <c r="S121" t="str">
        <f t="shared" si="30"/>
        <v>Northern Colorado</v>
      </c>
      <c r="T121">
        <f t="shared" si="31"/>
        <v>111.297</v>
      </c>
      <c r="U121" t="str">
        <f t="shared" si="32"/>
        <v>Northern Colorado</v>
      </c>
      <c r="V121">
        <f t="shared" si="33"/>
        <v>2.0185673642866206E-2</v>
      </c>
      <c r="W121" s="13">
        <f t="shared" si="34"/>
        <v>147</v>
      </c>
      <c r="X121" t="str">
        <f t="shared" si="35"/>
        <v>Northern Colorado</v>
      </c>
      <c r="Y121">
        <f t="shared" si="36"/>
        <v>860343.10493053682</v>
      </c>
      <c r="Z121" s="13">
        <f t="shared" si="37"/>
        <v>96</v>
      </c>
      <c r="AA121">
        <f t="shared" si="38"/>
        <v>26.537495109507869</v>
      </c>
      <c r="AB121">
        <f t="shared" si="39"/>
        <v>184</v>
      </c>
      <c r="AC121">
        <f t="shared" si="40"/>
        <v>165.5</v>
      </c>
      <c r="AD121" t="str">
        <f t="shared" si="41"/>
        <v>Northern Colorado</v>
      </c>
      <c r="AE121">
        <f>VLOOKUP($AD121,'AUTOMATED RPPF'!$C$2:'AUTOMATED RPPF'!$AQ$365,17,FALSE)</f>
        <v>0.63351009999999996</v>
      </c>
      <c r="AF121" s="13">
        <f t="shared" si="42"/>
        <v>101</v>
      </c>
      <c r="AG121">
        <f>VLOOKUP($AD121,'AUTOMATED RPPF'!$C$2:'AUTOMATED RPPF'!$AQ$365,16,FALSE)</f>
        <v>0.44941969999999998</v>
      </c>
      <c r="AH121" s="13">
        <f t="shared" si="43"/>
        <v>197</v>
      </c>
      <c r="AI121">
        <f t="shared" si="44"/>
        <v>0.54146490000000003</v>
      </c>
      <c r="AJ121" s="13">
        <f t="shared" si="45"/>
        <v>141</v>
      </c>
      <c r="AK121">
        <f>VLOOKUP($AD121,'AUTOMATED RPPF'!$C$2:'AUTOMATED RPPF'!$AQ$365,18,FALSE)</f>
        <v>0.54551419999999995</v>
      </c>
      <c r="AL121" s="13">
        <f t="shared" si="46"/>
        <v>142</v>
      </c>
      <c r="AM121">
        <f>VLOOKUP($AD121,'AUTOMATED RPPF'!$C$2:'AUTOMATED RPPF'!$AQ$365,19,FALSE)</f>
        <v>0.61541080000000004</v>
      </c>
      <c r="AN121" s="13">
        <f t="shared" si="47"/>
        <v>108</v>
      </c>
      <c r="AO121">
        <f t="shared" si="48"/>
        <v>133.25</v>
      </c>
      <c r="AP121">
        <f>IF(C121=1,(AO121/AE121),REF)</f>
        <v>210.33603094883571</v>
      </c>
      <c r="AQ121" s="13">
        <f t="shared" si="49"/>
        <v>117</v>
      </c>
      <c r="AR121">
        <f>IF(B121=1,(AO121/AI121),REF)</f>
        <v>246.09166725303891</v>
      </c>
      <c r="AS121" s="13">
        <f t="shared" si="50"/>
        <v>133</v>
      </c>
      <c r="AT121">
        <f t="shared" si="51"/>
        <v>117</v>
      </c>
      <c r="AU121" t="str">
        <f t="shared" si="52"/>
        <v>Northern Colorado</v>
      </c>
      <c r="AV121">
        <f t="shared" si="53"/>
        <v>0.41141187797271067</v>
      </c>
      <c r="AW121">
        <f t="shared" si="54"/>
        <v>0.3095583476869132</v>
      </c>
      <c r="AX121" t="str">
        <f t="shared" si="55"/>
        <v>Northern Colorado</v>
      </c>
      <c r="AY121">
        <f t="shared" si="56"/>
        <v>0.66489785767686782</v>
      </c>
      <c r="AZ121" s="13">
        <f t="shared" si="57"/>
        <v>121</v>
      </c>
      <c r="BA121" t="str">
        <f t="shared" si="58"/>
        <v>Northern Colorado</v>
      </c>
      <c r="BB121" t="str">
        <f t="shared" si="59"/>
        <v/>
      </c>
      <c r="BC121">
        <v>120</v>
      </c>
    </row>
    <row r="122" spans="1:55" x14ac:dyDescent="0.25">
      <c r="A122">
        <v>1</v>
      </c>
      <c r="B122">
        <v>1</v>
      </c>
      <c r="C122">
        <v>1</v>
      </c>
      <c r="D122" t="s">
        <v>164</v>
      </c>
      <c r="E122">
        <f>VLOOKUP($D122,'AUTOMATED RPPF'!$C$2:'AUTOMATED RPPF'!$Q$365,2,FALSE)</f>
        <v>66.059799999999996</v>
      </c>
      <c r="F122">
        <f>VLOOKUP($D122,'AUTOMATED RPPF'!$C$2:'AUTOMATED RPPF'!$Q$365,3,FALSE)</f>
        <v>285</v>
      </c>
      <c r="G122">
        <f>VLOOKUP($D122,'AUTOMATED RPPF'!$C$2:'AUTOMATED RPPF'!$Q$365,4,FALSE)</f>
        <v>65.384699999999995</v>
      </c>
      <c r="H122">
        <f>VLOOKUP($D122,'AUTOMATED RPPF'!$C$2:'AUTOMATED RPPF'!$Q$365,5,FALSE)</f>
        <v>288</v>
      </c>
      <c r="I122">
        <f>VLOOKUP($D122,'AUTOMATED RPPF'!$C$2:'AUTOMATED RPPF'!$Q$365,6,FALSE)</f>
        <v>109.616</v>
      </c>
      <c r="J122">
        <f>VLOOKUP($D122,'AUTOMATED RPPF'!$C$2:'AUTOMATED RPPF'!$Q$365,7,FALSE)</f>
        <v>104</v>
      </c>
      <c r="K122">
        <f>VLOOKUP($D122,'AUTOMATED RPPF'!$C$2:'AUTOMATED RPPF'!$Q$365,8,FALSE)</f>
        <v>111.643</v>
      </c>
      <c r="L122">
        <f>VLOOKUP($D122,'AUTOMATED RPPF'!$C$2:'AUTOMATED RPPF'!$Q$365,9,FALSE)</f>
        <v>100</v>
      </c>
      <c r="M122">
        <f>VLOOKUP($D122,'AUTOMATED RPPF'!$C$2:'AUTOMATED RPPF'!$Q$365,10,FALSE)</f>
        <v>106.425</v>
      </c>
      <c r="N122">
        <f>VLOOKUP($D122,'AUTOMATED RPPF'!$C$2:'AUTOMATED RPPF'!$Q$365,11,FALSE)</f>
        <v>182</v>
      </c>
      <c r="O122">
        <f>VLOOKUP($D122,'AUTOMATED RPPF'!$C$2:'AUTOMATED RPPF'!$Q$365,12,FALSE)</f>
        <v>106.816</v>
      </c>
      <c r="P122">
        <f>VLOOKUP($D122,'AUTOMATED RPPF'!$C$2:'AUTOMATED RPPF'!$Q$365,13,FALSE)</f>
        <v>159</v>
      </c>
      <c r="Q122">
        <f>VLOOKUP($D122,'AUTOMATED RPPF'!$C$2:'AUTOMATED RPPF'!$Q$365,14,FALSE)</f>
        <v>4.8277900000000002</v>
      </c>
      <c r="R122">
        <f>VLOOKUP($D122,'AUTOMATED RPPF'!$C$2:'AUTOMATED RPPF'!$Q$365,15,FALSE)</f>
        <v>109</v>
      </c>
      <c r="S122" t="str">
        <f t="shared" si="30"/>
        <v>Jacksonville St.</v>
      </c>
      <c r="T122">
        <f t="shared" si="31"/>
        <v>111.643</v>
      </c>
      <c r="U122" t="str">
        <f t="shared" si="32"/>
        <v>Jacksonville St.</v>
      </c>
      <c r="V122">
        <f t="shared" si="33"/>
        <v>7.3070157645042808E-2</v>
      </c>
      <c r="W122" s="13">
        <f t="shared" si="34"/>
        <v>108</v>
      </c>
      <c r="X122" t="str">
        <f t="shared" si="35"/>
        <v>Jacksonville St.</v>
      </c>
      <c r="Y122">
        <f t="shared" si="36"/>
        <v>823379.8803690502</v>
      </c>
      <c r="Z122" s="13">
        <f t="shared" si="37"/>
        <v>130</v>
      </c>
      <c r="AA122">
        <f t="shared" si="38"/>
        <v>26.661270584693796</v>
      </c>
      <c r="AB122">
        <f t="shared" si="39"/>
        <v>196</v>
      </c>
      <c r="AC122">
        <f t="shared" si="40"/>
        <v>152</v>
      </c>
      <c r="AD122" t="str">
        <f t="shared" si="41"/>
        <v>Jacksonville St.</v>
      </c>
      <c r="AE122">
        <f>VLOOKUP($AD122,'AUTOMATED RPPF'!$C$2:'AUTOMATED RPPF'!$AQ$365,17,FALSE)</f>
        <v>0.57731200000000005</v>
      </c>
      <c r="AF122" s="13">
        <f t="shared" si="42"/>
        <v>120</v>
      </c>
      <c r="AG122">
        <f>VLOOKUP($AD122,'AUTOMATED RPPF'!$C$2:'AUTOMATED RPPF'!$AQ$365,16,FALSE)</f>
        <v>0.61551330000000004</v>
      </c>
      <c r="AH122" s="13">
        <f t="shared" si="43"/>
        <v>133</v>
      </c>
      <c r="AI122">
        <f t="shared" si="44"/>
        <v>0.59641264999999999</v>
      </c>
      <c r="AJ122" s="13">
        <f t="shared" si="45"/>
        <v>121</v>
      </c>
      <c r="AK122">
        <f>VLOOKUP($AD122,'AUTOMATED RPPF'!$C$2:'AUTOMATED RPPF'!$AQ$365,18,FALSE)</f>
        <v>0.57201299999999999</v>
      </c>
      <c r="AL122" s="13">
        <f t="shared" si="46"/>
        <v>130</v>
      </c>
      <c r="AM122">
        <f>VLOOKUP($AD122,'AUTOMATED RPPF'!$C$2:'AUTOMATED RPPF'!$AQ$365,19,FALSE)</f>
        <v>0.57541279999999995</v>
      </c>
      <c r="AN122" s="13">
        <f t="shared" si="47"/>
        <v>128</v>
      </c>
      <c r="AO122">
        <f t="shared" si="48"/>
        <v>128.16666666666666</v>
      </c>
      <c r="AP122">
        <f>IF(C122=1,(AO122/AE122),REF)</f>
        <v>222.00589398222564</v>
      </c>
      <c r="AQ122" s="13">
        <f t="shared" si="49"/>
        <v>120</v>
      </c>
      <c r="AR122">
        <f>IF(B122=1,(AO122/AI122),REF)</f>
        <v>214.89595612478485</v>
      </c>
      <c r="AS122" s="13">
        <f t="shared" si="50"/>
        <v>121</v>
      </c>
      <c r="AT122">
        <f t="shared" si="51"/>
        <v>120</v>
      </c>
      <c r="AU122" t="str">
        <f t="shared" si="52"/>
        <v>Jacksonville St.</v>
      </c>
      <c r="AV122">
        <f t="shared" si="53"/>
        <v>0.37289691015649462</v>
      </c>
      <c r="AW122">
        <f t="shared" si="54"/>
        <v>0.34679884331464261</v>
      </c>
      <c r="AX122" t="str">
        <f t="shared" si="55"/>
        <v>Jacksonville St.</v>
      </c>
      <c r="AY122">
        <f t="shared" si="56"/>
        <v>0.66442746730132851</v>
      </c>
      <c r="AZ122" s="13">
        <f t="shared" si="57"/>
        <v>122</v>
      </c>
      <c r="BA122" t="str">
        <f t="shared" si="58"/>
        <v>Jacksonville St.</v>
      </c>
      <c r="BB122" t="str">
        <f t="shared" si="59"/>
        <v/>
      </c>
      <c r="BC122">
        <v>121</v>
      </c>
    </row>
    <row r="123" spans="1:55" x14ac:dyDescent="0.25">
      <c r="A123">
        <v>1</v>
      </c>
      <c r="B123">
        <v>1</v>
      </c>
      <c r="C123">
        <v>1</v>
      </c>
      <c r="D123" t="s">
        <v>155</v>
      </c>
      <c r="E123">
        <f>VLOOKUP($D123,'AUTOMATED RPPF'!$C$2:'AUTOMATED RPPF'!$Q$365,2,FALSE)</f>
        <v>65.670299999999997</v>
      </c>
      <c r="F123">
        <f>VLOOKUP($D123,'AUTOMATED RPPF'!$C$2:'AUTOMATED RPPF'!$Q$365,3,FALSE)</f>
        <v>307</v>
      </c>
      <c r="G123">
        <f>VLOOKUP($D123,'AUTOMATED RPPF'!$C$2:'AUTOMATED RPPF'!$Q$365,4,FALSE)</f>
        <v>65.138999999999996</v>
      </c>
      <c r="H123">
        <f>VLOOKUP($D123,'AUTOMATED RPPF'!$C$2:'AUTOMATED RPPF'!$Q$365,5,FALSE)</f>
        <v>294</v>
      </c>
      <c r="I123">
        <f>VLOOKUP($D123,'AUTOMATED RPPF'!$C$2:'AUTOMATED RPPF'!$Q$365,6,FALSE)</f>
        <v>114.693</v>
      </c>
      <c r="J123">
        <f>VLOOKUP($D123,'AUTOMATED RPPF'!$C$2:'AUTOMATED RPPF'!$Q$365,7,FALSE)</f>
        <v>33</v>
      </c>
      <c r="K123">
        <f>VLOOKUP($D123,'AUTOMATED RPPF'!$C$2:'AUTOMATED RPPF'!$Q$365,8,FALSE)</f>
        <v>114.556</v>
      </c>
      <c r="L123">
        <f>VLOOKUP($D123,'AUTOMATED RPPF'!$C$2:'AUTOMATED RPPF'!$Q$365,9,FALSE)</f>
        <v>67</v>
      </c>
      <c r="M123">
        <f>VLOOKUP($D123,'AUTOMATED RPPF'!$C$2:'AUTOMATED RPPF'!$Q$365,10,FALSE)</f>
        <v>111.59699999999999</v>
      </c>
      <c r="N123">
        <f>VLOOKUP($D123,'AUTOMATED RPPF'!$C$2:'AUTOMATED RPPF'!$Q$365,11,FALSE)</f>
        <v>306</v>
      </c>
      <c r="O123">
        <f>VLOOKUP($D123,'AUTOMATED RPPF'!$C$2:'AUTOMATED RPPF'!$Q$365,12,FALSE)</f>
        <v>112.072</v>
      </c>
      <c r="P123">
        <f>VLOOKUP($D123,'AUTOMATED RPPF'!$C$2:'AUTOMATED RPPF'!$Q$365,13,FALSE)</f>
        <v>257</v>
      </c>
      <c r="Q123">
        <f>VLOOKUP($D123,'AUTOMATED RPPF'!$C$2:'AUTOMATED RPPF'!$Q$365,14,FALSE)</f>
        <v>2.4831400000000001</v>
      </c>
      <c r="R123">
        <f>VLOOKUP($D123,'AUTOMATED RPPF'!$C$2:'AUTOMATED RPPF'!$Q$365,15,FALSE)</f>
        <v>138</v>
      </c>
      <c r="S123" t="str">
        <f t="shared" si="30"/>
        <v>Illinois St.</v>
      </c>
      <c r="T123">
        <f t="shared" si="31"/>
        <v>114.556</v>
      </c>
      <c r="U123" t="str">
        <f t="shared" si="32"/>
        <v>Illinois St.</v>
      </c>
      <c r="V123">
        <f t="shared" si="33"/>
        <v>3.782531829457144E-2</v>
      </c>
      <c r="W123" s="13">
        <f t="shared" si="34"/>
        <v>134</v>
      </c>
      <c r="X123" t="str">
        <f t="shared" si="35"/>
        <v>Illinois St.</v>
      </c>
      <c r="Y123">
        <f t="shared" si="36"/>
        <v>861796.41244426079</v>
      </c>
      <c r="Z123" s="13">
        <f t="shared" si="37"/>
        <v>94</v>
      </c>
      <c r="AA123">
        <f t="shared" si="38"/>
        <v>28.961856367233349</v>
      </c>
      <c r="AB123">
        <f t="shared" si="39"/>
        <v>308</v>
      </c>
      <c r="AC123">
        <f t="shared" si="40"/>
        <v>221</v>
      </c>
      <c r="AD123" t="str">
        <f t="shared" si="41"/>
        <v>Illinois St.</v>
      </c>
      <c r="AE123">
        <f>VLOOKUP($AD123,'AUTOMATED RPPF'!$C$2:'AUTOMATED RPPF'!$AQ$365,17,FALSE)</f>
        <v>0.57961189999999996</v>
      </c>
      <c r="AF123" s="13">
        <f t="shared" si="42"/>
        <v>119</v>
      </c>
      <c r="AG123">
        <f>VLOOKUP($AD123,'AUTOMATED RPPF'!$C$2:'AUTOMATED RPPF'!$AQ$365,16,FALSE)</f>
        <v>0.6323124</v>
      </c>
      <c r="AH123" s="13">
        <f t="shared" si="43"/>
        <v>124</v>
      </c>
      <c r="AI123">
        <f t="shared" si="44"/>
        <v>0.60596214999999998</v>
      </c>
      <c r="AJ123" s="13">
        <f t="shared" si="45"/>
        <v>117</v>
      </c>
      <c r="AK123">
        <f>VLOOKUP($AD123,'AUTOMATED RPPF'!$C$2:'AUTOMATED RPPF'!$AQ$365,18,FALSE)</f>
        <v>0.62771180000000004</v>
      </c>
      <c r="AL123" s="13">
        <f t="shared" si="46"/>
        <v>118</v>
      </c>
      <c r="AM123">
        <f>VLOOKUP($AD123,'AUTOMATED RPPF'!$C$2:'AUTOMATED RPPF'!$AQ$365,19,FALSE)</f>
        <v>0.54411390000000004</v>
      </c>
      <c r="AN123" s="13">
        <f t="shared" si="47"/>
        <v>139</v>
      </c>
      <c r="AO123">
        <f t="shared" si="48"/>
        <v>137.16666666666666</v>
      </c>
      <c r="AP123">
        <f>IF(C123=1,(AO123/AE123),REF)</f>
        <v>236.65260610878877</v>
      </c>
      <c r="AQ123" s="13">
        <f t="shared" si="49"/>
        <v>124</v>
      </c>
      <c r="AR123">
        <f>IF(B123=1,(AO123/AI123),REF)</f>
        <v>226.36177303593411</v>
      </c>
      <c r="AS123" s="13">
        <f t="shared" si="50"/>
        <v>123</v>
      </c>
      <c r="AT123">
        <f t="shared" si="51"/>
        <v>117</v>
      </c>
      <c r="AU123" t="str">
        <f t="shared" si="52"/>
        <v>Illinois St.</v>
      </c>
      <c r="AV123">
        <f t="shared" si="53"/>
        <v>0.37199817961461695</v>
      </c>
      <c r="AW123">
        <f t="shared" si="54"/>
        <v>0.35006963061779267</v>
      </c>
      <c r="AX123" t="str">
        <f t="shared" si="55"/>
        <v>Illinois St.</v>
      </c>
      <c r="AY123">
        <f t="shared" si="56"/>
        <v>0.66530256154718603</v>
      </c>
      <c r="AZ123" s="13">
        <f t="shared" si="57"/>
        <v>120</v>
      </c>
      <c r="BA123" t="str">
        <f t="shared" si="58"/>
        <v>Illinois St.</v>
      </c>
      <c r="BB123" t="str">
        <f t="shared" si="59"/>
        <v/>
      </c>
      <c r="BC123">
        <v>122</v>
      </c>
    </row>
    <row r="124" spans="1:55" x14ac:dyDescent="0.25">
      <c r="A124">
        <v>1</v>
      </c>
      <c r="B124">
        <v>1</v>
      </c>
      <c r="C124">
        <v>1</v>
      </c>
      <c r="D124" t="s">
        <v>233</v>
      </c>
      <c r="E124">
        <f>VLOOKUP($D124,'AUTOMATED RPPF'!$C$2:'AUTOMATED RPPF'!$Q$365,2,FALSE)</f>
        <v>67.585800000000006</v>
      </c>
      <c r="F124">
        <f>VLOOKUP($D124,'AUTOMATED RPPF'!$C$2:'AUTOMATED RPPF'!$Q$365,3,FALSE)</f>
        <v>206</v>
      </c>
      <c r="G124">
        <f>VLOOKUP($D124,'AUTOMATED RPPF'!$C$2:'AUTOMATED RPPF'!$Q$365,4,FALSE)</f>
        <v>66.863699999999994</v>
      </c>
      <c r="H124">
        <f>VLOOKUP($D124,'AUTOMATED RPPF'!$C$2:'AUTOMATED RPPF'!$Q$365,5,FALSE)</f>
        <v>206</v>
      </c>
      <c r="I124">
        <f>VLOOKUP($D124,'AUTOMATED RPPF'!$C$2:'AUTOMATED RPPF'!$Q$365,6,FALSE)</f>
        <v>114.901</v>
      </c>
      <c r="J124">
        <f>VLOOKUP($D124,'AUTOMATED RPPF'!$C$2:'AUTOMATED RPPF'!$Q$365,7,FALSE)</f>
        <v>31</v>
      </c>
      <c r="K124">
        <f>VLOOKUP($D124,'AUTOMATED RPPF'!$C$2:'AUTOMATED RPPF'!$Q$365,8,FALSE)</f>
        <v>112.197</v>
      </c>
      <c r="L124">
        <f>VLOOKUP($D124,'AUTOMATED RPPF'!$C$2:'AUTOMATED RPPF'!$Q$365,9,FALSE)</f>
        <v>91</v>
      </c>
      <c r="M124">
        <f>VLOOKUP($D124,'AUTOMATED RPPF'!$C$2:'AUTOMATED RPPF'!$Q$365,10,FALSE)</f>
        <v>104.28700000000001</v>
      </c>
      <c r="N124">
        <f>VLOOKUP($D124,'AUTOMATED RPPF'!$C$2:'AUTOMATED RPPF'!$Q$365,11,FALSE)</f>
        <v>137</v>
      </c>
      <c r="O124">
        <f>VLOOKUP($D124,'AUTOMATED RPPF'!$C$2:'AUTOMATED RPPF'!$Q$365,12,FALSE)</f>
        <v>107.892</v>
      </c>
      <c r="P124">
        <f>VLOOKUP($D124,'AUTOMATED RPPF'!$C$2:'AUTOMATED RPPF'!$Q$365,13,FALSE)</f>
        <v>181</v>
      </c>
      <c r="Q124">
        <f>VLOOKUP($D124,'AUTOMATED RPPF'!$C$2:'AUTOMATED RPPF'!$Q$365,14,FALSE)</f>
        <v>4.3042999999999996</v>
      </c>
      <c r="R124">
        <f>VLOOKUP($D124,'AUTOMATED RPPF'!$C$2:'AUTOMATED RPPF'!$Q$365,15,FALSE)</f>
        <v>114</v>
      </c>
      <c r="S124" t="str">
        <f t="shared" si="30"/>
        <v>North Alabama</v>
      </c>
      <c r="T124">
        <f t="shared" si="31"/>
        <v>112.197</v>
      </c>
      <c r="U124" t="str">
        <f t="shared" si="32"/>
        <v>North Alabama</v>
      </c>
      <c r="V124">
        <f t="shared" si="33"/>
        <v>6.3696812052235915E-2</v>
      </c>
      <c r="W124" s="13">
        <f t="shared" si="34"/>
        <v>113</v>
      </c>
      <c r="X124" t="str">
        <f t="shared" si="35"/>
        <v>North Alabama</v>
      </c>
      <c r="Y124">
        <f t="shared" si="36"/>
        <v>850781.32431971235</v>
      </c>
      <c r="Z124" s="13">
        <f t="shared" si="37"/>
        <v>99</v>
      </c>
      <c r="AA124">
        <f t="shared" si="38"/>
        <v>26.480570120124444</v>
      </c>
      <c r="AB124">
        <f t="shared" si="39"/>
        <v>182</v>
      </c>
      <c r="AC124">
        <f t="shared" si="40"/>
        <v>147.5</v>
      </c>
      <c r="AD124" t="str">
        <f t="shared" si="41"/>
        <v>North Alabama</v>
      </c>
      <c r="AE124">
        <f>VLOOKUP($AD124,'AUTOMATED RPPF'!$C$2:'AUTOMATED RPPF'!$AQ$365,17,FALSE)</f>
        <v>0.53101399999999999</v>
      </c>
      <c r="AF124" s="13">
        <f t="shared" si="42"/>
        <v>140</v>
      </c>
      <c r="AG124">
        <f>VLOOKUP($AD124,'AUTOMATED RPPF'!$C$2:'AUTOMATED RPPF'!$AQ$365,16,FALSE)</f>
        <v>0.71689499999999995</v>
      </c>
      <c r="AH124" s="13">
        <f t="shared" si="43"/>
        <v>95</v>
      </c>
      <c r="AI124">
        <f t="shared" si="44"/>
        <v>0.62395449999999997</v>
      </c>
      <c r="AJ124" s="13">
        <f t="shared" si="45"/>
        <v>112</v>
      </c>
      <c r="AK124">
        <f>VLOOKUP($AD124,'AUTOMATED RPPF'!$C$2:'AUTOMATED RPPF'!$AQ$365,18,FALSE)</f>
        <v>0.50531579999999998</v>
      </c>
      <c r="AL124" s="13">
        <f t="shared" si="46"/>
        <v>158</v>
      </c>
      <c r="AM124">
        <f>VLOOKUP($AD124,'AUTOMATED RPPF'!$C$2:'AUTOMATED RPPF'!$AQ$365,19,FALSE)</f>
        <v>0.56951300000000005</v>
      </c>
      <c r="AN124" s="13">
        <f t="shared" si="47"/>
        <v>130</v>
      </c>
      <c r="AO124">
        <f t="shared" si="48"/>
        <v>126.58333333333333</v>
      </c>
      <c r="AP124">
        <f>IF(C124=1,(AO124/AE124),REF)</f>
        <v>238.3804067940456</v>
      </c>
      <c r="AQ124" s="13">
        <f t="shared" si="49"/>
        <v>125</v>
      </c>
      <c r="AR124">
        <f>IF(B124=1,(AO124/AI124),REF)</f>
        <v>202.87269878385897</v>
      </c>
      <c r="AS124" s="13">
        <f t="shared" si="50"/>
        <v>113</v>
      </c>
      <c r="AT124">
        <f t="shared" si="51"/>
        <v>112</v>
      </c>
      <c r="AU124" t="str">
        <f t="shared" si="52"/>
        <v>North Alabama</v>
      </c>
      <c r="AV124">
        <f t="shared" si="53"/>
        <v>0.34055994420366315</v>
      </c>
      <c r="AW124">
        <f t="shared" si="54"/>
        <v>0.36543428867487265</v>
      </c>
      <c r="AX124" t="str">
        <f t="shared" si="55"/>
        <v>North Alabama</v>
      </c>
      <c r="AY124">
        <f t="shared" si="56"/>
        <v>0.65933854152271087</v>
      </c>
      <c r="AZ124" s="13">
        <f t="shared" si="57"/>
        <v>125</v>
      </c>
      <c r="BA124" t="str">
        <f t="shared" si="58"/>
        <v>North Alabama</v>
      </c>
      <c r="BB124" t="str">
        <f t="shared" si="59"/>
        <v/>
      </c>
      <c r="BC124">
        <v>123</v>
      </c>
    </row>
    <row r="125" spans="1:55" x14ac:dyDescent="0.25">
      <c r="A125">
        <v>1</v>
      </c>
      <c r="B125">
        <v>1</v>
      </c>
      <c r="C125">
        <v>1</v>
      </c>
      <c r="D125" t="s">
        <v>46</v>
      </c>
      <c r="E125">
        <f>VLOOKUP($D125,'AUTOMATED RPPF'!$C$2:'AUTOMATED RPPF'!$Q$365,2,FALSE)</f>
        <v>64.158299999999997</v>
      </c>
      <c r="F125">
        <f>VLOOKUP($D125,'AUTOMATED RPPF'!$C$2:'AUTOMATED RPPF'!$Q$365,3,FALSE)</f>
        <v>348</v>
      </c>
      <c r="G125">
        <f>VLOOKUP($D125,'AUTOMATED RPPF'!$C$2:'AUTOMATED RPPF'!$Q$365,4,FALSE)</f>
        <v>63.834200000000003</v>
      </c>
      <c r="H125">
        <f>VLOOKUP($D125,'AUTOMATED RPPF'!$C$2:'AUTOMATED RPPF'!$Q$365,5,FALSE)</f>
        <v>341</v>
      </c>
      <c r="I125">
        <f>VLOOKUP($D125,'AUTOMATED RPPF'!$C$2:'AUTOMATED RPPF'!$Q$365,6,FALSE)</f>
        <v>104.24</v>
      </c>
      <c r="J125">
        <f>VLOOKUP($D125,'AUTOMATED RPPF'!$C$2:'AUTOMATED RPPF'!$Q$365,7,FALSE)</f>
        <v>227</v>
      </c>
      <c r="K125">
        <f>VLOOKUP($D125,'AUTOMATED RPPF'!$C$2:'AUTOMATED RPPF'!$Q$365,8,FALSE)</f>
        <v>103.604</v>
      </c>
      <c r="L125">
        <f>VLOOKUP($D125,'AUTOMATED RPPF'!$C$2:'AUTOMATED RPPF'!$Q$365,9,FALSE)</f>
        <v>243</v>
      </c>
      <c r="M125">
        <f>VLOOKUP($D125,'AUTOMATED RPPF'!$C$2:'AUTOMATED RPPF'!$Q$365,10,FALSE)</f>
        <v>99.306899999999999</v>
      </c>
      <c r="N125">
        <f>VLOOKUP($D125,'AUTOMATED RPPF'!$C$2:'AUTOMATED RPPF'!$Q$365,11,FALSE)</f>
        <v>49</v>
      </c>
      <c r="O125">
        <f>VLOOKUP($D125,'AUTOMATED RPPF'!$C$2:'AUTOMATED RPPF'!$Q$365,12,FALSE)</f>
        <v>100.82599999999999</v>
      </c>
      <c r="P125">
        <f>VLOOKUP($D125,'AUTOMATED RPPF'!$C$2:'AUTOMATED RPPF'!$Q$365,13,FALSE)</f>
        <v>61</v>
      </c>
      <c r="Q125">
        <f>VLOOKUP($D125,'AUTOMATED RPPF'!$C$2:'AUTOMATED RPPF'!$Q$365,14,FALSE)</f>
        <v>2.7782800000000001</v>
      </c>
      <c r="R125">
        <f>VLOOKUP($D125,'AUTOMATED RPPF'!$C$2:'AUTOMATED RPPF'!$Q$365,15,FALSE)</f>
        <v>130</v>
      </c>
      <c r="S125" t="str">
        <f t="shared" si="30"/>
        <v>Appalachian St.</v>
      </c>
      <c r="T125">
        <f t="shared" si="31"/>
        <v>103.604</v>
      </c>
      <c r="U125" t="str">
        <f t="shared" si="32"/>
        <v>Appalachian St.</v>
      </c>
      <c r="V125">
        <f t="shared" si="33"/>
        <v>4.329915225309907E-2</v>
      </c>
      <c r="W125" s="13">
        <f t="shared" si="34"/>
        <v>127</v>
      </c>
      <c r="X125" t="str">
        <f t="shared" si="35"/>
        <v>Appalachian St.</v>
      </c>
      <c r="Y125">
        <f t="shared" si="36"/>
        <v>688661.64299357275</v>
      </c>
      <c r="Z125" s="13">
        <f t="shared" si="37"/>
        <v>296</v>
      </c>
      <c r="AA125">
        <f t="shared" si="38"/>
        <v>25.030136209248518</v>
      </c>
      <c r="AB125">
        <f t="shared" si="39"/>
        <v>114</v>
      </c>
      <c r="AC125">
        <f t="shared" si="40"/>
        <v>120.5</v>
      </c>
      <c r="AD125" t="str">
        <f t="shared" si="41"/>
        <v>Appalachian St.</v>
      </c>
      <c r="AE125">
        <f>VLOOKUP($AD125,'AUTOMATED RPPF'!$C$2:'AUTOMATED RPPF'!$AQ$365,17,FALSE)</f>
        <v>0.59591110000000003</v>
      </c>
      <c r="AF125" s="13">
        <f t="shared" si="42"/>
        <v>111</v>
      </c>
      <c r="AG125">
        <f>VLOOKUP($AD125,'AUTOMATED RPPF'!$C$2:'AUTOMATED RPPF'!$AQ$365,16,FALSE)</f>
        <v>0.57401469999999999</v>
      </c>
      <c r="AH125" s="13">
        <f t="shared" si="43"/>
        <v>147</v>
      </c>
      <c r="AI125">
        <f t="shared" si="44"/>
        <v>0.58496290000000006</v>
      </c>
      <c r="AJ125" s="13">
        <f t="shared" si="45"/>
        <v>124</v>
      </c>
      <c r="AK125">
        <f>VLOOKUP($AD125,'AUTOMATED RPPF'!$C$2:'AUTOMATED RPPF'!$AQ$365,18,FALSE)</f>
        <v>0.61221219999999998</v>
      </c>
      <c r="AL125" s="13">
        <f t="shared" si="46"/>
        <v>122</v>
      </c>
      <c r="AM125">
        <f>VLOOKUP($AD125,'AUTOMATED RPPF'!$C$2:'AUTOMATED RPPF'!$AQ$365,19,FALSE)</f>
        <v>0.70218599999999998</v>
      </c>
      <c r="AN125" s="13">
        <f t="shared" si="47"/>
        <v>86</v>
      </c>
      <c r="AO125">
        <f t="shared" si="48"/>
        <v>145.91666666666666</v>
      </c>
      <c r="AP125">
        <f>IF(C125=1,(AO125/AE125),REF)</f>
        <v>244.86314597373106</v>
      </c>
      <c r="AQ125" s="13">
        <f t="shared" si="49"/>
        <v>127</v>
      </c>
      <c r="AR125">
        <f>IF(B125=1,(AO125/AI125),REF)</f>
        <v>249.44601899824184</v>
      </c>
      <c r="AS125" s="13">
        <f t="shared" si="50"/>
        <v>134</v>
      </c>
      <c r="AT125">
        <f t="shared" si="51"/>
        <v>122</v>
      </c>
      <c r="AU125" t="str">
        <f t="shared" si="52"/>
        <v>Appalachian St.</v>
      </c>
      <c r="AV125">
        <f t="shared" si="53"/>
        <v>0.38115689726323831</v>
      </c>
      <c r="AW125">
        <f t="shared" si="54"/>
        <v>0.3338609116679595</v>
      </c>
      <c r="AX125" t="str">
        <f t="shared" si="55"/>
        <v>Appalachian St.</v>
      </c>
      <c r="AY125">
        <f t="shared" si="56"/>
        <v>0.66269660437570432</v>
      </c>
      <c r="AZ125" s="13">
        <f t="shared" si="57"/>
        <v>123</v>
      </c>
      <c r="BA125" t="str">
        <f t="shared" si="58"/>
        <v>Appalachian St.</v>
      </c>
      <c r="BB125" t="str">
        <f t="shared" si="59"/>
        <v/>
      </c>
      <c r="BC125">
        <v>124</v>
      </c>
    </row>
    <row r="126" spans="1:55" x14ac:dyDescent="0.25">
      <c r="A126">
        <v>1</v>
      </c>
      <c r="B126">
        <v>1</v>
      </c>
      <c r="C126">
        <v>1</v>
      </c>
      <c r="D126" t="s">
        <v>299</v>
      </c>
      <c r="E126">
        <f>VLOOKUP($D126,'AUTOMATED RPPF'!$C$2:'AUTOMATED RPPF'!$Q$365,2,FALSE)</f>
        <v>64.056899999999999</v>
      </c>
      <c r="F126">
        <f>VLOOKUP($D126,'AUTOMATED RPPF'!$C$2:'AUTOMATED RPPF'!$Q$365,3,FALSE)</f>
        <v>350</v>
      </c>
      <c r="G126">
        <f>VLOOKUP($D126,'AUTOMATED RPPF'!$C$2:'AUTOMATED RPPF'!$Q$365,4,FALSE)</f>
        <v>63.295200000000001</v>
      </c>
      <c r="H126">
        <f>VLOOKUP($D126,'AUTOMATED RPPF'!$C$2:'AUTOMATED RPPF'!$Q$365,5,FALSE)</f>
        <v>349</v>
      </c>
      <c r="I126">
        <f>VLOOKUP($D126,'AUTOMATED RPPF'!$C$2:'AUTOMATED RPPF'!$Q$365,6,FALSE)</f>
        <v>106.691</v>
      </c>
      <c r="J126">
        <f>VLOOKUP($D126,'AUTOMATED RPPF'!$C$2:'AUTOMATED RPPF'!$Q$365,7,FALSE)</f>
        <v>156</v>
      </c>
      <c r="K126">
        <f>VLOOKUP($D126,'AUTOMATED RPPF'!$C$2:'AUTOMATED RPPF'!$Q$365,8,FALSE)</f>
        <v>106.236</v>
      </c>
      <c r="L126">
        <f>VLOOKUP($D126,'AUTOMATED RPPF'!$C$2:'AUTOMATED RPPF'!$Q$365,9,FALSE)</f>
        <v>201</v>
      </c>
      <c r="M126">
        <f>VLOOKUP($D126,'AUTOMATED RPPF'!$C$2:'AUTOMATED RPPF'!$Q$365,10,FALSE)</f>
        <v>98.165899999999993</v>
      </c>
      <c r="N126">
        <f>VLOOKUP($D126,'AUTOMATED RPPF'!$C$2:'AUTOMATED RPPF'!$Q$365,11,FALSE)</f>
        <v>30</v>
      </c>
      <c r="O126">
        <f>VLOOKUP($D126,'AUTOMATED RPPF'!$C$2:'AUTOMATED RPPF'!$Q$365,12,FALSE)</f>
        <v>102.55800000000001</v>
      </c>
      <c r="P126">
        <f>VLOOKUP($D126,'AUTOMATED RPPF'!$C$2:'AUTOMATED RPPF'!$Q$365,13,FALSE)</f>
        <v>83</v>
      </c>
      <c r="Q126">
        <f>VLOOKUP($D126,'AUTOMATED RPPF'!$C$2:'AUTOMATED RPPF'!$Q$365,14,FALSE)</f>
        <v>3.6782900000000001</v>
      </c>
      <c r="R126">
        <f>VLOOKUP($D126,'AUTOMATED RPPF'!$C$2:'AUTOMATED RPPF'!$Q$365,15,FALSE)</f>
        <v>118</v>
      </c>
      <c r="S126" t="str">
        <f t="shared" si="30"/>
        <v>South Alabama</v>
      </c>
      <c r="T126">
        <f t="shared" si="31"/>
        <v>106.236</v>
      </c>
      <c r="U126" t="str">
        <f t="shared" si="32"/>
        <v>South Alabama</v>
      </c>
      <c r="V126">
        <f t="shared" si="33"/>
        <v>5.7417702074249573E-2</v>
      </c>
      <c r="W126" s="13">
        <f t="shared" si="34"/>
        <v>117</v>
      </c>
      <c r="X126" t="str">
        <f t="shared" si="35"/>
        <v>South Alabama</v>
      </c>
      <c r="Y126">
        <f t="shared" si="36"/>
        <v>722951.79093390238</v>
      </c>
      <c r="Z126" s="13">
        <f t="shared" si="37"/>
        <v>256</v>
      </c>
      <c r="AA126">
        <f t="shared" si="38"/>
        <v>25.762342602663622</v>
      </c>
      <c r="AB126">
        <f t="shared" si="39"/>
        <v>146</v>
      </c>
      <c r="AC126">
        <f t="shared" si="40"/>
        <v>131.5</v>
      </c>
      <c r="AD126" t="str">
        <f t="shared" si="41"/>
        <v>South Alabama</v>
      </c>
      <c r="AE126">
        <f>VLOOKUP($AD126,'AUTOMATED RPPF'!$C$2:'AUTOMATED RPPF'!$AQ$365,17,FALSE)</f>
        <v>0.64099899999999999</v>
      </c>
      <c r="AF126" s="13">
        <f t="shared" si="42"/>
        <v>99</v>
      </c>
      <c r="AG126">
        <f>VLOOKUP($AD126,'AUTOMATED RPPF'!$C$2:'AUTOMATED RPPF'!$AQ$365,16,FALSE)</f>
        <v>0.49641760000000001</v>
      </c>
      <c r="AH126" s="13">
        <f t="shared" si="43"/>
        <v>176</v>
      </c>
      <c r="AI126">
        <f t="shared" si="44"/>
        <v>0.56870829999999994</v>
      </c>
      <c r="AJ126" s="13">
        <f t="shared" si="45"/>
        <v>131</v>
      </c>
      <c r="AK126">
        <f>VLOOKUP($AD126,'AUTOMATED RPPF'!$C$2:'AUTOMATED RPPF'!$AQ$365,18,FALSE)</f>
        <v>0.4097208</v>
      </c>
      <c r="AL126" s="13">
        <f t="shared" si="46"/>
        <v>207</v>
      </c>
      <c r="AM126">
        <f>VLOOKUP($AD126,'AUTOMATED RPPF'!$C$2:'AUTOMATED RPPF'!$AQ$365,19,FALSE)</f>
        <v>0.66269699999999998</v>
      </c>
      <c r="AN126" s="13">
        <f t="shared" si="47"/>
        <v>97</v>
      </c>
      <c r="AO126">
        <f t="shared" si="48"/>
        <v>156.58333333333334</v>
      </c>
      <c r="AP126">
        <f>IF(C126=1,(AO126/AE126),REF)</f>
        <v>244.2801522831289</v>
      </c>
      <c r="AQ126" s="13">
        <f t="shared" si="49"/>
        <v>126</v>
      </c>
      <c r="AR126">
        <f>IF(B126=1,(AO126/AI126),REF)</f>
        <v>275.3315422569591</v>
      </c>
      <c r="AS126" s="13">
        <f t="shared" si="50"/>
        <v>142</v>
      </c>
      <c r="AT126">
        <f t="shared" si="51"/>
        <v>126</v>
      </c>
      <c r="AU126" t="str">
        <f t="shared" si="52"/>
        <v>South Alabama</v>
      </c>
      <c r="AV126">
        <f t="shared" si="53"/>
        <v>0.41009378181516859</v>
      </c>
      <c r="AW126">
        <f t="shared" si="54"/>
        <v>0.32060249294233817</v>
      </c>
      <c r="AX126" t="str">
        <f t="shared" si="55"/>
        <v>South Alabama</v>
      </c>
      <c r="AY126">
        <f t="shared" si="56"/>
        <v>0.66847128911892884</v>
      </c>
      <c r="AZ126" s="13">
        <f t="shared" si="57"/>
        <v>118</v>
      </c>
      <c r="BA126" t="str">
        <f t="shared" si="58"/>
        <v>South Alabama</v>
      </c>
      <c r="BB126" t="str">
        <f t="shared" si="59"/>
        <v/>
      </c>
      <c r="BC126">
        <v>125</v>
      </c>
    </row>
    <row r="127" spans="1:55" x14ac:dyDescent="0.25">
      <c r="A127">
        <v>1</v>
      </c>
      <c r="B127">
        <v>1</v>
      </c>
      <c r="C127">
        <v>1</v>
      </c>
      <c r="D127" t="s">
        <v>394</v>
      </c>
      <c r="E127">
        <f>VLOOKUP($D127,'AUTOMATED RPPF'!$C$2:'AUTOMATED RPPF'!$Q$365,2,FALSE)</f>
        <v>73.541700000000006</v>
      </c>
      <c r="F127">
        <f>VLOOKUP($D127,'AUTOMATED RPPF'!$C$2:'AUTOMATED RPPF'!$Q$365,3,FALSE)</f>
        <v>7</v>
      </c>
      <c r="G127">
        <f>VLOOKUP($D127,'AUTOMATED RPPF'!$C$2:'AUTOMATED RPPF'!$Q$365,4,FALSE)</f>
        <v>72.944500000000005</v>
      </c>
      <c r="H127">
        <f>VLOOKUP($D127,'AUTOMATED RPPF'!$C$2:'AUTOMATED RPPF'!$Q$365,5,FALSE)</f>
        <v>5</v>
      </c>
      <c r="I127">
        <f>VLOOKUP($D127,'AUTOMATED RPPF'!$C$2:'AUTOMATED RPPF'!$Q$365,6,FALSE)</f>
        <v>108.36</v>
      </c>
      <c r="J127">
        <f>VLOOKUP($D127,'AUTOMATED RPPF'!$C$2:'AUTOMATED RPPF'!$Q$365,7,FALSE)</f>
        <v>127</v>
      </c>
      <c r="K127">
        <f>VLOOKUP($D127,'AUTOMATED RPPF'!$C$2:'AUTOMATED RPPF'!$Q$365,8,FALSE)</f>
        <v>107.586</v>
      </c>
      <c r="L127">
        <f>VLOOKUP($D127,'AUTOMATED RPPF'!$C$2:'AUTOMATED RPPF'!$Q$365,9,FALSE)</f>
        <v>173</v>
      </c>
      <c r="M127">
        <f>VLOOKUP($D127,'AUTOMATED RPPF'!$C$2:'AUTOMATED RPPF'!$Q$365,10,FALSE)</f>
        <v>99.129599999999996</v>
      </c>
      <c r="N127">
        <f>VLOOKUP($D127,'AUTOMATED RPPF'!$C$2:'AUTOMATED RPPF'!$Q$365,11,FALSE)</f>
        <v>44</v>
      </c>
      <c r="O127">
        <f>VLOOKUP($D127,'AUTOMATED RPPF'!$C$2:'AUTOMATED RPPF'!$Q$365,12,FALSE)</f>
        <v>104.032</v>
      </c>
      <c r="P127">
        <f>VLOOKUP($D127,'AUTOMATED RPPF'!$C$2:'AUTOMATED RPPF'!$Q$365,13,FALSE)</f>
        <v>103</v>
      </c>
      <c r="Q127">
        <f>VLOOKUP($D127,'AUTOMATED RPPF'!$C$2:'AUTOMATED RPPF'!$Q$365,14,FALSE)</f>
        <v>3.55402</v>
      </c>
      <c r="R127">
        <f>VLOOKUP($D127,'AUTOMATED RPPF'!$C$2:'AUTOMATED RPPF'!$Q$365,15,FALSE)</f>
        <v>120</v>
      </c>
      <c r="S127" t="str">
        <f t="shared" si="30"/>
        <v>CSUN</v>
      </c>
      <c r="T127">
        <f t="shared" si="31"/>
        <v>107.586</v>
      </c>
      <c r="U127" t="str">
        <f t="shared" si="32"/>
        <v>CSUN</v>
      </c>
      <c r="V127">
        <f t="shared" si="33"/>
        <v>4.832632370478248E-2</v>
      </c>
      <c r="W127" s="13">
        <f t="shared" si="34"/>
        <v>123</v>
      </c>
      <c r="X127" t="str">
        <f t="shared" si="35"/>
        <v>CSUN</v>
      </c>
      <c r="Y127">
        <f t="shared" si="36"/>
        <v>851226.60057241318</v>
      </c>
      <c r="Z127" s="13">
        <f t="shared" si="37"/>
        <v>98</v>
      </c>
      <c r="AA127">
        <f t="shared" si="38"/>
        <v>22.957968287538392</v>
      </c>
      <c r="AB127">
        <f t="shared" si="39"/>
        <v>51</v>
      </c>
      <c r="AC127">
        <f t="shared" si="40"/>
        <v>87</v>
      </c>
      <c r="AD127" t="str">
        <f t="shared" si="41"/>
        <v>CSUN</v>
      </c>
      <c r="AE127">
        <f>VLOOKUP($AD127,'AUTOMATED RPPF'!$C$2:'AUTOMATED RPPF'!$AQ$365,17,FALSE)</f>
        <v>0.57491210000000004</v>
      </c>
      <c r="AF127" s="13">
        <f t="shared" si="42"/>
        <v>121</v>
      </c>
      <c r="AG127">
        <f>VLOOKUP($AD127,'AUTOMATED RPPF'!$C$2:'AUTOMATED RPPF'!$AQ$365,16,FALSE)</f>
        <v>0.58011440000000003</v>
      </c>
      <c r="AH127" s="13">
        <f t="shared" si="43"/>
        <v>144</v>
      </c>
      <c r="AI127">
        <f t="shared" si="44"/>
        <v>0.57751324999999998</v>
      </c>
      <c r="AJ127" s="13">
        <f t="shared" si="45"/>
        <v>127</v>
      </c>
      <c r="AK127">
        <f>VLOOKUP($AD127,'AUTOMATED RPPF'!$C$2:'AUTOMATED RPPF'!$AQ$365,18,FALSE)</f>
        <v>0.4391198</v>
      </c>
      <c r="AL127" s="13">
        <f t="shared" si="46"/>
        <v>198</v>
      </c>
      <c r="AM127">
        <f>VLOOKUP($AD127,'AUTOMATED RPPF'!$C$2:'AUTOMATED RPPF'!$AQ$365,19,FALSE)</f>
        <v>0.68099399999999999</v>
      </c>
      <c r="AN127" s="13">
        <f t="shared" si="47"/>
        <v>94</v>
      </c>
      <c r="AO127">
        <f t="shared" si="48"/>
        <v>121.16666666666667</v>
      </c>
      <c r="AP127">
        <f>IF(C127=1,(AO127/AE127),REF)</f>
        <v>210.7568559901012</v>
      </c>
      <c r="AQ127" s="13">
        <f t="shared" si="49"/>
        <v>118</v>
      </c>
      <c r="AR127">
        <f>IF(B127=1,(AO127/AI127),REF)</f>
        <v>209.80759604505468</v>
      </c>
      <c r="AS127" s="13">
        <f t="shared" si="50"/>
        <v>118</v>
      </c>
      <c r="AT127">
        <f t="shared" si="51"/>
        <v>118</v>
      </c>
      <c r="AU127" t="str">
        <f t="shared" si="52"/>
        <v>CSUN</v>
      </c>
      <c r="AV127">
        <f t="shared" si="53"/>
        <v>0.37328275649407694</v>
      </c>
      <c r="AW127">
        <f t="shared" si="54"/>
        <v>0.33681670750868786</v>
      </c>
      <c r="AX127" t="str">
        <f t="shared" si="55"/>
        <v>CSUN</v>
      </c>
      <c r="AY127">
        <f t="shared" si="56"/>
        <v>0.66086944917362467</v>
      </c>
      <c r="AZ127" s="13">
        <f t="shared" si="57"/>
        <v>124</v>
      </c>
      <c r="BA127" t="str">
        <f t="shared" si="58"/>
        <v>CSUN</v>
      </c>
      <c r="BB127" t="str">
        <f t="shared" si="59"/>
        <v/>
      </c>
      <c r="BC127">
        <v>126</v>
      </c>
    </row>
    <row r="128" spans="1:55" x14ac:dyDescent="0.25">
      <c r="A128">
        <v>1</v>
      </c>
      <c r="B128">
        <v>1</v>
      </c>
      <c r="C128">
        <v>1</v>
      </c>
      <c r="D128" t="s">
        <v>154</v>
      </c>
      <c r="E128">
        <f>VLOOKUP($D128,'AUTOMATED RPPF'!$C$2:'AUTOMATED RPPF'!$Q$365,2,FALSE)</f>
        <v>68.662800000000004</v>
      </c>
      <c r="F128">
        <f>VLOOKUP($D128,'AUTOMATED RPPF'!$C$2:'AUTOMATED RPPF'!$Q$365,3,FALSE)</f>
        <v>149</v>
      </c>
      <c r="G128">
        <f>VLOOKUP($D128,'AUTOMATED RPPF'!$C$2:'AUTOMATED RPPF'!$Q$365,4,FALSE)</f>
        <v>69.243700000000004</v>
      </c>
      <c r="H128">
        <f>VLOOKUP($D128,'AUTOMATED RPPF'!$C$2:'AUTOMATED RPPF'!$Q$365,5,FALSE)</f>
        <v>78</v>
      </c>
      <c r="I128">
        <f>VLOOKUP($D128,'AUTOMATED RPPF'!$C$2:'AUTOMATED RPPF'!$Q$365,6,FALSE)</f>
        <v>107.741</v>
      </c>
      <c r="J128">
        <f>VLOOKUP($D128,'AUTOMATED RPPF'!$C$2:'AUTOMATED RPPF'!$Q$365,7,FALSE)</f>
        <v>139</v>
      </c>
      <c r="K128">
        <f>VLOOKUP($D128,'AUTOMATED RPPF'!$C$2:'AUTOMATED RPPF'!$Q$365,8,FALSE)</f>
        <v>109.864</v>
      </c>
      <c r="L128">
        <f>VLOOKUP($D128,'AUTOMATED RPPF'!$C$2:'AUTOMATED RPPF'!$Q$365,9,FALSE)</f>
        <v>123</v>
      </c>
      <c r="M128">
        <f>VLOOKUP($D128,'AUTOMATED RPPF'!$C$2:'AUTOMATED RPPF'!$Q$365,10,FALSE)</f>
        <v>108.449</v>
      </c>
      <c r="N128">
        <f>VLOOKUP($D128,'AUTOMATED RPPF'!$C$2:'AUTOMATED RPPF'!$Q$365,11,FALSE)</f>
        <v>237</v>
      </c>
      <c r="O128">
        <f>VLOOKUP($D128,'AUTOMATED RPPF'!$C$2:'AUTOMATED RPPF'!$Q$365,12,FALSE)</f>
        <v>108.282</v>
      </c>
      <c r="P128">
        <f>VLOOKUP($D128,'AUTOMATED RPPF'!$C$2:'AUTOMATED RPPF'!$Q$365,13,FALSE)</f>
        <v>187</v>
      </c>
      <c r="Q128">
        <f>VLOOKUP($D128,'AUTOMATED RPPF'!$C$2:'AUTOMATED RPPF'!$Q$365,14,FALSE)</f>
        <v>1.58131</v>
      </c>
      <c r="R128">
        <f>VLOOKUP($D128,'AUTOMATED RPPF'!$C$2:'AUTOMATED RPPF'!$Q$365,15,FALSE)</f>
        <v>144</v>
      </c>
      <c r="S128" t="str">
        <f t="shared" si="30"/>
        <v>Illinois Chicago</v>
      </c>
      <c r="T128">
        <f t="shared" si="31"/>
        <v>109.864</v>
      </c>
      <c r="U128" t="str">
        <f t="shared" si="32"/>
        <v>Illinois Chicago</v>
      </c>
      <c r="V128">
        <f t="shared" si="33"/>
        <v>2.3040132356967787E-2</v>
      </c>
      <c r="W128" s="13">
        <f t="shared" si="34"/>
        <v>144</v>
      </c>
      <c r="X128" t="str">
        <f t="shared" si="35"/>
        <v>Illinois Chicago</v>
      </c>
      <c r="Y128">
        <f t="shared" si="36"/>
        <v>828766.75901114894</v>
      </c>
      <c r="Z128" s="13">
        <f t="shared" si="37"/>
        <v>126</v>
      </c>
      <c r="AA128">
        <f t="shared" si="38"/>
        <v>26.21612628483879</v>
      </c>
      <c r="AB128">
        <f t="shared" si="39"/>
        <v>171</v>
      </c>
      <c r="AC128">
        <f t="shared" si="40"/>
        <v>157.5</v>
      </c>
      <c r="AD128" t="str">
        <f t="shared" si="41"/>
        <v>Illinois Chicago</v>
      </c>
      <c r="AE128">
        <f>VLOOKUP($AD128,'AUTOMATED RPPF'!$C$2:'AUTOMATED RPPF'!$AQ$365,17,FALSE)</f>
        <v>0.55471340000000002</v>
      </c>
      <c r="AF128" s="13">
        <f t="shared" si="42"/>
        <v>134</v>
      </c>
      <c r="AG128">
        <f>VLOOKUP($AD128,'AUTOMATED RPPF'!$C$2:'AUTOMATED RPPF'!$AQ$365,16,FALSE)</f>
        <v>0.45851920000000002</v>
      </c>
      <c r="AH128" s="13">
        <f t="shared" si="43"/>
        <v>192</v>
      </c>
      <c r="AI128">
        <f t="shared" si="44"/>
        <v>0.50661630000000002</v>
      </c>
      <c r="AJ128" s="13">
        <f t="shared" si="45"/>
        <v>160</v>
      </c>
      <c r="AK128">
        <f>VLOOKUP($AD128,'AUTOMATED RPPF'!$C$2:'AUTOMATED RPPF'!$AQ$365,18,FALSE)</f>
        <v>0.56791320000000001</v>
      </c>
      <c r="AL128" s="13">
        <f t="shared" si="46"/>
        <v>132</v>
      </c>
      <c r="AM128">
        <f>VLOOKUP($AD128,'AUTOMATED RPPF'!$C$2:'AUTOMATED RPPF'!$AQ$365,19,FALSE)</f>
        <v>0.61131100000000005</v>
      </c>
      <c r="AN128" s="13">
        <f t="shared" si="47"/>
        <v>110</v>
      </c>
      <c r="AO128">
        <f t="shared" si="48"/>
        <v>138.25</v>
      </c>
      <c r="AP128">
        <f>IF(C128=1,(AO128/AE128),REF)</f>
        <v>249.22779943660996</v>
      </c>
      <c r="AQ128" s="13">
        <f t="shared" si="49"/>
        <v>128</v>
      </c>
      <c r="AR128">
        <f>IF(B128=1,(AO128/AI128),REF)</f>
        <v>272.88896942321043</v>
      </c>
      <c r="AS128" s="13">
        <f t="shared" si="50"/>
        <v>140</v>
      </c>
      <c r="AT128">
        <f t="shared" si="51"/>
        <v>128</v>
      </c>
      <c r="AU128" t="str">
        <f t="shared" si="52"/>
        <v>Illinois Chicago</v>
      </c>
      <c r="AV128">
        <f t="shared" si="53"/>
        <v>0.35417969467725541</v>
      </c>
      <c r="AW128">
        <f t="shared" si="54"/>
        <v>0.2859171692980389</v>
      </c>
      <c r="AX128" t="str">
        <f t="shared" si="55"/>
        <v>Illinois Chicago</v>
      </c>
      <c r="AY128">
        <f t="shared" si="56"/>
        <v>0.63399565500571298</v>
      </c>
      <c r="AZ128" s="13">
        <f t="shared" si="57"/>
        <v>138</v>
      </c>
      <c r="BA128" t="str">
        <f t="shared" si="58"/>
        <v>Illinois Chicago</v>
      </c>
      <c r="BB128" t="str">
        <f t="shared" si="59"/>
        <v/>
      </c>
      <c r="BC128">
        <v>127</v>
      </c>
    </row>
    <row r="129" spans="1:55" x14ac:dyDescent="0.25">
      <c r="A129">
        <v>1</v>
      </c>
      <c r="B129">
        <v>1</v>
      </c>
      <c r="C129">
        <v>1</v>
      </c>
      <c r="D129" t="s">
        <v>228</v>
      </c>
      <c r="E129">
        <f>VLOOKUP($D129,'AUTOMATED RPPF'!$C$2:'AUTOMATED RPPF'!$Q$365,2,FALSE)</f>
        <v>67.024100000000004</v>
      </c>
      <c r="F129">
        <f>VLOOKUP($D129,'AUTOMATED RPPF'!$C$2:'AUTOMATED RPPF'!$Q$365,3,FALSE)</f>
        <v>236</v>
      </c>
      <c r="G129">
        <f>VLOOKUP($D129,'AUTOMATED RPPF'!$C$2:'AUTOMATED RPPF'!$Q$365,4,FALSE)</f>
        <v>65.686499999999995</v>
      </c>
      <c r="H129">
        <f>VLOOKUP($D129,'AUTOMATED RPPF'!$C$2:'AUTOMATED RPPF'!$Q$365,5,FALSE)</f>
        <v>266</v>
      </c>
      <c r="I129">
        <f>VLOOKUP($D129,'AUTOMATED RPPF'!$C$2:'AUTOMATED RPPF'!$Q$365,6,FALSE)</f>
        <v>101.089</v>
      </c>
      <c r="J129">
        <f>VLOOKUP($D129,'AUTOMATED RPPF'!$C$2:'AUTOMATED RPPF'!$Q$365,7,FALSE)</f>
        <v>285</v>
      </c>
      <c r="K129">
        <f>VLOOKUP($D129,'AUTOMATED RPPF'!$C$2:'AUTOMATED RPPF'!$Q$365,8,FALSE)</f>
        <v>104.17400000000001</v>
      </c>
      <c r="L129">
        <f>VLOOKUP($D129,'AUTOMATED RPPF'!$C$2:'AUTOMATED RPPF'!$Q$365,9,FALSE)</f>
        <v>236</v>
      </c>
      <c r="M129">
        <f>VLOOKUP($D129,'AUTOMATED RPPF'!$C$2:'AUTOMATED RPPF'!$Q$365,10,FALSE)</f>
        <v>102.18</v>
      </c>
      <c r="N129">
        <f>VLOOKUP($D129,'AUTOMATED RPPF'!$C$2:'AUTOMATED RPPF'!$Q$365,11,FALSE)</f>
        <v>86</v>
      </c>
      <c r="O129">
        <f>VLOOKUP($D129,'AUTOMATED RPPF'!$C$2:'AUTOMATED RPPF'!$Q$365,12,FALSE)</f>
        <v>103.8</v>
      </c>
      <c r="P129">
        <f>VLOOKUP($D129,'AUTOMATED RPPF'!$C$2:'AUTOMATED RPPF'!$Q$365,13,FALSE)</f>
        <v>101</v>
      </c>
      <c r="Q129">
        <f>VLOOKUP($D129,'AUTOMATED RPPF'!$C$2:'AUTOMATED RPPF'!$Q$365,14,FALSE)</f>
        <v>0.37415700000000002</v>
      </c>
      <c r="R129">
        <f>VLOOKUP($D129,'AUTOMATED RPPF'!$C$2:'AUTOMATED RPPF'!$Q$365,15,FALSE)</f>
        <v>157</v>
      </c>
      <c r="S129" t="str">
        <f t="shared" si="30"/>
        <v>New Mexico St.</v>
      </c>
      <c r="T129">
        <f t="shared" si="31"/>
        <v>104.17400000000001</v>
      </c>
      <c r="U129" t="str">
        <f t="shared" si="32"/>
        <v>New Mexico St.</v>
      </c>
      <c r="V129">
        <f t="shared" si="33"/>
        <v>5.5800823882754024E-3</v>
      </c>
      <c r="W129" s="13">
        <f t="shared" si="34"/>
        <v>157</v>
      </c>
      <c r="X129" t="str">
        <f t="shared" si="35"/>
        <v>New Mexico St.</v>
      </c>
      <c r="Y129">
        <f t="shared" si="36"/>
        <v>727360.43104885181</v>
      </c>
      <c r="Z129" s="13">
        <f t="shared" si="37"/>
        <v>252</v>
      </c>
      <c r="AA129">
        <f t="shared" si="38"/>
        <v>25.100638823879244</v>
      </c>
      <c r="AB129">
        <f t="shared" si="39"/>
        <v>120</v>
      </c>
      <c r="AC129">
        <f t="shared" si="40"/>
        <v>138.5</v>
      </c>
      <c r="AD129" t="str">
        <f t="shared" si="41"/>
        <v>New Mexico St.</v>
      </c>
      <c r="AE129">
        <f>VLOOKUP($AD129,'AUTOMATED RPPF'!$C$2:'AUTOMATED RPPF'!$AQ$365,17,FALSE)</f>
        <v>0.57111250000000002</v>
      </c>
      <c r="AF129" s="13">
        <f t="shared" si="42"/>
        <v>125</v>
      </c>
      <c r="AG129">
        <f>VLOOKUP($AD129,'AUTOMATED RPPF'!$C$2:'AUTOMATED RPPF'!$AQ$365,16,FALSE)</f>
        <v>0.59081410000000001</v>
      </c>
      <c r="AH129" s="13">
        <f t="shared" si="43"/>
        <v>141</v>
      </c>
      <c r="AI129">
        <f t="shared" si="44"/>
        <v>0.58096330000000007</v>
      </c>
      <c r="AJ129" s="13">
        <f t="shared" si="45"/>
        <v>125</v>
      </c>
      <c r="AK129">
        <f>VLOOKUP($AD129,'AUTOMATED RPPF'!$C$2:'AUTOMATED RPPF'!$AQ$365,18,FALSE)</f>
        <v>0.40442129999999998</v>
      </c>
      <c r="AL129" s="13">
        <f t="shared" si="46"/>
        <v>213</v>
      </c>
      <c r="AM129">
        <f>VLOOKUP($AD129,'AUTOMATED RPPF'!$C$2:'AUTOMATED RPPF'!$AQ$365,19,FALSE)</f>
        <v>0.76116499999999998</v>
      </c>
      <c r="AN129" s="13">
        <f t="shared" si="47"/>
        <v>65</v>
      </c>
      <c r="AO129">
        <f t="shared" si="48"/>
        <v>158.41666666666666</v>
      </c>
      <c r="AP129">
        <f>IF(C129=1,(AO129/AE129),REF)</f>
        <v>277.38259391392529</v>
      </c>
      <c r="AQ129" s="13">
        <f t="shared" si="49"/>
        <v>137</v>
      </c>
      <c r="AR129">
        <f>IF(B129=1,(AO129/AI129),REF)</f>
        <v>272.67930119969134</v>
      </c>
      <c r="AS129" s="13">
        <f t="shared" si="50"/>
        <v>139</v>
      </c>
      <c r="AT129">
        <f t="shared" si="51"/>
        <v>125</v>
      </c>
      <c r="AU129" t="str">
        <f t="shared" si="52"/>
        <v>New Mexico St.</v>
      </c>
      <c r="AV129">
        <f t="shared" si="53"/>
        <v>0.36076832133105691</v>
      </c>
      <c r="AW129">
        <f t="shared" si="54"/>
        <v>0.32790761414235747</v>
      </c>
      <c r="AX129" t="str">
        <f t="shared" si="55"/>
        <v>New Mexico St.</v>
      </c>
      <c r="AY129">
        <f t="shared" si="56"/>
        <v>0.65282077210543665</v>
      </c>
      <c r="AZ129" s="13">
        <f t="shared" si="57"/>
        <v>128</v>
      </c>
      <c r="BA129" t="str">
        <f t="shared" si="58"/>
        <v>New Mexico St.</v>
      </c>
      <c r="BB129" t="str">
        <f t="shared" si="59"/>
        <v/>
      </c>
      <c r="BC129">
        <v>128</v>
      </c>
    </row>
    <row r="130" spans="1:55" x14ac:dyDescent="0.25">
      <c r="A130">
        <v>1</v>
      </c>
      <c r="B130">
        <v>1</v>
      </c>
      <c r="C130">
        <v>1</v>
      </c>
      <c r="D130" t="s">
        <v>319</v>
      </c>
      <c r="E130">
        <f>VLOOKUP($D130,'AUTOMATED RPPF'!$C$2:'AUTOMATED RPPF'!$Q$365,2,FALSE)</f>
        <v>69.292199999999994</v>
      </c>
      <c r="F130">
        <f>VLOOKUP($D130,'AUTOMATED RPPF'!$C$2:'AUTOMATED RPPF'!$Q$365,3,FALSE)</f>
        <v>119</v>
      </c>
      <c r="G130">
        <f>VLOOKUP($D130,'AUTOMATED RPPF'!$C$2:'AUTOMATED RPPF'!$Q$365,4,FALSE)</f>
        <v>68.596800000000002</v>
      </c>
      <c r="H130">
        <f>VLOOKUP($D130,'AUTOMATED RPPF'!$C$2:'AUTOMATED RPPF'!$Q$365,5,FALSE)</f>
        <v>114</v>
      </c>
      <c r="I130">
        <f>VLOOKUP($D130,'AUTOMATED RPPF'!$C$2:'AUTOMATED RPPF'!$Q$365,6,FALSE)</f>
        <v>105.283</v>
      </c>
      <c r="J130">
        <f>VLOOKUP($D130,'AUTOMATED RPPF'!$C$2:'AUTOMATED RPPF'!$Q$365,7,FALSE)</f>
        <v>193</v>
      </c>
      <c r="K130">
        <f>VLOOKUP($D130,'AUTOMATED RPPF'!$C$2:'AUTOMATED RPPF'!$Q$365,8,FALSE)</f>
        <v>110.26300000000001</v>
      </c>
      <c r="L130">
        <f>VLOOKUP($D130,'AUTOMATED RPPF'!$C$2:'AUTOMATED RPPF'!$Q$365,9,FALSE)</f>
        <v>116</v>
      </c>
      <c r="M130">
        <f>VLOOKUP($D130,'AUTOMATED RPPF'!$C$2:'AUTOMATED RPPF'!$Q$365,10,FALSE)</f>
        <v>111.465</v>
      </c>
      <c r="N130">
        <f>VLOOKUP($D130,'AUTOMATED RPPF'!$C$2:'AUTOMATED RPPF'!$Q$365,11,FALSE)</f>
        <v>304</v>
      </c>
      <c r="O130">
        <f>VLOOKUP($D130,'AUTOMATED RPPF'!$C$2:'AUTOMATED RPPF'!$Q$365,12,FALSE)</f>
        <v>107.375</v>
      </c>
      <c r="P130">
        <f>VLOOKUP($D130,'AUTOMATED RPPF'!$C$2:'AUTOMATED RPPF'!$Q$365,13,FALSE)</f>
        <v>171</v>
      </c>
      <c r="Q130">
        <f>VLOOKUP($D130,'AUTOMATED RPPF'!$C$2:'AUTOMATED RPPF'!$Q$365,14,FALSE)</f>
        <v>2.88815</v>
      </c>
      <c r="R130">
        <f>VLOOKUP($D130,'AUTOMATED RPPF'!$C$2:'AUTOMATED RPPF'!$Q$365,15,FALSE)</f>
        <v>127</v>
      </c>
      <c r="S130" t="str">
        <f t="shared" ref="S130:S193" si="60">U130</f>
        <v>Syracuse</v>
      </c>
      <c r="T130">
        <f t="shared" ref="T130:T193" si="61">K130</f>
        <v>110.26300000000001</v>
      </c>
      <c r="U130" t="str">
        <f t="shared" ref="U130:U193" si="62">X130</f>
        <v>Syracuse</v>
      </c>
      <c r="V130">
        <f t="shared" ref="V130:V193" si="63">(K130-O130)/E130</f>
        <v>4.167857276865225E-2</v>
      </c>
      <c r="W130" s="13">
        <f t="shared" ref="W130:W193" si="64">RANK(V130,V:V,0)</f>
        <v>130</v>
      </c>
      <c r="X130" t="str">
        <f t="shared" ref="X130:X193" si="65">AD130</f>
        <v>Syracuse</v>
      </c>
      <c r="Y130">
        <f t="shared" ref="Y130:Y193" si="66">(K130^2)*E130</f>
        <v>842449.65956418181</v>
      </c>
      <c r="Z130" s="13">
        <f t="shared" ref="Z130:Z193" si="67">RANK(Y130,Y:Y,0)</f>
        <v>112</v>
      </c>
      <c r="AA130">
        <f t="shared" ref="AA130:AA193" si="68">O130^1.6/E130</f>
        <v>25.630715660141725</v>
      </c>
      <c r="AB130">
        <f t="shared" ref="AB130:AB193" si="69">RANK(AA130,AA:AA,1)</f>
        <v>138</v>
      </c>
      <c r="AC130">
        <f t="shared" ref="AC130:AC193" si="70">(AB130+W130)/2</f>
        <v>134</v>
      </c>
      <c r="AD130" t="str">
        <f t="shared" ref="AD130:AD193" si="71">D130</f>
        <v>Syracuse</v>
      </c>
      <c r="AE130">
        <f>VLOOKUP($AD130,'AUTOMATED RPPF'!$C$2:'AUTOMATED RPPF'!$AQ$365,17,FALSE)</f>
        <v>0.58531169999999999</v>
      </c>
      <c r="AF130" s="13">
        <f t="shared" ref="AF130:AF193" si="72">RANK(AE130,AE:AE,0)</f>
        <v>117</v>
      </c>
      <c r="AG130">
        <f>VLOOKUP($AD130,'AUTOMATED RPPF'!$C$2:'AUTOMATED RPPF'!$AQ$365,16,FALSE)</f>
        <v>0.51151670000000005</v>
      </c>
      <c r="AH130" s="13">
        <f t="shared" ref="AH130:AH193" si="73">RANK(AG130,AG:AG,0)</f>
        <v>167</v>
      </c>
      <c r="AI130">
        <f t="shared" ref="AI130:AI193" si="74">(AE130+AG130)/2</f>
        <v>0.54841420000000007</v>
      </c>
      <c r="AJ130" s="13">
        <f t="shared" ref="AJ130:AJ193" si="75">RANK(AI130,AI:AI,0)</f>
        <v>137</v>
      </c>
      <c r="AK130">
        <f>VLOOKUP($AD130,'AUTOMATED RPPF'!$C$2:'AUTOMATED RPPF'!$AQ$365,18,FALSE)</f>
        <v>0.52541479999999996</v>
      </c>
      <c r="AL130" s="13">
        <f t="shared" ref="AL130:AL193" si="76">RANK(AK130,AK:AK,0)</f>
        <v>148</v>
      </c>
      <c r="AM130">
        <f>VLOOKUP($AD130,'AUTOMATED RPPF'!$C$2:'AUTOMATED RPPF'!$AQ$365,19,FALSE)</f>
        <v>0.53331439999999997</v>
      </c>
      <c r="AN130" s="13">
        <f t="shared" ref="AN130:AN193" si="77">RANK(AM130,AM:AM,0)</f>
        <v>144</v>
      </c>
      <c r="AO130">
        <f t="shared" ref="AO130:AO193" si="78">(Z130+(AJ130)+W130+AN130+AL130+AC130)/6</f>
        <v>134.16666666666666</v>
      </c>
      <c r="AP130">
        <f>IF(C130=1,(AO130/AE130),REF)</f>
        <v>229.22259484419439</v>
      </c>
      <c r="AQ130" s="13">
        <f t="shared" ref="AQ130:AQ193" si="79">RANK(AP130,AP:AP,1)</f>
        <v>122</v>
      </c>
      <c r="AR130">
        <f>IF(B130=1,(AO130/AI130),REF)</f>
        <v>244.64477153703649</v>
      </c>
      <c r="AS130" s="13">
        <f t="shared" ref="AS130:AS193" si="80">RANK(AR130,AR:AR,1)</f>
        <v>132</v>
      </c>
      <c r="AT130">
        <f t="shared" ref="AT130:AT193" si="81">MIN(AQ130,AS130,AJ130,AL130)</f>
        <v>122</v>
      </c>
      <c r="AU130" t="str">
        <f t="shared" ref="AU130:AU193" si="82">D130</f>
        <v>Syracuse</v>
      </c>
      <c r="AV130">
        <f t="shared" ref="AV130:AV193" si="83">(AE130*(($BH$2)/((AP130)))^(1/10))</f>
        <v>0.37685658943772316</v>
      </c>
      <c r="AW130">
        <f t="shared" ref="AW130:AW193" si="84">(AI130*(($BG$2)/((AR130)))^(1/8))</f>
        <v>0.31376249038660647</v>
      </c>
      <c r="AX130" t="str">
        <f t="shared" ref="AX130:AX193" si="85">AU130</f>
        <v>Syracuse</v>
      </c>
      <c r="AY130">
        <f t="shared" ref="AY130:AY193" si="86">((AV130+AW130)/2)^(1/2.5)</f>
        <v>0.65355694003297282</v>
      </c>
      <c r="AZ130" s="13">
        <f t="shared" ref="AZ130:AZ193" si="87">RANK(AY130,AY:AY,0)</f>
        <v>127</v>
      </c>
      <c r="BA130" t="str">
        <f t="shared" ref="BA130:BA193" si="88">AX130</f>
        <v>Syracuse</v>
      </c>
      <c r="BB130" t="str">
        <f t="shared" ref="BB130:BB193" si="89">IF(OR((AF130&lt;17),(AH130&lt;17)),"y","")</f>
        <v/>
      </c>
      <c r="BC130">
        <v>129</v>
      </c>
    </row>
    <row r="131" spans="1:55" x14ac:dyDescent="0.25">
      <c r="A131">
        <v>1</v>
      </c>
      <c r="B131">
        <v>1</v>
      </c>
      <c r="C131">
        <v>1</v>
      </c>
      <c r="D131" t="s">
        <v>137</v>
      </c>
      <c r="E131">
        <f>VLOOKUP($D131,'AUTOMATED RPPF'!$C$2:'AUTOMATED RPPF'!$Q$365,2,FALSE)</f>
        <v>69.774199999999993</v>
      </c>
      <c r="F131">
        <f>VLOOKUP($D131,'AUTOMATED RPPF'!$C$2:'AUTOMATED RPPF'!$Q$365,3,FALSE)</f>
        <v>95</v>
      </c>
      <c r="G131">
        <f>VLOOKUP($D131,'AUTOMATED RPPF'!$C$2:'AUTOMATED RPPF'!$Q$365,4,FALSE)</f>
        <v>68.911699999999996</v>
      </c>
      <c r="H131">
        <f>VLOOKUP($D131,'AUTOMATED RPPF'!$C$2:'AUTOMATED RPPF'!$Q$365,5,FALSE)</f>
        <v>95</v>
      </c>
      <c r="I131">
        <f>VLOOKUP($D131,'AUTOMATED RPPF'!$C$2:'AUTOMATED RPPF'!$Q$365,6,FALSE)</f>
        <v>104.982</v>
      </c>
      <c r="J131">
        <f>VLOOKUP($D131,'AUTOMATED RPPF'!$C$2:'AUTOMATED RPPF'!$Q$365,7,FALSE)</f>
        <v>203</v>
      </c>
      <c r="K131">
        <f>VLOOKUP($D131,'AUTOMATED RPPF'!$C$2:'AUTOMATED RPPF'!$Q$365,8,FALSE)</f>
        <v>108.264</v>
      </c>
      <c r="L131">
        <f>VLOOKUP($D131,'AUTOMATED RPPF'!$C$2:'AUTOMATED RPPF'!$Q$365,9,FALSE)</f>
        <v>164</v>
      </c>
      <c r="M131">
        <f>VLOOKUP($D131,'AUTOMATED RPPF'!$C$2:'AUTOMATED RPPF'!$Q$365,10,FALSE)</f>
        <v>103.991</v>
      </c>
      <c r="N131">
        <f>VLOOKUP($D131,'AUTOMATED RPPF'!$C$2:'AUTOMATED RPPF'!$Q$365,11,FALSE)</f>
        <v>126</v>
      </c>
      <c r="O131">
        <f>VLOOKUP($D131,'AUTOMATED RPPF'!$C$2:'AUTOMATED RPPF'!$Q$365,12,FALSE)</f>
        <v>102.748</v>
      </c>
      <c r="P131">
        <f>VLOOKUP($D131,'AUTOMATED RPPF'!$C$2:'AUTOMATED RPPF'!$Q$365,13,FALSE)</f>
        <v>85</v>
      </c>
      <c r="Q131">
        <f>VLOOKUP($D131,'AUTOMATED RPPF'!$C$2:'AUTOMATED RPPF'!$Q$365,14,FALSE)</f>
        <v>5.5161800000000003</v>
      </c>
      <c r="R131">
        <f>VLOOKUP($D131,'AUTOMATED RPPF'!$C$2:'AUTOMATED RPPF'!$Q$365,15,FALSE)</f>
        <v>105</v>
      </c>
      <c r="S131" t="str">
        <f t="shared" si="60"/>
        <v>Georgia Tech</v>
      </c>
      <c r="T131">
        <f t="shared" si="61"/>
        <v>108.264</v>
      </c>
      <c r="U131" t="str">
        <f t="shared" si="62"/>
        <v>Georgia Tech</v>
      </c>
      <c r="V131">
        <f t="shared" si="63"/>
        <v>7.9055008871473861E-2</v>
      </c>
      <c r="W131" s="13">
        <f t="shared" si="64"/>
        <v>105</v>
      </c>
      <c r="X131" t="str">
        <f t="shared" si="65"/>
        <v>Georgia Tech</v>
      </c>
      <c r="Y131">
        <f t="shared" si="66"/>
        <v>817829.93576344312</v>
      </c>
      <c r="Z131" s="13">
        <f t="shared" si="67"/>
        <v>132</v>
      </c>
      <c r="AA131">
        <f t="shared" si="68"/>
        <v>23.721521295049776</v>
      </c>
      <c r="AB131">
        <f t="shared" si="69"/>
        <v>70</v>
      </c>
      <c r="AC131">
        <f t="shared" si="70"/>
        <v>87.5</v>
      </c>
      <c r="AD131" t="str">
        <f t="shared" si="71"/>
        <v>Georgia Tech</v>
      </c>
      <c r="AE131">
        <f>VLOOKUP($AD131,'AUTOMATED RPPF'!$C$2:'AUTOMATED RPPF'!$AQ$365,17,FALSE)</f>
        <v>0.4999152</v>
      </c>
      <c r="AF131" s="13">
        <f t="shared" si="72"/>
        <v>152</v>
      </c>
      <c r="AG131">
        <f>VLOOKUP($AD131,'AUTOMATED RPPF'!$C$2:'AUTOMATED RPPF'!$AQ$365,16,FALSE)</f>
        <v>0.70611000000000002</v>
      </c>
      <c r="AH131" s="13">
        <f t="shared" si="73"/>
        <v>100</v>
      </c>
      <c r="AI131">
        <f t="shared" si="74"/>
        <v>0.60301260000000001</v>
      </c>
      <c r="AJ131" s="13">
        <f t="shared" si="75"/>
        <v>119</v>
      </c>
      <c r="AK131">
        <f>VLOOKUP($AD131,'AUTOMATED RPPF'!$C$2:'AUTOMATED RPPF'!$AQ$365,18,FALSE)</f>
        <v>0.55681369999999997</v>
      </c>
      <c r="AL131" s="13">
        <f t="shared" si="76"/>
        <v>137</v>
      </c>
      <c r="AM131">
        <f>VLOOKUP($AD131,'AUTOMATED RPPF'!$C$2:'AUTOMATED RPPF'!$AQ$365,19,FALSE)</f>
        <v>0.46331739999999999</v>
      </c>
      <c r="AN131" s="13">
        <f t="shared" si="77"/>
        <v>174</v>
      </c>
      <c r="AO131">
        <f t="shared" si="78"/>
        <v>125.75</v>
      </c>
      <c r="AP131">
        <f>IF(C131=1,(AO131/AE131),REF)</f>
        <v>251.54266163541337</v>
      </c>
      <c r="AQ131" s="13">
        <f t="shared" si="79"/>
        <v>130</v>
      </c>
      <c r="AR131">
        <f>IF(B131=1,(AO131/AI131),REF)</f>
        <v>208.53627270806612</v>
      </c>
      <c r="AS131" s="13">
        <f t="shared" si="80"/>
        <v>116</v>
      </c>
      <c r="AT131">
        <f t="shared" si="81"/>
        <v>116</v>
      </c>
      <c r="AU131" t="str">
        <f t="shared" si="82"/>
        <v>Georgia Tech</v>
      </c>
      <c r="AV131">
        <f t="shared" si="83"/>
        <v>0.3188965545033996</v>
      </c>
      <c r="AW131">
        <f t="shared" si="84"/>
        <v>0.35195570588222347</v>
      </c>
      <c r="AX131" t="str">
        <f t="shared" si="85"/>
        <v>Georgia Tech</v>
      </c>
      <c r="AY131">
        <f t="shared" si="86"/>
        <v>0.64600927996590252</v>
      </c>
      <c r="AZ131" s="13">
        <f t="shared" si="87"/>
        <v>130</v>
      </c>
      <c r="BA131" t="str">
        <f t="shared" si="88"/>
        <v>Georgia Tech</v>
      </c>
      <c r="BB131" t="str">
        <f t="shared" si="89"/>
        <v/>
      </c>
      <c r="BC131">
        <v>130</v>
      </c>
    </row>
    <row r="132" spans="1:55" x14ac:dyDescent="0.25">
      <c r="A132">
        <v>1</v>
      </c>
      <c r="B132">
        <v>1</v>
      </c>
      <c r="C132">
        <v>1</v>
      </c>
      <c r="D132" t="s">
        <v>58</v>
      </c>
      <c r="E132">
        <f>VLOOKUP($D132,'AUTOMATED RPPF'!$C$2:'AUTOMATED RPPF'!$Q$365,2,FALSE)</f>
        <v>70.536500000000004</v>
      </c>
      <c r="F132">
        <f>VLOOKUP($D132,'AUTOMATED RPPF'!$C$2:'AUTOMATED RPPF'!$Q$365,3,FALSE)</f>
        <v>59</v>
      </c>
      <c r="G132">
        <f>VLOOKUP($D132,'AUTOMATED RPPF'!$C$2:'AUTOMATED RPPF'!$Q$365,4,FALSE)</f>
        <v>70.614000000000004</v>
      </c>
      <c r="H132">
        <f>VLOOKUP($D132,'AUTOMATED RPPF'!$C$2:'AUTOMATED RPPF'!$Q$365,5,FALSE)</f>
        <v>36</v>
      </c>
      <c r="I132">
        <f>VLOOKUP($D132,'AUTOMATED RPPF'!$C$2:'AUTOMATED RPPF'!$Q$365,6,FALSE)</f>
        <v>113.78700000000001</v>
      </c>
      <c r="J132">
        <f>VLOOKUP($D132,'AUTOMATED RPPF'!$C$2:'AUTOMATED RPPF'!$Q$365,7,FALSE)</f>
        <v>44</v>
      </c>
      <c r="K132">
        <f>VLOOKUP($D132,'AUTOMATED RPPF'!$C$2:'AUTOMATED RPPF'!$Q$365,8,FALSE)</f>
        <v>115.646</v>
      </c>
      <c r="L132">
        <f>VLOOKUP($D132,'AUTOMATED RPPF'!$C$2:'AUTOMATED RPPF'!$Q$365,9,FALSE)</f>
        <v>55</v>
      </c>
      <c r="M132">
        <f>VLOOKUP($D132,'AUTOMATED RPPF'!$C$2:'AUTOMATED RPPF'!$Q$365,10,FALSE)</f>
        <v>111.876</v>
      </c>
      <c r="N132">
        <f>VLOOKUP($D132,'AUTOMATED RPPF'!$C$2:'AUTOMATED RPPF'!$Q$365,11,FALSE)</f>
        <v>314</v>
      </c>
      <c r="O132">
        <f>VLOOKUP($D132,'AUTOMATED RPPF'!$C$2:'AUTOMATED RPPF'!$Q$365,12,FALSE)</f>
        <v>113.408</v>
      </c>
      <c r="P132">
        <f>VLOOKUP($D132,'AUTOMATED RPPF'!$C$2:'AUTOMATED RPPF'!$Q$365,13,FALSE)</f>
        <v>298</v>
      </c>
      <c r="Q132">
        <f>VLOOKUP($D132,'AUTOMATED RPPF'!$C$2:'AUTOMATED RPPF'!$Q$365,14,FALSE)</f>
        <v>2.2375099999999999</v>
      </c>
      <c r="R132">
        <f>VLOOKUP($D132,'AUTOMATED RPPF'!$C$2:'AUTOMATED RPPF'!$Q$365,15,FALSE)</f>
        <v>139</v>
      </c>
      <c r="S132" t="str">
        <f t="shared" si="60"/>
        <v>Belmont</v>
      </c>
      <c r="T132">
        <f t="shared" si="61"/>
        <v>115.646</v>
      </c>
      <c r="U132" t="str">
        <f t="shared" si="62"/>
        <v>Belmont</v>
      </c>
      <c r="V132">
        <f t="shared" si="63"/>
        <v>3.1728254166282693E-2</v>
      </c>
      <c r="W132" s="13">
        <f t="shared" si="64"/>
        <v>139</v>
      </c>
      <c r="X132" t="str">
        <f t="shared" si="65"/>
        <v>Belmont</v>
      </c>
      <c r="Y132">
        <f t="shared" si="66"/>
        <v>943354.96168003406</v>
      </c>
      <c r="Z132" s="13">
        <f t="shared" si="67"/>
        <v>39</v>
      </c>
      <c r="AA132">
        <f t="shared" si="68"/>
        <v>27.479953920900424</v>
      </c>
      <c r="AB132">
        <f t="shared" si="69"/>
        <v>234</v>
      </c>
      <c r="AC132">
        <f t="shared" si="70"/>
        <v>186.5</v>
      </c>
      <c r="AD132" t="str">
        <f t="shared" si="71"/>
        <v>Belmont</v>
      </c>
      <c r="AE132">
        <f>VLOOKUP($AD132,'AUTOMATED RPPF'!$C$2:'AUTOMATED RPPF'!$AQ$365,17,FALSE)</f>
        <v>0.5643127</v>
      </c>
      <c r="AF132" s="13">
        <f t="shared" si="72"/>
        <v>127</v>
      </c>
      <c r="AG132">
        <f>VLOOKUP($AD132,'AUTOMATED RPPF'!$C$2:'AUTOMATED RPPF'!$AQ$365,16,FALSE)</f>
        <v>0.49181770000000002</v>
      </c>
      <c r="AH132" s="13">
        <f t="shared" si="73"/>
        <v>177</v>
      </c>
      <c r="AI132">
        <f t="shared" si="74"/>
        <v>0.52806520000000001</v>
      </c>
      <c r="AJ132" s="13">
        <f t="shared" si="75"/>
        <v>150</v>
      </c>
      <c r="AK132">
        <f>VLOOKUP($AD132,'AUTOMATED RPPF'!$C$2:'AUTOMATED RPPF'!$AQ$365,18,FALSE)</f>
        <v>0.53851439999999995</v>
      </c>
      <c r="AL132" s="13">
        <f t="shared" si="76"/>
        <v>144</v>
      </c>
      <c r="AM132">
        <f>VLOOKUP($AD132,'AUTOMATED RPPF'!$C$2:'AUTOMATED RPPF'!$AQ$365,19,FALSE)</f>
        <v>0.53971409999999997</v>
      </c>
      <c r="AN132" s="13">
        <f t="shared" si="77"/>
        <v>141</v>
      </c>
      <c r="AO132">
        <f t="shared" si="78"/>
        <v>133.25</v>
      </c>
      <c r="AP132">
        <f>IF(C132=1,(AO132/AE132),REF)</f>
        <v>236.12794821027418</v>
      </c>
      <c r="AQ132" s="13">
        <f t="shared" si="79"/>
        <v>123</v>
      </c>
      <c r="AR132">
        <f>IF(B132=1,(AO132/AI132),REF)</f>
        <v>252.33626453703064</v>
      </c>
      <c r="AS132" s="13">
        <f t="shared" si="80"/>
        <v>135</v>
      </c>
      <c r="AT132">
        <f t="shared" si="81"/>
        <v>123</v>
      </c>
      <c r="AU132" t="str">
        <f t="shared" si="82"/>
        <v>Belmont</v>
      </c>
      <c r="AV132">
        <f t="shared" si="83"/>
        <v>0.36225945996367143</v>
      </c>
      <c r="AW132">
        <f t="shared" si="84"/>
        <v>0.30095351056567998</v>
      </c>
      <c r="AX132" t="str">
        <f t="shared" si="85"/>
        <v>Belmont</v>
      </c>
      <c r="AY132">
        <f t="shared" si="86"/>
        <v>0.6430566092390646</v>
      </c>
      <c r="AZ132" s="13">
        <f t="shared" si="87"/>
        <v>131</v>
      </c>
      <c r="BA132" t="str">
        <f t="shared" si="88"/>
        <v>Belmont</v>
      </c>
      <c r="BB132" t="str">
        <f t="shared" si="89"/>
        <v/>
      </c>
      <c r="BC132">
        <v>131</v>
      </c>
    </row>
    <row r="133" spans="1:55" x14ac:dyDescent="0.25">
      <c r="A133">
        <v>1</v>
      </c>
      <c r="B133">
        <v>1</v>
      </c>
      <c r="C133">
        <v>1</v>
      </c>
      <c r="D133" t="s">
        <v>72</v>
      </c>
      <c r="E133">
        <f>VLOOKUP($D133,'AUTOMATED RPPF'!$C$2:'AUTOMATED RPPF'!$Q$365,2,FALSE)</f>
        <v>68.215400000000002</v>
      </c>
      <c r="F133">
        <f>VLOOKUP($D133,'AUTOMATED RPPF'!$C$2:'AUTOMATED RPPF'!$Q$365,3,FALSE)</f>
        <v>179</v>
      </c>
      <c r="G133">
        <f>VLOOKUP($D133,'AUTOMATED RPPF'!$C$2:'AUTOMATED RPPF'!$Q$365,4,FALSE)</f>
        <v>66.322400000000002</v>
      </c>
      <c r="H133">
        <f>VLOOKUP($D133,'AUTOMATED RPPF'!$C$2:'AUTOMATED RPPF'!$Q$365,5,FALSE)</f>
        <v>234</v>
      </c>
      <c r="I133">
        <f>VLOOKUP($D133,'AUTOMATED RPPF'!$C$2:'AUTOMATED RPPF'!$Q$365,6,FALSE)</f>
        <v>106.938</v>
      </c>
      <c r="J133">
        <f>VLOOKUP($D133,'AUTOMATED RPPF'!$C$2:'AUTOMATED RPPF'!$Q$365,7,FALSE)</f>
        <v>152</v>
      </c>
      <c r="K133">
        <f>VLOOKUP($D133,'AUTOMATED RPPF'!$C$2:'AUTOMATED RPPF'!$Q$365,8,FALSE)</f>
        <v>109.045</v>
      </c>
      <c r="L133">
        <f>VLOOKUP($D133,'AUTOMATED RPPF'!$C$2:'AUTOMATED RPPF'!$Q$365,9,FALSE)</f>
        <v>142</v>
      </c>
      <c r="M133">
        <f>VLOOKUP($D133,'AUTOMATED RPPF'!$C$2:'AUTOMATED RPPF'!$Q$365,10,FALSE)</f>
        <v>104.45399999999999</v>
      </c>
      <c r="N133">
        <f>VLOOKUP($D133,'AUTOMATED RPPF'!$C$2:'AUTOMATED RPPF'!$Q$365,11,FALSE)</f>
        <v>142</v>
      </c>
      <c r="O133">
        <f>VLOOKUP($D133,'AUTOMATED RPPF'!$C$2:'AUTOMATED RPPF'!$Q$365,12,FALSE)</f>
        <v>108.343</v>
      </c>
      <c r="P133">
        <f>VLOOKUP($D133,'AUTOMATED RPPF'!$C$2:'AUTOMATED RPPF'!$Q$365,13,FALSE)</f>
        <v>191</v>
      </c>
      <c r="Q133">
        <f>VLOOKUP($D133,'AUTOMATED RPPF'!$C$2:'AUTOMATED RPPF'!$Q$365,14,FALSE)</f>
        <v>0.70246500000000001</v>
      </c>
      <c r="R133">
        <f>VLOOKUP($D133,'AUTOMATED RPPF'!$C$2:'AUTOMATED RPPF'!$Q$365,15,FALSE)</f>
        <v>154</v>
      </c>
      <c r="S133" t="str">
        <f t="shared" si="60"/>
        <v>Cal Baptist</v>
      </c>
      <c r="T133">
        <f t="shared" si="61"/>
        <v>109.045</v>
      </c>
      <c r="U133" t="str">
        <f t="shared" si="62"/>
        <v>Cal Baptist</v>
      </c>
      <c r="V133">
        <f t="shared" si="63"/>
        <v>1.0290931373267594E-2</v>
      </c>
      <c r="W133" s="13">
        <f t="shared" si="64"/>
        <v>154</v>
      </c>
      <c r="X133" t="str">
        <f t="shared" si="65"/>
        <v>Cal Baptist</v>
      </c>
      <c r="Y133">
        <f t="shared" si="66"/>
        <v>811136.49861018511</v>
      </c>
      <c r="Z133" s="13">
        <f t="shared" si="67"/>
        <v>142</v>
      </c>
      <c r="AA133">
        <f t="shared" si="68"/>
        <v>26.411857232357132</v>
      </c>
      <c r="AB133">
        <f t="shared" si="69"/>
        <v>180</v>
      </c>
      <c r="AC133">
        <f t="shared" si="70"/>
        <v>167</v>
      </c>
      <c r="AD133" t="str">
        <f t="shared" si="71"/>
        <v>Cal Baptist</v>
      </c>
      <c r="AE133">
        <f>VLOOKUP($AD133,'AUTOMATED RPPF'!$C$2:'AUTOMATED RPPF'!$AQ$365,17,FALSE)</f>
        <v>0.56061329999999998</v>
      </c>
      <c r="AF133" s="13">
        <f t="shared" si="72"/>
        <v>133</v>
      </c>
      <c r="AG133">
        <f>VLOOKUP($AD133,'AUTOMATED RPPF'!$C$2:'AUTOMATED RPPF'!$AQ$365,16,FALSE)</f>
        <v>0.52161610000000003</v>
      </c>
      <c r="AH133" s="13">
        <f t="shared" si="73"/>
        <v>161</v>
      </c>
      <c r="AI133">
        <f t="shared" si="74"/>
        <v>0.54111470000000006</v>
      </c>
      <c r="AJ133" s="13">
        <f t="shared" si="75"/>
        <v>142</v>
      </c>
      <c r="AK133">
        <f>VLOOKUP($AD133,'AUTOMATED RPPF'!$C$2:'AUTOMATED RPPF'!$AQ$365,18,FALSE)</f>
        <v>0.52101509999999995</v>
      </c>
      <c r="AL133" s="13">
        <f t="shared" si="76"/>
        <v>151</v>
      </c>
      <c r="AM133">
        <f>VLOOKUP($AD133,'AUTOMATED RPPF'!$C$2:'AUTOMATED RPPF'!$AQ$365,19,FALSE)</f>
        <v>0.54851369999999999</v>
      </c>
      <c r="AN133" s="13">
        <f t="shared" si="77"/>
        <v>137</v>
      </c>
      <c r="AO133">
        <f t="shared" si="78"/>
        <v>148.83333333333334</v>
      </c>
      <c r="AP133">
        <f>IF(C133=1,(AO133/AE133),REF)</f>
        <v>265.48305816742726</v>
      </c>
      <c r="AQ133" s="13">
        <f t="shared" si="79"/>
        <v>131</v>
      </c>
      <c r="AR133">
        <f>IF(B133=1,(AO133/AI133),REF)</f>
        <v>275.04951045191217</v>
      </c>
      <c r="AS133" s="13">
        <f t="shared" si="80"/>
        <v>141</v>
      </c>
      <c r="AT133">
        <f t="shared" si="81"/>
        <v>131</v>
      </c>
      <c r="AU133" t="str">
        <f t="shared" si="82"/>
        <v>Cal Baptist</v>
      </c>
      <c r="AV133">
        <f t="shared" si="83"/>
        <v>0.35569221996939632</v>
      </c>
      <c r="AW133">
        <f t="shared" si="84"/>
        <v>0.30508601273169073</v>
      </c>
      <c r="AX133" t="str">
        <f t="shared" si="85"/>
        <v>Cal Baptist</v>
      </c>
      <c r="AY133">
        <f t="shared" si="86"/>
        <v>0.64211127068753593</v>
      </c>
      <c r="AZ133" s="13">
        <f t="shared" si="87"/>
        <v>132</v>
      </c>
      <c r="BA133" t="str">
        <f t="shared" si="88"/>
        <v>Cal Baptist</v>
      </c>
      <c r="BB133" t="str">
        <f t="shared" si="89"/>
        <v/>
      </c>
      <c r="BC133">
        <v>132</v>
      </c>
    </row>
    <row r="134" spans="1:55" x14ac:dyDescent="0.25">
      <c r="A134">
        <v>1</v>
      </c>
      <c r="B134">
        <v>1</v>
      </c>
      <c r="C134">
        <v>1</v>
      </c>
      <c r="D134" t="s">
        <v>344</v>
      </c>
      <c r="E134">
        <f>VLOOKUP($D134,'AUTOMATED RPPF'!$C$2:'AUTOMATED RPPF'!$Q$365,2,FALSE)</f>
        <v>65.765100000000004</v>
      </c>
      <c r="F134">
        <f>VLOOKUP($D134,'AUTOMATED RPPF'!$C$2:'AUTOMATED RPPF'!$Q$365,3,FALSE)</f>
        <v>305</v>
      </c>
      <c r="G134">
        <f>VLOOKUP($D134,'AUTOMATED RPPF'!$C$2:'AUTOMATED RPPF'!$Q$365,4,FALSE)</f>
        <v>65.025000000000006</v>
      </c>
      <c r="H134">
        <f>VLOOKUP($D134,'AUTOMATED RPPF'!$C$2:'AUTOMATED RPPF'!$Q$365,5,FALSE)</f>
        <v>298</v>
      </c>
      <c r="I134">
        <f>VLOOKUP($D134,'AUTOMATED RPPF'!$C$2:'AUTOMATED RPPF'!$Q$365,6,FALSE)</f>
        <v>110.03700000000001</v>
      </c>
      <c r="J134">
        <f>VLOOKUP($D134,'AUTOMATED RPPF'!$C$2:'AUTOMATED RPPF'!$Q$365,7,FALSE)</f>
        <v>89</v>
      </c>
      <c r="K134">
        <f>VLOOKUP($D134,'AUTOMATED RPPF'!$C$2:'AUTOMATED RPPF'!$Q$365,8,FALSE)</f>
        <v>109.89100000000001</v>
      </c>
      <c r="L134">
        <f>VLOOKUP($D134,'AUTOMATED RPPF'!$C$2:'AUTOMATED RPPF'!$Q$365,9,FALSE)</f>
        <v>121</v>
      </c>
      <c r="M134">
        <f>VLOOKUP($D134,'AUTOMATED RPPF'!$C$2:'AUTOMATED RPPF'!$Q$365,10,FALSE)</f>
        <v>103.116</v>
      </c>
      <c r="N134">
        <f>VLOOKUP($D134,'AUTOMATED RPPF'!$C$2:'AUTOMATED RPPF'!$Q$365,11,FALSE)</f>
        <v>106</v>
      </c>
      <c r="O134">
        <f>VLOOKUP($D134,'AUTOMATED RPPF'!$C$2:'AUTOMATED RPPF'!$Q$365,12,FALSE)</f>
        <v>108.068</v>
      </c>
      <c r="P134">
        <f>VLOOKUP($D134,'AUTOMATED RPPF'!$C$2:'AUTOMATED RPPF'!$Q$365,13,FALSE)</f>
        <v>183</v>
      </c>
      <c r="Q134">
        <f>VLOOKUP($D134,'AUTOMATED RPPF'!$C$2:'AUTOMATED RPPF'!$Q$365,14,FALSE)</f>
        <v>1.8234600000000001</v>
      </c>
      <c r="R134">
        <f>VLOOKUP($D134,'AUTOMATED RPPF'!$C$2:'AUTOMATED RPPF'!$Q$365,15,FALSE)</f>
        <v>142</v>
      </c>
      <c r="S134" t="str">
        <f t="shared" si="60"/>
        <v>UC Santa Barbara</v>
      </c>
      <c r="T134">
        <f t="shared" si="61"/>
        <v>109.89100000000001</v>
      </c>
      <c r="U134" t="str">
        <f t="shared" si="62"/>
        <v>UC Santa Barbara</v>
      </c>
      <c r="V134">
        <f t="shared" si="63"/>
        <v>2.7719869657310752E-2</v>
      </c>
      <c r="W134" s="13">
        <f t="shared" si="64"/>
        <v>141</v>
      </c>
      <c r="X134" t="str">
        <f t="shared" si="65"/>
        <v>UC Santa Barbara</v>
      </c>
      <c r="Y134">
        <f t="shared" si="66"/>
        <v>794181.4442571532</v>
      </c>
      <c r="Z134" s="13">
        <f t="shared" si="67"/>
        <v>165</v>
      </c>
      <c r="AA134">
        <f t="shared" si="68"/>
        <v>27.284744904696463</v>
      </c>
      <c r="AB134">
        <f t="shared" si="69"/>
        <v>231</v>
      </c>
      <c r="AC134">
        <f t="shared" si="70"/>
        <v>186</v>
      </c>
      <c r="AD134" t="str">
        <f t="shared" si="71"/>
        <v>UC Santa Barbara</v>
      </c>
      <c r="AE134">
        <f>VLOOKUP($AD134,'AUTOMATED RPPF'!$C$2:'AUTOMATED RPPF'!$AQ$365,17,FALSE)</f>
        <v>0.5638128</v>
      </c>
      <c r="AF134" s="13">
        <f t="shared" si="72"/>
        <v>128</v>
      </c>
      <c r="AG134">
        <f>VLOOKUP($AD134,'AUTOMATED RPPF'!$C$2:'AUTOMATED RPPF'!$AQ$365,16,FALSE)</f>
        <v>0.50171730000000003</v>
      </c>
      <c r="AH134" s="13">
        <f t="shared" si="73"/>
        <v>173</v>
      </c>
      <c r="AI134">
        <f t="shared" si="74"/>
        <v>0.53276505000000007</v>
      </c>
      <c r="AJ134" s="13">
        <f t="shared" si="75"/>
        <v>146</v>
      </c>
      <c r="AK134">
        <f>VLOOKUP($AD134,'AUTOMATED RPPF'!$C$2:'AUTOMATED RPPF'!$AQ$365,18,FALSE)</f>
        <v>0.56971309999999997</v>
      </c>
      <c r="AL134" s="13">
        <f t="shared" si="76"/>
        <v>131</v>
      </c>
      <c r="AM134">
        <f>VLOOKUP($AD134,'AUTOMATED RPPF'!$C$2:'AUTOMATED RPPF'!$AQ$365,19,FALSE)</f>
        <v>0.48291659999999997</v>
      </c>
      <c r="AN134" s="13">
        <f t="shared" si="77"/>
        <v>166</v>
      </c>
      <c r="AO134">
        <f t="shared" si="78"/>
        <v>155.83333333333334</v>
      </c>
      <c r="AP134">
        <f>IF(C134=1,(AO134/AE134),REF)</f>
        <v>276.39197501960462</v>
      </c>
      <c r="AQ134" s="13">
        <f t="shared" si="79"/>
        <v>136</v>
      </c>
      <c r="AR134">
        <f>IF(B134=1,(AO134/AI134),REF)</f>
        <v>292.49916700304067</v>
      </c>
      <c r="AS134" s="13">
        <f t="shared" si="80"/>
        <v>148</v>
      </c>
      <c r="AT134">
        <f t="shared" si="81"/>
        <v>131</v>
      </c>
      <c r="AU134" t="str">
        <f t="shared" si="82"/>
        <v>UC Santa Barbara</v>
      </c>
      <c r="AV134">
        <f t="shared" si="83"/>
        <v>0.35628459005114682</v>
      </c>
      <c r="AW134">
        <f t="shared" si="84"/>
        <v>0.29807769006808449</v>
      </c>
      <c r="AX134" t="str">
        <f t="shared" si="85"/>
        <v>UC Santa Barbara</v>
      </c>
      <c r="AY134">
        <f t="shared" si="86"/>
        <v>0.63961008752747572</v>
      </c>
      <c r="AZ134" s="13">
        <f t="shared" si="87"/>
        <v>133</v>
      </c>
      <c r="BA134" t="str">
        <f t="shared" si="88"/>
        <v>UC Santa Barbara</v>
      </c>
      <c r="BB134" t="str">
        <f t="shared" si="89"/>
        <v/>
      </c>
      <c r="BC134">
        <v>133</v>
      </c>
    </row>
    <row r="135" spans="1:55" x14ac:dyDescent="0.25">
      <c r="A135">
        <v>1</v>
      </c>
      <c r="B135">
        <v>1</v>
      </c>
      <c r="C135">
        <v>1</v>
      </c>
      <c r="D135" t="s">
        <v>110</v>
      </c>
      <c r="E135">
        <f>VLOOKUP($D135,'AUTOMATED RPPF'!$C$2:'AUTOMATED RPPF'!$Q$365,2,FALSE)</f>
        <v>65.407700000000006</v>
      </c>
      <c r="F135">
        <f>VLOOKUP($D135,'AUTOMATED RPPF'!$C$2:'AUTOMATED RPPF'!$Q$365,3,FALSE)</f>
        <v>312</v>
      </c>
      <c r="G135">
        <f>VLOOKUP($D135,'AUTOMATED RPPF'!$C$2:'AUTOMATED RPPF'!$Q$365,4,FALSE)</f>
        <v>64.950999999999993</v>
      </c>
      <c r="H135">
        <f>VLOOKUP($D135,'AUTOMATED RPPF'!$C$2:'AUTOMATED RPPF'!$Q$365,5,FALSE)</f>
        <v>307</v>
      </c>
      <c r="I135">
        <f>VLOOKUP($D135,'AUTOMATED RPPF'!$C$2:'AUTOMATED RPPF'!$Q$365,6,FALSE)</f>
        <v>103.432</v>
      </c>
      <c r="J135">
        <f>VLOOKUP($D135,'AUTOMATED RPPF'!$C$2:'AUTOMATED RPPF'!$Q$365,7,FALSE)</f>
        <v>251</v>
      </c>
      <c r="K135">
        <f>VLOOKUP($D135,'AUTOMATED RPPF'!$C$2:'AUTOMATED RPPF'!$Q$365,8,FALSE)</f>
        <v>105.711</v>
      </c>
      <c r="L135">
        <f>VLOOKUP($D135,'AUTOMATED RPPF'!$C$2:'AUTOMATED RPPF'!$Q$365,9,FALSE)</f>
        <v>212</v>
      </c>
      <c r="M135">
        <f>VLOOKUP($D135,'AUTOMATED RPPF'!$C$2:'AUTOMATED RPPF'!$Q$365,10,FALSE)</f>
        <v>102.586</v>
      </c>
      <c r="N135">
        <f>VLOOKUP($D135,'AUTOMATED RPPF'!$C$2:'AUTOMATED RPPF'!$Q$365,11,FALSE)</f>
        <v>97</v>
      </c>
      <c r="O135">
        <f>VLOOKUP($D135,'AUTOMATED RPPF'!$C$2:'AUTOMATED RPPF'!$Q$365,12,FALSE)</f>
        <v>104.078</v>
      </c>
      <c r="P135">
        <f>VLOOKUP($D135,'AUTOMATED RPPF'!$C$2:'AUTOMATED RPPF'!$Q$365,13,FALSE)</f>
        <v>104</v>
      </c>
      <c r="Q135">
        <f>VLOOKUP($D135,'AUTOMATED RPPF'!$C$2:'AUTOMATED RPPF'!$Q$365,14,FALSE)</f>
        <v>1.6322300000000001</v>
      </c>
      <c r="R135">
        <f>VLOOKUP($D135,'AUTOMATED RPPF'!$C$2:'AUTOMATED RPPF'!$Q$365,15,FALSE)</f>
        <v>143</v>
      </c>
      <c r="S135" t="str">
        <f t="shared" si="60"/>
        <v>Duquesne</v>
      </c>
      <c r="T135">
        <f t="shared" si="61"/>
        <v>105.711</v>
      </c>
      <c r="U135" t="str">
        <f t="shared" si="62"/>
        <v>Duquesne</v>
      </c>
      <c r="V135">
        <f t="shared" si="63"/>
        <v>2.4966479481773482E-2</v>
      </c>
      <c r="W135" s="13">
        <f t="shared" si="64"/>
        <v>143</v>
      </c>
      <c r="X135" t="str">
        <f t="shared" si="65"/>
        <v>Duquesne</v>
      </c>
      <c r="Y135">
        <f t="shared" si="66"/>
        <v>730918.98115291179</v>
      </c>
      <c r="Z135" s="13">
        <f t="shared" si="67"/>
        <v>246</v>
      </c>
      <c r="AA135">
        <f t="shared" si="68"/>
        <v>25.831250026797608</v>
      </c>
      <c r="AB135">
        <f t="shared" si="69"/>
        <v>152</v>
      </c>
      <c r="AC135">
        <f t="shared" si="70"/>
        <v>147.5</v>
      </c>
      <c r="AD135" t="str">
        <f t="shared" si="71"/>
        <v>Duquesne</v>
      </c>
      <c r="AE135">
        <f>VLOOKUP($AD135,'AUTOMATED RPPF'!$C$2:'AUTOMATED RPPF'!$AQ$365,17,FALSE)</f>
        <v>0.53251380000000004</v>
      </c>
      <c r="AF135" s="13">
        <f t="shared" si="72"/>
        <v>138</v>
      </c>
      <c r="AG135">
        <f>VLOOKUP($AD135,'AUTOMATED RPPF'!$C$2:'AUTOMATED RPPF'!$AQ$365,16,FALSE)</f>
        <v>0.56871499999999997</v>
      </c>
      <c r="AH135" s="13">
        <f t="shared" si="73"/>
        <v>150</v>
      </c>
      <c r="AI135">
        <f t="shared" si="74"/>
        <v>0.55061439999999995</v>
      </c>
      <c r="AJ135" s="13">
        <f t="shared" si="75"/>
        <v>136</v>
      </c>
      <c r="AK135">
        <f>VLOOKUP($AD135,'AUTOMATED RPPF'!$C$2:'AUTOMATED RPPF'!$AQ$365,18,FALSE)</f>
        <v>0.457818</v>
      </c>
      <c r="AL135" s="13">
        <f t="shared" si="76"/>
        <v>180</v>
      </c>
      <c r="AM135">
        <f>VLOOKUP($AD135,'AUTOMATED RPPF'!$C$2:'AUTOMATED RPPF'!$AQ$365,19,FALSE)</f>
        <v>0.58941180000000004</v>
      </c>
      <c r="AN135" s="13">
        <f t="shared" si="77"/>
        <v>118</v>
      </c>
      <c r="AO135">
        <f t="shared" si="78"/>
        <v>161.75</v>
      </c>
      <c r="AP135">
        <f>IF(C135=1,(AO135/AE135),REF)</f>
        <v>303.74799676552982</v>
      </c>
      <c r="AQ135" s="13">
        <f t="shared" si="79"/>
        <v>145</v>
      </c>
      <c r="AR135">
        <f>IF(B135=1,(AO135/AI135),REF)</f>
        <v>293.76274939413139</v>
      </c>
      <c r="AS135" s="13">
        <f t="shared" si="80"/>
        <v>149</v>
      </c>
      <c r="AT135">
        <f t="shared" si="81"/>
        <v>136</v>
      </c>
      <c r="AU135" t="str">
        <f t="shared" si="82"/>
        <v>Duquesne</v>
      </c>
      <c r="AV135">
        <f t="shared" si="83"/>
        <v>0.33334517636346894</v>
      </c>
      <c r="AW135">
        <f t="shared" si="84"/>
        <v>0.30789830561959092</v>
      </c>
      <c r="AX135" t="str">
        <f t="shared" si="85"/>
        <v>Duquesne</v>
      </c>
      <c r="AY135">
        <f t="shared" si="86"/>
        <v>0.63444968663010648</v>
      </c>
      <c r="AZ135" s="13">
        <f t="shared" si="87"/>
        <v>137</v>
      </c>
      <c r="BA135" t="str">
        <f t="shared" si="88"/>
        <v>Duquesne</v>
      </c>
      <c r="BB135" t="str">
        <f t="shared" si="89"/>
        <v/>
      </c>
      <c r="BC135">
        <v>134</v>
      </c>
    </row>
    <row r="136" spans="1:55" x14ac:dyDescent="0.25">
      <c r="A136">
        <v>1</v>
      </c>
      <c r="B136">
        <v>1</v>
      </c>
      <c r="C136">
        <v>1</v>
      </c>
      <c r="D136" t="s">
        <v>293</v>
      </c>
      <c r="E136">
        <f>VLOOKUP($D136,'AUTOMATED RPPF'!$C$2:'AUTOMATED RPPF'!$Q$365,2,FALSE)</f>
        <v>66.055599999999998</v>
      </c>
      <c r="F136">
        <f>VLOOKUP($D136,'AUTOMATED RPPF'!$C$2:'AUTOMATED RPPF'!$Q$365,3,FALSE)</f>
        <v>286</v>
      </c>
      <c r="G136">
        <f>VLOOKUP($D136,'AUTOMATED RPPF'!$C$2:'AUTOMATED RPPF'!$Q$365,4,FALSE)</f>
        <v>65.686000000000007</v>
      </c>
      <c r="H136">
        <f>VLOOKUP($D136,'AUTOMATED RPPF'!$C$2:'AUTOMATED RPPF'!$Q$365,5,FALSE)</f>
        <v>267</v>
      </c>
      <c r="I136">
        <f>VLOOKUP($D136,'AUTOMATED RPPF'!$C$2:'AUTOMATED RPPF'!$Q$365,6,FALSE)</f>
        <v>104.6</v>
      </c>
      <c r="J136">
        <f>VLOOKUP($D136,'AUTOMATED RPPF'!$C$2:'AUTOMATED RPPF'!$Q$365,7,FALSE)</f>
        <v>215</v>
      </c>
      <c r="K136">
        <f>VLOOKUP($D136,'AUTOMATED RPPF'!$C$2:'AUTOMATED RPPF'!$Q$365,8,FALSE)</f>
        <v>108.812</v>
      </c>
      <c r="L136">
        <f>VLOOKUP($D136,'AUTOMATED RPPF'!$C$2:'AUTOMATED RPPF'!$Q$365,9,FALSE)</f>
        <v>149</v>
      </c>
      <c r="M136">
        <f>VLOOKUP($D136,'AUTOMATED RPPF'!$C$2:'AUTOMATED RPPF'!$Q$365,10,FALSE)</f>
        <v>111.24</v>
      </c>
      <c r="N136">
        <f>VLOOKUP($D136,'AUTOMATED RPPF'!$C$2:'AUTOMATED RPPF'!$Q$365,11,FALSE)</f>
        <v>301</v>
      </c>
      <c r="O136">
        <f>VLOOKUP($D136,'AUTOMATED RPPF'!$C$2:'AUTOMATED RPPF'!$Q$365,12,FALSE)</f>
        <v>110.005</v>
      </c>
      <c r="P136">
        <f>VLOOKUP($D136,'AUTOMATED RPPF'!$C$2:'AUTOMATED RPPF'!$Q$365,13,FALSE)</f>
        <v>222</v>
      </c>
      <c r="Q136">
        <f>VLOOKUP($D136,'AUTOMATED RPPF'!$C$2:'AUTOMATED RPPF'!$Q$365,14,FALSE)</f>
        <v>-1.19285</v>
      </c>
      <c r="R136">
        <f>VLOOKUP($D136,'AUTOMATED RPPF'!$C$2:'AUTOMATED RPPF'!$Q$365,15,FALSE)</f>
        <v>181</v>
      </c>
      <c r="S136" t="str">
        <f t="shared" si="60"/>
        <v>San Jose St.</v>
      </c>
      <c r="T136">
        <f t="shared" si="61"/>
        <v>108.812</v>
      </c>
      <c r="U136" t="str">
        <f t="shared" si="62"/>
        <v>San Jose St.</v>
      </c>
      <c r="V136">
        <f t="shared" si="63"/>
        <v>-1.8060542936556446E-2</v>
      </c>
      <c r="W136" s="13">
        <f t="shared" si="64"/>
        <v>181</v>
      </c>
      <c r="X136" t="str">
        <f t="shared" si="65"/>
        <v>San Jose St.</v>
      </c>
      <c r="Y136">
        <f t="shared" si="66"/>
        <v>782101.69555872632</v>
      </c>
      <c r="Z136" s="13">
        <f t="shared" si="67"/>
        <v>180</v>
      </c>
      <c r="AA136">
        <f t="shared" si="68"/>
        <v>27.947968099300187</v>
      </c>
      <c r="AB136">
        <f t="shared" si="69"/>
        <v>264</v>
      </c>
      <c r="AC136">
        <f t="shared" si="70"/>
        <v>222.5</v>
      </c>
      <c r="AD136" t="str">
        <f t="shared" si="71"/>
        <v>San Jose St.</v>
      </c>
      <c r="AE136">
        <f>VLOOKUP($AD136,'AUTOMATED RPPF'!$C$2:'AUTOMATED RPPF'!$AQ$365,17,FALSE)</f>
        <v>0.54981360000000001</v>
      </c>
      <c r="AF136" s="13">
        <f t="shared" si="72"/>
        <v>136</v>
      </c>
      <c r="AG136">
        <f>VLOOKUP($AD136,'AUTOMATED RPPF'!$C$2:'AUTOMATED RPPF'!$AQ$365,16,FALSE)</f>
        <v>0.53811569999999997</v>
      </c>
      <c r="AH136" s="13">
        <f t="shared" si="73"/>
        <v>157</v>
      </c>
      <c r="AI136">
        <f t="shared" si="74"/>
        <v>0.54396464999999994</v>
      </c>
      <c r="AJ136" s="13">
        <f t="shared" si="75"/>
        <v>139</v>
      </c>
      <c r="AK136">
        <f>VLOOKUP($AD136,'AUTOMATED RPPF'!$C$2:'AUTOMATED RPPF'!$AQ$365,18,FALSE)</f>
        <v>0.47001730000000003</v>
      </c>
      <c r="AL136" s="13">
        <f t="shared" si="76"/>
        <v>173</v>
      </c>
      <c r="AM136">
        <f>VLOOKUP($AD136,'AUTOMATED RPPF'!$C$2:'AUTOMATED RPPF'!$AQ$365,19,FALSE)</f>
        <v>0.52281500000000003</v>
      </c>
      <c r="AN136" s="13">
        <f t="shared" si="77"/>
        <v>150</v>
      </c>
      <c r="AO136">
        <f t="shared" si="78"/>
        <v>174.25</v>
      </c>
      <c r="AP136">
        <f>IF(C136=1,(AO136/AE136),REF)</f>
        <v>316.92559078203959</v>
      </c>
      <c r="AQ136" s="13">
        <f t="shared" si="79"/>
        <v>150</v>
      </c>
      <c r="AR136">
        <f>IF(B136=1,(AO136/AI136),REF)</f>
        <v>320.33331577704547</v>
      </c>
      <c r="AS136" s="13">
        <f t="shared" si="80"/>
        <v>158</v>
      </c>
      <c r="AT136">
        <f t="shared" si="81"/>
        <v>139</v>
      </c>
      <c r="AU136" t="str">
        <f t="shared" si="82"/>
        <v>San Jose St.</v>
      </c>
      <c r="AV136">
        <f t="shared" si="83"/>
        <v>0.34271601375616872</v>
      </c>
      <c r="AW136">
        <f t="shared" si="84"/>
        <v>0.30090523145744974</v>
      </c>
      <c r="AX136" t="str">
        <f t="shared" si="85"/>
        <v>San Jose St.</v>
      </c>
      <c r="AY136">
        <f t="shared" si="86"/>
        <v>0.63538967047851369</v>
      </c>
      <c r="AZ136" s="13">
        <f t="shared" si="87"/>
        <v>135</v>
      </c>
      <c r="BA136" t="str">
        <f t="shared" si="88"/>
        <v>San Jose St.</v>
      </c>
      <c r="BB136" t="str">
        <f t="shared" si="89"/>
        <v/>
      </c>
      <c r="BC136">
        <v>135</v>
      </c>
    </row>
    <row r="137" spans="1:55" x14ac:dyDescent="0.25">
      <c r="A137">
        <v>1</v>
      </c>
      <c r="B137">
        <v>1</v>
      </c>
      <c r="C137">
        <v>1</v>
      </c>
      <c r="D137" t="s">
        <v>322</v>
      </c>
      <c r="E137">
        <f>VLOOKUP($D137,'AUTOMATED RPPF'!$C$2:'AUTOMATED RPPF'!$Q$365,2,FALSE)</f>
        <v>70.192899999999995</v>
      </c>
      <c r="F137">
        <f>VLOOKUP($D137,'AUTOMATED RPPF'!$C$2:'AUTOMATED RPPF'!$Q$365,3,FALSE)</f>
        <v>75</v>
      </c>
      <c r="G137">
        <f>VLOOKUP($D137,'AUTOMATED RPPF'!$C$2:'AUTOMATED RPPF'!$Q$365,4,FALSE)</f>
        <v>69.421499999999995</v>
      </c>
      <c r="H137">
        <f>VLOOKUP($D137,'AUTOMATED RPPF'!$C$2:'AUTOMATED RPPF'!$Q$365,5,FALSE)</f>
        <v>72</v>
      </c>
      <c r="I137">
        <f>VLOOKUP($D137,'AUTOMATED RPPF'!$C$2:'AUTOMATED RPPF'!$Q$365,6,FALSE)</f>
        <v>109.399</v>
      </c>
      <c r="J137">
        <f>VLOOKUP($D137,'AUTOMATED RPPF'!$C$2:'AUTOMATED RPPF'!$Q$365,7,FALSE)</f>
        <v>105</v>
      </c>
      <c r="K137">
        <f>VLOOKUP($D137,'AUTOMATED RPPF'!$C$2:'AUTOMATED RPPF'!$Q$365,8,FALSE)</f>
        <v>110.773</v>
      </c>
      <c r="L137">
        <f>VLOOKUP($D137,'AUTOMATED RPPF'!$C$2:'AUTOMATED RPPF'!$Q$365,9,FALSE)</f>
        <v>112</v>
      </c>
      <c r="M137">
        <f>VLOOKUP($D137,'AUTOMATED RPPF'!$C$2:'AUTOMATED RPPF'!$Q$365,10,FALSE)</f>
        <v>108.932</v>
      </c>
      <c r="N137">
        <f>VLOOKUP($D137,'AUTOMATED RPPF'!$C$2:'AUTOMATED RPPF'!$Q$365,11,FALSE)</f>
        <v>249</v>
      </c>
      <c r="O137">
        <f>VLOOKUP($D137,'AUTOMATED RPPF'!$C$2:'AUTOMATED RPPF'!$Q$365,12,FALSE)</f>
        <v>110.74</v>
      </c>
      <c r="P137">
        <f>VLOOKUP($D137,'AUTOMATED RPPF'!$C$2:'AUTOMATED RPPF'!$Q$365,13,FALSE)</f>
        <v>240</v>
      </c>
      <c r="Q137">
        <f>VLOOKUP($D137,'AUTOMATED RPPF'!$C$2:'AUTOMATED RPPF'!$Q$365,14,FALSE)</f>
        <v>3.3035799999999997E-2</v>
      </c>
      <c r="R137">
        <f>VLOOKUP($D137,'AUTOMATED RPPF'!$C$2:'AUTOMATED RPPF'!$Q$365,15,FALSE)</f>
        <v>163</v>
      </c>
      <c r="S137" t="str">
        <f t="shared" si="60"/>
        <v>Temple</v>
      </c>
      <c r="T137">
        <f t="shared" si="61"/>
        <v>110.773</v>
      </c>
      <c r="U137" t="str">
        <f t="shared" si="62"/>
        <v>Temple</v>
      </c>
      <c r="V137">
        <f t="shared" si="63"/>
        <v>4.701330191515275E-4</v>
      </c>
      <c r="W137" s="13">
        <f t="shared" si="64"/>
        <v>163</v>
      </c>
      <c r="X137" t="str">
        <f t="shared" si="65"/>
        <v>Temple</v>
      </c>
      <c r="Y137">
        <f t="shared" si="66"/>
        <v>861313.03686734394</v>
      </c>
      <c r="Z137" s="13">
        <f t="shared" si="67"/>
        <v>95</v>
      </c>
      <c r="AA137">
        <f t="shared" si="68"/>
        <v>26.58239120796377</v>
      </c>
      <c r="AB137">
        <f t="shared" si="69"/>
        <v>190</v>
      </c>
      <c r="AC137">
        <f t="shared" si="70"/>
        <v>176.5</v>
      </c>
      <c r="AD137" t="str">
        <f t="shared" si="71"/>
        <v>Temple</v>
      </c>
      <c r="AE137">
        <f>VLOOKUP($AD137,'AUTOMATED RPPF'!$C$2:'AUTOMATED RPPF'!$AQ$365,17,FALSE)</f>
        <v>0.5114147</v>
      </c>
      <c r="AF137" s="13">
        <f t="shared" si="72"/>
        <v>147</v>
      </c>
      <c r="AG137">
        <f>VLOOKUP($AD137,'AUTOMATED RPPF'!$C$2:'AUTOMATED RPPF'!$AQ$365,16,FALSE)</f>
        <v>0.51631640000000001</v>
      </c>
      <c r="AH137" s="13">
        <f t="shared" si="73"/>
        <v>164</v>
      </c>
      <c r="AI137">
        <f t="shared" si="74"/>
        <v>0.51386555</v>
      </c>
      <c r="AJ137" s="13">
        <f t="shared" si="75"/>
        <v>157</v>
      </c>
      <c r="AK137">
        <f>VLOOKUP($AD137,'AUTOMATED RPPF'!$C$2:'AUTOMATED RPPF'!$AQ$365,18,FALSE)</f>
        <v>0.52581460000000002</v>
      </c>
      <c r="AL137" s="13">
        <f t="shared" si="76"/>
        <v>147</v>
      </c>
      <c r="AM137">
        <f>VLOOKUP($AD137,'AUTOMATED RPPF'!$C$2:'AUTOMATED RPPF'!$AQ$365,19,FALSE)</f>
        <v>0.46161750000000001</v>
      </c>
      <c r="AN137" s="13">
        <f t="shared" si="77"/>
        <v>175</v>
      </c>
      <c r="AO137">
        <f t="shared" si="78"/>
        <v>152.25</v>
      </c>
      <c r="AP137">
        <f>IF(C137=1,(AO137/AE137),REF)</f>
        <v>297.70360531287037</v>
      </c>
      <c r="AQ137" s="13">
        <f t="shared" si="79"/>
        <v>144</v>
      </c>
      <c r="AR137">
        <f>IF(B137=1,(AO137/AI137),REF)</f>
        <v>296.28372635604779</v>
      </c>
      <c r="AS137" s="13">
        <f t="shared" si="80"/>
        <v>150</v>
      </c>
      <c r="AT137">
        <f t="shared" si="81"/>
        <v>144</v>
      </c>
      <c r="AU137" t="str">
        <f t="shared" si="82"/>
        <v>Temple</v>
      </c>
      <c r="AV137">
        <f t="shared" si="83"/>
        <v>0.32078159918902621</v>
      </c>
      <c r="AW137">
        <f t="shared" si="84"/>
        <v>0.28704193746754758</v>
      </c>
      <c r="AX137" t="str">
        <f t="shared" si="85"/>
        <v>Temple</v>
      </c>
      <c r="AY137">
        <f t="shared" si="86"/>
        <v>0.62101059116010549</v>
      </c>
      <c r="AZ137" s="13">
        <f t="shared" si="87"/>
        <v>147</v>
      </c>
      <c r="BA137" t="str">
        <f t="shared" si="88"/>
        <v>Temple</v>
      </c>
      <c r="BB137" t="str">
        <f t="shared" si="89"/>
        <v/>
      </c>
      <c r="BC137">
        <v>136</v>
      </c>
    </row>
    <row r="138" spans="1:55" x14ac:dyDescent="0.25">
      <c r="A138">
        <v>1</v>
      </c>
      <c r="B138">
        <v>1</v>
      </c>
      <c r="C138">
        <v>1</v>
      </c>
      <c r="D138" t="s">
        <v>285</v>
      </c>
      <c r="E138">
        <f>VLOOKUP($D138,'AUTOMATED RPPF'!$C$2:'AUTOMATED RPPF'!$Q$365,2,FALSE)</f>
        <v>68.4251</v>
      </c>
      <c r="F138">
        <f>VLOOKUP($D138,'AUTOMATED RPPF'!$C$2:'AUTOMATED RPPF'!$Q$365,3,FALSE)</f>
        <v>166</v>
      </c>
      <c r="G138">
        <f>VLOOKUP($D138,'AUTOMATED RPPF'!$C$2:'AUTOMATED RPPF'!$Q$365,4,FALSE)</f>
        <v>67.586200000000005</v>
      </c>
      <c r="H138">
        <f>VLOOKUP($D138,'AUTOMATED RPPF'!$C$2:'AUTOMATED RPPF'!$Q$365,5,FALSE)</f>
        <v>174</v>
      </c>
      <c r="I138">
        <f>VLOOKUP($D138,'AUTOMATED RPPF'!$C$2:'AUTOMATED RPPF'!$Q$365,6,FALSE)</f>
        <v>105.529</v>
      </c>
      <c r="J138">
        <f>VLOOKUP($D138,'AUTOMATED RPPF'!$C$2:'AUTOMATED RPPF'!$Q$365,7,FALSE)</f>
        <v>187</v>
      </c>
      <c r="K138">
        <f>VLOOKUP($D138,'AUTOMATED RPPF'!$C$2:'AUTOMATED RPPF'!$Q$365,8,FALSE)</f>
        <v>108.996</v>
      </c>
      <c r="L138">
        <f>VLOOKUP($D138,'AUTOMATED RPPF'!$C$2:'AUTOMATED RPPF'!$Q$365,9,FALSE)</f>
        <v>144</v>
      </c>
      <c r="M138">
        <f>VLOOKUP($D138,'AUTOMATED RPPF'!$C$2:'AUTOMATED RPPF'!$Q$365,10,FALSE)</f>
        <v>104.577</v>
      </c>
      <c r="N138">
        <f>VLOOKUP($D138,'AUTOMATED RPPF'!$C$2:'AUTOMATED RPPF'!$Q$365,11,FALSE)</f>
        <v>145</v>
      </c>
      <c r="O138">
        <f>VLOOKUP($D138,'AUTOMATED RPPF'!$C$2:'AUTOMATED RPPF'!$Q$365,12,FALSE)</f>
        <v>105.51600000000001</v>
      </c>
      <c r="P138">
        <f>VLOOKUP($D138,'AUTOMATED RPPF'!$C$2:'AUTOMATED RPPF'!$Q$365,13,FALSE)</f>
        <v>134</v>
      </c>
      <c r="Q138">
        <f>VLOOKUP($D138,'AUTOMATED RPPF'!$C$2:'AUTOMATED RPPF'!$Q$365,14,FALSE)</f>
        <v>3.4796200000000002</v>
      </c>
      <c r="R138">
        <f>VLOOKUP($D138,'AUTOMATED RPPF'!$C$2:'AUTOMATED RPPF'!$Q$365,15,FALSE)</f>
        <v>123</v>
      </c>
      <c r="S138" t="str">
        <f t="shared" si="60"/>
        <v>Saint Louis</v>
      </c>
      <c r="T138">
        <f t="shared" si="61"/>
        <v>108.996</v>
      </c>
      <c r="U138" t="str">
        <f t="shared" si="62"/>
        <v>Saint Louis</v>
      </c>
      <c r="V138">
        <f t="shared" si="63"/>
        <v>5.0858529983880033E-2</v>
      </c>
      <c r="W138" s="13">
        <f t="shared" si="64"/>
        <v>121</v>
      </c>
      <c r="X138" t="str">
        <f t="shared" si="65"/>
        <v>Saint Louis</v>
      </c>
      <c r="Y138">
        <f t="shared" si="66"/>
        <v>812898.94750760146</v>
      </c>
      <c r="Z138" s="13">
        <f t="shared" si="67"/>
        <v>136</v>
      </c>
      <c r="AA138">
        <f t="shared" si="68"/>
        <v>25.240262654938693</v>
      </c>
      <c r="AB138">
        <f t="shared" si="69"/>
        <v>126</v>
      </c>
      <c r="AC138">
        <f t="shared" si="70"/>
        <v>123.5</v>
      </c>
      <c r="AD138" t="str">
        <f t="shared" si="71"/>
        <v>Saint Louis</v>
      </c>
      <c r="AE138">
        <f>VLOOKUP($AD138,'AUTOMATED RPPF'!$C$2:'AUTOMATED RPPF'!$AQ$365,17,FALSE)</f>
        <v>0.49341550000000001</v>
      </c>
      <c r="AF138" s="13">
        <f t="shared" si="72"/>
        <v>155</v>
      </c>
      <c r="AG138">
        <f>VLOOKUP($AD138,'AUTOMATED RPPF'!$C$2:'AUTOMATED RPPF'!$AQ$365,16,FALSE)</f>
        <v>0.65501169999999997</v>
      </c>
      <c r="AH138" s="13">
        <f t="shared" si="73"/>
        <v>117</v>
      </c>
      <c r="AI138">
        <f t="shared" si="74"/>
        <v>0.57421359999999999</v>
      </c>
      <c r="AJ138" s="13">
        <f t="shared" si="75"/>
        <v>128</v>
      </c>
      <c r="AK138">
        <f>VLOOKUP($AD138,'AUTOMATED RPPF'!$C$2:'AUTOMATED RPPF'!$AQ$365,18,FALSE)</f>
        <v>0.44541910000000001</v>
      </c>
      <c r="AL138" s="13">
        <f t="shared" si="76"/>
        <v>191</v>
      </c>
      <c r="AM138">
        <f>VLOOKUP($AD138,'AUTOMATED RPPF'!$C$2:'AUTOMATED RPPF'!$AQ$365,19,FALSE)</f>
        <v>0.61431089999999999</v>
      </c>
      <c r="AN138" s="13">
        <f t="shared" si="77"/>
        <v>109</v>
      </c>
      <c r="AO138">
        <f t="shared" si="78"/>
        <v>134.75</v>
      </c>
      <c r="AP138">
        <f>IF(C138=1,(AO138/AE138),REF)</f>
        <v>273.09640657822871</v>
      </c>
      <c r="AQ138" s="13">
        <f t="shared" si="79"/>
        <v>135</v>
      </c>
      <c r="AR138">
        <f>IF(B138=1,(AO138/AI138),REF)</f>
        <v>234.66877134223222</v>
      </c>
      <c r="AS138" s="13">
        <f t="shared" si="80"/>
        <v>127</v>
      </c>
      <c r="AT138">
        <f t="shared" si="81"/>
        <v>127</v>
      </c>
      <c r="AU138" t="str">
        <f t="shared" si="82"/>
        <v>Saint Louis</v>
      </c>
      <c r="AV138">
        <f t="shared" si="83"/>
        <v>0.31217336084191072</v>
      </c>
      <c r="AW138">
        <f t="shared" si="84"/>
        <v>0.33023711857911175</v>
      </c>
      <c r="AX138" t="str">
        <f t="shared" si="85"/>
        <v>Saint Louis</v>
      </c>
      <c r="AY138">
        <f t="shared" si="86"/>
        <v>0.63491128808741426</v>
      </c>
      <c r="AZ138" s="13">
        <f t="shared" si="87"/>
        <v>136</v>
      </c>
      <c r="BA138" t="str">
        <f t="shared" si="88"/>
        <v>Saint Louis</v>
      </c>
      <c r="BB138" t="str">
        <f t="shared" si="89"/>
        <v/>
      </c>
      <c r="BC138">
        <v>137</v>
      </c>
    </row>
    <row r="139" spans="1:55" x14ac:dyDescent="0.25">
      <c r="A139">
        <v>1</v>
      </c>
      <c r="B139">
        <v>1</v>
      </c>
      <c r="C139">
        <v>1</v>
      </c>
      <c r="D139" t="s">
        <v>105</v>
      </c>
      <c r="E139">
        <f>VLOOKUP($D139,'AUTOMATED RPPF'!$C$2:'AUTOMATED RPPF'!$Q$365,2,FALSE)</f>
        <v>67.938199999999995</v>
      </c>
      <c r="F139">
        <f>VLOOKUP($D139,'AUTOMATED RPPF'!$C$2:'AUTOMATED RPPF'!$Q$365,3,FALSE)</f>
        <v>193</v>
      </c>
      <c r="G139">
        <f>VLOOKUP($D139,'AUTOMATED RPPF'!$C$2:'AUTOMATED RPPF'!$Q$365,4,FALSE)</f>
        <v>67.343400000000003</v>
      </c>
      <c r="H139">
        <f>VLOOKUP($D139,'AUTOMATED RPPF'!$C$2:'AUTOMATED RPPF'!$Q$365,5,FALSE)</f>
        <v>187</v>
      </c>
      <c r="I139">
        <f>VLOOKUP($D139,'AUTOMATED RPPF'!$C$2:'AUTOMATED RPPF'!$Q$365,6,FALSE)</f>
        <v>104.161</v>
      </c>
      <c r="J139">
        <f>VLOOKUP($D139,'AUTOMATED RPPF'!$C$2:'AUTOMATED RPPF'!$Q$365,7,FALSE)</f>
        <v>230</v>
      </c>
      <c r="K139">
        <f>VLOOKUP($D139,'AUTOMATED RPPF'!$C$2:'AUTOMATED RPPF'!$Q$365,8,FALSE)</f>
        <v>108.52800000000001</v>
      </c>
      <c r="L139">
        <f>VLOOKUP($D139,'AUTOMATED RPPF'!$C$2:'AUTOMATED RPPF'!$Q$365,9,FALSE)</f>
        <v>157</v>
      </c>
      <c r="M139">
        <f>VLOOKUP($D139,'AUTOMATED RPPF'!$C$2:'AUTOMATED RPPF'!$Q$365,10,FALSE)</f>
        <v>106.72499999999999</v>
      </c>
      <c r="N139">
        <f>VLOOKUP($D139,'AUTOMATED RPPF'!$C$2:'AUTOMATED RPPF'!$Q$365,11,FALSE)</f>
        <v>191</v>
      </c>
      <c r="O139">
        <f>VLOOKUP($D139,'AUTOMATED RPPF'!$C$2:'AUTOMATED RPPF'!$Q$365,12,FALSE)</f>
        <v>106.001</v>
      </c>
      <c r="P139">
        <f>VLOOKUP($D139,'AUTOMATED RPPF'!$C$2:'AUTOMATED RPPF'!$Q$365,13,FALSE)</f>
        <v>146</v>
      </c>
      <c r="Q139">
        <f>VLOOKUP($D139,'AUTOMATED RPPF'!$C$2:'AUTOMATED RPPF'!$Q$365,14,FALSE)</f>
        <v>2.52643</v>
      </c>
      <c r="R139">
        <f>VLOOKUP($D139,'AUTOMATED RPPF'!$C$2:'AUTOMATED RPPF'!$Q$365,15,FALSE)</f>
        <v>135</v>
      </c>
      <c r="S139" t="str">
        <f t="shared" si="60"/>
        <v>DePaul</v>
      </c>
      <c r="T139">
        <f t="shared" si="61"/>
        <v>108.52800000000001</v>
      </c>
      <c r="U139" t="str">
        <f t="shared" si="62"/>
        <v>DePaul</v>
      </c>
      <c r="V139">
        <f t="shared" si="63"/>
        <v>3.7195568914101362E-2</v>
      </c>
      <c r="W139" s="13">
        <f t="shared" si="64"/>
        <v>137</v>
      </c>
      <c r="X139" t="str">
        <f t="shared" si="65"/>
        <v>DePaul</v>
      </c>
      <c r="Y139">
        <f t="shared" si="66"/>
        <v>800198.32071674883</v>
      </c>
      <c r="Z139" s="13">
        <f t="shared" si="67"/>
        <v>156</v>
      </c>
      <c r="AA139">
        <f t="shared" si="68"/>
        <v>25.608368085993035</v>
      </c>
      <c r="AB139">
        <f t="shared" si="69"/>
        <v>136</v>
      </c>
      <c r="AC139">
        <f t="shared" si="70"/>
        <v>136.5</v>
      </c>
      <c r="AD139" t="str">
        <f t="shared" si="71"/>
        <v>DePaul</v>
      </c>
      <c r="AE139">
        <f>VLOOKUP($AD139,'AUTOMATED RPPF'!$C$2:'AUTOMATED RPPF'!$AQ$365,17,FALSE)</f>
        <v>0.46761659999999999</v>
      </c>
      <c r="AF139" s="13">
        <f t="shared" si="72"/>
        <v>166</v>
      </c>
      <c r="AG139">
        <f>VLOOKUP($AD139,'AUTOMATED RPPF'!$C$2:'AUTOMATED RPPF'!$AQ$365,16,FALSE)</f>
        <v>0.6767109</v>
      </c>
      <c r="AH139" s="13">
        <f t="shared" si="73"/>
        <v>109</v>
      </c>
      <c r="AI139">
        <f t="shared" si="74"/>
        <v>0.57216374999999997</v>
      </c>
      <c r="AJ139" s="13">
        <f t="shared" si="75"/>
        <v>130</v>
      </c>
      <c r="AK139">
        <f>VLOOKUP($AD139,'AUTOMATED RPPF'!$C$2:'AUTOMATED RPPF'!$AQ$365,18,FALSE)</f>
        <v>0.77137599999999995</v>
      </c>
      <c r="AL139" s="13">
        <f t="shared" si="76"/>
        <v>76</v>
      </c>
      <c r="AM139">
        <f>VLOOKUP($AD139,'AUTOMATED RPPF'!$C$2:'AUTOMATED RPPF'!$AQ$365,19,FALSE)</f>
        <v>0.4557177</v>
      </c>
      <c r="AN139" s="13">
        <f t="shared" si="77"/>
        <v>177</v>
      </c>
      <c r="AO139">
        <f t="shared" si="78"/>
        <v>135.41666666666666</v>
      </c>
      <c r="AP139">
        <f>IF(C139=1,(AO139/AE139),REF)</f>
        <v>289.58909214657189</v>
      </c>
      <c r="AQ139" s="13">
        <f t="shared" si="79"/>
        <v>141</v>
      </c>
      <c r="AR139">
        <f>IF(B139=1,(AO139/AI139),REF)</f>
        <v>236.67466991165844</v>
      </c>
      <c r="AS139" s="13">
        <f t="shared" si="80"/>
        <v>129</v>
      </c>
      <c r="AT139">
        <f t="shared" si="81"/>
        <v>76</v>
      </c>
      <c r="AU139" t="str">
        <f t="shared" si="82"/>
        <v>DePaul</v>
      </c>
      <c r="AV139">
        <f t="shared" si="83"/>
        <v>0.29412121430811222</v>
      </c>
      <c r="AW139">
        <f t="shared" si="84"/>
        <v>0.32870831568173137</v>
      </c>
      <c r="AX139" t="str">
        <f t="shared" si="85"/>
        <v>DePaul</v>
      </c>
      <c r="AY139">
        <f t="shared" si="86"/>
        <v>0.62709838152239694</v>
      </c>
      <c r="AZ139" s="13">
        <f t="shared" si="87"/>
        <v>141</v>
      </c>
      <c r="BA139" t="str">
        <f t="shared" si="88"/>
        <v>DePaul</v>
      </c>
      <c r="BB139" t="str">
        <f t="shared" si="89"/>
        <v/>
      </c>
      <c r="BC139">
        <v>138</v>
      </c>
    </row>
    <row r="140" spans="1:55" x14ac:dyDescent="0.25">
      <c r="A140">
        <v>1</v>
      </c>
      <c r="B140">
        <v>1</v>
      </c>
      <c r="C140">
        <v>1</v>
      </c>
      <c r="D140" t="s">
        <v>114</v>
      </c>
      <c r="E140">
        <f>VLOOKUP($D140,'AUTOMATED RPPF'!$C$2:'AUTOMATED RPPF'!$Q$365,2,FALSE)</f>
        <v>68.345500000000001</v>
      </c>
      <c r="F140">
        <f>VLOOKUP($D140,'AUTOMATED RPPF'!$C$2:'AUTOMATED RPPF'!$Q$365,3,FALSE)</f>
        <v>168</v>
      </c>
      <c r="G140">
        <f>VLOOKUP($D140,'AUTOMATED RPPF'!$C$2:'AUTOMATED RPPF'!$Q$365,4,FALSE)</f>
        <v>68.398099999999999</v>
      </c>
      <c r="H140">
        <f>VLOOKUP($D140,'AUTOMATED RPPF'!$C$2:'AUTOMATED RPPF'!$Q$365,5,FALSE)</f>
        <v>121</v>
      </c>
      <c r="I140">
        <f>VLOOKUP($D140,'AUTOMATED RPPF'!$C$2:'AUTOMATED RPPF'!$Q$365,6,FALSE)</f>
        <v>111.226</v>
      </c>
      <c r="J140">
        <f>VLOOKUP($D140,'AUTOMATED RPPF'!$C$2:'AUTOMATED RPPF'!$Q$365,7,FALSE)</f>
        <v>70</v>
      </c>
      <c r="K140">
        <f>VLOOKUP($D140,'AUTOMATED RPPF'!$C$2:'AUTOMATED RPPF'!$Q$365,8,FALSE)</f>
        <v>111.238</v>
      </c>
      <c r="L140">
        <f>VLOOKUP($D140,'AUTOMATED RPPF'!$C$2:'AUTOMATED RPPF'!$Q$365,9,FALSE)</f>
        <v>106</v>
      </c>
      <c r="M140">
        <f>VLOOKUP($D140,'AUTOMATED RPPF'!$C$2:'AUTOMATED RPPF'!$Q$365,10,FALSE)</f>
        <v>109.461</v>
      </c>
      <c r="N140">
        <f>VLOOKUP($D140,'AUTOMATED RPPF'!$C$2:'AUTOMATED RPPF'!$Q$365,11,FALSE)</f>
        <v>261</v>
      </c>
      <c r="O140">
        <f>VLOOKUP($D140,'AUTOMATED RPPF'!$C$2:'AUTOMATED RPPF'!$Q$365,12,FALSE)</f>
        <v>111.80800000000001</v>
      </c>
      <c r="P140">
        <f>VLOOKUP($D140,'AUTOMATED RPPF'!$C$2:'AUTOMATED RPPF'!$Q$365,13,FALSE)</f>
        <v>256</v>
      </c>
      <c r="Q140">
        <f>VLOOKUP($D140,'AUTOMATED RPPF'!$C$2:'AUTOMATED RPPF'!$Q$365,14,FALSE)</f>
        <v>-0.57020000000000004</v>
      </c>
      <c r="R140">
        <f>VLOOKUP($D140,'AUTOMATED RPPF'!$C$2:'AUTOMATED RPPF'!$Q$365,15,FALSE)</f>
        <v>170</v>
      </c>
      <c r="S140" t="str">
        <f t="shared" si="60"/>
        <v>Eastern Kentucky</v>
      </c>
      <c r="T140">
        <f t="shared" si="61"/>
        <v>111.238</v>
      </c>
      <c r="U140" t="str">
        <f t="shared" si="62"/>
        <v>Eastern Kentucky</v>
      </c>
      <c r="V140">
        <f t="shared" si="63"/>
        <v>-8.3399784916345244E-3</v>
      </c>
      <c r="W140" s="13">
        <f t="shared" si="64"/>
        <v>170</v>
      </c>
      <c r="X140" t="str">
        <f t="shared" si="65"/>
        <v>Eastern Kentucky</v>
      </c>
      <c r="Y140">
        <f t="shared" si="66"/>
        <v>845699.87970050203</v>
      </c>
      <c r="Z140" s="13">
        <f t="shared" si="67"/>
        <v>104</v>
      </c>
      <c r="AA140">
        <f t="shared" si="68"/>
        <v>27.723412139905705</v>
      </c>
      <c r="AB140">
        <f t="shared" si="69"/>
        <v>249</v>
      </c>
      <c r="AC140">
        <f t="shared" si="70"/>
        <v>209.5</v>
      </c>
      <c r="AD140" t="str">
        <f t="shared" si="71"/>
        <v>Eastern Kentucky</v>
      </c>
      <c r="AE140">
        <f>VLOOKUP($AD140,'AUTOMATED RPPF'!$C$2:'AUTOMATED RPPF'!$AQ$365,17,FALSE)</f>
        <v>0.59681099999999998</v>
      </c>
      <c r="AF140" s="13">
        <f t="shared" si="72"/>
        <v>110</v>
      </c>
      <c r="AG140">
        <f>VLOOKUP($AD140,'AUTOMATED RPPF'!$C$2:'AUTOMATED RPPF'!$AQ$365,16,FALSE)</f>
        <v>0.35972409999999999</v>
      </c>
      <c r="AH140" s="13">
        <f t="shared" si="73"/>
        <v>241</v>
      </c>
      <c r="AI140">
        <f t="shared" si="74"/>
        <v>0.47826754999999999</v>
      </c>
      <c r="AJ140" s="13">
        <f t="shared" si="75"/>
        <v>173</v>
      </c>
      <c r="AK140">
        <f>VLOOKUP($AD140,'AUTOMATED RPPF'!$C$2:'AUTOMATED RPPF'!$AQ$365,18,FALSE)</f>
        <v>0.59821270000000004</v>
      </c>
      <c r="AL140" s="13">
        <f t="shared" si="76"/>
        <v>127</v>
      </c>
      <c r="AM140">
        <f>VLOOKUP($AD140,'AUTOMATED RPPF'!$C$2:'AUTOMATED RPPF'!$AQ$365,19,FALSE)</f>
        <v>0.59951129999999997</v>
      </c>
      <c r="AN140" s="13">
        <f t="shared" si="77"/>
        <v>113</v>
      </c>
      <c r="AO140">
        <f t="shared" si="78"/>
        <v>149.41666666666666</v>
      </c>
      <c r="AP140">
        <f>IF(C140=1,(AO140/AE140),REF)</f>
        <v>250.35843284836685</v>
      </c>
      <c r="AQ140" s="13">
        <f t="shared" si="79"/>
        <v>129</v>
      </c>
      <c r="AR140">
        <f>IF(B140=1,(AO140/AI140),REF)</f>
        <v>312.41230283481843</v>
      </c>
      <c r="AS140" s="13">
        <f t="shared" si="80"/>
        <v>155</v>
      </c>
      <c r="AT140">
        <f t="shared" si="81"/>
        <v>127</v>
      </c>
      <c r="AU140" t="str">
        <f t="shared" si="82"/>
        <v>Eastern Kentucky</v>
      </c>
      <c r="AV140">
        <f t="shared" si="83"/>
        <v>0.38088620809719903</v>
      </c>
      <c r="AW140">
        <f t="shared" si="84"/>
        <v>0.26539285334077245</v>
      </c>
      <c r="AX140" t="str">
        <f t="shared" si="85"/>
        <v>Eastern Kentucky</v>
      </c>
      <c r="AY140">
        <f t="shared" si="86"/>
        <v>0.63643790279841395</v>
      </c>
      <c r="AZ140" s="13">
        <f t="shared" si="87"/>
        <v>134</v>
      </c>
      <c r="BA140" t="str">
        <f t="shared" si="88"/>
        <v>Eastern Kentucky</v>
      </c>
      <c r="BB140" t="str">
        <f t="shared" si="89"/>
        <v/>
      </c>
      <c r="BC140">
        <v>139</v>
      </c>
    </row>
    <row r="141" spans="1:55" x14ac:dyDescent="0.25">
      <c r="A141">
        <v>1</v>
      </c>
      <c r="B141">
        <v>1</v>
      </c>
      <c r="C141">
        <v>1</v>
      </c>
      <c r="D141" t="s">
        <v>187</v>
      </c>
      <c r="E141">
        <f>VLOOKUP($D141,'AUTOMATED RPPF'!$C$2:'AUTOMATED RPPF'!$Q$365,2,FALSE)</f>
        <v>67.501400000000004</v>
      </c>
      <c r="F141">
        <f>VLOOKUP($D141,'AUTOMATED RPPF'!$C$2:'AUTOMATED RPPF'!$Q$365,3,FALSE)</f>
        <v>209</v>
      </c>
      <c r="G141">
        <f>VLOOKUP($D141,'AUTOMATED RPPF'!$C$2:'AUTOMATED RPPF'!$Q$365,4,FALSE)</f>
        <v>67.233199999999997</v>
      </c>
      <c r="H141">
        <f>VLOOKUP($D141,'AUTOMATED RPPF'!$C$2:'AUTOMATED RPPF'!$Q$365,5,FALSE)</f>
        <v>190</v>
      </c>
      <c r="I141">
        <f>VLOOKUP($D141,'AUTOMATED RPPF'!$C$2:'AUTOMATED RPPF'!$Q$365,6,FALSE)</f>
        <v>106.41800000000001</v>
      </c>
      <c r="J141">
        <f>VLOOKUP($D141,'AUTOMATED RPPF'!$C$2:'AUTOMATED RPPF'!$Q$365,7,FALSE)</f>
        <v>165</v>
      </c>
      <c r="K141">
        <f>VLOOKUP($D141,'AUTOMATED RPPF'!$C$2:'AUTOMATED RPPF'!$Q$365,8,FALSE)</f>
        <v>107.72199999999999</v>
      </c>
      <c r="L141">
        <f>VLOOKUP($D141,'AUTOMATED RPPF'!$C$2:'AUTOMATED RPPF'!$Q$365,9,FALSE)</f>
        <v>172</v>
      </c>
      <c r="M141">
        <f>VLOOKUP($D141,'AUTOMATED RPPF'!$C$2:'AUTOMATED RPPF'!$Q$365,10,FALSE)</f>
        <v>101.508</v>
      </c>
      <c r="N141">
        <f>VLOOKUP($D141,'AUTOMATED RPPF'!$C$2:'AUTOMATED RPPF'!$Q$365,11,FALSE)</f>
        <v>77</v>
      </c>
      <c r="O141">
        <f>VLOOKUP($D141,'AUTOMATED RPPF'!$C$2:'AUTOMATED RPPF'!$Q$365,12,FALSE)</f>
        <v>104.289</v>
      </c>
      <c r="P141">
        <f>VLOOKUP($D141,'AUTOMATED RPPF'!$C$2:'AUTOMATED RPPF'!$Q$365,13,FALSE)</f>
        <v>108</v>
      </c>
      <c r="Q141">
        <f>VLOOKUP($D141,'AUTOMATED RPPF'!$C$2:'AUTOMATED RPPF'!$Q$365,14,FALSE)</f>
        <v>3.4326599999999998</v>
      </c>
      <c r="R141">
        <f>VLOOKUP($D141,'AUTOMATED RPPF'!$C$2:'AUTOMATED RPPF'!$Q$365,15,FALSE)</f>
        <v>124</v>
      </c>
      <c r="S141" t="str">
        <f t="shared" si="60"/>
        <v>Loyola Chicago</v>
      </c>
      <c r="T141">
        <f t="shared" si="61"/>
        <v>107.72199999999999</v>
      </c>
      <c r="U141" t="str">
        <f t="shared" si="62"/>
        <v>Loyola Chicago</v>
      </c>
      <c r="V141">
        <f t="shared" si="63"/>
        <v>5.0858204422426681E-2</v>
      </c>
      <c r="W141" s="13">
        <f t="shared" si="64"/>
        <v>122</v>
      </c>
      <c r="X141" t="str">
        <f t="shared" si="65"/>
        <v>Loyola Chicago</v>
      </c>
      <c r="Y141">
        <f t="shared" si="66"/>
        <v>783288.22231099755</v>
      </c>
      <c r="Z141" s="13">
        <f t="shared" si="67"/>
        <v>176</v>
      </c>
      <c r="AA141">
        <f t="shared" si="68"/>
        <v>25.111278501430899</v>
      </c>
      <c r="AB141">
        <f t="shared" si="69"/>
        <v>121</v>
      </c>
      <c r="AC141">
        <f t="shared" si="70"/>
        <v>121.5</v>
      </c>
      <c r="AD141" t="str">
        <f t="shared" si="71"/>
        <v>Loyola Chicago</v>
      </c>
      <c r="AE141">
        <f>VLOOKUP($AD141,'AUTOMATED RPPF'!$C$2:'AUTOMATED RPPF'!$AQ$365,17,FALSE)</f>
        <v>0.52531410000000001</v>
      </c>
      <c r="AF141" s="13">
        <f t="shared" si="72"/>
        <v>141</v>
      </c>
      <c r="AG141">
        <f>VLOOKUP($AD141,'AUTOMATED RPPF'!$C$2:'AUTOMATED RPPF'!$AQ$365,16,FALSE)</f>
        <v>0.66571139999999995</v>
      </c>
      <c r="AH141" s="13">
        <f t="shared" si="73"/>
        <v>114</v>
      </c>
      <c r="AI141">
        <f t="shared" si="74"/>
        <v>0.59551274999999992</v>
      </c>
      <c r="AJ141" s="13">
        <f t="shared" si="75"/>
        <v>122</v>
      </c>
      <c r="AK141">
        <f>VLOOKUP($AD141,'AUTOMATED RPPF'!$C$2:'AUTOMATED RPPF'!$AQ$365,18,FALSE)</f>
        <v>0.54031430000000003</v>
      </c>
      <c r="AL141" s="13">
        <f t="shared" si="76"/>
        <v>143</v>
      </c>
      <c r="AM141">
        <f>VLOOKUP($AD141,'AUTOMATED RPPF'!$C$2:'AUTOMATED RPPF'!$AQ$365,19,FALSE)</f>
        <v>0.49781589999999998</v>
      </c>
      <c r="AN141" s="13">
        <f t="shared" si="77"/>
        <v>159</v>
      </c>
      <c r="AO141">
        <f t="shared" si="78"/>
        <v>140.58333333333334</v>
      </c>
      <c r="AP141">
        <f>IF(C141=1,(AO141/AE141),REF)</f>
        <v>267.61766595134861</v>
      </c>
      <c r="AQ141" s="13">
        <f t="shared" si="79"/>
        <v>133</v>
      </c>
      <c r="AR141">
        <f>IF(B141=1,(AO141/AI141),REF)</f>
        <v>236.07107208591816</v>
      </c>
      <c r="AS141" s="13">
        <f t="shared" si="80"/>
        <v>128</v>
      </c>
      <c r="AT141">
        <f t="shared" si="81"/>
        <v>122</v>
      </c>
      <c r="AU141" t="str">
        <f t="shared" si="82"/>
        <v>Loyola Chicago</v>
      </c>
      <c r="AV141">
        <f t="shared" si="83"/>
        <v>0.3330291358391978</v>
      </c>
      <c r="AW141">
        <f t="shared" si="84"/>
        <v>0.34223154825327179</v>
      </c>
      <c r="AX141" t="str">
        <f t="shared" si="85"/>
        <v>Loyola Chicago</v>
      </c>
      <c r="AY141">
        <f t="shared" si="86"/>
        <v>0.6477040124915483</v>
      </c>
      <c r="AZ141" s="13">
        <f t="shared" si="87"/>
        <v>129</v>
      </c>
      <c r="BA141" t="str">
        <f t="shared" si="88"/>
        <v>Loyola Chicago</v>
      </c>
      <c r="BB141" t="str">
        <f t="shared" si="89"/>
        <v/>
      </c>
      <c r="BC141">
        <v>140</v>
      </c>
    </row>
    <row r="142" spans="1:55" x14ac:dyDescent="0.25">
      <c r="A142">
        <v>1</v>
      </c>
      <c r="B142">
        <v>1</v>
      </c>
      <c r="C142">
        <v>1</v>
      </c>
      <c r="D142" t="s">
        <v>185</v>
      </c>
      <c r="E142">
        <f>VLOOKUP($D142,'AUTOMATED RPPF'!$C$2:'AUTOMATED RPPF'!$Q$365,2,FALSE)</f>
        <v>66.008899999999997</v>
      </c>
      <c r="F142">
        <f>VLOOKUP($D142,'AUTOMATED RPPF'!$C$2:'AUTOMATED RPPF'!$Q$365,3,FALSE)</f>
        <v>291</v>
      </c>
      <c r="G142">
        <f>VLOOKUP($D142,'AUTOMATED RPPF'!$C$2:'AUTOMATED RPPF'!$Q$365,4,FALSE)</f>
        <v>64.439099999999996</v>
      </c>
      <c r="H142">
        <f>VLOOKUP($D142,'AUTOMATED RPPF'!$C$2:'AUTOMATED RPPF'!$Q$365,5,FALSE)</f>
        <v>325</v>
      </c>
      <c r="I142">
        <f>VLOOKUP($D142,'AUTOMATED RPPF'!$C$2:'AUTOMATED RPPF'!$Q$365,6,FALSE)</f>
        <v>106.107</v>
      </c>
      <c r="J142">
        <f>VLOOKUP($D142,'AUTOMATED RPPF'!$C$2:'AUTOMATED RPPF'!$Q$365,7,FALSE)</f>
        <v>171</v>
      </c>
      <c r="K142">
        <f>VLOOKUP($D142,'AUTOMATED RPPF'!$C$2:'AUTOMATED RPPF'!$Q$365,8,FALSE)</f>
        <v>109.27200000000001</v>
      </c>
      <c r="L142">
        <f>VLOOKUP($D142,'AUTOMATED RPPF'!$C$2:'AUTOMATED RPPF'!$Q$365,9,FALSE)</f>
        <v>134</v>
      </c>
      <c r="M142">
        <f>VLOOKUP($D142,'AUTOMATED RPPF'!$C$2:'AUTOMATED RPPF'!$Q$365,10,FALSE)</f>
        <v>104.93</v>
      </c>
      <c r="N142">
        <f>VLOOKUP($D142,'AUTOMATED RPPF'!$C$2:'AUTOMATED RPPF'!$Q$365,11,FALSE)</f>
        <v>156</v>
      </c>
      <c r="O142">
        <f>VLOOKUP($D142,'AUTOMATED RPPF'!$C$2:'AUTOMATED RPPF'!$Q$365,12,FALSE)</f>
        <v>107.44499999999999</v>
      </c>
      <c r="P142">
        <f>VLOOKUP($D142,'AUTOMATED RPPF'!$C$2:'AUTOMATED RPPF'!$Q$365,13,FALSE)</f>
        <v>173</v>
      </c>
      <c r="Q142">
        <f>VLOOKUP($D142,'AUTOMATED RPPF'!$C$2:'AUTOMATED RPPF'!$Q$365,14,FALSE)</f>
        <v>1.82725</v>
      </c>
      <c r="R142">
        <f>VLOOKUP($D142,'AUTOMATED RPPF'!$C$2:'AUTOMATED RPPF'!$Q$365,15,FALSE)</f>
        <v>141</v>
      </c>
      <c r="S142" t="str">
        <f t="shared" si="60"/>
        <v>Louisiana Tech</v>
      </c>
      <c r="T142">
        <f t="shared" si="61"/>
        <v>109.27200000000001</v>
      </c>
      <c r="U142" t="str">
        <f t="shared" si="62"/>
        <v>Louisiana Tech</v>
      </c>
      <c r="V142">
        <f t="shared" si="63"/>
        <v>2.7678085833880164E-2</v>
      </c>
      <c r="W142" s="13">
        <f t="shared" si="64"/>
        <v>142</v>
      </c>
      <c r="X142" t="str">
        <f t="shared" si="65"/>
        <v>Louisiana Tech</v>
      </c>
      <c r="Y142">
        <f t="shared" si="66"/>
        <v>788170.68823685765</v>
      </c>
      <c r="Z142" s="13">
        <f t="shared" si="67"/>
        <v>170</v>
      </c>
      <c r="AA142">
        <f t="shared" si="68"/>
        <v>26.933664176251369</v>
      </c>
      <c r="AB142">
        <f t="shared" si="69"/>
        <v>211</v>
      </c>
      <c r="AC142">
        <f t="shared" si="70"/>
        <v>176.5</v>
      </c>
      <c r="AD142" t="str">
        <f t="shared" si="71"/>
        <v>Louisiana Tech</v>
      </c>
      <c r="AE142">
        <f>VLOOKUP($AD142,'AUTOMATED RPPF'!$C$2:'AUTOMATED RPPF'!$AQ$365,17,FALSE)</f>
        <v>0.52121430000000002</v>
      </c>
      <c r="AF142" s="13">
        <f t="shared" si="72"/>
        <v>143</v>
      </c>
      <c r="AG142">
        <f>VLOOKUP($AD142,'AUTOMATED RPPF'!$C$2:'AUTOMATED RPPF'!$AQ$365,16,FALSE)</f>
        <v>0.55951519999999999</v>
      </c>
      <c r="AH142" s="13">
        <f t="shared" si="73"/>
        <v>152</v>
      </c>
      <c r="AI142">
        <f t="shared" si="74"/>
        <v>0.54036474999999995</v>
      </c>
      <c r="AJ142" s="13">
        <f t="shared" si="75"/>
        <v>143</v>
      </c>
      <c r="AK142">
        <f>VLOOKUP($AD142,'AUTOMATED RPPF'!$C$2:'AUTOMATED RPPF'!$AQ$365,18,FALSE)</f>
        <v>0.63821139999999998</v>
      </c>
      <c r="AL142" s="13">
        <f t="shared" si="76"/>
        <v>114</v>
      </c>
      <c r="AM142">
        <f>VLOOKUP($AD142,'AUTOMATED RPPF'!$C$2:'AUTOMATED RPPF'!$AQ$365,19,FALSE)</f>
        <v>0.31732399999999999</v>
      </c>
      <c r="AN142" s="13">
        <f t="shared" si="77"/>
        <v>240</v>
      </c>
      <c r="AO142">
        <f t="shared" si="78"/>
        <v>164.25</v>
      </c>
      <c r="AP142">
        <f>IF(C142=1,(AO142/AE142),REF)</f>
        <v>315.12949663890646</v>
      </c>
      <c r="AQ142" s="13">
        <f t="shared" si="79"/>
        <v>149</v>
      </c>
      <c r="AR142">
        <f>IF(B142=1,(AO142/AI142),REF)</f>
        <v>303.96135203119746</v>
      </c>
      <c r="AS142" s="13">
        <f t="shared" si="80"/>
        <v>153</v>
      </c>
      <c r="AT142">
        <f t="shared" si="81"/>
        <v>114</v>
      </c>
      <c r="AU142" t="str">
        <f t="shared" si="82"/>
        <v>Louisiana Tech</v>
      </c>
      <c r="AV142">
        <f t="shared" si="83"/>
        <v>0.32507387431192153</v>
      </c>
      <c r="AW142">
        <f t="shared" si="84"/>
        <v>0.30088049786176907</v>
      </c>
      <c r="AX142" t="str">
        <f t="shared" si="85"/>
        <v>Louisiana Tech</v>
      </c>
      <c r="AY142">
        <f t="shared" si="86"/>
        <v>0.62835499623243118</v>
      </c>
      <c r="AZ142" s="13">
        <f t="shared" si="87"/>
        <v>140</v>
      </c>
      <c r="BA142" t="str">
        <f t="shared" si="88"/>
        <v>Louisiana Tech</v>
      </c>
      <c r="BB142" t="str">
        <f t="shared" si="89"/>
        <v/>
      </c>
      <c r="BC142">
        <v>141</v>
      </c>
    </row>
    <row r="143" spans="1:55" x14ac:dyDescent="0.25">
      <c r="A143">
        <v>1</v>
      </c>
      <c r="B143">
        <v>1</v>
      </c>
      <c r="C143">
        <v>1</v>
      </c>
      <c r="D143" t="s">
        <v>381</v>
      </c>
      <c r="E143">
        <f>VLOOKUP($D143,'AUTOMATED RPPF'!$C$2:'AUTOMATED RPPF'!$Q$365,2,FALSE)</f>
        <v>69.587999999999994</v>
      </c>
      <c r="F143">
        <f>VLOOKUP($D143,'AUTOMATED RPPF'!$C$2:'AUTOMATED RPPF'!$Q$365,3,FALSE)</f>
        <v>101</v>
      </c>
      <c r="G143">
        <f>VLOOKUP($D143,'AUTOMATED RPPF'!$C$2:'AUTOMATED RPPF'!$Q$365,4,FALSE)</f>
        <v>68.9328</v>
      </c>
      <c r="H143">
        <f>VLOOKUP($D143,'AUTOMATED RPPF'!$C$2:'AUTOMATED RPPF'!$Q$365,5,FALSE)</f>
        <v>93</v>
      </c>
      <c r="I143">
        <f>VLOOKUP($D143,'AUTOMATED RPPF'!$C$2:'AUTOMATED RPPF'!$Q$365,6,FALSE)</f>
        <v>105.282</v>
      </c>
      <c r="J143">
        <f>VLOOKUP($D143,'AUTOMATED RPPF'!$C$2:'AUTOMATED RPPF'!$Q$365,7,FALSE)</f>
        <v>194</v>
      </c>
      <c r="K143">
        <f>VLOOKUP($D143,'AUTOMATED RPPF'!$C$2:'AUTOMATED RPPF'!$Q$365,8,FALSE)</f>
        <v>107.989</v>
      </c>
      <c r="L143">
        <f>VLOOKUP($D143,'AUTOMATED RPPF'!$C$2:'AUTOMATED RPPF'!$Q$365,9,FALSE)</f>
        <v>168</v>
      </c>
      <c r="M143">
        <f>VLOOKUP($D143,'AUTOMATED RPPF'!$C$2:'AUTOMATED RPPF'!$Q$365,10,FALSE)</f>
        <v>104.28400000000001</v>
      </c>
      <c r="N143">
        <f>VLOOKUP($D143,'AUTOMATED RPPF'!$C$2:'AUTOMATED RPPF'!$Q$365,11,FALSE)</f>
        <v>135</v>
      </c>
      <c r="O143">
        <f>VLOOKUP($D143,'AUTOMATED RPPF'!$C$2:'AUTOMATED RPPF'!$Q$365,12,FALSE)</f>
        <v>105.505</v>
      </c>
      <c r="P143">
        <f>VLOOKUP($D143,'AUTOMATED RPPF'!$C$2:'AUTOMATED RPPF'!$Q$365,13,FALSE)</f>
        <v>133</v>
      </c>
      <c r="Q143">
        <f>VLOOKUP($D143,'AUTOMATED RPPF'!$C$2:'AUTOMATED RPPF'!$Q$365,14,FALSE)</f>
        <v>2.4840200000000001</v>
      </c>
      <c r="R143">
        <f>VLOOKUP($D143,'AUTOMATED RPPF'!$C$2:'AUTOMATED RPPF'!$Q$365,15,FALSE)</f>
        <v>137</v>
      </c>
      <c r="S143" t="str">
        <f t="shared" si="60"/>
        <v>Wichita St.</v>
      </c>
      <c r="T143">
        <f t="shared" si="61"/>
        <v>107.989</v>
      </c>
      <c r="U143" t="str">
        <f t="shared" si="62"/>
        <v>Wichita St.</v>
      </c>
      <c r="V143">
        <f t="shared" si="63"/>
        <v>3.5695809622348813E-2</v>
      </c>
      <c r="W143" s="13">
        <f t="shared" si="64"/>
        <v>138</v>
      </c>
      <c r="X143" t="str">
        <f t="shared" si="65"/>
        <v>Wichita St.</v>
      </c>
      <c r="Y143">
        <f t="shared" si="66"/>
        <v>811509.09933214798</v>
      </c>
      <c r="Z143" s="13">
        <f t="shared" si="67"/>
        <v>141</v>
      </c>
      <c r="AA143">
        <f t="shared" si="68"/>
        <v>24.814327635048933</v>
      </c>
      <c r="AB143">
        <f t="shared" si="69"/>
        <v>104</v>
      </c>
      <c r="AC143">
        <f t="shared" si="70"/>
        <v>121</v>
      </c>
      <c r="AD143" t="str">
        <f t="shared" si="71"/>
        <v>Wichita St.</v>
      </c>
      <c r="AE143">
        <f>VLOOKUP($AD143,'AUTOMATED RPPF'!$C$2:'AUTOMATED RPPF'!$AQ$365,17,FALSE)</f>
        <v>0.49811529999999998</v>
      </c>
      <c r="AF143" s="13">
        <f t="shared" si="72"/>
        <v>153</v>
      </c>
      <c r="AG143">
        <f>VLOOKUP($AD143,'AUTOMATED RPPF'!$C$2:'AUTOMATED RPPF'!$AQ$365,16,FALSE)</f>
        <v>0.57221480000000002</v>
      </c>
      <c r="AH143" s="13">
        <f t="shared" si="73"/>
        <v>148</v>
      </c>
      <c r="AI143">
        <f t="shared" si="74"/>
        <v>0.53516505000000003</v>
      </c>
      <c r="AJ143" s="13">
        <f t="shared" si="75"/>
        <v>145</v>
      </c>
      <c r="AK143">
        <f>VLOOKUP($AD143,'AUTOMATED RPPF'!$C$2:'AUTOMATED RPPF'!$AQ$365,18,FALSE)</f>
        <v>0.68329600000000001</v>
      </c>
      <c r="AL143" s="13">
        <f t="shared" si="76"/>
        <v>96</v>
      </c>
      <c r="AM143">
        <f>VLOOKUP($AD143,'AUTOMATED RPPF'!$C$2:'AUTOMATED RPPF'!$AQ$365,19,FALSE)</f>
        <v>0.39282</v>
      </c>
      <c r="AN143" s="13">
        <f t="shared" si="77"/>
        <v>200</v>
      </c>
      <c r="AO143">
        <f t="shared" si="78"/>
        <v>140.16666666666666</v>
      </c>
      <c r="AP143">
        <f>IF(C143=1,(AO143/AE143),REF)</f>
        <v>281.39401995214092</v>
      </c>
      <c r="AQ143" s="13">
        <f t="shared" si="79"/>
        <v>138</v>
      </c>
      <c r="AR143">
        <f>IF(B143=1,(AO143/AI143),REF)</f>
        <v>261.91296809585498</v>
      </c>
      <c r="AS143" s="13">
        <f t="shared" si="80"/>
        <v>136</v>
      </c>
      <c r="AT143">
        <f t="shared" si="81"/>
        <v>96</v>
      </c>
      <c r="AU143" t="str">
        <f t="shared" si="82"/>
        <v>Wichita St.</v>
      </c>
      <c r="AV143">
        <f t="shared" si="83"/>
        <v>0.31420496665040692</v>
      </c>
      <c r="AW143">
        <f t="shared" si="84"/>
        <v>0.30358299578890263</v>
      </c>
      <c r="AX143" t="str">
        <f t="shared" si="85"/>
        <v>Wichita St.</v>
      </c>
      <c r="AY143">
        <f t="shared" si="86"/>
        <v>0.62506298049994258</v>
      </c>
      <c r="AZ143" s="13">
        <f t="shared" si="87"/>
        <v>142</v>
      </c>
      <c r="BA143" t="str">
        <f t="shared" si="88"/>
        <v>Wichita St.</v>
      </c>
      <c r="BB143" t="str">
        <f t="shared" si="89"/>
        <v/>
      </c>
      <c r="BC143">
        <v>142</v>
      </c>
    </row>
    <row r="144" spans="1:55" x14ac:dyDescent="0.25">
      <c r="A144">
        <v>1</v>
      </c>
      <c r="B144">
        <v>1</v>
      </c>
      <c r="C144">
        <v>1</v>
      </c>
      <c r="D144" t="s">
        <v>97</v>
      </c>
      <c r="E144">
        <f>VLOOKUP($D144,'AUTOMATED RPPF'!$C$2:'AUTOMATED RPPF'!$Q$365,2,FALSE)</f>
        <v>71.853099999999998</v>
      </c>
      <c r="F144">
        <f>VLOOKUP($D144,'AUTOMATED RPPF'!$C$2:'AUTOMATED RPPF'!$Q$365,3,FALSE)</f>
        <v>25</v>
      </c>
      <c r="G144">
        <f>VLOOKUP($D144,'AUTOMATED RPPF'!$C$2:'AUTOMATED RPPF'!$Q$365,4,FALSE)</f>
        <v>70.7714</v>
      </c>
      <c r="H144">
        <f>VLOOKUP($D144,'AUTOMATED RPPF'!$C$2:'AUTOMATED RPPF'!$Q$365,5,FALSE)</f>
        <v>30</v>
      </c>
      <c r="I144">
        <f>VLOOKUP($D144,'AUTOMATED RPPF'!$C$2:'AUTOMATED RPPF'!$Q$365,6,FALSE)</f>
        <v>112.89400000000001</v>
      </c>
      <c r="J144">
        <f>VLOOKUP($D144,'AUTOMATED RPPF'!$C$2:'AUTOMATED RPPF'!$Q$365,7,FALSE)</f>
        <v>59</v>
      </c>
      <c r="K144">
        <f>VLOOKUP($D144,'AUTOMATED RPPF'!$C$2:'AUTOMATED RPPF'!$Q$365,8,FALSE)</f>
        <v>112.29900000000001</v>
      </c>
      <c r="L144">
        <f>VLOOKUP($D144,'AUTOMATED RPPF'!$C$2:'AUTOMATED RPPF'!$Q$365,9,FALSE)</f>
        <v>90</v>
      </c>
      <c r="M144">
        <f>VLOOKUP($D144,'AUTOMATED RPPF'!$C$2:'AUTOMATED RPPF'!$Q$365,10,FALSE)</f>
        <v>109.697</v>
      </c>
      <c r="N144">
        <f>VLOOKUP($D144,'AUTOMATED RPPF'!$C$2:'AUTOMATED RPPF'!$Q$365,11,FALSE)</f>
        <v>269</v>
      </c>
      <c r="O144">
        <f>VLOOKUP($D144,'AUTOMATED RPPF'!$C$2:'AUTOMATED RPPF'!$Q$365,12,FALSE)</f>
        <v>112.57</v>
      </c>
      <c r="P144">
        <f>VLOOKUP($D144,'AUTOMATED RPPF'!$C$2:'AUTOMATED RPPF'!$Q$365,13,FALSE)</f>
        <v>272</v>
      </c>
      <c r="Q144">
        <f>VLOOKUP($D144,'AUTOMATED RPPF'!$C$2:'AUTOMATED RPPF'!$Q$365,14,FALSE)</f>
        <v>-0.27122200000000002</v>
      </c>
      <c r="R144">
        <f>VLOOKUP($D144,'AUTOMATED RPPF'!$C$2:'AUTOMATED RPPF'!$Q$365,15,FALSE)</f>
        <v>168</v>
      </c>
      <c r="S144" t="str">
        <f t="shared" si="60"/>
        <v>Cornell</v>
      </c>
      <c r="T144">
        <f t="shared" si="61"/>
        <v>112.29900000000001</v>
      </c>
      <c r="U144" t="str">
        <f t="shared" si="62"/>
        <v>Cornell</v>
      </c>
      <c r="V144">
        <f t="shared" si="63"/>
        <v>-3.7715839678453206E-3</v>
      </c>
      <c r="W144" s="13">
        <f t="shared" si="64"/>
        <v>167</v>
      </c>
      <c r="X144" t="str">
        <f t="shared" si="65"/>
        <v>Cornell</v>
      </c>
      <c r="Y144">
        <f t="shared" si="66"/>
        <v>906144.14336459315</v>
      </c>
      <c r="Z144" s="13">
        <f t="shared" si="67"/>
        <v>66</v>
      </c>
      <c r="AA144">
        <f t="shared" si="68"/>
        <v>26.658195946849613</v>
      </c>
      <c r="AB144">
        <f t="shared" si="69"/>
        <v>194</v>
      </c>
      <c r="AC144">
        <f t="shared" si="70"/>
        <v>180.5</v>
      </c>
      <c r="AD144" t="str">
        <f t="shared" si="71"/>
        <v>Cornell</v>
      </c>
      <c r="AE144">
        <f>VLOOKUP($AD144,'AUTOMATED RPPF'!$C$2:'AUTOMATED RPPF'!$AQ$365,17,FALSE)</f>
        <v>0.56071320000000002</v>
      </c>
      <c r="AF144" s="13">
        <f t="shared" si="72"/>
        <v>131</v>
      </c>
      <c r="AG144">
        <f>VLOOKUP($AD144,'AUTOMATED RPPF'!$C$2:'AUTOMATED RPPF'!$AQ$365,16,FALSE)</f>
        <v>0.39702189999999998</v>
      </c>
      <c r="AH144" s="13">
        <f t="shared" si="73"/>
        <v>219</v>
      </c>
      <c r="AI144">
        <f t="shared" si="74"/>
        <v>0.47886755000000003</v>
      </c>
      <c r="AJ144" s="13">
        <f t="shared" si="75"/>
        <v>172</v>
      </c>
      <c r="AK144">
        <f>VLOOKUP($AD144,'AUTOMATED RPPF'!$C$2:'AUTOMATED RPPF'!$AQ$365,18,FALSE)</f>
        <v>0.54911390000000004</v>
      </c>
      <c r="AL144" s="13">
        <f t="shared" si="76"/>
        <v>139</v>
      </c>
      <c r="AM144">
        <f>VLOOKUP($AD144,'AUTOMATED RPPF'!$C$2:'AUTOMATED RPPF'!$AQ$365,19,FALSE)</f>
        <v>0.31932389999999999</v>
      </c>
      <c r="AN144" s="13">
        <f t="shared" si="77"/>
        <v>239</v>
      </c>
      <c r="AO144">
        <f t="shared" si="78"/>
        <v>160.58333333333334</v>
      </c>
      <c r="AP144">
        <f>IF(C144=1,(AO144/AE144),REF)</f>
        <v>286.39121271504456</v>
      </c>
      <c r="AQ144" s="13">
        <f t="shared" si="79"/>
        <v>140</v>
      </c>
      <c r="AR144">
        <f>IF(B144=1,(AO144/AI144),REF)</f>
        <v>335.33976844606264</v>
      </c>
      <c r="AS144" s="13">
        <f t="shared" si="80"/>
        <v>163</v>
      </c>
      <c r="AT144">
        <f t="shared" si="81"/>
        <v>139</v>
      </c>
      <c r="AU144" t="str">
        <f t="shared" si="82"/>
        <v>Cornell</v>
      </c>
      <c r="AV144">
        <f t="shared" si="83"/>
        <v>0.35306889772255112</v>
      </c>
      <c r="AW144">
        <f t="shared" si="84"/>
        <v>0.26338382493742496</v>
      </c>
      <c r="AX144" t="str">
        <f t="shared" si="85"/>
        <v>Cornell</v>
      </c>
      <c r="AY144">
        <f t="shared" si="86"/>
        <v>0.62452224433177927</v>
      </c>
      <c r="AZ144" s="13">
        <f t="shared" si="87"/>
        <v>145</v>
      </c>
      <c r="BA144" t="str">
        <f t="shared" si="88"/>
        <v>Cornell</v>
      </c>
      <c r="BB144" t="str">
        <f t="shared" si="89"/>
        <v/>
      </c>
      <c r="BC144">
        <v>143</v>
      </c>
    </row>
    <row r="145" spans="1:55" x14ac:dyDescent="0.25">
      <c r="A145">
        <v>1</v>
      </c>
      <c r="B145">
        <v>1</v>
      </c>
      <c r="C145">
        <v>1</v>
      </c>
      <c r="D145" t="s">
        <v>207</v>
      </c>
      <c r="E145">
        <f>VLOOKUP($D145,'AUTOMATED RPPF'!$C$2:'AUTOMATED RPPF'!$Q$365,2,FALSE)</f>
        <v>69.505700000000004</v>
      </c>
      <c r="F145">
        <f>VLOOKUP($D145,'AUTOMATED RPPF'!$C$2:'AUTOMATED RPPF'!$Q$365,3,FALSE)</f>
        <v>110</v>
      </c>
      <c r="G145">
        <f>VLOOKUP($D145,'AUTOMATED RPPF'!$C$2:'AUTOMATED RPPF'!$Q$365,4,FALSE)</f>
        <v>68.678700000000006</v>
      </c>
      <c r="H145">
        <f>VLOOKUP($D145,'AUTOMATED RPPF'!$C$2:'AUTOMATED RPPF'!$Q$365,5,FALSE)</f>
        <v>109</v>
      </c>
      <c r="I145">
        <f>VLOOKUP($D145,'AUTOMATED RPPF'!$C$2:'AUTOMATED RPPF'!$Q$365,6,FALSE)</f>
        <v>110.61</v>
      </c>
      <c r="J145">
        <f>VLOOKUP($D145,'AUTOMATED RPPF'!$C$2:'AUTOMATED RPPF'!$Q$365,7,FALSE)</f>
        <v>79</v>
      </c>
      <c r="K145">
        <f>VLOOKUP($D145,'AUTOMATED RPPF'!$C$2:'AUTOMATED RPPF'!$Q$365,8,FALSE)</f>
        <v>109.256</v>
      </c>
      <c r="L145">
        <f>VLOOKUP($D145,'AUTOMATED RPPF'!$C$2:'AUTOMATED RPPF'!$Q$365,9,FALSE)</f>
        <v>136</v>
      </c>
      <c r="M145">
        <f>VLOOKUP($D145,'AUTOMATED RPPF'!$C$2:'AUTOMATED RPPF'!$Q$365,10,FALSE)</f>
        <v>104.23699999999999</v>
      </c>
      <c r="N145">
        <f>VLOOKUP($D145,'AUTOMATED RPPF'!$C$2:'AUTOMATED RPPF'!$Q$365,11,FALSE)</f>
        <v>134</v>
      </c>
      <c r="O145">
        <f>VLOOKUP($D145,'AUTOMATED RPPF'!$C$2:'AUTOMATED RPPF'!$Q$365,12,FALSE)</f>
        <v>106.66500000000001</v>
      </c>
      <c r="P145">
        <f>VLOOKUP($D145,'AUTOMATED RPPF'!$C$2:'AUTOMATED RPPF'!$Q$365,13,FALSE)</f>
        <v>155</v>
      </c>
      <c r="Q145">
        <f>VLOOKUP($D145,'AUTOMATED RPPF'!$C$2:'AUTOMATED RPPF'!$Q$365,14,FALSE)</f>
        <v>2.5901700000000001</v>
      </c>
      <c r="R145">
        <f>VLOOKUP($D145,'AUTOMATED RPPF'!$C$2:'AUTOMATED RPPF'!$Q$365,15,FALSE)</f>
        <v>134</v>
      </c>
      <c r="S145" t="str">
        <f t="shared" si="60"/>
        <v>Milwaukee</v>
      </c>
      <c r="T145">
        <f t="shared" si="61"/>
        <v>109.256</v>
      </c>
      <c r="U145" t="str">
        <f t="shared" si="62"/>
        <v>Milwaukee</v>
      </c>
      <c r="V145">
        <f t="shared" si="63"/>
        <v>3.727751824670486E-2</v>
      </c>
      <c r="W145" s="13">
        <f t="shared" si="64"/>
        <v>136</v>
      </c>
      <c r="X145" t="str">
        <f t="shared" si="65"/>
        <v>Milwaukee</v>
      </c>
      <c r="Y145">
        <f t="shared" si="66"/>
        <v>829680.75093115517</v>
      </c>
      <c r="Z145" s="13">
        <f t="shared" si="67"/>
        <v>124</v>
      </c>
      <c r="AA145">
        <f t="shared" si="68"/>
        <v>25.282189300597409</v>
      </c>
      <c r="AB145">
        <f t="shared" si="69"/>
        <v>128</v>
      </c>
      <c r="AC145">
        <f t="shared" si="70"/>
        <v>132</v>
      </c>
      <c r="AD145" t="str">
        <f t="shared" si="71"/>
        <v>Milwaukee</v>
      </c>
      <c r="AE145">
        <f>VLOOKUP($AD145,'AUTOMATED RPPF'!$C$2:'AUTOMATED RPPF'!$AQ$365,17,FALSE)</f>
        <v>0.50171509999999997</v>
      </c>
      <c r="AF145" s="13">
        <f t="shared" si="72"/>
        <v>150</v>
      </c>
      <c r="AG145">
        <f>VLOOKUP($AD145,'AUTOMATED RPPF'!$C$2:'AUTOMATED RPPF'!$AQ$365,16,FALSE)</f>
        <v>0.56181510000000001</v>
      </c>
      <c r="AH145" s="13">
        <f t="shared" si="73"/>
        <v>151</v>
      </c>
      <c r="AI145">
        <f t="shared" si="74"/>
        <v>0.53176509999999999</v>
      </c>
      <c r="AJ145" s="13">
        <f t="shared" si="75"/>
        <v>148</v>
      </c>
      <c r="AK145">
        <f>VLOOKUP($AD145,'AUTOMATED RPPF'!$C$2:'AUTOMATED RPPF'!$AQ$365,18,FALSE)</f>
        <v>0.60941230000000002</v>
      </c>
      <c r="AL145" s="13">
        <f t="shared" si="76"/>
        <v>123</v>
      </c>
      <c r="AM145">
        <f>VLOOKUP($AD145,'AUTOMATED RPPF'!$C$2:'AUTOMATED RPPF'!$AQ$365,19,FALSE)</f>
        <v>0.41411940000000003</v>
      </c>
      <c r="AN145" s="13">
        <f t="shared" si="77"/>
        <v>194</v>
      </c>
      <c r="AO145">
        <f t="shared" si="78"/>
        <v>142.83333333333334</v>
      </c>
      <c r="AP145">
        <f>IF(C145=1,(AO145/AE145),REF)</f>
        <v>284.69012260809643</v>
      </c>
      <c r="AQ145" s="13">
        <f t="shared" si="79"/>
        <v>139</v>
      </c>
      <c r="AR145">
        <f>IF(B145=1,(AO145/AI145),REF)</f>
        <v>268.60230829991167</v>
      </c>
      <c r="AS145" s="13">
        <f t="shared" si="80"/>
        <v>138</v>
      </c>
      <c r="AT145">
        <f t="shared" si="81"/>
        <v>123</v>
      </c>
      <c r="AU145" t="str">
        <f t="shared" si="82"/>
        <v>Milwaukee</v>
      </c>
      <c r="AV145">
        <f t="shared" si="83"/>
        <v>0.31610734167015869</v>
      </c>
      <c r="AW145">
        <f t="shared" si="84"/>
        <v>0.30070485343642234</v>
      </c>
      <c r="AX145" t="str">
        <f t="shared" si="85"/>
        <v>Milwaukee</v>
      </c>
      <c r="AY145">
        <f t="shared" si="86"/>
        <v>0.6246678900687499</v>
      </c>
      <c r="AZ145" s="13">
        <f t="shared" si="87"/>
        <v>144</v>
      </c>
      <c r="BA145" t="str">
        <f t="shared" si="88"/>
        <v>Milwaukee</v>
      </c>
      <c r="BB145" t="str">
        <f t="shared" si="89"/>
        <v/>
      </c>
      <c r="BC145">
        <v>144</v>
      </c>
    </row>
    <row r="146" spans="1:55" x14ac:dyDescent="0.25">
      <c r="A146">
        <v>1</v>
      </c>
      <c r="B146">
        <v>1</v>
      </c>
      <c r="C146">
        <v>1</v>
      </c>
      <c r="D146" t="s">
        <v>111</v>
      </c>
      <c r="E146">
        <f>VLOOKUP($D146,'AUTOMATED RPPF'!$C$2:'AUTOMATED RPPF'!$Q$365,2,FALSE)</f>
        <v>66.981999999999999</v>
      </c>
      <c r="F146">
        <f>VLOOKUP($D146,'AUTOMATED RPPF'!$C$2:'AUTOMATED RPPF'!$Q$365,3,FALSE)</f>
        <v>237</v>
      </c>
      <c r="G146">
        <f>VLOOKUP($D146,'AUTOMATED RPPF'!$C$2:'AUTOMATED RPPF'!$Q$365,4,FALSE)</f>
        <v>66.369399999999999</v>
      </c>
      <c r="H146">
        <f>VLOOKUP($D146,'AUTOMATED RPPF'!$C$2:'AUTOMATED RPPF'!$Q$365,5,FALSE)</f>
        <v>230</v>
      </c>
      <c r="I146">
        <f>VLOOKUP($D146,'AUTOMATED RPPF'!$C$2:'AUTOMATED RPPF'!$Q$365,6,FALSE)</f>
        <v>108.502</v>
      </c>
      <c r="J146">
        <f>VLOOKUP($D146,'AUTOMATED RPPF'!$C$2:'AUTOMATED RPPF'!$Q$365,7,FALSE)</f>
        <v>124</v>
      </c>
      <c r="K146">
        <f>VLOOKUP($D146,'AUTOMATED RPPF'!$C$2:'AUTOMATED RPPF'!$Q$365,8,FALSE)</f>
        <v>108.872</v>
      </c>
      <c r="L146">
        <f>VLOOKUP($D146,'AUTOMATED RPPF'!$C$2:'AUTOMATED RPPF'!$Q$365,9,FALSE)</f>
        <v>147</v>
      </c>
      <c r="M146">
        <f>VLOOKUP($D146,'AUTOMATED RPPF'!$C$2:'AUTOMATED RPPF'!$Q$365,10,FALSE)</f>
        <v>106.696</v>
      </c>
      <c r="N146">
        <f>VLOOKUP($D146,'AUTOMATED RPPF'!$C$2:'AUTOMATED RPPF'!$Q$365,11,FALSE)</f>
        <v>190</v>
      </c>
      <c r="O146">
        <f>VLOOKUP($D146,'AUTOMATED RPPF'!$C$2:'AUTOMATED RPPF'!$Q$365,12,FALSE)</f>
        <v>108.096</v>
      </c>
      <c r="P146">
        <f>VLOOKUP($D146,'AUTOMATED RPPF'!$C$2:'AUTOMATED RPPF'!$Q$365,13,FALSE)</f>
        <v>184</v>
      </c>
      <c r="Q146">
        <f>VLOOKUP($D146,'AUTOMATED RPPF'!$C$2:'AUTOMATED RPPF'!$Q$365,14,FALSE)</f>
        <v>0.776416</v>
      </c>
      <c r="R146">
        <f>VLOOKUP($D146,'AUTOMATED RPPF'!$C$2:'AUTOMATED RPPF'!$Q$365,15,FALSE)</f>
        <v>151</v>
      </c>
      <c r="S146" t="str">
        <f t="shared" si="60"/>
        <v>East Carolina</v>
      </c>
      <c r="T146">
        <f t="shared" si="61"/>
        <v>108.872</v>
      </c>
      <c r="U146" t="str">
        <f t="shared" si="62"/>
        <v>East Carolina</v>
      </c>
      <c r="V146">
        <f t="shared" si="63"/>
        <v>1.1585201994565648E-2</v>
      </c>
      <c r="W146" s="13">
        <f t="shared" si="64"/>
        <v>151</v>
      </c>
      <c r="X146" t="str">
        <f t="shared" si="65"/>
        <v>East Carolina</v>
      </c>
      <c r="Y146">
        <f t="shared" si="66"/>
        <v>793945.17370508797</v>
      </c>
      <c r="Z146" s="13">
        <f t="shared" si="67"/>
        <v>166</v>
      </c>
      <c r="AA146">
        <f t="shared" si="68"/>
        <v>26.800153827077658</v>
      </c>
      <c r="AB146">
        <f t="shared" si="69"/>
        <v>205</v>
      </c>
      <c r="AC146">
        <f t="shared" si="70"/>
        <v>178</v>
      </c>
      <c r="AD146" t="str">
        <f t="shared" si="71"/>
        <v>East Carolina</v>
      </c>
      <c r="AE146">
        <f>VLOOKUP($AD146,'AUTOMATED RPPF'!$C$2:'AUTOMATED RPPF'!$AQ$365,17,FALSE)</f>
        <v>0.51751440000000004</v>
      </c>
      <c r="AF146" s="13">
        <f t="shared" si="72"/>
        <v>144</v>
      </c>
      <c r="AG146">
        <f>VLOOKUP($AD146,'AUTOMATED RPPF'!$C$2:'AUTOMATED RPPF'!$AQ$365,16,FALSE)</f>
        <v>0.42412080000000002</v>
      </c>
      <c r="AH146" s="13">
        <f t="shared" si="73"/>
        <v>208</v>
      </c>
      <c r="AI146">
        <f t="shared" si="74"/>
        <v>0.47081760000000006</v>
      </c>
      <c r="AJ146" s="13">
        <f t="shared" si="75"/>
        <v>175</v>
      </c>
      <c r="AK146">
        <f>VLOOKUP($AD146,'AUTOMATED RPPF'!$C$2:'AUTOMATED RPPF'!$AQ$365,18,FALSE)</f>
        <v>0.4490188</v>
      </c>
      <c r="AL146" s="13">
        <f t="shared" si="76"/>
        <v>188</v>
      </c>
      <c r="AM146">
        <f>VLOOKUP($AD146,'AUTOMATED RPPF'!$C$2:'AUTOMATED RPPF'!$AQ$365,19,FALSE)</f>
        <v>0.5031156</v>
      </c>
      <c r="AN146" s="13">
        <f t="shared" si="77"/>
        <v>156</v>
      </c>
      <c r="AO146">
        <f t="shared" si="78"/>
        <v>169</v>
      </c>
      <c r="AP146">
        <f>IF(C146=1,(AO146/AE146),REF)</f>
        <v>326.56096139547031</v>
      </c>
      <c r="AQ146" s="13">
        <f t="shared" si="79"/>
        <v>154</v>
      </c>
      <c r="AR146">
        <f>IF(B146=1,(AO146/AI146),REF)</f>
        <v>358.95004774672822</v>
      </c>
      <c r="AS146" s="13">
        <f t="shared" si="80"/>
        <v>169</v>
      </c>
      <c r="AT146">
        <f t="shared" si="81"/>
        <v>154</v>
      </c>
      <c r="AU146" t="str">
        <f t="shared" si="82"/>
        <v>East Carolina</v>
      </c>
      <c r="AV146">
        <f t="shared" si="83"/>
        <v>0.32161823370050968</v>
      </c>
      <c r="AW146">
        <f t="shared" si="84"/>
        <v>0.25676318936278691</v>
      </c>
      <c r="AX146" t="str">
        <f t="shared" si="85"/>
        <v>East Carolina</v>
      </c>
      <c r="AY146">
        <f t="shared" si="86"/>
        <v>0.60879872738317098</v>
      </c>
      <c r="AZ146" s="13">
        <f t="shared" si="87"/>
        <v>156</v>
      </c>
      <c r="BA146" t="str">
        <f t="shared" si="88"/>
        <v>East Carolina</v>
      </c>
      <c r="BB146" t="str">
        <f t="shared" si="89"/>
        <v/>
      </c>
      <c r="BC146">
        <v>145</v>
      </c>
    </row>
    <row r="147" spans="1:55" x14ac:dyDescent="0.25">
      <c r="A147">
        <v>1</v>
      </c>
      <c r="B147">
        <v>1</v>
      </c>
      <c r="C147">
        <v>1</v>
      </c>
      <c r="D147" t="s">
        <v>168</v>
      </c>
      <c r="E147">
        <f>VLOOKUP($D147,'AUTOMATED RPPF'!$C$2:'AUTOMATED RPPF'!$Q$365,2,FALSE)</f>
        <v>71.196600000000004</v>
      </c>
      <c r="F147">
        <f>VLOOKUP($D147,'AUTOMATED RPPF'!$C$2:'AUTOMATED RPPF'!$Q$365,3,FALSE)</f>
        <v>35</v>
      </c>
      <c r="G147">
        <f>VLOOKUP($D147,'AUTOMATED RPPF'!$C$2:'AUTOMATED RPPF'!$Q$365,4,FALSE)</f>
        <v>70.549599999999998</v>
      </c>
      <c r="H147">
        <f>VLOOKUP($D147,'AUTOMATED RPPF'!$C$2:'AUTOMATED RPPF'!$Q$365,5,FALSE)</f>
        <v>38</v>
      </c>
      <c r="I147">
        <f>VLOOKUP($D147,'AUTOMATED RPPF'!$C$2:'AUTOMATED RPPF'!$Q$365,6,FALSE)</f>
        <v>103.069</v>
      </c>
      <c r="J147">
        <f>VLOOKUP($D147,'AUTOMATED RPPF'!$C$2:'AUTOMATED RPPF'!$Q$365,7,FALSE)</f>
        <v>255</v>
      </c>
      <c r="K147">
        <f>VLOOKUP($D147,'AUTOMATED RPPF'!$C$2:'AUTOMATED RPPF'!$Q$365,8,FALSE)</f>
        <v>106.452</v>
      </c>
      <c r="L147">
        <f>VLOOKUP($D147,'AUTOMATED RPPF'!$C$2:'AUTOMATED RPPF'!$Q$365,9,FALSE)</f>
        <v>198</v>
      </c>
      <c r="M147">
        <f>VLOOKUP($D147,'AUTOMATED RPPF'!$C$2:'AUTOMATED RPPF'!$Q$365,10,FALSE)</f>
        <v>102.744</v>
      </c>
      <c r="N147">
        <f>VLOOKUP($D147,'AUTOMATED RPPF'!$C$2:'AUTOMATED RPPF'!$Q$365,11,FALSE)</f>
        <v>100</v>
      </c>
      <c r="O147">
        <f>VLOOKUP($D147,'AUTOMATED RPPF'!$C$2:'AUTOMATED RPPF'!$Q$365,12,FALSE)</f>
        <v>103.759</v>
      </c>
      <c r="P147">
        <f>VLOOKUP($D147,'AUTOMATED RPPF'!$C$2:'AUTOMATED RPPF'!$Q$365,13,FALSE)</f>
        <v>100</v>
      </c>
      <c r="Q147">
        <f>VLOOKUP($D147,'AUTOMATED RPPF'!$C$2:'AUTOMATED RPPF'!$Q$365,14,FALSE)</f>
        <v>2.6927099999999999</v>
      </c>
      <c r="R147">
        <f>VLOOKUP($D147,'AUTOMATED RPPF'!$C$2:'AUTOMATED RPPF'!$Q$365,15,FALSE)</f>
        <v>132</v>
      </c>
      <c r="S147" t="str">
        <f t="shared" si="60"/>
        <v>Kennesaw St.</v>
      </c>
      <c r="T147">
        <f t="shared" si="61"/>
        <v>106.452</v>
      </c>
      <c r="U147" t="str">
        <f t="shared" si="62"/>
        <v>Kennesaw St.</v>
      </c>
      <c r="V147">
        <f t="shared" si="63"/>
        <v>3.782483995022231E-2</v>
      </c>
      <c r="W147" s="13">
        <f t="shared" si="64"/>
        <v>135</v>
      </c>
      <c r="X147" t="str">
        <f t="shared" si="65"/>
        <v>Kennesaw St.</v>
      </c>
      <c r="Y147">
        <f t="shared" si="66"/>
        <v>806801.88634856639</v>
      </c>
      <c r="Z147" s="13">
        <f t="shared" si="67"/>
        <v>146</v>
      </c>
      <c r="AA147">
        <f t="shared" si="68"/>
        <v>23.614675908110442</v>
      </c>
      <c r="AB147">
        <f t="shared" si="69"/>
        <v>68</v>
      </c>
      <c r="AC147">
        <f t="shared" si="70"/>
        <v>101.5</v>
      </c>
      <c r="AD147" t="str">
        <f t="shared" si="71"/>
        <v>Kennesaw St.</v>
      </c>
      <c r="AE147">
        <f>VLOOKUP($AD147,'AUTOMATED RPPF'!$C$2:'AUTOMATED RPPF'!$AQ$365,17,FALSE)</f>
        <v>0.46141739999999998</v>
      </c>
      <c r="AF147" s="13">
        <f t="shared" si="72"/>
        <v>174</v>
      </c>
      <c r="AG147">
        <f>VLOOKUP($AD147,'AUTOMATED RPPF'!$C$2:'AUTOMATED RPPF'!$AQ$365,16,FALSE)</f>
        <v>0.66321149999999995</v>
      </c>
      <c r="AH147" s="13">
        <f t="shared" si="73"/>
        <v>115</v>
      </c>
      <c r="AI147">
        <f t="shared" si="74"/>
        <v>0.56231444999999991</v>
      </c>
      <c r="AJ147" s="13">
        <f t="shared" si="75"/>
        <v>133</v>
      </c>
      <c r="AK147">
        <f>VLOOKUP($AD147,'AUTOMATED RPPF'!$C$2:'AUTOMATED RPPF'!$AQ$365,18,FALSE)</f>
        <v>0.47361690000000001</v>
      </c>
      <c r="AL147" s="13">
        <f t="shared" si="76"/>
        <v>169</v>
      </c>
      <c r="AM147">
        <f>VLOOKUP($AD147,'AUTOMATED RPPF'!$C$2:'AUTOMATED RPPF'!$AQ$365,19,FALSE)</f>
        <v>0.54451380000000005</v>
      </c>
      <c r="AN147" s="13">
        <f t="shared" si="77"/>
        <v>138</v>
      </c>
      <c r="AO147">
        <f t="shared" si="78"/>
        <v>137.08333333333334</v>
      </c>
      <c r="AP147">
        <f>IF(C147=1,(AO147/AE147),REF)</f>
        <v>297.09181607224468</v>
      </c>
      <c r="AQ147" s="13">
        <f t="shared" si="79"/>
        <v>143</v>
      </c>
      <c r="AR147">
        <f>IF(B147=1,(AO147/AI147),REF)</f>
        <v>243.7841199587408</v>
      </c>
      <c r="AS147" s="13">
        <f t="shared" si="80"/>
        <v>131</v>
      </c>
      <c r="AT147">
        <f t="shared" si="81"/>
        <v>131</v>
      </c>
      <c r="AU147" t="str">
        <f t="shared" si="82"/>
        <v>Kennesaw St.</v>
      </c>
      <c r="AV147">
        <f t="shared" si="83"/>
        <v>0.28948065675377638</v>
      </c>
      <c r="AW147">
        <f t="shared" si="84"/>
        <v>0.32185695015179877</v>
      </c>
      <c r="AX147" t="str">
        <f t="shared" si="85"/>
        <v>Kennesaw St.</v>
      </c>
      <c r="AY147">
        <f t="shared" si="86"/>
        <v>0.62244423191797749</v>
      </c>
      <c r="AZ147" s="13">
        <f t="shared" si="87"/>
        <v>146</v>
      </c>
      <c r="BA147" t="str">
        <f t="shared" si="88"/>
        <v>Kennesaw St.</v>
      </c>
      <c r="BB147" t="str">
        <f t="shared" si="89"/>
        <v/>
      </c>
      <c r="BC147">
        <v>146</v>
      </c>
    </row>
    <row r="148" spans="1:55" x14ac:dyDescent="0.25">
      <c r="A148">
        <v>1</v>
      </c>
      <c r="B148">
        <v>1</v>
      </c>
      <c r="C148">
        <v>1</v>
      </c>
      <c r="D148" t="s">
        <v>360</v>
      </c>
      <c r="E148">
        <f>VLOOKUP($D148,'AUTOMATED RPPF'!$C$2:'AUTOMATED RPPF'!$Q$365,2,FALSE)</f>
        <v>69.066199999999995</v>
      </c>
      <c r="F148">
        <f>VLOOKUP($D148,'AUTOMATED RPPF'!$C$2:'AUTOMATED RPPF'!$Q$365,3,FALSE)</f>
        <v>129</v>
      </c>
      <c r="G148">
        <f>VLOOKUP($D148,'AUTOMATED RPPF'!$C$2:'AUTOMATED RPPF'!$Q$365,4,FALSE)</f>
        <v>68.371799999999993</v>
      </c>
      <c r="H148">
        <f>VLOOKUP($D148,'AUTOMATED RPPF'!$C$2:'AUTOMATED RPPF'!$Q$365,5,FALSE)</f>
        <v>125</v>
      </c>
      <c r="I148">
        <f>VLOOKUP($D148,'AUTOMATED RPPF'!$C$2:'AUTOMATED RPPF'!$Q$365,6,FALSE)</f>
        <v>106.256</v>
      </c>
      <c r="J148">
        <f>VLOOKUP($D148,'AUTOMATED RPPF'!$C$2:'AUTOMATED RPPF'!$Q$365,7,FALSE)</f>
        <v>168</v>
      </c>
      <c r="K148">
        <f>VLOOKUP($D148,'AUTOMATED RPPF'!$C$2:'AUTOMATED RPPF'!$Q$365,8,FALSE)</f>
        <v>106.123</v>
      </c>
      <c r="L148">
        <f>VLOOKUP($D148,'AUTOMATED RPPF'!$C$2:'AUTOMATED RPPF'!$Q$365,9,FALSE)</f>
        <v>202</v>
      </c>
      <c r="M148">
        <f>VLOOKUP($D148,'AUTOMATED RPPF'!$C$2:'AUTOMATED RPPF'!$Q$365,10,FALSE)</f>
        <v>101.119</v>
      </c>
      <c r="N148">
        <f>VLOOKUP($D148,'AUTOMATED RPPF'!$C$2:'AUTOMATED RPPF'!$Q$365,11,FALSE)</f>
        <v>69</v>
      </c>
      <c r="O148">
        <f>VLOOKUP($D148,'AUTOMATED RPPF'!$C$2:'AUTOMATED RPPF'!$Q$365,12,FALSE)</f>
        <v>103.14700000000001</v>
      </c>
      <c r="P148">
        <f>VLOOKUP($D148,'AUTOMATED RPPF'!$C$2:'AUTOMATED RPPF'!$Q$365,13,FALSE)</f>
        <v>92</v>
      </c>
      <c r="Q148">
        <f>VLOOKUP($D148,'AUTOMATED RPPF'!$C$2:'AUTOMATED RPPF'!$Q$365,14,FALSE)</f>
        <v>2.9759799999999998</v>
      </c>
      <c r="R148">
        <f>VLOOKUP($D148,'AUTOMATED RPPF'!$C$2:'AUTOMATED RPPF'!$Q$365,15,FALSE)</f>
        <v>126</v>
      </c>
      <c r="S148" t="str">
        <f t="shared" si="60"/>
        <v>Utah Valley</v>
      </c>
      <c r="T148">
        <f t="shared" si="61"/>
        <v>106.123</v>
      </c>
      <c r="U148" t="str">
        <f t="shared" si="62"/>
        <v>Utah Valley</v>
      </c>
      <c r="V148">
        <f t="shared" si="63"/>
        <v>4.308909423133167E-2</v>
      </c>
      <c r="W148" s="13">
        <f t="shared" si="64"/>
        <v>128</v>
      </c>
      <c r="X148" t="str">
        <f t="shared" si="65"/>
        <v>Utah Valley</v>
      </c>
      <c r="Y148">
        <f t="shared" si="66"/>
        <v>777829.83833373978</v>
      </c>
      <c r="Z148" s="13">
        <f t="shared" si="67"/>
        <v>187</v>
      </c>
      <c r="AA148">
        <f t="shared" si="68"/>
        <v>24.113763653686025</v>
      </c>
      <c r="AB148">
        <f t="shared" si="69"/>
        <v>81</v>
      </c>
      <c r="AC148">
        <f t="shared" si="70"/>
        <v>104.5</v>
      </c>
      <c r="AD148" t="str">
        <f t="shared" si="71"/>
        <v>Utah Valley</v>
      </c>
      <c r="AE148">
        <f>VLOOKUP($AD148,'AUTOMATED RPPF'!$C$2:'AUTOMATED RPPF'!$AQ$365,17,FALSE)</f>
        <v>0.40462009999999998</v>
      </c>
      <c r="AF148" s="13">
        <f t="shared" si="72"/>
        <v>201</v>
      </c>
      <c r="AG148">
        <f>VLOOKUP($AD148,'AUTOMATED RPPF'!$C$2:'AUTOMATED RPPF'!$AQ$365,16,FALSE)</f>
        <v>0.83046299999999995</v>
      </c>
      <c r="AH148" s="13">
        <f t="shared" si="73"/>
        <v>63</v>
      </c>
      <c r="AI148">
        <f t="shared" si="74"/>
        <v>0.61754154999999999</v>
      </c>
      <c r="AJ148" s="13">
        <f t="shared" si="75"/>
        <v>113</v>
      </c>
      <c r="AK148">
        <f>VLOOKUP($AD148,'AUTOMATED RPPF'!$C$2:'AUTOMATED RPPF'!$AQ$365,18,FALSE)</f>
        <v>0.50921550000000004</v>
      </c>
      <c r="AL148" s="13">
        <f t="shared" si="76"/>
        <v>155</v>
      </c>
      <c r="AM148">
        <f>VLOOKUP($AD148,'AUTOMATED RPPF'!$C$2:'AUTOMATED RPPF'!$AQ$365,19,FALSE)</f>
        <v>0.48101680000000002</v>
      </c>
      <c r="AN148" s="13">
        <f t="shared" si="77"/>
        <v>168</v>
      </c>
      <c r="AO148">
        <f t="shared" si="78"/>
        <v>142.58333333333334</v>
      </c>
      <c r="AP148">
        <f>IF(C148=1,(AO148/AE148),REF)</f>
        <v>352.38816196559031</v>
      </c>
      <c r="AQ148" s="13">
        <f t="shared" si="79"/>
        <v>161</v>
      </c>
      <c r="AR148">
        <f>IF(B148=1,(AO148/AI148),REF)</f>
        <v>230.8886476275699</v>
      </c>
      <c r="AS148" s="13">
        <f t="shared" si="80"/>
        <v>125</v>
      </c>
      <c r="AT148">
        <f t="shared" si="81"/>
        <v>113</v>
      </c>
      <c r="AU148" t="str">
        <f t="shared" si="82"/>
        <v>Utah Valley</v>
      </c>
      <c r="AV148">
        <f t="shared" si="83"/>
        <v>0.24955137806500205</v>
      </c>
      <c r="AW148">
        <f t="shared" si="84"/>
        <v>0.35587721674984479</v>
      </c>
      <c r="AX148" t="str">
        <f t="shared" si="85"/>
        <v>Utah Valley</v>
      </c>
      <c r="AY148">
        <f t="shared" si="86"/>
        <v>0.6200306712201874</v>
      </c>
      <c r="AZ148" s="13">
        <f t="shared" si="87"/>
        <v>148</v>
      </c>
      <c r="BA148" t="str">
        <f t="shared" si="88"/>
        <v>Utah Valley</v>
      </c>
      <c r="BB148" t="str">
        <f t="shared" si="89"/>
        <v/>
      </c>
      <c r="BC148">
        <v>147</v>
      </c>
    </row>
    <row r="149" spans="1:55" x14ac:dyDescent="0.25">
      <c r="A149">
        <v>1</v>
      </c>
      <c r="B149">
        <v>1</v>
      </c>
      <c r="C149">
        <v>1</v>
      </c>
      <c r="D149" t="s">
        <v>220</v>
      </c>
      <c r="E149">
        <f>VLOOKUP($D149,'AUTOMATED RPPF'!$C$2:'AUTOMATED RPPF'!$Q$365,2,FALSE)</f>
        <v>65.066000000000003</v>
      </c>
      <c r="F149">
        <f>VLOOKUP($D149,'AUTOMATED RPPF'!$C$2:'AUTOMATED RPPF'!$Q$365,3,FALSE)</f>
        <v>326</v>
      </c>
      <c r="G149">
        <f>VLOOKUP($D149,'AUTOMATED RPPF'!$C$2:'AUTOMATED RPPF'!$Q$365,4,FALSE)</f>
        <v>64.848399999999998</v>
      </c>
      <c r="H149">
        <f>VLOOKUP($D149,'AUTOMATED RPPF'!$C$2:'AUTOMATED RPPF'!$Q$365,5,FALSE)</f>
        <v>311</v>
      </c>
      <c r="I149">
        <f>VLOOKUP($D149,'AUTOMATED RPPF'!$C$2:'AUTOMATED RPPF'!$Q$365,6,FALSE)</f>
        <v>105.295</v>
      </c>
      <c r="J149">
        <f>VLOOKUP($D149,'AUTOMATED RPPF'!$C$2:'AUTOMATED RPPF'!$Q$365,7,FALSE)</f>
        <v>192</v>
      </c>
      <c r="K149">
        <f>VLOOKUP($D149,'AUTOMATED RPPF'!$C$2:'AUTOMATED RPPF'!$Q$365,8,FALSE)</f>
        <v>106.699</v>
      </c>
      <c r="L149">
        <f>VLOOKUP($D149,'AUTOMATED RPPF'!$C$2:'AUTOMATED RPPF'!$Q$365,9,FALSE)</f>
        <v>193</v>
      </c>
      <c r="M149">
        <f>VLOOKUP($D149,'AUTOMATED RPPF'!$C$2:'AUTOMATED RPPF'!$Q$365,10,FALSE)</f>
        <v>104.926</v>
      </c>
      <c r="N149">
        <f>VLOOKUP($D149,'AUTOMATED RPPF'!$C$2:'AUTOMATED RPPF'!$Q$365,11,FALSE)</f>
        <v>155</v>
      </c>
      <c r="O149">
        <f>VLOOKUP($D149,'AUTOMATED RPPF'!$C$2:'AUTOMATED RPPF'!$Q$365,12,FALSE)</f>
        <v>105.57599999999999</v>
      </c>
      <c r="P149">
        <f>VLOOKUP($D149,'AUTOMATED RPPF'!$C$2:'AUTOMATED RPPF'!$Q$365,13,FALSE)</f>
        <v>137</v>
      </c>
      <c r="Q149">
        <f>VLOOKUP($D149,'AUTOMATED RPPF'!$C$2:'AUTOMATED RPPF'!$Q$365,14,FALSE)</f>
        <v>1.12304</v>
      </c>
      <c r="R149">
        <f>VLOOKUP($D149,'AUTOMATED RPPF'!$C$2:'AUTOMATED RPPF'!$Q$365,15,FALSE)</f>
        <v>148</v>
      </c>
      <c r="S149" t="str">
        <f t="shared" si="60"/>
        <v>Murray St.</v>
      </c>
      <c r="T149">
        <f t="shared" si="61"/>
        <v>106.699</v>
      </c>
      <c r="U149" t="str">
        <f t="shared" si="62"/>
        <v>Murray St.</v>
      </c>
      <c r="V149">
        <f t="shared" si="63"/>
        <v>1.7259398149571274E-2</v>
      </c>
      <c r="W149" s="13">
        <f t="shared" si="64"/>
        <v>148</v>
      </c>
      <c r="X149" t="str">
        <f t="shared" si="65"/>
        <v>Murray St.</v>
      </c>
      <c r="Y149">
        <f t="shared" si="66"/>
        <v>740755.36772066599</v>
      </c>
      <c r="Z149" s="13">
        <f t="shared" si="67"/>
        <v>233</v>
      </c>
      <c r="AA149">
        <f t="shared" si="68"/>
        <v>26.567471113751555</v>
      </c>
      <c r="AB149">
        <f t="shared" si="69"/>
        <v>187</v>
      </c>
      <c r="AC149">
        <f t="shared" si="70"/>
        <v>167.5</v>
      </c>
      <c r="AD149" t="str">
        <f t="shared" si="71"/>
        <v>Murray St.</v>
      </c>
      <c r="AE149">
        <f>VLOOKUP($AD149,'AUTOMATED RPPF'!$C$2:'AUTOMATED RPPF'!$AQ$365,17,FALSE)</f>
        <v>0.55281349999999996</v>
      </c>
      <c r="AF149" s="13">
        <f t="shared" si="72"/>
        <v>135</v>
      </c>
      <c r="AG149">
        <f>VLOOKUP($AD149,'AUTOMATED RPPF'!$C$2:'AUTOMATED RPPF'!$AQ$365,16,FALSE)</f>
        <v>0.38872250000000003</v>
      </c>
      <c r="AH149" s="13">
        <f t="shared" si="73"/>
        <v>225</v>
      </c>
      <c r="AI149">
        <f t="shared" si="74"/>
        <v>0.47076799999999996</v>
      </c>
      <c r="AJ149" s="13">
        <f t="shared" si="75"/>
        <v>176</v>
      </c>
      <c r="AK149">
        <f>VLOOKUP($AD149,'AUTOMATED RPPF'!$C$2:'AUTOMATED RPPF'!$AQ$365,18,FALSE)</f>
        <v>0.55851360000000005</v>
      </c>
      <c r="AL149" s="13">
        <f t="shared" si="76"/>
        <v>136</v>
      </c>
      <c r="AM149">
        <f>VLOOKUP($AD149,'AUTOMATED RPPF'!$C$2:'AUTOMATED RPPF'!$AQ$365,19,FALSE)</f>
        <v>0.49601610000000002</v>
      </c>
      <c r="AN149" s="13">
        <f t="shared" si="77"/>
        <v>161</v>
      </c>
      <c r="AO149">
        <f t="shared" si="78"/>
        <v>170.25</v>
      </c>
      <c r="AP149">
        <f>IF(C149=1,(AO149/AE149),REF)</f>
        <v>307.97004776475251</v>
      </c>
      <c r="AQ149" s="13">
        <f t="shared" si="79"/>
        <v>146</v>
      </c>
      <c r="AR149">
        <f>IF(B149=1,(AO149/AI149),REF)</f>
        <v>361.64310233490806</v>
      </c>
      <c r="AS149" s="13">
        <f t="shared" si="80"/>
        <v>170</v>
      </c>
      <c r="AT149">
        <f t="shared" si="81"/>
        <v>136</v>
      </c>
      <c r="AU149" t="str">
        <f t="shared" si="82"/>
        <v>Murray St.</v>
      </c>
      <c r="AV149">
        <f t="shared" si="83"/>
        <v>0.34557510016688853</v>
      </c>
      <c r="AW149">
        <f t="shared" si="84"/>
        <v>0.25649637724168861</v>
      </c>
      <c r="AX149" t="str">
        <f t="shared" si="85"/>
        <v>Murray St.</v>
      </c>
      <c r="AY149">
        <f t="shared" si="86"/>
        <v>0.61865314219584899</v>
      </c>
      <c r="AZ149" s="13">
        <f t="shared" si="87"/>
        <v>149</v>
      </c>
      <c r="BA149" t="str">
        <f t="shared" si="88"/>
        <v>Murray St.</v>
      </c>
      <c r="BB149" t="str">
        <f t="shared" si="89"/>
        <v/>
      </c>
      <c r="BC149">
        <v>148</v>
      </c>
    </row>
    <row r="150" spans="1:55" x14ac:dyDescent="0.25">
      <c r="A150">
        <v>1</v>
      </c>
      <c r="B150">
        <v>1</v>
      </c>
      <c r="C150">
        <v>1</v>
      </c>
      <c r="D150" t="s">
        <v>67</v>
      </c>
      <c r="E150">
        <f>VLOOKUP($D150,'AUTOMATED RPPF'!$C$2:'AUTOMATED RPPF'!$Q$365,2,FALSE)</f>
        <v>73.350700000000003</v>
      </c>
      <c r="F150">
        <f>VLOOKUP($D150,'AUTOMATED RPPF'!$C$2:'AUTOMATED RPPF'!$Q$365,3,FALSE)</f>
        <v>10</v>
      </c>
      <c r="G150">
        <f>VLOOKUP($D150,'AUTOMATED RPPF'!$C$2:'AUTOMATED RPPF'!$Q$365,4,FALSE)</f>
        <v>72.632499999999993</v>
      </c>
      <c r="H150">
        <f>VLOOKUP($D150,'AUTOMATED RPPF'!$C$2:'AUTOMATED RPPF'!$Q$365,5,FALSE)</f>
        <v>10</v>
      </c>
      <c r="I150">
        <f>VLOOKUP($D150,'AUTOMATED RPPF'!$C$2:'AUTOMATED RPPF'!$Q$365,6,FALSE)</f>
        <v>109.64</v>
      </c>
      <c r="J150">
        <f>VLOOKUP($D150,'AUTOMATED RPPF'!$C$2:'AUTOMATED RPPF'!$Q$365,7,FALSE)</f>
        <v>102</v>
      </c>
      <c r="K150">
        <f>VLOOKUP($D150,'AUTOMATED RPPF'!$C$2:'AUTOMATED RPPF'!$Q$365,8,FALSE)</f>
        <v>108.55500000000001</v>
      </c>
      <c r="L150">
        <f>VLOOKUP($D150,'AUTOMATED RPPF'!$C$2:'AUTOMATED RPPF'!$Q$365,9,FALSE)</f>
        <v>155</v>
      </c>
      <c r="M150">
        <f>VLOOKUP($D150,'AUTOMATED RPPF'!$C$2:'AUTOMATED RPPF'!$Q$365,10,FALSE)</f>
        <v>103.30200000000001</v>
      </c>
      <c r="N150">
        <f>VLOOKUP($D150,'AUTOMATED RPPF'!$C$2:'AUTOMATED RPPF'!$Q$365,11,FALSE)</f>
        <v>111</v>
      </c>
      <c r="O150">
        <f>VLOOKUP($D150,'AUTOMATED RPPF'!$C$2:'AUTOMATED RPPF'!$Q$365,12,FALSE)</f>
        <v>108.102</v>
      </c>
      <c r="P150">
        <f>VLOOKUP($D150,'AUTOMATED RPPF'!$C$2:'AUTOMATED RPPF'!$Q$365,13,FALSE)</f>
        <v>185</v>
      </c>
      <c r="Q150">
        <f>VLOOKUP($D150,'AUTOMATED RPPF'!$C$2:'AUTOMATED RPPF'!$Q$365,14,FALSE)</f>
        <v>0.45323000000000002</v>
      </c>
      <c r="R150">
        <f>VLOOKUP($D150,'AUTOMATED RPPF'!$C$2:'AUTOMATED RPPF'!$Q$365,15,FALSE)</f>
        <v>156</v>
      </c>
      <c r="S150" t="str">
        <f t="shared" si="60"/>
        <v>Bryant</v>
      </c>
      <c r="T150">
        <f t="shared" si="61"/>
        <v>108.55500000000001</v>
      </c>
      <c r="U150" t="str">
        <f t="shared" si="62"/>
        <v>Bryant</v>
      </c>
      <c r="V150">
        <f t="shared" si="63"/>
        <v>6.1758101831339432E-3</v>
      </c>
      <c r="W150" s="13">
        <f t="shared" si="64"/>
        <v>156</v>
      </c>
      <c r="X150" t="str">
        <f t="shared" si="65"/>
        <v>Bryant</v>
      </c>
      <c r="Y150">
        <f t="shared" si="66"/>
        <v>864378.44056536758</v>
      </c>
      <c r="Z150" s="13">
        <f t="shared" si="67"/>
        <v>90</v>
      </c>
      <c r="AA150">
        <f t="shared" si="68"/>
        <v>24.475394665810821</v>
      </c>
      <c r="AB150">
        <f t="shared" si="69"/>
        <v>93</v>
      </c>
      <c r="AC150">
        <f t="shared" si="70"/>
        <v>124.5</v>
      </c>
      <c r="AD150" t="str">
        <f t="shared" si="71"/>
        <v>Bryant</v>
      </c>
      <c r="AE150">
        <f>VLOOKUP($AD150,'AUTOMATED RPPF'!$C$2:'AUTOMATED RPPF'!$AQ$365,17,FALSE)</f>
        <v>0.49241570000000001</v>
      </c>
      <c r="AF150" s="13">
        <f t="shared" si="72"/>
        <v>157</v>
      </c>
      <c r="AG150">
        <f>VLOOKUP($AD150,'AUTOMATED RPPF'!$C$2:'AUTOMATED RPPF'!$AQ$365,16,FALSE)</f>
        <v>0.52951579999999998</v>
      </c>
      <c r="AH150" s="13">
        <f t="shared" si="73"/>
        <v>158</v>
      </c>
      <c r="AI150">
        <f t="shared" si="74"/>
        <v>0.51096575</v>
      </c>
      <c r="AJ150" s="13">
        <f t="shared" si="75"/>
        <v>158</v>
      </c>
      <c r="AK150">
        <f>VLOOKUP($AD150,'AUTOMATED RPPF'!$C$2:'AUTOMATED RPPF'!$AQ$365,18,FALSE)</f>
        <v>0.43152020000000002</v>
      </c>
      <c r="AL150" s="13">
        <f t="shared" si="76"/>
        <v>202</v>
      </c>
      <c r="AM150">
        <f>VLOOKUP($AD150,'AUTOMATED RPPF'!$C$2:'AUTOMATED RPPF'!$AQ$365,19,FALSE)</f>
        <v>0.40071970000000001</v>
      </c>
      <c r="AN150" s="13">
        <f t="shared" si="77"/>
        <v>197</v>
      </c>
      <c r="AO150">
        <f t="shared" si="78"/>
        <v>154.58333333333334</v>
      </c>
      <c r="AP150">
        <f>IF(C150=1,(AO150/AE150),REF)</f>
        <v>313.92852285849807</v>
      </c>
      <c r="AQ150" s="13">
        <f t="shared" si="79"/>
        <v>148</v>
      </c>
      <c r="AR150">
        <f>IF(B150=1,(AO150/AI150),REF)</f>
        <v>302.53169284503576</v>
      </c>
      <c r="AS150" s="13">
        <f t="shared" si="80"/>
        <v>152</v>
      </c>
      <c r="AT150">
        <f t="shared" si="81"/>
        <v>148</v>
      </c>
      <c r="AU150" t="str">
        <f t="shared" si="82"/>
        <v>Bryant</v>
      </c>
      <c r="AV150">
        <f t="shared" si="83"/>
        <v>0.30722988912355681</v>
      </c>
      <c r="AW150">
        <f t="shared" si="84"/>
        <v>0.28467855651935492</v>
      </c>
      <c r="AX150" t="str">
        <f t="shared" si="85"/>
        <v>Bryant</v>
      </c>
      <c r="AY150">
        <f t="shared" si="86"/>
        <v>0.61445462347851432</v>
      </c>
      <c r="AZ150" s="13">
        <f t="shared" si="87"/>
        <v>152</v>
      </c>
      <c r="BA150" t="str">
        <f t="shared" si="88"/>
        <v>Bryant</v>
      </c>
      <c r="BB150" t="str">
        <f t="shared" si="89"/>
        <v/>
      </c>
      <c r="BC150">
        <v>149</v>
      </c>
    </row>
    <row r="151" spans="1:55" x14ac:dyDescent="0.25">
      <c r="A151">
        <v>1</v>
      </c>
      <c r="B151">
        <v>1</v>
      </c>
      <c r="C151">
        <v>1</v>
      </c>
      <c r="D151" t="s">
        <v>350</v>
      </c>
      <c r="E151">
        <f>VLOOKUP($D151,'AUTOMATED RPPF'!$C$2:'AUTOMATED RPPF'!$Q$365,2,FALSE)</f>
        <v>64.293499999999995</v>
      </c>
      <c r="F151">
        <f>VLOOKUP($D151,'AUTOMATED RPPF'!$C$2:'AUTOMATED RPPF'!$Q$365,3,FALSE)</f>
        <v>344</v>
      </c>
      <c r="G151">
        <f>VLOOKUP($D151,'AUTOMATED RPPF'!$C$2:'AUTOMATED RPPF'!$Q$365,4,FALSE)</f>
        <v>63.888800000000003</v>
      </c>
      <c r="H151">
        <f>VLOOKUP($D151,'AUTOMATED RPPF'!$C$2:'AUTOMATED RPPF'!$Q$365,5,FALSE)</f>
        <v>340</v>
      </c>
      <c r="I151">
        <f>VLOOKUP($D151,'AUTOMATED RPPF'!$C$2:'AUTOMATED RPPF'!$Q$365,6,FALSE)</f>
        <v>108.249</v>
      </c>
      <c r="J151">
        <f>VLOOKUP($D151,'AUTOMATED RPPF'!$C$2:'AUTOMATED RPPF'!$Q$365,7,FALSE)</f>
        <v>131</v>
      </c>
      <c r="K151">
        <f>VLOOKUP($D151,'AUTOMATED RPPF'!$C$2:'AUTOMATED RPPF'!$Q$365,8,FALSE)</f>
        <v>107.48699999999999</v>
      </c>
      <c r="L151">
        <f>VLOOKUP($D151,'AUTOMATED RPPF'!$C$2:'AUTOMATED RPPF'!$Q$365,9,FALSE)</f>
        <v>176</v>
      </c>
      <c r="M151">
        <f>VLOOKUP($D151,'AUTOMATED RPPF'!$C$2:'AUTOMATED RPPF'!$Q$365,10,FALSE)</f>
        <v>102.79</v>
      </c>
      <c r="N151">
        <f>VLOOKUP($D151,'AUTOMATED RPPF'!$C$2:'AUTOMATED RPPF'!$Q$365,11,FALSE)</f>
        <v>101</v>
      </c>
      <c r="O151">
        <f>VLOOKUP($D151,'AUTOMATED RPPF'!$C$2:'AUTOMATED RPPF'!$Q$365,12,FALSE)</f>
        <v>104.96</v>
      </c>
      <c r="P151">
        <f>VLOOKUP($D151,'AUTOMATED RPPF'!$C$2:'AUTOMATED RPPF'!$Q$365,13,FALSE)</f>
        <v>117</v>
      </c>
      <c r="Q151">
        <f>VLOOKUP($D151,'AUTOMATED RPPF'!$C$2:'AUTOMATED RPPF'!$Q$365,14,FALSE)</f>
        <v>2.5262199999999999</v>
      </c>
      <c r="R151">
        <f>VLOOKUP($D151,'AUTOMATED RPPF'!$C$2:'AUTOMATED RPPF'!$Q$365,15,FALSE)</f>
        <v>136</v>
      </c>
      <c r="S151" t="str">
        <f t="shared" si="60"/>
        <v>UNC Greensboro</v>
      </c>
      <c r="T151">
        <f t="shared" si="61"/>
        <v>107.48699999999999</v>
      </c>
      <c r="U151" t="str">
        <f t="shared" si="62"/>
        <v>UNC Greensboro</v>
      </c>
      <c r="V151">
        <f t="shared" si="63"/>
        <v>3.9304128722188109E-2</v>
      </c>
      <c r="W151" s="13">
        <f t="shared" si="64"/>
        <v>133</v>
      </c>
      <c r="X151" t="str">
        <f t="shared" si="65"/>
        <v>UNC Greensboro</v>
      </c>
      <c r="Y151">
        <f t="shared" si="66"/>
        <v>742812.06990810134</v>
      </c>
      <c r="Z151" s="13">
        <f t="shared" si="67"/>
        <v>229</v>
      </c>
      <c r="AA151">
        <f t="shared" si="68"/>
        <v>26.63612515161936</v>
      </c>
      <c r="AB151">
        <f t="shared" si="69"/>
        <v>192</v>
      </c>
      <c r="AC151">
        <f t="shared" si="70"/>
        <v>162.5</v>
      </c>
      <c r="AD151" t="str">
        <f t="shared" si="71"/>
        <v>UNC Greensboro</v>
      </c>
      <c r="AE151">
        <f>VLOOKUP($AD151,'AUTOMATED RPPF'!$C$2:'AUTOMATED RPPF'!$AQ$365,17,FALSE)</f>
        <v>0.44851819999999998</v>
      </c>
      <c r="AF151" s="13">
        <f t="shared" si="72"/>
        <v>182</v>
      </c>
      <c r="AG151">
        <f>VLOOKUP($AD151,'AUTOMATED RPPF'!$C$2:'AUTOMATED RPPF'!$AQ$365,16,FALSE)</f>
        <v>0.6009137</v>
      </c>
      <c r="AH151" s="13">
        <f t="shared" si="73"/>
        <v>137</v>
      </c>
      <c r="AI151">
        <f t="shared" si="74"/>
        <v>0.52471595000000004</v>
      </c>
      <c r="AJ151" s="13">
        <f t="shared" si="75"/>
        <v>151</v>
      </c>
      <c r="AK151">
        <f>VLOOKUP($AD151,'AUTOMATED RPPF'!$C$2:'AUTOMATED RPPF'!$AQ$365,18,FALSE)</f>
        <v>0.48401680000000002</v>
      </c>
      <c r="AL151" s="13">
        <f t="shared" si="76"/>
        <v>168</v>
      </c>
      <c r="AM151">
        <f>VLOOKUP($AD151,'AUTOMATED RPPF'!$C$2:'AUTOMATED RPPF'!$AQ$365,19,FALSE)</f>
        <v>0.50221570000000004</v>
      </c>
      <c r="AN151" s="13">
        <f t="shared" si="77"/>
        <v>157</v>
      </c>
      <c r="AO151">
        <f t="shared" si="78"/>
        <v>166.75</v>
      </c>
      <c r="AP151">
        <f>IF(C151=1,(AO151/AE151),REF)</f>
        <v>371.77978507895557</v>
      </c>
      <c r="AQ151" s="13">
        <f t="shared" si="79"/>
        <v>170</v>
      </c>
      <c r="AR151">
        <f>IF(B151=1,(AO151/AI151),REF)</f>
        <v>317.79098767628466</v>
      </c>
      <c r="AS151" s="13">
        <f t="shared" si="80"/>
        <v>157</v>
      </c>
      <c r="AT151">
        <f t="shared" si="81"/>
        <v>151</v>
      </c>
      <c r="AU151" t="str">
        <f t="shared" si="82"/>
        <v>UNC Greensboro</v>
      </c>
      <c r="AV151">
        <f t="shared" si="83"/>
        <v>0.27514786279043424</v>
      </c>
      <c r="AW151">
        <f t="shared" si="84"/>
        <v>0.29054666383912131</v>
      </c>
      <c r="AX151" t="str">
        <f t="shared" si="85"/>
        <v>UNC Greensboro</v>
      </c>
      <c r="AY151">
        <f t="shared" si="86"/>
        <v>0.60342151714710612</v>
      </c>
      <c r="AZ151" s="13">
        <f t="shared" si="87"/>
        <v>160</v>
      </c>
      <c r="BA151" t="str">
        <f t="shared" si="88"/>
        <v>UNC Greensboro</v>
      </c>
      <c r="BB151" t="str">
        <f t="shared" si="89"/>
        <v/>
      </c>
      <c r="BC151">
        <v>150</v>
      </c>
    </row>
    <row r="152" spans="1:55" x14ac:dyDescent="0.25">
      <c r="A152">
        <v>1</v>
      </c>
      <c r="B152">
        <v>1</v>
      </c>
      <c r="C152">
        <v>1</v>
      </c>
      <c r="D152" t="s">
        <v>271</v>
      </c>
      <c r="E152">
        <f>VLOOKUP($D152,'AUTOMATED RPPF'!$C$2:'AUTOMATED RPPF'!$Q$365,2,FALSE)</f>
        <v>70.052400000000006</v>
      </c>
      <c r="F152">
        <f>VLOOKUP($D152,'AUTOMATED RPPF'!$C$2:'AUTOMATED RPPF'!$Q$365,3,FALSE)</f>
        <v>81</v>
      </c>
      <c r="G152">
        <f>VLOOKUP($D152,'AUTOMATED RPPF'!$C$2:'AUTOMATED RPPF'!$Q$365,4,FALSE)</f>
        <v>69.350700000000003</v>
      </c>
      <c r="H152">
        <f>VLOOKUP($D152,'AUTOMATED RPPF'!$C$2:'AUTOMATED RPPF'!$Q$365,5,FALSE)</f>
        <v>74</v>
      </c>
      <c r="I152">
        <f>VLOOKUP($D152,'AUTOMATED RPPF'!$C$2:'AUTOMATED RPPF'!$Q$365,6,FALSE)</f>
        <v>113.785</v>
      </c>
      <c r="J152">
        <f>VLOOKUP($D152,'AUTOMATED RPPF'!$C$2:'AUTOMATED RPPF'!$Q$365,7,FALSE)</f>
        <v>45</v>
      </c>
      <c r="K152">
        <f>VLOOKUP($D152,'AUTOMATED RPPF'!$C$2:'AUTOMATED RPPF'!$Q$365,8,FALSE)</f>
        <v>112.495</v>
      </c>
      <c r="L152">
        <f>VLOOKUP($D152,'AUTOMATED RPPF'!$C$2:'AUTOMATED RPPF'!$Q$365,9,FALSE)</f>
        <v>87</v>
      </c>
      <c r="M152">
        <f>VLOOKUP($D152,'AUTOMATED RPPF'!$C$2:'AUTOMATED RPPF'!$Q$365,10,FALSE)</f>
        <v>108.59699999999999</v>
      </c>
      <c r="N152">
        <f>VLOOKUP($D152,'AUTOMATED RPPF'!$C$2:'AUTOMATED RPPF'!$Q$365,11,FALSE)</f>
        <v>243</v>
      </c>
      <c r="O152">
        <f>VLOOKUP($D152,'AUTOMATED RPPF'!$C$2:'AUTOMATED RPPF'!$Q$365,12,FALSE)</f>
        <v>111.759</v>
      </c>
      <c r="P152">
        <f>VLOOKUP($D152,'AUTOMATED RPPF'!$C$2:'AUTOMATED RPPF'!$Q$365,13,FALSE)</f>
        <v>253</v>
      </c>
      <c r="Q152">
        <f>VLOOKUP($D152,'AUTOMATED RPPF'!$C$2:'AUTOMATED RPPF'!$Q$365,14,FALSE)</f>
        <v>0.73649500000000001</v>
      </c>
      <c r="R152">
        <f>VLOOKUP($D152,'AUTOMATED RPPF'!$C$2:'AUTOMATED RPPF'!$Q$365,15,FALSE)</f>
        <v>152</v>
      </c>
      <c r="S152" t="str">
        <f t="shared" si="60"/>
        <v>Purdue Fort Wayne</v>
      </c>
      <c r="T152">
        <f t="shared" si="61"/>
        <v>112.495</v>
      </c>
      <c r="U152" t="str">
        <f t="shared" si="62"/>
        <v>Purdue Fort Wayne</v>
      </c>
      <c r="V152">
        <f t="shared" si="63"/>
        <v>1.0506420907777666E-2</v>
      </c>
      <c r="W152" s="13">
        <f t="shared" si="64"/>
        <v>153</v>
      </c>
      <c r="X152" t="str">
        <f t="shared" si="65"/>
        <v>Purdue Fort Wayne</v>
      </c>
      <c r="Y152">
        <f t="shared" si="66"/>
        <v>886521.8803013101</v>
      </c>
      <c r="Z152" s="13">
        <f t="shared" si="67"/>
        <v>75</v>
      </c>
      <c r="AA152">
        <f t="shared" si="68"/>
        <v>27.028938653699395</v>
      </c>
      <c r="AB152">
        <f t="shared" si="69"/>
        <v>216</v>
      </c>
      <c r="AC152">
        <f t="shared" si="70"/>
        <v>184.5</v>
      </c>
      <c r="AD152" t="str">
        <f t="shared" si="71"/>
        <v>Purdue Fort Wayne</v>
      </c>
      <c r="AE152">
        <f>VLOOKUP($AD152,'AUTOMATED RPPF'!$C$2:'AUTOMATED RPPF'!$AQ$365,17,FALSE)</f>
        <v>0.4780162</v>
      </c>
      <c r="AF152" s="13">
        <f t="shared" si="72"/>
        <v>162</v>
      </c>
      <c r="AG152">
        <f>VLOOKUP($AD152,'AUTOMATED RPPF'!$C$2:'AUTOMATED RPPF'!$AQ$365,16,FALSE)</f>
        <v>0.57031489999999996</v>
      </c>
      <c r="AH152" s="13">
        <f t="shared" si="73"/>
        <v>149</v>
      </c>
      <c r="AI152">
        <f t="shared" si="74"/>
        <v>0.52416554999999998</v>
      </c>
      <c r="AJ152" s="13">
        <f t="shared" si="75"/>
        <v>152</v>
      </c>
      <c r="AK152">
        <f>VLOOKUP($AD152,'AUTOMATED RPPF'!$C$2:'AUTOMATED RPPF'!$AQ$365,18,FALSE)</f>
        <v>0.54881400000000002</v>
      </c>
      <c r="AL152" s="13">
        <f t="shared" si="76"/>
        <v>140</v>
      </c>
      <c r="AM152">
        <f>VLOOKUP($AD152,'AUTOMATED RPPF'!$C$2:'AUTOMATED RPPF'!$AQ$365,19,FALSE)</f>
        <v>0.42721910000000002</v>
      </c>
      <c r="AN152" s="13">
        <f t="shared" si="77"/>
        <v>191</v>
      </c>
      <c r="AO152">
        <f t="shared" si="78"/>
        <v>149.25</v>
      </c>
      <c r="AP152">
        <f>IF(C152=1,(AO152/AE152),REF)</f>
        <v>312.22791194105974</v>
      </c>
      <c r="AQ152" s="13">
        <f t="shared" si="79"/>
        <v>147</v>
      </c>
      <c r="AR152">
        <f>IF(B152=1,(AO152/AI152),REF)</f>
        <v>284.73828545199126</v>
      </c>
      <c r="AS152" s="13">
        <f t="shared" si="80"/>
        <v>143</v>
      </c>
      <c r="AT152">
        <f t="shared" si="81"/>
        <v>140</v>
      </c>
      <c r="AU152" t="str">
        <f t="shared" si="82"/>
        <v>Purdue Fort Wayne</v>
      </c>
      <c r="AV152">
        <f t="shared" si="83"/>
        <v>0.29840774655956948</v>
      </c>
      <c r="AW152">
        <f t="shared" si="84"/>
        <v>0.29425379004149671</v>
      </c>
      <c r="AX152" t="str">
        <f t="shared" si="85"/>
        <v>Purdue Fort Wayne</v>
      </c>
      <c r="AY152">
        <f t="shared" si="86"/>
        <v>0.6147672148730855</v>
      </c>
      <c r="AZ152" s="13">
        <f t="shared" si="87"/>
        <v>151</v>
      </c>
      <c r="BA152" t="str">
        <f t="shared" si="88"/>
        <v>Purdue Fort Wayne</v>
      </c>
      <c r="BB152" t="str">
        <f t="shared" si="89"/>
        <v/>
      </c>
      <c r="BC152">
        <v>151</v>
      </c>
    </row>
    <row r="153" spans="1:55" x14ac:dyDescent="0.25">
      <c r="A153">
        <v>1</v>
      </c>
      <c r="B153">
        <v>1</v>
      </c>
      <c r="C153">
        <v>1</v>
      </c>
      <c r="D153" t="s">
        <v>379</v>
      </c>
      <c r="E153">
        <f>VLOOKUP($D153,'AUTOMATED RPPF'!$C$2:'AUTOMATED RPPF'!$Q$365,2,FALSE)</f>
        <v>74.28</v>
      </c>
      <c r="F153">
        <f>VLOOKUP($D153,'AUTOMATED RPPF'!$C$2:'AUTOMATED RPPF'!$Q$365,3,FALSE)</f>
        <v>4</v>
      </c>
      <c r="G153">
        <f>VLOOKUP($D153,'AUTOMATED RPPF'!$C$2:'AUTOMATED RPPF'!$Q$365,4,FALSE)</f>
        <v>72.866399999999999</v>
      </c>
      <c r="H153">
        <f>VLOOKUP($D153,'AUTOMATED RPPF'!$C$2:'AUTOMATED RPPF'!$Q$365,5,FALSE)</f>
        <v>6</v>
      </c>
      <c r="I153">
        <f>VLOOKUP($D153,'AUTOMATED RPPF'!$C$2:'AUTOMATED RPPF'!$Q$365,6,FALSE)</f>
        <v>102.203</v>
      </c>
      <c r="J153">
        <f>VLOOKUP($D153,'AUTOMATED RPPF'!$C$2:'AUTOMATED RPPF'!$Q$365,7,FALSE)</f>
        <v>264</v>
      </c>
      <c r="K153">
        <f>VLOOKUP($D153,'AUTOMATED RPPF'!$C$2:'AUTOMATED RPPF'!$Q$365,8,FALSE)</f>
        <v>106.324</v>
      </c>
      <c r="L153">
        <f>VLOOKUP($D153,'AUTOMATED RPPF'!$C$2:'AUTOMATED RPPF'!$Q$365,9,FALSE)</f>
        <v>200</v>
      </c>
      <c r="M153">
        <f>VLOOKUP($D153,'AUTOMATED RPPF'!$C$2:'AUTOMATED RPPF'!$Q$365,10,FALSE)</f>
        <v>101.47499999999999</v>
      </c>
      <c r="N153">
        <f>VLOOKUP($D153,'AUTOMATED RPPF'!$C$2:'AUTOMATED RPPF'!$Q$365,11,FALSE)</f>
        <v>76</v>
      </c>
      <c r="O153">
        <f>VLOOKUP($D153,'AUTOMATED RPPF'!$C$2:'AUTOMATED RPPF'!$Q$365,12,FALSE)</f>
        <v>102.764</v>
      </c>
      <c r="P153">
        <f>VLOOKUP($D153,'AUTOMATED RPPF'!$C$2:'AUTOMATED RPPF'!$Q$365,13,FALSE)</f>
        <v>86</v>
      </c>
      <c r="Q153">
        <f>VLOOKUP($D153,'AUTOMATED RPPF'!$C$2:'AUTOMATED RPPF'!$Q$365,14,FALSE)</f>
        <v>3.5596399999999999</v>
      </c>
      <c r="R153">
        <f>VLOOKUP($D153,'AUTOMATED RPPF'!$C$2:'AUTOMATED RPPF'!$Q$365,15,FALSE)</f>
        <v>119</v>
      </c>
      <c r="S153" t="str">
        <f t="shared" si="60"/>
        <v>Western Kentucky</v>
      </c>
      <c r="T153">
        <f t="shared" si="61"/>
        <v>106.324</v>
      </c>
      <c r="U153" t="str">
        <f t="shared" si="62"/>
        <v>Western Kentucky</v>
      </c>
      <c r="V153">
        <f t="shared" si="63"/>
        <v>4.7926763597199815E-2</v>
      </c>
      <c r="W153" s="13">
        <f t="shared" si="64"/>
        <v>124</v>
      </c>
      <c r="X153" t="str">
        <f t="shared" si="65"/>
        <v>Western Kentucky</v>
      </c>
      <c r="Y153">
        <f t="shared" si="66"/>
        <v>839720.02225727995</v>
      </c>
      <c r="Z153" s="13">
        <f t="shared" si="67"/>
        <v>118</v>
      </c>
      <c r="AA153">
        <f t="shared" si="68"/>
        <v>22.288133770655282</v>
      </c>
      <c r="AB153">
        <f t="shared" si="69"/>
        <v>32</v>
      </c>
      <c r="AC153">
        <f t="shared" si="70"/>
        <v>78</v>
      </c>
      <c r="AD153" t="str">
        <f t="shared" si="71"/>
        <v>Western Kentucky</v>
      </c>
      <c r="AE153">
        <f>VLOOKUP($AD153,'AUTOMATED RPPF'!$C$2:'AUTOMATED RPPF'!$AQ$365,17,FALSE)</f>
        <v>0.42001919999999998</v>
      </c>
      <c r="AF153" s="13">
        <f t="shared" si="72"/>
        <v>192</v>
      </c>
      <c r="AG153">
        <f>VLOOKUP($AD153,'AUTOMATED RPPF'!$C$2:'AUTOMATED RPPF'!$AQ$365,16,FALSE)</f>
        <v>0.725692</v>
      </c>
      <c r="AH153" s="13">
        <f t="shared" si="73"/>
        <v>92</v>
      </c>
      <c r="AI153">
        <f t="shared" si="74"/>
        <v>0.57285560000000002</v>
      </c>
      <c r="AJ153" s="13">
        <f t="shared" si="75"/>
        <v>129</v>
      </c>
      <c r="AK153">
        <f>VLOOKUP($AD153,'AUTOMATED RPPF'!$C$2:'AUTOMATED RPPF'!$AQ$365,18,FALSE)</f>
        <v>0.63861129999999999</v>
      </c>
      <c r="AL153" s="13">
        <f t="shared" si="76"/>
        <v>113</v>
      </c>
      <c r="AM153">
        <f>VLOOKUP($AD153,'AUTOMATED RPPF'!$C$2:'AUTOMATED RPPF'!$AQ$365,19,FALSE)</f>
        <v>0.31492419999999999</v>
      </c>
      <c r="AN153" s="13">
        <f t="shared" si="77"/>
        <v>242</v>
      </c>
      <c r="AO153">
        <f t="shared" si="78"/>
        <v>134</v>
      </c>
      <c r="AP153">
        <f>IF(C153=1,(AO153/AE153),REF)</f>
        <v>319.03303468031942</v>
      </c>
      <c r="AQ153" s="13">
        <f t="shared" si="79"/>
        <v>151</v>
      </c>
      <c r="AR153">
        <f>IF(B153=1,(AO153/AI153),REF)</f>
        <v>233.91584196785368</v>
      </c>
      <c r="AS153" s="13">
        <f t="shared" si="80"/>
        <v>126</v>
      </c>
      <c r="AT153">
        <f t="shared" si="81"/>
        <v>113</v>
      </c>
      <c r="AU153" t="str">
        <f t="shared" si="82"/>
        <v>Western Kentucky</v>
      </c>
      <c r="AV153">
        <f t="shared" si="83"/>
        <v>0.26163764315188726</v>
      </c>
      <c r="AW153">
        <f t="shared" si="84"/>
        <v>0.32958848707469091</v>
      </c>
      <c r="AX153" t="str">
        <f t="shared" si="85"/>
        <v>Western Kentucky</v>
      </c>
      <c r="AY153">
        <f t="shared" si="86"/>
        <v>0.61417120333757469</v>
      </c>
      <c r="AZ153" s="13">
        <f t="shared" si="87"/>
        <v>153</v>
      </c>
      <c r="BA153" t="str">
        <f t="shared" si="88"/>
        <v>Western Kentucky</v>
      </c>
      <c r="BB153" t="str">
        <f t="shared" si="89"/>
        <v/>
      </c>
      <c r="BC153">
        <v>152</v>
      </c>
    </row>
    <row r="154" spans="1:55" x14ac:dyDescent="0.25">
      <c r="A154">
        <v>1</v>
      </c>
      <c r="B154">
        <v>1</v>
      </c>
      <c r="C154">
        <v>1</v>
      </c>
      <c r="D154" t="s">
        <v>129</v>
      </c>
      <c r="E154">
        <f>VLOOKUP($D154,'AUTOMATED RPPF'!$C$2:'AUTOMATED RPPF'!$Q$365,2,FALSE)</f>
        <v>66.294200000000004</v>
      </c>
      <c r="F154">
        <f>VLOOKUP($D154,'AUTOMATED RPPF'!$C$2:'AUTOMATED RPPF'!$Q$365,3,FALSE)</f>
        <v>278</v>
      </c>
      <c r="G154">
        <f>VLOOKUP($D154,'AUTOMATED RPPF'!$C$2:'AUTOMATED RPPF'!$Q$365,4,FALSE)</f>
        <v>65.5261</v>
      </c>
      <c r="H154">
        <f>VLOOKUP($D154,'AUTOMATED RPPF'!$C$2:'AUTOMATED RPPF'!$Q$365,5,FALSE)</f>
        <v>281</v>
      </c>
      <c r="I154">
        <f>VLOOKUP($D154,'AUTOMATED RPPF'!$C$2:'AUTOMATED RPPF'!$Q$365,6,FALSE)</f>
        <v>108.121</v>
      </c>
      <c r="J154">
        <f>VLOOKUP($D154,'AUTOMATED RPPF'!$C$2:'AUTOMATED RPPF'!$Q$365,7,FALSE)</f>
        <v>133</v>
      </c>
      <c r="K154">
        <f>VLOOKUP($D154,'AUTOMATED RPPF'!$C$2:'AUTOMATED RPPF'!$Q$365,8,FALSE)</f>
        <v>108.69</v>
      </c>
      <c r="L154">
        <f>VLOOKUP($D154,'AUTOMATED RPPF'!$C$2:'AUTOMATED RPPF'!$Q$365,9,FALSE)</f>
        <v>152</v>
      </c>
      <c r="M154">
        <f>VLOOKUP($D154,'AUTOMATED RPPF'!$C$2:'AUTOMATED RPPF'!$Q$365,10,FALSE)</f>
        <v>105.60899999999999</v>
      </c>
      <c r="N154">
        <f>VLOOKUP($D154,'AUTOMATED RPPF'!$C$2:'AUTOMATED RPPF'!$Q$365,11,FALSE)</f>
        <v>171</v>
      </c>
      <c r="O154">
        <f>VLOOKUP($D154,'AUTOMATED RPPF'!$C$2:'AUTOMATED RPPF'!$Q$365,12,FALSE)</f>
        <v>107.81</v>
      </c>
      <c r="P154">
        <f>VLOOKUP($D154,'AUTOMATED RPPF'!$C$2:'AUTOMATED RPPF'!$Q$365,13,FALSE)</f>
        <v>178</v>
      </c>
      <c r="Q154">
        <f>VLOOKUP($D154,'AUTOMATED RPPF'!$C$2:'AUTOMATED RPPF'!$Q$365,14,FALSE)</f>
        <v>0.87977300000000003</v>
      </c>
      <c r="R154">
        <f>VLOOKUP($D154,'AUTOMATED RPPF'!$C$2:'AUTOMATED RPPF'!$Q$365,15,FALSE)</f>
        <v>150</v>
      </c>
      <c r="S154" t="str">
        <f t="shared" si="60"/>
        <v>Furman</v>
      </c>
      <c r="T154">
        <f t="shared" si="61"/>
        <v>108.69</v>
      </c>
      <c r="U154" t="str">
        <f t="shared" si="62"/>
        <v>Furman</v>
      </c>
      <c r="V154">
        <f t="shared" si="63"/>
        <v>1.3274162747268923E-2</v>
      </c>
      <c r="W154" s="13">
        <f t="shared" si="64"/>
        <v>150</v>
      </c>
      <c r="X154" t="str">
        <f t="shared" si="65"/>
        <v>Furman</v>
      </c>
      <c r="Y154">
        <f t="shared" si="66"/>
        <v>783167.59903662</v>
      </c>
      <c r="Z154" s="13">
        <f t="shared" si="67"/>
        <v>177</v>
      </c>
      <c r="AA154">
        <f t="shared" si="68"/>
        <v>26.963666038681374</v>
      </c>
      <c r="AB154">
        <f t="shared" si="69"/>
        <v>213</v>
      </c>
      <c r="AC154">
        <f t="shared" si="70"/>
        <v>181.5</v>
      </c>
      <c r="AD154" t="str">
        <f t="shared" si="71"/>
        <v>Furman</v>
      </c>
      <c r="AE154">
        <f>VLOOKUP($AD154,'AUTOMATED RPPF'!$C$2:'AUTOMATED RPPF'!$AQ$365,17,FALSE)</f>
        <v>0.54361369999999998</v>
      </c>
      <c r="AF154" s="13">
        <f t="shared" si="72"/>
        <v>137</v>
      </c>
      <c r="AG154">
        <f>VLOOKUP($AD154,'AUTOMATED RPPF'!$C$2:'AUTOMATED RPPF'!$AQ$365,16,FALSE)</f>
        <v>0.45231949999999999</v>
      </c>
      <c r="AH154" s="13">
        <f t="shared" si="73"/>
        <v>195</v>
      </c>
      <c r="AI154">
        <f t="shared" si="74"/>
        <v>0.49796659999999998</v>
      </c>
      <c r="AJ154" s="13">
        <f t="shared" si="75"/>
        <v>163</v>
      </c>
      <c r="AK154">
        <f>VLOOKUP($AD154,'AUTOMATED RPPF'!$C$2:'AUTOMATED RPPF'!$AQ$365,18,FALSE)</f>
        <v>0.66731030000000002</v>
      </c>
      <c r="AL154" s="13">
        <f t="shared" si="76"/>
        <v>103</v>
      </c>
      <c r="AM154">
        <f>VLOOKUP($AD154,'AUTOMATED RPPF'!$C$2:'AUTOMATED RPPF'!$AQ$365,19,FALSE)</f>
        <v>0.46941709999999998</v>
      </c>
      <c r="AN154" s="13">
        <f t="shared" si="77"/>
        <v>171</v>
      </c>
      <c r="AO154">
        <f t="shared" si="78"/>
        <v>157.58333333333334</v>
      </c>
      <c r="AP154">
        <f>IF(C154=1,(AO154/AE154),REF)</f>
        <v>289.88109264599723</v>
      </c>
      <c r="AQ154" s="13">
        <f t="shared" si="79"/>
        <v>142</v>
      </c>
      <c r="AR154">
        <f>IF(B154=1,(AO154/AI154),REF)</f>
        <v>316.45362024949736</v>
      </c>
      <c r="AS154" s="13">
        <f t="shared" si="80"/>
        <v>156</v>
      </c>
      <c r="AT154">
        <f t="shared" si="81"/>
        <v>103</v>
      </c>
      <c r="AU154" t="str">
        <f t="shared" si="82"/>
        <v>Furman</v>
      </c>
      <c r="AV154">
        <f t="shared" si="83"/>
        <v>0.34188736781807855</v>
      </c>
      <c r="AW154">
        <f t="shared" si="84"/>
        <v>0.27588035756798657</v>
      </c>
      <c r="AX154" t="str">
        <f t="shared" si="85"/>
        <v>Furman</v>
      </c>
      <c r="AY154">
        <f t="shared" si="86"/>
        <v>0.62505479027423605</v>
      </c>
      <c r="AZ154" s="13">
        <f t="shared" si="87"/>
        <v>143</v>
      </c>
      <c r="BA154" t="str">
        <f t="shared" si="88"/>
        <v>Furman</v>
      </c>
      <c r="BB154" t="str">
        <f t="shared" si="89"/>
        <v/>
      </c>
      <c r="BC154">
        <v>153</v>
      </c>
    </row>
    <row r="155" spans="1:55" x14ac:dyDescent="0.25">
      <c r="A155">
        <v>1</v>
      </c>
      <c r="B155">
        <v>1</v>
      </c>
      <c r="C155">
        <v>1</v>
      </c>
      <c r="D155" t="s">
        <v>165</v>
      </c>
      <c r="E155">
        <f>VLOOKUP($D155,'AUTOMATED RPPF'!$C$2:'AUTOMATED RPPF'!$Q$365,2,FALSE)</f>
        <v>65.176000000000002</v>
      </c>
      <c r="F155">
        <f>VLOOKUP($D155,'AUTOMATED RPPF'!$C$2:'AUTOMATED RPPF'!$Q$365,3,FALSE)</f>
        <v>322</v>
      </c>
      <c r="G155">
        <f>VLOOKUP($D155,'AUTOMATED RPPF'!$C$2:'AUTOMATED RPPF'!$Q$365,4,FALSE)</f>
        <v>65.0749</v>
      </c>
      <c r="H155">
        <f>VLOOKUP($D155,'AUTOMATED RPPF'!$C$2:'AUTOMATED RPPF'!$Q$365,5,FALSE)</f>
        <v>296</v>
      </c>
      <c r="I155">
        <f>VLOOKUP($D155,'AUTOMATED RPPF'!$C$2:'AUTOMATED RPPF'!$Q$365,6,FALSE)</f>
        <v>108.515</v>
      </c>
      <c r="J155">
        <f>VLOOKUP($D155,'AUTOMATED RPPF'!$C$2:'AUTOMATED RPPF'!$Q$365,7,FALSE)</f>
        <v>123</v>
      </c>
      <c r="K155">
        <f>VLOOKUP($D155,'AUTOMATED RPPF'!$C$2:'AUTOMATED RPPF'!$Q$365,8,FALSE)</f>
        <v>110.81</v>
      </c>
      <c r="L155">
        <f>VLOOKUP($D155,'AUTOMATED RPPF'!$C$2:'AUTOMATED RPPF'!$Q$365,9,FALSE)</f>
        <v>111</v>
      </c>
      <c r="M155">
        <f>VLOOKUP($D155,'AUTOMATED RPPF'!$C$2:'AUTOMATED RPPF'!$Q$365,10,FALSE)</f>
        <v>107.06100000000001</v>
      </c>
      <c r="N155">
        <f>VLOOKUP($D155,'AUTOMATED RPPF'!$C$2:'AUTOMATED RPPF'!$Q$365,11,FALSE)</f>
        <v>200</v>
      </c>
      <c r="O155">
        <f>VLOOKUP($D155,'AUTOMATED RPPF'!$C$2:'AUTOMATED RPPF'!$Q$365,12,FALSE)</f>
        <v>109.358</v>
      </c>
      <c r="P155">
        <f>VLOOKUP($D155,'AUTOMATED RPPF'!$C$2:'AUTOMATED RPPF'!$Q$365,13,FALSE)</f>
        <v>208</v>
      </c>
      <c r="Q155">
        <f>VLOOKUP($D155,'AUTOMATED RPPF'!$C$2:'AUTOMATED RPPF'!$Q$365,14,FALSE)</f>
        <v>1.45173</v>
      </c>
      <c r="R155">
        <f>VLOOKUP($D155,'AUTOMATED RPPF'!$C$2:'AUTOMATED RPPF'!$Q$365,15,FALSE)</f>
        <v>146</v>
      </c>
      <c r="S155" t="str">
        <f t="shared" si="60"/>
        <v>James Madison</v>
      </c>
      <c r="T155">
        <f t="shared" si="61"/>
        <v>110.81</v>
      </c>
      <c r="U155" t="str">
        <f t="shared" si="62"/>
        <v>James Madison</v>
      </c>
      <c r="V155">
        <f t="shared" si="63"/>
        <v>2.2278139192340712E-2</v>
      </c>
      <c r="W155" s="13">
        <f t="shared" si="64"/>
        <v>145</v>
      </c>
      <c r="X155" t="str">
        <f t="shared" si="65"/>
        <v>James Madison</v>
      </c>
      <c r="Y155">
        <f t="shared" si="66"/>
        <v>800286.72517360013</v>
      </c>
      <c r="Z155" s="13">
        <f t="shared" si="67"/>
        <v>155</v>
      </c>
      <c r="AA155">
        <f t="shared" si="68"/>
        <v>28.059064740966242</v>
      </c>
      <c r="AB155">
        <f t="shared" si="69"/>
        <v>270</v>
      </c>
      <c r="AC155">
        <f t="shared" si="70"/>
        <v>207.5</v>
      </c>
      <c r="AD155" t="str">
        <f t="shared" si="71"/>
        <v>James Madison</v>
      </c>
      <c r="AE155">
        <f>VLOOKUP($AD155,'AUTOMATED RPPF'!$C$2:'AUTOMATED RPPF'!$AQ$365,17,FALSE)</f>
        <v>0.4393186</v>
      </c>
      <c r="AF155" s="13">
        <f t="shared" si="72"/>
        <v>186</v>
      </c>
      <c r="AG155">
        <f>VLOOKUP($AD155,'AUTOMATED RPPF'!$C$2:'AUTOMATED RPPF'!$AQ$365,16,FALSE)</f>
        <v>0.67521100000000001</v>
      </c>
      <c r="AH155" s="13">
        <f t="shared" si="73"/>
        <v>110</v>
      </c>
      <c r="AI155">
        <f t="shared" si="74"/>
        <v>0.5572648</v>
      </c>
      <c r="AJ155" s="13">
        <f t="shared" si="75"/>
        <v>135</v>
      </c>
      <c r="AK155">
        <f>VLOOKUP($AD155,'AUTOMATED RPPF'!$C$2:'AUTOMATED RPPF'!$AQ$365,18,FALSE)</f>
        <v>0.685195</v>
      </c>
      <c r="AL155" s="13">
        <f t="shared" si="76"/>
        <v>95</v>
      </c>
      <c r="AM155">
        <f>VLOOKUP($AD155,'AUTOMATED RPPF'!$C$2:'AUTOMATED RPPF'!$AQ$365,19,FALSE)</f>
        <v>0.33262360000000002</v>
      </c>
      <c r="AN155" s="13">
        <f t="shared" si="77"/>
        <v>235</v>
      </c>
      <c r="AO155">
        <f t="shared" si="78"/>
        <v>162.08333333333334</v>
      </c>
      <c r="AP155">
        <f>IF(C155=1,(AO155/AE155),REF)</f>
        <v>368.94257000120945</v>
      </c>
      <c r="AQ155" s="13">
        <f t="shared" si="79"/>
        <v>166</v>
      </c>
      <c r="AR155">
        <f>IF(B155=1,(AO155/AI155),REF)</f>
        <v>290.85514343151289</v>
      </c>
      <c r="AS155" s="13">
        <f t="shared" si="80"/>
        <v>146</v>
      </c>
      <c r="AT155">
        <f t="shared" si="81"/>
        <v>95</v>
      </c>
      <c r="AU155" t="str">
        <f t="shared" si="82"/>
        <v>James Madison</v>
      </c>
      <c r="AV155">
        <f t="shared" si="83"/>
        <v>0.26971081694361865</v>
      </c>
      <c r="AW155">
        <f t="shared" si="84"/>
        <v>0.31200484801376477</v>
      </c>
      <c r="AX155" t="str">
        <f t="shared" si="85"/>
        <v>James Madison</v>
      </c>
      <c r="AY155">
        <f t="shared" si="86"/>
        <v>0.61020014336688222</v>
      </c>
      <c r="AZ155" s="13">
        <f t="shared" si="87"/>
        <v>155</v>
      </c>
      <c r="BA155" t="str">
        <f t="shared" si="88"/>
        <v>James Madison</v>
      </c>
      <c r="BB155" t="str">
        <f t="shared" si="89"/>
        <v/>
      </c>
      <c r="BC155">
        <v>154</v>
      </c>
    </row>
    <row r="156" spans="1:55" x14ac:dyDescent="0.25">
      <c r="A156">
        <v>1</v>
      </c>
      <c r="B156">
        <v>1</v>
      </c>
      <c r="C156">
        <v>1</v>
      </c>
      <c r="D156" t="s">
        <v>173</v>
      </c>
      <c r="E156">
        <f>VLOOKUP($D156,'AUTOMATED RPPF'!$C$2:'AUTOMATED RPPF'!$Q$365,2,FALSE)</f>
        <v>66.386799999999994</v>
      </c>
      <c r="F156">
        <f>VLOOKUP($D156,'AUTOMATED RPPF'!$C$2:'AUTOMATED RPPF'!$Q$365,3,FALSE)</f>
        <v>273</v>
      </c>
      <c r="G156">
        <f>VLOOKUP($D156,'AUTOMATED RPPF'!$C$2:'AUTOMATED RPPF'!$Q$365,4,FALSE)</f>
        <v>65.650400000000005</v>
      </c>
      <c r="H156">
        <f>VLOOKUP($D156,'AUTOMATED RPPF'!$C$2:'AUTOMATED RPPF'!$Q$365,5,FALSE)</f>
        <v>273</v>
      </c>
      <c r="I156">
        <f>VLOOKUP($D156,'AUTOMATED RPPF'!$C$2:'AUTOMATED RPPF'!$Q$365,6,FALSE)</f>
        <v>103.501</v>
      </c>
      <c r="J156">
        <f>VLOOKUP($D156,'AUTOMATED RPPF'!$C$2:'AUTOMATED RPPF'!$Q$365,7,FALSE)</f>
        <v>250</v>
      </c>
      <c r="K156">
        <f>VLOOKUP($D156,'AUTOMATED RPPF'!$C$2:'AUTOMATED RPPF'!$Q$365,8,FALSE)</f>
        <v>104.096</v>
      </c>
      <c r="L156">
        <f>VLOOKUP($D156,'AUTOMATED RPPF'!$C$2:'AUTOMATED RPPF'!$Q$365,9,FALSE)</f>
        <v>238</v>
      </c>
      <c r="M156">
        <f>VLOOKUP($D156,'AUTOMATED RPPF'!$C$2:'AUTOMATED RPPF'!$Q$365,10,FALSE)</f>
        <v>102.142</v>
      </c>
      <c r="N156">
        <f>VLOOKUP($D156,'AUTOMATED RPPF'!$C$2:'AUTOMATED RPPF'!$Q$365,11,FALSE)</f>
        <v>84</v>
      </c>
      <c r="O156">
        <f>VLOOKUP($D156,'AUTOMATED RPPF'!$C$2:'AUTOMATED RPPF'!$Q$365,12,FALSE)</f>
        <v>105.239</v>
      </c>
      <c r="P156">
        <f>VLOOKUP($D156,'AUTOMATED RPPF'!$C$2:'AUTOMATED RPPF'!$Q$365,13,FALSE)</f>
        <v>123</v>
      </c>
      <c r="Q156">
        <f>VLOOKUP($D156,'AUTOMATED RPPF'!$C$2:'AUTOMATED RPPF'!$Q$365,14,FALSE)</f>
        <v>-1.14266</v>
      </c>
      <c r="R156">
        <f>VLOOKUP($D156,'AUTOMATED RPPF'!$C$2:'AUTOMATED RPPF'!$Q$365,15,FALSE)</f>
        <v>179</v>
      </c>
      <c r="S156" t="str">
        <f t="shared" si="60"/>
        <v>Lamar</v>
      </c>
      <c r="T156">
        <f t="shared" si="61"/>
        <v>104.096</v>
      </c>
      <c r="U156" t="str">
        <f t="shared" si="62"/>
        <v>Lamar</v>
      </c>
      <c r="V156">
        <f t="shared" si="63"/>
        <v>-1.7217278133604887E-2</v>
      </c>
      <c r="W156" s="13">
        <f t="shared" si="64"/>
        <v>179</v>
      </c>
      <c r="X156" t="str">
        <f t="shared" si="65"/>
        <v>Lamar</v>
      </c>
      <c r="Y156">
        <f t="shared" si="66"/>
        <v>719365.85224314884</v>
      </c>
      <c r="Z156" s="13">
        <f t="shared" si="67"/>
        <v>260</v>
      </c>
      <c r="AA156">
        <f t="shared" si="68"/>
        <v>25.906038413731032</v>
      </c>
      <c r="AB156">
        <f t="shared" si="69"/>
        <v>157</v>
      </c>
      <c r="AC156">
        <f t="shared" si="70"/>
        <v>168</v>
      </c>
      <c r="AD156" t="str">
        <f t="shared" si="71"/>
        <v>Lamar</v>
      </c>
      <c r="AE156">
        <f>VLOOKUP($AD156,'AUTOMATED RPPF'!$C$2:'AUTOMATED RPPF'!$AQ$365,17,FALSE)</f>
        <v>0.56541260000000004</v>
      </c>
      <c r="AF156" s="13">
        <f t="shared" si="72"/>
        <v>126</v>
      </c>
      <c r="AG156">
        <f>VLOOKUP($AD156,'AUTOMATED RPPF'!$C$2:'AUTOMATED RPPF'!$AQ$365,16,FALSE)</f>
        <v>0.31572620000000001</v>
      </c>
      <c r="AH156" s="13">
        <f t="shared" si="73"/>
        <v>262</v>
      </c>
      <c r="AI156">
        <f t="shared" si="74"/>
        <v>0.4405694</v>
      </c>
      <c r="AJ156" s="13">
        <f t="shared" si="75"/>
        <v>195</v>
      </c>
      <c r="AK156">
        <f>VLOOKUP($AD156,'AUTOMATED RPPF'!$C$2:'AUTOMATED RPPF'!$AQ$365,18,FALSE)</f>
        <v>0.34622320000000001</v>
      </c>
      <c r="AL156" s="13">
        <f t="shared" si="76"/>
        <v>232</v>
      </c>
      <c r="AM156">
        <f>VLOOKUP($AD156,'AUTOMATED RPPF'!$C$2:'AUTOMATED RPPF'!$AQ$365,19,FALSE)</f>
        <v>0.49681599999999998</v>
      </c>
      <c r="AN156" s="13">
        <f t="shared" si="77"/>
        <v>160</v>
      </c>
      <c r="AO156">
        <f t="shared" si="78"/>
        <v>199</v>
      </c>
      <c r="AP156">
        <f>IF(C156=1,(AO156/AE156),REF)</f>
        <v>351.95536852203151</v>
      </c>
      <c r="AQ156" s="13">
        <f t="shared" si="79"/>
        <v>160</v>
      </c>
      <c r="AR156">
        <f>IF(B156=1,(AO156/AI156),REF)</f>
        <v>451.68820167719321</v>
      </c>
      <c r="AS156" s="13">
        <f t="shared" si="80"/>
        <v>196</v>
      </c>
      <c r="AT156">
        <f t="shared" si="81"/>
        <v>160</v>
      </c>
      <c r="AU156" t="str">
        <f t="shared" si="82"/>
        <v>Lamar</v>
      </c>
      <c r="AV156">
        <f t="shared" si="83"/>
        <v>0.34876377785696133</v>
      </c>
      <c r="AW156">
        <f t="shared" si="84"/>
        <v>0.23346340252893877</v>
      </c>
      <c r="AX156" t="str">
        <f t="shared" si="85"/>
        <v>Lamar</v>
      </c>
      <c r="AY156">
        <f t="shared" si="86"/>
        <v>0.61041471175980133</v>
      </c>
      <c r="AZ156" s="13">
        <f t="shared" si="87"/>
        <v>154</v>
      </c>
      <c r="BA156" t="str">
        <f t="shared" si="88"/>
        <v>Lamar</v>
      </c>
      <c r="BB156" t="str">
        <f t="shared" si="89"/>
        <v/>
      </c>
      <c r="BC156">
        <v>155</v>
      </c>
    </row>
    <row r="157" spans="1:55" x14ac:dyDescent="0.25">
      <c r="A157">
        <v>1</v>
      </c>
      <c r="B157">
        <v>1</v>
      </c>
      <c r="C157">
        <v>1</v>
      </c>
      <c r="D157" t="s">
        <v>245</v>
      </c>
      <c r="E157">
        <f>VLOOKUP($D157,'AUTOMATED RPPF'!$C$2:'AUTOMATED RPPF'!$Q$365,2,FALSE)</f>
        <v>65.870400000000004</v>
      </c>
      <c r="F157">
        <f>VLOOKUP($D157,'AUTOMATED RPPF'!$C$2:'AUTOMATED RPPF'!$Q$365,3,FALSE)</f>
        <v>297</v>
      </c>
      <c r="G157">
        <f>VLOOKUP($D157,'AUTOMATED RPPF'!$C$2:'AUTOMATED RPPF'!$Q$365,4,FALSE)</f>
        <v>65.718900000000005</v>
      </c>
      <c r="H157">
        <f>VLOOKUP($D157,'AUTOMATED RPPF'!$C$2:'AUTOMATED RPPF'!$Q$365,5,FALSE)</f>
        <v>262</v>
      </c>
      <c r="I157">
        <f>VLOOKUP($D157,'AUTOMATED RPPF'!$C$2:'AUTOMATED RPPF'!$Q$365,6,FALSE)</f>
        <v>112.816</v>
      </c>
      <c r="J157">
        <f>VLOOKUP($D157,'AUTOMATED RPPF'!$C$2:'AUTOMATED RPPF'!$Q$365,7,FALSE)</f>
        <v>60</v>
      </c>
      <c r="K157">
        <f>VLOOKUP($D157,'AUTOMATED RPPF'!$C$2:'AUTOMATED RPPF'!$Q$365,8,FALSE)</f>
        <v>111.851</v>
      </c>
      <c r="L157">
        <f>VLOOKUP($D157,'AUTOMATED RPPF'!$C$2:'AUTOMATED RPPF'!$Q$365,9,FALSE)</f>
        <v>98</v>
      </c>
      <c r="M157">
        <f>VLOOKUP($D157,'AUTOMATED RPPF'!$C$2:'AUTOMATED RPPF'!$Q$365,10,FALSE)</f>
        <v>103.861</v>
      </c>
      <c r="N157">
        <f>VLOOKUP($D157,'AUTOMATED RPPF'!$C$2:'AUTOMATED RPPF'!$Q$365,11,FALSE)</f>
        <v>120</v>
      </c>
      <c r="O157">
        <f>VLOOKUP($D157,'AUTOMATED RPPF'!$C$2:'AUTOMATED RPPF'!$Q$365,12,FALSE)</f>
        <v>105.24</v>
      </c>
      <c r="P157">
        <f>VLOOKUP($D157,'AUTOMATED RPPF'!$C$2:'AUTOMATED RPPF'!$Q$365,13,FALSE)</f>
        <v>124</v>
      </c>
      <c r="Q157">
        <f>VLOOKUP($D157,'AUTOMATED RPPF'!$C$2:'AUTOMATED RPPF'!$Q$365,14,FALSE)</f>
        <v>6.6111500000000003</v>
      </c>
      <c r="R157">
        <f>VLOOKUP($D157,'AUTOMATED RPPF'!$C$2:'AUTOMATED RPPF'!$Q$365,15,FALSE)</f>
        <v>98</v>
      </c>
      <c r="S157" t="str">
        <f t="shared" si="60"/>
        <v>Northern Iowa</v>
      </c>
      <c r="T157">
        <f t="shared" si="61"/>
        <v>111.851</v>
      </c>
      <c r="U157" t="str">
        <f t="shared" si="62"/>
        <v>Northern Iowa</v>
      </c>
      <c r="V157">
        <f t="shared" si="63"/>
        <v>0.10036374456508544</v>
      </c>
      <c r="W157" s="13">
        <f t="shared" si="64"/>
        <v>97</v>
      </c>
      <c r="X157" t="str">
        <f t="shared" si="65"/>
        <v>Northern Iowa</v>
      </c>
      <c r="Y157">
        <f t="shared" si="66"/>
        <v>824081.26951835037</v>
      </c>
      <c r="Z157" s="13">
        <f t="shared" si="67"/>
        <v>129</v>
      </c>
      <c r="AA157">
        <f t="shared" si="68"/>
        <v>26.109529292196093</v>
      </c>
      <c r="AB157">
        <f t="shared" si="69"/>
        <v>168</v>
      </c>
      <c r="AC157">
        <f t="shared" si="70"/>
        <v>132.5</v>
      </c>
      <c r="AD157" t="str">
        <f t="shared" si="71"/>
        <v>Northern Iowa</v>
      </c>
      <c r="AE157">
        <f>VLOOKUP($AD157,'AUTOMATED RPPF'!$C$2:'AUTOMATED RPPF'!$AQ$365,17,FALSE)</f>
        <v>0.41121980000000002</v>
      </c>
      <c r="AF157" s="13">
        <f t="shared" si="72"/>
        <v>198</v>
      </c>
      <c r="AG157">
        <f>VLOOKUP($AD157,'AUTOMATED RPPF'!$C$2:'AUTOMATED RPPF'!$AQ$365,16,FALSE)</f>
        <v>0.78537000000000001</v>
      </c>
      <c r="AH157" s="13">
        <f t="shared" si="73"/>
        <v>70</v>
      </c>
      <c r="AI157">
        <f t="shared" si="74"/>
        <v>0.59829489999999996</v>
      </c>
      <c r="AJ157" s="13">
        <f t="shared" si="75"/>
        <v>120</v>
      </c>
      <c r="AK157">
        <f>VLOOKUP($AD157,'AUTOMATED RPPF'!$C$2:'AUTOMATED RPPF'!$AQ$365,18,FALSE)</f>
        <v>0.62831170000000003</v>
      </c>
      <c r="AL157" s="13">
        <f t="shared" si="76"/>
        <v>117</v>
      </c>
      <c r="AM157">
        <f>VLOOKUP($AD157,'AUTOMATED RPPF'!$C$2:'AUTOMATED RPPF'!$AQ$365,19,FALSE)</f>
        <v>0.36152190000000001</v>
      </c>
      <c r="AN157" s="13">
        <f t="shared" si="77"/>
        <v>219</v>
      </c>
      <c r="AO157">
        <f t="shared" si="78"/>
        <v>135.75</v>
      </c>
      <c r="AP157">
        <f>IF(C157=1,(AO157/AE157),REF)</f>
        <v>330.11542732134978</v>
      </c>
      <c r="AQ157" s="13">
        <f t="shared" si="79"/>
        <v>155</v>
      </c>
      <c r="AR157">
        <f>IF(B157=1,(AO157/AI157),REF)</f>
        <v>226.89479719783674</v>
      </c>
      <c r="AS157" s="13">
        <f t="shared" si="80"/>
        <v>124</v>
      </c>
      <c r="AT157">
        <f t="shared" si="81"/>
        <v>117</v>
      </c>
      <c r="AU157" t="str">
        <f t="shared" si="82"/>
        <v>Northern Iowa</v>
      </c>
      <c r="AV157">
        <f t="shared" si="83"/>
        <v>0.25528311225261457</v>
      </c>
      <c r="AW157">
        <f t="shared" si="84"/>
        <v>0.34553859100860534</v>
      </c>
      <c r="AX157" t="str">
        <f t="shared" si="85"/>
        <v>Northern Iowa</v>
      </c>
      <c r="AY157">
        <f t="shared" si="86"/>
        <v>0.61813914427240557</v>
      </c>
      <c r="AZ157" s="13">
        <f t="shared" si="87"/>
        <v>150</v>
      </c>
      <c r="BA157" t="str">
        <f t="shared" si="88"/>
        <v>Northern Iowa</v>
      </c>
      <c r="BB157" t="str">
        <f t="shared" si="89"/>
        <v/>
      </c>
      <c r="BC157">
        <v>156</v>
      </c>
    </row>
    <row r="158" spans="1:55" x14ac:dyDescent="0.25">
      <c r="A158">
        <v>1</v>
      </c>
      <c r="B158">
        <v>1</v>
      </c>
      <c r="C158">
        <v>1</v>
      </c>
      <c r="D158" t="s">
        <v>385</v>
      </c>
      <c r="E158">
        <f>VLOOKUP($D158,'AUTOMATED RPPF'!$C$2:'AUTOMATED RPPF'!$Q$365,2,FALSE)</f>
        <v>64.7179</v>
      </c>
      <c r="F158">
        <f>VLOOKUP($D158,'AUTOMATED RPPF'!$C$2:'AUTOMATED RPPF'!$Q$365,3,FALSE)</f>
        <v>338</v>
      </c>
      <c r="G158">
        <f>VLOOKUP($D158,'AUTOMATED RPPF'!$C$2:'AUTOMATED RPPF'!$Q$365,4,FALSE)</f>
        <v>64.056600000000003</v>
      </c>
      <c r="H158">
        <f>VLOOKUP($D158,'AUTOMATED RPPF'!$C$2:'AUTOMATED RPPF'!$Q$365,5,FALSE)</f>
        <v>335</v>
      </c>
      <c r="I158">
        <f>VLOOKUP($D158,'AUTOMATED RPPF'!$C$2:'AUTOMATED RPPF'!$Q$365,6,FALSE)</f>
        <v>109.97199999999999</v>
      </c>
      <c r="J158">
        <f>VLOOKUP($D158,'AUTOMATED RPPF'!$C$2:'AUTOMATED RPPF'!$Q$365,7,FALSE)</f>
        <v>90</v>
      </c>
      <c r="K158">
        <f>VLOOKUP($D158,'AUTOMATED RPPF'!$C$2:'AUTOMATED RPPF'!$Q$365,8,FALSE)</f>
        <v>112.092</v>
      </c>
      <c r="L158">
        <f>VLOOKUP($D158,'AUTOMATED RPPF'!$C$2:'AUTOMATED RPPF'!$Q$365,9,FALSE)</f>
        <v>94</v>
      </c>
      <c r="M158">
        <f>VLOOKUP($D158,'AUTOMATED RPPF'!$C$2:'AUTOMATED RPPF'!$Q$365,10,FALSE)</f>
        <v>108.247</v>
      </c>
      <c r="N158">
        <f>VLOOKUP($D158,'AUTOMATED RPPF'!$C$2:'AUTOMATED RPPF'!$Q$365,11,FALSE)</f>
        <v>233</v>
      </c>
      <c r="O158">
        <f>VLOOKUP($D158,'AUTOMATED RPPF'!$C$2:'AUTOMATED RPPF'!$Q$365,12,FALSE)</f>
        <v>109.21899999999999</v>
      </c>
      <c r="P158">
        <f>VLOOKUP($D158,'AUTOMATED RPPF'!$C$2:'AUTOMATED RPPF'!$Q$365,13,FALSE)</f>
        <v>206</v>
      </c>
      <c r="Q158">
        <f>VLOOKUP($D158,'AUTOMATED RPPF'!$C$2:'AUTOMATED RPPF'!$Q$365,14,FALSE)</f>
        <v>2.8729</v>
      </c>
      <c r="R158">
        <f>VLOOKUP($D158,'AUTOMATED RPPF'!$C$2:'AUTOMATED RPPF'!$Q$365,15,FALSE)</f>
        <v>128</v>
      </c>
      <c r="S158" t="str">
        <f t="shared" si="60"/>
        <v>Wofford</v>
      </c>
      <c r="T158">
        <f t="shared" si="61"/>
        <v>112.092</v>
      </c>
      <c r="U158" t="str">
        <f t="shared" si="62"/>
        <v>Wofford</v>
      </c>
      <c r="V158">
        <f t="shared" si="63"/>
        <v>4.4392664162465172E-2</v>
      </c>
      <c r="W158" s="13">
        <f t="shared" si="64"/>
        <v>126</v>
      </c>
      <c r="X158" t="str">
        <f t="shared" si="65"/>
        <v>Wofford</v>
      </c>
      <c r="Y158">
        <f t="shared" si="66"/>
        <v>813155.59185550548</v>
      </c>
      <c r="Z158" s="13">
        <f t="shared" si="67"/>
        <v>135</v>
      </c>
      <c r="AA158">
        <f t="shared" si="68"/>
        <v>28.200233007914246</v>
      </c>
      <c r="AB158">
        <f t="shared" si="69"/>
        <v>279</v>
      </c>
      <c r="AC158">
        <f t="shared" si="70"/>
        <v>202.5</v>
      </c>
      <c r="AD158" t="str">
        <f t="shared" si="71"/>
        <v>Wofford</v>
      </c>
      <c r="AE158">
        <f>VLOOKUP($AD158,'AUTOMATED RPPF'!$C$2:'AUTOMATED RPPF'!$AQ$365,17,FALSE)</f>
        <v>0.53201390000000004</v>
      </c>
      <c r="AF158" s="13">
        <f t="shared" si="72"/>
        <v>139</v>
      </c>
      <c r="AG158">
        <f>VLOOKUP($AD158,'AUTOMATED RPPF'!$C$2:'AUTOMATED RPPF'!$AQ$365,16,FALSE)</f>
        <v>0.52741590000000005</v>
      </c>
      <c r="AH158" s="13">
        <f t="shared" si="73"/>
        <v>159</v>
      </c>
      <c r="AI158">
        <f t="shared" si="74"/>
        <v>0.5297149000000001</v>
      </c>
      <c r="AJ158" s="13">
        <f t="shared" si="75"/>
        <v>149</v>
      </c>
      <c r="AK158">
        <f>VLOOKUP($AD158,'AUTOMATED RPPF'!$C$2:'AUTOMATED RPPF'!$AQ$365,18,FALSE)</f>
        <v>0.46341769999999999</v>
      </c>
      <c r="AL158" s="13">
        <f t="shared" si="76"/>
        <v>177</v>
      </c>
      <c r="AM158">
        <f>VLOOKUP($AD158,'AUTOMATED RPPF'!$C$2:'AUTOMATED RPPF'!$AQ$365,19,FALSE)</f>
        <v>0.76736199999999999</v>
      </c>
      <c r="AN158" s="13">
        <f t="shared" si="77"/>
        <v>62</v>
      </c>
      <c r="AO158">
        <f t="shared" si="78"/>
        <v>141.91666666666666</v>
      </c>
      <c r="AP158">
        <f>IF(C158=1,(AO158/AE158),REF)</f>
        <v>266.753681937007</v>
      </c>
      <c r="AQ158" s="13">
        <f t="shared" si="79"/>
        <v>132</v>
      </c>
      <c r="AR158">
        <f>IF(B158=1,(AO158/AI158),REF)</f>
        <v>267.91141171725889</v>
      </c>
      <c r="AS158" s="13">
        <f t="shared" si="80"/>
        <v>137</v>
      </c>
      <c r="AT158">
        <f t="shared" si="81"/>
        <v>132</v>
      </c>
      <c r="AU158" t="str">
        <f t="shared" si="82"/>
        <v>Wofford</v>
      </c>
      <c r="AV158">
        <f t="shared" si="83"/>
        <v>0.33738563496066526</v>
      </c>
      <c r="AW158">
        <f t="shared" si="84"/>
        <v>0.29964194802940425</v>
      </c>
      <c r="AX158" t="str">
        <f t="shared" si="85"/>
        <v>Wofford</v>
      </c>
      <c r="AY158">
        <f t="shared" si="86"/>
        <v>0.63277789106590976</v>
      </c>
      <c r="AZ158" s="13">
        <f t="shared" si="87"/>
        <v>139</v>
      </c>
      <c r="BA158" t="str">
        <f t="shared" si="88"/>
        <v>Wofford</v>
      </c>
      <c r="BB158" t="str">
        <f t="shared" si="89"/>
        <v/>
      </c>
      <c r="BC158">
        <v>157</v>
      </c>
    </row>
    <row r="159" spans="1:55" x14ac:dyDescent="0.25">
      <c r="A159">
        <v>1</v>
      </c>
      <c r="B159">
        <v>1</v>
      </c>
      <c r="C159">
        <v>1</v>
      </c>
      <c r="D159" t="s">
        <v>203</v>
      </c>
      <c r="E159">
        <f>VLOOKUP($D159,'AUTOMATED RPPF'!$C$2:'AUTOMATED RPPF'!$Q$365,2,FALSE)</f>
        <v>70.202100000000002</v>
      </c>
      <c r="F159">
        <f>VLOOKUP($D159,'AUTOMATED RPPF'!$C$2:'AUTOMATED RPPF'!$Q$365,3,FALSE)</f>
        <v>74</v>
      </c>
      <c r="G159">
        <f>VLOOKUP($D159,'AUTOMATED RPPF'!$C$2:'AUTOMATED RPPF'!$Q$365,4,FALSE)</f>
        <v>69.138199999999998</v>
      </c>
      <c r="H159">
        <f>VLOOKUP($D159,'AUTOMATED RPPF'!$C$2:'AUTOMATED RPPF'!$Q$365,5,FALSE)</f>
        <v>88</v>
      </c>
      <c r="I159">
        <f>VLOOKUP($D159,'AUTOMATED RPPF'!$C$2:'AUTOMATED RPPF'!$Q$365,6,FALSE)</f>
        <v>109.77500000000001</v>
      </c>
      <c r="J159">
        <f>VLOOKUP($D159,'AUTOMATED RPPF'!$C$2:'AUTOMATED RPPF'!$Q$365,7,FALSE)</f>
        <v>95</v>
      </c>
      <c r="K159">
        <f>VLOOKUP($D159,'AUTOMATED RPPF'!$C$2:'AUTOMATED RPPF'!$Q$365,8,FALSE)</f>
        <v>107.87</v>
      </c>
      <c r="L159">
        <f>VLOOKUP($D159,'AUTOMATED RPPF'!$C$2:'AUTOMATED RPPF'!$Q$365,9,FALSE)</f>
        <v>170</v>
      </c>
      <c r="M159">
        <f>VLOOKUP($D159,'AUTOMATED RPPF'!$C$2:'AUTOMATED RPPF'!$Q$365,10,FALSE)</f>
        <v>104.934</v>
      </c>
      <c r="N159">
        <f>VLOOKUP($D159,'AUTOMATED RPPF'!$C$2:'AUTOMATED RPPF'!$Q$365,11,FALSE)</f>
        <v>157</v>
      </c>
      <c r="O159">
        <f>VLOOKUP($D159,'AUTOMATED RPPF'!$C$2:'AUTOMATED RPPF'!$Q$365,12,FALSE)</f>
        <v>108.459</v>
      </c>
      <c r="P159">
        <f>VLOOKUP($D159,'AUTOMATED RPPF'!$C$2:'AUTOMATED RPPF'!$Q$365,13,FALSE)</f>
        <v>193</v>
      </c>
      <c r="Q159">
        <f>VLOOKUP($D159,'AUTOMATED RPPF'!$C$2:'AUTOMATED RPPF'!$Q$365,14,FALSE)</f>
        <v>-0.58877699999999999</v>
      </c>
      <c r="R159">
        <f>VLOOKUP($D159,'AUTOMATED RPPF'!$C$2:'AUTOMATED RPPF'!$Q$365,15,FALSE)</f>
        <v>171</v>
      </c>
      <c r="S159" t="str">
        <f t="shared" si="60"/>
        <v>Miami OH</v>
      </c>
      <c r="T159">
        <f t="shared" si="61"/>
        <v>107.87</v>
      </c>
      <c r="U159" t="str">
        <f t="shared" si="62"/>
        <v>Miami OH</v>
      </c>
      <c r="V159">
        <f t="shared" si="63"/>
        <v>-8.3900624055405562E-3</v>
      </c>
      <c r="W159" s="13">
        <f t="shared" si="64"/>
        <v>171</v>
      </c>
      <c r="X159" t="str">
        <f t="shared" si="65"/>
        <v>Miami OH</v>
      </c>
      <c r="Y159">
        <f t="shared" si="66"/>
        <v>816867.20584749011</v>
      </c>
      <c r="Z159" s="13">
        <f t="shared" si="67"/>
        <v>133</v>
      </c>
      <c r="AA159">
        <f t="shared" si="68"/>
        <v>25.708388234531874</v>
      </c>
      <c r="AB159">
        <f t="shared" si="69"/>
        <v>144</v>
      </c>
      <c r="AC159">
        <f t="shared" si="70"/>
        <v>157.5</v>
      </c>
      <c r="AD159" t="str">
        <f t="shared" si="71"/>
        <v>Miami OH</v>
      </c>
      <c r="AE159">
        <f>VLOOKUP($AD159,'AUTOMATED RPPF'!$C$2:'AUTOMATED RPPF'!$AQ$365,17,FALSE)</f>
        <v>0.41201969999999999</v>
      </c>
      <c r="AF159" s="13">
        <f t="shared" si="72"/>
        <v>197</v>
      </c>
      <c r="AG159">
        <f>VLOOKUP($AD159,'AUTOMATED RPPF'!$C$2:'AUTOMATED RPPF'!$AQ$365,16,FALSE)</f>
        <v>0.55911529999999998</v>
      </c>
      <c r="AH159" s="13">
        <f t="shared" si="73"/>
        <v>153</v>
      </c>
      <c r="AI159">
        <f t="shared" si="74"/>
        <v>0.48556749999999999</v>
      </c>
      <c r="AJ159" s="13">
        <f t="shared" si="75"/>
        <v>168</v>
      </c>
      <c r="AK159">
        <f>VLOOKUP($AD159,'AUTOMATED RPPF'!$C$2:'AUTOMATED RPPF'!$AQ$365,18,FALSE)</f>
        <v>0.48641640000000003</v>
      </c>
      <c r="AL159" s="13">
        <f t="shared" si="76"/>
        <v>165</v>
      </c>
      <c r="AM159">
        <f>VLOOKUP($AD159,'AUTOMATED RPPF'!$C$2:'AUTOMATED RPPF'!$AQ$365,19,FALSE)</f>
        <v>0.34282289999999999</v>
      </c>
      <c r="AN159" s="13">
        <f t="shared" si="77"/>
        <v>229</v>
      </c>
      <c r="AO159">
        <f t="shared" si="78"/>
        <v>170.58333333333334</v>
      </c>
      <c r="AP159">
        <f>IF(C159=1,(AO159/AE159),REF)</f>
        <v>414.01742036444699</v>
      </c>
      <c r="AQ159" s="13">
        <f t="shared" si="79"/>
        <v>186</v>
      </c>
      <c r="AR159">
        <f>IF(B159=1,(AO159/AI159),REF)</f>
        <v>351.30714747863755</v>
      </c>
      <c r="AS159" s="13">
        <f t="shared" si="80"/>
        <v>168</v>
      </c>
      <c r="AT159">
        <f t="shared" si="81"/>
        <v>165</v>
      </c>
      <c r="AU159" t="str">
        <f t="shared" si="82"/>
        <v>Miami OH</v>
      </c>
      <c r="AV159">
        <f t="shared" si="83"/>
        <v>0.25005225215016968</v>
      </c>
      <c r="AW159">
        <f t="shared" si="84"/>
        <v>0.2655205029091729</v>
      </c>
      <c r="AX159" t="str">
        <f t="shared" si="85"/>
        <v>Miami OH</v>
      </c>
      <c r="AY159">
        <f t="shared" si="86"/>
        <v>0.58143876812248063</v>
      </c>
      <c r="AZ159" s="13">
        <f t="shared" si="87"/>
        <v>185</v>
      </c>
      <c r="BA159" t="str">
        <f t="shared" si="88"/>
        <v>Miami OH</v>
      </c>
      <c r="BB159" t="str">
        <f t="shared" si="89"/>
        <v/>
      </c>
      <c r="BC159">
        <v>158</v>
      </c>
    </row>
    <row r="160" spans="1:55" x14ac:dyDescent="0.25">
      <c r="A160">
        <v>1</v>
      </c>
      <c r="B160">
        <v>1</v>
      </c>
      <c r="C160">
        <v>1</v>
      </c>
      <c r="D160" t="s">
        <v>275</v>
      </c>
      <c r="E160">
        <f>VLOOKUP($D160,'AUTOMATED RPPF'!$C$2:'AUTOMATED RPPF'!$Q$365,2,FALSE)</f>
        <v>70.596599999999995</v>
      </c>
      <c r="F160">
        <f>VLOOKUP($D160,'AUTOMATED RPPF'!$C$2:'AUTOMATED RPPF'!$Q$365,3,FALSE)</f>
        <v>58</v>
      </c>
      <c r="G160">
        <f>VLOOKUP($D160,'AUTOMATED RPPF'!$C$2:'AUTOMATED RPPF'!$Q$365,4,FALSE)</f>
        <v>70.353999999999999</v>
      </c>
      <c r="H160">
        <f>VLOOKUP($D160,'AUTOMATED RPPF'!$C$2:'AUTOMATED RPPF'!$Q$365,5,FALSE)</f>
        <v>46</v>
      </c>
      <c r="I160">
        <f>VLOOKUP($D160,'AUTOMATED RPPF'!$C$2:'AUTOMATED RPPF'!$Q$365,6,FALSE)</f>
        <v>107.75700000000001</v>
      </c>
      <c r="J160">
        <f>VLOOKUP($D160,'AUTOMATED RPPF'!$C$2:'AUTOMATED RPPF'!$Q$365,7,FALSE)</f>
        <v>138</v>
      </c>
      <c r="K160">
        <f>VLOOKUP($D160,'AUTOMATED RPPF'!$C$2:'AUTOMATED RPPF'!$Q$365,8,FALSE)</f>
        <v>109.19199999999999</v>
      </c>
      <c r="L160">
        <f>VLOOKUP($D160,'AUTOMATED RPPF'!$C$2:'AUTOMATED RPPF'!$Q$365,9,FALSE)</f>
        <v>138</v>
      </c>
      <c r="M160">
        <f>VLOOKUP($D160,'AUTOMATED RPPF'!$C$2:'AUTOMATED RPPF'!$Q$365,10,FALSE)</f>
        <v>102.163</v>
      </c>
      <c r="N160">
        <f>VLOOKUP($D160,'AUTOMATED RPPF'!$C$2:'AUTOMATED RPPF'!$Q$365,11,FALSE)</f>
        <v>85</v>
      </c>
      <c r="O160">
        <f>VLOOKUP($D160,'AUTOMATED RPPF'!$C$2:'AUTOMATED RPPF'!$Q$365,12,FALSE)</f>
        <v>105.819</v>
      </c>
      <c r="P160">
        <f>VLOOKUP($D160,'AUTOMATED RPPF'!$C$2:'AUTOMATED RPPF'!$Q$365,13,FALSE)</f>
        <v>144</v>
      </c>
      <c r="Q160">
        <f>VLOOKUP($D160,'AUTOMATED RPPF'!$C$2:'AUTOMATED RPPF'!$Q$365,14,FALSE)</f>
        <v>3.3725800000000001</v>
      </c>
      <c r="R160">
        <f>VLOOKUP($D160,'AUTOMATED RPPF'!$C$2:'AUTOMATED RPPF'!$Q$365,15,FALSE)</f>
        <v>125</v>
      </c>
      <c r="S160" t="str">
        <f t="shared" si="60"/>
        <v>Rhode Island</v>
      </c>
      <c r="T160">
        <f t="shared" si="61"/>
        <v>109.19199999999999</v>
      </c>
      <c r="U160" t="str">
        <f t="shared" si="62"/>
        <v>Rhode Island</v>
      </c>
      <c r="V160">
        <f t="shared" si="63"/>
        <v>4.7778504913834244E-2</v>
      </c>
      <c r="W160" s="13">
        <f t="shared" si="64"/>
        <v>125</v>
      </c>
      <c r="X160" t="str">
        <f t="shared" si="65"/>
        <v>Rhode Island</v>
      </c>
      <c r="Y160">
        <f t="shared" si="66"/>
        <v>841715.69836266222</v>
      </c>
      <c r="Z160" s="13">
        <f t="shared" si="67"/>
        <v>114</v>
      </c>
      <c r="AA160">
        <f t="shared" si="68"/>
        <v>24.576388259886887</v>
      </c>
      <c r="AB160">
        <f t="shared" si="69"/>
        <v>97</v>
      </c>
      <c r="AC160">
        <f t="shared" si="70"/>
        <v>111</v>
      </c>
      <c r="AD160" t="str">
        <f t="shared" si="71"/>
        <v>Rhode Island</v>
      </c>
      <c r="AE160">
        <f>VLOOKUP($AD160,'AUTOMATED RPPF'!$C$2:'AUTOMATED RPPF'!$AQ$365,17,FALSE)</f>
        <v>0.40701999999999999</v>
      </c>
      <c r="AF160" s="13">
        <f t="shared" si="72"/>
        <v>200</v>
      </c>
      <c r="AG160">
        <f>VLOOKUP($AD160,'AUTOMATED RPPF'!$C$2:'AUTOMATED RPPF'!$AQ$365,16,FALSE)</f>
        <v>0.67861079999999996</v>
      </c>
      <c r="AH160" s="13">
        <f t="shared" si="73"/>
        <v>108</v>
      </c>
      <c r="AI160">
        <f t="shared" si="74"/>
        <v>0.54281539999999995</v>
      </c>
      <c r="AJ160" s="13">
        <f t="shared" si="75"/>
        <v>140</v>
      </c>
      <c r="AK160">
        <f>VLOOKUP($AD160,'AUTOMATED RPPF'!$C$2:'AUTOMATED RPPF'!$AQ$365,18,FALSE)</f>
        <v>0.705094</v>
      </c>
      <c r="AL160" s="13">
        <f t="shared" si="76"/>
        <v>94</v>
      </c>
      <c r="AM160">
        <f>VLOOKUP($AD160,'AUTOMATED RPPF'!$C$2:'AUTOMATED RPPF'!$AQ$365,19,FALSE)</f>
        <v>0.38352049999999999</v>
      </c>
      <c r="AN160" s="13">
        <f t="shared" si="77"/>
        <v>205</v>
      </c>
      <c r="AO160">
        <f t="shared" si="78"/>
        <v>131.5</v>
      </c>
      <c r="AP160">
        <f>IF(C160=1,(AO160/AE160),REF)</f>
        <v>323.07994693135475</v>
      </c>
      <c r="AQ160" s="13">
        <f t="shared" si="79"/>
        <v>152</v>
      </c>
      <c r="AR160">
        <f>IF(B160=1,(AO160/AI160),REF)</f>
        <v>242.2554702758986</v>
      </c>
      <c r="AS160" s="13">
        <f t="shared" si="80"/>
        <v>130</v>
      </c>
      <c r="AT160">
        <f t="shared" si="81"/>
        <v>94</v>
      </c>
      <c r="AU160" t="str">
        <f t="shared" si="82"/>
        <v>Rhode Island</v>
      </c>
      <c r="AV160">
        <f t="shared" si="83"/>
        <v>0.25322081373783989</v>
      </c>
      <c r="AW160">
        <f t="shared" si="84"/>
        <v>0.31094049503809579</v>
      </c>
      <c r="AX160" t="str">
        <f t="shared" si="85"/>
        <v>Rhode Island</v>
      </c>
      <c r="AY160">
        <f t="shared" si="86"/>
        <v>0.60276679630481778</v>
      </c>
      <c r="AZ160" s="13">
        <f t="shared" si="87"/>
        <v>162</v>
      </c>
      <c r="BA160" t="str">
        <f t="shared" si="88"/>
        <v>Rhode Island</v>
      </c>
      <c r="BB160" t="str">
        <f t="shared" si="89"/>
        <v/>
      </c>
      <c r="BC160">
        <v>159</v>
      </c>
    </row>
    <row r="161" spans="1:55" x14ac:dyDescent="0.25">
      <c r="A161">
        <v>1</v>
      </c>
      <c r="B161">
        <v>1</v>
      </c>
      <c r="C161">
        <v>1</v>
      </c>
      <c r="D161" t="s">
        <v>82</v>
      </c>
      <c r="E161">
        <f>VLOOKUP($D161,'AUTOMATED RPPF'!$C$2:'AUTOMATED RPPF'!$Q$365,2,FALSE)</f>
        <v>70.676599999999993</v>
      </c>
      <c r="F161">
        <f>VLOOKUP($D161,'AUTOMATED RPPF'!$C$2:'AUTOMATED RPPF'!$Q$365,3,FALSE)</f>
        <v>53</v>
      </c>
      <c r="G161">
        <f>VLOOKUP($D161,'AUTOMATED RPPF'!$C$2:'AUTOMATED RPPF'!$Q$365,4,FALSE)</f>
        <v>70.55</v>
      </c>
      <c r="H161">
        <f>VLOOKUP($D161,'AUTOMATED RPPF'!$C$2:'AUTOMATED RPPF'!$Q$365,5,FALSE)</f>
        <v>37</v>
      </c>
      <c r="I161">
        <f>VLOOKUP($D161,'AUTOMATED RPPF'!$C$2:'AUTOMATED RPPF'!$Q$365,6,FALSE)</f>
        <v>106.991</v>
      </c>
      <c r="J161">
        <f>VLOOKUP($D161,'AUTOMATED RPPF'!$C$2:'AUTOMATED RPPF'!$Q$365,7,FALSE)</f>
        <v>151</v>
      </c>
      <c r="K161">
        <f>VLOOKUP($D161,'AUTOMATED RPPF'!$C$2:'AUTOMATED RPPF'!$Q$365,8,FALSE)</f>
        <v>107.40900000000001</v>
      </c>
      <c r="L161">
        <f>VLOOKUP($D161,'AUTOMATED RPPF'!$C$2:'AUTOMATED RPPF'!$Q$365,9,FALSE)</f>
        <v>178</v>
      </c>
      <c r="M161">
        <f>VLOOKUP($D161,'AUTOMATED RPPF'!$C$2:'AUTOMATED RPPF'!$Q$365,10,FALSE)</f>
        <v>104.188</v>
      </c>
      <c r="N161">
        <f>VLOOKUP($D161,'AUTOMATED RPPF'!$C$2:'AUTOMATED RPPF'!$Q$365,11,FALSE)</f>
        <v>132</v>
      </c>
      <c r="O161">
        <f>VLOOKUP($D161,'AUTOMATED RPPF'!$C$2:'AUTOMATED RPPF'!$Q$365,12,FALSE)</f>
        <v>107.15600000000001</v>
      </c>
      <c r="P161">
        <f>VLOOKUP($D161,'AUTOMATED RPPF'!$C$2:'AUTOMATED RPPF'!$Q$365,13,FALSE)</f>
        <v>166</v>
      </c>
      <c r="Q161">
        <f>VLOOKUP($D161,'AUTOMATED RPPF'!$C$2:'AUTOMATED RPPF'!$Q$365,14,FALSE)</f>
        <v>0.253465</v>
      </c>
      <c r="R161">
        <f>VLOOKUP($D161,'AUTOMATED RPPF'!$C$2:'AUTOMATED RPPF'!$Q$365,15,FALSE)</f>
        <v>158</v>
      </c>
      <c r="S161" t="str">
        <f t="shared" si="60"/>
        <v>Charleston</v>
      </c>
      <c r="T161">
        <f t="shared" si="61"/>
        <v>107.40900000000001</v>
      </c>
      <c r="U161" t="str">
        <f t="shared" si="62"/>
        <v>Charleston</v>
      </c>
      <c r="V161">
        <f t="shared" si="63"/>
        <v>3.579685497038626E-3</v>
      </c>
      <c r="W161" s="13">
        <f t="shared" si="64"/>
        <v>158</v>
      </c>
      <c r="X161" t="str">
        <f t="shared" si="65"/>
        <v>Charleston</v>
      </c>
      <c r="Y161">
        <f t="shared" si="66"/>
        <v>815374.25634392467</v>
      </c>
      <c r="Z161" s="13">
        <f t="shared" si="67"/>
        <v>134</v>
      </c>
      <c r="AA161">
        <f t="shared" si="68"/>
        <v>25.046713076909587</v>
      </c>
      <c r="AB161">
        <f t="shared" si="69"/>
        <v>116</v>
      </c>
      <c r="AC161">
        <f t="shared" si="70"/>
        <v>137</v>
      </c>
      <c r="AD161" t="str">
        <f t="shared" si="71"/>
        <v>Charleston</v>
      </c>
      <c r="AE161">
        <f>VLOOKUP($AD161,'AUTOMATED RPPF'!$C$2:'AUTOMATED RPPF'!$AQ$365,17,FALSE)</f>
        <v>0.45411770000000001</v>
      </c>
      <c r="AF161" s="13">
        <f t="shared" si="72"/>
        <v>177</v>
      </c>
      <c r="AG161">
        <f>VLOOKUP($AD161,'AUTOMATED RPPF'!$C$2:'AUTOMATED RPPF'!$AQ$365,16,FALSE)</f>
        <v>0.58221420000000002</v>
      </c>
      <c r="AH161" s="13">
        <f t="shared" si="73"/>
        <v>142</v>
      </c>
      <c r="AI161">
        <f t="shared" si="74"/>
        <v>0.51816594999999999</v>
      </c>
      <c r="AJ161" s="13">
        <f t="shared" si="75"/>
        <v>155</v>
      </c>
      <c r="AK161">
        <f>VLOOKUP($AD161,'AUTOMATED RPPF'!$C$2:'AUTOMATED RPPF'!$AQ$365,18,FALSE)</f>
        <v>0.56771329999999998</v>
      </c>
      <c r="AL161" s="13">
        <f t="shared" si="76"/>
        <v>133</v>
      </c>
      <c r="AM161">
        <f>VLOOKUP($AD161,'AUTOMATED RPPF'!$C$2:'AUTOMATED RPPF'!$AQ$365,19,FALSE)</f>
        <v>0.46991699999999997</v>
      </c>
      <c r="AN161" s="13">
        <f t="shared" si="77"/>
        <v>170</v>
      </c>
      <c r="AO161">
        <f t="shared" si="78"/>
        <v>147.83333333333334</v>
      </c>
      <c r="AP161">
        <f>IF(C161=1,(AO161/AE161),REF)</f>
        <v>325.53968570996756</v>
      </c>
      <c r="AQ161" s="13">
        <f t="shared" si="79"/>
        <v>153</v>
      </c>
      <c r="AR161">
        <f>IF(B161=1,(AO161/AI161),REF)</f>
        <v>285.3011343823988</v>
      </c>
      <c r="AS161" s="13">
        <f t="shared" si="80"/>
        <v>144</v>
      </c>
      <c r="AT161">
        <f t="shared" si="81"/>
        <v>133</v>
      </c>
      <c r="AU161" t="str">
        <f t="shared" si="82"/>
        <v>Charleston</v>
      </c>
      <c r="AV161">
        <f t="shared" si="83"/>
        <v>0.28230767545351415</v>
      </c>
      <c r="AW161">
        <f t="shared" si="84"/>
        <v>0.29081396524282371</v>
      </c>
      <c r="AX161" t="str">
        <f t="shared" si="85"/>
        <v>Charleston</v>
      </c>
      <c r="AY161">
        <f t="shared" si="86"/>
        <v>0.60657809761993375</v>
      </c>
      <c r="AZ161" s="13">
        <f t="shared" si="87"/>
        <v>158</v>
      </c>
      <c r="BA161" t="str">
        <f t="shared" si="88"/>
        <v>Charleston</v>
      </c>
      <c r="BB161" t="str">
        <f t="shared" si="89"/>
        <v/>
      </c>
      <c r="BC161">
        <v>160</v>
      </c>
    </row>
    <row r="162" spans="1:55" x14ac:dyDescent="0.25">
      <c r="A162">
        <v>1</v>
      </c>
      <c r="B162">
        <v>1</v>
      </c>
      <c r="C162">
        <v>1</v>
      </c>
      <c r="D162" t="s">
        <v>342</v>
      </c>
      <c r="E162">
        <f>VLOOKUP($D162,'AUTOMATED RPPF'!$C$2:'AUTOMATED RPPF'!$Q$365,2,FALSE)</f>
        <v>67.374700000000004</v>
      </c>
      <c r="F162">
        <f>VLOOKUP($D162,'AUTOMATED RPPF'!$C$2:'AUTOMATED RPPF'!$Q$365,3,FALSE)</f>
        <v>218</v>
      </c>
      <c r="G162">
        <f>VLOOKUP($D162,'AUTOMATED RPPF'!$C$2:'AUTOMATED RPPF'!$Q$365,4,FALSE)</f>
        <v>66.819199999999995</v>
      </c>
      <c r="H162">
        <f>VLOOKUP($D162,'AUTOMATED RPPF'!$C$2:'AUTOMATED RPPF'!$Q$365,5,FALSE)</f>
        <v>210</v>
      </c>
      <c r="I162">
        <f>VLOOKUP($D162,'AUTOMATED RPPF'!$C$2:'AUTOMATED RPPF'!$Q$365,6,FALSE)</f>
        <v>106.11499999999999</v>
      </c>
      <c r="J162">
        <f>VLOOKUP($D162,'AUTOMATED RPPF'!$C$2:'AUTOMATED RPPF'!$Q$365,7,FALSE)</f>
        <v>170</v>
      </c>
      <c r="K162">
        <f>VLOOKUP($D162,'AUTOMATED RPPF'!$C$2:'AUTOMATED RPPF'!$Q$365,8,FALSE)</f>
        <v>109.79900000000001</v>
      </c>
      <c r="L162">
        <f>VLOOKUP($D162,'AUTOMATED RPPF'!$C$2:'AUTOMATED RPPF'!$Q$365,9,FALSE)</f>
        <v>124</v>
      </c>
      <c r="M162">
        <f>VLOOKUP($D162,'AUTOMATED RPPF'!$C$2:'AUTOMATED RPPF'!$Q$365,10,FALSE)</f>
        <v>108.49299999999999</v>
      </c>
      <c r="N162">
        <f>VLOOKUP($D162,'AUTOMATED RPPF'!$C$2:'AUTOMATED RPPF'!$Q$365,11,FALSE)</f>
        <v>239</v>
      </c>
      <c r="O162">
        <f>VLOOKUP($D162,'AUTOMATED RPPF'!$C$2:'AUTOMATED RPPF'!$Q$365,12,FALSE)</f>
        <v>108.30500000000001</v>
      </c>
      <c r="P162">
        <f>VLOOKUP($D162,'AUTOMATED RPPF'!$C$2:'AUTOMATED RPPF'!$Q$365,13,FALSE)</f>
        <v>189</v>
      </c>
      <c r="Q162">
        <f>VLOOKUP($D162,'AUTOMATED RPPF'!$C$2:'AUTOMATED RPPF'!$Q$365,14,FALSE)</f>
        <v>1.4944999999999999</v>
      </c>
      <c r="R162">
        <f>VLOOKUP($D162,'AUTOMATED RPPF'!$C$2:'AUTOMATED RPPF'!$Q$365,15,FALSE)</f>
        <v>145</v>
      </c>
      <c r="S162" t="str">
        <f t="shared" si="60"/>
        <v>UC Riverside</v>
      </c>
      <c r="T162">
        <f t="shared" si="61"/>
        <v>109.79900000000001</v>
      </c>
      <c r="U162" t="str">
        <f t="shared" si="62"/>
        <v>UC Riverside</v>
      </c>
      <c r="V162">
        <f t="shared" si="63"/>
        <v>2.2174495767699146E-2</v>
      </c>
      <c r="W162" s="13">
        <f t="shared" si="64"/>
        <v>146</v>
      </c>
      <c r="X162" t="str">
        <f t="shared" si="65"/>
        <v>UC Riverside</v>
      </c>
      <c r="Y162">
        <f t="shared" si="66"/>
        <v>812257.28277125477</v>
      </c>
      <c r="Z162" s="13">
        <f t="shared" si="67"/>
        <v>140</v>
      </c>
      <c r="AA162">
        <f t="shared" si="68"/>
        <v>26.726418604618644</v>
      </c>
      <c r="AB162">
        <f t="shared" si="69"/>
        <v>202</v>
      </c>
      <c r="AC162">
        <f t="shared" si="70"/>
        <v>174</v>
      </c>
      <c r="AD162" t="str">
        <f t="shared" si="71"/>
        <v>UC Riverside</v>
      </c>
      <c r="AE162">
        <f>VLOOKUP($AD162,'AUTOMATED RPPF'!$C$2:'AUTOMATED RPPF'!$AQ$365,17,FALSE)</f>
        <v>0.46261720000000001</v>
      </c>
      <c r="AF162" s="13">
        <f t="shared" si="72"/>
        <v>172</v>
      </c>
      <c r="AG162">
        <f>VLOOKUP($AD162,'AUTOMATED RPPF'!$C$2:'AUTOMATED RPPF'!$AQ$365,16,FALSE)</f>
        <v>0.57551459999999999</v>
      </c>
      <c r="AH162" s="13">
        <f t="shared" si="73"/>
        <v>146</v>
      </c>
      <c r="AI162">
        <f t="shared" si="74"/>
        <v>0.51906589999999997</v>
      </c>
      <c r="AJ162" s="13">
        <f t="shared" si="75"/>
        <v>154</v>
      </c>
      <c r="AK162">
        <f>VLOOKUP($AD162,'AUTOMATED RPPF'!$C$2:'AUTOMATED RPPF'!$AQ$365,18,FALSE)</f>
        <v>0.46951739999999997</v>
      </c>
      <c r="AL162" s="13">
        <f t="shared" si="76"/>
        <v>174</v>
      </c>
      <c r="AM162">
        <f>VLOOKUP($AD162,'AUTOMATED RPPF'!$C$2:'AUTOMATED RPPF'!$AQ$365,19,FALSE)</f>
        <v>0.4812167</v>
      </c>
      <c r="AN162" s="13">
        <f t="shared" si="77"/>
        <v>167</v>
      </c>
      <c r="AO162">
        <f t="shared" si="78"/>
        <v>159.16666666666666</v>
      </c>
      <c r="AP162">
        <f>IF(C162=1,(AO162/AE162),REF)</f>
        <v>344.05695825115595</v>
      </c>
      <c r="AQ162" s="13">
        <f t="shared" si="79"/>
        <v>158</v>
      </c>
      <c r="AR162">
        <f>IF(B162=1,(AO162/AI162),REF)</f>
        <v>306.64057620943055</v>
      </c>
      <c r="AS162" s="13">
        <f t="shared" si="80"/>
        <v>154</v>
      </c>
      <c r="AT162">
        <f t="shared" si="81"/>
        <v>154</v>
      </c>
      <c r="AU162" t="str">
        <f t="shared" si="82"/>
        <v>UC Riverside</v>
      </c>
      <c r="AV162">
        <f t="shared" si="83"/>
        <v>0.28600484586295788</v>
      </c>
      <c r="AW162">
        <f t="shared" si="84"/>
        <v>0.28870421229200616</v>
      </c>
      <c r="AX162" t="str">
        <f t="shared" si="85"/>
        <v>UC Riverside</v>
      </c>
      <c r="AY162">
        <f t="shared" si="86"/>
        <v>0.60724957374305999</v>
      </c>
      <c r="AZ162" s="13">
        <f t="shared" si="87"/>
        <v>157</v>
      </c>
      <c r="BA162" t="str">
        <f t="shared" si="88"/>
        <v>UC Riverside</v>
      </c>
      <c r="BB162" t="str">
        <f t="shared" si="89"/>
        <v/>
      </c>
      <c r="BC162">
        <v>161</v>
      </c>
    </row>
    <row r="163" spans="1:55" x14ac:dyDescent="0.25">
      <c r="A163">
        <v>1</v>
      </c>
      <c r="B163">
        <v>1</v>
      </c>
      <c r="C163">
        <v>1</v>
      </c>
      <c r="D163" t="s">
        <v>276</v>
      </c>
      <c r="E163">
        <f>VLOOKUP($D163,'AUTOMATED RPPF'!$C$2:'AUTOMATED RPPF'!$Q$365,2,FALSE)</f>
        <v>65.9983</v>
      </c>
      <c r="F163">
        <f>VLOOKUP($D163,'AUTOMATED RPPF'!$C$2:'AUTOMATED RPPF'!$Q$365,3,FALSE)</f>
        <v>292</v>
      </c>
      <c r="G163">
        <f>VLOOKUP($D163,'AUTOMATED RPPF'!$C$2:'AUTOMATED RPPF'!$Q$365,4,FALSE)</f>
        <v>65.522099999999995</v>
      </c>
      <c r="H163">
        <f>VLOOKUP($D163,'AUTOMATED RPPF'!$C$2:'AUTOMATED RPPF'!$Q$365,5,FALSE)</f>
        <v>282</v>
      </c>
      <c r="I163">
        <f>VLOOKUP($D163,'AUTOMATED RPPF'!$C$2:'AUTOMATED RPPF'!$Q$365,6,FALSE)</f>
        <v>107.81100000000001</v>
      </c>
      <c r="J163">
        <f>VLOOKUP($D163,'AUTOMATED RPPF'!$C$2:'AUTOMATED RPPF'!$Q$365,7,FALSE)</f>
        <v>137</v>
      </c>
      <c r="K163">
        <f>VLOOKUP($D163,'AUTOMATED RPPF'!$C$2:'AUTOMATED RPPF'!$Q$365,8,FALSE)</f>
        <v>109.07599999999999</v>
      </c>
      <c r="L163">
        <f>VLOOKUP($D163,'AUTOMATED RPPF'!$C$2:'AUTOMATED RPPF'!$Q$365,9,FALSE)</f>
        <v>141</v>
      </c>
      <c r="M163">
        <f>VLOOKUP($D163,'AUTOMATED RPPF'!$C$2:'AUTOMATED RPPF'!$Q$365,10,FALSE)</f>
        <v>106.292</v>
      </c>
      <c r="N163">
        <f>VLOOKUP($D163,'AUTOMATED RPPF'!$C$2:'AUTOMATED RPPF'!$Q$365,11,FALSE)</f>
        <v>180</v>
      </c>
      <c r="O163">
        <f>VLOOKUP($D163,'AUTOMATED RPPF'!$C$2:'AUTOMATED RPPF'!$Q$365,12,FALSE)</f>
        <v>110.23699999999999</v>
      </c>
      <c r="P163">
        <f>VLOOKUP($D163,'AUTOMATED RPPF'!$C$2:'AUTOMATED RPPF'!$Q$365,13,FALSE)</f>
        <v>227</v>
      </c>
      <c r="Q163">
        <f>VLOOKUP($D163,'AUTOMATED RPPF'!$C$2:'AUTOMATED RPPF'!$Q$365,14,FALSE)</f>
        <v>-1.16099</v>
      </c>
      <c r="R163">
        <f>VLOOKUP($D163,'AUTOMATED RPPF'!$C$2:'AUTOMATED RPPF'!$Q$365,15,FALSE)</f>
        <v>180</v>
      </c>
      <c r="S163" t="str">
        <f t="shared" si="60"/>
        <v>Rice</v>
      </c>
      <c r="T163">
        <f t="shared" si="61"/>
        <v>109.07599999999999</v>
      </c>
      <c r="U163" t="str">
        <f t="shared" si="62"/>
        <v>Rice</v>
      </c>
      <c r="V163">
        <f t="shared" si="63"/>
        <v>-1.7591362201753703E-2</v>
      </c>
      <c r="W163" s="13">
        <f t="shared" si="64"/>
        <v>180</v>
      </c>
      <c r="X163" t="str">
        <f t="shared" si="65"/>
        <v>Rice</v>
      </c>
      <c r="Y163">
        <f t="shared" si="66"/>
        <v>785219.64334058075</v>
      </c>
      <c r="Z163" s="13">
        <f t="shared" si="67"/>
        <v>174</v>
      </c>
      <c r="AA163">
        <f t="shared" si="68"/>
        <v>28.066681625325202</v>
      </c>
      <c r="AB163">
        <f t="shared" si="69"/>
        <v>271</v>
      </c>
      <c r="AC163">
        <f t="shared" si="70"/>
        <v>225.5</v>
      </c>
      <c r="AD163" t="str">
        <f t="shared" si="71"/>
        <v>Rice</v>
      </c>
      <c r="AE163">
        <f>VLOOKUP($AD163,'AUTOMATED RPPF'!$C$2:'AUTOMATED RPPF'!$AQ$365,17,FALSE)</f>
        <v>0.51211459999999998</v>
      </c>
      <c r="AF163" s="13">
        <f t="shared" si="72"/>
        <v>146</v>
      </c>
      <c r="AG163">
        <f>VLOOKUP($AD163,'AUTOMATED RPPF'!$C$2:'AUTOMATED RPPF'!$AQ$365,16,FALSE)</f>
        <v>0.42092089999999999</v>
      </c>
      <c r="AH163" s="13">
        <f t="shared" si="73"/>
        <v>209</v>
      </c>
      <c r="AI163">
        <f t="shared" si="74"/>
        <v>0.46651774999999995</v>
      </c>
      <c r="AJ163" s="13">
        <f t="shared" si="75"/>
        <v>180</v>
      </c>
      <c r="AK163">
        <f>VLOOKUP($AD163,'AUTOMATED RPPF'!$C$2:'AUTOMATED RPPF'!$AQ$365,18,FALSE)</f>
        <v>0.45471820000000002</v>
      </c>
      <c r="AL163" s="13">
        <f t="shared" si="76"/>
        <v>182</v>
      </c>
      <c r="AM163">
        <f>VLOOKUP($AD163,'AUTOMATED RPPF'!$C$2:'AUTOMATED RPPF'!$AQ$365,19,FALSE)</f>
        <v>0.55001359999999999</v>
      </c>
      <c r="AN163" s="13">
        <f t="shared" si="77"/>
        <v>136</v>
      </c>
      <c r="AO163">
        <f t="shared" si="78"/>
        <v>179.58333333333334</v>
      </c>
      <c r="AP163">
        <f>IF(C163=1,(AO163/AE163),REF)</f>
        <v>350.67020806150293</v>
      </c>
      <c r="AQ163" s="13">
        <f t="shared" si="79"/>
        <v>159</v>
      </c>
      <c r="AR163">
        <f>IF(B163=1,(AO163/AI163),REF)</f>
        <v>384.94426703664192</v>
      </c>
      <c r="AS163" s="13">
        <f t="shared" si="80"/>
        <v>177</v>
      </c>
      <c r="AT163">
        <f t="shared" si="81"/>
        <v>159</v>
      </c>
      <c r="AU163" t="str">
        <f t="shared" si="82"/>
        <v>Rice</v>
      </c>
      <c r="AV163">
        <f t="shared" si="83"/>
        <v>0.31600352031183909</v>
      </c>
      <c r="AW163">
        <f t="shared" si="84"/>
        <v>0.25220446134554675</v>
      </c>
      <c r="AX163" t="str">
        <f t="shared" si="85"/>
        <v>Rice</v>
      </c>
      <c r="AY163">
        <f t="shared" si="86"/>
        <v>0.60449252343670623</v>
      </c>
      <c r="AZ163" s="13">
        <f t="shared" si="87"/>
        <v>159</v>
      </c>
      <c r="BA163" t="str">
        <f t="shared" si="88"/>
        <v>Rice</v>
      </c>
      <c r="BB163" t="str">
        <f t="shared" si="89"/>
        <v/>
      </c>
      <c r="BC163">
        <v>162</v>
      </c>
    </row>
    <row r="164" spans="1:55" x14ac:dyDescent="0.25">
      <c r="A164">
        <v>1</v>
      </c>
      <c r="B164">
        <v>1</v>
      </c>
      <c r="C164">
        <v>1</v>
      </c>
      <c r="D164" t="s">
        <v>80</v>
      </c>
      <c r="E164">
        <f>VLOOKUP($D164,'AUTOMATED RPPF'!$C$2:'AUTOMATED RPPF'!$Q$365,2,FALSE)</f>
        <v>66.278800000000004</v>
      </c>
      <c r="F164">
        <f>VLOOKUP($D164,'AUTOMATED RPPF'!$C$2:'AUTOMATED RPPF'!$Q$365,3,FALSE)</f>
        <v>279</v>
      </c>
      <c r="G164">
        <f>VLOOKUP($D164,'AUTOMATED RPPF'!$C$2:'AUTOMATED RPPF'!$Q$365,4,FALSE)</f>
        <v>65.704300000000003</v>
      </c>
      <c r="H164">
        <f>VLOOKUP($D164,'AUTOMATED RPPF'!$C$2:'AUTOMATED RPPF'!$Q$365,5,FALSE)</f>
        <v>264</v>
      </c>
      <c r="I164">
        <f>VLOOKUP($D164,'AUTOMATED RPPF'!$C$2:'AUTOMATED RPPF'!$Q$365,6,FALSE)</f>
        <v>105.03100000000001</v>
      </c>
      <c r="J164">
        <f>VLOOKUP($D164,'AUTOMATED RPPF'!$C$2:'AUTOMATED RPPF'!$Q$365,7,FALSE)</f>
        <v>202</v>
      </c>
      <c r="K164">
        <f>VLOOKUP($D164,'AUTOMATED RPPF'!$C$2:'AUTOMATED RPPF'!$Q$365,8,FALSE)</f>
        <v>102.187</v>
      </c>
      <c r="L164">
        <f>VLOOKUP($D164,'AUTOMATED RPPF'!$C$2:'AUTOMATED RPPF'!$Q$365,9,FALSE)</f>
        <v>274</v>
      </c>
      <c r="M164">
        <f>VLOOKUP($D164,'AUTOMATED RPPF'!$C$2:'AUTOMATED RPPF'!$Q$365,10,FALSE)</f>
        <v>96.238500000000002</v>
      </c>
      <c r="N164">
        <f>VLOOKUP($D164,'AUTOMATED RPPF'!$C$2:'AUTOMATED RPPF'!$Q$365,11,FALSE)</f>
        <v>17</v>
      </c>
      <c r="O164">
        <f>VLOOKUP($D164,'AUTOMATED RPPF'!$C$2:'AUTOMATED RPPF'!$Q$365,12,FALSE)</f>
        <v>103.389</v>
      </c>
      <c r="P164">
        <f>VLOOKUP($D164,'AUTOMATED RPPF'!$C$2:'AUTOMATED RPPF'!$Q$365,13,FALSE)</f>
        <v>94</v>
      </c>
      <c r="Q164">
        <f>VLOOKUP($D164,'AUTOMATED RPPF'!$C$2:'AUTOMATED RPPF'!$Q$365,14,FALSE)</f>
        <v>-1.20163</v>
      </c>
      <c r="R164">
        <f>VLOOKUP($D164,'AUTOMATED RPPF'!$C$2:'AUTOMATED RPPF'!$Q$365,15,FALSE)</f>
        <v>182</v>
      </c>
      <c r="S164" t="str">
        <f t="shared" si="60"/>
        <v>Central Connecticut</v>
      </c>
      <c r="T164">
        <f t="shared" si="61"/>
        <v>102.187</v>
      </c>
      <c r="U164" t="str">
        <f t="shared" si="62"/>
        <v>Central Connecticut</v>
      </c>
      <c r="V164">
        <f t="shared" si="63"/>
        <v>-1.8135512411208383E-2</v>
      </c>
      <c r="W164" s="13">
        <f t="shared" si="64"/>
        <v>182</v>
      </c>
      <c r="X164" t="str">
        <f t="shared" si="65"/>
        <v>Central Connecticut</v>
      </c>
      <c r="Y164">
        <f t="shared" si="66"/>
        <v>692095.35656575719</v>
      </c>
      <c r="Z164" s="13">
        <f t="shared" si="67"/>
        <v>292</v>
      </c>
      <c r="AA164">
        <f t="shared" si="68"/>
        <v>25.222277458138755</v>
      </c>
      <c r="AB164">
        <f t="shared" si="69"/>
        <v>124</v>
      </c>
      <c r="AC164">
        <f t="shared" si="70"/>
        <v>153</v>
      </c>
      <c r="AD164" t="str">
        <f t="shared" si="71"/>
        <v>Central Connecticut</v>
      </c>
      <c r="AE164">
        <f>VLOOKUP($AD164,'AUTOMATED RPPF'!$C$2:'AUTOMATED RPPF'!$AQ$365,17,FALSE)</f>
        <v>0.52281420000000001</v>
      </c>
      <c r="AF164" s="13">
        <f t="shared" si="72"/>
        <v>142</v>
      </c>
      <c r="AG164">
        <f>VLOOKUP($AD164,'AUTOMATED RPPF'!$C$2:'AUTOMATED RPPF'!$AQ$365,16,FALSE)</f>
        <v>0.35062490000000002</v>
      </c>
      <c r="AH164" s="13">
        <f t="shared" si="73"/>
        <v>249</v>
      </c>
      <c r="AI164">
        <f t="shared" si="74"/>
        <v>0.43671955000000001</v>
      </c>
      <c r="AJ164" s="13">
        <f t="shared" si="75"/>
        <v>196</v>
      </c>
      <c r="AK164">
        <f>VLOOKUP($AD164,'AUTOMATED RPPF'!$C$2:'AUTOMATED RPPF'!$AQ$365,18,FALSE)</f>
        <v>0.40972069999999999</v>
      </c>
      <c r="AL164" s="13">
        <f t="shared" si="76"/>
        <v>208</v>
      </c>
      <c r="AM164">
        <f>VLOOKUP($AD164,'AUTOMATED RPPF'!$C$2:'AUTOMATED RPPF'!$AQ$365,19,FALSE)</f>
        <v>0.702685</v>
      </c>
      <c r="AN164" s="13">
        <f t="shared" si="77"/>
        <v>85</v>
      </c>
      <c r="AO164">
        <f t="shared" si="78"/>
        <v>186</v>
      </c>
      <c r="AP164">
        <f>IF(C164=1,(AO164/AE164),REF)</f>
        <v>355.7669244637961</v>
      </c>
      <c r="AQ164" s="13">
        <f t="shared" si="79"/>
        <v>162</v>
      </c>
      <c r="AR164">
        <f>IF(B164=1,(AO164/AI164),REF)</f>
        <v>425.90261874010446</v>
      </c>
      <c r="AS164" s="13">
        <f t="shared" si="80"/>
        <v>190</v>
      </c>
      <c r="AT164">
        <f t="shared" si="81"/>
        <v>162</v>
      </c>
      <c r="AU164" t="str">
        <f t="shared" si="82"/>
        <v>Central Connecticut</v>
      </c>
      <c r="AV164">
        <f t="shared" si="83"/>
        <v>0.32214060374385295</v>
      </c>
      <c r="AW164">
        <f t="shared" si="84"/>
        <v>0.23313000304227688</v>
      </c>
      <c r="AX164" t="str">
        <f t="shared" si="85"/>
        <v>Central Connecticut</v>
      </c>
      <c r="AY164">
        <f t="shared" si="86"/>
        <v>0.5989490434016117</v>
      </c>
      <c r="AZ164" s="13">
        <f t="shared" si="87"/>
        <v>168</v>
      </c>
      <c r="BA164" t="str">
        <f t="shared" si="88"/>
        <v>Central Connecticut</v>
      </c>
      <c r="BB164" t="str">
        <f t="shared" si="89"/>
        <v/>
      </c>
      <c r="BC164">
        <v>163</v>
      </c>
    </row>
    <row r="165" spans="1:55" x14ac:dyDescent="0.25">
      <c r="A165">
        <v>1</v>
      </c>
      <c r="B165">
        <v>1</v>
      </c>
      <c r="C165">
        <v>1</v>
      </c>
      <c r="D165" t="s">
        <v>188</v>
      </c>
      <c r="E165">
        <f>VLOOKUP($D165,'AUTOMATED RPPF'!$C$2:'AUTOMATED RPPF'!$Q$365,2,FALSE)</f>
        <v>68.251000000000005</v>
      </c>
      <c r="F165">
        <f>VLOOKUP($D165,'AUTOMATED RPPF'!$C$2:'AUTOMATED RPPF'!$Q$365,3,FALSE)</f>
        <v>175</v>
      </c>
      <c r="G165">
        <f>VLOOKUP($D165,'AUTOMATED RPPF'!$C$2:'AUTOMATED RPPF'!$Q$365,4,FALSE)</f>
        <v>67.204499999999996</v>
      </c>
      <c r="H165">
        <f>VLOOKUP($D165,'AUTOMATED RPPF'!$C$2:'AUTOMATED RPPF'!$Q$365,5,FALSE)</f>
        <v>191</v>
      </c>
      <c r="I165">
        <f>VLOOKUP($D165,'AUTOMATED RPPF'!$C$2:'AUTOMATED RPPF'!$Q$365,6,FALSE)</f>
        <v>101.09699999999999</v>
      </c>
      <c r="J165">
        <f>VLOOKUP($D165,'AUTOMATED RPPF'!$C$2:'AUTOMATED RPPF'!$Q$365,7,FALSE)</f>
        <v>284</v>
      </c>
      <c r="K165">
        <f>VLOOKUP($D165,'AUTOMATED RPPF'!$C$2:'AUTOMATED RPPF'!$Q$365,8,FALSE)</f>
        <v>103.54</v>
      </c>
      <c r="L165">
        <f>VLOOKUP($D165,'AUTOMATED RPPF'!$C$2:'AUTOMATED RPPF'!$Q$365,9,FALSE)</f>
        <v>244</v>
      </c>
      <c r="M165">
        <f>VLOOKUP($D165,'AUTOMATED RPPF'!$C$2:'AUTOMATED RPPF'!$Q$365,10,FALSE)</f>
        <v>104.339</v>
      </c>
      <c r="N165">
        <f>VLOOKUP($D165,'AUTOMATED RPPF'!$C$2:'AUTOMATED RPPF'!$Q$365,11,FALSE)</f>
        <v>140</v>
      </c>
      <c r="O165">
        <f>VLOOKUP($D165,'AUTOMATED RPPF'!$C$2:'AUTOMATED RPPF'!$Q$365,12,FALSE)</f>
        <v>103.678</v>
      </c>
      <c r="P165">
        <f>VLOOKUP($D165,'AUTOMATED RPPF'!$C$2:'AUTOMATED RPPF'!$Q$365,13,FALSE)</f>
        <v>99</v>
      </c>
      <c r="Q165">
        <f>VLOOKUP($D165,'AUTOMATED RPPF'!$C$2:'AUTOMATED RPPF'!$Q$365,14,FALSE)</f>
        <v>-0.137743</v>
      </c>
      <c r="R165">
        <f>VLOOKUP($D165,'AUTOMATED RPPF'!$C$2:'AUTOMATED RPPF'!$Q$365,15,FALSE)</f>
        <v>165</v>
      </c>
      <c r="S165" t="str">
        <f t="shared" si="60"/>
        <v>Loyola Marymount</v>
      </c>
      <c r="T165">
        <f t="shared" si="61"/>
        <v>103.54</v>
      </c>
      <c r="U165" t="str">
        <f t="shared" si="62"/>
        <v>Loyola Marymount</v>
      </c>
      <c r="V165">
        <f t="shared" si="63"/>
        <v>-2.0219483963603612E-3</v>
      </c>
      <c r="W165" s="13">
        <f t="shared" si="64"/>
        <v>165</v>
      </c>
      <c r="X165" t="str">
        <f t="shared" si="65"/>
        <v>Loyola Marymount</v>
      </c>
      <c r="Y165">
        <f t="shared" si="66"/>
        <v>731687.00223160023</v>
      </c>
      <c r="Z165" s="13">
        <f t="shared" si="67"/>
        <v>244</v>
      </c>
      <c r="AA165">
        <f t="shared" si="68"/>
        <v>24.603084510868435</v>
      </c>
      <c r="AB165">
        <f t="shared" si="69"/>
        <v>98</v>
      </c>
      <c r="AC165">
        <f t="shared" si="70"/>
        <v>131.5</v>
      </c>
      <c r="AD165" t="str">
        <f t="shared" si="71"/>
        <v>Loyola Marymount</v>
      </c>
      <c r="AE165">
        <f>VLOOKUP($AD165,'AUTOMATED RPPF'!$C$2:'AUTOMATED RPPF'!$AQ$365,17,FALSE)</f>
        <v>0.45061800000000002</v>
      </c>
      <c r="AF165" s="13">
        <f t="shared" si="72"/>
        <v>180</v>
      </c>
      <c r="AG165">
        <f>VLOOKUP($AD165,'AUTOMATED RPPF'!$C$2:'AUTOMATED RPPF'!$AQ$365,16,FALSE)</f>
        <v>0.57951450000000004</v>
      </c>
      <c r="AH165" s="13">
        <f t="shared" si="73"/>
        <v>145</v>
      </c>
      <c r="AI165">
        <f t="shared" si="74"/>
        <v>0.51506625000000006</v>
      </c>
      <c r="AJ165" s="13">
        <f t="shared" si="75"/>
        <v>156</v>
      </c>
      <c r="AK165">
        <f>VLOOKUP($AD165,'AUTOMATED RPPF'!$C$2:'AUTOMATED RPPF'!$AQ$365,18,FALSE)</f>
        <v>0.52901450000000005</v>
      </c>
      <c r="AL165" s="13">
        <f t="shared" si="76"/>
        <v>145</v>
      </c>
      <c r="AM165">
        <f>VLOOKUP($AD165,'AUTOMATED RPPF'!$C$2:'AUTOMATED RPPF'!$AQ$365,19,FALSE)</f>
        <v>0.44661810000000002</v>
      </c>
      <c r="AN165" s="13">
        <f t="shared" si="77"/>
        <v>181</v>
      </c>
      <c r="AO165">
        <f t="shared" si="78"/>
        <v>170.41666666666666</v>
      </c>
      <c r="AP165">
        <f>IF(C165=1,(AO165/AE165),REF)</f>
        <v>378.18433055640622</v>
      </c>
      <c r="AQ165" s="13">
        <f t="shared" si="79"/>
        <v>173</v>
      </c>
      <c r="AR165">
        <f>IF(B165=1,(AO165/AI165),REF)</f>
        <v>330.86358631858843</v>
      </c>
      <c r="AS165" s="13">
        <f t="shared" si="80"/>
        <v>162</v>
      </c>
      <c r="AT165">
        <f t="shared" si="81"/>
        <v>145</v>
      </c>
      <c r="AU165" t="str">
        <f t="shared" si="82"/>
        <v>Loyola Marymount</v>
      </c>
      <c r="AV165">
        <f t="shared" si="83"/>
        <v>0.27596425530332275</v>
      </c>
      <c r="AW165">
        <f t="shared" si="84"/>
        <v>0.28376987976357343</v>
      </c>
      <c r="AX165" t="str">
        <f t="shared" si="85"/>
        <v>Loyola Marymount</v>
      </c>
      <c r="AY165">
        <f t="shared" si="86"/>
        <v>0.60087027343113963</v>
      </c>
      <c r="AZ165" s="13">
        <f t="shared" si="87"/>
        <v>165</v>
      </c>
      <c r="BA165" t="str">
        <f t="shared" si="88"/>
        <v>Loyola Marymount</v>
      </c>
      <c r="BB165" t="str">
        <f t="shared" si="89"/>
        <v/>
      </c>
      <c r="BC165">
        <v>164</v>
      </c>
    </row>
    <row r="166" spans="1:55" x14ac:dyDescent="0.25">
      <c r="A166">
        <v>1</v>
      </c>
      <c r="B166">
        <v>1</v>
      </c>
      <c r="C166">
        <v>1</v>
      </c>
      <c r="D166" t="s">
        <v>288</v>
      </c>
      <c r="E166">
        <f>VLOOKUP($D166,'AUTOMATED RPPF'!$C$2:'AUTOMATED RPPF'!$Q$365,2,FALSE)</f>
        <v>68.497500000000002</v>
      </c>
      <c r="F166">
        <f>VLOOKUP($D166,'AUTOMATED RPPF'!$C$2:'AUTOMATED RPPF'!$Q$365,3,FALSE)</f>
        <v>162</v>
      </c>
      <c r="G166">
        <f>VLOOKUP($D166,'AUTOMATED RPPF'!$C$2:'AUTOMATED RPPF'!$Q$365,4,FALSE)</f>
        <v>68.023700000000005</v>
      </c>
      <c r="H166">
        <f>VLOOKUP($D166,'AUTOMATED RPPF'!$C$2:'AUTOMATED RPPF'!$Q$365,5,FALSE)</f>
        <v>146</v>
      </c>
      <c r="I166">
        <f>VLOOKUP($D166,'AUTOMATED RPPF'!$C$2:'AUTOMATED RPPF'!$Q$365,6,FALSE)</f>
        <v>104.625</v>
      </c>
      <c r="J166">
        <f>VLOOKUP($D166,'AUTOMATED RPPF'!$C$2:'AUTOMATED RPPF'!$Q$365,7,FALSE)</f>
        <v>214</v>
      </c>
      <c r="K166">
        <f>VLOOKUP($D166,'AUTOMATED RPPF'!$C$2:'AUTOMATED RPPF'!$Q$365,8,FALSE)</f>
        <v>109.715</v>
      </c>
      <c r="L166">
        <f>VLOOKUP($D166,'AUTOMATED RPPF'!$C$2:'AUTOMATED RPPF'!$Q$365,9,FALSE)</f>
        <v>127</v>
      </c>
      <c r="M166">
        <f>VLOOKUP($D166,'AUTOMATED RPPF'!$C$2:'AUTOMATED RPPF'!$Q$365,10,FALSE)</f>
        <v>110.92700000000001</v>
      </c>
      <c r="N166">
        <f>VLOOKUP($D166,'AUTOMATED RPPF'!$C$2:'AUTOMATED RPPF'!$Q$365,11,FALSE)</f>
        <v>293</v>
      </c>
      <c r="O166">
        <f>VLOOKUP($D166,'AUTOMATED RPPF'!$C$2:'AUTOMATED RPPF'!$Q$365,12,FALSE)</f>
        <v>109.994</v>
      </c>
      <c r="P166">
        <f>VLOOKUP($D166,'AUTOMATED RPPF'!$C$2:'AUTOMATED RPPF'!$Q$365,13,FALSE)</f>
        <v>221</v>
      </c>
      <c r="Q166">
        <f>VLOOKUP($D166,'AUTOMATED RPPF'!$C$2:'AUTOMATED RPPF'!$Q$365,14,FALSE)</f>
        <v>-0.27955799999999997</v>
      </c>
      <c r="R166">
        <f>VLOOKUP($D166,'AUTOMATED RPPF'!$C$2:'AUTOMATED RPPF'!$Q$365,15,FALSE)</f>
        <v>169</v>
      </c>
      <c r="S166" t="str">
        <f t="shared" si="60"/>
        <v>Sam Houston St.</v>
      </c>
      <c r="T166">
        <f t="shared" si="61"/>
        <v>109.715</v>
      </c>
      <c r="U166" t="str">
        <f t="shared" si="62"/>
        <v>Sam Houston St.</v>
      </c>
      <c r="V166">
        <f t="shared" si="63"/>
        <v>-4.0731413555238714E-3</v>
      </c>
      <c r="W166" s="13">
        <f t="shared" si="64"/>
        <v>169</v>
      </c>
      <c r="X166" t="str">
        <f t="shared" si="65"/>
        <v>Sam Houston St.</v>
      </c>
      <c r="Y166">
        <f t="shared" si="66"/>
        <v>824530.52045943763</v>
      </c>
      <c r="Z166" s="13">
        <f t="shared" si="67"/>
        <v>128</v>
      </c>
      <c r="AA166">
        <f t="shared" si="68"/>
        <v>26.947325737410615</v>
      </c>
      <c r="AB166">
        <f t="shared" si="69"/>
        <v>212</v>
      </c>
      <c r="AC166">
        <f t="shared" si="70"/>
        <v>190.5</v>
      </c>
      <c r="AD166" t="str">
        <f t="shared" si="71"/>
        <v>Sam Houston St.</v>
      </c>
      <c r="AE166">
        <f>VLOOKUP($AD166,'AUTOMATED RPPF'!$C$2:'AUTOMATED RPPF'!$AQ$365,17,FALSE)</f>
        <v>0.46591680000000002</v>
      </c>
      <c r="AF166" s="13">
        <f t="shared" si="72"/>
        <v>168</v>
      </c>
      <c r="AG166">
        <f>VLOOKUP($AD166,'AUTOMATED RPPF'!$C$2:'AUTOMATED RPPF'!$AQ$365,16,FALSE)</f>
        <v>0.52031629999999995</v>
      </c>
      <c r="AH166" s="13">
        <f t="shared" si="73"/>
        <v>163</v>
      </c>
      <c r="AI166">
        <f t="shared" si="74"/>
        <v>0.49311654999999999</v>
      </c>
      <c r="AJ166" s="13">
        <f t="shared" si="75"/>
        <v>165</v>
      </c>
      <c r="AK166">
        <f>VLOOKUP($AD166,'AUTOMATED RPPF'!$C$2:'AUTOMATED RPPF'!$AQ$365,18,FALSE)</f>
        <v>0.44381930000000003</v>
      </c>
      <c r="AL166" s="13">
        <f t="shared" si="76"/>
        <v>193</v>
      </c>
      <c r="AM166">
        <f>VLOOKUP($AD166,'AUTOMATED RPPF'!$C$2:'AUTOMATED RPPF'!$AQ$365,19,FALSE)</f>
        <v>0.44121860000000002</v>
      </c>
      <c r="AN166" s="13">
        <f t="shared" si="77"/>
        <v>186</v>
      </c>
      <c r="AO166">
        <f t="shared" si="78"/>
        <v>171.91666666666666</v>
      </c>
      <c r="AP166">
        <f>IF(C166=1,(AO166/AE166),REF)</f>
        <v>368.9857645542437</v>
      </c>
      <c r="AQ166" s="13">
        <f t="shared" si="79"/>
        <v>167</v>
      </c>
      <c r="AR166">
        <f>IF(B166=1,(AO166/AI166),REF)</f>
        <v>348.63292798967439</v>
      </c>
      <c r="AS166" s="13">
        <f t="shared" si="80"/>
        <v>166</v>
      </c>
      <c r="AT166">
        <f t="shared" si="81"/>
        <v>165</v>
      </c>
      <c r="AU166" t="str">
        <f t="shared" si="82"/>
        <v>Sam Houston St.</v>
      </c>
      <c r="AV166">
        <f t="shared" si="83"/>
        <v>0.28603689812530458</v>
      </c>
      <c r="AW166">
        <f t="shared" si="84"/>
        <v>0.26990619484009221</v>
      </c>
      <c r="AX166" t="str">
        <f t="shared" si="85"/>
        <v>Sam Houston St.</v>
      </c>
      <c r="AY166">
        <f t="shared" si="86"/>
        <v>0.59923909203728076</v>
      </c>
      <c r="AZ166" s="13">
        <f t="shared" si="87"/>
        <v>167</v>
      </c>
      <c r="BA166" t="str">
        <f t="shared" si="88"/>
        <v>Sam Houston St.</v>
      </c>
      <c r="BB166" t="str">
        <f t="shared" si="89"/>
        <v/>
      </c>
      <c r="BC166">
        <v>165</v>
      </c>
    </row>
    <row r="167" spans="1:55" x14ac:dyDescent="0.25">
      <c r="A167">
        <v>1</v>
      </c>
      <c r="B167">
        <v>1</v>
      </c>
      <c r="C167">
        <v>1</v>
      </c>
      <c r="D167" t="s">
        <v>232</v>
      </c>
      <c r="E167">
        <f>VLOOKUP($D167,'AUTOMATED RPPF'!$C$2:'AUTOMATED RPPF'!$Q$365,2,FALSE)</f>
        <v>67.446100000000001</v>
      </c>
      <c r="F167">
        <f>VLOOKUP($D167,'AUTOMATED RPPF'!$C$2:'AUTOMATED RPPF'!$Q$365,3,FALSE)</f>
        <v>211</v>
      </c>
      <c r="G167">
        <f>VLOOKUP($D167,'AUTOMATED RPPF'!$C$2:'AUTOMATED RPPF'!$Q$365,4,FALSE)</f>
        <v>66.677999999999997</v>
      </c>
      <c r="H167">
        <f>VLOOKUP($D167,'AUTOMATED RPPF'!$C$2:'AUTOMATED RPPF'!$Q$365,5,FALSE)</f>
        <v>215</v>
      </c>
      <c r="I167">
        <f>VLOOKUP($D167,'AUTOMATED RPPF'!$C$2:'AUTOMATED RPPF'!$Q$365,6,FALSE)</f>
        <v>110.086</v>
      </c>
      <c r="J167">
        <f>VLOOKUP($D167,'AUTOMATED RPPF'!$C$2:'AUTOMATED RPPF'!$Q$365,7,FALSE)</f>
        <v>88</v>
      </c>
      <c r="K167">
        <f>VLOOKUP($D167,'AUTOMATED RPPF'!$C$2:'AUTOMATED RPPF'!$Q$365,8,FALSE)</f>
        <v>108.85599999999999</v>
      </c>
      <c r="L167">
        <f>VLOOKUP($D167,'AUTOMATED RPPF'!$C$2:'AUTOMATED RPPF'!$Q$365,9,FALSE)</f>
        <v>148</v>
      </c>
      <c r="M167">
        <f>VLOOKUP($D167,'AUTOMATED RPPF'!$C$2:'AUTOMATED RPPF'!$Q$365,10,FALSE)</f>
        <v>105.245</v>
      </c>
      <c r="N167">
        <f>VLOOKUP($D167,'AUTOMATED RPPF'!$C$2:'AUTOMATED RPPF'!$Q$365,11,FALSE)</f>
        <v>164</v>
      </c>
      <c r="O167">
        <f>VLOOKUP($D167,'AUTOMATED RPPF'!$C$2:'AUTOMATED RPPF'!$Q$365,12,FALSE)</f>
        <v>109.636</v>
      </c>
      <c r="P167">
        <f>VLOOKUP($D167,'AUTOMATED RPPF'!$C$2:'AUTOMATED RPPF'!$Q$365,13,FALSE)</f>
        <v>213</v>
      </c>
      <c r="Q167">
        <f>VLOOKUP($D167,'AUTOMATED RPPF'!$C$2:'AUTOMATED RPPF'!$Q$365,14,FALSE)</f>
        <v>-0.77996399999999999</v>
      </c>
      <c r="R167">
        <f>VLOOKUP($D167,'AUTOMATED RPPF'!$C$2:'AUTOMATED RPPF'!$Q$365,15,FALSE)</f>
        <v>173</v>
      </c>
      <c r="S167" t="str">
        <f t="shared" si="60"/>
        <v>Norfolk St.</v>
      </c>
      <c r="T167">
        <f t="shared" si="61"/>
        <v>108.85599999999999</v>
      </c>
      <c r="U167" t="str">
        <f t="shared" si="62"/>
        <v>Norfolk St.</v>
      </c>
      <c r="V167">
        <f t="shared" si="63"/>
        <v>-1.1564790254736761E-2</v>
      </c>
      <c r="W167" s="13">
        <f t="shared" si="64"/>
        <v>173</v>
      </c>
      <c r="X167" t="str">
        <f t="shared" si="65"/>
        <v>Norfolk St.</v>
      </c>
      <c r="Y167">
        <f t="shared" si="66"/>
        <v>799211.24469112954</v>
      </c>
      <c r="Z167" s="13">
        <f t="shared" si="67"/>
        <v>159</v>
      </c>
      <c r="AA167">
        <f t="shared" si="68"/>
        <v>27.225022628901893</v>
      </c>
      <c r="AB167">
        <f t="shared" si="69"/>
        <v>227</v>
      </c>
      <c r="AC167">
        <f t="shared" si="70"/>
        <v>200</v>
      </c>
      <c r="AD167" t="str">
        <f t="shared" si="71"/>
        <v>Norfolk St.</v>
      </c>
      <c r="AE167">
        <f>VLOOKUP($AD167,'AUTOMATED RPPF'!$C$2:'AUTOMATED RPPF'!$AQ$365,17,FALSE)</f>
        <v>0.5134145</v>
      </c>
      <c r="AF167" s="13">
        <f t="shared" si="72"/>
        <v>145</v>
      </c>
      <c r="AG167">
        <f>VLOOKUP($AD167,'AUTOMATED RPPF'!$C$2:'AUTOMATED RPPF'!$AQ$365,16,FALSE)</f>
        <v>0.37972289999999997</v>
      </c>
      <c r="AH167" s="13">
        <f t="shared" si="73"/>
        <v>229</v>
      </c>
      <c r="AI167">
        <f t="shared" si="74"/>
        <v>0.44656869999999999</v>
      </c>
      <c r="AJ167" s="13">
        <f t="shared" si="75"/>
        <v>191</v>
      </c>
      <c r="AK167">
        <f>VLOOKUP($AD167,'AUTOMATED RPPF'!$C$2:'AUTOMATED RPPF'!$AQ$365,18,FALSE)</f>
        <v>0.51321539999999999</v>
      </c>
      <c r="AL167" s="13">
        <f t="shared" si="76"/>
        <v>154</v>
      </c>
      <c r="AM167">
        <f>VLOOKUP($AD167,'AUTOMATED RPPF'!$C$2:'AUTOMATED RPPF'!$AQ$365,19,FALSE)</f>
        <v>0.50911510000000004</v>
      </c>
      <c r="AN167" s="13">
        <f t="shared" si="77"/>
        <v>151</v>
      </c>
      <c r="AO167">
        <f t="shared" si="78"/>
        <v>171.33333333333334</v>
      </c>
      <c r="AP167">
        <f>IF(C167=1,(AO167/AE167),REF)</f>
        <v>333.71346803281432</v>
      </c>
      <c r="AQ167" s="13">
        <f t="shared" si="79"/>
        <v>156</v>
      </c>
      <c r="AR167">
        <f>IF(B167=1,(AO167/AI167),REF)</f>
        <v>383.66623843841575</v>
      </c>
      <c r="AS167" s="13">
        <f t="shared" si="80"/>
        <v>176</v>
      </c>
      <c r="AT167">
        <f t="shared" si="81"/>
        <v>154</v>
      </c>
      <c r="AU167" t="str">
        <f t="shared" si="82"/>
        <v>Norfolk St.</v>
      </c>
      <c r="AV167">
        <f t="shared" si="83"/>
        <v>0.31837972769822326</v>
      </c>
      <c r="AW167">
        <f t="shared" si="84"/>
        <v>0.24152017040548746</v>
      </c>
      <c r="AX167" t="str">
        <f t="shared" si="85"/>
        <v>Norfolk St.</v>
      </c>
      <c r="AY167">
        <f t="shared" si="86"/>
        <v>0.6009414452446028</v>
      </c>
      <c r="AZ167" s="13">
        <f t="shared" si="87"/>
        <v>164</v>
      </c>
      <c r="BA167" t="str">
        <f t="shared" si="88"/>
        <v>Norfolk St.</v>
      </c>
      <c r="BB167" t="str">
        <f t="shared" si="89"/>
        <v/>
      </c>
      <c r="BC167">
        <v>166</v>
      </c>
    </row>
    <row r="168" spans="1:55" x14ac:dyDescent="0.25">
      <c r="A168">
        <v>1</v>
      </c>
      <c r="B168">
        <v>1</v>
      </c>
      <c r="C168">
        <v>1</v>
      </c>
      <c r="D168" t="s">
        <v>337</v>
      </c>
      <c r="E168">
        <f>VLOOKUP($D168,'AUTOMATED RPPF'!$C$2:'AUTOMATED RPPF'!$Q$365,2,FALSE)</f>
        <v>67.819800000000001</v>
      </c>
      <c r="F168">
        <f>VLOOKUP($D168,'AUTOMATED RPPF'!$C$2:'AUTOMATED RPPF'!$Q$365,3,FALSE)</f>
        <v>198</v>
      </c>
      <c r="G168">
        <f>VLOOKUP($D168,'AUTOMATED RPPF'!$C$2:'AUTOMATED RPPF'!$Q$365,4,FALSE)</f>
        <v>66.820899999999995</v>
      </c>
      <c r="H168">
        <f>VLOOKUP($D168,'AUTOMATED RPPF'!$C$2:'AUTOMATED RPPF'!$Q$365,5,FALSE)</f>
        <v>209</v>
      </c>
      <c r="I168">
        <f>VLOOKUP($D168,'AUTOMATED RPPF'!$C$2:'AUTOMATED RPPF'!$Q$365,6,FALSE)</f>
        <v>107.82</v>
      </c>
      <c r="J168">
        <f>VLOOKUP($D168,'AUTOMATED RPPF'!$C$2:'AUTOMATED RPPF'!$Q$365,7,FALSE)</f>
        <v>136</v>
      </c>
      <c r="K168">
        <f>VLOOKUP($D168,'AUTOMATED RPPF'!$C$2:'AUTOMATED RPPF'!$Q$365,8,FALSE)</f>
        <v>108.044</v>
      </c>
      <c r="L168">
        <f>VLOOKUP($D168,'AUTOMATED RPPF'!$C$2:'AUTOMATED RPPF'!$Q$365,9,FALSE)</f>
        <v>165</v>
      </c>
      <c r="M168">
        <f>VLOOKUP($D168,'AUTOMATED RPPF'!$C$2:'AUTOMATED RPPF'!$Q$365,10,FALSE)</f>
        <v>103.71899999999999</v>
      </c>
      <c r="N168">
        <f>VLOOKUP($D168,'AUTOMATED RPPF'!$C$2:'AUTOMATED RPPF'!$Q$365,11,FALSE)</f>
        <v>116</v>
      </c>
      <c r="O168">
        <f>VLOOKUP($D168,'AUTOMATED RPPF'!$C$2:'AUTOMATED RPPF'!$Q$365,12,FALSE)</f>
        <v>107.051</v>
      </c>
      <c r="P168">
        <f>VLOOKUP($D168,'AUTOMATED RPPF'!$C$2:'AUTOMATED RPPF'!$Q$365,13,FALSE)</f>
        <v>164</v>
      </c>
      <c r="Q168">
        <f>VLOOKUP($D168,'AUTOMATED RPPF'!$C$2:'AUTOMATED RPPF'!$Q$365,14,FALSE)</f>
        <v>0.99278699999999998</v>
      </c>
      <c r="R168">
        <f>VLOOKUP($D168,'AUTOMATED RPPF'!$C$2:'AUTOMATED RPPF'!$Q$365,15,FALSE)</f>
        <v>149</v>
      </c>
      <c r="S168" t="str">
        <f t="shared" si="60"/>
        <v>Tulane</v>
      </c>
      <c r="T168">
        <f t="shared" si="61"/>
        <v>108.044</v>
      </c>
      <c r="U168" t="str">
        <f t="shared" si="62"/>
        <v>Tulane</v>
      </c>
      <c r="V168">
        <f t="shared" si="63"/>
        <v>1.4641741792219897E-2</v>
      </c>
      <c r="W168" s="13">
        <f t="shared" si="64"/>
        <v>149</v>
      </c>
      <c r="X168" t="str">
        <f t="shared" si="65"/>
        <v>Tulane</v>
      </c>
      <c r="Y168">
        <f t="shared" si="66"/>
        <v>791694.83787833282</v>
      </c>
      <c r="Z168" s="13">
        <f t="shared" si="67"/>
        <v>168</v>
      </c>
      <c r="AA168">
        <f t="shared" si="68"/>
        <v>26.060855065217432</v>
      </c>
      <c r="AB168">
        <f t="shared" si="69"/>
        <v>165</v>
      </c>
      <c r="AC168">
        <f t="shared" si="70"/>
        <v>157</v>
      </c>
      <c r="AD168" t="str">
        <f t="shared" si="71"/>
        <v>Tulane</v>
      </c>
      <c r="AE168">
        <f>VLOOKUP($AD168,'AUTOMATED RPPF'!$C$2:'AUTOMATED RPPF'!$AQ$365,17,FALSE)</f>
        <v>0.4079199</v>
      </c>
      <c r="AF168" s="13">
        <f t="shared" si="72"/>
        <v>199</v>
      </c>
      <c r="AG168">
        <f>VLOOKUP($AD168,'AUTOMATED RPPF'!$C$2:'AUTOMATED RPPF'!$AQ$365,16,FALSE)</f>
        <v>0.66851119999999997</v>
      </c>
      <c r="AH168" s="13">
        <f t="shared" si="73"/>
        <v>112</v>
      </c>
      <c r="AI168">
        <f t="shared" si="74"/>
        <v>0.53821554999999999</v>
      </c>
      <c r="AJ168" s="13">
        <f t="shared" si="75"/>
        <v>144</v>
      </c>
      <c r="AK168">
        <f>VLOOKUP($AD168,'AUTOMATED RPPF'!$C$2:'AUTOMATED RPPF'!$AQ$365,18,FALSE)</f>
        <v>0.43861990000000001</v>
      </c>
      <c r="AL168" s="13">
        <f t="shared" si="76"/>
        <v>199</v>
      </c>
      <c r="AM168">
        <f>VLOOKUP($AD168,'AUTOMATED RPPF'!$C$2:'AUTOMATED RPPF'!$AQ$365,19,FALSE)</f>
        <v>0.58361220000000003</v>
      </c>
      <c r="AN168" s="13">
        <f t="shared" si="77"/>
        <v>122</v>
      </c>
      <c r="AO168">
        <f t="shared" si="78"/>
        <v>156.5</v>
      </c>
      <c r="AP168">
        <f>IF(C168=1,(AO168/AE168),REF)</f>
        <v>383.65375163114129</v>
      </c>
      <c r="AQ168" s="13">
        <f t="shared" si="79"/>
        <v>176</v>
      </c>
      <c r="AR168">
        <f>IF(B168=1,(AO168/AI168),REF)</f>
        <v>290.77569386466075</v>
      </c>
      <c r="AS168" s="13">
        <f t="shared" si="80"/>
        <v>145</v>
      </c>
      <c r="AT168">
        <f t="shared" si="81"/>
        <v>144</v>
      </c>
      <c r="AU168" t="str">
        <f t="shared" si="82"/>
        <v>Tulane</v>
      </c>
      <c r="AV168">
        <f t="shared" si="83"/>
        <v>0.24945694417408842</v>
      </c>
      <c r="AW168">
        <f t="shared" si="84"/>
        <v>0.30134972737464083</v>
      </c>
      <c r="AX168" t="str">
        <f t="shared" si="85"/>
        <v>Tulane</v>
      </c>
      <c r="AY168">
        <f t="shared" si="86"/>
        <v>0.59701834816553612</v>
      </c>
      <c r="AZ168" s="13">
        <f t="shared" si="87"/>
        <v>169</v>
      </c>
      <c r="BA168" t="str">
        <f t="shared" si="88"/>
        <v>Tulane</v>
      </c>
      <c r="BB168" t="str">
        <f t="shared" si="89"/>
        <v/>
      </c>
      <c r="BC168">
        <v>167</v>
      </c>
    </row>
    <row r="169" spans="1:55" x14ac:dyDescent="0.25">
      <c r="A169">
        <v>1</v>
      </c>
      <c r="B169">
        <v>1</v>
      </c>
      <c r="C169">
        <v>1</v>
      </c>
      <c r="D169" t="s">
        <v>163</v>
      </c>
      <c r="E169">
        <f>VLOOKUP($D169,'AUTOMATED RPPF'!$C$2:'AUTOMATED RPPF'!$Q$365,2,FALSE)</f>
        <v>68.590400000000002</v>
      </c>
      <c r="F169">
        <f>VLOOKUP($D169,'AUTOMATED RPPF'!$C$2:'AUTOMATED RPPF'!$Q$365,3,FALSE)</f>
        <v>152</v>
      </c>
      <c r="G169">
        <f>VLOOKUP($D169,'AUTOMATED RPPF'!$C$2:'AUTOMATED RPPF'!$Q$365,4,FALSE)</f>
        <v>67.932000000000002</v>
      </c>
      <c r="H169">
        <f>VLOOKUP($D169,'AUTOMATED RPPF'!$C$2:'AUTOMATED RPPF'!$Q$365,5,FALSE)</f>
        <v>150</v>
      </c>
      <c r="I169">
        <f>VLOOKUP($D169,'AUTOMATED RPPF'!$C$2:'AUTOMATED RPPF'!$Q$365,6,FALSE)</f>
        <v>104.042</v>
      </c>
      <c r="J169">
        <f>VLOOKUP($D169,'AUTOMATED RPPF'!$C$2:'AUTOMATED RPPF'!$Q$365,7,FALSE)</f>
        <v>233</v>
      </c>
      <c r="K169">
        <f>VLOOKUP($D169,'AUTOMATED RPPF'!$C$2:'AUTOMATED RPPF'!$Q$365,8,FALSE)</f>
        <v>103.605</v>
      </c>
      <c r="L169">
        <f>VLOOKUP($D169,'AUTOMATED RPPF'!$C$2:'AUTOMATED RPPF'!$Q$365,9,FALSE)</f>
        <v>242</v>
      </c>
      <c r="M169">
        <f>VLOOKUP($D169,'AUTOMATED RPPF'!$C$2:'AUTOMATED RPPF'!$Q$365,10,FALSE)</f>
        <v>103.92</v>
      </c>
      <c r="N169">
        <f>VLOOKUP($D169,'AUTOMATED RPPF'!$C$2:'AUTOMATED RPPF'!$Q$365,11,FALSE)</f>
        <v>123</v>
      </c>
      <c r="O169">
        <f>VLOOKUP($D169,'AUTOMATED RPPF'!$C$2:'AUTOMATED RPPF'!$Q$365,12,FALSE)</f>
        <v>104.46599999999999</v>
      </c>
      <c r="P169">
        <f>VLOOKUP($D169,'AUTOMATED RPPF'!$C$2:'AUTOMATED RPPF'!$Q$365,13,FALSE)</f>
        <v>110</v>
      </c>
      <c r="Q169">
        <f>VLOOKUP($D169,'AUTOMATED RPPF'!$C$2:'AUTOMATED RPPF'!$Q$365,14,FALSE)</f>
        <v>-0.86131500000000005</v>
      </c>
      <c r="R169">
        <f>VLOOKUP($D169,'AUTOMATED RPPF'!$C$2:'AUTOMATED RPPF'!$Q$365,15,FALSE)</f>
        <v>176</v>
      </c>
      <c r="S169" t="str">
        <f t="shared" si="60"/>
        <v>Jacksonville</v>
      </c>
      <c r="T169">
        <f t="shared" si="61"/>
        <v>103.605</v>
      </c>
      <c r="U169" t="str">
        <f t="shared" si="62"/>
        <v>Jacksonville</v>
      </c>
      <c r="V169">
        <f t="shared" si="63"/>
        <v>-1.2552777065011867E-2</v>
      </c>
      <c r="W169" s="13">
        <f t="shared" si="64"/>
        <v>175</v>
      </c>
      <c r="X169" t="str">
        <f t="shared" si="65"/>
        <v>Jacksonville</v>
      </c>
      <c r="Y169">
        <f t="shared" si="66"/>
        <v>736249.08095316007</v>
      </c>
      <c r="Z169" s="13">
        <f t="shared" si="67"/>
        <v>237</v>
      </c>
      <c r="AA169">
        <f t="shared" si="68"/>
        <v>24.779732276614094</v>
      </c>
      <c r="AB169">
        <f t="shared" si="69"/>
        <v>102</v>
      </c>
      <c r="AC169">
        <f t="shared" si="70"/>
        <v>138.5</v>
      </c>
      <c r="AD169" t="str">
        <f t="shared" si="71"/>
        <v>Jacksonville</v>
      </c>
      <c r="AE169">
        <f>VLOOKUP($AD169,'AUTOMATED RPPF'!$C$2:'AUTOMATED RPPF'!$AQ$365,17,FALSE)</f>
        <v>0.45161790000000002</v>
      </c>
      <c r="AF169" s="13">
        <f t="shared" si="72"/>
        <v>179</v>
      </c>
      <c r="AG169">
        <f>VLOOKUP($AD169,'AUTOMATED RPPF'!$C$2:'AUTOMATED RPPF'!$AQ$365,16,FALSE)</f>
        <v>0.45971909999999999</v>
      </c>
      <c r="AH169" s="13">
        <f t="shared" si="73"/>
        <v>191</v>
      </c>
      <c r="AI169">
        <f t="shared" si="74"/>
        <v>0.45566850000000003</v>
      </c>
      <c r="AJ169" s="13">
        <f t="shared" si="75"/>
        <v>185</v>
      </c>
      <c r="AK169">
        <f>VLOOKUP($AD169,'AUTOMATED RPPF'!$C$2:'AUTOMATED RPPF'!$AQ$365,18,FALSE)</f>
        <v>0.41472049999999999</v>
      </c>
      <c r="AL169" s="13">
        <f t="shared" si="76"/>
        <v>205</v>
      </c>
      <c r="AM169">
        <f>VLOOKUP($AD169,'AUTOMATED RPPF'!$C$2:'AUTOMATED RPPF'!$AQ$365,19,FALSE)</f>
        <v>0.50741519999999996</v>
      </c>
      <c r="AN169" s="13">
        <f t="shared" si="77"/>
        <v>152</v>
      </c>
      <c r="AO169">
        <f t="shared" si="78"/>
        <v>182.08333333333334</v>
      </c>
      <c r="AP169">
        <f>IF(C169=1,(AO169/AE169),REF)</f>
        <v>403.18006291011346</v>
      </c>
      <c r="AQ169" s="13">
        <f t="shared" si="79"/>
        <v>182</v>
      </c>
      <c r="AR169">
        <f>IF(B169=1,(AO169/AI169),REF)</f>
        <v>399.59605136921539</v>
      </c>
      <c r="AS169" s="13">
        <f t="shared" si="80"/>
        <v>180</v>
      </c>
      <c r="AT169">
        <f t="shared" si="81"/>
        <v>180</v>
      </c>
      <c r="AU169" t="str">
        <f t="shared" si="82"/>
        <v>Jacksonville</v>
      </c>
      <c r="AV169">
        <f t="shared" si="83"/>
        <v>0.27481212640689917</v>
      </c>
      <c r="AW169">
        <f t="shared" si="84"/>
        <v>0.24519165385637881</v>
      </c>
      <c r="AX169" t="str">
        <f t="shared" si="85"/>
        <v>Jacksonville</v>
      </c>
      <c r="AY169">
        <f t="shared" si="86"/>
        <v>0.58343247892563976</v>
      </c>
      <c r="AZ169" s="13">
        <f t="shared" si="87"/>
        <v>184</v>
      </c>
      <c r="BA169" t="str">
        <f t="shared" si="88"/>
        <v>Jacksonville</v>
      </c>
      <c r="BB169" t="str">
        <f t="shared" si="89"/>
        <v/>
      </c>
      <c r="BC169">
        <v>168</v>
      </c>
    </row>
    <row r="170" spans="1:55" x14ac:dyDescent="0.25">
      <c r="A170">
        <v>1</v>
      </c>
      <c r="B170">
        <v>1</v>
      </c>
      <c r="C170">
        <v>1</v>
      </c>
      <c r="D170" t="s">
        <v>329</v>
      </c>
      <c r="E170">
        <f>VLOOKUP($D170,'AUTOMATED RPPF'!$C$2:'AUTOMATED RPPF'!$Q$365,2,FALSE)</f>
        <v>68.832800000000006</v>
      </c>
      <c r="F170">
        <f>VLOOKUP($D170,'AUTOMATED RPPF'!$C$2:'AUTOMATED RPPF'!$Q$365,3,FALSE)</f>
        <v>142</v>
      </c>
      <c r="G170">
        <f>VLOOKUP($D170,'AUTOMATED RPPF'!$C$2:'AUTOMATED RPPF'!$Q$365,4,FALSE)</f>
        <v>68.734499999999997</v>
      </c>
      <c r="H170">
        <f>VLOOKUP($D170,'AUTOMATED RPPF'!$C$2:'AUTOMATED RPPF'!$Q$365,5,FALSE)</f>
        <v>105</v>
      </c>
      <c r="I170">
        <f>VLOOKUP($D170,'AUTOMATED RPPF'!$C$2:'AUTOMATED RPPF'!$Q$365,6,FALSE)</f>
        <v>106.55500000000001</v>
      </c>
      <c r="J170">
        <f>VLOOKUP($D170,'AUTOMATED RPPF'!$C$2:'AUTOMATED RPPF'!$Q$365,7,FALSE)</f>
        <v>162</v>
      </c>
      <c r="K170">
        <f>VLOOKUP($D170,'AUTOMATED RPPF'!$C$2:'AUTOMATED RPPF'!$Q$365,8,FALSE)</f>
        <v>106.369</v>
      </c>
      <c r="L170">
        <f>VLOOKUP($D170,'AUTOMATED RPPF'!$C$2:'AUTOMATED RPPF'!$Q$365,9,FALSE)</f>
        <v>199</v>
      </c>
      <c r="M170">
        <f>VLOOKUP($D170,'AUTOMATED RPPF'!$C$2:'AUTOMATED RPPF'!$Q$365,10,FALSE)</f>
        <v>104.508</v>
      </c>
      <c r="N170">
        <f>VLOOKUP($D170,'AUTOMATED RPPF'!$C$2:'AUTOMATED RPPF'!$Q$365,11,FALSE)</f>
        <v>144</v>
      </c>
      <c r="O170">
        <f>VLOOKUP($D170,'AUTOMATED RPPF'!$C$2:'AUTOMATED RPPF'!$Q$365,12,FALSE)</f>
        <v>107.36799999999999</v>
      </c>
      <c r="P170">
        <f>VLOOKUP($D170,'AUTOMATED RPPF'!$C$2:'AUTOMATED RPPF'!$Q$365,13,FALSE)</f>
        <v>170</v>
      </c>
      <c r="Q170">
        <f>VLOOKUP($D170,'AUTOMATED RPPF'!$C$2:'AUTOMATED RPPF'!$Q$365,14,FALSE)</f>
        <v>-0.99830399999999997</v>
      </c>
      <c r="R170">
        <f>VLOOKUP($D170,'AUTOMATED RPPF'!$C$2:'AUTOMATED RPPF'!$Q$365,15,FALSE)</f>
        <v>178</v>
      </c>
      <c r="S170" t="str">
        <f t="shared" si="60"/>
        <v>Texas A&amp;M Corpus Chris</v>
      </c>
      <c r="T170">
        <f t="shared" si="61"/>
        <v>106.369</v>
      </c>
      <c r="U170" t="str">
        <f t="shared" si="62"/>
        <v>Texas A&amp;M Corpus Chris</v>
      </c>
      <c r="V170">
        <f t="shared" si="63"/>
        <v>-1.4513429644006856E-2</v>
      </c>
      <c r="W170" s="13">
        <f t="shared" si="64"/>
        <v>177</v>
      </c>
      <c r="X170" t="str">
        <f t="shared" si="65"/>
        <v>Texas A&amp;M Corpus Chris</v>
      </c>
      <c r="Y170">
        <f t="shared" si="66"/>
        <v>778799.36542128085</v>
      </c>
      <c r="Z170" s="13">
        <f t="shared" si="67"/>
        <v>185</v>
      </c>
      <c r="AA170">
        <f t="shared" si="68"/>
        <v>25.79908747804032</v>
      </c>
      <c r="AB170">
        <f t="shared" si="69"/>
        <v>149</v>
      </c>
      <c r="AC170">
        <f t="shared" si="70"/>
        <v>163</v>
      </c>
      <c r="AD170" t="str">
        <f t="shared" si="71"/>
        <v>Texas A&amp;M Corpus Chris</v>
      </c>
      <c r="AE170">
        <f>VLOOKUP($AD170,'AUTOMATED RPPF'!$C$2:'AUTOMATED RPPF'!$AQ$365,17,FALSE)</f>
        <v>0.3969203</v>
      </c>
      <c r="AF170" s="13">
        <f t="shared" si="72"/>
        <v>203</v>
      </c>
      <c r="AG170">
        <f>VLOOKUP($AD170,'AUTOMATED RPPF'!$C$2:'AUTOMATED RPPF'!$AQ$365,16,FALSE)</f>
        <v>0.66661130000000002</v>
      </c>
      <c r="AH170" s="13">
        <f t="shared" si="73"/>
        <v>113</v>
      </c>
      <c r="AI170">
        <f t="shared" si="74"/>
        <v>0.53176580000000007</v>
      </c>
      <c r="AJ170" s="13">
        <f t="shared" si="75"/>
        <v>147</v>
      </c>
      <c r="AK170">
        <f>VLOOKUP($AD170,'AUTOMATED RPPF'!$C$2:'AUTOMATED RPPF'!$AQ$365,18,FALSE)</f>
        <v>0.50731570000000004</v>
      </c>
      <c r="AL170" s="13">
        <f t="shared" si="76"/>
        <v>157</v>
      </c>
      <c r="AM170">
        <f>VLOOKUP($AD170,'AUTOMATED RPPF'!$C$2:'AUTOMATED RPPF'!$AQ$365,19,FALSE)</f>
        <v>0.3724211</v>
      </c>
      <c r="AN170" s="13">
        <f t="shared" si="77"/>
        <v>211</v>
      </c>
      <c r="AO170">
        <f t="shared" si="78"/>
        <v>173.33333333333334</v>
      </c>
      <c r="AP170">
        <f>IF(C170=1,(AO170/AE170),REF)</f>
        <v>436.69556163626135</v>
      </c>
      <c r="AQ170" s="13">
        <f t="shared" si="79"/>
        <v>192</v>
      </c>
      <c r="AR170">
        <f>IF(B170=1,(AO170/AI170),REF)</f>
        <v>325.95803139903569</v>
      </c>
      <c r="AS170" s="13">
        <f t="shared" si="80"/>
        <v>161</v>
      </c>
      <c r="AT170">
        <f t="shared" si="81"/>
        <v>147</v>
      </c>
      <c r="AU170" t="str">
        <f t="shared" si="82"/>
        <v>Texas A&amp;M Corpus Chris</v>
      </c>
      <c r="AV170">
        <f t="shared" si="83"/>
        <v>0.239607321069882</v>
      </c>
      <c r="AW170">
        <f t="shared" si="84"/>
        <v>0.29351784909373163</v>
      </c>
      <c r="AX170" t="str">
        <f t="shared" si="85"/>
        <v>Texas A&amp;M Corpus Chris</v>
      </c>
      <c r="AY170">
        <f t="shared" si="86"/>
        <v>0.58927725245274698</v>
      </c>
      <c r="AZ170" s="13">
        <f t="shared" si="87"/>
        <v>178</v>
      </c>
      <c r="BA170" t="str">
        <f t="shared" si="88"/>
        <v>Texas A&amp;M Corpus Chris</v>
      </c>
      <c r="BB170" t="str">
        <f t="shared" si="89"/>
        <v/>
      </c>
      <c r="BC170">
        <v>169</v>
      </c>
    </row>
    <row r="171" spans="1:55" x14ac:dyDescent="0.25">
      <c r="A171">
        <v>1</v>
      </c>
      <c r="B171">
        <v>1</v>
      </c>
      <c r="C171">
        <v>1</v>
      </c>
      <c r="D171" t="s">
        <v>117</v>
      </c>
      <c r="E171">
        <f>VLOOKUP($D171,'AUTOMATED RPPF'!$C$2:'AUTOMATED RPPF'!$Q$365,2,FALSE)</f>
        <v>65.3596</v>
      </c>
      <c r="F171">
        <f>VLOOKUP($D171,'AUTOMATED RPPF'!$C$2:'AUTOMATED RPPF'!$Q$365,3,FALSE)</f>
        <v>314</v>
      </c>
      <c r="G171">
        <f>VLOOKUP($D171,'AUTOMATED RPPF'!$C$2:'AUTOMATED RPPF'!$Q$365,4,FALSE)</f>
        <v>64.725099999999998</v>
      </c>
      <c r="H171">
        <f>VLOOKUP($D171,'AUTOMATED RPPF'!$C$2:'AUTOMATED RPPF'!$Q$365,5,FALSE)</f>
        <v>317</v>
      </c>
      <c r="I171">
        <f>VLOOKUP($D171,'AUTOMATED RPPF'!$C$2:'AUTOMATED RPPF'!$Q$365,6,FALSE)</f>
        <v>108.744</v>
      </c>
      <c r="J171">
        <f>VLOOKUP($D171,'AUTOMATED RPPF'!$C$2:'AUTOMATED RPPF'!$Q$365,7,FALSE)</f>
        <v>116</v>
      </c>
      <c r="K171">
        <f>VLOOKUP($D171,'AUTOMATED RPPF'!$C$2:'AUTOMATED RPPF'!$Q$365,8,FALSE)</f>
        <v>108.578</v>
      </c>
      <c r="L171">
        <f>VLOOKUP($D171,'AUTOMATED RPPF'!$C$2:'AUTOMATED RPPF'!$Q$365,9,FALSE)</f>
        <v>154</v>
      </c>
      <c r="M171">
        <f>VLOOKUP($D171,'AUTOMATED RPPF'!$C$2:'AUTOMATED RPPF'!$Q$365,10,FALSE)</f>
        <v>105.348</v>
      </c>
      <c r="N171">
        <f>VLOOKUP($D171,'AUTOMATED RPPF'!$C$2:'AUTOMATED RPPF'!$Q$365,11,FALSE)</f>
        <v>165</v>
      </c>
      <c r="O171">
        <f>VLOOKUP($D171,'AUTOMATED RPPF'!$C$2:'AUTOMATED RPPF'!$Q$365,12,FALSE)</f>
        <v>108.843</v>
      </c>
      <c r="P171">
        <f>VLOOKUP($D171,'AUTOMATED RPPF'!$C$2:'AUTOMATED RPPF'!$Q$365,13,FALSE)</f>
        <v>202</v>
      </c>
      <c r="Q171">
        <f>VLOOKUP($D171,'AUTOMATED RPPF'!$C$2:'AUTOMATED RPPF'!$Q$365,14,FALSE)</f>
        <v>-0.26565499999999997</v>
      </c>
      <c r="R171">
        <f>VLOOKUP($D171,'AUTOMATED RPPF'!$C$2:'AUTOMATED RPPF'!$Q$365,15,FALSE)</f>
        <v>167</v>
      </c>
      <c r="S171" t="str">
        <f t="shared" si="60"/>
        <v>Elon</v>
      </c>
      <c r="T171">
        <f t="shared" si="61"/>
        <v>108.578</v>
      </c>
      <c r="U171" t="str">
        <f t="shared" si="62"/>
        <v>Elon</v>
      </c>
      <c r="V171">
        <f t="shared" si="63"/>
        <v>-4.0544923775543392E-3</v>
      </c>
      <c r="W171" s="13">
        <f t="shared" si="64"/>
        <v>168</v>
      </c>
      <c r="X171" t="str">
        <f t="shared" si="65"/>
        <v>Elon</v>
      </c>
      <c r="Y171">
        <f t="shared" si="66"/>
        <v>770536.22533740639</v>
      </c>
      <c r="Z171" s="13">
        <f t="shared" si="67"/>
        <v>195</v>
      </c>
      <c r="AA171">
        <f t="shared" si="68"/>
        <v>27.769714836579883</v>
      </c>
      <c r="AB171">
        <f t="shared" si="69"/>
        <v>252</v>
      </c>
      <c r="AC171">
        <f t="shared" si="70"/>
        <v>210</v>
      </c>
      <c r="AD171" t="str">
        <f t="shared" si="71"/>
        <v>Elon</v>
      </c>
      <c r="AE171">
        <f>VLOOKUP($AD171,'AUTOMATED RPPF'!$C$2:'AUTOMATED RPPF'!$AQ$365,17,FALSE)</f>
        <v>0.46541690000000002</v>
      </c>
      <c r="AF171" s="13">
        <f t="shared" si="72"/>
        <v>169</v>
      </c>
      <c r="AG171">
        <f>VLOOKUP($AD171,'AUTOMATED RPPF'!$C$2:'AUTOMATED RPPF'!$AQ$365,16,FALSE)</f>
        <v>0.5035172</v>
      </c>
      <c r="AH171" s="13">
        <f t="shared" si="73"/>
        <v>172</v>
      </c>
      <c r="AI171">
        <f t="shared" si="74"/>
        <v>0.48446705000000001</v>
      </c>
      <c r="AJ171" s="13">
        <f t="shared" si="75"/>
        <v>170</v>
      </c>
      <c r="AK171">
        <f>VLOOKUP($AD171,'AUTOMATED RPPF'!$C$2:'AUTOMATED RPPF'!$AQ$365,18,FALSE)</f>
        <v>0.59451290000000001</v>
      </c>
      <c r="AL171" s="13">
        <f t="shared" si="76"/>
        <v>129</v>
      </c>
      <c r="AM171">
        <f>VLOOKUP($AD171,'AUTOMATED RPPF'!$C$2:'AUTOMATED RPPF'!$AQ$365,19,FALSE)</f>
        <v>0.42671920000000002</v>
      </c>
      <c r="AN171" s="13">
        <f t="shared" si="77"/>
        <v>192</v>
      </c>
      <c r="AO171">
        <f t="shared" si="78"/>
        <v>177.33333333333334</v>
      </c>
      <c r="AP171">
        <f>IF(C171=1,(AO171/AE171),REF)</f>
        <v>381.02039984653186</v>
      </c>
      <c r="AQ171" s="13">
        <f t="shared" si="79"/>
        <v>175</v>
      </c>
      <c r="AR171">
        <f>IF(B171=1,(AO171/AI171),REF)</f>
        <v>366.03796549906406</v>
      </c>
      <c r="AS171" s="13">
        <f t="shared" si="80"/>
        <v>173</v>
      </c>
      <c r="AT171">
        <f t="shared" si="81"/>
        <v>129</v>
      </c>
      <c r="AU171" t="str">
        <f t="shared" si="82"/>
        <v>Elon</v>
      </c>
      <c r="AV171">
        <f t="shared" si="83"/>
        <v>0.28481442202632812</v>
      </c>
      <c r="AW171">
        <f t="shared" si="84"/>
        <v>0.26356200489095777</v>
      </c>
      <c r="AX171" t="str">
        <f t="shared" si="85"/>
        <v>Elon</v>
      </c>
      <c r="AY171">
        <f t="shared" si="86"/>
        <v>0.59596329511520296</v>
      </c>
      <c r="AZ171" s="13">
        <f t="shared" si="87"/>
        <v>171</v>
      </c>
      <c r="BA171" t="str">
        <f t="shared" si="88"/>
        <v>Elon</v>
      </c>
      <c r="BB171" t="str">
        <f t="shared" si="89"/>
        <v/>
      </c>
      <c r="BC171">
        <v>170</v>
      </c>
    </row>
    <row r="172" spans="1:55" x14ac:dyDescent="0.25">
      <c r="A172">
        <v>1</v>
      </c>
      <c r="B172">
        <v>1</v>
      </c>
      <c r="C172">
        <v>1</v>
      </c>
      <c r="D172" t="s">
        <v>295</v>
      </c>
      <c r="E172">
        <f>VLOOKUP($D172,'AUTOMATED RPPF'!$C$2:'AUTOMATED RPPF'!$Q$365,2,FALSE)</f>
        <v>67.843500000000006</v>
      </c>
      <c r="F172">
        <f>VLOOKUP($D172,'AUTOMATED RPPF'!$C$2:'AUTOMATED RPPF'!$Q$365,3,FALSE)</f>
        <v>197</v>
      </c>
      <c r="G172">
        <f>VLOOKUP($D172,'AUTOMATED RPPF'!$C$2:'AUTOMATED RPPF'!$Q$365,4,FALSE)</f>
        <v>66.391099999999994</v>
      </c>
      <c r="H172">
        <f>VLOOKUP($D172,'AUTOMATED RPPF'!$C$2:'AUTOMATED RPPF'!$Q$365,5,FALSE)</f>
        <v>227</v>
      </c>
      <c r="I172">
        <f>VLOOKUP($D172,'AUTOMATED RPPF'!$C$2:'AUTOMATED RPPF'!$Q$365,6,FALSE)</f>
        <v>104.15</v>
      </c>
      <c r="J172">
        <f>VLOOKUP($D172,'AUTOMATED RPPF'!$C$2:'AUTOMATED RPPF'!$Q$365,7,FALSE)</f>
        <v>231</v>
      </c>
      <c r="K172">
        <f>VLOOKUP($D172,'AUTOMATED RPPF'!$C$2:'AUTOMATED RPPF'!$Q$365,8,FALSE)</f>
        <v>106.89700000000001</v>
      </c>
      <c r="L172">
        <f>VLOOKUP($D172,'AUTOMATED RPPF'!$C$2:'AUTOMATED RPPF'!$Q$365,9,FALSE)</f>
        <v>189</v>
      </c>
      <c r="M172">
        <f>VLOOKUP($D172,'AUTOMATED RPPF'!$C$2:'AUTOMATED RPPF'!$Q$365,10,FALSE)</f>
        <v>103.732</v>
      </c>
      <c r="N172">
        <f>VLOOKUP($D172,'AUTOMATED RPPF'!$C$2:'AUTOMATED RPPF'!$Q$365,11,FALSE)</f>
        <v>117</v>
      </c>
      <c r="O172">
        <f>VLOOKUP($D172,'AUTOMATED RPPF'!$C$2:'AUTOMATED RPPF'!$Q$365,12,FALSE)</f>
        <v>106.169</v>
      </c>
      <c r="P172">
        <f>VLOOKUP($D172,'AUTOMATED RPPF'!$C$2:'AUTOMATED RPPF'!$Q$365,13,FALSE)</f>
        <v>148</v>
      </c>
      <c r="Q172">
        <f>VLOOKUP($D172,'AUTOMATED RPPF'!$C$2:'AUTOMATED RPPF'!$Q$365,14,FALSE)</f>
        <v>0.72809699999999999</v>
      </c>
      <c r="R172">
        <f>VLOOKUP($D172,'AUTOMATED RPPF'!$C$2:'AUTOMATED RPPF'!$Q$365,15,FALSE)</f>
        <v>153</v>
      </c>
      <c r="S172" t="str">
        <f t="shared" si="60"/>
        <v>Seattle</v>
      </c>
      <c r="T172">
        <f t="shared" si="61"/>
        <v>106.89700000000001</v>
      </c>
      <c r="U172" t="str">
        <f t="shared" si="62"/>
        <v>Seattle</v>
      </c>
      <c r="V172">
        <f t="shared" si="63"/>
        <v>1.073057846367019E-2</v>
      </c>
      <c r="W172" s="13">
        <f t="shared" si="64"/>
        <v>152</v>
      </c>
      <c r="X172" t="str">
        <f t="shared" si="65"/>
        <v>Seattle</v>
      </c>
      <c r="Y172">
        <f t="shared" si="66"/>
        <v>775245.54482469161</v>
      </c>
      <c r="Z172" s="13">
        <f t="shared" si="67"/>
        <v>192</v>
      </c>
      <c r="AA172">
        <f t="shared" si="68"/>
        <v>25.709173672991675</v>
      </c>
      <c r="AB172">
        <f t="shared" si="69"/>
        <v>145</v>
      </c>
      <c r="AC172">
        <f t="shared" si="70"/>
        <v>148.5</v>
      </c>
      <c r="AD172" t="str">
        <f t="shared" si="71"/>
        <v>Seattle</v>
      </c>
      <c r="AE172">
        <f>VLOOKUP($AD172,'AUTOMATED RPPF'!$C$2:'AUTOMATED RPPF'!$AQ$365,17,FALSE)</f>
        <v>0.40342020000000001</v>
      </c>
      <c r="AF172" s="13">
        <f t="shared" si="72"/>
        <v>202</v>
      </c>
      <c r="AG172">
        <f>VLOOKUP($AD172,'AUTOMATED RPPF'!$C$2:'AUTOMATED RPPF'!$AQ$365,16,FALSE)</f>
        <v>0.6847105</v>
      </c>
      <c r="AH172" s="13">
        <f t="shared" si="73"/>
        <v>105</v>
      </c>
      <c r="AI172">
        <f t="shared" si="74"/>
        <v>0.54406535</v>
      </c>
      <c r="AJ172" s="13">
        <f t="shared" si="75"/>
        <v>138</v>
      </c>
      <c r="AK172">
        <f>VLOOKUP($AD172,'AUTOMATED RPPF'!$C$2:'AUTOMATED RPPF'!$AQ$365,18,FALSE)</f>
        <v>0.55511379999999999</v>
      </c>
      <c r="AL172" s="13">
        <f t="shared" si="76"/>
        <v>138</v>
      </c>
      <c r="AM172">
        <f>VLOOKUP($AD172,'AUTOMATED RPPF'!$C$2:'AUTOMATED RPPF'!$AQ$365,19,FALSE)</f>
        <v>0.37432080000000001</v>
      </c>
      <c r="AN172" s="13">
        <f t="shared" si="77"/>
        <v>208</v>
      </c>
      <c r="AO172">
        <f t="shared" si="78"/>
        <v>162.75</v>
      </c>
      <c r="AP172">
        <f>IF(C172=1,(AO172/AE172),REF)</f>
        <v>403.42551017524653</v>
      </c>
      <c r="AQ172" s="13">
        <f t="shared" si="79"/>
        <v>183</v>
      </c>
      <c r="AR172">
        <f>IF(B172=1,(AO172/AI172),REF)</f>
        <v>299.13685920266749</v>
      </c>
      <c r="AS172" s="13">
        <f t="shared" si="80"/>
        <v>151</v>
      </c>
      <c r="AT172">
        <f t="shared" si="81"/>
        <v>138</v>
      </c>
      <c r="AU172" t="str">
        <f t="shared" si="82"/>
        <v>Seattle</v>
      </c>
      <c r="AV172">
        <f t="shared" si="83"/>
        <v>0.24546860531964537</v>
      </c>
      <c r="AW172">
        <f t="shared" si="84"/>
        <v>0.30354749340077913</v>
      </c>
      <c r="AX172" t="str">
        <f t="shared" si="85"/>
        <v>Seattle</v>
      </c>
      <c r="AY172">
        <f t="shared" si="86"/>
        <v>0.59624127029684626</v>
      </c>
      <c r="AZ172" s="13">
        <f t="shared" si="87"/>
        <v>170</v>
      </c>
      <c r="BA172" t="str">
        <f t="shared" si="88"/>
        <v>Seattle</v>
      </c>
      <c r="BB172" t="str">
        <f t="shared" si="89"/>
        <v/>
      </c>
      <c r="BC172">
        <v>171</v>
      </c>
    </row>
    <row r="173" spans="1:55" x14ac:dyDescent="0.25">
      <c r="A173">
        <v>1</v>
      </c>
      <c r="B173">
        <v>1</v>
      </c>
      <c r="C173">
        <v>1</v>
      </c>
      <c r="D173" t="s">
        <v>125</v>
      </c>
      <c r="E173">
        <f>VLOOKUP($D173,'AUTOMATED RPPF'!$C$2:'AUTOMATED RPPF'!$Q$365,2,FALSE)</f>
        <v>65.343999999999994</v>
      </c>
      <c r="F173">
        <f>VLOOKUP($D173,'AUTOMATED RPPF'!$C$2:'AUTOMATED RPPF'!$Q$365,3,FALSE)</f>
        <v>316</v>
      </c>
      <c r="G173">
        <f>VLOOKUP($D173,'AUTOMATED RPPF'!$C$2:'AUTOMATED RPPF'!$Q$365,4,FALSE)</f>
        <v>65.013900000000007</v>
      </c>
      <c r="H173">
        <f>VLOOKUP($D173,'AUTOMATED RPPF'!$C$2:'AUTOMATED RPPF'!$Q$365,5,FALSE)</f>
        <v>300</v>
      </c>
      <c r="I173">
        <f>VLOOKUP($D173,'AUTOMATED RPPF'!$C$2:'AUTOMATED RPPF'!$Q$365,6,FALSE)</f>
        <v>109.249</v>
      </c>
      <c r="J173">
        <f>VLOOKUP($D173,'AUTOMATED RPPF'!$C$2:'AUTOMATED RPPF'!$Q$365,7,FALSE)</f>
        <v>108</v>
      </c>
      <c r="K173">
        <f>VLOOKUP($D173,'AUTOMATED RPPF'!$C$2:'AUTOMATED RPPF'!$Q$365,8,FALSE)</f>
        <v>109.417</v>
      </c>
      <c r="L173">
        <f>VLOOKUP($D173,'AUTOMATED RPPF'!$C$2:'AUTOMATED RPPF'!$Q$365,9,FALSE)</f>
        <v>133</v>
      </c>
      <c r="M173">
        <f>VLOOKUP($D173,'AUTOMATED RPPF'!$C$2:'AUTOMATED RPPF'!$Q$365,10,FALSE)</f>
        <v>106.194</v>
      </c>
      <c r="N173">
        <f>VLOOKUP($D173,'AUTOMATED RPPF'!$C$2:'AUTOMATED RPPF'!$Q$365,11,FALSE)</f>
        <v>178</v>
      </c>
      <c r="O173">
        <f>VLOOKUP($D173,'AUTOMATED RPPF'!$C$2:'AUTOMATED RPPF'!$Q$365,12,FALSE)</f>
        <v>108.884</v>
      </c>
      <c r="P173">
        <f>VLOOKUP($D173,'AUTOMATED RPPF'!$C$2:'AUTOMATED RPPF'!$Q$365,13,FALSE)</f>
        <v>203</v>
      </c>
      <c r="Q173">
        <f>VLOOKUP($D173,'AUTOMATED RPPF'!$C$2:'AUTOMATED RPPF'!$Q$365,14,FALSE)</f>
        <v>0.53310000000000002</v>
      </c>
      <c r="R173">
        <f>VLOOKUP($D173,'AUTOMATED RPPF'!$C$2:'AUTOMATED RPPF'!$Q$365,15,FALSE)</f>
        <v>155</v>
      </c>
      <c r="S173" t="str">
        <f t="shared" si="60"/>
        <v>Florida Gulf Coast</v>
      </c>
      <c r="T173">
        <f t="shared" si="61"/>
        <v>109.417</v>
      </c>
      <c r="U173" t="str">
        <f t="shared" si="62"/>
        <v>Florida Gulf Coast</v>
      </c>
      <c r="V173">
        <f t="shared" si="63"/>
        <v>8.1568315377081486E-3</v>
      </c>
      <c r="W173" s="13">
        <f t="shared" si="64"/>
        <v>155</v>
      </c>
      <c r="X173" t="str">
        <f t="shared" si="65"/>
        <v>Florida Gulf Coast</v>
      </c>
      <c r="Y173">
        <f t="shared" si="66"/>
        <v>782303.58826681599</v>
      </c>
      <c r="Z173" s="13">
        <f t="shared" si="67"/>
        <v>179</v>
      </c>
      <c r="AA173">
        <f t="shared" si="68"/>
        <v>27.793087259233598</v>
      </c>
      <c r="AB173">
        <f t="shared" si="69"/>
        <v>253</v>
      </c>
      <c r="AC173">
        <f t="shared" si="70"/>
        <v>204</v>
      </c>
      <c r="AD173" t="str">
        <f t="shared" si="71"/>
        <v>Florida Gulf Coast</v>
      </c>
      <c r="AE173">
        <f>VLOOKUP($AD173,'AUTOMATED RPPF'!$C$2:'AUTOMATED RPPF'!$AQ$365,17,FALSE)</f>
        <v>0.44761830000000002</v>
      </c>
      <c r="AF173" s="13">
        <f t="shared" si="72"/>
        <v>183</v>
      </c>
      <c r="AG173">
        <f>VLOOKUP($AD173,'AUTOMATED RPPF'!$C$2:'AUTOMATED RPPF'!$AQ$365,16,FALSE)</f>
        <v>0.59951379999999999</v>
      </c>
      <c r="AH173" s="13">
        <f t="shared" si="73"/>
        <v>138</v>
      </c>
      <c r="AI173">
        <f t="shared" si="74"/>
        <v>0.52356605000000001</v>
      </c>
      <c r="AJ173" s="13">
        <f t="shared" si="75"/>
        <v>153</v>
      </c>
      <c r="AK173">
        <f>VLOOKUP($AD173,'AUTOMATED RPPF'!$C$2:'AUTOMATED RPPF'!$AQ$365,18,FALSE)</f>
        <v>0.49731589999999998</v>
      </c>
      <c r="AL173" s="13">
        <f t="shared" si="76"/>
        <v>159</v>
      </c>
      <c r="AM173">
        <f>VLOOKUP($AD173,'AUTOMATED RPPF'!$C$2:'AUTOMATED RPPF'!$AQ$365,19,FALSE)</f>
        <v>0.46351730000000002</v>
      </c>
      <c r="AN173" s="13">
        <f t="shared" si="77"/>
        <v>173</v>
      </c>
      <c r="AO173">
        <f t="shared" si="78"/>
        <v>170.5</v>
      </c>
      <c r="AP173">
        <f>IF(C173=1,(AO173/AE173),REF)</f>
        <v>380.90489151136131</v>
      </c>
      <c r="AQ173" s="13">
        <f t="shared" si="79"/>
        <v>174</v>
      </c>
      <c r="AR173">
        <f>IF(B173=1,(AO173/AI173),REF)</f>
        <v>325.65136719617323</v>
      </c>
      <c r="AS173" s="13">
        <f t="shared" si="80"/>
        <v>160</v>
      </c>
      <c r="AT173">
        <f t="shared" si="81"/>
        <v>153</v>
      </c>
      <c r="AU173" t="str">
        <f t="shared" si="82"/>
        <v>Florida Gulf Coast</v>
      </c>
      <c r="AV173">
        <f t="shared" si="83"/>
        <v>0.27393077672425481</v>
      </c>
      <c r="AW173">
        <f t="shared" si="84"/>
        <v>0.2890258510238905</v>
      </c>
      <c r="AX173" t="str">
        <f t="shared" si="85"/>
        <v>Florida Gulf Coast</v>
      </c>
      <c r="AY173">
        <f t="shared" si="86"/>
        <v>0.60225161923571735</v>
      </c>
      <c r="AZ173" s="13">
        <f t="shared" si="87"/>
        <v>163</v>
      </c>
      <c r="BA173" t="str">
        <f t="shared" si="88"/>
        <v>Florida Gulf Coast</v>
      </c>
      <c r="BB173" t="str">
        <f t="shared" si="89"/>
        <v/>
      </c>
      <c r="BC173">
        <v>172</v>
      </c>
    </row>
    <row r="174" spans="1:55" x14ac:dyDescent="0.25">
      <c r="A174">
        <v>1</v>
      </c>
      <c r="B174">
        <v>1</v>
      </c>
      <c r="C174">
        <v>1</v>
      </c>
      <c r="D174" t="s">
        <v>241</v>
      </c>
      <c r="E174">
        <f>VLOOKUP($D174,'AUTOMATED RPPF'!$C$2:'AUTOMATED RPPF'!$Q$365,2,FALSE)</f>
        <v>67.126900000000006</v>
      </c>
      <c r="F174">
        <f>VLOOKUP($D174,'AUTOMATED RPPF'!$C$2:'AUTOMATED RPPF'!$Q$365,3,FALSE)</f>
        <v>230</v>
      </c>
      <c r="G174">
        <f>VLOOKUP($D174,'AUTOMATED RPPF'!$C$2:'AUTOMATED RPPF'!$Q$365,4,FALSE)</f>
        <v>67.773399999999995</v>
      </c>
      <c r="H174">
        <f>VLOOKUP($D174,'AUTOMATED RPPF'!$C$2:'AUTOMATED RPPF'!$Q$365,5,FALSE)</f>
        <v>159</v>
      </c>
      <c r="I174">
        <f>VLOOKUP($D174,'AUTOMATED RPPF'!$C$2:'AUTOMATED RPPF'!$Q$365,6,FALSE)</f>
        <v>105.03400000000001</v>
      </c>
      <c r="J174">
        <f>VLOOKUP($D174,'AUTOMATED RPPF'!$C$2:'AUTOMATED RPPF'!$Q$365,7,FALSE)</f>
        <v>201</v>
      </c>
      <c r="K174">
        <f>VLOOKUP($D174,'AUTOMATED RPPF'!$C$2:'AUTOMATED RPPF'!$Q$365,8,FALSE)</f>
        <v>105.51300000000001</v>
      </c>
      <c r="L174">
        <f>VLOOKUP($D174,'AUTOMATED RPPF'!$C$2:'AUTOMATED RPPF'!$Q$365,9,FALSE)</f>
        <v>216</v>
      </c>
      <c r="M174">
        <f>VLOOKUP($D174,'AUTOMATED RPPF'!$C$2:'AUTOMATED RPPF'!$Q$365,10,FALSE)</f>
        <v>104.286</v>
      </c>
      <c r="N174">
        <f>VLOOKUP($D174,'AUTOMATED RPPF'!$C$2:'AUTOMATED RPPF'!$Q$365,11,FALSE)</f>
        <v>136</v>
      </c>
      <c r="O174">
        <f>VLOOKUP($D174,'AUTOMATED RPPF'!$C$2:'AUTOMATED RPPF'!$Q$365,12,FALSE)</f>
        <v>108.69799999999999</v>
      </c>
      <c r="P174">
        <f>VLOOKUP($D174,'AUTOMATED RPPF'!$C$2:'AUTOMATED RPPF'!$Q$365,13,FALSE)</f>
        <v>199</v>
      </c>
      <c r="Q174">
        <f>VLOOKUP($D174,'AUTOMATED RPPF'!$C$2:'AUTOMATED RPPF'!$Q$365,14,FALSE)</f>
        <v>-3.1849400000000001</v>
      </c>
      <c r="R174">
        <f>VLOOKUP($D174,'AUTOMATED RPPF'!$C$2:'AUTOMATED RPPF'!$Q$365,15,FALSE)</f>
        <v>205</v>
      </c>
      <c r="S174" t="str">
        <f t="shared" si="60"/>
        <v>Northeastern</v>
      </c>
      <c r="T174">
        <f t="shared" si="61"/>
        <v>105.51300000000001</v>
      </c>
      <c r="U174" t="str">
        <f t="shared" si="62"/>
        <v>Northeastern</v>
      </c>
      <c r="V174">
        <f t="shared" si="63"/>
        <v>-4.7447446552723094E-2</v>
      </c>
      <c r="W174" s="13">
        <f t="shared" si="64"/>
        <v>205</v>
      </c>
      <c r="X174" t="str">
        <f t="shared" si="65"/>
        <v>Northeastern</v>
      </c>
      <c r="Y174">
        <f t="shared" si="66"/>
        <v>747323.31915614626</v>
      </c>
      <c r="Z174" s="13">
        <f t="shared" si="67"/>
        <v>220</v>
      </c>
      <c r="AA174">
        <f t="shared" si="68"/>
        <v>26.980990802082076</v>
      </c>
      <c r="AB174">
        <f t="shared" si="69"/>
        <v>215</v>
      </c>
      <c r="AC174">
        <f t="shared" si="70"/>
        <v>210</v>
      </c>
      <c r="AD174" t="str">
        <f t="shared" si="71"/>
        <v>Northeastern</v>
      </c>
      <c r="AE174">
        <f>VLOOKUP($AD174,'AUTOMATED RPPF'!$C$2:'AUTOMATED RPPF'!$AQ$365,17,FALSE)</f>
        <v>0.49691540000000001</v>
      </c>
      <c r="AF174" s="13">
        <f t="shared" si="72"/>
        <v>154</v>
      </c>
      <c r="AG174">
        <f>VLOOKUP($AD174,'AUTOMATED RPPF'!$C$2:'AUTOMATED RPPF'!$AQ$365,16,FALSE)</f>
        <v>0.39382220000000001</v>
      </c>
      <c r="AH174" s="13">
        <f t="shared" si="73"/>
        <v>222</v>
      </c>
      <c r="AI174">
        <f t="shared" si="74"/>
        <v>0.44536880000000001</v>
      </c>
      <c r="AJ174" s="13">
        <f t="shared" si="75"/>
        <v>192</v>
      </c>
      <c r="AK174">
        <f>VLOOKUP($AD174,'AUTOMATED RPPF'!$C$2:'AUTOMATED RPPF'!$AQ$365,18,FALSE)</f>
        <v>0.48641649999999997</v>
      </c>
      <c r="AL174" s="13">
        <f t="shared" si="76"/>
        <v>164</v>
      </c>
      <c r="AM174">
        <f>VLOOKUP($AD174,'AUTOMATED RPPF'!$C$2:'AUTOMATED RPPF'!$AQ$365,19,FALSE)</f>
        <v>0.55631350000000002</v>
      </c>
      <c r="AN174" s="13">
        <f t="shared" si="77"/>
        <v>135</v>
      </c>
      <c r="AO174">
        <f t="shared" si="78"/>
        <v>187.66666666666666</v>
      </c>
      <c r="AP174">
        <f>IF(C174=1,(AO174/AE174),REF)</f>
        <v>377.66321322838184</v>
      </c>
      <c r="AQ174" s="13">
        <f t="shared" si="79"/>
        <v>172</v>
      </c>
      <c r="AR174">
        <f>IF(B174=1,(AO174/AI174),REF)</f>
        <v>421.37362713029438</v>
      </c>
      <c r="AS174" s="13">
        <f t="shared" si="80"/>
        <v>187</v>
      </c>
      <c r="AT174">
        <f t="shared" si="81"/>
        <v>164</v>
      </c>
      <c r="AU174" t="str">
        <f t="shared" si="82"/>
        <v>Northeastern</v>
      </c>
      <c r="AV174">
        <f t="shared" si="83"/>
        <v>0.3043593432369967</v>
      </c>
      <c r="AW174">
        <f t="shared" si="84"/>
        <v>0.23806507915469233</v>
      </c>
      <c r="AX174" t="str">
        <f t="shared" si="85"/>
        <v>Northeastern</v>
      </c>
      <c r="AY174">
        <f t="shared" si="86"/>
        <v>0.59336741858635267</v>
      </c>
      <c r="AZ174" s="13">
        <f t="shared" si="87"/>
        <v>175</v>
      </c>
      <c r="BA174" t="str">
        <f t="shared" si="88"/>
        <v>Northeastern</v>
      </c>
      <c r="BB174" t="str">
        <f t="shared" si="89"/>
        <v/>
      </c>
      <c r="BC174">
        <v>173</v>
      </c>
    </row>
    <row r="175" spans="1:55" x14ac:dyDescent="0.25">
      <c r="A175">
        <v>1</v>
      </c>
      <c r="B175">
        <v>1</v>
      </c>
      <c r="C175">
        <v>1</v>
      </c>
      <c r="D175" t="s">
        <v>268</v>
      </c>
      <c r="E175">
        <f>VLOOKUP($D175,'AUTOMATED RPPF'!$C$2:'AUTOMATED RPPF'!$Q$365,2,FALSE)</f>
        <v>68.155699999999996</v>
      </c>
      <c r="F175">
        <f>VLOOKUP($D175,'AUTOMATED RPPF'!$C$2:'AUTOMATED RPPF'!$Q$365,3,FALSE)</f>
        <v>186</v>
      </c>
      <c r="G175">
        <f>VLOOKUP($D175,'AUTOMATED RPPF'!$C$2:'AUTOMATED RPPF'!$Q$365,4,FALSE)</f>
        <v>66.776200000000003</v>
      </c>
      <c r="H175">
        <f>VLOOKUP($D175,'AUTOMATED RPPF'!$C$2:'AUTOMATED RPPF'!$Q$365,5,FALSE)</f>
        <v>212</v>
      </c>
      <c r="I175">
        <f>VLOOKUP($D175,'AUTOMATED RPPF'!$C$2:'AUTOMATED RPPF'!$Q$365,6,FALSE)</f>
        <v>105.649</v>
      </c>
      <c r="J175">
        <f>VLOOKUP($D175,'AUTOMATED RPPF'!$C$2:'AUTOMATED RPPF'!$Q$365,7,FALSE)</f>
        <v>182</v>
      </c>
      <c r="K175">
        <f>VLOOKUP($D175,'AUTOMATED RPPF'!$C$2:'AUTOMATED RPPF'!$Q$365,8,FALSE)</f>
        <v>107.095</v>
      </c>
      <c r="L175">
        <f>VLOOKUP($D175,'AUTOMATED RPPF'!$C$2:'AUTOMATED RPPF'!$Q$365,9,FALSE)</f>
        <v>182</v>
      </c>
      <c r="M175">
        <f>VLOOKUP($D175,'AUTOMATED RPPF'!$C$2:'AUTOMATED RPPF'!$Q$365,10,FALSE)</f>
        <v>105.42700000000001</v>
      </c>
      <c r="N175">
        <f>VLOOKUP($D175,'AUTOMATED RPPF'!$C$2:'AUTOMATED RPPF'!$Q$365,11,FALSE)</f>
        <v>168</v>
      </c>
      <c r="O175">
        <f>VLOOKUP($D175,'AUTOMATED RPPF'!$C$2:'AUTOMATED RPPF'!$Q$365,12,FALSE)</f>
        <v>106.86</v>
      </c>
      <c r="P175">
        <f>VLOOKUP($D175,'AUTOMATED RPPF'!$C$2:'AUTOMATED RPPF'!$Q$365,13,FALSE)</f>
        <v>161</v>
      </c>
      <c r="Q175">
        <f>VLOOKUP($D175,'AUTOMATED RPPF'!$C$2:'AUTOMATED RPPF'!$Q$365,14,FALSE)</f>
        <v>0.23457</v>
      </c>
      <c r="R175">
        <f>VLOOKUP($D175,'AUTOMATED RPPF'!$C$2:'AUTOMATED RPPF'!$Q$365,15,FALSE)</f>
        <v>159</v>
      </c>
      <c r="S175" t="str">
        <f t="shared" si="60"/>
        <v>Princeton</v>
      </c>
      <c r="T175">
        <f t="shared" si="61"/>
        <v>107.095</v>
      </c>
      <c r="U175" t="str">
        <f t="shared" si="62"/>
        <v>Princeton</v>
      </c>
      <c r="V175">
        <f t="shared" si="63"/>
        <v>3.4479874757356969E-3</v>
      </c>
      <c r="W175" s="13">
        <f t="shared" si="64"/>
        <v>159</v>
      </c>
      <c r="X175" t="str">
        <f t="shared" si="65"/>
        <v>Princeton</v>
      </c>
      <c r="Y175">
        <f t="shared" si="66"/>
        <v>781700.82978619239</v>
      </c>
      <c r="Z175" s="13">
        <f t="shared" si="67"/>
        <v>181</v>
      </c>
      <c r="AA175">
        <f t="shared" si="68"/>
        <v>25.858426193477907</v>
      </c>
      <c r="AB175">
        <f t="shared" si="69"/>
        <v>155</v>
      </c>
      <c r="AC175">
        <f t="shared" si="70"/>
        <v>157</v>
      </c>
      <c r="AD175" t="str">
        <f t="shared" si="71"/>
        <v>Princeton</v>
      </c>
      <c r="AE175">
        <f>VLOOKUP($AD175,'AUTOMATED RPPF'!$C$2:'AUTOMATED RPPF'!$AQ$365,17,FALSE)</f>
        <v>0.50731479999999995</v>
      </c>
      <c r="AF175" s="13">
        <f t="shared" si="72"/>
        <v>148</v>
      </c>
      <c r="AG175">
        <f>VLOOKUP($AD175,'AUTOMATED RPPF'!$C$2:'AUTOMATED RPPF'!$AQ$365,16,FALSE)</f>
        <v>0.35562450000000001</v>
      </c>
      <c r="AH175" s="13">
        <f t="shared" si="73"/>
        <v>245</v>
      </c>
      <c r="AI175">
        <f t="shared" si="74"/>
        <v>0.43146964999999998</v>
      </c>
      <c r="AJ175" s="13">
        <f t="shared" si="75"/>
        <v>200</v>
      </c>
      <c r="AK175">
        <f>VLOOKUP($AD175,'AUTOMATED RPPF'!$C$2:'AUTOMATED RPPF'!$AQ$365,18,FALSE)</f>
        <v>0.52071520000000004</v>
      </c>
      <c r="AL175" s="13">
        <f t="shared" si="76"/>
        <v>152</v>
      </c>
      <c r="AM175">
        <f>VLOOKUP($AD175,'AUTOMATED RPPF'!$C$2:'AUTOMATED RPPF'!$AQ$365,19,FALSE)</f>
        <v>0.4058195</v>
      </c>
      <c r="AN175" s="13">
        <f t="shared" si="77"/>
        <v>195</v>
      </c>
      <c r="AO175">
        <f t="shared" si="78"/>
        <v>174</v>
      </c>
      <c r="AP175">
        <f>IF(C175=1,(AO175/AE175),REF)</f>
        <v>342.98230605533291</v>
      </c>
      <c r="AQ175" s="13">
        <f t="shared" si="79"/>
        <v>157</v>
      </c>
      <c r="AR175">
        <f>IF(B175=1,(AO175/AI175),REF)</f>
        <v>403.27286055925373</v>
      </c>
      <c r="AS175" s="13">
        <f t="shared" si="80"/>
        <v>184</v>
      </c>
      <c r="AT175">
        <f t="shared" si="81"/>
        <v>152</v>
      </c>
      <c r="AU175" t="str">
        <f t="shared" si="82"/>
        <v>Princeton</v>
      </c>
      <c r="AV175">
        <f t="shared" si="83"/>
        <v>0.31373647382487763</v>
      </c>
      <c r="AW175">
        <f t="shared" si="84"/>
        <v>0.23190478102875381</v>
      </c>
      <c r="AX175" t="str">
        <f t="shared" si="85"/>
        <v>Princeton</v>
      </c>
      <c r="AY175">
        <f t="shared" si="86"/>
        <v>0.59477250156931349</v>
      </c>
      <c r="AZ175" s="13">
        <f t="shared" si="87"/>
        <v>172</v>
      </c>
      <c r="BA175" t="str">
        <f t="shared" si="88"/>
        <v>Princeton</v>
      </c>
      <c r="BB175" t="str">
        <f t="shared" si="89"/>
        <v/>
      </c>
      <c r="BC175">
        <v>174</v>
      </c>
    </row>
    <row r="176" spans="1:55" x14ac:dyDescent="0.25">
      <c r="A176">
        <v>1</v>
      </c>
      <c r="B176">
        <v>1</v>
      </c>
      <c r="C176">
        <v>1</v>
      </c>
      <c r="D176" t="s">
        <v>398</v>
      </c>
      <c r="E176">
        <f>VLOOKUP($D176,'AUTOMATED RPPF'!$C$2:'AUTOMATED RPPF'!$Q$365,2,FALSE)</f>
        <v>68.308000000000007</v>
      </c>
      <c r="F176">
        <f>VLOOKUP($D176,'AUTOMATED RPPF'!$C$2:'AUTOMATED RPPF'!$Q$365,3,FALSE)</f>
        <v>171</v>
      </c>
      <c r="G176">
        <f>VLOOKUP($D176,'AUTOMATED RPPF'!$C$2:'AUTOMATED RPPF'!$Q$365,4,FALSE)</f>
        <v>68.127499999999998</v>
      </c>
      <c r="H176">
        <f>VLOOKUP($D176,'AUTOMATED RPPF'!$C$2:'AUTOMATED RPPF'!$Q$365,5,FALSE)</f>
        <v>141</v>
      </c>
      <c r="I176">
        <f>VLOOKUP($D176,'AUTOMATED RPPF'!$C$2:'AUTOMATED RPPF'!$Q$365,6,FALSE)</f>
        <v>104.69</v>
      </c>
      <c r="J176">
        <f>VLOOKUP($D176,'AUTOMATED RPPF'!$C$2:'AUTOMATED RPPF'!$Q$365,7,FALSE)</f>
        <v>212</v>
      </c>
      <c r="K176">
        <f>VLOOKUP($D176,'AUTOMATED RPPF'!$C$2:'AUTOMATED RPPF'!$Q$365,8,FALSE)</f>
        <v>106.68600000000001</v>
      </c>
      <c r="L176">
        <f>VLOOKUP($D176,'AUTOMATED RPPF'!$C$2:'AUTOMATED RPPF'!$Q$365,9,FALSE)</f>
        <v>194</v>
      </c>
      <c r="M176">
        <f>VLOOKUP($D176,'AUTOMATED RPPF'!$C$2:'AUTOMATED RPPF'!$Q$365,10,FALSE)</f>
        <v>105.18899999999999</v>
      </c>
      <c r="N176">
        <f>VLOOKUP($D176,'AUTOMATED RPPF'!$C$2:'AUTOMATED RPPF'!$Q$365,11,FALSE)</f>
        <v>161</v>
      </c>
      <c r="O176">
        <f>VLOOKUP($D176,'AUTOMATED RPPF'!$C$2:'AUTOMATED RPPF'!$Q$365,12,FALSE)</f>
        <v>108.31</v>
      </c>
      <c r="P176">
        <f>VLOOKUP($D176,'AUTOMATED RPPF'!$C$2:'AUTOMATED RPPF'!$Q$365,13,FALSE)</f>
        <v>190</v>
      </c>
      <c r="Q176">
        <f>VLOOKUP($D176,'AUTOMATED RPPF'!$C$2:'AUTOMATED RPPF'!$Q$365,14,FALSE)</f>
        <v>-1.6238900000000001</v>
      </c>
      <c r="R176">
        <f>VLOOKUP($D176,'AUTOMATED RPPF'!$C$2:'AUTOMATED RPPF'!$Q$365,15,FALSE)</f>
        <v>185</v>
      </c>
      <c r="S176" t="str">
        <f t="shared" si="60"/>
        <v>Nicholls</v>
      </c>
      <c r="T176">
        <f t="shared" si="61"/>
        <v>106.68600000000001</v>
      </c>
      <c r="U176" t="str">
        <f t="shared" si="62"/>
        <v>Nicholls</v>
      </c>
      <c r="V176">
        <f t="shared" si="63"/>
        <v>-2.3774667681677037E-2</v>
      </c>
      <c r="W176" s="13">
        <f t="shared" si="64"/>
        <v>185</v>
      </c>
      <c r="X176" t="str">
        <f t="shared" si="65"/>
        <v>Nicholls</v>
      </c>
      <c r="Y176">
        <f t="shared" si="66"/>
        <v>777475.00252756814</v>
      </c>
      <c r="Z176" s="13">
        <f t="shared" si="67"/>
        <v>188</v>
      </c>
      <c r="AA176">
        <f t="shared" si="68"/>
        <v>26.363199710274003</v>
      </c>
      <c r="AB176">
        <f t="shared" si="69"/>
        <v>179</v>
      </c>
      <c r="AC176">
        <f t="shared" si="70"/>
        <v>182</v>
      </c>
      <c r="AD176" t="str">
        <f t="shared" si="71"/>
        <v>Nicholls</v>
      </c>
      <c r="AE176">
        <f>VLOOKUP($AD176,'AUTOMATED RPPF'!$C$2:'AUTOMATED RPPF'!$AQ$365,17,FALSE)</f>
        <v>0.50721490000000002</v>
      </c>
      <c r="AF176" s="13">
        <f t="shared" si="72"/>
        <v>149</v>
      </c>
      <c r="AG176">
        <f>VLOOKUP($AD176,'AUTOMATED RPPF'!$C$2:'AUTOMATED RPPF'!$AQ$365,16,FALSE)</f>
        <v>0.40002179999999998</v>
      </c>
      <c r="AH176" s="13">
        <f t="shared" si="73"/>
        <v>218</v>
      </c>
      <c r="AI176">
        <f t="shared" si="74"/>
        <v>0.45361835</v>
      </c>
      <c r="AJ176" s="13">
        <f t="shared" si="75"/>
        <v>186</v>
      </c>
      <c r="AK176">
        <f>VLOOKUP($AD176,'AUTOMATED RPPF'!$C$2:'AUTOMATED RPPF'!$AQ$365,18,FALSE)</f>
        <v>0.3712222</v>
      </c>
      <c r="AL176" s="13">
        <f t="shared" si="76"/>
        <v>222</v>
      </c>
      <c r="AM176">
        <f>VLOOKUP($AD176,'AUTOMATED RPPF'!$C$2:'AUTOMATED RPPF'!$AQ$365,19,FALSE)</f>
        <v>0.57921259999999997</v>
      </c>
      <c r="AN176" s="13">
        <f t="shared" si="77"/>
        <v>126</v>
      </c>
      <c r="AO176">
        <f t="shared" si="78"/>
        <v>181.5</v>
      </c>
      <c r="AP176">
        <f>IF(C176=1,(AO176/AE176),REF)</f>
        <v>357.83649100213734</v>
      </c>
      <c r="AQ176" s="13">
        <f t="shared" si="79"/>
        <v>163</v>
      </c>
      <c r="AR176">
        <f>IF(B176=1,(AO176/AI176),REF)</f>
        <v>400.11608877815456</v>
      </c>
      <c r="AS176" s="13">
        <f t="shared" si="80"/>
        <v>181</v>
      </c>
      <c r="AT176">
        <f t="shared" si="81"/>
        <v>163</v>
      </c>
      <c r="AU176" t="str">
        <f t="shared" si="82"/>
        <v>Nicholls</v>
      </c>
      <c r="AV176">
        <f t="shared" si="83"/>
        <v>0.3123476125356478</v>
      </c>
      <c r="AW176">
        <f t="shared" si="84"/>
        <v>0.24404880589475619</v>
      </c>
      <c r="AX176" t="str">
        <f t="shared" si="85"/>
        <v>Nicholls</v>
      </c>
      <c r="AY176">
        <f t="shared" si="86"/>
        <v>0.5994344961495901</v>
      </c>
      <c r="AZ176" s="13">
        <f t="shared" si="87"/>
        <v>166</v>
      </c>
      <c r="BA176" t="str">
        <f t="shared" si="88"/>
        <v>Nicholls</v>
      </c>
      <c r="BB176" t="str">
        <f t="shared" si="89"/>
        <v/>
      </c>
      <c r="BC176">
        <v>175</v>
      </c>
    </row>
    <row r="177" spans="1:55" x14ac:dyDescent="0.25">
      <c r="A177">
        <v>1</v>
      </c>
      <c r="B177">
        <v>1</v>
      </c>
      <c r="C177">
        <v>1</v>
      </c>
      <c r="D177" t="s">
        <v>89</v>
      </c>
      <c r="E177">
        <f>VLOOKUP($D177,'AUTOMATED RPPF'!$C$2:'AUTOMATED RPPF'!$Q$365,2,FALSE)</f>
        <v>66.397900000000007</v>
      </c>
      <c r="F177">
        <f>VLOOKUP($D177,'AUTOMATED RPPF'!$C$2:'AUTOMATED RPPF'!$Q$365,3,FALSE)</f>
        <v>271</v>
      </c>
      <c r="G177">
        <f>VLOOKUP($D177,'AUTOMATED RPPF'!$C$2:'AUTOMATED RPPF'!$Q$365,4,FALSE)</f>
        <v>65.742900000000006</v>
      </c>
      <c r="H177">
        <f>VLOOKUP($D177,'AUTOMATED RPPF'!$C$2:'AUTOMATED RPPF'!$Q$365,5,FALSE)</f>
        <v>259</v>
      </c>
      <c r="I177">
        <f>VLOOKUP($D177,'AUTOMATED RPPF'!$C$2:'AUTOMATED RPPF'!$Q$365,6,FALSE)</f>
        <v>104.86199999999999</v>
      </c>
      <c r="J177">
        <f>VLOOKUP($D177,'AUTOMATED RPPF'!$C$2:'AUTOMATED RPPF'!$Q$365,7,FALSE)</f>
        <v>207</v>
      </c>
      <c r="K177">
        <f>VLOOKUP($D177,'AUTOMATED RPPF'!$C$2:'AUTOMATED RPPF'!$Q$365,8,FALSE)</f>
        <v>104.73</v>
      </c>
      <c r="L177">
        <f>VLOOKUP($D177,'AUTOMATED RPPF'!$C$2:'AUTOMATED RPPF'!$Q$365,9,FALSE)</f>
        <v>225</v>
      </c>
      <c r="M177">
        <f>VLOOKUP($D177,'AUTOMATED RPPF'!$C$2:'AUTOMATED RPPF'!$Q$365,10,FALSE)</f>
        <v>101.14400000000001</v>
      </c>
      <c r="N177">
        <f>VLOOKUP($D177,'AUTOMATED RPPF'!$C$2:'AUTOMATED RPPF'!$Q$365,11,FALSE)</f>
        <v>70</v>
      </c>
      <c r="O177">
        <f>VLOOKUP($D177,'AUTOMATED RPPF'!$C$2:'AUTOMATED RPPF'!$Q$365,12,FALSE)</f>
        <v>104.696</v>
      </c>
      <c r="P177">
        <f>VLOOKUP($D177,'AUTOMATED RPPF'!$C$2:'AUTOMATED RPPF'!$Q$365,13,FALSE)</f>
        <v>113</v>
      </c>
      <c r="Q177">
        <f>VLOOKUP($D177,'AUTOMATED RPPF'!$C$2:'AUTOMATED RPPF'!$Q$365,14,FALSE)</f>
        <v>3.3960900000000002E-2</v>
      </c>
      <c r="R177">
        <f>VLOOKUP($D177,'AUTOMATED RPPF'!$C$2:'AUTOMATED RPPF'!$Q$365,15,FALSE)</f>
        <v>162</v>
      </c>
      <c r="S177" t="str">
        <f t="shared" si="60"/>
        <v>Cleveland St.</v>
      </c>
      <c r="T177">
        <f t="shared" si="61"/>
        <v>104.73</v>
      </c>
      <c r="U177" t="str">
        <f t="shared" si="62"/>
        <v>Cleveland St.</v>
      </c>
      <c r="V177">
        <f t="shared" si="63"/>
        <v>5.1206438757861353E-4</v>
      </c>
      <c r="W177" s="13">
        <f t="shared" si="64"/>
        <v>162</v>
      </c>
      <c r="X177" t="str">
        <f t="shared" si="65"/>
        <v>Cleveland St.</v>
      </c>
      <c r="Y177">
        <f t="shared" si="66"/>
        <v>728276.92697691009</v>
      </c>
      <c r="Z177" s="13">
        <f t="shared" si="67"/>
        <v>249</v>
      </c>
      <c r="AA177">
        <f t="shared" si="68"/>
        <v>25.688207409387754</v>
      </c>
      <c r="AB177">
        <f t="shared" si="69"/>
        <v>142</v>
      </c>
      <c r="AC177">
        <f t="shared" si="70"/>
        <v>152</v>
      </c>
      <c r="AD177" t="str">
        <f t="shared" si="71"/>
        <v>Cleveland St.</v>
      </c>
      <c r="AE177">
        <f>VLOOKUP($AD177,'AUTOMATED RPPF'!$C$2:'AUTOMATED RPPF'!$AQ$365,17,FALSE)</f>
        <v>0.50171500000000002</v>
      </c>
      <c r="AF177" s="13">
        <f t="shared" si="72"/>
        <v>151</v>
      </c>
      <c r="AG177">
        <f>VLOOKUP($AD177,'AUTOMATED RPPF'!$C$2:'AUTOMATED RPPF'!$AQ$365,16,FALSE)</f>
        <v>0.39362239999999998</v>
      </c>
      <c r="AH177" s="13">
        <f t="shared" si="73"/>
        <v>223</v>
      </c>
      <c r="AI177">
        <f t="shared" si="74"/>
        <v>0.44766870000000003</v>
      </c>
      <c r="AJ177" s="13">
        <f t="shared" si="75"/>
        <v>189</v>
      </c>
      <c r="AK177">
        <f>VLOOKUP($AD177,'AUTOMATED RPPF'!$C$2:'AUTOMATED RPPF'!$AQ$365,18,FALSE)</f>
        <v>0.18633189999999999</v>
      </c>
      <c r="AL177" s="13">
        <f t="shared" si="76"/>
        <v>319</v>
      </c>
      <c r="AM177">
        <f>VLOOKUP($AD177,'AUTOMATED RPPF'!$C$2:'AUTOMATED RPPF'!$AQ$365,19,FALSE)</f>
        <v>0.63461040000000002</v>
      </c>
      <c r="AN177" s="13">
        <f t="shared" si="77"/>
        <v>104</v>
      </c>
      <c r="AO177">
        <f t="shared" si="78"/>
        <v>195.83333333333334</v>
      </c>
      <c r="AP177">
        <f>IF(C177=1,(AO177/AE177),REF)</f>
        <v>390.32784216803032</v>
      </c>
      <c r="AQ177" s="13">
        <f t="shared" si="79"/>
        <v>177</v>
      </c>
      <c r="AR177">
        <f>IF(B177=1,(AO177/AI177),REF)</f>
        <v>437.45147546239735</v>
      </c>
      <c r="AS177" s="13">
        <f t="shared" si="80"/>
        <v>194</v>
      </c>
      <c r="AT177">
        <f t="shared" si="81"/>
        <v>177</v>
      </c>
      <c r="AU177" t="str">
        <f t="shared" si="82"/>
        <v>Cleveland St.</v>
      </c>
      <c r="AV177">
        <f t="shared" si="83"/>
        <v>0.30628715430791081</v>
      </c>
      <c r="AW177">
        <f t="shared" si="84"/>
        <v>0.23817699915362198</v>
      </c>
      <c r="AX177" t="str">
        <f t="shared" si="85"/>
        <v>Cleveland St.</v>
      </c>
      <c r="AY177">
        <f t="shared" si="86"/>
        <v>0.5942589325134886</v>
      </c>
      <c r="AZ177" s="13">
        <f t="shared" si="87"/>
        <v>174</v>
      </c>
      <c r="BA177" t="str">
        <f t="shared" si="88"/>
        <v>Cleveland St.</v>
      </c>
      <c r="BB177" t="str">
        <f t="shared" si="89"/>
        <v/>
      </c>
      <c r="BC177">
        <v>176</v>
      </c>
    </row>
    <row r="178" spans="1:55" x14ac:dyDescent="0.25">
      <c r="A178">
        <v>1</v>
      </c>
      <c r="B178">
        <v>1</v>
      </c>
      <c r="C178">
        <v>1</v>
      </c>
      <c r="D178" t="s">
        <v>304</v>
      </c>
      <c r="E178">
        <f>VLOOKUP($D178,'AUTOMATED RPPF'!$C$2:'AUTOMATED RPPF'!$Q$365,2,FALSE)</f>
        <v>70.325100000000006</v>
      </c>
      <c r="F178">
        <f>VLOOKUP($D178,'AUTOMATED RPPF'!$C$2:'AUTOMATED RPPF'!$Q$365,3,FALSE)</f>
        <v>67</v>
      </c>
      <c r="G178">
        <f>VLOOKUP($D178,'AUTOMATED RPPF'!$C$2:'AUTOMATED RPPF'!$Q$365,4,FALSE)</f>
        <v>68.628399999999999</v>
      </c>
      <c r="H178">
        <f>VLOOKUP($D178,'AUTOMATED RPPF'!$C$2:'AUTOMATED RPPF'!$Q$365,5,FALSE)</f>
        <v>112</v>
      </c>
      <c r="I178">
        <f>VLOOKUP($D178,'AUTOMATED RPPF'!$C$2:'AUTOMATED RPPF'!$Q$365,6,FALSE)</f>
        <v>105.59</v>
      </c>
      <c r="J178">
        <f>VLOOKUP($D178,'AUTOMATED RPPF'!$C$2:'AUTOMATED RPPF'!$Q$365,7,FALSE)</f>
        <v>185</v>
      </c>
      <c r="K178">
        <f>VLOOKUP($D178,'AUTOMATED RPPF'!$C$2:'AUTOMATED RPPF'!$Q$365,8,FALSE)</f>
        <v>105.10299999999999</v>
      </c>
      <c r="L178">
        <f>VLOOKUP($D178,'AUTOMATED RPPF'!$C$2:'AUTOMATED RPPF'!$Q$365,9,FALSE)</f>
        <v>221</v>
      </c>
      <c r="M178">
        <f>VLOOKUP($D178,'AUTOMATED RPPF'!$C$2:'AUTOMATED RPPF'!$Q$365,10,FALSE)</f>
        <v>106.86499999999999</v>
      </c>
      <c r="N178">
        <f>VLOOKUP($D178,'AUTOMATED RPPF'!$C$2:'AUTOMATED RPPF'!$Q$365,11,FALSE)</f>
        <v>193</v>
      </c>
      <c r="O178">
        <f>VLOOKUP($D178,'AUTOMATED RPPF'!$C$2:'AUTOMATED RPPF'!$Q$365,12,FALSE)</f>
        <v>107.473</v>
      </c>
      <c r="P178">
        <f>VLOOKUP($D178,'AUTOMATED RPPF'!$C$2:'AUTOMATED RPPF'!$Q$365,13,FALSE)</f>
        <v>174</v>
      </c>
      <c r="Q178">
        <f>VLOOKUP($D178,'AUTOMATED RPPF'!$C$2:'AUTOMATED RPPF'!$Q$365,14,FALSE)</f>
        <v>-2.3698100000000002</v>
      </c>
      <c r="R178">
        <f>VLOOKUP($D178,'AUTOMATED RPPF'!$C$2:'AUTOMATED RPPF'!$Q$365,15,FALSE)</f>
        <v>195</v>
      </c>
      <c r="S178" t="str">
        <f t="shared" si="60"/>
        <v>South Florida</v>
      </c>
      <c r="T178">
        <f t="shared" si="61"/>
        <v>105.10299999999999</v>
      </c>
      <c r="U178" t="str">
        <f t="shared" si="62"/>
        <v>South Florida</v>
      </c>
      <c r="V178">
        <f t="shared" si="63"/>
        <v>-3.370062751421618E-2</v>
      </c>
      <c r="W178" s="13">
        <f t="shared" si="64"/>
        <v>195</v>
      </c>
      <c r="X178" t="str">
        <f t="shared" si="65"/>
        <v>South Florida</v>
      </c>
      <c r="Y178">
        <f t="shared" si="66"/>
        <v>776856.1054919858</v>
      </c>
      <c r="Z178" s="13">
        <f t="shared" si="67"/>
        <v>189</v>
      </c>
      <c r="AA178">
        <f t="shared" si="68"/>
        <v>25.291153456223888</v>
      </c>
      <c r="AB178">
        <f t="shared" si="69"/>
        <v>129</v>
      </c>
      <c r="AC178">
        <f t="shared" si="70"/>
        <v>162</v>
      </c>
      <c r="AD178" t="str">
        <f t="shared" si="71"/>
        <v>South Florida</v>
      </c>
      <c r="AE178">
        <f>VLOOKUP($AD178,'AUTOMATED RPPF'!$C$2:'AUTOMATED RPPF'!$AQ$365,17,FALSE)</f>
        <v>0.48571599999999998</v>
      </c>
      <c r="AF178" s="13">
        <f t="shared" si="72"/>
        <v>160</v>
      </c>
      <c r="AG178">
        <f>VLOOKUP($AD178,'AUTOMATED RPPF'!$C$2:'AUTOMATED RPPF'!$AQ$365,16,FALSE)</f>
        <v>0.40792139999999999</v>
      </c>
      <c r="AH178" s="13">
        <f t="shared" si="73"/>
        <v>214</v>
      </c>
      <c r="AI178">
        <f t="shared" si="74"/>
        <v>0.44681870000000001</v>
      </c>
      <c r="AJ178" s="13">
        <f t="shared" si="75"/>
        <v>190</v>
      </c>
      <c r="AK178">
        <f>VLOOKUP($AD178,'AUTOMATED RPPF'!$C$2:'AUTOMATED RPPF'!$AQ$365,18,FALSE)</f>
        <v>0.45941779999999999</v>
      </c>
      <c r="AL178" s="13">
        <f t="shared" si="76"/>
        <v>178</v>
      </c>
      <c r="AM178">
        <f>VLOOKUP($AD178,'AUTOMATED RPPF'!$C$2:'AUTOMATED RPPF'!$AQ$365,19,FALSE)</f>
        <v>0.46691719999999998</v>
      </c>
      <c r="AN178" s="13">
        <f t="shared" si="77"/>
        <v>172</v>
      </c>
      <c r="AO178">
        <f t="shared" si="78"/>
        <v>181</v>
      </c>
      <c r="AP178">
        <f>IF(C178=1,(AO178/AE178),REF)</f>
        <v>372.64574360325787</v>
      </c>
      <c r="AQ178" s="13">
        <f t="shared" si="79"/>
        <v>171</v>
      </c>
      <c r="AR178">
        <f>IF(B178=1,(AO178/AI178),REF)</f>
        <v>405.08600020545242</v>
      </c>
      <c r="AS178" s="13">
        <f t="shared" si="80"/>
        <v>185</v>
      </c>
      <c r="AT178">
        <f t="shared" si="81"/>
        <v>171</v>
      </c>
      <c r="AU178" t="str">
        <f t="shared" si="82"/>
        <v>South Florida</v>
      </c>
      <c r="AV178">
        <f t="shared" si="83"/>
        <v>0.29789790139146605</v>
      </c>
      <c r="AW178">
        <f t="shared" si="84"/>
        <v>0.24001990567902604</v>
      </c>
      <c r="AX178" t="str">
        <f t="shared" si="85"/>
        <v>South Florida</v>
      </c>
      <c r="AY178">
        <f t="shared" si="86"/>
        <v>0.59139053599518188</v>
      </c>
      <c r="AZ178" s="13">
        <f t="shared" si="87"/>
        <v>176</v>
      </c>
      <c r="BA178" t="str">
        <f t="shared" si="88"/>
        <v>South Florida</v>
      </c>
      <c r="BB178" t="str">
        <f t="shared" si="89"/>
        <v/>
      </c>
      <c r="BC178">
        <v>177</v>
      </c>
    </row>
    <row r="179" spans="1:55" x14ac:dyDescent="0.25">
      <c r="A179">
        <v>1</v>
      </c>
      <c r="B179">
        <v>1</v>
      </c>
      <c r="C179">
        <v>1</v>
      </c>
      <c r="D179" t="s">
        <v>224</v>
      </c>
      <c r="E179">
        <f>VLOOKUP($D179,'AUTOMATED RPPF'!$C$2:'AUTOMATED RPPF'!$Q$365,2,FALSE)</f>
        <v>68.5745</v>
      </c>
      <c r="F179">
        <f>VLOOKUP($D179,'AUTOMATED RPPF'!$C$2:'AUTOMATED RPPF'!$Q$365,3,FALSE)</f>
        <v>155</v>
      </c>
      <c r="G179">
        <f>VLOOKUP($D179,'AUTOMATED RPPF'!$C$2:'AUTOMATED RPPF'!$Q$365,4,FALSE)</f>
        <v>67.616100000000003</v>
      </c>
      <c r="H179">
        <f>VLOOKUP($D179,'AUTOMATED RPPF'!$C$2:'AUTOMATED RPPF'!$Q$365,5,FALSE)</f>
        <v>171</v>
      </c>
      <c r="I179">
        <f>VLOOKUP($D179,'AUTOMATED RPPF'!$C$2:'AUTOMATED RPPF'!$Q$365,6,FALSE)</f>
        <v>111.22</v>
      </c>
      <c r="J179">
        <f>VLOOKUP($D179,'AUTOMATED RPPF'!$C$2:'AUTOMATED RPPF'!$Q$365,7,FALSE)</f>
        <v>71</v>
      </c>
      <c r="K179">
        <f>VLOOKUP($D179,'AUTOMATED RPPF'!$C$2:'AUTOMATED RPPF'!$Q$365,8,FALSE)</f>
        <v>111.005</v>
      </c>
      <c r="L179">
        <f>VLOOKUP($D179,'AUTOMATED RPPF'!$C$2:'AUTOMATED RPPF'!$Q$365,9,FALSE)</f>
        <v>110</v>
      </c>
      <c r="M179">
        <f>VLOOKUP($D179,'AUTOMATED RPPF'!$C$2:'AUTOMATED RPPF'!$Q$365,10,FALSE)</f>
        <v>112.01900000000001</v>
      </c>
      <c r="N179">
        <f>VLOOKUP($D179,'AUTOMATED RPPF'!$C$2:'AUTOMATED RPPF'!$Q$365,11,FALSE)</f>
        <v>316</v>
      </c>
      <c r="O179">
        <f>VLOOKUP($D179,'AUTOMATED RPPF'!$C$2:'AUTOMATED RPPF'!$Q$365,12,FALSE)</f>
        <v>113.11</v>
      </c>
      <c r="P179">
        <f>VLOOKUP($D179,'AUTOMATED RPPF'!$C$2:'AUTOMATED RPPF'!$Q$365,13,FALSE)</f>
        <v>290</v>
      </c>
      <c r="Q179">
        <f>VLOOKUP($D179,'AUTOMATED RPPF'!$C$2:'AUTOMATED RPPF'!$Q$365,14,FALSE)</f>
        <v>-2.1050599999999999</v>
      </c>
      <c r="R179">
        <f>VLOOKUP($D179,'AUTOMATED RPPF'!$C$2:'AUTOMATED RPPF'!$Q$365,15,FALSE)</f>
        <v>190</v>
      </c>
      <c r="S179" t="str">
        <f t="shared" si="60"/>
        <v>Nebraska Omaha</v>
      </c>
      <c r="T179">
        <f t="shared" si="61"/>
        <v>111.005</v>
      </c>
      <c r="U179" t="str">
        <f t="shared" si="62"/>
        <v>Nebraska Omaha</v>
      </c>
      <c r="V179">
        <f t="shared" si="63"/>
        <v>-3.0696541717402298E-2</v>
      </c>
      <c r="W179" s="13">
        <f t="shared" si="64"/>
        <v>189</v>
      </c>
      <c r="X179" t="str">
        <f t="shared" si="65"/>
        <v>Nebraska Omaha</v>
      </c>
      <c r="Y179">
        <f t="shared" si="66"/>
        <v>844982.53390936239</v>
      </c>
      <c r="Z179" s="13">
        <f t="shared" si="67"/>
        <v>109</v>
      </c>
      <c r="AA179">
        <f t="shared" si="68"/>
        <v>28.147443374716246</v>
      </c>
      <c r="AB179">
        <f t="shared" si="69"/>
        <v>276</v>
      </c>
      <c r="AC179">
        <f t="shared" si="70"/>
        <v>232.5</v>
      </c>
      <c r="AD179" t="str">
        <f t="shared" si="71"/>
        <v>Nebraska Omaha</v>
      </c>
      <c r="AE179">
        <f>VLOOKUP($AD179,'AUTOMATED RPPF'!$C$2:'AUTOMATED RPPF'!$AQ$365,17,FALSE)</f>
        <v>0.49031580000000002</v>
      </c>
      <c r="AF179" s="13">
        <f t="shared" si="72"/>
        <v>158</v>
      </c>
      <c r="AG179">
        <f>VLOOKUP($AD179,'AUTOMATED RPPF'!$C$2:'AUTOMATED RPPF'!$AQ$365,16,FALSE)</f>
        <v>0.4791184</v>
      </c>
      <c r="AH179" s="13">
        <f t="shared" si="73"/>
        <v>184</v>
      </c>
      <c r="AI179">
        <f t="shared" si="74"/>
        <v>0.48471710000000001</v>
      </c>
      <c r="AJ179" s="13">
        <f t="shared" si="75"/>
        <v>169</v>
      </c>
      <c r="AK179">
        <f>VLOOKUP($AD179,'AUTOMATED RPPF'!$C$2:'AUTOMATED RPPF'!$AQ$365,18,FALSE)</f>
        <v>0.2861264</v>
      </c>
      <c r="AL179" s="13">
        <f t="shared" si="76"/>
        <v>264</v>
      </c>
      <c r="AM179">
        <f>VLOOKUP($AD179,'AUTOMATED RPPF'!$C$2:'AUTOMATED RPPF'!$AQ$365,19,FALSE)</f>
        <v>0.64291010000000004</v>
      </c>
      <c r="AN179" s="13">
        <f t="shared" si="77"/>
        <v>101</v>
      </c>
      <c r="AO179">
        <f t="shared" si="78"/>
        <v>177.41666666666666</v>
      </c>
      <c r="AP179">
        <f>IF(C179=1,(AO179/AE179),REF)</f>
        <v>361.84162669582878</v>
      </c>
      <c r="AQ179" s="13">
        <f t="shared" si="79"/>
        <v>165</v>
      </c>
      <c r="AR179">
        <f>IF(B179=1,(AO179/AI179),REF)</f>
        <v>366.02105984432291</v>
      </c>
      <c r="AS179" s="13">
        <f t="shared" si="80"/>
        <v>172</v>
      </c>
      <c r="AT179">
        <f t="shared" si="81"/>
        <v>165</v>
      </c>
      <c r="AU179" t="str">
        <f t="shared" si="82"/>
        <v>Nebraska Omaha</v>
      </c>
      <c r="AV179">
        <f t="shared" si="83"/>
        <v>0.30160510344364655</v>
      </c>
      <c r="AW179">
        <f t="shared" si="84"/>
        <v>0.26369956066679506</v>
      </c>
      <c r="AX179" t="str">
        <f t="shared" si="85"/>
        <v>Nebraska Omaha</v>
      </c>
      <c r="AY179">
        <f t="shared" si="86"/>
        <v>0.6032551375352182</v>
      </c>
      <c r="AZ179" s="13">
        <f t="shared" si="87"/>
        <v>161</v>
      </c>
      <c r="BA179" t="str">
        <f t="shared" si="88"/>
        <v>Nebraska Omaha</v>
      </c>
      <c r="BB179" t="str">
        <f t="shared" si="89"/>
        <v/>
      </c>
      <c r="BC179">
        <v>178</v>
      </c>
    </row>
    <row r="180" spans="1:55" x14ac:dyDescent="0.25">
      <c r="A180">
        <v>1</v>
      </c>
      <c r="B180">
        <v>1</v>
      </c>
      <c r="C180">
        <v>1</v>
      </c>
      <c r="D180" t="s">
        <v>279</v>
      </c>
      <c r="E180">
        <f>VLOOKUP($D180,'AUTOMATED RPPF'!$C$2:'AUTOMATED RPPF'!$Q$365,2,FALSE)</f>
        <v>69.114999999999995</v>
      </c>
      <c r="F180">
        <f>VLOOKUP($D180,'AUTOMATED RPPF'!$C$2:'AUTOMATED RPPF'!$Q$365,3,FALSE)</f>
        <v>126</v>
      </c>
      <c r="G180">
        <f>VLOOKUP($D180,'AUTOMATED RPPF'!$C$2:'AUTOMATED RPPF'!$Q$365,4,FALSE)</f>
        <v>68.485799999999998</v>
      </c>
      <c r="H180">
        <f>VLOOKUP($D180,'AUTOMATED RPPF'!$C$2:'AUTOMATED RPPF'!$Q$365,5,FALSE)</f>
        <v>119</v>
      </c>
      <c r="I180">
        <f>VLOOKUP($D180,'AUTOMATED RPPF'!$C$2:'AUTOMATED RPPF'!$Q$365,6,FALSE)</f>
        <v>107.348</v>
      </c>
      <c r="J180">
        <f>VLOOKUP($D180,'AUTOMATED RPPF'!$C$2:'AUTOMATED RPPF'!$Q$365,7,FALSE)</f>
        <v>146</v>
      </c>
      <c r="K180">
        <f>VLOOKUP($D180,'AUTOMATED RPPF'!$C$2:'AUTOMATED RPPF'!$Q$365,8,FALSE)</f>
        <v>105.521</v>
      </c>
      <c r="L180">
        <f>VLOOKUP($D180,'AUTOMATED RPPF'!$C$2:'AUTOMATED RPPF'!$Q$365,9,FALSE)</f>
        <v>215</v>
      </c>
      <c r="M180">
        <f>VLOOKUP($D180,'AUTOMATED RPPF'!$C$2:'AUTOMATED RPPF'!$Q$365,10,FALSE)</f>
        <v>100.77800000000001</v>
      </c>
      <c r="N180">
        <f>VLOOKUP($D180,'AUTOMATED RPPF'!$C$2:'AUTOMATED RPPF'!$Q$365,11,FALSE)</f>
        <v>64</v>
      </c>
      <c r="O180">
        <f>VLOOKUP($D180,'AUTOMATED RPPF'!$C$2:'AUTOMATED RPPF'!$Q$365,12,FALSE)</f>
        <v>105.483</v>
      </c>
      <c r="P180">
        <f>VLOOKUP($D180,'AUTOMATED RPPF'!$C$2:'AUTOMATED RPPF'!$Q$365,13,FALSE)</f>
        <v>130</v>
      </c>
      <c r="Q180">
        <f>VLOOKUP($D180,'AUTOMATED RPPF'!$C$2:'AUTOMATED RPPF'!$Q$365,14,FALSE)</f>
        <v>3.7881999999999999E-2</v>
      </c>
      <c r="R180">
        <f>VLOOKUP($D180,'AUTOMATED RPPF'!$C$2:'AUTOMATED RPPF'!$Q$365,15,FALSE)</f>
        <v>161</v>
      </c>
      <c r="S180" t="str">
        <f t="shared" si="60"/>
        <v>Robert Morris</v>
      </c>
      <c r="T180">
        <f t="shared" si="61"/>
        <v>105.521</v>
      </c>
      <c r="U180" t="str">
        <f t="shared" si="62"/>
        <v>Robert Morris</v>
      </c>
      <c r="V180">
        <f t="shared" si="63"/>
        <v>5.4980829053022796E-4</v>
      </c>
      <c r="W180" s="13">
        <f t="shared" si="64"/>
        <v>161</v>
      </c>
      <c r="X180" t="str">
        <f t="shared" si="65"/>
        <v>Robert Morris</v>
      </c>
      <c r="Y180">
        <f t="shared" si="66"/>
        <v>769573.507794715</v>
      </c>
      <c r="Z180" s="13">
        <f t="shared" si="67"/>
        <v>197</v>
      </c>
      <c r="AA180">
        <f t="shared" si="68"/>
        <v>24.975813587242875</v>
      </c>
      <c r="AB180">
        <f t="shared" si="69"/>
        <v>111</v>
      </c>
      <c r="AC180">
        <f t="shared" si="70"/>
        <v>136</v>
      </c>
      <c r="AD180" t="str">
        <f t="shared" si="71"/>
        <v>Robert Morris</v>
      </c>
      <c r="AE180">
        <f>VLOOKUP($AD180,'AUTOMATED RPPF'!$C$2:'AUTOMATED RPPF'!$AQ$365,17,FALSE)</f>
        <v>0.46471699999999999</v>
      </c>
      <c r="AF180" s="13">
        <f t="shared" si="72"/>
        <v>171</v>
      </c>
      <c r="AG180">
        <f>VLOOKUP($AD180,'AUTOMATED RPPF'!$C$2:'AUTOMATED RPPF'!$AQ$365,16,FALSE)</f>
        <v>0.45191959999999998</v>
      </c>
      <c r="AH180" s="13">
        <f t="shared" si="73"/>
        <v>196</v>
      </c>
      <c r="AI180">
        <f t="shared" si="74"/>
        <v>0.45831829999999996</v>
      </c>
      <c r="AJ180" s="13">
        <f t="shared" si="75"/>
        <v>182</v>
      </c>
      <c r="AK180">
        <f>VLOOKUP($AD180,'AUTOMATED RPPF'!$C$2:'AUTOMATED RPPF'!$AQ$365,18,FALSE)</f>
        <v>0.35642259999999998</v>
      </c>
      <c r="AL180" s="13">
        <f t="shared" si="76"/>
        <v>226</v>
      </c>
      <c r="AM180">
        <f>VLOOKUP($AD180,'AUTOMATED RPPF'!$C$2:'AUTOMATED RPPF'!$AQ$365,19,FALSE)</f>
        <v>0.55851329999999999</v>
      </c>
      <c r="AN180" s="13">
        <f t="shared" si="77"/>
        <v>133</v>
      </c>
      <c r="AO180">
        <f t="shared" si="78"/>
        <v>172.5</v>
      </c>
      <c r="AP180">
        <f>IF(C180=1,(AO180/AE180),REF)</f>
        <v>371.19365118986394</v>
      </c>
      <c r="AQ180" s="13">
        <f t="shared" si="79"/>
        <v>168</v>
      </c>
      <c r="AR180">
        <f>IF(B180=1,(AO180/AI180),REF)</f>
        <v>376.37598149582948</v>
      </c>
      <c r="AS180" s="13">
        <f t="shared" si="80"/>
        <v>174</v>
      </c>
      <c r="AT180">
        <f t="shared" si="81"/>
        <v>168</v>
      </c>
      <c r="AU180" t="str">
        <f t="shared" si="82"/>
        <v>Robert Morris</v>
      </c>
      <c r="AV180">
        <f t="shared" si="83"/>
        <v>0.28513015904840577</v>
      </c>
      <c r="AW180">
        <f t="shared" si="84"/>
        <v>0.24846989992879645</v>
      </c>
      <c r="AX180" t="str">
        <f t="shared" si="85"/>
        <v>Robert Morris</v>
      </c>
      <c r="AY180">
        <f t="shared" si="86"/>
        <v>0.58948715920238526</v>
      </c>
      <c r="AZ180" s="13">
        <f t="shared" si="87"/>
        <v>177</v>
      </c>
      <c r="BA180" t="str">
        <f t="shared" si="88"/>
        <v>Robert Morris</v>
      </c>
      <c r="BB180" t="str">
        <f t="shared" si="89"/>
        <v/>
      </c>
      <c r="BC180">
        <v>179</v>
      </c>
    </row>
    <row r="181" spans="1:55" x14ac:dyDescent="0.25">
      <c r="A181">
        <v>1</v>
      </c>
      <c r="B181">
        <v>1</v>
      </c>
      <c r="C181">
        <v>1</v>
      </c>
      <c r="D181" t="s">
        <v>335</v>
      </c>
      <c r="E181">
        <f>VLOOKUP($D181,'AUTOMATED RPPF'!$C$2:'AUTOMATED RPPF'!$Q$365,2,FALSE)</f>
        <v>63.9619</v>
      </c>
      <c r="F181">
        <f>VLOOKUP($D181,'AUTOMATED RPPF'!$C$2:'AUTOMATED RPPF'!$Q$365,3,FALSE)</f>
        <v>352</v>
      </c>
      <c r="G181">
        <f>VLOOKUP($D181,'AUTOMATED RPPF'!$C$2:'AUTOMATED RPPF'!$Q$365,4,FALSE)</f>
        <v>63.247799999999998</v>
      </c>
      <c r="H181">
        <f>VLOOKUP($D181,'AUTOMATED RPPF'!$C$2:'AUTOMATED RPPF'!$Q$365,5,FALSE)</f>
        <v>350</v>
      </c>
      <c r="I181">
        <f>VLOOKUP($D181,'AUTOMATED RPPF'!$C$2:'AUTOMATED RPPF'!$Q$365,6,FALSE)</f>
        <v>104.464</v>
      </c>
      <c r="J181">
        <f>VLOOKUP($D181,'AUTOMATED RPPF'!$C$2:'AUTOMATED RPPF'!$Q$365,7,FALSE)</f>
        <v>219</v>
      </c>
      <c r="K181">
        <f>VLOOKUP($D181,'AUTOMATED RPPF'!$C$2:'AUTOMATED RPPF'!$Q$365,8,FALSE)</f>
        <v>105.328</v>
      </c>
      <c r="L181">
        <f>VLOOKUP($D181,'AUTOMATED RPPF'!$C$2:'AUTOMATED RPPF'!$Q$365,9,FALSE)</f>
        <v>217</v>
      </c>
      <c r="M181">
        <f>VLOOKUP($D181,'AUTOMATED RPPF'!$C$2:'AUTOMATED RPPF'!$Q$365,10,FALSE)</f>
        <v>102.45699999999999</v>
      </c>
      <c r="N181">
        <f>VLOOKUP($D181,'AUTOMATED RPPF'!$C$2:'AUTOMATED RPPF'!$Q$365,11,FALSE)</f>
        <v>94</v>
      </c>
      <c r="O181">
        <f>VLOOKUP($D181,'AUTOMATED RPPF'!$C$2:'AUTOMATED RPPF'!$Q$365,12,FALSE)</f>
        <v>105.13</v>
      </c>
      <c r="P181">
        <f>VLOOKUP($D181,'AUTOMATED RPPF'!$C$2:'AUTOMATED RPPF'!$Q$365,13,FALSE)</f>
        <v>120</v>
      </c>
      <c r="Q181">
        <f>VLOOKUP($D181,'AUTOMATED RPPF'!$C$2:'AUTOMATED RPPF'!$Q$365,14,FALSE)</f>
        <v>0.197682</v>
      </c>
      <c r="R181">
        <f>VLOOKUP($D181,'AUTOMATED RPPF'!$C$2:'AUTOMATED RPPF'!$Q$365,15,FALSE)</f>
        <v>160</v>
      </c>
      <c r="S181" t="str">
        <f t="shared" si="60"/>
        <v>Towson</v>
      </c>
      <c r="T181">
        <f t="shared" si="61"/>
        <v>105.328</v>
      </c>
      <c r="U181" t="str">
        <f t="shared" si="62"/>
        <v>Towson</v>
      </c>
      <c r="V181">
        <f t="shared" si="63"/>
        <v>3.0955928451157251E-3</v>
      </c>
      <c r="W181" s="13">
        <f t="shared" si="64"/>
        <v>160</v>
      </c>
      <c r="X181" t="str">
        <f t="shared" si="65"/>
        <v>Towson</v>
      </c>
      <c r="Y181">
        <f t="shared" si="66"/>
        <v>709592.52444904961</v>
      </c>
      <c r="Z181" s="13">
        <f t="shared" si="67"/>
        <v>268</v>
      </c>
      <c r="AA181">
        <f t="shared" si="68"/>
        <v>26.843633889356017</v>
      </c>
      <c r="AB181">
        <f t="shared" si="69"/>
        <v>207</v>
      </c>
      <c r="AC181">
        <f t="shared" si="70"/>
        <v>183.5</v>
      </c>
      <c r="AD181" t="str">
        <f t="shared" si="71"/>
        <v>Towson</v>
      </c>
      <c r="AE181">
        <f>VLOOKUP($AD181,'AUTOMATED RPPF'!$C$2:'AUTOMATED RPPF'!$AQ$365,17,FALSE)</f>
        <v>0.47571629999999998</v>
      </c>
      <c r="AF181" s="13">
        <f t="shared" si="72"/>
        <v>163</v>
      </c>
      <c r="AG181">
        <f>VLOOKUP($AD181,'AUTOMATED RPPF'!$C$2:'AUTOMATED RPPF'!$AQ$365,16,FALSE)</f>
        <v>0.42882039999999999</v>
      </c>
      <c r="AH181" s="13">
        <f t="shared" si="73"/>
        <v>204</v>
      </c>
      <c r="AI181">
        <f t="shared" si="74"/>
        <v>0.45226834999999999</v>
      </c>
      <c r="AJ181" s="13">
        <f t="shared" si="75"/>
        <v>187</v>
      </c>
      <c r="AK181">
        <f>VLOOKUP($AD181,'AUTOMATED RPPF'!$C$2:'AUTOMATED RPPF'!$AQ$365,18,FALSE)</f>
        <v>0.34802309999999997</v>
      </c>
      <c r="AL181" s="13">
        <f t="shared" si="76"/>
        <v>231</v>
      </c>
      <c r="AM181">
        <f>VLOOKUP($AD181,'AUTOMATED RPPF'!$C$2:'AUTOMATED RPPF'!$AQ$365,19,FALSE)</f>
        <v>0.58791190000000004</v>
      </c>
      <c r="AN181" s="13">
        <f t="shared" si="77"/>
        <v>119</v>
      </c>
      <c r="AO181">
        <f t="shared" si="78"/>
        <v>191.41666666666666</v>
      </c>
      <c r="AP181">
        <f>IF(C181=1,(AO181/AE181),REF)</f>
        <v>402.37567362452506</v>
      </c>
      <c r="AQ181" s="13">
        <f t="shared" si="79"/>
        <v>180</v>
      </c>
      <c r="AR181">
        <f>IF(B181=1,(AO181/AI181),REF)</f>
        <v>423.23692707364262</v>
      </c>
      <c r="AS181" s="13">
        <f t="shared" si="80"/>
        <v>188</v>
      </c>
      <c r="AT181">
        <f t="shared" si="81"/>
        <v>180</v>
      </c>
      <c r="AU181" t="str">
        <f t="shared" si="82"/>
        <v>Towson</v>
      </c>
      <c r="AV181">
        <f t="shared" si="83"/>
        <v>0.28953396055955488</v>
      </c>
      <c r="AW181">
        <f t="shared" si="84"/>
        <v>0.24161983138590276</v>
      </c>
      <c r="AX181" t="str">
        <f t="shared" si="85"/>
        <v>Towson</v>
      </c>
      <c r="AY181">
        <f t="shared" si="86"/>
        <v>0.58840467719115186</v>
      </c>
      <c r="AZ181" s="13">
        <f t="shared" si="87"/>
        <v>179</v>
      </c>
      <c r="BA181" t="str">
        <f t="shared" si="88"/>
        <v>Towson</v>
      </c>
      <c r="BB181" t="str">
        <f t="shared" si="89"/>
        <v/>
      </c>
      <c r="BC181">
        <v>180</v>
      </c>
    </row>
    <row r="182" spans="1:55" x14ac:dyDescent="0.25">
      <c r="A182">
        <v>1</v>
      </c>
      <c r="B182">
        <v>1</v>
      </c>
      <c r="C182">
        <v>1</v>
      </c>
      <c r="D182" t="s">
        <v>307</v>
      </c>
      <c r="E182">
        <f>VLOOKUP($D182,'AUTOMATED RPPF'!$C$2:'AUTOMATED RPPF'!$Q$365,2,FALSE)</f>
        <v>67.781599999999997</v>
      </c>
      <c r="F182">
        <f>VLOOKUP($D182,'AUTOMATED RPPF'!$C$2:'AUTOMATED RPPF'!$Q$365,3,FALSE)</f>
        <v>199</v>
      </c>
      <c r="G182">
        <f>VLOOKUP($D182,'AUTOMATED RPPF'!$C$2:'AUTOMATED RPPF'!$Q$365,4,FALSE)</f>
        <v>67.748999999999995</v>
      </c>
      <c r="H182">
        <f>VLOOKUP($D182,'AUTOMATED RPPF'!$C$2:'AUTOMATED RPPF'!$Q$365,5,FALSE)</f>
        <v>162</v>
      </c>
      <c r="I182">
        <f>VLOOKUP($D182,'AUTOMATED RPPF'!$C$2:'AUTOMATED RPPF'!$Q$365,6,FALSE)</f>
        <v>104.246</v>
      </c>
      <c r="J182">
        <f>VLOOKUP($D182,'AUTOMATED RPPF'!$C$2:'AUTOMATED RPPF'!$Q$365,7,FALSE)</f>
        <v>225</v>
      </c>
      <c r="K182">
        <f>VLOOKUP($D182,'AUTOMATED RPPF'!$C$2:'AUTOMATED RPPF'!$Q$365,8,FALSE)</f>
        <v>105.527</v>
      </c>
      <c r="L182">
        <f>VLOOKUP($D182,'AUTOMATED RPPF'!$C$2:'AUTOMATED RPPF'!$Q$365,9,FALSE)</f>
        <v>214</v>
      </c>
      <c r="M182">
        <f>VLOOKUP($D182,'AUTOMATED RPPF'!$C$2:'AUTOMATED RPPF'!$Q$365,10,FALSE)</f>
        <v>108.015</v>
      </c>
      <c r="N182">
        <f>VLOOKUP($D182,'AUTOMATED RPPF'!$C$2:'AUTOMATED RPPF'!$Q$365,11,FALSE)</f>
        <v>229</v>
      </c>
      <c r="O182">
        <f>VLOOKUP($D182,'AUTOMATED RPPF'!$C$2:'AUTOMATED RPPF'!$Q$365,12,FALSE)</f>
        <v>106.75700000000001</v>
      </c>
      <c r="P182">
        <f>VLOOKUP($D182,'AUTOMATED RPPF'!$C$2:'AUTOMATED RPPF'!$Q$365,13,FALSE)</f>
        <v>158</v>
      </c>
      <c r="Q182">
        <f>VLOOKUP($D182,'AUTOMATED RPPF'!$C$2:'AUTOMATED RPPF'!$Q$365,14,FALSE)</f>
        <v>-1.2297899999999999</v>
      </c>
      <c r="R182">
        <f>VLOOKUP($D182,'AUTOMATED RPPF'!$C$2:'AUTOMATED RPPF'!$Q$365,15,FALSE)</f>
        <v>183</v>
      </c>
      <c r="S182" t="str">
        <f t="shared" si="60"/>
        <v>Southern Illinois</v>
      </c>
      <c r="T182">
        <f t="shared" si="61"/>
        <v>105.527</v>
      </c>
      <c r="U182" t="str">
        <f t="shared" si="62"/>
        <v>Southern Illinois</v>
      </c>
      <c r="V182">
        <f t="shared" si="63"/>
        <v>-1.8146517639005336E-2</v>
      </c>
      <c r="W182" s="13">
        <f t="shared" si="64"/>
        <v>183</v>
      </c>
      <c r="X182" t="str">
        <f t="shared" si="65"/>
        <v>Southern Illinois</v>
      </c>
      <c r="Y182">
        <f t="shared" si="66"/>
        <v>754812.35458798637</v>
      </c>
      <c r="Z182" s="13">
        <f t="shared" si="67"/>
        <v>209</v>
      </c>
      <c r="AA182">
        <f t="shared" si="68"/>
        <v>25.96105644934957</v>
      </c>
      <c r="AB182">
        <f t="shared" si="69"/>
        <v>160</v>
      </c>
      <c r="AC182">
        <f t="shared" si="70"/>
        <v>171.5</v>
      </c>
      <c r="AD182" t="str">
        <f t="shared" si="71"/>
        <v>Southern Illinois</v>
      </c>
      <c r="AE182">
        <f>VLOOKUP($AD182,'AUTOMATED RPPF'!$C$2:'AUTOMATED RPPF'!$AQ$365,17,FALSE)</f>
        <v>0.45241779999999998</v>
      </c>
      <c r="AF182" s="13">
        <f t="shared" si="72"/>
        <v>178</v>
      </c>
      <c r="AG182">
        <f>VLOOKUP($AD182,'AUTOMATED RPPF'!$C$2:'AUTOMATED RPPF'!$AQ$365,16,FALSE)</f>
        <v>0.48761789999999999</v>
      </c>
      <c r="AH182" s="13">
        <f t="shared" si="73"/>
        <v>179</v>
      </c>
      <c r="AI182">
        <f t="shared" si="74"/>
        <v>0.47001784999999996</v>
      </c>
      <c r="AJ182" s="13">
        <f t="shared" si="75"/>
        <v>177</v>
      </c>
      <c r="AK182">
        <f>VLOOKUP($AD182,'AUTOMATED RPPF'!$C$2:'AUTOMATED RPPF'!$AQ$365,18,FALSE)</f>
        <v>0.44151940000000001</v>
      </c>
      <c r="AL182" s="13">
        <f t="shared" si="76"/>
        <v>194</v>
      </c>
      <c r="AM182">
        <f>VLOOKUP($AD182,'AUTOMATED RPPF'!$C$2:'AUTOMATED RPPF'!$AQ$365,19,FALSE)</f>
        <v>0.50541550000000002</v>
      </c>
      <c r="AN182" s="13">
        <f t="shared" si="77"/>
        <v>155</v>
      </c>
      <c r="AO182">
        <f t="shared" si="78"/>
        <v>181.58333333333334</v>
      </c>
      <c r="AP182">
        <f>IF(C182=1,(AO182/AE182),REF)</f>
        <v>401.36204484733656</v>
      </c>
      <c r="AQ182" s="13">
        <f t="shared" si="79"/>
        <v>178</v>
      </c>
      <c r="AR182">
        <f>IF(B182=1,(AO182/AI182),REF)</f>
        <v>386.33284530222278</v>
      </c>
      <c r="AS182" s="13">
        <f t="shared" si="80"/>
        <v>178</v>
      </c>
      <c r="AT182">
        <f t="shared" si="81"/>
        <v>177</v>
      </c>
      <c r="AU182" t="str">
        <f t="shared" si="82"/>
        <v>Southern Illinois</v>
      </c>
      <c r="AV182">
        <f t="shared" si="83"/>
        <v>0.2754233167321633</v>
      </c>
      <c r="AW182">
        <f t="shared" si="84"/>
        <v>0.25398231176054381</v>
      </c>
      <c r="AX182" t="str">
        <f t="shared" si="85"/>
        <v>Southern Illinois</v>
      </c>
      <c r="AY182">
        <f t="shared" si="86"/>
        <v>0.58762927466366632</v>
      </c>
      <c r="AZ182" s="13">
        <f t="shared" si="87"/>
        <v>180</v>
      </c>
      <c r="BA182" t="str">
        <f t="shared" si="88"/>
        <v>Southern Illinois</v>
      </c>
      <c r="BB182" t="str">
        <f t="shared" si="89"/>
        <v/>
      </c>
      <c r="BC182">
        <v>181</v>
      </c>
    </row>
    <row r="183" spans="1:55" x14ac:dyDescent="0.25">
      <c r="A183">
        <v>1</v>
      </c>
      <c r="B183">
        <v>1</v>
      </c>
      <c r="C183">
        <v>1</v>
      </c>
      <c r="D183" t="s">
        <v>215</v>
      </c>
      <c r="E183">
        <f>VLOOKUP($D183,'AUTOMATED RPPF'!$C$2:'AUTOMATED RPPF'!$Q$365,2,FALSE)</f>
        <v>67.6922</v>
      </c>
      <c r="F183">
        <f>VLOOKUP($D183,'AUTOMATED RPPF'!$C$2:'AUTOMATED RPPF'!$Q$365,3,FALSE)</f>
        <v>202</v>
      </c>
      <c r="G183">
        <f>VLOOKUP($D183,'AUTOMATED RPPF'!$C$2:'AUTOMATED RPPF'!$Q$365,4,FALSE)</f>
        <v>67.154600000000002</v>
      </c>
      <c r="H183">
        <f>VLOOKUP($D183,'AUTOMATED RPPF'!$C$2:'AUTOMATED RPPF'!$Q$365,5,FALSE)</f>
        <v>195</v>
      </c>
      <c r="I183">
        <f>VLOOKUP($D183,'AUTOMATED RPPF'!$C$2:'AUTOMATED RPPF'!$Q$365,6,FALSE)</f>
        <v>110.2</v>
      </c>
      <c r="J183">
        <f>VLOOKUP($D183,'AUTOMATED RPPF'!$C$2:'AUTOMATED RPPF'!$Q$365,7,FALSE)</f>
        <v>87</v>
      </c>
      <c r="K183">
        <f>VLOOKUP($D183,'AUTOMATED RPPF'!$C$2:'AUTOMATED RPPF'!$Q$365,8,FALSE)</f>
        <v>110.55500000000001</v>
      </c>
      <c r="L183">
        <f>VLOOKUP($D183,'AUTOMATED RPPF'!$C$2:'AUTOMATED RPPF'!$Q$365,9,FALSE)</f>
        <v>114</v>
      </c>
      <c r="M183">
        <f>VLOOKUP($D183,'AUTOMATED RPPF'!$C$2:'AUTOMATED RPPF'!$Q$365,10,FALSE)</f>
        <v>112.14400000000001</v>
      </c>
      <c r="N183">
        <f>VLOOKUP($D183,'AUTOMATED RPPF'!$C$2:'AUTOMATED RPPF'!$Q$365,11,FALSE)</f>
        <v>319</v>
      </c>
      <c r="O183">
        <f>VLOOKUP($D183,'AUTOMATED RPPF'!$C$2:'AUTOMATED RPPF'!$Q$365,12,FALSE)</f>
        <v>112.38200000000001</v>
      </c>
      <c r="P183">
        <f>VLOOKUP($D183,'AUTOMATED RPPF'!$C$2:'AUTOMATED RPPF'!$Q$365,13,FALSE)</f>
        <v>267</v>
      </c>
      <c r="Q183">
        <f>VLOOKUP($D183,'AUTOMATED RPPF'!$C$2:'AUTOMATED RPPF'!$Q$365,14,FALSE)</f>
        <v>-1.8274300000000001</v>
      </c>
      <c r="R183">
        <f>VLOOKUP($D183,'AUTOMATED RPPF'!$C$2:'AUTOMATED RPPF'!$Q$365,15,FALSE)</f>
        <v>187</v>
      </c>
      <c r="S183" t="str">
        <f t="shared" si="60"/>
        <v>Montana</v>
      </c>
      <c r="T183">
        <f t="shared" si="61"/>
        <v>110.55500000000001</v>
      </c>
      <c r="U183" t="str">
        <f t="shared" si="62"/>
        <v>Montana</v>
      </c>
      <c r="V183">
        <f t="shared" si="63"/>
        <v>-2.6989815665615806E-2</v>
      </c>
      <c r="W183" s="13">
        <f t="shared" si="64"/>
        <v>187</v>
      </c>
      <c r="X183" t="str">
        <f t="shared" si="65"/>
        <v>Montana</v>
      </c>
      <c r="Y183">
        <f t="shared" si="66"/>
        <v>827361.68850990501</v>
      </c>
      <c r="Z183" s="13">
        <f t="shared" si="67"/>
        <v>127</v>
      </c>
      <c r="AA183">
        <f t="shared" si="68"/>
        <v>28.22124583139108</v>
      </c>
      <c r="AB183">
        <f t="shared" si="69"/>
        <v>282</v>
      </c>
      <c r="AC183">
        <f t="shared" si="70"/>
        <v>234.5</v>
      </c>
      <c r="AD183" t="str">
        <f t="shared" si="71"/>
        <v>Montana</v>
      </c>
      <c r="AE183">
        <f>VLOOKUP($AD183,'AUTOMATED RPPF'!$C$2:'AUTOMATED RPPF'!$AQ$365,17,FALSE)</f>
        <v>0.41621940000000002</v>
      </c>
      <c r="AF183" s="13">
        <f t="shared" si="72"/>
        <v>194</v>
      </c>
      <c r="AG183">
        <f>VLOOKUP($AD183,'AUTOMATED RPPF'!$C$2:'AUTOMATED RPPF'!$AQ$365,16,FALSE)</f>
        <v>0.594414</v>
      </c>
      <c r="AH183" s="13">
        <f t="shared" si="73"/>
        <v>140</v>
      </c>
      <c r="AI183">
        <f t="shared" si="74"/>
        <v>0.50531670000000006</v>
      </c>
      <c r="AJ183" s="13">
        <f t="shared" si="75"/>
        <v>161</v>
      </c>
      <c r="AK183">
        <f>VLOOKUP($AD183,'AUTOMATED RPPF'!$C$2:'AUTOMATED RPPF'!$AQ$365,18,FALSE)</f>
        <v>0.44481920000000003</v>
      </c>
      <c r="AL183" s="13">
        <f t="shared" si="76"/>
        <v>192</v>
      </c>
      <c r="AM183">
        <f>VLOOKUP($AD183,'AUTOMATED RPPF'!$C$2:'AUTOMATED RPPF'!$AQ$365,19,FALSE)</f>
        <v>0.50661540000000005</v>
      </c>
      <c r="AN183" s="13">
        <f t="shared" si="77"/>
        <v>154</v>
      </c>
      <c r="AO183">
        <f t="shared" si="78"/>
        <v>175.91666666666666</v>
      </c>
      <c r="AP183">
        <f>IF(C183=1,(AO183/AE183),REF)</f>
        <v>422.65369338062243</v>
      </c>
      <c r="AQ183" s="13">
        <f t="shared" si="79"/>
        <v>188</v>
      </c>
      <c r="AR183">
        <f>IF(B183=1,(AO183/AI183),REF)</f>
        <v>348.13151171664549</v>
      </c>
      <c r="AS183" s="13">
        <f t="shared" si="80"/>
        <v>165</v>
      </c>
      <c r="AT183">
        <f t="shared" si="81"/>
        <v>161</v>
      </c>
      <c r="AU183" t="str">
        <f t="shared" si="82"/>
        <v>Montana</v>
      </c>
      <c r="AV183">
        <f t="shared" si="83"/>
        <v>0.25208006514461623</v>
      </c>
      <c r="AW183">
        <f t="shared" si="84"/>
        <v>0.27663368289160972</v>
      </c>
      <c r="AX183" t="str">
        <f t="shared" si="85"/>
        <v>Montana</v>
      </c>
      <c r="AY183">
        <f t="shared" si="86"/>
        <v>0.5873219649534912</v>
      </c>
      <c r="AZ183" s="13">
        <f t="shared" si="87"/>
        <v>181</v>
      </c>
      <c r="BA183" t="str">
        <f t="shared" si="88"/>
        <v>Montana</v>
      </c>
      <c r="BB183" t="str">
        <f t="shared" si="89"/>
        <v/>
      </c>
      <c r="BC183">
        <v>182</v>
      </c>
    </row>
    <row r="184" spans="1:55" x14ac:dyDescent="0.25">
      <c r="A184">
        <v>1</v>
      </c>
      <c r="B184">
        <v>1</v>
      </c>
      <c r="C184">
        <v>1</v>
      </c>
      <c r="D184" t="s">
        <v>198</v>
      </c>
      <c r="E184">
        <f>VLOOKUP($D184,'AUTOMATED RPPF'!$C$2:'AUTOMATED RPPF'!$Q$365,2,FALSE)</f>
        <v>71.147400000000005</v>
      </c>
      <c r="F184">
        <f>VLOOKUP($D184,'AUTOMATED RPPF'!$C$2:'AUTOMATED RPPF'!$Q$365,3,FALSE)</f>
        <v>39</v>
      </c>
      <c r="G184">
        <f>VLOOKUP($D184,'AUTOMATED RPPF'!$C$2:'AUTOMATED RPPF'!$Q$365,4,FALSE)</f>
        <v>70.823300000000003</v>
      </c>
      <c r="H184">
        <f>VLOOKUP($D184,'AUTOMATED RPPF'!$C$2:'AUTOMATED RPPF'!$Q$365,5,FALSE)</f>
        <v>28</v>
      </c>
      <c r="I184">
        <f>VLOOKUP($D184,'AUTOMATED RPPF'!$C$2:'AUTOMATED RPPF'!$Q$365,6,FALSE)</f>
        <v>100.887</v>
      </c>
      <c r="J184">
        <f>VLOOKUP($D184,'AUTOMATED RPPF'!$C$2:'AUTOMATED RPPF'!$Q$365,7,FALSE)</f>
        <v>293</v>
      </c>
      <c r="K184">
        <f>VLOOKUP($D184,'AUTOMATED RPPF'!$C$2:'AUTOMATED RPPF'!$Q$365,8,FALSE)</f>
        <v>103.498</v>
      </c>
      <c r="L184">
        <f>VLOOKUP($D184,'AUTOMATED RPPF'!$C$2:'AUTOMATED RPPF'!$Q$365,9,FALSE)</f>
        <v>245</v>
      </c>
      <c r="M184">
        <f>VLOOKUP($D184,'AUTOMATED RPPF'!$C$2:'AUTOMATED RPPF'!$Q$365,10,FALSE)</f>
        <v>103.84399999999999</v>
      </c>
      <c r="N184">
        <f>VLOOKUP($D184,'AUTOMATED RPPF'!$C$2:'AUTOMATED RPPF'!$Q$365,11,FALSE)</f>
        <v>119</v>
      </c>
      <c r="O184">
        <f>VLOOKUP($D184,'AUTOMATED RPPF'!$C$2:'AUTOMATED RPPF'!$Q$365,12,FALSE)</f>
        <v>105.803</v>
      </c>
      <c r="P184">
        <f>VLOOKUP($D184,'AUTOMATED RPPF'!$C$2:'AUTOMATED RPPF'!$Q$365,13,FALSE)</f>
        <v>143</v>
      </c>
      <c r="Q184">
        <f>VLOOKUP($D184,'AUTOMATED RPPF'!$C$2:'AUTOMATED RPPF'!$Q$365,14,FALSE)</f>
        <v>-2.3050999999999999</v>
      </c>
      <c r="R184">
        <f>VLOOKUP($D184,'AUTOMATED RPPF'!$C$2:'AUTOMATED RPPF'!$Q$365,15,FALSE)</f>
        <v>194</v>
      </c>
      <c r="S184" t="str">
        <f t="shared" si="60"/>
        <v>Massachusetts</v>
      </c>
      <c r="T184">
        <f t="shared" si="61"/>
        <v>103.498</v>
      </c>
      <c r="U184" t="str">
        <f t="shared" si="62"/>
        <v>Massachusetts</v>
      </c>
      <c r="V184">
        <f t="shared" si="63"/>
        <v>-3.2397529635657694E-2</v>
      </c>
      <c r="W184" s="13">
        <f t="shared" si="64"/>
        <v>193</v>
      </c>
      <c r="X184" t="str">
        <f t="shared" si="65"/>
        <v>Massachusetts</v>
      </c>
      <c r="Y184">
        <f t="shared" si="66"/>
        <v>762119.28091098974</v>
      </c>
      <c r="Z184" s="13">
        <f t="shared" si="67"/>
        <v>205</v>
      </c>
      <c r="AA184">
        <f t="shared" si="68"/>
        <v>24.380226580241484</v>
      </c>
      <c r="AB184">
        <f t="shared" si="69"/>
        <v>89</v>
      </c>
      <c r="AC184">
        <f t="shared" si="70"/>
        <v>141</v>
      </c>
      <c r="AD184" t="str">
        <f t="shared" si="71"/>
        <v>Massachusetts</v>
      </c>
      <c r="AE184">
        <f>VLOOKUP($AD184,'AUTOMATED RPPF'!$C$2:'AUTOMATED RPPF'!$AQ$365,17,FALSE)</f>
        <v>0.42711909999999997</v>
      </c>
      <c r="AF184" s="13">
        <f t="shared" si="72"/>
        <v>191</v>
      </c>
      <c r="AG184">
        <f>VLOOKUP($AD184,'AUTOMATED RPPF'!$C$2:'AUTOMATED RPPF'!$AQ$365,16,FALSE)</f>
        <v>0.40252149999999998</v>
      </c>
      <c r="AH184" s="13">
        <f t="shared" si="73"/>
        <v>215</v>
      </c>
      <c r="AI184">
        <f t="shared" si="74"/>
        <v>0.41482029999999998</v>
      </c>
      <c r="AJ184" s="13">
        <f t="shared" si="75"/>
        <v>206</v>
      </c>
      <c r="AK184">
        <f>VLOOKUP($AD184,'AUTOMATED RPPF'!$C$2:'AUTOMATED RPPF'!$AQ$365,18,FALSE)</f>
        <v>0.30662529999999999</v>
      </c>
      <c r="AL184" s="13">
        <f t="shared" si="76"/>
        <v>253</v>
      </c>
      <c r="AM184">
        <f>VLOOKUP($AD184,'AUTOMATED RPPF'!$C$2:'AUTOMATED RPPF'!$AQ$365,19,FALSE)</f>
        <v>0.55711339999999998</v>
      </c>
      <c r="AN184" s="13">
        <f t="shared" si="77"/>
        <v>134</v>
      </c>
      <c r="AO184">
        <f t="shared" si="78"/>
        <v>188.66666666666666</v>
      </c>
      <c r="AP184">
        <f>IF(C184=1,(AO184/AE184),REF)</f>
        <v>441.71910520196047</v>
      </c>
      <c r="AQ184" s="13">
        <f t="shared" si="79"/>
        <v>195</v>
      </c>
      <c r="AR184">
        <f>IF(B184=1,(AO184/AI184),REF)</f>
        <v>454.81541444974289</v>
      </c>
      <c r="AS184" s="13">
        <f t="shared" si="80"/>
        <v>198</v>
      </c>
      <c r="AT184">
        <f t="shared" si="81"/>
        <v>195</v>
      </c>
      <c r="AU184" t="str">
        <f t="shared" si="82"/>
        <v>Massachusetts</v>
      </c>
      <c r="AV184">
        <f t="shared" si="83"/>
        <v>0.25754256976144857</v>
      </c>
      <c r="AW184">
        <f t="shared" si="84"/>
        <v>0.21962912365465057</v>
      </c>
      <c r="AX184" t="str">
        <f t="shared" si="85"/>
        <v>Massachusetts</v>
      </c>
      <c r="AY184">
        <f t="shared" si="86"/>
        <v>0.56371276695451544</v>
      </c>
      <c r="AZ184" s="13">
        <f t="shared" si="87"/>
        <v>202</v>
      </c>
      <c r="BA184" t="str">
        <f t="shared" si="88"/>
        <v>Massachusetts</v>
      </c>
      <c r="BB184" t="str">
        <f t="shared" si="89"/>
        <v/>
      </c>
      <c r="BC184">
        <v>183</v>
      </c>
    </row>
    <row r="185" spans="1:55" x14ac:dyDescent="0.25">
      <c r="A185">
        <v>1</v>
      </c>
      <c r="B185">
        <v>1</v>
      </c>
      <c r="C185">
        <v>1</v>
      </c>
      <c r="D185" t="s">
        <v>202</v>
      </c>
      <c r="E185">
        <f>VLOOKUP($D185,'AUTOMATED RPPF'!$C$2:'AUTOMATED RPPF'!$Q$365,2,FALSE)</f>
        <v>67.296199999999999</v>
      </c>
      <c r="F185">
        <f>VLOOKUP($D185,'AUTOMATED RPPF'!$C$2:'AUTOMATED RPPF'!$Q$365,3,FALSE)</f>
        <v>222</v>
      </c>
      <c r="G185">
        <f>VLOOKUP($D185,'AUTOMATED RPPF'!$C$2:'AUTOMATED RPPF'!$Q$365,4,FALSE)</f>
        <v>67.3001</v>
      </c>
      <c r="H185">
        <f>VLOOKUP($D185,'AUTOMATED RPPF'!$C$2:'AUTOMATED RPPF'!$Q$365,5,FALSE)</f>
        <v>188</v>
      </c>
      <c r="I185">
        <f>VLOOKUP($D185,'AUTOMATED RPPF'!$C$2:'AUTOMATED RPPF'!$Q$365,6,FALSE)</f>
        <v>110.21</v>
      </c>
      <c r="J185">
        <f>VLOOKUP($D185,'AUTOMATED RPPF'!$C$2:'AUTOMATED RPPF'!$Q$365,7,FALSE)</f>
        <v>86</v>
      </c>
      <c r="K185">
        <f>VLOOKUP($D185,'AUTOMATED RPPF'!$C$2:'AUTOMATED RPPF'!$Q$365,8,FALSE)</f>
        <v>115.086</v>
      </c>
      <c r="L185">
        <f>VLOOKUP($D185,'AUTOMATED RPPF'!$C$2:'AUTOMATED RPPF'!$Q$365,9,FALSE)</f>
        <v>61</v>
      </c>
      <c r="M185">
        <f>VLOOKUP($D185,'AUTOMATED RPPF'!$C$2:'AUTOMATED RPPF'!$Q$365,10,FALSE)</f>
        <v>117.417</v>
      </c>
      <c r="N185">
        <f>VLOOKUP($D185,'AUTOMATED RPPF'!$C$2:'AUTOMATED RPPF'!$Q$365,11,FALSE)</f>
        <v>354</v>
      </c>
      <c r="O185">
        <f>VLOOKUP($D185,'AUTOMATED RPPF'!$C$2:'AUTOMATED RPPF'!$Q$365,12,FALSE)</f>
        <v>116.07599999999999</v>
      </c>
      <c r="P185">
        <f>VLOOKUP($D185,'AUTOMATED RPPF'!$C$2:'AUTOMATED RPPF'!$Q$365,13,FALSE)</f>
        <v>331</v>
      </c>
      <c r="Q185">
        <f>VLOOKUP($D185,'AUTOMATED RPPF'!$C$2:'AUTOMATED RPPF'!$Q$365,14,FALSE)</f>
        <v>-0.99021000000000003</v>
      </c>
      <c r="R185">
        <f>VLOOKUP($D185,'AUTOMATED RPPF'!$C$2:'AUTOMATED RPPF'!$Q$365,15,FALSE)</f>
        <v>177</v>
      </c>
      <c r="S185" t="str">
        <f t="shared" si="60"/>
        <v>Miami FL</v>
      </c>
      <c r="T185">
        <f t="shared" si="61"/>
        <v>115.086</v>
      </c>
      <c r="U185" t="str">
        <f t="shared" si="62"/>
        <v>Miami FL</v>
      </c>
      <c r="V185">
        <f t="shared" si="63"/>
        <v>-1.471108324095558E-2</v>
      </c>
      <c r="W185" s="13">
        <f t="shared" si="64"/>
        <v>178</v>
      </c>
      <c r="X185" t="str">
        <f t="shared" si="65"/>
        <v>Miami FL</v>
      </c>
      <c r="Y185">
        <f t="shared" si="66"/>
        <v>891323.86155869521</v>
      </c>
      <c r="Z185" s="13">
        <f t="shared" si="67"/>
        <v>71</v>
      </c>
      <c r="AA185">
        <f t="shared" si="68"/>
        <v>29.894917029169658</v>
      </c>
      <c r="AB185">
        <f t="shared" si="69"/>
        <v>338</v>
      </c>
      <c r="AC185">
        <f t="shared" si="70"/>
        <v>258</v>
      </c>
      <c r="AD185" t="str">
        <f t="shared" si="71"/>
        <v>Miami FL</v>
      </c>
      <c r="AE185">
        <f>VLOOKUP($AD185,'AUTOMATED RPPF'!$C$2:'AUTOMATED RPPF'!$AQ$365,17,FALSE)</f>
        <v>0.45481749999999999</v>
      </c>
      <c r="AF185" s="13">
        <f t="shared" si="72"/>
        <v>175</v>
      </c>
      <c r="AG185">
        <f>VLOOKUP($AD185,'AUTOMATED RPPF'!$C$2:'AUTOMATED RPPF'!$AQ$365,16,FALSE)</f>
        <v>0.51031689999999996</v>
      </c>
      <c r="AH185" s="13">
        <f t="shared" si="73"/>
        <v>168</v>
      </c>
      <c r="AI185">
        <f t="shared" si="74"/>
        <v>0.48256719999999997</v>
      </c>
      <c r="AJ185" s="13">
        <f t="shared" si="75"/>
        <v>171</v>
      </c>
      <c r="AK185">
        <f>VLOOKUP($AD185,'AUTOMATED RPPF'!$C$2:'AUTOMATED RPPF'!$AQ$365,18,FALSE)</f>
        <v>0.60511250000000005</v>
      </c>
      <c r="AL185" s="13">
        <f t="shared" si="76"/>
        <v>125</v>
      </c>
      <c r="AM185">
        <f>VLOOKUP($AD185,'AUTOMATED RPPF'!$C$2:'AUTOMATED RPPF'!$AQ$365,19,FALSE)</f>
        <v>0.45331779999999999</v>
      </c>
      <c r="AN185" s="13">
        <f t="shared" si="77"/>
        <v>178</v>
      </c>
      <c r="AO185">
        <f t="shared" si="78"/>
        <v>163.5</v>
      </c>
      <c r="AP185">
        <f>IF(C185=1,(AO185/AE185),REF)</f>
        <v>359.48484831828154</v>
      </c>
      <c r="AQ185" s="13">
        <f t="shared" si="79"/>
        <v>164</v>
      </c>
      <c r="AR185">
        <f>IF(B185=1,(AO185/AI185),REF)</f>
        <v>338.81291558978728</v>
      </c>
      <c r="AS185" s="13">
        <f t="shared" si="80"/>
        <v>164</v>
      </c>
      <c r="AT185">
        <f t="shared" si="81"/>
        <v>125</v>
      </c>
      <c r="AU185" t="str">
        <f t="shared" si="82"/>
        <v>Miami FL</v>
      </c>
      <c r="AV185">
        <f t="shared" si="83"/>
        <v>0.27995211833785583</v>
      </c>
      <c r="AW185">
        <f t="shared" si="84"/>
        <v>0.26507705036458318</v>
      </c>
      <c r="AX185" t="str">
        <f t="shared" si="85"/>
        <v>Miami FL</v>
      </c>
      <c r="AY185">
        <f t="shared" si="86"/>
        <v>0.59450553158003716</v>
      </c>
      <c r="AZ185" s="13">
        <f t="shared" si="87"/>
        <v>173</v>
      </c>
      <c r="BA185" t="str">
        <f t="shared" si="88"/>
        <v>Miami FL</v>
      </c>
      <c r="BB185" t="str">
        <f t="shared" si="89"/>
        <v/>
      </c>
      <c r="BC185">
        <v>184</v>
      </c>
    </row>
    <row r="186" spans="1:55" x14ac:dyDescent="0.25">
      <c r="A186">
        <v>1</v>
      </c>
      <c r="B186">
        <v>1</v>
      </c>
      <c r="C186">
        <v>1</v>
      </c>
      <c r="D186" t="s">
        <v>182</v>
      </c>
      <c r="E186">
        <f>VLOOKUP($D186,'AUTOMATED RPPF'!$C$2:'AUTOMATED RPPF'!$Q$365,2,FALSE)</f>
        <v>69.797499999999999</v>
      </c>
      <c r="F186">
        <f>VLOOKUP($D186,'AUTOMATED RPPF'!$C$2:'AUTOMATED RPPF'!$Q$365,3,FALSE)</f>
        <v>94</v>
      </c>
      <c r="G186">
        <f>VLOOKUP($D186,'AUTOMATED RPPF'!$C$2:'AUTOMATED RPPF'!$Q$365,4,FALSE)</f>
        <v>69.048599999999993</v>
      </c>
      <c r="H186">
        <f>VLOOKUP($D186,'AUTOMATED RPPF'!$C$2:'AUTOMATED RPPF'!$Q$365,5,FALSE)</f>
        <v>91</v>
      </c>
      <c r="I186">
        <f>VLOOKUP($D186,'AUTOMATED RPPF'!$C$2:'AUTOMATED RPPF'!$Q$365,6,FALSE)</f>
        <v>109.898</v>
      </c>
      <c r="J186">
        <f>VLOOKUP($D186,'AUTOMATED RPPF'!$C$2:'AUTOMATED RPPF'!$Q$365,7,FALSE)</f>
        <v>91</v>
      </c>
      <c r="K186">
        <f>VLOOKUP($D186,'AUTOMATED RPPF'!$C$2:'AUTOMATED RPPF'!$Q$365,8,FALSE)</f>
        <v>107.535</v>
      </c>
      <c r="L186">
        <f>VLOOKUP($D186,'AUTOMATED RPPF'!$C$2:'AUTOMATED RPPF'!$Q$365,9,FALSE)</f>
        <v>174</v>
      </c>
      <c r="M186">
        <f>VLOOKUP($D186,'AUTOMATED RPPF'!$C$2:'AUTOMATED RPPF'!$Q$365,10,FALSE)</f>
        <v>107.82599999999999</v>
      </c>
      <c r="N186">
        <f>VLOOKUP($D186,'AUTOMATED RPPF'!$C$2:'AUTOMATED RPPF'!$Q$365,11,FALSE)</f>
        <v>216</v>
      </c>
      <c r="O186">
        <f>VLOOKUP($D186,'AUTOMATED RPPF'!$C$2:'AUTOMATED RPPF'!$Q$365,12,FALSE)</f>
        <v>109.73</v>
      </c>
      <c r="P186">
        <f>VLOOKUP($D186,'AUTOMATED RPPF'!$C$2:'AUTOMATED RPPF'!$Q$365,13,FALSE)</f>
        <v>217</v>
      </c>
      <c r="Q186">
        <f>VLOOKUP($D186,'AUTOMATED RPPF'!$C$2:'AUTOMATED RPPF'!$Q$365,14,FALSE)</f>
        <v>-2.1943700000000002</v>
      </c>
      <c r="R186">
        <f>VLOOKUP($D186,'AUTOMATED RPPF'!$C$2:'AUTOMATED RPPF'!$Q$365,15,FALSE)</f>
        <v>193</v>
      </c>
      <c r="S186" t="str">
        <f t="shared" si="60"/>
        <v>Longwood</v>
      </c>
      <c r="T186">
        <f t="shared" si="61"/>
        <v>107.535</v>
      </c>
      <c r="U186" t="str">
        <f t="shared" si="62"/>
        <v>Longwood</v>
      </c>
      <c r="V186">
        <f t="shared" si="63"/>
        <v>-3.144811776926118E-2</v>
      </c>
      <c r="W186" s="13">
        <f t="shared" si="64"/>
        <v>190</v>
      </c>
      <c r="X186" t="str">
        <f t="shared" si="65"/>
        <v>Longwood</v>
      </c>
      <c r="Y186">
        <f t="shared" si="66"/>
        <v>807122.67106443748</v>
      </c>
      <c r="Z186" s="13">
        <f t="shared" si="67"/>
        <v>145</v>
      </c>
      <c r="AA186">
        <f t="shared" si="68"/>
        <v>26.343940652890719</v>
      </c>
      <c r="AB186">
        <f t="shared" si="69"/>
        <v>178</v>
      </c>
      <c r="AC186">
        <f t="shared" si="70"/>
        <v>184</v>
      </c>
      <c r="AD186" t="str">
        <f t="shared" si="71"/>
        <v>Longwood</v>
      </c>
      <c r="AE186">
        <f>VLOOKUP($AD186,'AUTOMATED RPPF'!$C$2:'AUTOMATED RPPF'!$AQ$365,17,FALSE)</f>
        <v>0.4880159</v>
      </c>
      <c r="AF186" s="13">
        <f t="shared" si="72"/>
        <v>159</v>
      </c>
      <c r="AG186">
        <f>VLOOKUP($AD186,'AUTOMATED RPPF'!$C$2:'AUTOMATED RPPF'!$AQ$365,16,FALSE)</f>
        <v>0.34362540000000003</v>
      </c>
      <c r="AH186" s="13">
        <f t="shared" si="73"/>
        <v>254</v>
      </c>
      <c r="AI186">
        <f t="shared" si="74"/>
        <v>0.41582065000000001</v>
      </c>
      <c r="AJ186" s="13">
        <f t="shared" si="75"/>
        <v>205</v>
      </c>
      <c r="AK186">
        <f>VLOOKUP($AD186,'AUTOMATED RPPF'!$C$2:'AUTOMATED RPPF'!$AQ$365,18,FALSE)</f>
        <v>0.495616</v>
      </c>
      <c r="AL186" s="13">
        <f t="shared" si="76"/>
        <v>160</v>
      </c>
      <c r="AM186">
        <f>VLOOKUP($AD186,'AUTOMATED RPPF'!$C$2:'AUTOMATED RPPF'!$AQ$365,19,FALSE)</f>
        <v>0.38462039999999997</v>
      </c>
      <c r="AN186" s="13">
        <f t="shared" si="77"/>
        <v>204</v>
      </c>
      <c r="AO186">
        <f t="shared" si="78"/>
        <v>181.33333333333334</v>
      </c>
      <c r="AP186">
        <f>IF(C186=1,(AO186/AE186),REF)</f>
        <v>371.57259288751317</v>
      </c>
      <c r="AQ186" s="13">
        <f t="shared" si="79"/>
        <v>169</v>
      </c>
      <c r="AR186">
        <f>IF(B186=1,(AO186/AI186),REF)</f>
        <v>436.08544533161916</v>
      </c>
      <c r="AS186" s="13">
        <f t="shared" si="80"/>
        <v>192</v>
      </c>
      <c r="AT186">
        <f t="shared" si="81"/>
        <v>160</v>
      </c>
      <c r="AU186" t="str">
        <f t="shared" si="82"/>
        <v>Longwood</v>
      </c>
      <c r="AV186">
        <f t="shared" si="83"/>
        <v>0.29939480135658958</v>
      </c>
      <c r="AW186">
        <f t="shared" si="84"/>
        <v>0.22131911673110191</v>
      </c>
      <c r="AX186" t="str">
        <f t="shared" si="85"/>
        <v>Longwood</v>
      </c>
      <c r="AY186">
        <f t="shared" si="86"/>
        <v>0.58375105188068033</v>
      </c>
      <c r="AZ186" s="13">
        <f t="shared" si="87"/>
        <v>183</v>
      </c>
      <c r="BA186" t="str">
        <f t="shared" si="88"/>
        <v>Longwood</v>
      </c>
      <c r="BB186" t="str">
        <f t="shared" si="89"/>
        <v/>
      </c>
      <c r="BC186">
        <v>185</v>
      </c>
    </row>
    <row r="187" spans="1:55" x14ac:dyDescent="0.25">
      <c r="A187">
        <v>1</v>
      </c>
      <c r="B187">
        <v>1</v>
      </c>
      <c r="C187">
        <v>1</v>
      </c>
      <c r="D187" t="s">
        <v>296</v>
      </c>
      <c r="E187">
        <f>VLOOKUP($D187,'AUTOMATED RPPF'!$C$2:'AUTOMATED RPPF'!$Q$365,2,FALSE)</f>
        <v>64.534499999999994</v>
      </c>
      <c r="F187">
        <f>VLOOKUP($D187,'AUTOMATED RPPF'!$C$2:'AUTOMATED RPPF'!$Q$365,3,FALSE)</f>
        <v>340</v>
      </c>
      <c r="G187">
        <f>VLOOKUP($D187,'AUTOMATED RPPF'!$C$2:'AUTOMATED RPPF'!$Q$365,4,FALSE)</f>
        <v>63.962400000000002</v>
      </c>
      <c r="H187">
        <f>VLOOKUP($D187,'AUTOMATED RPPF'!$C$2:'AUTOMATED RPPF'!$Q$365,5,FALSE)</f>
        <v>339</v>
      </c>
      <c r="I187">
        <f>VLOOKUP($D187,'AUTOMATED RPPF'!$C$2:'AUTOMATED RPPF'!$Q$365,6,FALSE)</f>
        <v>95.239599999999996</v>
      </c>
      <c r="J187">
        <f>VLOOKUP($D187,'AUTOMATED RPPF'!$C$2:'AUTOMATED RPPF'!$Q$365,7,FALSE)</f>
        <v>349</v>
      </c>
      <c r="K187">
        <f>VLOOKUP($D187,'AUTOMATED RPPF'!$C$2:'AUTOMATED RPPF'!$Q$365,8,FALSE)</f>
        <v>100.932</v>
      </c>
      <c r="L187">
        <f>VLOOKUP($D187,'AUTOMATED RPPF'!$C$2:'AUTOMATED RPPF'!$Q$365,9,FALSE)</f>
        <v>295</v>
      </c>
      <c r="M187">
        <f>VLOOKUP($D187,'AUTOMATED RPPF'!$C$2:'AUTOMATED RPPF'!$Q$365,10,FALSE)</f>
        <v>106.095</v>
      </c>
      <c r="N187">
        <f>VLOOKUP($D187,'AUTOMATED RPPF'!$C$2:'AUTOMATED RPPF'!$Q$365,11,FALSE)</f>
        <v>176</v>
      </c>
      <c r="O187">
        <f>VLOOKUP($D187,'AUTOMATED RPPF'!$C$2:'AUTOMATED RPPF'!$Q$365,12,FALSE)</f>
        <v>104.39100000000001</v>
      </c>
      <c r="P187">
        <f>VLOOKUP($D187,'AUTOMATED RPPF'!$C$2:'AUTOMATED RPPF'!$Q$365,13,FALSE)</f>
        <v>109</v>
      </c>
      <c r="Q187">
        <f>VLOOKUP($D187,'AUTOMATED RPPF'!$C$2:'AUTOMATED RPPF'!$Q$365,14,FALSE)</f>
        <v>-3.4589400000000001</v>
      </c>
      <c r="R187">
        <f>VLOOKUP($D187,'AUTOMATED RPPF'!$C$2:'AUTOMATED RPPF'!$Q$365,15,FALSE)</f>
        <v>208</v>
      </c>
      <c r="S187" t="str">
        <f t="shared" si="60"/>
        <v>Seton Hall</v>
      </c>
      <c r="T187">
        <f t="shared" si="61"/>
        <v>100.932</v>
      </c>
      <c r="U187" t="str">
        <f t="shared" si="62"/>
        <v>Seton Hall</v>
      </c>
      <c r="V187">
        <f t="shared" si="63"/>
        <v>-5.359923761708859E-2</v>
      </c>
      <c r="W187" s="13">
        <f t="shared" si="64"/>
        <v>213</v>
      </c>
      <c r="X187" t="str">
        <f t="shared" si="65"/>
        <v>Seton Hall</v>
      </c>
      <c r="Y187">
        <f t="shared" si="66"/>
        <v>657430.28701552795</v>
      </c>
      <c r="Z187" s="13">
        <f t="shared" si="67"/>
        <v>328</v>
      </c>
      <c r="AA187">
        <f t="shared" si="68"/>
        <v>26.306855726200787</v>
      </c>
      <c r="AB187">
        <f t="shared" si="69"/>
        <v>174</v>
      </c>
      <c r="AC187">
        <f t="shared" si="70"/>
        <v>193.5</v>
      </c>
      <c r="AD187" t="str">
        <f t="shared" si="71"/>
        <v>Seton Hall</v>
      </c>
      <c r="AE187">
        <f>VLOOKUP($AD187,'AUTOMATED RPPF'!$C$2:'AUTOMATED RPPF'!$AQ$365,17,FALSE)</f>
        <v>0.49281560000000002</v>
      </c>
      <c r="AF187" s="13">
        <f t="shared" si="72"/>
        <v>156</v>
      </c>
      <c r="AG187">
        <f>VLOOKUP($AD187,'AUTOMATED RPPF'!$C$2:'AUTOMATED RPPF'!$AQ$365,16,FALSE)</f>
        <v>0.28532730000000001</v>
      </c>
      <c r="AH187" s="13">
        <f t="shared" si="73"/>
        <v>273</v>
      </c>
      <c r="AI187">
        <f t="shared" si="74"/>
        <v>0.38907144999999999</v>
      </c>
      <c r="AJ187" s="13">
        <f t="shared" si="75"/>
        <v>221</v>
      </c>
      <c r="AK187">
        <f>VLOOKUP($AD187,'AUTOMATED RPPF'!$C$2:'AUTOMATED RPPF'!$AQ$365,18,FALSE)</f>
        <v>0.48551660000000002</v>
      </c>
      <c r="AL187" s="13">
        <f t="shared" si="76"/>
        <v>166</v>
      </c>
      <c r="AM187">
        <f>VLOOKUP($AD187,'AUTOMATED RPPF'!$C$2:'AUTOMATED RPPF'!$AQ$365,19,FALSE)</f>
        <v>0.35192240000000002</v>
      </c>
      <c r="AN187" s="13">
        <f t="shared" si="77"/>
        <v>224</v>
      </c>
      <c r="AO187">
        <f t="shared" si="78"/>
        <v>224.25</v>
      </c>
      <c r="AP187">
        <f>IF(C187=1,(AO187/AE187),REF)</f>
        <v>455.03835511700521</v>
      </c>
      <c r="AQ187" s="13">
        <f t="shared" si="79"/>
        <v>198</v>
      </c>
      <c r="AR187">
        <f>IF(B187=1,(AO187/AI187),REF)</f>
        <v>576.37228329141089</v>
      </c>
      <c r="AS187" s="13">
        <f t="shared" si="80"/>
        <v>229</v>
      </c>
      <c r="AT187">
        <f t="shared" si="81"/>
        <v>166</v>
      </c>
      <c r="AU187" t="str">
        <f t="shared" si="82"/>
        <v>Seton Hall</v>
      </c>
      <c r="AV187">
        <f t="shared" si="83"/>
        <v>0.29627451566390667</v>
      </c>
      <c r="AW187">
        <f t="shared" si="84"/>
        <v>0.19998655619993161</v>
      </c>
      <c r="AX187" t="str">
        <f t="shared" si="85"/>
        <v>Seton Hall</v>
      </c>
      <c r="AY187">
        <f t="shared" si="86"/>
        <v>0.57262734781521618</v>
      </c>
      <c r="AZ187" s="13">
        <f t="shared" si="87"/>
        <v>192</v>
      </c>
      <c r="BA187" t="str">
        <f t="shared" si="88"/>
        <v>Seton Hall</v>
      </c>
      <c r="BB187" t="str">
        <f t="shared" si="89"/>
        <v/>
      </c>
      <c r="BC187">
        <v>186</v>
      </c>
    </row>
    <row r="188" spans="1:55" x14ac:dyDescent="0.25">
      <c r="A188">
        <v>1</v>
      </c>
      <c r="B188">
        <v>1</v>
      </c>
      <c r="C188">
        <v>1</v>
      </c>
      <c r="D188" t="s">
        <v>251</v>
      </c>
      <c r="E188">
        <f>VLOOKUP($D188,'AUTOMATED RPPF'!$C$2:'AUTOMATED RPPF'!$Q$365,2,FALSE)</f>
        <v>71.499099999999999</v>
      </c>
      <c r="F188">
        <f>VLOOKUP($D188,'AUTOMATED RPPF'!$C$2:'AUTOMATED RPPF'!$Q$365,3,FALSE)</f>
        <v>30</v>
      </c>
      <c r="G188">
        <f>VLOOKUP($D188,'AUTOMATED RPPF'!$C$2:'AUTOMATED RPPF'!$Q$365,4,FALSE)</f>
        <v>70.391900000000007</v>
      </c>
      <c r="H188">
        <f>VLOOKUP($D188,'AUTOMATED RPPF'!$C$2:'AUTOMATED RPPF'!$Q$365,5,FALSE)</f>
        <v>44</v>
      </c>
      <c r="I188">
        <f>VLOOKUP($D188,'AUTOMATED RPPF'!$C$2:'AUTOMATED RPPF'!$Q$365,6,FALSE)</f>
        <v>109.69799999999999</v>
      </c>
      <c r="J188">
        <f>VLOOKUP($D188,'AUTOMATED RPPF'!$C$2:'AUTOMATED RPPF'!$Q$365,7,FALSE)</f>
        <v>97</v>
      </c>
      <c r="K188">
        <f>VLOOKUP($D188,'AUTOMATED RPPF'!$C$2:'AUTOMATED RPPF'!$Q$365,8,FALSE)</f>
        <v>108.395</v>
      </c>
      <c r="L188">
        <f>VLOOKUP($D188,'AUTOMATED RPPF'!$C$2:'AUTOMATED RPPF'!$Q$365,9,FALSE)</f>
        <v>160</v>
      </c>
      <c r="M188">
        <f>VLOOKUP($D188,'AUTOMATED RPPF'!$C$2:'AUTOMATED RPPF'!$Q$365,10,FALSE)</f>
        <v>106.655</v>
      </c>
      <c r="N188">
        <f>VLOOKUP($D188,'AUTOMATED RPPF'!$C$2:'AUTOMATED RPPF'!$Q$365,11,FALSE)</f>
        <v>188</v>
      </c>
      <c r="O188">
        <f>VLOOKUP($D188,'AUTOMATED RPPF'!$C$2:'AUTOMATED RPPF'!$Q$365,12,FALSE)</f>
        <v>109.967</v>
      </c>
      <c r="P188">
        <f>VLOOKUP($D188,'AUTOMATED RPPF'!$C$2:'AUTOMATED RPPF'!$Q$365,13,FALSE)</f>
        <v>220</v>
      </c>
      <c r="Q188">
        <f>VLOOKUP($D188,'AUTOMATED RPPF'!$C$2:'AUTOMATED RPPF'!$Q$365,14,FALSE)</f>
        <v>-1.57203</v>
      </c>
      <c r="R188">
        <f>VLOOKUP($D188,'AUTOMATED RPPF'!$C$2:'AUTOMATED RPPF'!$Q$365,15,FALSE)</f>
        <v>184</v>
      </c>
      <c r="S188" t="str">
        <f t="shared" si="60"/>
        <v>Ohio</v>
      </c>
      <c r="T188">
        <f t="shared" si="61"/>
        <v>108.395</v>
      </c>
      <c r="U188" t="str">
        <f t="shared" si="62"/>
        <v>Ohio</v>
      </c>
      <c r="V188">
        <f t="shared" si="63"/>
        <v>-2.1986290736526793E-2</v>
      </c>
      <c r="W188" s="13">
        <f t="shared" si="64"/>
        <v>184</v>
      </c>
      <c r="X188" t="str">
        <f t="shared" si="65"/>
        <v>Ohio</v>
      </c>
      <c r="Y188">
        <f t="shared" si="66"/>
        <v>840076.96125907754</v>
      </c>
      <c r="Z188" s="13">
        <f t="shared" si="67"/>
        <v>117</v>
      </c>
      <c r="AA188">
        <f t="shared" si="68"/>
        <v>25.805912982718752</v>
      </c>
      <c r="AB188">
        <f t="shared" si="69"/>
        <v>150</v>
      </c>
      <c r="AC188">
        <f t="shared" si="70"/>
        <v>167</v>
      </c>
      <c r="AD188" t="str">
        <f t="shared" si="71"/>
        <v>Ohio</v>
      </c>
      <c r="AE188">
        <f>VLOOKUP($AD188,'AUTOMATED RPPF'!$C$2:'AUTOMATED RPPF'!$AQ$365,17,FALSE)</f>
        <v>0.36642160000000001</v>
      </c>
      <c r="AF188" s="13">
        <f t="shared" si="72"/>
        <v>216</v>
      </c>
      <c r="AG188">
        <f>VLOOKUP($AD188,'AUTOMATED RPPF'!$C$2:'AUTOMATED RPPF'!$AQ$365,16,FALSE)</f>
        <v>0.65491180000000004</v>
      </c>
      <c r="AH188" s="13">
        <f t="shared" si="73"/>
        <v>118</v>
      </c>
      <c r="AI188">
        <f t="shared" si="74"/>
        <v>0.51066670000000003</v>
      </c>
      <c r="AJ188" s="13">
        <f t="shared" si="75"/>
        <v>159</v>
      </c>
      <c r="AK188">
        <f>VLOOKUP($AD188,'AUTOMATED RPPF'!$C$2:'AUTOMATED RPPF'!$AQ$365,18,FALSE)</f>
        <v>0.50761559999999994</v>
      </c>
      <c r="AL188" s="13">
        <f t="shared" si="76"/>
        <v>156</v>
      </c>
      <c r="AM188">
        <f>VLOOKUP($AD188,'AUTOMATED RPPF'!$C$2:'AUTOMATED RPPF'!$AQ$365,19,FALSE)</f>
        <v>0.37212119999999999</v>
      </c>
      <c r="AN188" s="13">
        <f t="shared" si="77"/>
        <v>212</v>
      </c>
      <c r="AO188">
        <f t="shared" si="78"/>
        <v>165.83333333333334</v>
      </c>
      <c r="AP188">
        <f>IF(C188=1,(AO188/AE188),REF)</f>
        <v>452.57521208720595</v>
      </c>
      <c r="AQ188" s="13">
        <f t="shared" si="79"/>
        <v>197</v>
      </c>
      <c r="AR188">
        <f>IF(B188=1,(AO188/AI188),REF)</f>
        <v>324.73888219720089</v>
      </c>
      <c r="AS188" s="13">
        <f t="shared" si="80"/>
        <v>159</v>
      </c>
      <c r="AT188">
        <f t="shared" si="81"/>
        <v>156</v>
      </c>
      <c r="AU188" t="str">
        <f t="shared" si="82"/>
        <v>Ohio</v>
      </c>
      <c r="AV188">
        <f t="shared" si="83"/>
        <v>0.22040763817258283</v>
      </c>
      <c r="AW188">
        <f t="shared" si="84"/>
        <v>0.28200387556561674</v>
      </c>
      <c r="AX188" t="str">
        <f t="shared" si="85"/>
        <v>Ohio</v>
      </c>
      <c r="AY188">
        <f t="shared" si="86"/>
        <v>0.57545561912196141</v>
      </c>
      <c r="AZ188" s="13">
        <f t="shared" si="87"/>
        <v>189</v>
      </c>
      <c r="BA188" t="str">
        <f t="shared" si="88"/>
        <v>Ohio</v>
      </c>
      <c r="BB188" t="str">
        <f t="shared" si="89"/>
        <v/>
      </c>
      <c r="BC188">
        <v>187</v>
      </c>
    </row>
    <row r="189" spans="1:55" x14ac:dyDescent="0.25">
      <c r="A189">
        <v>1</v>
      </c>
      <c r="B189">
        <v>1</v>
      </c>
      <c r="C189">
        <v>1</v>
      </c>
      <c r="D189" t="s">
        <v>274</v>
      </c>
      <c r="E189">
        <f>VLOOKUP($D189,'AUTOMATED RPPF'!$C$2:'AUTOMATED RPPF'!$Q$365,2,FALSE)</f>
        <v>65.018799999999999</v>
      </c>
      <c r="F189">
        <f>VLOOKUP($D189,'AUTOMATED RPPF'!$C$2:'AUTOMATED RPPF'!$Q$365,3,FALSE)</f>
        <v>327</v>
      </c>
      <c r="G189">
        <f>VLOOKUP($D189,'AUTOMATED RPPF'!$C$2:'AUTOMATED RPPF'!$Q$365,4,FALSE)</f>
        <v>63.235300000000002</v>
      </c>
      <c r="H189">
        <f>VLOOKUP($D189,'AUTOMATED RPPF'!$C$2:'AUTOMATED RPPF'!$Q$365,5,FALSE)</f>
        <v>351</v>
      </c>
      <c r="I189">
        <f>VLOOKUP($D189,'AUTOMATED RPPF'!$C$2:'AUTOMATED RPPF'!$Q$365,6,FALSE)</f>
        <v>109.621</v>
      </c>
      <c r="J189">
        <f>VLOOKUP($D189,'AUTOMATED RPPF'!$C$2:'AUTOMATED RPPF'!$Q$365,7,FALSE)</f>
        <v>103</v>
      </c>
      <c r="K189">
        <f>VLOOKUP($D189,'AUTOMATED RPPF'!$C$2:'AUTOMATED RPPF'!$Q$365,8,FALSE)</f>
        <v>110.208</v>
      </c>
      <c r="L189">
        <f>VLOOKUP($D189,'AUTOMATED RPPF'!$C$2:'AUTOMATED RPPF'!$Q$365,9,FALSE)</f>
        <v>118</v>
      </c>
      <c r="M189">
        <f>VLOOKUP($D189,'AUTOMATED RPPF'!$C$2:'AUTOMATED RPPF'!$Q$365,10,FALSE)</f>
        <v>110.783</v>
      </c>
      <c r="N189">
        <f>VLOOKUP($D189,'AUTOMATED RPPF'!$C$2:'AUTOMATED RPPF'!$Q$365,11,FALSE)</f>
        <v>291</v>
      </c>
      <c r="O189">
        <f>VLOOKUP($D189,'AUTOMATED RPPF'!$C$2:'AUTOMATED RPPF'!$Q$365,12,FALSE)</f>
        <v>111.027</v>
      </c>
      <c r="P189">
        <f>VLOOKUP($D189,'AUTOMATED RPPF'!$C$2:'AUTOMATED RPPF'!$Q$365,13,FALSE)</f>
        <v>247</v>
      </c>
      <c r="Q189">
        <f>VLOOKUP($D189,'AUTOMATED RPPF'!$C$2:'AUTOMATED RPPF'!$Q$365,14,FALSE)</f>
        <v>-0.81860900000000003</v>
      </c>
      <c r="R189">
        <f>VLOOKUP($D189,'AUTOMATED RPPF'!$C$2:'AUTOMATED RPPF'!$Q$365,15,FALSE)</f>
        <v>175</v>
      </c>
      <c r="S189" t="str">
        <f t="shared" si="60"/>
        <v>Radford</v>
      </c>
      <c r="T189">
        <f t="shared" si="61"/>
        <v>110.208</v>
      </c>
      <c r="U189" t="str">
        <f t="shared" si="62"/>
        <v>Radford</v>
      </c>
      <c r="V189">
        <f t="shared" si="63"/>
        <v>-1.2596356746048875E-2</v>
      </c>
      <c r="W189" s="13">
        <f t="shared" si="64"/>
        <v>176</v>
      </c>
      <c r="X189" t="str">
        <f t="shared" si="65"/>
        <v>Radford</v>
      </c>
      <c r="Y189">
        <f t="shared" si="66"/>
        <v>789705.55326136318</v>
      </c>
      <c r="Z189" s="13">
        <f t="shared" si="67"/>
        <v>169</v>
      </c>
      <c r="AA189">
        <f t="shared" si="68"/>
        <v>28.816870737106065</v>
      </c>
      <c r="AB189">
        <f t="shared" si="69"/>
        <v>303</v>
      </c>
      <c r="AC189">
        <f t="shared" si="70"/>
        <v>239.5</v>
      </c>
      <c r="AD189" t="str">
        <f t="shared" si="71"/>
        <v>Radford</v>
      </c>
      <c r="AE189">
        <f>VLOOKUP($AD189,'AUTOMATED RPPF'!$C$2:'AUTOMATED RPPF'!$AQ$365,17,FALSE)</f>
        <v>0.42971880000000001</v>
      </c>
      <c r="AF189" s="13">
        <f t="shared" si="72"/>
        <v>188</v>
      </c>
      <c r="AG189">
        <f>VLOOKUP($AD189,'AUTOMATED RPPF'!$C$2:'AUTOMATED RPPF'!$AQ$365,16,FALSE)</f>
        <v>0.51191660000000005</v>
      </c>
      <c r="AH189" s="13">
        <f t="shared" si="73"/>
        <v>166</v>
      </c>
      <c r="AI189">
        <f t="shared" si="74"/>
        <v>0.47081770000000001</v>
      </c>
      <c r="AJ189" s="13">
        <f t="shared" si="75"/>
        <v>174</v>
      </c>
      <c r="AK189">
        <f>VLOOKUP($AD189,'AUTOMATED RPPF'!$C$2:'AUTOMATED RPPF'!$AQ$365,18,FALSE)</f>
        <v>0.445519</v>
      </c>
      <c r="AL189" s="13">
        <f t="shared" si="76"/>
        <v>190</v>
      </c>
      <c r="AM189">
        <f>VLOOKUP($AD189,'AUTOMATED RPPF'!$C$2:'AUTOMATED RPPF'!$AQ$365,19,FALSE)</f>
        <v>0.42931900000000001</v>
      </c>
      <c r="AN189" s="13">
        <f t="shared" si="77"/>
        <v>190</v>
      </c>
      <c r="AO189">
        <f t="shared" si="78"/>
        <v>189.75</v>
      </c>
      <c r="AP189">
        <f>IF(C189=1,(AO189/AE189),REF)</f>
        <v>441.56783459322702</v>
      </c>
      <c r="AQ189" s="13">
        <f t="shared" si="79"/>
        <v>194</v>
      </c>
      <c r="AR189">
        <f>IF(B189=1,(AO189/AI189),REF)</f>
        <v>403.0222313222294</v>
      </c>
      <c r="AS189" s="13">
        <f t="shared" si="80"/>
        <v>183</v>
      </c>
      <c r="AT189">
        <f t="shared" si="81"/>
        <v>174</v>
      </c>
      <c r="AU189" t="str">
        <f t="shared" si="82"/>
        <v>Radford</v>
      </c>
      <c r="AV189">
        <f t="shared" si="83"/>
        <v>0.25911900161571355</v>
      </c>
      <c r="AW189">
        <f t="shared" si="84"/>
        <v>0.25307309732107058</v>
      </c>
      <c r="AX189" t="str">
        <f t="shared" si="85"/>
        <v>Radford</v>
      </c>
      <c r="AY189">
        <f t="shared" si="86"/>
        <v>0.57991073952625094</v>
      </c>
      <c r="AZ189" s="13">
        <f t="shared" si="87"/>
        <v>187</v>
      </c>
      <c r="BA189" t="str">
        <f t="shared" si="88"/>
        <v>Radford</v>
      </c>
      <c r="BB189" t="str">
        <f t="shared" si="89"/>
        <v/>
      </c>
      <c r="BC189">
        <v>188</v>
      </c>
    </row>
    <row r="190" spans="1:55" x14ac:dyDescent="0.25">
      <c r="A190">
        <v>1</v>
      </c>
      <c r="B190">
        <v>1</v>
      </c>
      <c r="C190">
        <v>1</v>
      </c>
      <c r="D190" t="s">
        <v>305</v>
      </c>
      <c r="E190">
        <f>VLOOKUP($D190,'AUTOMATED RPPF'!$C$2:'AUTOMATED RPPF'!$Q$365,2,FALSE)</f>
        <v>67.857699999999994</v>
      </c>
      <c r="F190">
        <f>VLOOKUP($D190,'AUTOMATED RPPF'!$C$2:'AUTOMATED RPPF'!$Q$365,3,FALSE)</f>
        <v>196</v>
      </c>
      <c r="G190">
        <f>VLOOKUP($D190,'AUTOMATED RPPF'!$C$2:'AUTOMATED RPPF'!$Q$365,4,FALSE)</f>
        <v>67.680800000000005</v>
      </c>
      <c r="H190">
        <f>VLOOKUP($D190,'AUTOMATED RPPF'!$C$2:'AUTOMATED RPPF'!$Q$365,5,FALSE)</f>
        <v>168</v>
      </c>
      <c r="I190">
        <f>VLOOKUP($D190,'AUTOMATED RPPF'!$C$2:'AUTOMATED RPPF'!$Q$365,6,FALSE)</f>
        <v>105.057</v>
      </c>
      <c r="J190">
        <f>VLOOKUP($D190,'AUTOMATED RPPF'!$C$2:'AUTOMATED RPPF'!$Q$365,7,FALSE)</f>
        <v>200</v>
      </c>
      <c r="K190">
        <f>VLOOKUP($D190,'AUTOMATED RPPF'!$C$2:'AUTOMATED RPPF'!$Q$365,8,FALSE)</f>
        <v>105.282</v>
      </c>
      <c r="L190">
        <f>VLOOKUP($D190,'AUTOMATED RPPF'!$C$2:'AUTOMATED RPPF'!$Q$365,9,FALSE)</f>
        <v>218</v>
      </c>
      <c r="M190">
        <f>VLOOKUP($D190,'AUTOMATED RPPF'!$C$2:'AUTOMATED RPPF'!$Q$365,10,FALSE)</f>
        <v>103.602</v>
      </c>
      <c r="N190">
        <f>VLOOKUP($D190,'AUTOMATED RPPF'!$C$2:'AUTOMATED RPPF'!$Q$365,11,FALSE)</f>
        <v>114</v>
      </c>
      <c r="O190">
        <f>VLOOKUP($D190,'AUTOMATED RPPF'!$C$2:'AUTOMATED RPPF'!$Q$365,12,FALSE)</f>
        <v>107.291</v>
      </c>
      <c r="P190">
        <f>VLOOKUP($D190,'AUTOMATED RPPF'!$C$2:'AUTOMATED RPPF'!$Q$365,13,FALSE)</f>
        <v>169</v>
      </c>
      <c r="Q190">
        <f>VLOOKUP($D190,'AUTOMATED RPPF'!$C$2:'AUTOMATED RPPF'!$Q$365,14,FALSE)</f>
        <v>-2.0091399999999999</v>
      </c>
      <c r="R190">
        <f>VLOOKUP($D190,'AUTOMATED RPPF'!$C$2:'AUTOMATED RPPF'!$Q$365,15,FALSE)</f>
        <v>188</v>
      </c>
      <c r="S190" t="str">
        <f t="shared" si="60"/>
        <v>Southeastern Louisiana</v>
      </c>
      <c r="T190">
        <f t="shared" si="61"/>
        <v>105.282</v>
      </c>
      <c r="U190" t="str">
        <f t="shared" si="62"/>
        <v>Southeastern Louisiana</v>
      </c>
      <c r="V190">
        <f t="shared" si="63"/>
        <v>-2.9606072708034614E-2</v>
      </c>
      <c r="W190" s="13">
        <f t="shared" si="64"/>
        <v>188</v>
      </c>
      <c r="X190" t="str">
        <f t="shared" si="65"/>
        <v>Southeastern Louisiana</v>
      </c>
      <c r="Y190">
        <f t="shared" si="66"/>
        <v>752155.07180973468</v>
      </c>
      <c r="Z190" s="13">
        <f t="shared" si="67"/>
        <v>213</v>
      </c>
      <c r="AA190">
        <f t="shared" si="68"/>
        <v>26.139792369585233</v>
      </c>
      <c r="AB190">
        <f t="shared" si="69"/>
        <v>170</v>
      </c>
      <c r="AC190">
        <f t="shared" si="70"/>
        <v>179</v>
      </c>
      <c r="AD190" t="str">
        <f t="shared" si="71"/>
        <v>Southeastern Louisiana</v>
      </c>
      <c r="AE190">
        <f>VLOOKUP($AD190,'AUTOMATED RPPF'!$C$2:'AUTOMATED RPPF'!$AQ$365,17,FALSE)</f>
        <v>0.46471709999999999</v>
      </c>
      <c r="AF190" s="13">
        <f t="shared" si="72"/>
        <v>170</v>
      </c>
      <c r="AG190">
        <f>VLOOKUP($AD190,'AUTOMATED RPPF'!$C$2:'AUTOMATED RPPF'!$AQ$365,16,FALSE)</f>
        <v>0.40012170000000002</v>
      </c>
      <c r="AH190" s="13">
        <f t="shared" si="73"/>
        <v>217</v>
      </c>
      <c r="AI190">
        <f t="shared" si="74"/>
        <v>0.43241940000000001</v>
      </c>
      <c r="AJ190" s="13">
        <f t="shared" si="75"/>
        <v>198</v>
      </c>
      <c r="AK190">
        <f>VLOOKUP($AD190,'AUTOMATED RPPF'!$C$2:'AUTOMATED RPPF'!$AQ$365,18,FALSE)</f>
        <v>0.47341699999999998</v>
      </c>
      <c r="AL190" s="13">
        <f t="shared" si="76"/>
        <v>170</v>
      </c>
      <c r="AM190">
        <f>VLOOKUP($AD190,'AUTOMATED RPPF'!$C$2:'AUTOMATED RPPF'!$AQ$365,19,FALSE)</f>
        <v>0.4607176</v>
      </c>
      <c r="AN190" s="13">
        <f t="shared" si="77"/>
        <v>176</v>
      </c>
      <c r="AO190">
        <f t="shared" si="78"/>
        <v>187.33333333333334</v>
      </c>
      <c r="AP190">
        <f>IF(C190=1,(AO190/AE190),REF)</f>
        <v>403.1126320364225</v>
      </c>
      <c r="AQ190" s="13">
        <f t="shared" si="79"/>
        <v>181</v>
      </c>
      <c r="AR190">
        <f>IF(B190=1,(AO190/AI190),REF)</f>
        <v>433.22138954296071</v>
      </c>
      <c r="AS190" s="13">
        <f t="shared" si="80"/>
        <v>191</v>
      </c>
      <c r="AT190">
        <f t="shared" si="81"/>
        <v>170</v>
      </c>
      <c r="AU190" t="str">
        <f t="shared" si="82"/>
        <v>Southeastern Louisiana</v>
      </c>
      <c r="AV190">
        <f t="shared" si="83"/>
        <v>0.28278779592596476</v>
      </c>
      <c r="AW190">
        <f t="shared" si="84"/>
        <v>0.23034339195725076</v>
      </c>
      <c r="AX190" t="str">
        <f t="shared" si="85"/>
        <v>Southeastern Louisiana</v>
      </c>
      <c r="AY190">
        <f t="shared" si="86"/>
        <v>0.58033580544465735</v>
      </c>
      <c r="AZ190" s="13">
        <f t="shared" si="87"/>
        <v>186</v>
      </c>
      <c r="BA190" t="str">
        <f t="shared" si="88"/>
        <v>Southeastern Louisiana</v>
      </c>
      <c r="BB190" t="str">
        <f t="shared" si="89"/>
        <v/>
      </c>
      <c r="BC190">
        <v>189</v>
      </c>
    </row>
    <row r="191" spans="1:55" x14ac:dyDescent="0.25">
      <c r="A191">
        <v>1</v>
      </c>
      <c r="B191">
        <v>1</v>
      </c>
      <c r="C191">
        <v>1</v>
      </c>
      <c r="D191" t="s">
        <v>62</v>
      </c>
      <c r="E191">
        <f>VLOOKUP($D191,'AUTOMATED RPPF'!$C$2:'AUTOMATED RPPF'!$Q$365,2,FALSE)</f>
        <v>66.798400000000001</v>
      </c>
      <c r="F191">
        <f>VLOOKUP($D191,'AUTOMATED RPPF'!$C$2:'AUTOMATED RPPF'!$Q$365,3,FALSE)</f>
        <v>253</v>
      </c>
      <c r="G191">
        <f>VLOOKUP($D191,'AUTOMATED RPPF'!$C$2:'AUTOMATED RPPF'!$Q$365,4,FALSE)</f>
        <v>66.506900000000002</v>
      </c>
      <c r="H191">
        <f>VLOOKUP($D191,'AUTOMATED RPPF'!$C$2:'AUTOMATED RPPF'!$Q$365,5,FALSE)</f>
        <v>224</v>
      </c>
      <c r="I191">
        <f>VLOOKUP($D191,'AUTOMATED RPPF'!$C$2:'AUTOMATED RPPF'!$Q$365,6,FALSE)</f>
        <v>102.916</v>
      </c>
      <c r="J191">
        <f>VLOOKUP($D191,'AUTOMATED RPPF'!$C$2:'AUTOMATED RPPF'!$Q$365,7,FALSE)</f>
        <v>257</v>
      </c>
      <c r="K191">
        <f>VLOOKUP($D191,'AUTOMATED RPPF'!$C$2:'AUTOMATED RPPF'!$Q$365,8,FALSE)</f>
        <v>106</v>
      </c>
      <c r="L191">
        <f>VLOOKUP($D191,'AUTOMATED RPPF'!$C$2:'AUTOMATED RPPF'!$Q$365,9,FALSE)</f>
        <v>205</v>
      </c>
      <c r="M191">
        <f>VLOOKUP($D191,'AUTOMATED RPPF'!$C$2:'AUTOMATED RPPF'!$Q$365,10,FALSE)</f>
        <v>109.21</v>
      </c>
      <c r="N191">
        <f>VLOOKUP($D191,'AUTOMATED RPPF'!$C$2:'AUTOMATED RPPF'!$Q$365,11,FALSE)</f>
        <v>256</v>
      </c>
      <c r="O191">
        <f>VLOOKUP($D191,'AUTOMATED RPPF'!$C$2:'AUTOMATED RPPF'!$Q$365,12,FALSE)</f>
        <v>108.17700000000001</v>
      </c>
      <c r="P191">
        <f>VLOOKUP($D191,'AUTOMATED RPPF'!$C$2:'AUTOMATED RPPF'!$Q$365,13,FALSE)</f>
        <v>186</v>
      </c>
      <c r="Q191">
        <f>VLOOKUP($D191,'AUTOMATED RPPF'!$C$2:'AUTOMATED RPPF'!$Q$365,14,FALSE)</f>
        <v>-2.1767599999999998</v>
      </c>
      <c r="R191">
        <f>VLOOKUP($D191,'AUTOMATED RPPF'!$C$2:'AUTOMATED RPPF'!$Q$365,15,FALSE)</f>
        <v>192</v>
      </c>
      <c r="S191" t="str">
        <f t="shared" si="60"/>
        <v>Boston College</v>
      </c>
      <c r="T191">
        <f t="shared" si="61"/>
        <v>106</v>
      </c>
      <c r="U191" t="str">
        <f t="shared" si="62"/>
        <v>Boston College</v>
      </c>
      <c r="V191">
        <f t="shared" si="63"/>
        <v>-3.2590600972478484E-2</v>
      </c>
      <c r="W191" s="13">
        <f t="shared" si="64"/>
        <v>194</v>
      </c>
      <c r="X191" t="str">
        <f t="shared" si="65"/>
        <v>Boston College</v>
      </c>
      <c r="Y191">
        <f t="shared" si="66"/>
        <v>750546.82240000006</v>
      </c>
      <c r="Z191" s="13">
        <f t="shared" si="67"/>
        <v>216</v>
      </c>
      <c r="AA191">
        <f t="shared" si="68"/>
        <v>26.906043075924302</v>
      </c>
      <c r="AB191">
        <f t="shared" si="69"/>
        <v>210</v>
      </c>
      <c r="AC191">
        <f t="shared" si="70"/>
        <v>202</v>
      </c>
      <c r="AD191" t="str">
        <f t="shared" si="71"/>
        <v>Boston College</v>
      </c>
      <c r="AE191">
        <f>VLOOKUP($AD191,'AUTOMATED RPPF'!$C$2:'AUTOMATED RPPF'!$AQ$365,17,FALSE)</f>
        <v>0.4617173</v>
      </c>
      <c r="AF191" s="13">
        <f t="shared" si="72"/>
        <v>173</v>
      </c>
      <c r="AG191">
        <f>VLOOKUP($AD191,'AUTOMATED RPPF'!$C$2:'AUTOMATED RPPF'!$AQ$365,16,FALSE)</f>
        <v>0.47271859999999999</v>
      </c>
      <c r="AH191" s="13">
        <f t="shared" si="73"/>
        <v>186</v>
      </c>
      <c r="AI191">
        <f t="shared" si="74"/>
        <v>0.46721794999999999</v>
      </c>
      <c r="AJ191" s="13">
        <f t="shared" si="75"/>
        <v>179</v>
      </c>
      <c r="AK191">
        <f>VLOOKUP($AD191,'AUTOMATED RPPF'!$C$2:'AUTOMATED RPPF'!$AQ$365,18,FALSE)</f>
        <v>0.46811750000000002</v>
      </c>
      <c r="AL191" s="13">
        <f t="shared" si="76"/>
        <v>175</v>
      </c>
      <c r="AM191">
        <f>VLOOKUP($AD191,'AUTOMATED RPPF'!$C$2:'AUTOMATED RPPF'!$AQ$365,19,FALSE)</f>
        <v>0.29682589999999998</v>
      </c>
      <c r="AN191" s="13">
        <f t="shared" si="77"/>
        <v>259</v>
      </c>
      <c r="AO191">
        <f t="shared" si="78"/>
        <v>204.16666666666666</v>
      </c>
      <c r="AP191">
        <f>IF(C191=1,(AO191/AE191),REF)</f>
        <v>442.18976994508688</v>
      </c>
      <c r="AQ191" s="13">
        <f t="shared" si="79"/>
        <v>196</v>
      </c>
      <c r="AR191">
        <f>IF(B191=1,(AO191/AI191),REF)</f>
        <v>436.9837816947458</v>
      </c>
      <c r="AS191" s="13">
        <f t="shared" si="80"/>
        <v>193</v>
      </c>
      <c r="AT191">
        <f t="shared" si="81"/>
        <v>175</v>
      </c>
      <c r="AU191" t="str">
        <f t="shared" si="82"/>
        <v>Boston College</v>
      </c>
      <c r="AV191">
        <f t="shared" si="83"/>
        <v>0.27837480682915489</v>
      </c>
      <c r="AW191">
        <f t="shared" si="84"/>
        <v>0.24861119382919158</v>
      </c>
      <c r="AX191" t="str">
        <f t="shared" si="85"/>
        <v>Boston College</v>
      </c>
      <c r="AY191">
        <f t="shared" si="86"/>
        <v>0.58655350335789846</v>
      </c>
      <c r="AZ191" s="13">
        <f t="shared" si="87"/>
        <v>182</v>
      </c>
      <c r="BA191" t="str">
        <f t="shared" si="88"/>
        <v>Boston College</v>
      </c>
      <c r="BB191" t="str">
        <f t="shared" si="89"/>
        <v/>
      </c>
      <c r="BC191">
        <v>190</v>
      </c>
    </row>
    <row r="192" spans="1:55" x14ac:dyDescent="0.25">
      <c r="A192">
        <v>1</v>
      </c>
      <c r="B192">
        <v>1</v>
      </c>
      <c r="C192">
        <v>1</v>
      </c>
      <c r="D192" t="s">
        <v>250</v>
      </c>
      <c r="E192">
        <f>VLOOKUP($D192,'AUTOMATED RPPF'!$C$2:'AUTOMATED RPPF'!$Q$365,2,FALSE)</f>
        <v>63.835099999999997</v>
      </c>
      <c r="F192">
        <f>VLOOKUP($D192,'AUTOMATED RPPF'!$C$2:'AUTOMATED RPPF'!$Q$365,3,FALSE)</f>
        <v>356</v>
      </c>
      <c r="G192">
        <f>VLOOKUP($D192,'AUTOMATED RPPF'!$C$2:'AUTOMATED RPPF'!$Q$365,4,FALSE)</f>
        <v>63.146900000000002</v>
      </c>
      <c r="H192">
        <f>VLOOKUP($D192,'AUTOMATED RPPF'!$C$2:'AUTOMATED RPPF'!$Q$365,5,FALSE)</f>
        <v>353</v>
      </c>
      <c r="I192">
        <f>VLOOKUP($D192,'AUTOMATED RPPF'!$C$2:'AUTOMATED RPPF'!$Q$365,6,FALSE)</f>
        <v>105.518</v>
      </c>
      <c r="J192">
        <f>VLOOKUP($D192,'AUTOMATED RPPF'!$C$2:'AUTOMATED RPPF'!$Q$365,7,FALSE)</f>
        <v>188</v>
      </c>
      <c r="K192">
        <f>VLOOKUP($D192,'AUTOMATED RPPF'!$C$2:'AUTOMATED RPPF'!$Q$365,8,FALSE)</f>
        <v>108.04300000000001</v>
      </c>
      <c r="L192">
        <f>VLOOKUP($D192,'AUTOMATED RPPF'!$C$2:'AUTOMATED RPPF'!$Q$365,9,FALSE)</f>
        <v>166</v>
      </c>
      <c r="M192">
        <f>VLOOKUP($D192,'AUTOMATED RPPF'!$C$2:'AUTOMATED RPPF'!$Q$365,10,FALSE)</f>
        <v>109.444</v>
      </c>
      <c r="N192">
        <f>VLOOKUP($D192,'AUTOMATED RPPF'!$C$2:'AUTOMATED RPPF'!$Q$365,11,FALSE)</f>
        <v>260</v>
      </c>
      <c r="O192">
        <f>VLOOKUP($D192,'AUTOMATED RPPF'!$C$2:'AUTOMATED RPPF'!$Q$365,12,FALSE)</f>
        <v>110.068</v>
      </c>
      <c r="P192">
        <f>VLOOKUP($D192,'AUTOMATED RPPF'!$C$2:'AUTOMATED RPPF'!$Q$365,13,FALSE)</f>
        <v>224</v>
      </c>
      <c r="Q192">
        <f>VLOOKUP($D192,'AUTOMATED RPPF'!$C$2:'AUTOMATED RPPF'!$Q$365,14,FALSE)</f>
        <v>-2.0249600000000001</v>
      </c>
      <c r="R192">
        <f>VLOOKUP($D192,'AUTOMATED RPPF'!$C$2:'AUTOMATED RPPF'!$Q$365,15,FALSE)</f>
        <v>189</v>
      </c>
      <c r="S192" t="str">
        <f t="shared" si="60"/>
        <v>Oakland</v>
      </c>
      <c r="T192">
        <f t="shared" si="61"/>
        <v>108.04300000000001</v>
      </c>
      <c r="U192" t="str">
        <f t="shared" si="62"/>
        <v>Oakland</v>
      </c>
      <c r="V192">
        <f t="shared" si="63"/>
        <v>-3.1722359642265642E-2</v>
      </c>
      <c r="W192" s="13">
        <f t="shared" si="64"/>
        <v>191</v>
      </c>
      <c r="X192" t="str">
        <f t="shared" si="65"/>
        <v>Oakland</v>
      </c>
      <c r="Y192">
        <f t="shared" si="66"/>
        <v>745165.62483989995</v>
      </c>
      <c r="Z192" s="13">
        <f t="shared" si="67"/>
        <v>226</v>
      </c>
      <c r="AA192">
        <f t="shared" si="68"/>
        <v>28.946641148225261</v>
      </c>
      <c r="AB192">
        <f t="shared" si="69"/>
        <v>305</v>
      </c>
      <c r="AC192">
        <f t="shared" si="70"/>
        <v>248</v>
      </c>
      <c r="AD192" t="str">
        <f t="shared" si="71"/>
        <v>Oakland</v>
      </c>
      <c r="AE192">
        <f>VLOOKUP($AD192,'AUTOMATED RPPF'!$C$2:'AUTOMATED RPPF'!$AQ$365,17,FALSE)</f>
        <v>0.47441640000000002</v>
      </c>
      <c r="AF192" s="13">
        <f t="shared" si="72"/>
        <v>164</v>
      </c>
      <c r="AG192">
        <f>VLOOKUP($AD192,'AUTOMATED RPPF'!$C$2:'AUTOMATED RPPF'!$AQ$365,16,FALSE)</f>
        <v>0.36732369999999998</v>
      </c>
      <c r="AH192" s="13">
        <f t="shared" si="73"/>
        <v>237</v>
      </c>
      <c r="AI192">
        <f t="shared" si="74"/>
        <v>0.42087005</v>
      </c>
      <c r="AJ192" s="13">
        <f t="shared" si="75"/>
        <v>203</v>
      </c>
      <c r="AK192">
        <f>VLOOKUP($AD192,'AUTOMATED RPPF'!$C$2:'AUTOMATED RPPF'!$AQ$365,18,FALSE)</f>
        <v>0.44721889999999997</v>
      </c>
      <c r="AL192" s="13">
        <f t="shared" si="76"/>
        <v>189</v>
      </c>
      <c r="AM192">
        <f>VLOOKUP($AD192,'AUTOMATED RPPF'!$C$2:'AUTOMATED RPPF'!$AQ$365,19,FALSE)</f>
        <v>0.59571149999999995</v>
      </c>
      <c r="AN192" s="13">
        <f t="shared" si="77"/>
        <v>115</v>
      </c>
      <c r="AO192">
        <f t="shared" si="78"/>
        <v>195.33333333333334</v>
      </c>
      <c r="AP192">
        <f>IF(C192=1,(AO192/AE192),REF)</f>
        <v>411.73393949562734</v>
      </c>
      <c r="AQ192" s="13">
        <f t="shared" si="79"/>
        <v>184</v>
      </c>
      <c r="AR192">
        <f>IF(B192=1,(AO192/AI192),REF)</f>
        <v>464.11792270163522</v>
      </c>
      <c r="AS192" s="13">
        <f t="shared" si="80"/>
        <v>202</v>
      </c>
      <c r="AT192">
        <f t="shared" si="81"/>
        <v>184</v>
      </c>
      <c r="AU192" t="str">
        <f t="shared" si="82"/>
        <v>Oakland</v>
      </c>
      <c r="AV192">
        <f t="shared" si="83"/>
        <v>0.28807971406377608</v>
      </c>
      <c r="AW192">
        <f t="shared" si="84"/>
        <v>0.2222689528264048</v>
      </c>
      <c r="AX192" t="str">
        <f t="shared" si="85"/>
        <v>Oakland</v>
      </c>
      <c r="AY192">
        <f t="shared" si="86"/>
        <v>0.57907497300438393</v>
      </c>
      <c r="AZ192" s="13">
        <f t="shared" si="87"/>
        <v>188</v>
      </c>
      <c r="BA192" t="str">
        <f t="shared" si="88"/>
        <v>Oakland</v>
      </c>
      <c r="BB192" t="str">
        <f t="shared" si="89"/>
        <v/>
      </c>
      <c r="BC192">
        <v>191</v>
      </c>
    </row>
    <row r="193" spans="1:55" x14ac:dyDescent="0.25">
      <c r="A193">
        <v>1</v>
      </c>
      <c r="B193">
        <v>1</v>
      </c>
      <c r="C193">
        <v>1</v>
      </c>
      <c r="D193" t="s">
        <v>349</v>
      </c>
      <c r="E193">
        <f>VLOOKUP($D193,'AUTOMATED RPPF'!$C$2:'AUTOMATED RPPF'!$Q$365,2,FALSE)</f>
        <v>70.469700000000003</v>
      </c>
      <c r="F193">
        <f>VLOOKUP($D193,'AUTOMATED RPPF'!$C$2:'AUTOMATED RPPF'!$Q$365,3,FALSE)</f>
        <v>62</v>
      </c>
      <c r="G193">
        <f>VLOOKUP($D193,'AUTOMATED RPPF'!$C$2:'AUTOMATED RPPF'!$Q$365,4,FALSE)</f>
        <v>68.380499999999998</v>
      </c>
      <c r="H193">
        <f>VLOOKUP($D193,'AUTOMATED RPPF'!$C$2:'AUTOMATED RPPF'!$Q$365,5,FALSE)</f>
        <v>123</v>
      </c>
      <c r="I193">
        <f>VLOOKUP($D193,'AUTOMATED RPPF'!$C$2:'AUTOMATED RPPF'!$Q$365,6,FALSE)</f>
        <v>112.339</v>
      </c>
      <c r="J193">
        <f>VLOOKUP($D193,'AUTOMATED RPPF'!$C$2:'AUTOMATED RPPF'!$Q$365,7,FALSE)</f>
        <v>63</v>
      </c>
      <c r="K193">
        <f>VLOOKUP($D193,'AUTOMATED RPPF'!$C$2:'AUTOMATED RPPF'!$Q$365,8,FALSE)</f>
        <v>111.459</v>
      </c>
      <c r="L193">
        <f>VLOOKUP($D193,'AUTOMATED RPPF'!$C$2:'AUTOMATED RPPF'!$Q$365,9,FALSE)</f>
        <v>101</v>
      </c>
      <c r="M193">
        <f>VLOOKUP($D193,'AUTOMATED RPPF'!$C$2:'AUTOMATED RPPF'!$Q$365,10,FALSE)</f>
        <v>111.035</v>
      </c>
      <c r="N193">
        <f>VLOOKUP($D193,'AUTOMATED RPPF'!$C$2:'AUTOMATED RPPF'!$Q$365,11,FALSE)</f>
        <v>297</v>
      </c>
      <c r="O193">
        <f>VLOOKUP($D193,'AUTOMATED RPPF'!$C$2:'AUTOMATED RPPF'!$Q$365,12,FALSE)</f>
        <v>111.679</v>
      </c>
      <c r="P193">
        <f>VLOOKUP($D193,'AUTOMATED RPPF'!$C$2:'AUTOMATED RPPF'!$Q$365,13,FALSE)</f>
        <v>252</v>
      </c>
      <c r="Q193">
        <f>VLOOKUP($D193,'AUTOMATED RPPF'!$C$2:'AUTOMATED RPPF'!$Q$365,14,FALSE)</f>
        <v>-0.21944900000000001</v>
      </c>
      <c r="R193">
        <f>VLOOKUP($D193,'AUTOMATED RPPF'!$C$2:'AUTOMATED RPPF'!$Q$365,15,FALSE)</f>
        <v>166</v>
      </c>
      <c r="S193" t="str">
        <f t="shared" si="60"/>
        <v>UNC Asheville</v>
      </c>
      <c r="T193">
        <f t="shared" si="61"/>
        <v>111.459</v>
      </c>
      <c r="U193" t="str">
        <f t="shared" si="62"/>
        <v>UNC Asheville</v>
      </c>
      <c r="V193">
        <f t="shared" si="63"/>
        <v>-3.1219091325775314E-3</v>
      </c>
      <c r="W193" s="13">
        <f t="shared" si="64"/>
        <v>166</v>
      </c>
      <c r="X193" t="str">
        <f t="shared" si="65"/>
        <v>UNC Asheville</v>
      </c>
      <c r="Y193">
        <f t="shared" si="66"/>
        <v>875452.74181746587</v>
      </c>
      <c r="Z193" s="13">
        <f t="shared" si="67"/>
        <v>82</v>
      </c>
      <c r="AA193">
        <f t="shared" si="68"/>
        <v>26.838114647694947</v>
      </c>
      <c r="AB193">
        <f t="shared" si="69"/>
        <v>206</v>
      </c>
      <c r="AC193">
        <f t="shared" si="70"/>
        <v>186</v>
      </c>
      <c r="AD193" t="str">
        <f t="shared" si="71"/>
        <v>UNC Asheville</v>
      </c>
      <c r="AE193">
        <f>VLOOKUP($AD193,'AUTOMATED RPPF'!$C$2:'AUTOMATED RPPF'!$AQ$365,17,FALSE)</f>
        <v>0.41551949999999999</v>
      </c>
      <c r="AF193" s="13">
        <f t="shared" si="72"/>
        <v>195</v>
      </c>
      <c r="AG193">
        <f>VLOOKUP($AD193,'AUTOMATED RPPF'!$C$2:'AUTOMATED RPPF'!$AQ$365,16,FALSE)</f>
        <v>0.4995174</v>
      </c>
      <c r="AH193" s="13">
        <f t="shared" si="73"/>
        <v>174</v>
      </c>
      <c r="AI193">
        <f t="shared" si="74"/>
        <v>0.45751845000000002</v>
      </c>
      <c r="AJ193" s="13">
        <f t="shared" si="75"/>
        <v>183</v>
      </c>
      <c r="AK193">
        <f>VLOOKUP($AD193,'AUTOMATED RPPF'!$C$2:'AUTOMATED RPPF'!$AQ$365,18,FALSE)</f>
        <v>0.39402150000000002</v>
      </c>
      <c r="AL193" s="13">
        <f t="shared" si="76"/>
        <v>215</v>
      </c>
      <c r="AM193">
        <f>VLOOKUP($AD193,'AUTOMATED RPPF'!$C$2:'AUTOMATED RPPF'!$AQ$365,19,FALSE)</f>
        <v>0.47351690000000002</v>
      </c>
      <c r="AN193" s="13">
        <f t="shared" si="77"/>
        <v>169</v>
      </c>
      <c r="AO193">
        <f t="shared" si="78"/>
        <v>166.83333333333334</v>
      </c>
      <c r="AP193">
        <f>IF(C193=1,(AO193/AE193),REF)</f>
        <v>401.5054247353815</v>
      </c>
      <c r="AQ193" s="13">
        <f t="shared" si="79"/>
        <v>179</v>
      </c>
      <c r="AR193">
        <f>IF(B193=1,(AO193/AI193),REF)</f>
        <v>364.64831818986391</v>
      </c>
      <c r="AS193" s="13">
        <f t="shared" si="80"/>
        <v>171</v>
      </c>
      <c r="AT193">
        <f t="shared" si="81"/>
        <v>171</v>
      </c>
      <c r="AU193" t="str">
        <f t="shared" si="82"/>
        <v>UNC Asheville</v>
      </c>
      <c r="AV193">
        <f t="shared" si="83"/>
        <v>0.25295130153539991</v>
      </c>
      <c r="AW193">
        <f t="shared" si="84"/>
        <v>0.24901967370012174</v>
      </c>
      <c r="AX193" t="str">
        <f t="shared" si="85"/>
        <v>UNC Asheville</v>
      </c>
      <c r="AY193">
        <f t="shared" si="86"/>
        <v>0.57525373117306988</v>
      </c>
      <c r="AZ193" s="13">
        <f t="shared" si="87"/>
        <v>190</v>
      </c>
      <c r="BA193" t="str">
        <f t="shared" si="88"/>
        <v>UNC Asheville</v>
      </c>
      <c r="BB193" t="str">
        <f t="shared" si="89"/>
        <v/>
      </c>
      <c r="BC193">
        <v>192</v>
      </c>
    </row>
    <row r="194" spans="1:55" x14ac:dyDescent="0.25">
      <c r="A194">
        <v>1</v>
      </c>
      <c r="B194">
        <v>1</v>
      </c>
      <c r="C194">
        <v>1</v>
      </c>
      <c r="D194" t="s">
        <v>201</v>
      </c>
      <c r="E194">
        <f>VLOOKUP($D194,'AUTOMATED RPPF'!$C$2:'AUTOMATED RPPF'!$Q$365,2,FALSE)</f>
        <v>64.721599999999995</v>
      </c>
      <c r="F194">
        <f>VLOOKUP($D194,'AUTOMATED RPPF'!$C$2:'AUTOMATED RPPF'!$Q$365,3,FALSE)</f>
        <v>337</v>
      </c>
      <c r="G194">
        <f>VLOOKUP($D194,'AUTOMATED RPPF'!$C$2:'AUTOMATED RPPF'!$Q$365,4,FALSE)</f>
        <v>65.014099999999999</v>
      </c>
      <c r="H194">
        <f>VLOOKUP($D194,'AUTOMATED RPPF'!$C$2:'AUTOMATED RPPF'!$Q$365,5,FALSE)</f>
        <v>299</v>
      </c>
      <c r="I194">
        <f>VLOOKUP($D194,'AUTOMATED RPPF'!$C$2:'AUTOMATED RPPF'!$Q$365,6,FALSE)</f>
        <v>100.34</v>
      </c>
      <c r="J194">
        <f>VLOOKUP($D194,'AUTOMATED RPPF'!$C$2:'AUTOMATED RPPF'!$Q$365,7,FALSE)</f>
        <v>300</v>
      </c>
      <c r="K194">
        <f>VLOOKUP($D194,'AUTOMATED RPPF'!$C$2:'AUTOMATED RPPF'!$Q$365,8,FALSE)</f>
        <v>100.28400000000001</v>
      </c>
      <c r="L194">
        <f>VLOOKUP($D194,'AUTOMATED RPPF'!$C$2:'AUTOMATED RPPF'!$Q$365,9,FALSE)</f>
        <v>305</v>
      </c>
      <c r="M194">
        <f>VLOOKUP($D194,'AUTOMATED RPPF'!$C$2:'AUTOMATED RPPF'!$Q$365,10,FALSE)</f>
        <v>99.393500000000003</v>
      </c>
      <c r="N194">
        <f>VLOOKUP($D194,'AUTOMATED RPPF'!$C$2:'AUTOMATED RPPF'!$Q$365,11,FALSE)</f>
        <v>50</v>
      </c>
      <c r="O194">
        <f>VLOOKUP($D194,'AUTOMATED RPPF'!$C$2:'AUTOMATED RPPF'!$Q$365,12,FALSE)</f>
        <v>102.956</v>
      </c>
      <c r="P194">
        <f>VLOOKUP($D194,'AUTOMATED RPPF'!$C$2:'AUTOMATED RPPF'!$Q$365,13,FALSE)</f>
        <v>90</v>
      </c>
      <c r="Q194">
        <f>VLOOKUP($D194,'AUTOMATED RPPF'!$C$2:'AUTOMATED RPPF'!$Q$365,14,FALSE)</f>
        <v>-2.6713399999999998</v>
      </c>
      <c r="R194">
        <f>VLOOKUP($D194,'AUTOMATED RPPF'!$C$2:'AUTOMATED RPPF'!$Q$365,15,FALSE)</f>
        <v>200</v>
      </c>
      <c r="S194" t="str">
        <f t="shared" ref="S194:S257" si="90">U194</f>
        <v>Merrimack</v>
      </c>
      <c r="T194">
        <f t="shared" ref="T194:T257" si="91">K194</f>
        <v>100.28400000000001</v>
      </c>
      <c r="U194" t="str">
        <f t="shared" ref="U194:U257" si="92">X194</f>
        <v>Merrimack</v>
      </c>
      <c r="V194">
        <f t="shared" ref="V194:V257" si="93">(K194-O194)/E194</f>
        <v>-4.1284517070035311E-2</v>
      </c>
      <c r="W194" s="13">
        <f t="shared" ref="W194:W257" si="94">RANK(V194,V:V,0)</f>
        <v>202</v>
      </c>
      <c r="X194" t="str">
        <f t="shared" ref="X194:X257" si="95">AD194</f>
        <v>Merrimack</v>
      </c>
      <c r="Y194">
        <f t="shared" ref="Y194:Y257" si="96">(K194^2)*E194</f>
        <v>650897.40706536965</v>
      </c>
      <c r="Z194" s="13">
        <f t="shared" ref="Z194:Z257" si="97">RANK(Y194,Y:Y,0)</f>
        <v>333</v>
      </c>
      <c r="AA194">
        <f t="shared" ref="AA194:AA257" si="98">O194^1.6/E194</f>
        <v>25.656263829100208</v>
      </c>
      <c r="AB194">
        <f t="shared" ref="AB194:AB257" si="99">RANK(AA194,AA:AA,1)</f>
        <v>140</v>
      </c>
      <c r="AC194">
        <f t="shared" ref="AC194:AC257" si="100">(AB194+W194)/2</f>
        <v>171</v>
      </c>
      <c r="AD194" t="str">
        <f t="shared" ref="AD194:AD257" si="101">D194</f>
        <v>Merrimack</v>
      </c>
      <c r="AE194">
        <f>VLOOKUP($AD194,'AUTOMATED RPPF'!$C$2:'AUTOMATED RPPF'!$AQ$365,17,FALSE)</f>
        <v>0.46741670000000002</v>
      </c>
      <c r="AF194" s="13">
        <f t="shared" ref="AF194:AF257" si="102">RANK(AE194,AE:AE,0)</f>
        <v>167</v>
      </c>
      <c r="AG194">
        <f>VLOOKUP($AD194,'AUTOMATED RPPF'!$C$2:'AUTOMATED RPPF'!$AQ$365,16,FALSE)</f>
        <v>0.35602440000000002</v>
      </c>
      <c r="AH194" s="13">
        <f t="shared" ref="AH194:AH257" si="103">RANK(AG194,AG:AG,0)</f>
        <v>244</v>
      </c>
      <c r="AI194">
        <f t="shared" ref="AI194:AI257" si="104">(AE194+AG194)/2</f>
        <v>0.41172055000000002</v>
      </c>
      <c r="AJ194" s="13">
        <f t="shared" ref="AJ194:AJ257" si="105">RANK(AI194,AI:AI,0)</f>
        <v>210</v>
      </c>
      <c r="AK194">
        <f>VLOOKUP($AD194,'AUTOMATED RPPF'!$C$2:'AUTOMATED RPPF'!$AQ$365,18,FALSE)</f>
        <v>0.40742099999999998</v>
      </c>
      <c r="AL194" s="13">
        <f t="shared" ref="AL194:AL257" si="106">RANK(AK194,AK:AK,0)</f>
        <v>210</v>
      </c>
      <c r="AM194">
        <f>VLOOKUP($AD194,'AUTOMATED RPPF'!$C$2:'AUTOMATED RPPF'!$AQ$365,19,FALSE)</f>
        <v>0.49821579999999999</v>
      </c>
      <c r="AN194" s="13">
        <f t="shared" ref="AN194:AN257" si="107">RANK(AM194,AM:AM,0)</f>
        <v>158</v>
      </c>
      <c r="AO194">
        <f t="shared" ref="AO194:AO257" si="108">(Z194+(AJ194)+W194+AN194+AL194+AC194)/6</f>
        <v>214</v>
      </c>
      <c r="AP194">
        <f>IF(C194=1,(AO194/AE194),REF)</f>
        <v>457.83558867280522</v>
      </c>
      <c r="AQ194" s="13">
        <f t="shared" ref="AQ194:AQ257" si="109">RANK(AP194,AP:AP,1)</f>
        <v>199</v>
      </c>
      <c r="AR194">
        <f>IF(B194=1,(AO194/AI194),REF)</f>
        <v>519.77002362403334</v>
      </c>
      <c r="AS194" s="13">
        <f t="shared" ref="AS194:AS257" si="110">RANK(AR194,AR:AR,1)</f>
        <v>213</v>
      </c>
      <c r="AT194">
        <f t="shared" ref="AT194:AT257" si="111">MIN(AQ194,AS194,AJ194,AL194)</f>
        <v>199</v>
      </c>
      <c r="AU194" t="str">
        <f t="shared" ref="AU194:AU257" si="112">D194</f>
        <v>Merrimack</v>
      </c>
      <c r="AV194">
        <f t="shared" ref="AV194:AV257" si="113">(AE194*(($BH$2)/((AP194)))^(1/10))</f>
        <v>0.2808328584933521</v>
      </c>
      <c r="AW194">
        <f t="shared" ref="AW194:AW257" si="114">(AI194*(($BG$2)/((AR194)))^(1/8))</f>
        <v>0.21438059156010136</v>
      </c>
      <c r="AX194" t="str">
        <f t="shared" ref="AX194:AX257" si="115">AU194</f>
        <v>Merrimack</v>
      </c>
      <c r="AY194">
        <f t="shared" ref="AY194:AY257" si="116">((AV194+AW194)/2)^(1/2.5)</f>
        <v>0.57214350793238589</v>
      </c>
      <c r="AZ194" s="13">
        <f t="shared" ref="AZ194:AZ257" si="117">RANK(AY194,AY:AY,0)</f>
        <v>194</v>
      </c>
      <c r="BA194" t="str">
        <f t="shared" ref="BA194:BA257" si="118">AX194</f>
        <v>Merrimack</v>
      </c>
      <c r="BB194" t="str">
        <f t="shared" ref="BB194:BB257" si="119">IF(OR((AF194&lt;17),(AH194&lt;17)),"y","")</f>
        <v/>
      </c>
      <c r="BC194">
        <v>193</v>
      </c>
    </row>
    <row r="195" spans="1:55" x14ac:dyDescent="0.25">
      <c r="A195">
        <v>1</v>
      </c>
      <c r="B195">
        <v>1</v>
      </c>
      <c r="C195">
        <v>1</v>
      </c>
      <c r="D195" t="s">
        <v>273</v>
      </c>
      <c r="E195">
        <f>VLOOKUP($D195,'AUTOMATED RPPF'!$C$2:'AUTOMATED RPPF'!$Q$365,2,FALSE)</f>
        <v>71.692599999999999</v>
      </c>
      <c r="F195">
        <f>VLOOKUP($D195,'AUTOMATED RPPF'!$C$2:'AUTOMATED RPPF'!$Q$365,3,FALSE)</f>
        <v>28</v>
      </c>
      <c r="G195">
        <f>VLOOKUP($D195,'AUTOMATED RPPF'!$C$2:'AUTOMATED RPPF'!$Q$365,4,FALSE)</f>
        <v>71.874600000000001</v>
      </c>
      <c r="H195">
        <f>VLOOKUP($D195,'AUTOMATED RPPF'!$C$2:'AUTOMATED RPPF'!$Q$365,5,FALSE)</f>
        <v>18</v>
      </c>
      <c r="I195">
        <f>VLOOKUP($D195,'AUTOMATED RPPF'!$C$2:'AUTOMATED RPPF'!$Q$365,6,FALSE)</f>
        <v>103.34</v>
      </c>
      <c r="J195">
        <f>VLOOKUP($D195,'AUTOMATED RPPF'!$C$2:'AUTOMATED RPPF'!$Q$365,7,FALSE)</f>
        <v>254</v>
      </c>
      <c r="K195">
        <f>VLOOKUP($D195,'AUTOMATED RPPF'!$C$2:'AUTOMATED RPPF'!$Q$365,8,FALSE)</f>
        <v>102.87</v>
      </c>
      <c r="L195">
        <f>VLOOKUP($D195,'AUTOMATED RPPF'!$C$2:'AUTOMATED RPPF'!$Q$365,9,FALSE)</f>
        <v>262</v>
      </c>
      <c r="M195">
        <f>VLOOKUP($D195,'AUTOMATED RPPF'!$C$2:'AUTOMATED RPPF'!$Q$365,10,FALSE)</f>
        <v>100.015</v>
      </c>
      <c r="N195">
        <f>VLOOKUP($D195,'AUTOMATED RPPF'!$C$2:'AUTOMATED RPPF'!$Q$365,11,FALSE)</f>
        <v>61</v>
      </c>
      <c r="O195">
        <f>VLOOKUP($D195,'AUTOMATED RPPF'!$C$2:'AUTOMATED RPPF'!$Q$365,12,FALSE)</f>
        <v>105.651</v>
      </c>
      <c r="P195">
        <f>VLOOKUP($D195,'AUTOMATED RPPF'!$C$2:'AUTOMATED RPPF'!$Q$365,13,FALSE)</f>
        <v>139</v>
      </c>
      <c r="Q195">
        <f>VLOOKUP($D195,'AUTOMATED RPPF'!$C$2:'AUTOMATED RPPF'!$Q$365,14,FALSE)</f>
        <v>-2.7807499999999998</v>
      </c>
      <c r="R195">
        <f>VLOOKUP($D195,'AUTOMATED RPPF'!$C$2:'AUTOMATED RPPF'!$Q$365,15,FALSE)</f>
        <v>201</v>
      </c>
      <c r="S195" t="str">
        <f t="shared" si="90"/>
        <v>Quinnipiac</v>
      </c>
      <c r="T195">
        <f t="shared" si="91"/>
        <v>102.87</v>
      </c>
      <c r="U195" t="str">
        <f t="shared" si="92"/>
        <v>Quinnipiac</v>
      </c>
      <c r="V195">
        <f t="shared" si="93"/>
        <v>-3.8790614373031412E-2</v>
      </c>
      <c r="W195" s="13">
        <f t="shared" si="94"/>
        <v>201</v>
      </c>
      <c r="X195" t="str">
        <f t="shared" si="95"/>
        <v>Quinnipiac</v>
      </c>
      <c r="Y195">
        <f t="shared" si="96"/>
        <v>758668.07717694016</v>
      </c>
      <c r="Z195" s="13">
        <f t="shared" si="97"/>
        <v>208</v>
      </c>
      <c r="AA195">
        <f t="shared" si="98"/>
        <v>24.139231989277778</v>
      </c>
      <c r="AB195">
        <f t="shared" si="99"/>
        <v>82</v>
      </c>
      <c r="AC195">
        <f t="shared" si="100"/>
        <v>141.5</v>
      </c>
      <c r="AD195" t="str">
        <f t="shared" si="101"/>
        <v>Quinnipiac</v>
      </c>
      <c r="AE195">
        <f>VLOOKUP($AD195,'AUTOMATED RPPF'!$C$2:'AUTOMATED RPPF'!$AQ$365,17,FALSE)</f>
        <v>0.4293189</v>
      </c>
      <c r="AF195" s="13">
        <f t="shared" si="102"/>
        <v>189</v>
      </c>
      <c r="AG195">
        <f>VLOOKUP($AD195,'AUTOMATED RPPF'!$C$2:'AUTOMATED RPPF'!$AQ$365,16,FALSE)</f>
        <v>0.45431939999999998</v>
      </c>
      <c r="AH195" s="13">
        <f t="shared" si="103"/>
        <v>194</v>
      </c>
      <c r="AI195">
        <f t="shared" si="104"/>
        <v>0.44181914999999999</v>
      </c>
      <c r="AJ195" s="13">
        <f t="shared" si="105"/>
        <v>194</v>
      </c>
      <c r="AK195">
        <f>VLOOKUP($AD195,'AUTOMATED RPPF'!$C$2:'AUTOMATED RPPF'!$AQ$365,18,FALSE)</f>
        <v>0.3492229</v>
      </c>
      <c r="AL195" s="13">
        <f t="shared" si="106"/>
        <v>229</v>
      </c>
      <c r="AM195">
        <f>VLOOKUP($AD195,'AUTOMATED RPPF'!$C$2:'AUTOMATED RPPF'!$AQ$365,19,FALSE)</f>
        <v>0.52421490000000004</v>
      </c>
      <c r="AN195" s="13">
        <f t="shared" si="107"/>
        <v>149</v>
      </c>
      <c r="AO195">
        <f t="shared" si="108"/>
        <v>187.08333333333334</v>
      </c>
      <c r="AP195">
        <f>IF(C195=1,(AO195/AE195),REF)</f>
        <v>435.76775523587094</v>
      </c>
      <c r="AQ195" s="13">
        <f t="shared" si="109"/>
        <v>191</v>
      </c>
      <c r="AR195">
        <f>IF(B195=1,(AO195/AI195),REF)</f>
        <v>423.43871544122374</v>
      </c>
      <c r="AS195" s="13">
        <f t="shared" si="110"/>
        <v>189</v>
      </c>
      <c r="AT195">
        <f t="shared" si="111"/>
        <v>189</v>
      </c>
      <c r="AU195" t="str">
        <f t="shared" si="112"/>
        <v>Quinnipiac</v>
      </c>
      <c r="AV195">
        <f t="shared" si="113"/>
        <v>0.25922038375554762</v>
      </c>
      <c r="AW195">
        <f t="shared" si="114"/>
        <v>0.23602338775926249</v>
      </c>
      <c r="AX195" t="str">
        <f t="shared" si="115"/>
        <v>Quinnipiac</v>
      </c>
      <c r="AY195">
        <f t="shared" si="116"/>
        <v>0.57215752040204715</v>
      </c>
      <c r="AZ195" s="13">
        <f t="shared" si="117"/>
        <v>193</v>
      </c>
      <c r="BA195" t="str">
        <f t="shared" si="118"/>
        <v>Quinnipiac</v>
      </c>
      <c r="BB195" t="str">
        <f t="shared" si="119"/>
        <v/>
      </c>
      <c r="BC195">
        <v>194</v>
      </c>
    </row>
    <row r="196" spans="1:55" x14ac:dyDescent="0.25">
      <c r="A196">
        <v>1</v>
      </c>
      <c r="B196">
        <v>1</v>
      </c>
      <c r="C196">
        <v>1</v>
      </c>
      <c r="D196" t="s">
        <v>390</v>
      </c>
      <c r="E196">
        <f>VLOOKUP($D196,'AUTOMATED RPPF'!$C$2:'AUTOMATED RPPF'!$Q$365,2,FALSE)</f>
        <v>70.123400000000004</v>
      </c>
      <c r="F196">
        <f>VLOOKUP($D196,'AUTOMATED RPPF'!$C$2:'AUTOMATED RPPF'!$Q$365,3,FALSE)</f>
        <v>79</v>
      </c>
      <c r="G196">
        <f>VLOOKUP($D196,'AUTOMATED RPPF'!$C$2:'AUTOMATED RPPF'!$Q$365,4,FALSE)</f>
        <v>69.500900000000001</v>
      </c>
      <c r="H196">
        <f>VLOOKUP($D196,'AUTOMATED RPPF'!$C$2:'AUTOMATED RPPF'!$Q$365,5,FALSE)</f>
        <v>66</v>
      </c>
      <c r="I196">
        <f>VLOOKUP($D196,'AUTOMATED RPPF'!$C$2:'AUTOMATED RPPF'!$Q$365,6,FALSE)</f>
        <v>104.366</v>
      </c>
      <c r="J196">
        <f>VLOOKUP($D196,'AUTOMATED RPPF'!$C$2:'AUTOMATED RPPF'!$Q$365,7,FALSE)</f>
        <v>220</v>
      </c>
      <c r="K196">
        <f>VLOOKUP($D196,'AUTOMATED RPPF'!$C$2:'AUTOMATED RPPF'!$Q$365,8,FALSE)</f>
        <v>103.18600000000001</v>
      </c>
      <c r="L196">
        <f>VLOOKUP($D196,'AUTOMATED RPPF'!$C$2:'AUTOMATED RPPF'!$Q$365,9,FALSE)</f>
        <v>256</v>
      </c>
      <c r="M196">
        <f>VLOOKUP($D196,'AUTOMATED RPPF'!$C$2:'AUTOMATED RPPF'!$Q$365,10,FALSE)</f>
        <v>101.211</v>
      </c>
      <c r="N196">
        <f>VLOOKUP($D196,'AUTOMATED RPPF'!$C$2:'AUTOMATED RPPF'!$Q$365,11,FALSE)</f>
        <v>71</v>
      </c>
      <c r="O196">
        <f>VLOOKUP($D196,'AUTOMATED RPPF'!$C$2:'AUTOMATED RPPF'!$Q$365,12,FALSE)</f>
        <v>104.889</v>
      </c>
      <c r="P196">
        <f>VLOOKUP($D196,'AUTOMATED RPPF'!$C$2:'AUTOMATED RPPF'!$Q$365,13,FALSE)</f>
        <v>115</v>
      </c>
      <c r="Q196">
        <f>VLOOKUP($D196,'AUTOMATED RPPF'!$C$2:'AUTOMATED RPPF'!$Q$365,14,FALSE)</f>
        <v>-1.7033199999999999</v>
      </c>
      <c r="R196">
        <f>VLOOKUP($D196,'AUTOMATED RPPF'!$C$2:'AUTOMATED RPPF'!$Q$365,15,FALSE)</f>
        <v>186</v>
      </c>
      <c r="S196" t="str">
        <f t="shared" si="90"/>
        <v>Youngstown St.</v>
      </c>
      <c r="T196">
        <f t="shared" si="91"/>
        <v>103.18600000000001</v>
      </c>
      <c r="U196" t="str">
        <f t="shared" si="92"/>
        <v>Youngstown St.</v>
      </c>
      <c r="V196">
        <f t="shared" si="93"/>
        <v>-2.4285759104663903E-2</v>
      </c>
      <c r="W196" s="13">
        <f t="shared" si="94"/>
        <v>186</v>
      </c>
      <c r="X196" t="str">
        <f t="shared" si="95"/>
        <v>Youngstown St.</v>
      </c>
      <c r="Y196">
        <f t="shared" si="96"/>
        <v>746628.42478354659</v>
      </c>
      <c r="Z196" s="13">
        <f t="shared" si="97"/>
        <v>221</v>
      </c>
      <c r="AA196">
        <f t="shared" si="98"/>
        <v>24.395231669635642</v>
      </c>
      <c r="AB196">
        <f t="shared" si="99"/>
        <v>90</v>
      </c>
      <c r="AC196">
        <f t="shared" si="100"/>
        <v>138</v>
      </c>
      <c r="AD196" t="str">
        <f t="shared" si="101"/>
        <v>Youngstown St.</v>
      </c>
      <c r="AE196">
        <f>VLOOKUP($AD196,'AUTOMATED RPPF'!$C$2:'AUTOMATED RPPF'!$AQ$365,17,FALSE)</f>
        <v>0.44861810000000002</v>
      </c>
      <c r="AF196" s="13">
        <f t="shared" si="102"/>
        <v>181</v>
      </c>
      <c r="AG196">
        <f>VLOOKUP($AD196,'AUTOMATED RPPF'!$C$2:'AUTOMATED RPPF'!$AQ$365,16,FALSE)</f>
        <v>0.4153212</v>
      </c>
      <c r="AH196" s="13">
        <f t="shared" si="103"/>
        <v>212</v>
      </c>
      <c r="AI196">
        <f t="shared" si="104"/>
        <v>0.43196964999999998</v>
      </c>
      <c r="AJ196" s="13">
        <f t="shared" si="105"/>
        <v>199</v>
      </c>
      <c r="AK196">
        <f>VLOOKUP($AD196,'AUTOMATED RPPF'!$C$2:'AUTOMATED RPPF'!$AQ$365,18,FALSE)</f>
        <v>0.2301291</v>
      </c>
      <c r="AL196" s="13">
        <f t="shared" si="106"/>
        <v>291</v>
      </c>
      <c r="AM196">
        <f>VLOOKUP($AD196,'AUTOMATED RPPF'!$C$2:'AUTOMATED RPPF'!$AQ$365,19,FALSE)</f>
        <v>0.5365143</v>
      </c>
      <c r="AN196" s="13">
        <f t="shared" si="107"/>
        <v>143</v>
      </c>
      <c r="AO196">
        <f t="shared" si="108"/>
        <v>196.33333333333334</v>
      </c>
      <c r="AP196">
        <f>IF(C196=1,(AO196/AE196),REF)</f>
        <v>437.64024084925092</v>
      </c>
      <c r="AQ196" s="13">
        <f t="shared" si="109"/>
        <v>193</v>
      </c>
      <c r="AR196">
        <f>IF(B196=1,(AO196/AI196),REF)</f>
        <v>454.5072398797771</v>
      </c>
      <c r="AS196" s="13">
        <f t="shared" si="110"/>
        <v>197</v>
      </c>
      <c r="AT196">
        <f t="shared" si="111"/>
        <v>193</v>
      </c>
      <c r="AU196" t="str">
        <f t="shared" si="112"/>
        <v>Youngstown St.</v>
      </c>
      <c r="AV196">
        <f t="shared" si="113"/>
        <v>0.27075701485512915</v>
      </c>
      <c r="AW196">
        <f t="shared" si="114"/>
        <v>0.22872832952988489</v>
      </c>
      <c r="AX196" t="str">
        <f t="shared" si="115"/>
        <v>Youngstown St.</v>
      </c>
      <c r="AY196">
        <f t="shared" si="116"/>
        <v>0.57411263081358777</v>
      </c>
      <c r="AZ196" s="13">
        <f t="shared" si="117"/>
        <v>191</v>
      </c>
      <c r="BA196" t="str">
        <f t="shared" si="118"/>
        <v>Youngstown St.</v>
      </c>
      <c r="BB196" t="str">
        <f t="shared" si="119"/>
        <v/>
      </c>
      <c r="BC196">
        <v>195</v>
      </c>
    </row>
    <row r="197" spans="1:55" x14ac:dyDescent="0.25">
      <c r="A197">
        <v>1</v>
      </c>
      <c r="B197">
        <v>1</v>
      </c>
      <c r="C197">
        <v>1</v>
      </c>
      <c r="D197" t="s">
        <v>356</v>
      </c>
      <c r="E197">
        <f>VLOOKUP($D197,'AUTOMATED RPPF'!$C$2:'AUTOMATED RPPF'!$Q$365,2,FALSE)</f>
        <v>70.154399999999995</v>
      </c>
      <c r="F197">
        <f>VLOOKUP($D197,'AUTOMATED RPPF'!$C$2:'AUTOMATED RPPF'!$Q$365,3,FALSE)</f>
        <v>76</v>
      </c>
      <c r="G197">
        <f>VLOOKUP($D197,'AUTOMATED RPPF'!$C$2:'AUTOMATED RPPF'!$Q$365,4,FALSE)</f>
        <v>69.833299999999994</v>
      </c>
      <c r="H197">
        <f>VLOOKUP($D197,'AUTOMATED RPPF'!$C$2:'AUTOMATED RPPF'!$Q$365,5,FALSE)</f>
        <v>59</v>
      </c>
      <c r="I197">
        <f>VLOOKUP($D197,'AUTOMATED RPPF'!$C$2:'AUTOMATED RPPF'!$Q$365,6,FALSE)</f>
        <v>104.646</v>
      </c>
      <c r="J197">
        <f>VLOOKUP($D197,'AUTOMATED RPPF'!$C$2:'AUTOMATED RPPF'!$Q$365,7,FALSE)</f>
        <v>213</v>
      </c>
      <c r="K197">
        <f>VLOOKUP($D197,'AUTOMATED RPPF'!$C$2:'AUTOMATED RPPF'!$Q$365,8,FALSE)</f>
        <v>104.654</v>
      </c>
      <c r="L197">
        <f>VLOOKUP($D197,'AUTOMATED RPPF'!$C$2:'AUTOMATED RPPF'!$Q$365,9,FALSE)</f>
        <v>227</v>
      </c>
      <c r="M197">
        <f>VLOOKUP($D197,'AUTOMATED RPPF'!$C$2:'AUTOMATED RPPF'!$Q$365,10,FALSE)</f>
        <v>106.98</v>
      </c>
      <c r="N197">
        <f>VLOOKUP($D197,'AUTOMATED RPPF'!$C$2:'AUTOMATED RPPF'!$Q$365,11,FALSE)</f>
        <v>197</v>
      </c>
      <c r="O197">
        <f>VLOOKUP($D197,'AUTOMATED RPPF'!$C$2:'AUTOMATED RPPF'!$Q$365,12,FALSE)</f>
        <v>110.29600000000001</v>
      </c>
      <c r="P197">
        <f>VLOOKUP($D197,'AUTOMATED RPPF'!$C$2:'AUTOMATED RPPF'!$Q$365,13,FALSE)</f>
        <v>229</v>
      </c>
      <c r="Q197">
        <f>VLOOKUP($D197,'AUTOMATED RPPF'!$C$2:'AUTOMATED RPPF'!$Q$365,14,FALSE)</f>
        <v>-5.6421000000000001</v>
      </c>
      <c r="R197">
        <f>VLOOKUP($D197,'AUTOMATED RPPF'!$C$2:'AUTOMATED RPPF'!$Q$365,15,FALSE)</f>
        <v>232</v>
      </c>
      <c r="S197" t="str">
        <f t="shared" si="90"/>
        <v>UT Rio Grande Valley</v>
      </c>
      <c r="T197">
        <f t="shared" si="91"/>
        <v>104.654</v>
      </c>
      <c r="U197" t="str">
        <f t="shared" si="92"/>
        <v>UT Rio Grande Valley</v>
      </c>
      <c r="V197">
        <f t="shared" si="93"/>
        <v>-8.0422610698687613E-2</v>
      </c>
      <c r="W197" s="13">
        <f t="shared" si="94"/>
        <v>229</v>
      </c>
      <c r="X197" t="str">
        <f t="shared" si="95"/>
        <v>UT Rio Grande Valley</v>
      </c>
      <c r="Y197">
        <f t="shared" si="96"/>
        <v>768363.23990015034</v>
      </c>
      <c r="Z197" s="13">
        <f t="shared" si="97"/>
        <v>201</v>
      </c>
      <c r="AA197">
        <f t="shared" si="98"/>
        <v>26.426564361807596</v>
      </c>
      <c r="AB197">
        <f t="shared" si="99"/>
        <v>181</v>
      </c>
      <c r="AC197">
        <f t="shared" si="100"/>
        <v>205</v>
      </c>
      <c r="AD197" t="str">
        <f t="shared" si="101"/>
        <v>UT Rio Grande Valley</v>
      </c>
      <c r="AE197">
        <f>VLOOKUP($AD197,'AUTOMATED RPPF'!$C$2:'AUTOMATED RPPF'!$AQ$365,17,FALSE)</f>
        <v>0.48071609999999998</v>
      </c>
      <c r="AF197" s="13">
        <f t="shared" si="102"/>
        <v>161</v>
      </c>
      <c r="AG197">
        <f>VLOOKUP($AD197,'AUTOMATED RPPF'!$C$2:'AUTOMATED RPPF'!$AQ$365,16,FALSE)</f>
        <v>0.27072849999999998</v>
      </c>
      <c r="AH197" s="13">
        <f t="shared" si="103"/>
        <v>285</v>
      </c>
      <c r="AI197">
        <f t="shared" si="104"/>
        <v>0.37572229999999995</v>
      </c>
      <c r="AJ197" s="13">
        <f t="shared" si="105"/>
        <v>227</v>
      </c>
      <c r="AK197">
        <f>VLOOKUP($AD197,'AUTOMATED RPPF'!$C$2:'AUTOMATED RPPF'!$AQ$365,18,FALSE)</f>
        <v>0.67471000000000003</v>
      </c>
      <c r="AL197" s="13">
        <f t="shared" si="106"/>
        <v>100</v>
      </c>
      <c r="AM197">
        <f>VLOOKUP($AD197,'AUTOMATED RPPF'!$C$2:'AUTOMATED RPPF'!$AQ$365,19,FALSE)</f>
        <v>0.29822569999999998</v>
      </c>
      <c r="AN197" s="13">
        <f t="shared" si="107"/>
        <v>257</v>
      </c>
      <c r="AO197">
        <f t="shared" si="108"/>
        <v>203.16666666666666</v>
      </c>
      <c r="AP197">
        <f>IF(C197=1,(AO197/AE197),REF)</f>
        <v>422.63337272595334</v>
      </c>
      <c r="AQ197" s="13">
        <f t="shared" si="109"/>
        <v>187</v>
      </c>
      <c r="AR197">
        <f>IF(B197=1,(AO197/AI197),REF)</f>
        <v>540.73624766660555</v>
      </c>
      <c r="AS197" s="13">
        <f t="shared" si="110"/>
        <v>219</v>
      </c>
      <c r="AT197">
        <f t="shared" si="111"/>
        <v>100</v>
      </c>
      <c r="AU197" t="str">
        <f t="shared" si="112"/>
        <v>UT Rio Grande Valley</v>
      </c>
      <c r="AV197">
        <f t="shared" si="113"/>
        <v>0.29114339320201715</v>
      </c>
      <c r="AW197">
        <f t="shared" si="114"/>
        <v>0.19467182988638479</v>
      </c>
      <c r="AX197" t="str">
        <f t="shared" si="115"/>
        <v>UT Rio Grande Valley</v>
      </c>
      <c r="AY197">
        <f t="shared" si="116"/>
        <v>0.5677752399210787</v>
      </c>
      <c r="AZ197" s="13">
        <f t="shared" si="117"/>
        <v>197</v>
      </c>
      <c r="BA197" t="str">
        <f t="shared" si="118"/>
        <v>UT Rio Grande Valley</v>
      </c>
      <c r="BB197" t="str">
        <f t="shared" si="119"/>
        <v/>
      </c>
      <c r="BC197">
        <v>196</v>
      </c>
    </row>
    <row r="198" spans="1:55" x14ac:dyDescent="0.25">
      <c r="A198">
        <v>1</v>
      </c>
      <c r="B198">
        <v>1</v>
      </c>
      <c r="C198">
        <v>1</v>
      </c>
      <c r="D198" t="s">
        <v>387</v>
      </c>
      <c r="E198">
        <f>VLOOKUP($D198,'AUTOMATED RPPF'!$C$2:'AUTOMATED RPPF'!$Q$365,2,FALSE)</f>
        <v>65.277699999999996</v>
      </c>
      <c r="F198">
        <f>VLOOKUP($D198,'AUTOMATED RPPF'!$C$2:'AUTOMATED RPPF'!$Q$365,3,FALSE)</f>
        <v>320</v>
      </c>
      <c r="G198">
        <f>VLOOKUP($D198,'AUTOMATED RPPF'!$C$2:'AUTOMATED RPPF'!$Q$365,4,FALSE)</f>
        <v>64.501999999999995</v>
      </c>
      <c r="H198">
        <f>VLOOKUP($D198,'AUTOMATED RPPF'!$C$2:'AUTOMATED RPPF'!$Q$365,5,FALSE)</f>
        <v>324</v>
      </c>
      <c r="I198">
        <f>VLOOKUP($D198,'AUTOMATED RPPF'!$C$2:'AUTOMATED RPPF'!$Q$365,6,FALSE)</f>
        <v>100.89100000000001</v>
      </c>
      <c r="J198">
        <f>VLOOKUP($D198,'AUTOMATED RPPF'!$C$2:'AUTOMATED RPPF'!$Q$365,7,FALSE)</f>
        <v>292</v>
      </c>
      <c r="K198">
        <f>VLOOKUP($D198,'AUTOMATED RPPF'!$C$2:'AUTOMATED RPPF'!$Q$365,8,FALSE)</f>
        <v>104.349</v>
      </c>
      <c r="L198">
        <f>VLOOKUP($D198,'AUTOMATED RPPF'!$C$2:'AUTOMATED RPPF'!$Q$365,9,FALSE)</f>
        <v>232</v>
      </c>
      <c r="M198">
        <f>VLOOKUP($D198,'AUTOMATED RPPF'!$C$2:'AUTOMATED RPPF'!$Q$365,10,FALSE)</f>
        <v>107.265</v>
      </c>
      <c r="N198">
        <f>VLOOKUP($D198,'AUTOMATED RPPF'!$C$2:'AUTOMATED RPPF'!$Q$365,11,FALSE)</f>
        <v>208</v>
      </c>
      <c r="O198">
        <f>VLOOKUP($D198,'AUTOMATED RPPF'!$C$2:'AUTOMATED RPPF'!$Q$365,12,FALSE)</f>
        <v>105.143</v>
      </c>
      <c r="P198">
        <f>VLOOKUP($D198,'AUTOMATED RPPF'!$C$2:'AUTOMATED RPPF'!$Q$365,13,FALSE)</f>
        <v>121</v>
      </c>
      <c r="Q198">
        <f>VLOOKUP($D198,'AUTOMATED RPPF'!$C$2:'AUTOMATED RPPF'!$Q$365,14,FALSE)</f>
        <v>-0.79436700000000005</v>
      </c>
      <c r="R198">
        <f>VLOOKUP($D198,'AUTOMATED RPPF'!$C$2:'AUTOMATED RPPF'!$Q$365,15,FALSE)</f>
        <v>174</v>
      </c>
      <c r="S198" t="str">
        <f t="shared" si="90"/>
        <v>Wyoming</v>
      </c>
      <c r="T198">
        <f t="shared" si="91"/>
        <v>104.349</v>
      </c>
      <c r="U198" t="str">
        <f t="shared" si="92"/>
        <v>Wyoming</v>
      </c>
      <c r="V198">
        <f t="shared" si="93"/>
        <v>-1.2163418747903143E-2</v>
      </c>
      <c r="W198" s="13">
        <f t="shared" si="94"/>
        <v>174</v>
      </c>
      <c r="X198" t="str">
        <f t="shared" si="95"/>
        <v>Wyoming</v>
      </c>
      <c r="Y198">
        <f t="shared" si="96"/>
        <v>710790.19288753765</v>
      </c>
      <c r="Z198" s="13">
        <f t="shared" si="97"/>
        <v>267</v>
      </c>
      <c r="AA198">
        <f t="shared" si="98"/>
        <v>26.307751989290189</v>
      </c>
      <c r="AB198">
        <f t="shared" si="99"/>
        <v>176</v>
      </c>
      <c r="AC198">
        <f t="shared" si="100"/>
        <v>175</v>
      </c>
      <c r="AD198" t="str">
        <f t="shared" si="101"/>
        <v>Wyoming</v>
      </c>
      <c r="AE198">
        <f>VLOOKUP($AD198,'AUTOMATED RPPF'!$C$2:'AUTOMATED RPPF'!$AQ$365,17,FALSE)</f>
        <v>0.37392120000000001</v>
      </c>
      <c r="AF198" s="13">
        <f t="shared" si="102"/>
        <v>212</v>
      </c>
      <c r="AG198">
        <f>VLOOKUP($AD198,'AUTOMATED RPPF'!$C$2:'AUTOMATED RPPF'!$AQ$365,16,FALSE)</f>
        <v>0.62091289999999999</v>
      </c>
      <c r="AH198" s="13">
        <f t="shared" si="103"/>
        <v>129</v>
      </c>
      <c r="AI198">
        <f t="shared" si="104"/>
        <v>0.49741705000000003</v>
      </c>
      <c r="AJ198" s="13">
        <f t="shared" si="105"/>
        <v>164</v>
      </c>
      <c r="AK198">
        <f>VLOOKUP($AD198,'AUTOMATED RPPF'!$C$2:'AUTOMATED RPPF'!$AQ$365,18,FALSE)</f>
        <v>0.52451490000000001</v>
      </c>
      <c r="AL198" s="13">
        <f t="shared" si="106"/>
        <v>150</v>
      </c>
      <c r="AM198">
        <f>VLOOKUP($AD198,'AUTOMATED RPPF'!$C$2:'AUTOMATED RPPF'!$AQ$365,19,FALSE)</f>
        <v>0.38332060000000001</v>
      </c>
      <c r="AN198" s="13">
        <f t="shared" si="107"/>
        <v>206</v>
      </c>
      <c r="AO198">
        <f t="shared" si="108"/>
        <v>189.33333333333334</v>
      </c>
      <c r="AP198">
        <f>IF(C198=1,(AO198/AE198),REF)</f>
        <v>506.34554374914643</v>
      </c>
      <c r="AQ198" s="13">
        <f t="shared" si="109"/>
        <v>205</v>
      </c>
      <c r="AR198">
        <f>IF(B198=1,(AO198/AI198),REF)</f>
        <v>380.63297857066487</v>
      </c>
      <c r="AS198" s="13">
        <f t="shared" si="110"/>
        <v>175</v>
      </c>
      <c r="AT198">
        <f t="shared" si="111"/>
        <v>150</v>
      </c>
      <c r="AU198" t="str">
        <f t="shared" si="112"/>
        <v>Wyoming</v>
      </c>
      <c r="AV198">
        <f t="shared" si="113"/>
        <v>0.2224078132150778</v>
      </c>
      <c r="AW198">
        <f t="shared" si="114"/>
        <v>0.26928780739231334</v>
      </c>
      <c r="AX198" t="str">
        <f t="shared" si="115"/>
        <v>Wyoming</v>
      </c>
      <c r="AY198">
        <f t="shared" si="116"/>
        <v>0.57051430430318717</v>
      </c>
      <c r="AZ198" s="13">
        <f t="shared" si="117"/>
        <v>195</v>
      </c>
      <c r="BA198" t="str">
        <f t="shared" si="118"/>
        <v>Wyoming</v>
      </c>
      <c r="BB198" t="str">
        <f t="shared" si="119"/>
        <v/>
      </c>
      <c r="BC198">
        <v>197</v>
      </c>
    </row>
    <row r="199" spans="1:55" x14ac:dyDescent="0.25">
      <c r="A199">
        <v>1</v>
      </c>
      <c r="B199">
        <v>1</v>
      </c>
      <c r="C199">
        <v>1</v>
      </c>
      <c r="D199" t="s">
        <v>112</v>
      </c>
      <c r="E199">
        <f>VLOOKUP($D199,'AUTOMATED RPPF'!$C$2:'AUTOMATED RPPF'!$Q$365,2,FALSE)</f>
        <v>65.881200000000007</v>
      </c>
      <c r="F199">
        <f>VLOOKUP($D199,'AUTOMATED RPPF'!$C$2:'AUTOMATED RPPF'!$Q$365,3,FALSE)</f>
        <v>296</v>
      </c>
      <c r="G199">
        <f>VLOOKUP($D199,'AUTOMATED RPPF'!$C$2:'AUTOMATED RPPF'!$Q$365,4,FALSE)</f>
        <v>65.414699999999996</v>
      </c>
      <c r="H199">
        <f>VLOOKUP($D199,'AUTOMATED RPPF'!$C$2:'AUTOMATED RPPF'!$Q$365,5,FALSE)</f>
        <v>286</v>
      </c>
      <c r="I199">
        <f>VLOOKUP($D199,'AUTOMATED RPPF'!$C$2:'AUTOMATED RPPF'!$Q$365,6,FALSE)</f>
        <v>109.64700000000001</v>
      </c>
      <c r="J199">
        <f>VLOOKUP($D199,'AUTOMATED RPPF'!$C$2:'AUTOMATED RPPF'!$Q$365,7,FALSE)</f>
        <v>101</v>
      </c>
      <c r="K199">
        <f>VLOOKUP($D199,'AUTOMATED RPPF'!$C$2:'AUTOMATED RPPF'!$Q$365,8,FALSE)</f>
        <v>108.367</v>
      </c>
      <c r="L199">
        <f>VLOOKUP($D199,'AUTOMATED RPPF'!$C$2:'AUTOMATED RPPF'!$Q$365,9,FALSE)</f>
        <v>162</v>
      </c>
      <c r="M199">
        <f>VLOOKUP($D199,'AUTOMATED RPPF'!$C$2:'AUTOMATED RPPF'!$Q$365,10,FALSE)</f>
        <v>102.89100000000001</v>
      </c>
      <c r="N199">
        <f>VLOOKUP($D199,'AUTOMATED RPPF'!$C$2:'AUTOMATED RPPF'!$Q$365,11,FALSE)</f>
        <v>102</v>
      </c>
      <c r="O199">
        <f>VLOOKUP($D199,'AUTOMATED RPPF'!$C$2:'AUTOMATED RPPF'!$Q$365,12,FALSE)</f>
        <v>105.749</v>
      </c>
      <c r="P199">
        <f>VLOOKUP($D199,'AUTOMATED RPPF'!$C$2:'AUTOMATED RPPF'!$Q$365,13,FALSE)</f>
        <v>141</v>
      </c>
      <c r="Q199">
        <f>VLOOKUP($D199,'AUTOMATED RPPF'!$C$2:'AUTOMATED RPPF'!$Q$365,14,FALSE)</f>
        <v>2.61822</v>
      </c>
      <c r="R199">
        <f>VLOOKUP($D199,'AUTOMATED RPPF'!$C$2:'AUTOMATED RPPF'!$Q$365,15,FALSE)</f>
        <v>133</v>
      </c>
      <c r="S199" t="str">
        <f t="shared" si="90"/>
        <v>East Tennessee St.</v>
      </c>
      <c r="T199">
        <f t="shared" si="91"/>
        <v>108.367</v>
      </c>
      <c r="U199" t="str">
        <f t="shared" si="92"/>
        <v>East Tennessee St.</v>
      </c>
      <c r="V199">
        <f t="shared" si="93"/>
        <v>3.9738195418419955E-2</v>
      </c>
      <c r="W199" s="13">
        <f t="shared" si="94"/>
        <v>132</v>
      </c>
      <c r="X199" t="str">
        <f t="shared" si="95"/>
        <v>East Tennessee St.</v>
      </c>
      <c r="Y199">
        <f t="shared" si="96"/>
        <v>773669.72475934692</v>
      </c>
      <c r="Z199" s="13">
        <f t="shared" si="97"/>
        <v>193</v>
      </c>
      <c r="AA199">
        <f t="shared" si="98"/>
        <v>26.30755758387668</v>
      </c>
      <c r="AB199">
        <f t="shared" si="99"/>
        <v>175</v>
      </c>
      <c r="AC199">
        <f t="shared" si="100"/>
        <v>153.5</v>
      </c>
      <c r="AD199" t="str">
        <f t="shared" si="101"/>
        <v>East Tennessee St.</v>
      </c>
      <c r="AE199">
        <f>VLOOKUP($AD199,'AUTOMATED RPPF'!$C$2:'AUTOMATED RPPF'!$AQ$365,17,FALSE)</f>
        <v>0.3651218</v>
      </c>
      <c r="AF199" s="13">
        <f t="shared" si="102"/>
        <v>218</v>
      </c>
      <c r="AG199">
        <f>VLOOKUP($AD199,'AUTOMATED RPPF'!$C$2:'AUTOMATED RPPF'!$AQ$365,16,FALSE)</f>
        <v>0.61641319999999999</v>
      </c>
      <c r="AH199" s="13">
        <f t="shared" si="103"/>
        <v>132</v>
      </c>
      <c r="AI199">
        <f t="shared" si="104"/>
        <v>0.49076750000000002</v>
      </c>
      <c r="AJ199" s="13">
        <f t="shared" si="105"/>
        <v>166</v>
      </c>
      <c r="AK199">
        <f>VLOOKUP($AD199,'AUTOMATED RPPF'!$C$2:'AUTOMATED RPPF'!$AQ$365,18,FALSE)</f>
        <v>0.45501809999999998</v>
      </c>
      <c r="AL199" s="13">
        <f t="shared" si="106"/>
        <v>181</v>
      </c>
      <c r="AM199">
        <f>VLOOKUP($AD199,'AUTOMATED RPPF'!$C$2:'AUTOMATED RPPF'!$AQ$365,19,FALSE)</f>
        <v>0.39202029999999999</v>
      </c>
      <c r="AN199" s="13">
        <f t="shared" si="107"/>
        <v>203</v>
      </c>
      <c r="AO199">
        <f t="shared" si="108"/>
        <v>171.41666666666666</v>
      </c>
      <c r="AP199">
        <f>IF(C199=1,(AO199/AE199),REF)</f>
        <v>469.47803901784738</v>
      </c>
      <c r="AQ199" s="13">
        <f t="shared" si="109"/>
        <v>201</v>
      </c>
      <c r="AR199">
        <f>IF(B199=1,(AO199/AI199),REF)</f>
        <v>349.28284099225527</v>
      </c>
      <c r="AS199" s="13">
        <f t="shared" si="110"/>
        <v>167</v>
      </c>
      <c r="AT199">
        <f t="shared" si="111"/>
        <v>166</v>
      </c>
      <c r="AU199" t="str">
        <f t="shared" si="112"/>
        <v>East Tennessee St.</v>
      </c>
      <c r="AV199">
        <f t="shared" si="113"/>
        <v>0.2188219510655488</v>
      </c>
      <c r="AW199">
        <f t="shared" si="114"/>
        <v>0.2685579188840283</v>
      </c>
      <c r="AX199" t="str">
        <f t="shared" si="115"/>
        <v>East Tennessee St.</v>
      </c>
      <c r="AY199">
        <f t="shared" si="116"/>
        <v>0.56850597937615921</v>
      </c>
      <c r="AZ199" s="13">
        <f t="shared" si="117"/>
        <v>196</v>
      </c>
      <c r="BA199" t="str">
        <f t="shared" si="118"/>
        <v>East Tennessee St.</v>
      </c>
      <c r="BB199" t="str">
        <f t="shared" si="119"/>
        <v/>
      </c>
      <c r="BC199">
        <v>198</v>
      </c>
    </row>
    <row r="200" spans="1:55" x14ac:dyDescent="0.25">
      <c r="A200">
        <v>1</v>
      </c>
      <c r="B200">
        <v>1</v>
      </c>
      <c r="C200">
        <v>1</v>
      </c>
      <c r="D200" t="s">
        <v>386</v>
      </c>
      <c r="E200">
        <f>VLOOKUP($D200,'AUTOMATED RPPF'!$C$2:'AUTOMATED RPPF'!$Q$365,2,FALSE)</f>
        <v>68.532899999999998</v>
      </c>
      <c r="F200">
        <f>VLOOKUP($D200,'AUTOMATED RPPF'!$C$2:'AUTOMATED RPPF'!$Q$365,3,FALSE)</f>
        <v>159</v>
      </c>
      <c r="G200">
        <f>VLOOKUP($D200,'AUTOMATED RPPF'!$C$2:'AUTOMATED RPPF'!$Q$365,4,FALSE)</f>
        <v>67.691699999999997</v>
      </c>
      <c r="H200">
        <f>VLOOKUP($D200,'AUTOMATED RPPF'!$C$2:'AUTOMATED RPPF'!$Q$365,5,FALSE)</f>
        <v>167</v>
      </c>
      <c r="I200">
        <f>VLOOKUP($D200,'AUTOMATED RPPF'!$C$2:'AUTOMATED RPPF'!$Q$365,6,FALSE)</f>
        <v>108.892</v>
      </c>
      <c r="J200">
        <f>VLOOKUP($D200,'AUTOMATED RPPF'!$C$2:'AUTOMATED RPPF'!$Q$365,7,FALSE)</f>
        <v>111</v>
      </c>
      <c r="K200">
        <f>VLOOKUP($D200,'AUTOMATED RPPF'!$C$2:'AUTOMATED RPPF'!$Q$365,8,FALSE)</f>
        <v>108.886</v>
      </c>
      <c r="L200">
        <f>VLOOKUP($D200,'AUTOMATED RPPF'!$C$2:'AUTOMATED RPPF'!$Q$365,9,FALSE)</f>
        <v>145</v>
      </c>
      <c r="M200">
        <f>VLOOKUP($D200,'AUTOMATED RPPF'!$C$2:'AUTOMATED RPPF'!$Q$365,10,FALSE)</f>
        <v>109.437</v>
      </c>
      <c r="N200">
        <f>VLOOKUP($D200,'AUTOMATED RPPF'!$C$2:'AUTOMATED RPPF'!$Q$365,11,FALSE)</f>
        <v>259</v>
      </c>
      <c r="O200">
        <f>VLOOKUP($D200,'AUTOMATED RPPF'!$C$2:'AUTOMATED RPPF'!$Q$365,12,FALSE)</f>
        <v>112.333</v>
      </c>
      <c r="P200">
        <f>VLOOKUP($D200,'AUTOMATED RPPF'!$C$2:'AUTOMATED RPPF'!$Q$365,13,FALSE)</f>
        <v>266</v>
      </c>
      <c r="Q200">
        <f>VLOOKUP($D200,'AUTOMATED RPPF'!$C$2:'AUTOMATED RPPF'!$Q$365,14,FALSE)</f>
        <v>-3.4469699999999999</v>
      </c>
      <c r="R200">
        <f>VLOOKUP($D200,'AUTOMATED RPPF'!$C$2:'AUTOMATED RPPF'!$Q$365,15,FALSE)</f>
        <v>207</v>
      </c>
      <c r="S200" t="str">
        <f t="shared" si="90"/>
        <v>Wright St.</v>
      </c>
      <c r="T200">
        <f t="shared" si="91"/>
        <v>108.886</v>
      </c>
      <c r="U200" t="str">
        <f t="shared" si="92"/>
        <v>Wright St.</v>
      </c>
      <c r="V200">
        <f t="shared" si="93"/>
        <v>-5.0297010632849373E-2</v>
      </c>
      <c r="W200" s="13">
        <f t="shared" si="94"/>
        <v>207</v>
      </c>
      <c r="X200" t="str">
        <f t="shared" si="95"/>
        <v>Wright St.</v>
      </c>
      <c r="Y200">
        <f t="shared" si="96"/>
        <v>812537.09592276823</v>
      </c>
      <c r="Z200" s="13">
        <f t="shared" si="97"/>
        <v>138</v>
      </c>
      <c r="AA200">
        <f t="shared" si="98"/>
        <v>27.855609293139523</v>
      </c>
      <c r="AB200">
        <f t="shared" si="99"/>
        <v>260</v>
      </c>
      <c r="AC200">
        <f t="shared" si="100"/>
        <v>233.5</v>
      </c>
      <c r="AD200" t="str">
        <f t="shared" si="101"/>
        <v>Wright St.</v>
      </c>
      <c r="AE200">
        <f>VLOOKUP($AD200,'AUTOMATED RPPF'!$C$2:'AUTOMATED RPPF'!$AQ$365,17,FALSE)</f>
        <v>0.39332050000000002</v>
      </c>
      <c r="AF200" s="13">
        <f t="shared" si="102"/>
        <v>205</v>
      </c>
      <c r="AG200">
        <f>VLOOKUP($AD200,'AUTOMATED RPPF'!$C$2:'AUTOMATED RPPF'!$AQ$365,16,FALSE)</f>
        <v>0.54221560000000002</v>
      </c>
      <c r="AH200" s="13">
        <f t="shared" si="103"/>
        <v>156</v>
      </c>
      <c r="AI200">
        <f t="shared" si="104"/>
        <v>0.46776804999999999</v>
      </c>
      <c r="AJ200" s="13">
        <f t="shared" si="105"/>
        <v>178</v>
      </c>
      <c r="AK200">
        <f>VLOOKUP($AD200,'AUTOMATED RPPF'!$C$2:'AUTOMATED RPPF'!$AQ$365,18,FALSE)</f>
        <v>0.55861349999999999</v>
      </c>
      <c r="AL200" s="13">
        <f t="shared" si="106"/>
        <v>135</v>
      </c>
      <c r="AM200">
        <f>VLOOKUP($AD200,'AUTOMATED RPPF'!$C$2:'AUTOMATED RPPF'!$AQ$365,19,FALSE)</f>
        <v>0.29272599999999999</v>
      </c>
      <c r="AN200" s="13">
        <f t="shared" si="107"/>
        <v>260</v>
      </c>
      <c r="AO200">
        <f t="shared" si="108"/>
        <v>191.91666666666666</v>
      </c>
      <c r="AP200">
        <f>IF(C200=1,(AO200/AE200),REF)</f>
        <v>487.93964887837438</v>
      </c>
      <c r="AQ200" s="13">
        <f t="shared" si="109"/>
        <v>203</v>
      </c>
      <c r="AR200">
        <f>IF(B200=1,(AO200/AI200),REF)</f>
        <v>410.28169124989762</v>
      </c>
      <c r="AS200" s="13">
        <f t="shared" si="110"/>
        <v>186</v>
      </c>
      <c r="AT200">
        <f t="shared" si="111"/>
        <v>135</v>
      </c>
      <c r="AU200" t="str">
        <f t="shared" si="112"/>
        <v>Wright St.</v>
      </c>
      <c r="AV200">
        <f t="shared" si="113"/>
        <v>0.23481434352343189</v>
      </c>
      <c r="AW200">
        <f t="shared" si="114"/>
        <v>0.25087339789464635</v>
      </c>
      <c r="AX200" t="str">
        <f t="shared" si="115"/>
        <v>Wright St.</v>
      </c>
      <c r="AY200">
        <f t="shared" si="116"/>
        <v>0.56771563978398443</v>
      </c>
      <c r="AZ200" s="13">
        <f t="shared" si="117"/>
        <v>198</v>
      </c>
      <c r="BA200" t="str">
        <f t="shared" si="118"/>
        <v>Wright St.</v>
      </c>
      <c r="BB200" t="str">
        <f t="shared" si="119"/>
        <v/>
      </c>
      <c r="BC200">
        <v>199</v>
      </c>
    </row>
    <row r="201" spans="1:55" x14ac:dyDescent="0.25">
      <c r="A201">
        <v>1</v>
      </c>
      <c r="B201">
        <v>1</v>
      </c>
      <c r="C201">
        <v>1</v>
      </c>
      <c r="D201" t="s">
        <v>334</v>
      </c>
      <c r="E201">
        <f>VLOOKUP($D201,'AUTOMATED RPPF'!$C$2:'AUTOMATED RPPF'!$Q$365,2,FALSE)</f>
        <v>69.447500000000005</v>
      </c>
      <c r="F201">
        <f>VLOOKUP($D201,'AUTOMATED RPPF'!$C$2:'AUTOMATED RPPF'!$Q$365,3,FALSE)</f>
        <v>113</v>
      </c>
      <c r="G201">
        <f>VLOOKUP($D201,'AUTOMATED RPPF'!$C$2:'AUTOMATED RPPF'!$Q$365,4,FALSE)</f>
        <v>68.505899999999997</v>
      </c>
      <c r="H201">
        <f>VLOOKUP($D201,'AUTOMATED RPPF'!$C$2:'AUTOMATED RPPF'!$Q$365,5,FALSE)</f>
        <v>118</v>
      </c>
      <c r="I201">
        <f>VLOOKUP($D201,'AUTOMATED RPPF'!$C$2:'AUTOMATED RPPF'!$Q$365,6,FALSE)</f>
        <v>110.57899999999999</v>
      </c>
      <c r="J201">
        <f>VLOOKUP($D201,'AUTOMATED RPPF'!$C$2:'AUTOMATED RPPF'!$Q$365,7,FALSE)</f>
        <v>81</v>
      </c>
      <c r="K201">
        <f>VLOOKUP($D201,'AUTOMATED RPPF'!$C$2:'AUTOMATED RPPF'!$Q$365,8,FALSE)</f>
        <v>112.127</v>
      </c>
      <c r="L201">
        <f>VLOOKUP($D201,'AUTOMATED RPPF'!$C$2:'AUTOMATED RPPF'!$Q$365,9,FALSE)</f>
        <v>93</v>
      </c>
      <c r="M201">
        <f>VLOOKUP($D201,'AUTOMATED RPPF'!$C$2:'AUTOMATED RPPF'!$Q$365,10,FALSE)</f>
        <v>113.88200000000001</v>
      </c>
      <c r="N201">
        <f>VLOOKUP($D201,'AUTOMATED RPPF'!$C$2:'AUTOMATED RPPF'!$Q$365,11,FALSE)</f>
        <v>339</v>
      </c>
      <c r="O201">
        <f>VLOOKUP($D201,'AUTOMATED RPPF'!$C$2:'AUTOMATED RPPF'!$Q$365,12,FALSE)</f>
        <v>116.265</v>
      </c>
      <c r="P201">
        <f>VLOOKUP($D201,'AUTOMATED RPPF'!$C$2:'AUTOMATED RPPF'!$Q$365,13,FALSE)</f>
        <v>333</v>
      </c>
      <c r="Q201">
        <f>VLOOKUP($D201,'AUTOMATED RPPF'!$C$2:'AUTOMATED RPPF'!$Q$365,14,FALSE)</f>
        <v>-4.1386399999999997</v>
      </c>
      <c r="R201">
        <f>VLOOKUP($D201,'AUTOMATED RPPF'!$C$2:'AUTOMATED RPPF'!$Q$365,15,FALSE)</f>
        <v>219</v>
      </c>
      <c r="S201" t="str">
        <f t="shared" si="90"/>
        <v>Toledo</v>
      </c>
      <c r="T201">
        <f t="shared" si="91"/>
        <v>112.127</v>
      </c>
      <c r="U201" t="str">
        <f t="shared" si="92"/>
        <v>Toledo</v>
      </c>
      <c r="V201">
        <f t="shared" si="93"/>
        <v>-5.9584578278555816E-2</v>
      </c>
      <c r="W201" s="13">
        <f t="shared" si="94"/>
        <v>219</v>
      </c>
      <c r="X201" t="str">
        <f t="shared" si="95"/>
        <v>Toledo</v>
      </c>
      <c r="Y201">
        <f t="shared" si="96"/>
        <v>873126.20259872742</v>
      </c>
      <c r="Z201" s="13">
        <f t="shared" si="97"/>
        <v>86</v>
      </c>
      <c r="AA201">
        <f t="shared" si="98"/>
        <v>29.044357722405994</v>
      </c>
      <c r="AB201">
        <f t="shared" si="99"/>
        <v>313</v>
      </c>
      <c r="AC201">
        <f t="shared" si="100"/>
        <v>266</v>
      </c>
      <c r="AD201" t="str">
        <f t="shared" si="101"/>
        <v>Toledo</v>
      </c>
      <c r="AE201">
        <f>VLOOKUP($AD201,'AUTOMATED RPPF'!$C$2:'AUTOMATED RPPF'!$AQ$365,17,FALSE)</f>
        <v>0.47431649999999997</v>
      </c>
      <c r="AF201" s="13">
        <f t="shared" si="102"/>
        <v>165</v>
      </c>
      <c r="AG201">
        <f>VLOOKUP($AD201,'AUTOMATED RPPF'!$C$2:'AUTOMATED RPPF'!$AQ$365,16,FALSE)</f>
        <v>0.2595288</v>
      </c>
      <c r="AH201" s="13">
        <f t="shared" si="103"/>
        <v>288</v>
      </c>
      <c r="AI201">
        <f t="shared" si="104"/>
        <v>0.36692265000000002</v>
      </c>
      <c r="AJ201" s="13">
        <f t="shared" si="105"/>
        <v>230</v>
      </c>
      <c r="AK201">
        <f>VLOOKUP($AD201,'AUTOMATED RPPF'!$C$2:'AUTOMATED RPPF'!$AQ$365,18,FALSE)</f>
        <v>0.40662110000000001</v>
      </c>
      <c r="AL201" s="13">
        <f t="shared" si="106"/>
        <v>211</v>
      </c>
      <c r="AM201">
        <f>VLOOKUP($AD201,'AUTOMATED RPPF'!$C$2:'AUTOMATED RPPF'!$AQ$365,19,FALSE)</f>
        <v>0.4926162</v>
      </c>
      <c r="AN201" s="13">
        <f t="shared" si="107"/>
        <v>162</v>
      </c>
      <c r="AO201">
        <f t="shared" si="108"/>
        <v>195.66666666666666</v>
      </c>
      <c r="AP201">
        <f>IF(C201=1,(AO201/AE201),REF)</f>
        <v>412.52342405686215</v>
      </c>
      <c r="AQ201" s="13">
        <f t="shared" si="109"/>
        <v>185</v>
      </c>
      <c r="AR201">
        <f>IF(B201=1,(AO201/AI201),REF)</f>
        <v>533.26407259586358</v>
      </c>
      <c r="AS201" s="13">
        <f t="shared" si="110"/>
        <v>217</v>
      </c>
      <c r="AT201">
        <f t="shared" si="111"/>
        <v>185</v>
      </c>
      <c r="AU201" t="str">
        <f t="shared" si="112"/>
        <v>Toledo</v>
      </c>
      <c r="AV201">
        <f t="shared" si="113"/>
        <v>0.28796388339871959</v>
      </c>
      <c r="AW201">
        <f t="shared" si="114"/>
        <v>0.1904434564687468</v>
      </c>
      <c r="AX201" t="str">
        <f t="shared" si="115"/>
        <v>Toledo</v>
      </c>
      <c r="AY201">
        <f t="shared" si="116"/>
        <v>0.56429621254996998</v>
      </c>
      <c r="AZ201" s="13">
        <f t="shared" si="117"/>
        <v>201</v>
      </c>
      <c r="BA201" t="str">
        <f t="shared" si="118"/>
        <v>Toledo</v>
      </c>
      <c r="BB201" t="str">
        <f t="shared" si="119"/>
        <v/>
      </c>
      <c r="BC201">
        <v>200</v>
      </c>
    </row>
    <row r="202" spans="1:55" x14ac:dyDescent="0.25">
      <c r="A202">
        <v>1</v>
      </c>
      <c r="B202">
        <v>1</v>
      </c>
      <c r="C202">
        <v>1</v>
      </c>
      <c r="D202" t="s">
        <v>265</v>
      </c>
      <c r="E202">
        <f>VLOOKUP($D202,'AUTOMATED RPPF'!$C$2:'AUTOMATED RPPF'!$Q$365,2,FALSE)</f>
        <v>68.955399999999997</v>
      </c>
      <c r="F202">
        <f>VLOOKUP($D202,'AUTOMATED RPPF'!$C$2:'AUTOMATED RPPF'!$Q$365,3,FALSE)</f>
        <v>135</v>
      </c>
      <c r="G202">
        <f>VLOOKUP($D202,'AUTOMATED RPPF'!$C$2:'AUTOMATED RPPF'!$Q$365,4,FALSE)</f>
        <v>68.699399999999997</v>
      </c>
      <c r="H202">
        <f>VLOOKUP($D202,'AUTOMATED RPPF'!$C$2:'AUTOMATED RPPF'!$Q$365,5,FALSE)</f>
        <v>108</v>
      </c>
      <c r="I202">
        <f>VLOOKUP($D202,'AUTOMATED RPPF'!$C$2:'AUTOMATED RPPF'!$Q$365,6,FALSE)</f>
        <v>105.425</v>
      </c>
      <c r="J202">
        <f>VLOOKUP($D202,'AUTOMATED RPPF'!$C$2:'AUTOMATED RPPF'!$Q$365,7,FALSE)</f>
        <v>189</v>
      </c>
      <c r="K202">
        <f>VLOOKUP($D202,'AUTOMATED RPPF'!$C$2:'AUTOMATED RPPF'!$Q$365,8,FALSE)</f>
        <v>103.136</v>
      </c>
      <c r="L202">
        <f>VLOOKUP($D202,'AUTOMATED RPPF'!$C$2:'AUTOMATED RPPF'!$Q$365,9,FALSE)</f>
        <v>258</v>
      </c>
      <c r="M202">
        <f>VLOOKUP($D202,'AUTOMATED RPPF'!$C$2:'AUTOMATED RPPF'!$Q$365,10,FALSE)</f>
        <v>103.96</v>
      </c>
      <c r="N202">
        <f>VLOOKUP($D202,'AUTOMATED RPPF'!$C$2:'AUTOMATED RPPF'!$Q$365,11,FALSE)</f>
        <v>125</v>
      </c>
      <c r="O202">
        <f>VLOOKUP($D202,'AUTOMATED RPPF'!$C$2:'AUTOMATED RPPF'!$Q$365,12,FALSE)</f>
        <v>105.79</v>
      </c>
      <c r="P202">
        <f>VLOOKUP($D202,'AUTOMATED RPPF'!$C$2:'AUTOMATED RPPF'!$Q$365,13,FALSE)</f>
        <v>142</v>
      </c>
      <c r="Q202">
        <f>VLOOKUP($D202,'AUTOMATED RPPF'!$C$2:'AUTOMATED RPPF'!$Q$365,14,FALSE)</f>
        <v>-2.6535000000000002</v>
      </c>
      <c r="R202">
        <f>VLOOKUP($D202,'AUTOMATED RPPF'!$C$2:'AUTOMATED RPPF'!$Q$365,15,FALSE)</f>
        <v>199</v>
      </c>
      <c r="S202" t="str">
        <f t="shared" si="90"/>
        <v>Portland St.</v>
      </c>
      <c r="T202">
        <f t="shared" si="91"/>
        <v>103.136</v>
      </c>
      <c r="U202" t="str">
        <f t="shared" si="92"/>
        <v>Portland St.</v>
      </c>
      <c r="V202">
        <f t="shared" si="93"/>
        <v>-3.848864628441008E-2</v>
      </c>
      <c r="W202" s="13">
        <f t="shared" si="94"/>
        <v>200</v>
      </c>
      <c r="X202" t="str">
        <f t="shared" si="95"/>
        <v>Portland St.</v>
      </c>
      <c r="Y202">
        <f t="shared" si="96"/>
        <v>733480.96848547831</v>
      </c>
      <c r="Z202" s="13">
        <f t="shared" si="97"/>
        <v>240</v>
      </c>
      <c r="AA202">
        <f t="shared" si="98"/>
        <v>25.150296265174525</v>
      </c>
      <c r="AB202">
        <f t="shared" si="99"/>
        <v>122</v>
      </c>
      <c r="AC202">
        <f t="shared" si="100"/>
        <v>161</v>
      </c>
      <c r="AD202" t="str">
        <f t="shared" si="101"/>
        <v>Portland St.</v>
      </c>
      <c r="AE202">
        <f>VLOOKUP($AD202,'AUTOMATED RPPF'!$C$2:'AUTOMATED RPPF'!$AQ$365,17,FALSE)</f>
        <v>0.35562240000000001</v>
      </c>
      <c r="AF202" s="13">
        <f t="shared" si="102"/>
        <v>224</v>
      </c>
      <c r="AG202">
        <f>VLOOKUP($AD202,'AUTOMATED RPPF'!$C$2:'AUTOMATED RPPF'!$AQ$365,16,FALSE)</f>
        <v>0.65191189999999999</v>
      </c>
      <c r="AH202" s="13">
        <f t="shared" si="103"/>
        <v>119</v>
      </c>
      <c r="AI202">
        <f t="shared" si="104"/>
        <v>0.50376715000000005</v>
      </c>
      <c r="AJ202" s="13">
        <f t="shared" si="105"/>
        <v>162</v>
      </c>
      <c r="AK202">
        <f>VLOOKUP($AD202,'AUTOMATED RPPF'!$C$2:'AUTOMATED RPPF'!$AQ$365,18,FALSE)</f>
        <v>0.3138244</v>
      </c>
      <c r="AL202" s="13">
        <f t="shared" si="106"/>
        <v>244</v>
      </c>
      <c r="AM202">
        <f>VLOOKUP($AD202,'AUTOMATED RPPF'!$C$2:'AUTOMATED RPPF'!$AQ$365,19,FALSE)</f>
        <v>0.39701979999999998</v>
      </c>
      <c r="AN202" s="13">
        <f t="shared" si="107"/>
        <v>198</v>
      </c>
      <c r="AO202">
        <f t="shared" si="108"/>
        <v>200.83333333333334</v>
      </c>
      <c r="AP202">
        <f>IF(C202=1,(AO202/AE202),REF)</f>
        <v>564.737579335085</v>
      </c>
      <c r="AQ202" s="13">
        <f t="shared" si="109"/>
        <v>214</v>
      </c>
      <c r="AR202">
        <f>IF(B202=1,(AO202/AI202),REF)</f>
        <v>398.6630198760148</v>
      </c>
      <c r="AS202" s="13">
        <f t="shared" si="110"/>
        <v>179</v>
      </c>
      <c r="AT202">
        <f t="shared" si="111"/>
        <v>162</v>
      </c>
      <c r="AU202" t="str">
        <f t="shared" si="112"/>
        <v>Portland St.</v>
      </c>
      <c r="AV202">
        <f t="shared" si="113"/>
        <v>0.20922765626799197</v>
      </c>
      <c r="AW202">
        <f t="shared" si="114"/>
        <v>0.2711523824282176</v>
      </c>
      <c r="AX202" t="str">
        <f t="shared" si="115"/>
        <v>Portland St.</v>
      </c>
      <c r="AY202">
        <f t="shared" si="116"/>
        <v>0.56522580735134387</v>
      </c>
      <c r="AZ202" s="13">
        <f t="shared" si="117"/>
        <v>200</v>
      </c>
      <c r="BA202" t="str">
        <f t="shared" si="118"/>
        <v>Portland St.</v>
      </c>
      <c r="BB202" t="str">
        <f t="shared" si="119"/>
        <v/>
      </c>
      <c r="BC202">
        <v>201</v>
      </c>
    </row>
    <row r="203" spans="1:55" x14ac:dyDescent="0.25">
      <c r="A203">
        <v>1</v>
      </c>
      <c r="B203">
        <v>1</v>
      </c>
      <c r="C203">
        <v>1</v>
      </c>
      <c r="D203" t="s">
        <v>179</v>
      </c>
      <c r="E203">
        <f>VLOOKUP($D203,'AUTOMATED RPPF'!$C$2:'AUTOMATED RPPF'!$Q$365,2,FALSE)</f>
        <v>67.9529</v>
      </c>
      <c r="F203">
        <f>VLOOKUP($D203,'AUTOMATED RPPF'!$C$2:'AUTOMATED RPPF'!$Q$365,3,FALSE)</f>
        <v>192</v>
      </c>
      <c r="G203">
        <f>VLOOKUP($D203,'AUTOMATED RPPF'!$C$2:'AUTOMATED RPPF'!$Q$365,4,FALSE)</f>
        <v>66.785300000000007</v>
      </c>
      <c r="H203">
        <f>VLOOKUP($D203,'AUTOMATED RPPF'!$C$2:'AUTOMATED RPPF'!$Q$365,5,FALSE)</f>
        <v>211</v>
      </c>
      <c r="I203">
        <f>VLOOKUP($D203,'AUTOMATED RPPF'!$C$2:'AUTOMATED RPPF'!$Q$365,6,FALSE)</f>
        <v>99.177999999999997</v>
      </c>
      <c r="J203">
        <f>VLOOKUP($D203,'AUTOMATED RPPF'!$C$2:'AUTOMATED RPPF'!$Q$365,7,FALSE)</f>
        <v>312</v>
      </c>
      <c r="K203">
        <f>VLOOKUP($D203,'AUTOMATED RPPF'!$C$2:'AUTOMATED RPPF'!$Q$365,8,FALSE)</f>
        <v>98.819900000000004</v>
      </c>
      <c r="L203">
        <f>VLOOKUP($D203,'AUTOMATED RPPF'!$C$2:'AUTOMATED RPPF'!$Q$365,9,FALSE)</f>
        <v>329</v>
      </c>
      <c r="M203">
        <f>VLOOKUP($D203,'AUTOMATED RPPF'!$C$2:'AUTOMATED RPPF'!$Q$365,10,FALSE)</f>
        <v>96.001099999999994</v>
      </c>
      <c r="N203">
        <f>VLOOKUP($D203,'AUTOMATED RPPF'!$C$2:'AUTOMATED RPPF'!$Q$365,11,FALSE)</f>
        <v>16</v>
      </c>
      <c r="O203">
        <f>VLOOKUP($D203,'AUTOMATED RPPF'!$C$2:'AUTOMATED RPPF'!$Q$365,12,FALSE)</f>
        <v>101.63</v>
      </c>
      <c r="P203">
        <f>VLOOKUP($D203,'AUTOMATED RPPF'!$C$2:'AUTOMATED RPPF'!$Q$365,13,FALSE)</f>
        <v>70</v>
      </c>
      <c r="Q203">
        <f>VLOOKUP($D203,'AUTOMATED RPPF'!$C$2:'AUTOMATED RPPF'!$Q$365,14,FALSE)</f>
        <v>-2.81006</v>
      </c>
      <c r="R203">
        <f>VLOOKUP($D203,'AUTOMATED RPPF'!$C$2:'AUTOMATED RPPF'!$Q$365,15,FALSE)</f>
        <v>202</v>
      </c>
      <c r="S203" t="str">
        <f t="shared" si="90"/>
        <v>Little Rock</v>
      </c>
      <c r="T203">
        <f t="shared" si="91"/>
        <v>98.819900000000004</v>
      </c>
      <c r="U203" t="str">
        <f t="shared" si="92"/>
        <v>Little Rock</v>
      </c>
      <c r="V203">
        <f t="shared" si="93"/>
        <v>-4.1353643479527608E-2</v>
      </c>
      <c r="W203" s="13">
        <f t="shared" si="94"/>
        <v>203</v>
      </c>
      <c r="X203" t="str">
        <f t="shared" si="95"/>
        <v>Little Rock</v>
      </c>
      <c r="Y203">
        <f t="shared" si="96"/>
        <v>663585.39019752399</v>
      </c>
      <c r="Z203" s="13">
        <f t="shared" si="97"/>
        <v>324</v>
      </c>
      <c r="AA203">
        <f t="shared" si="98"/>
        <v>23.934650227679846</v>
      </c>
      <c r="AB203">
        <f t="shared" si="99"/>
        <v>77</v>
      </c>
      <c r="AC203">
        <f t="shared" si="100"/>
        <v>140</v>
      </c>
      <c r="AD203" t="str">
        <f t="shared" si="101"/>
        <v>Little Rock</v>
      </c>
      <c r="AE203">
        <f>VLOOKUP($AD203,'AUTOMATED RPPF'!$C$2:'AUTOMATED RPPF'!$AQ$365,17,FALSE)</f>
        <v>0.4547176</v>
      </c>
      <c r="AF203" s="13">
        <f t="shared" si="102"/>
        <v>176</v>
      </c>
      <c r="AG203">
        <f>VLOOKUP($AD203,'AUTOMATED RPPF'!$C$2:'AUTOMATED RPPF'!$AQ$365,16,FALSE)</f>
        <v>0.3123264</v>
      </c>
      <c r="AH203" s="13">
        <f t="shared" si="103"/>
        <v>264</v>
      </c>
      <c r="AI203">
        <f t="shared" si="104"/>
        <v>0.38352200000000003</v>
      </c>
      <c r="AJ203" s="13">
        <f t="shared" si="105"/>
        <v>223</v>
      </c>
      <c r="AK203">
        <f>VLOOKUP($AD203,'AUTOMATED RPPF'!$C$2:'AUTOMATED RPPF'!$AQ$365,18,FALSE)</f>
        <v>0.34292349999999999</v>
      </c>
      <c r="AL203" s="13">
        <f t="shared" si="106"/>
        <v>235</v>
      </c>
      <c r="AM203">
        <f>VLOOKUP($AD203,'AUTOMATED RPPF'!$C$2:'AUTOMATED RPPF'!$AQ$365,19,FALSE)</f>
        <v>0.53761420000000004</v>
      </c>
      <c r="AN203" s="13">
        <f t="shared" si="107"/>
        <v>142</v>
      </c>
      <c r="AO203">
        <f t="shared" si="108"/>
        <v>211.16666666666666</v>
      </c>
      <c r="AP203">
        <f>IF(C203=1,(AO203/AE203),REF)</f>
        <v>464.39079258569859</v>
      </c>
      <c r="AQ203" s="13">
        <f t="shared" si="109"/>
        <v>200</v>
      </c>
      <c r="AR203">
        <f>IF(B203=1,(AO203/AI203),REF)</f>
        <v>550.59857496223594</v>
      </c>
      <c r="AS203" s="13">
        <f t="shared" si="110"/>
        <v>223</v>
      </c>
      <c r="AT203">
        <f t="shared" si="111"/>
        <v>200</v>
      </c>
      <c r="AU203" t="str">
        <f t="shared" si="112"/>
        <v>Little Rock</v>
      </c>
      <c r="AV203">
        <f t="shared" si="113"/>
        <v>0.27281488018133265</v>
      </c>
      <c r="AW203">
        <f t="shared" si="114"/>
        <v>0.19826461929949879</v>
      </c>
      <c r="AX203" t="str">
        <f t="shared" si="115"/>
        <v>Little Rock</v>
      </c>
      <c r="AY203">
        <f t="shared" si="116"/>
        <v>0.56082282885875645</v>
      </c>
      <c r="AZ203" s="13">
        <f t="shared" si="117"/>
        <v>205</v>
      </c>
      <c r="BA203" t="str">
        <f t="shared" si="118"/>
        <v>Little Rock</v>
      </c>
      <c r="BB203" t="str">
        <f t="shared" si="119"/>
        <v/>
      </c>
      <c r="BC203">
        <v>202</v>
      </c>
    </row>
    <row r="204" spans="1:55" x14ac:dyDescent="0.25">
      <c r="A204">
        <v>1</v>
      </c>
      <c r="B204">
        <v>1</v>
      </c>
      <c r="C204">
        <v>1</v>
      </c>
      <c r="D204" t="s">
        <v>362</v>
      </c>
      <c r="E204">
        <f>VLOOKUP($D204,'AUTOMATED RPPF'!$C$2:'AUTOMATED RPPF'!$Q$365,2,FALSE)</f>
        <v>69.920699999999997</v>
      </c>
      <c r="F204">
        <f>VLOOKUP($D204,'AUTOMATED RPPF'!$C$2:'AUTOMATED RPPF'!$Q$365,3,FALSE)</f>
        <v>89</v>
      </c>
      <c r="G204">
        <f>VLOOKUP($D204,'AUTOMATED RPPF'!$C$2:'AUTOMATED RPPF'!$Q$365,4,FALSE)</f>
        <v>70.270799999999994</v>
      </c>
      <c r="H204">
        <f>VLOOKUP($D204,'AUTOMATED RPPF'!$C$2:'AUTOMATED RPPF'!$Q$365,5,FALSE)</f>
        <v>47</v>
      </c>
      <c r="I204">
        <f>VLOOKUP($D204,'AUTOMATED RPPF'!$C$2:'AUTOMATED RPPF'!$Q$365,6,FALSE)</f>
        <v>104.788</v>
      </c>
      <c r="J204">
        <f>VLOOKUP($D204,'AUTOMATED RPPF'!$C$2:'AUTOMATED RPPF'!$Q$365,7,FALSE)</f>
        <v>209</v>
      </c>
      <c r="K204">
        <f>VLOOKUP($D204,'AUTOMATED RPPF'!$C$2:'AUTOMATED RPPF'!$Q$365,8,FALSE)</f>
        <v>107.11499999999999</v>
      </c>
      <c r="L204">
        <f>VLOOKUP($D204,'AUTOMATED RPPF'!$C$2:'AUTOMATED RPPF'!$Q$365,9,FALSE)</f>
        <v>181</v>
      </c>
      <c r="M204">
        <f>VLOOKUP($D204,'AUTOMATED RPPF'!$C$2:'AUTOMATED RPPF'!$Q$365,10,FALSE)</f>
        <v>110.958</v>
      </c>
      <c r="N204">
        <f>VLOOKUP($D204,'AUTOMATED RPPF'!$C$2:'AUTOMATED RPPF'!$Q$365,11,FALSE)</f>
        <v>295</v>
      </c>
      <c r="O204">
        <f>VLOOKUP($D204,'AUTOMATED RPPF'!$C$2:'AUTOMATED RPPF'!$Q$365,12,FALSE)</f>
        <v>110.96599999999999</v>
      </c>
      <c r="P204">
        <f>VLOOKUP($D204,'AUTOMATED RPPF'!$C$2:'AUTOMATED RPPF'!$Q$365,13,FALSE)</f>
        <v>244</v>
      </c>
      <c r="Q204">
        <f>VLOOKUP($D204,'AUTOMATED RPPF'!$C$2:'AUTOMATED RPPF'!$Q$365,14,FALSE)</f>
        <v>-3.8517999999999999</v>
      </c>
      <c r="R204">
        <f>VLOOKUP($D204,'AUTOMATED RPPF'!$C$2:'AUTOMATED RPPF'!$Q$365,15,FALSE)</f>
        <v>216</v>
      </c>
      <c r="S204" t="str">
        <f t="shared" si="90"/>
        <v>UTSA</v>
      </c>
      <c r="T204">
        <f t="shared" si="91"/>
        <v>107.11499999999999</v>
      </c>
      <c r="U204" t="str">
        <f t="shared" si="92"/>
        <v>UTSA</v>
      </c>
      <c r="V204">
        <f t="shared" si="93"/>
        <v>-5.5076679724316249E-2</v>
      </c>
      <c r="W204" s="13">
        <f t="shared" si="94"/>
        <v>217</v>
      </c>
      <c r="X204" t="str">
        <f t="shared" si="95"/>
        <v>UTSA</v>
      </c>
      <c r="Y204">
        <f t="shared" si="96"/>
        <v>802243.76742825739</v>
      </c>
      <c r="Z204" s="13">
        <f t="shared" si="97"/>
        <v>152</v>
      </c>
      <c r="AA204">
        <f t="shared" si="98"/>
        <v>26.773066857567045</v>
      </c>
      <c r="AB204">
        <f t="shared" si="99"/>
        <v>203</v>
      </c>
      <c r="AC204">
        <f t="shared" si="100"/>
        <v>210</v>
      </c>
      <c r="AD204" t="str">
        <f t="shared" si="101"/>
        <v>UTSA</v>
      </c>
      <c r="AE204">
        <f>VLOOKUP($AD204,'AUTOMATED RPPF'!$C$2:'AUTOMATED RPPF'!$AQ$365,17,FALSE)</f>
        <v>0.41881930000000001</v>
      </c>
      <c r="AF204" s="13">
        <f t="shared" si="102"/>
        <v>193</v>
      </c>
      <c r="AG204">
        <f>VLOOKUP($AD204,'AUTOMATED RPPF'!$C$2:'AUTOMATED RPPF'!$AQ$365,16,FALSE)</f>
        <v>0.42442069999999998</v>
      </c>
      <c r="AH204" s="13">
        <f t="shared" si="103"/>
        <v>207</v>
      </c>
      <c r="AI204">
        <f t="shared" si="104"/>
        <v>0.42161999999999999</v>
      </c>
      <c r="AJ204" s="13">
        <f t="shared" si="105"/>
        <v>202</v>
      </c>
      <c r="AK204">
        <f>VLOOKUP($AD204,'AUTOMATED RPPF'!$C$2:'AUTOMATED RPPF'!$AQ$365,18,FALSE)</f>
        <v>0.38482189999999999</v>
      </c>
      <c r="AL204" s="13">
        <f t="shared" si="106"/>
        <v>219</v>
      </c>
      <c r="AM204">
        <f>VLOOKUP($AD204,'AUTOMATED RPPF'!$C$2:'AUTOMATED RPPF'!$AQ$365,19,FALSE)</f>
        <v>0.36822139999999998</v>
      </c>
      <c r="AN204" s="13">
        <f t="shared" si="107"/>
        <v>214</v>
      </c>
      <c r="AO204">
        <f t="shared" si="108"/>
        <v>202.33333333333334</v>
      </c>
      <c r="AP204">
        <f>IF(C204=1,(AO204/AE204),REF)</f>
        <v>483.10412947381684</v>
      </c>
      <c r="AQ204" s="13">
        <f t="shared" si="109"/>
        <v>202</v>
      </c>
      <c r="AR204">
        <f>IF(B204=1,(AO204/AI204),REF)</f>
        <v>479.89500814319376</v>
      </c>
      <c r="AS204" s="13">
        <f t="shared" si="110"/>
        <v>205</v>
      </c>
      <c r="AT204">
        <f t="shared" si="111"/>
        <v>202</v>
      </c>
      <c r="AU204" t="str">
        <f t="shared" si="112"/>
        <v>UTSA</v>
      </c>
      <c r="AV204">
        <f t="shared" si="113"/>
        <v>0.25028640597603224</v>
      </c>
      <c r="AW204">
        <f t="shared" si="114"/>
        <v>0.22173653119279157</v>
      </c>
      <c r="AX204" t="str">
        <f t="shared" si="115"/>
        <v>UTSA</v>
      </c>
      <c r="AY204">
        <f t="shared" si="116"/>
        <v>0.5612718263982609</v>
      </c>
      <c r="AZ204" s="13">
        <f t="shared" si="117"/>
        <v>203</v>
      </c>
      <c r="BA204" t="str">
        <f t="shared" si="118"/>
        <v>UTSA</v>
      </c>
      <c r="BB204" t="str">
        <f t="shared" si="119"/>
        <v/>
      </c>
      <c r="BC204">
        <v>203</v>
      </c>
    </row>
    <row r="205" spans="1:55" x14ac:dyDescent="0.25">
      <c r="A205">
        <v>1</v>
      </c>
      <c r="B205">
        <v>1</v>
      </c>
      <c r="C205">
        <v>1</v>
      </c>
      <c r="D205" t="s">
        <v>272</v>
      </c>
      <c r="E205">
        <f>VLOOKUP($D205,'AUTOMATED RPPF'!$C$2:'AUTOMATED RPPF'!$Q$365,2,FALSE)</f>
        <v>70.153499999999994</v>
      </c>
      <c r="F205">
        <f>VLOOKUP($D205,'AUTOMATED RPPF'!$C$2:'AUTOMATED RPPF'!$Q$365,3,FALSE)</f>
        <v>77</v>
      </c>
      <c r="G205">
        <f>VLOOKUP($D205,'AUTOMATED RPPF'!$C$2:'AUTOMATED RPPF'!$Q$365,4,FALSE)</f>
        <v>68.889600000000002</v>
      </c>
      <c r="H205">
        <f>VLOOKUP($D205,'AUTOMATED RPPF'!$C$2:'AUTOMATED RPPF'!$Q$365,5,FALSE)</f>
        <v>96</v>
      </c>
      <c r="I205">
        <f>VLOOKUP($D205,'AUTOMATED RPPF'!$C$2:'AUTOMATED RPPF'!$Q$365,6,FALSE)</f>
        <v>107.629</v>
      </c>
      <c r="J205">
        <f>VLOOKUP($D205,'AUTOMATED RPPF'!$C$2:'AUTOMATED RPPF'!$Q$365,7,FALSE)</f>
        <v>140</v>
      </c>
      <c r="K205">
        <f>VLOOKUP($D205,'AUTOMATED RPPF'!$C$2:'AUTOMATED RPPF'!$Q$365,8,FALSE)</f>
        <v>107.056</v>
      </c>
      <c r="L205">
        <f>VLOOKUP($D205,'AUTOMATED RPPF'!$C$2:'AUTOMATED RPPF'!$Q$365,9,FALSE)</f>
        <v>184</v>
      </c>
      <c r="M205">
        <f>VLOOKUP($D205,'AUTOMATED RPPF'!$C$2:'AUTOMATED RPPF'!$Q$365,10,FALSE)</f>
        <v>107.706</v>
      </c>
      <c r="N205">
        <f>VLOOKUP($D205,'AUTOMATED RPPF'!$C$2:'AUTOMATED RPPF'!$Q$365,11,FALSE)</f>
        <v>214</v>
      </c>
      <c r="O205">
        <f>VLOOKUP($D205,'AUTOMATED RPPF'!$C$2:'AUTOMATED RPPF'!$Q$365,12,FALSE)</f>
        <v>110.67</v>
      </c>
      <c r="P205">
        <f>VLOOKUP($D205,'AUTOMATED RPPF'!$C$2:'AUTOMATED RPPF'!$Q$365,13,FALSE)</f>
        <v>238</v>
      </c>
      <c r="Q205">
        <f>VLOOKUP($D205,'AUTOMATED RPPF'!$C$2:'AUTOMATED RPPF'!$Q$365,14,FALSE)</f>
        <v>-3.6143999999999998</v>
      </c>
      <c r="R205">
        <f>VLOOKUP($D205,'AUTOMATED RPPF'!$C$2:'AUTOMATED RPPF'!$Q$365,15,FALSE)</f>
        <v>213</v>
      </c>
      <c r="S205" t="str">
        <f t="shared" si="90"/>
        <v>Queens</v>
      </c>
      <c r="T205">
        <f t="shared" si="91"/>
        <v>107.056</v>
      </c>
      <c r="U205" t="str">
        <f t="shared" si="92"/>
        <v>Queens</v>
      </c>
      <c r="V205">
        <f t="shared" si="93"/>
        <v>-5.1515605066033837E-2</v>
      </c>
      <c r="W205" s="13">
        <f t="shared" si="94"/>
        <v>208</v>
      </c>
      <c r="X205" t="str">
        <f t="shared" si="95"/>
        <v>Queens</v>
      </c>
      <c r="Y205">
        <f t="shared" si="96"/>
        <v>804028.36104537593</v>
      </c>
      <c r="Z205" s="13">
        <f t="shared" si="97"/>
        <v>150</v>
      </c>
      <c r="AA205">
        <f t="shared" si="98"/>
        <v>26.570425715413805</v>
      </c>
      <c r="AB205">
        <f t="shared" si="99"/>
        <v>188</v>
      </c>
      <c r="AC205">
        <f t="shared" si="100"/>
        <v>198</v>
      </c>
      <c r="AD205" t="str">
        <f t="shared" si="101"/>
        <v>Queens</v>
      </c>
      <c r="AE205">
        <f>VLOOKUP($AD205,'AUTOMATED RPPF'!$C$2:'AUTOMATED RPPF'!$AQ$365,17,FALSE)</f>
        <v>0.44011850000000002</v>
      </c>
      <c r="AF205" s="13">
        <f t="shared" si="102"/>
        <v>185</v>
      </c>
      <c r="AG205">
        <f>VLOOKUP($AD205,'AUTOMATED RPPF'!$C$2:'AUTOMATED RPPF'!$AQ$365,16,FALSE)</f>
        <v>0.37582300000000002</v>
      </c>
      <c r="AH205" s="13">
        <f t="shared" si="103"/>
        <v>230</v>
      </c>
      <c r="AI205">
        <f t="shared" si="104"/>
        <v>0.40797075000000005</v>
      </c>
      <c r="AJ205" s="13">
        <f t="shared" si="105"/>
        <v>212</v>
      </c>
      <c r="AK205">
        <f>VLOOKUP($AD205,'AUTOMATED RPPF'!$C$2:'AUTOMATED RPPF'!$AQ$365,18,FALSE)</f>
        <v>0.32172410000000001</v>
      </c>
      <c r="AL205" s="13">
        <f t="shared" si="106"/>
        <v>241</v>
      </c>
      <c r="AM205">
        <f>VLOOKUP($AD205,'AUTOMATED RPPF'!$C$2:'AUTOMATED RPPF'!$AQ$365,19,FALSE)</f>
        <v>0.58631200000000006</v>
      </c>
      <c r="AN205" s="13">
        <f t="shared" si="107"/>
        <v>121</v>
      </c>
      <c r="AO205">
        <f t="shared" si="108"/>
        <v>188.33333333333334</v>
      </c>
      <c r="AP205">
        <f>IF(C205=1,(AO205/AE205),REF)</f>
        <v>427.91505772498391</v>
      </c>
      <c r="AQ205" s="13">
        <f t="shared" si="109"/>
        <v>190</v>
      </c>
      <c r="AR205">
        <f>IF(B205=1,(AO205/AI205),REF)</f>
        <v>461.63440230294287</v>
      </c>
      <c r="AS205" s="13">
        <f t="shared" si="110"/>
        <v>200</v>
      </c>
      <c r="AT205">
        <f t="shared" si="111"/>
        <v>190</v>
      </c>
      <c r="AU205" t="str">
        <f t="shared" si="112"/>
        <v>Queens</v>
      </c>
      <c r="AV205">
        <f t="shared" si="113"/>
        <v>0.26622480503425078</v>
      </c>
      <c r="AW205">
        <f t="shared" si="114"/>
        <v>0.21560115370044583</v>
      </c>
      <c r="AX205" t="str">
        <f t="shared" si="115"/>
        <v>Queens</v>
      </c>
      <c r="AY205">
        <f t="shared" si="116"/>
        <v>0.56590571446979721</v>
      </c>
      <c r="AZ205" s="13">
        <f t="shared" si="117"/>
        <v>199</v>
      </c>
      <c r="BA205" t="str">
        <f t="shared" si="118"/>
        <v>Queens</v>
      </c>
      <c r="BB205" t="str">
        <f t="shared" si="119"/>
        <v/>
      </c>
      <c r="BC205">
        <v>204</v>
      </c>
    </row>
    <row r="206" spans="1:55" x14ac:dyDescent="0.25">
      <c r="A206">
        <v>1</v>
      </c>
      <c r="B206">
        <v>1</v>
      </c>
      <c r="C206">
        <v>1</v>
      </c>
      <c r="D206" t="s">
        <v>77</v>
      </c>
      <c r="E206">
        <f>VLOOKUP($D206,'AUTOMATED RPPF'!$C$2:'AUTOMATED RPPF'!$Q$365,2,FALSE)</f>
        <v>66.379099999999994</v>
      </c>
      <c r="F206">
        <f>VLOOKUP($D206,'AUTOMATED RPPF'!$C$2:'AUTOMATED RPPF'!$Q$365,3,FALSE)</f>
        <v>274</v>
      </c>
      <c r="G206">
        <f>VLOOKUP($D206,'AUTOMATED RPPF'!$C$2:'AUTOMATED RPPF'!$Q$365,4,FALSE)</f>
        <v>66.201499999999996</v>
      </c>
      <c r="H206">
        <f>VLOOKUP($D206,'AUTOMATED RPPF'!$C$2:'AUTOMATED RPPF'!$Q$365,5,FALSE)</f>
        <v>243</v>
      </c>
      <c r="I206">
        <f>VLOOKUP($D206,'AUTOMATED RPPF'!$C$2:'AUTOMATED RPPF'!$Q$365,6,FALSE)</f>
        <v>105.76300000000001</v>
      </c>
      <c r="J206">
        <f>VLOOKUP($D206,'AUTOMATED RPPF'!$C$2:'AUTOMATED RPPF'!$Q$365,7,FALSE)</f>
        <v>180</v>
      </c>
      <c r="K206">
        <f>VLOOKUP($D206,'AUTOMATED RPPF'!$C$2:'AUTOMATED RPPF'!$Q$365,8,FALSE)</f>
        <v>104.68</v>
      </c>
      <c r="L206">
        <f>VLOOKUP($D206,'AUTOMATED RPPF'!$C$2:'AUTOMATED RPPF'!$Q$365,9,FALSE)</f>
        <v>226</v>
      </c>
      <c r="M206">
        <f>VLOOKUP($D206,'AUTOMATED RPPF'!$C$2:'AUTOMATED RPPF'!$Q$365,10,FALSE)</f>
        <v>102.273</v>
      </c>
      <c r="N206">
        <f>VLOOKUP($D206,'AUTOMATED RPPF'!$C$2:'AUTOMATED RPPF'!$Q$365,11,FALSE)</f>
        <v>90</v>
      </c>
      <c r="O206">
        <f>VLOOKUP($D206,'AUTOMATED RPPF'!$C$2:'AUTOMATED RPPF'!$Q$365,12,FALSE)</f>
        <v>105.422</v>
      </c>
      <c r="P206">
        <f>VLOOKUP($D206,'AUTOMATED RPPF'!$C$2:'AUTOMATED RPPF'!$Q$365,13,FALSE)</f>
        <v>128</v>
      </c>
      <c r="Q206">
        <f>VLOOKUP($D206,'AUTOMATED RPPF'!$C$2:'AUTOMATED RPPF'!$Q$365,14,FALSE)</f>
        <v>-0.74179499999999998</v>
      </c>
      <c r="R206">
        <f>VLOOKUP($D206,'AUTOMATED RPPF'!$C$2:'AUTOMATED RPPF'!$Q$365,15,FALSE)</f>
        <v>172</v>
      </c>
      <c r="S206" t="str">
        <f t="shared" si="90"/>
        <v>Campbell</v>
      </c>
      <c r="T206">
        <f t="shared" si="91"/>
        <v>104.68</v>
      </c>
      <c r="U206" t="str">
        <f t="shared" si="92"/>
        <v>Campbell</v>
      </c>
      <c r="V206">
        <f t="shared" si="93"/>
        <v>-1.1178217240064875E-2</v>
      </c>
      <c r="W206" s="13">
        <f t="shared" si="94"/>
        <v>172</v>
      </c>
      <c r="X206" t="str">
        <f t="shared" si="95"/>
        <v>Campbell</v>
      </c>
      <c r="Y206">
        <f t="shared" si="96"/>
        <v>727375.69919983996</v>
      </c>
      <c r="Z206" s="13">
        <f t="shared" si="97"/>
        <v>251</v>
      </c>
      <c r="AA206">
        <f t="shared" si="98"/>
        <v>25.981166258635739</v>
      </c>
      <c r="AB206">
        <f t="shared" si="99"/>
        <v>163</v>
      </c>
      <c r="AC206">
        <f t="shared" si="100"/>
        <v>167.5</v>
      </c>
      <c r="AD206" t="str">
        <f t="shared" si="101"/>
        <v>Campbell</v>
      </c>
      <c r="AE206">
        <f>VLOOKUP($AD206,'AUTOMATED RPPF'!$C$2:'AUTOMATED RPPF'!$AQ$365,17,FALSE)</f>
        <v>0.39422040000000003</v>
      </c>
      <c r="AF206" s="13">
        <f t="shared" si="102"/>
        <v>204</v>
      </c>
      <c r="AG206">
        <f>VLOOKUP($AD206,'AUTOMATED RPPF'!$C$2:'AUTOMATED RPPF'!$AQ$365,16,FALSE)</f>
        <v>0.50571710000000003</v>
      </c>
      <c r="AH206" s="13">
        <f t="shared" si="103"/>
        <v>171</v>
      </c>
      <c r="AI206">
        <f t="shared" si="104"/>
        <v>0.44996875000000003</v>
      </c>
      <c r="AJ206" s="13">
        <f t="shared" si="105"/>
        <v>188</v>
      </c>
      <c r="AK206">
        <f>VLOOKUP($AD206,'AUTOMATED RPPF'!$C$2:'AUTOMATED RPPF'!$AQ$365,18,FALSE)</f>
        <v>0.2147299</v>
      </c>
      <c r="AL206" s="13">
        <f t="shared" si="106"/>
        <v>299</v>
      </c>
      <c r="AM206">
        <f>VLOOKUP($AD206,'AUTOMATED RPPF'!$C$2:'AUTOMATED RPPF'!$AQ$365,19,FALSE)</f>
        <v>0.48431639999999998</v>
      </c>
      <c r="AN206" s="13">
        <f t="shared" si="107"/>
        <v>164</v>
      </c>
      <c r="AO206">
        <f t="shared" si="108"/>
        <v>206.91666666666666</v>
      </c>
      <c r="AP206">
        <f>IF(C206=1,(AO206/AE206),REF)</f>
        <v>524.87559412619601</v>
      </c>
      <c r="AQ206" s="13">
        <f t="shared" si="109"/>
        <v>208</v>
      </c>
      <c r="AR206">
        <f>IF(B206=1,(AO206/AI206),REF)</f>
        <v>459.84674861680202</v>
      </c>
      <c r="AS206" s="13">
        <f t="shared" si="110"/>
        <v>199</v>
      </c>
      <c r="AT206">
        <f t="shared" si="111"/>
        <v>188</v>
      </c>
      <c r="AU206" t="str">
        <f t="shared" si="112"/>
        <v>Campbell</v>
      </c>
      <c r="AV206">
        <f t="shared" si="113"/>
        <v>0.23364048912318883</v>
      </c>
      <c r="AW206">
        <f t="shared" si="114"/>
        <v>0.23791128227743158</v>
      </c>
      <c r="AX206" t="str">
        <f t="shared" si="115"/>
        <v>Campbell</v>
      </c>
      <c r="AY206">
        <f t="shared" si="116"/>
        <v>0.56104765821984082</v>
      </c>
      <c r="AZ206" s="13">
        <f t="shared" si="117"/>
        <v>204</v>
      </c>
      <c r="BA206" t="str">
        <f t="shared" si="118"/>
        <v>Campbell</v>
      </c>
      <c r="BB206" t="str">
        <f t="shared" si="119"/>
        <v/>
      </c>
      <c r="BC206">
        <v>205</v>
      </c>
    </row>
    <row r="207" spans="1:55" x14ac:dyDescent="0.25">
      <c r="A207">
        <v>1</v>
      </c>
      <c r="B207">
        <v>1</v>
      </c>
      <c r="C207">
        <v>1</v>
      </c>
      <c r="D207" t="s">
        <v>216</v>
      </c>
      <c r="E207">
        <f>VLOOKUP($D207,'AUTOMATED RPPF'!$C$2:'AUTOMATED RPPF'!$Q$365,2,FALSE)</f>
        <v>67.095500000000001</v>
      </c>
      <c r="F207">
        <f>VLOOKUP($D207,'AUTOMATED RPPF'!$C$2:'AUTOMATED RPPF'!$Q$365,3,FALSE)</f>
        <v>232</v>
      </c>
      <c r="G207">
        <f>VLOOKUP($D207,'AUTOMATED RPPF'!$C$2:'AUTOMATED RPPF'!$Q$365,4,FALSE)</f>
        <v>66.376800000000003</v>
      </c>
      <c r="H207">
        <f>VLOOKUP($D207,'AUTOMATED RPPF'!$C$2:'AUTOMATED RPPF'!$Q$365,5,FALSE)</f>
        <v>229</v>
      </c>
      <c r="I207">
        <f>VLOOKUP($D207,'AUTOMATED RPPF'!$C$2:'AUTOMATED RPPF'!$Q$365,6,FALSE)</f>
        <v>105.274</v>
      </c>
      <c r="J207">
        <f>VLOOKUP($D207,'AUTOMATED RPPF'!$C$2:'AUTOMATED RPPF'!$Q$365,7,FALSE)</f>
        <v>195</v>
      </c>
      <c r="K207">
        <f>VLOOKUP($D207,'AUTOMATED RPPF'!$C$2:'AUTOMATED RPPF'!$Q$365,8,FALSE)</f>
        <v>105.85</v>
      </c>
      <c r="L207">
        <f>VLOOKUP($D207,'AUTOMATED RPPF'!$C$2:'AUTOMATED RPPF'!$Q$365,9,FALSE)</f>
        <v>207</v>
      </c>
      <c r="M207">
        <f>VLOOKUP($D207,'AUTOMATED RPPF'!$C$2:'AUTOMATED RPPF'!$Q$365,10,FALSE)</f>
        <v>105.931</v>
      </c>
      <c r="N207">
        <f>VLOOKUP($D207,'AUTOMATED RPPF'!$C$2:'AUTOMATED RPPF'!$Q$365,11,FALSE)</f>
        <v>173</v>
      </c>
      <c r="O207">
        <f>VLOOKUP($D207,'AUTOMATED RPPF'!$C$2:'AUTOMATED RPPF'!$Q$365,12,FALSE)</f>
        <v>107.999</v>
      </c>
      <c r="P207">
        <f>VLOOKUP($D207,'AUTOMATED RPPF'!$C$2:'AUTOMATED RPPF'!$Q$365,13,FALSE)</f>
        <v>182</v>
      </c>
      <c r="Q207">
        <f>VLOOKUP($D207,'AUTOMATED RPPF'!$C$2:'AUTOMATED RPPF'!$Q$365,14,FALSE)</f>
        <v>-2.1492300000000002</v>
      </c>
      <c r="R207">
        <f>VLOOKUP($D207,'AUTOMATED RPPF'!$C$2:'AUTOMATED RPPF'!$Q$365,15,FALSE)</f>
        <v>191</v>
      </c>
      <c r="S207" t="str">
        <f t="shared" si="90"/>
        <v>Montana St.</v>
      </c>
      <c r="T207">
        <f t="shared" si="91"/>
        <v>105.85</v>
      </c>
      <c r="U207" t="str">
        <f t="shared" si="92"/>
        <v>Montana St.</v>
      </c>
      <c r="V207">
        <f t="shared" si="93"/>
        <v>-3.2028973627143416E-2</v>
      </c>
      <c r="W207" s="13">
        <f t="shared" si="94"/>
        <v>192</v>
      </c>
      <c r="X207" t="str">
        <f t="shared" si="95"/>
        <v>Montana St.</v>
      </c>
      <c r="Y207">
        <f t="shared" si="96"/>
        <v>751752.91074874985</v>
      </c>
      <c r="Z207" s="13">
        <f t="shared" si="97"/>
        <v>214</v>
      </c>
      <c r="AA207">
        <f t="shared" si="98"/>
        <v>26.716415009745763</v>
      </c>
      <c r="AB207">
        <f t="shared" si="99"/>
        <v>200</v>
      </c>
      <c r="AC207">
        <f t="shared" si="100"/>
        <v>196</v>
      </c>
      <c r="AD207" t="str">
        <f t="shared" si="101"/>
        <v>Montana St.</v>
      </c>
      <c r="AE207">
        <f>VLOOKUP($AD207,'AUTOMATED RPPF'!$C$2:'AUTOMATED RPPF'!$AQ$365,17,FALSE)</f>
        <v>0.33852320000000002</v>
      </c>
      <c r="AF207" s="13">
        <f t="shared" si="102"/>
        <v>232</v>
      </c>
      <c r="AG207">
        <f>VLOOKUP($AD207,'AUTOMATED RPPF'!$C$2:'AUTOMATED RPPF'!$AQ$365,16,FALSE)</f>
        <v>0.64021220000000001</v>
      </c>
      <c r="AH207" s="13">
        <f t="shared" si="103"/>
        <v>122</v>
      </c>
      <c r="AI207">
        <f t="shared" si="104"/>
        <v>0.48936770000000002</v>
      </c>
      <c r="AJ207" s="13">
        <f t="shared" si="105"/>
        <v>167</v>
      </c>
      <c r="AK207">
        <f>VLOOKUP($AD207,'AUTOMATED RPPF'!$C$2:'AUTOMATED RPPF'!$AQ$365,18,FALSE)</f>
        <v>0.54831410000000003</v>
      </c>
      <c r="AL207" s="13">
        <f t="shared" si="106"/>
        <v>141</v>
      </c>
      <c r="AM207">
        <f>VLOOKUP($AD207,'AUTOMATED RPPF'!$C$2:'AUTOMATED RPPF'!$AQ$365,19,FALSE)</f>
        <v>0.2646271</v>
      </c>
      <c r="AN207" s="13">
        <f t="shared" si="107"/>
        <v>271</v>
      </c>
      <c r="AO207">
        <f t="shared" si="108"/>
        <v>196.83333333333334</v>
      </c>
      <c r="AP207">
        <f>IF(C207=1,(AO207/AE207),REF)</f>
        <v>581.44710121295475</v>
      </c>
      <c r="AQ207" s="13">
        <f t="shared" si="109"/>
        <v>220</v>
      </c>
      <c r="AR207">
        <f>IF(B207=1,(AO207/AI207),REF)</f>
        <v>402.21970786656607</v>
      </c>
      <c r="AS207" s="13">
        <f t="shared" si="110"/>
        <v>182</v>
      </c>
      <c r="AT207">
        <f t="shared" si="111"/>
        <v>141</v>
      </c>
      <c r="AU207" t="str">
        <f t="shared" si="112"/>
        <v>Montana St.</v>
      </c>
      <c r="AV207">
        <f t="shared" si="113"/>
        <v>0.19858757244282757</v>
      </c>
      <c r="AW207">
        <f t="shared" si="114"/>
        <v>0.26310960770393221</v>
      </c>
      <c r="AX207" t="str">
        <f t="shared" si="115"/>
        <v>Montana St.</v>
      </c>
      <c r="AY207">
        <f t="shared" si="116"/>
        <v>0.55632796415928454</v>
      </c>
      <c r="AZ207" s="13">
        <f t="shared" si="117"/>
        <v>206</v>
      </c>
      <c r="BA207" t="str">
        <f t="shared" si="118"/>
        <v>Montana St.</v>
      </c>
      <c r="BB207" t="str">
        <f t="shared" si="119"/>
        <v/>
      </c>
      <c r="BC207">
        <v>206</v>
      </c>
    </row>
    <row r="208" spans="1:55" x14ac:dyDescent="0.25">
      <c r="A208">
        <v>1</v>
      </c>
      <c r="B208">
        <v>1</v>
      </c>
      <c r="C208">
        <v>1</v>
      </c>
      <c r="D208" t="s">
        <v>73</v>
      </c>
      <c r="E208">
        <f>VLOOKUP($D208,'AUTOMATED RPPF'!$C$2:'AUTOMATED RPPF'!$Q$365,2,FALSE)</f>
        <v>74.7346</v>
      </c>
      <c r="F208">
        <f>VLOOKUP($D208,'AUTOMATED RPPF'!$C$2:'AUTOMATED RPPF'!$Q$365,3,FALSE)</f>
        <v>2</v>
      </c>
      <c r="G208">
        <f>VLOOKUP($D208,'AUTOMATED RPPF'!$C$2:'AUTOMATED RPPF'!$Q$365,4,FALSE)</f>
        <v>74.145799999999994</v>
      </c>
      <c r="H208">
        <f>VLOOKUP($D208,'AUTOMATED RPPF'!$C$2:'AUTOMATED RPPF'!$Q$365,5,FALSE)</f>
        <v>3</v>
      </c>
      <c r="I208">
        <f>VLOOKUP($D208,'AUTOMATED RPPF'!$C$2:'AUTOMATED RPPF'!$Q$365,6,FALSE)</f>
        <v>104.012</v>
      </c>
      <c r="J208">
        <f>VLOOKUP($D208,'AUTOMATED RPPF'!$C$2:'AUTOMATED RPPF'!$Q$365,7,FALSE)</f>
        <v>234</v>
      </c>
      <c r="K208">
        <f>VLOOKUP($D208,'AUTOMATED RPPF'!$C$2:'AUTOMATED RPPF'!$Q$365,8,FALSE)</f>
        <v>107.53100000000001</v>
      </c>
      <c r="L208">
        <f>VLOOKUP($D208,'AUTOMATED RPPF'!$C$2:'AUTOMATED RPPF'!$Q$365,9,FALSE)</f>
        <v>175</v>
      </c>
      <c r="M208">
        <f>VLOOKUP($D208,'AUTOMATED RPPF'!$C$2:'AUTOMATED RPPF'!$Q$365,10,FALSE)</f>
        <v>110.746</v>
      </c>
      <c r="N208">
        <f>VLOOKUP($D208,'AUTOMATED RPPF'!$C$2:'AUTOMATED RPPF'!$Q$365,11,FALSE)</f>
        <v>290</v>
      </c>
      <c r="O208">
        <f>VLOOKUP($D208,'AUTOMATED RPPF'!$C$2:'AUTOMATED RPPF'!$Q$365,12,FALSE)</f>
        <v>112.32899999999999</v>
      </c>
      <c r="P208">
        <f>VLOOKUP($D208,'AUTOMATED RPPF'!$C$2:'AUTOMATED RPPF'!$Q$365,13,FALSE)</f>
        <v>265</v>
      </c>
      <c r="Q208">
        <f>VLOOKUP($D208,'AUTOMATED RPPF'!$C$2:'AUTOMATED RPPF'!$Q$365,14,FALSE)</f>
        <v>-4.7985600000000002</v>
      </c>
      <c r="R208">
        <f>VLOOKUP($D208,'AUTOMATED RPPF'!$C$2:'AUTOMATED RPPF'!$Q$365,15,FALSE)</f>
        <v>224</v>
      </c>
      <c r="S208" t="str">
        <f t="shared" si="90"/>
        <v>Cal Poly</v>
      </c>
      <c r="T208">
        <f t="shared" si="91"/>
        <v>107.53100000000001</v>
      </c>
      <c r="U208" t="str">
        <f t="shared" si="92"/>
        <v>Cal Poly</v>
      </c>
      <c r="V208">
        <f t="shared" si="93"/>
        <v>-6.4200517564822548E-2</v>
      </c>
      <c r="W208" s="13">
        <f t="shared" si="94"/>
        <v>222</v>
      </c>
      <c r="X208" t="str">
        <f t="shared" si="95"/>
        <v>Cal Poly</v>
      </c>
      <c r="Y208">
        <f t="shared" si="96"/>
        <v>864149.8991789507</v>
      </c>
      <c r="Z208" s="13">
        <f t="shared" si="97"/>
        <v>91</v>
      </c>
      <c r="AA208">
        <f t="shared" si="98"/>
        <v>25.542612437662218</v>
      </c>
      <c r="AB208">
        <f t="shared" si="99"/>
        <v>135</v>
      </c>
      <c r="AC208">
        <f t="shared" si="100"/>
        <v>178.5</v>
      </c>
      <c r="AD208" t="str">
        <f t="shared" si="101"/>
        <v>Cal Poly</v>
      </c>
      <c r="AE208">
        <f>VLOOKUP($AD208,'AUTOMATED RPPF'!$C$2:'AUTOMATED RPPF'!$AQ$365,17,FALSE)</f>
        <v>0.44021840000000001</v>
      </c>
      <c r="AF208" s="13">
        <f t="shared" si="102"/>
        <v>184</v>
      </c>
      <c r="AG208">
        <f>VLOOKUP($AD208,'AUTOMATED RPPF'!$C$2:'AUTOMATED RPPF'!$AQ$365,16,FALSE)</f>
        <v>0.295427</v>
      </c>
      <c r="AH208" s="13">
        <f t="shared" si="103"/>
        <v>270</v>
      </c>
      <c r="AI208">
        <f t="shared" si="104"/>
        <v>0.3678227</v>
      </c>
      <c r="AJ208" s="13">
        <f t="shared" si="105"/>
        <v>229</v>
      </c>
      <c r="AK208">
        <f>VLOOKUP($AD208,'AUTOMATED RPPF'!$C$2:'AUTOMATED RPPF'!$AQ$365,18,FALSE)</f>
        <v>0.49371619999999999</v>
      </c>
      <c r="AL208" s="13">
        <f t="shared" si="106"/>
        <v>162</v>
      </c>
      <c r="AM208">
        <f>VLOOKUP($AD208,'AUTOMATED RPPF'!$C$2:'AUTOMATED RPPF'!$AQ$365,19,FALSE)</f>
        <v>0.32942369999999999</v>
      </c>
      <c r="AN208" s="13">
        <f t="shared" si="107"/>
        <v>237</v>
      </c>
      <c r="AO208">
        <f t="shared" si="108"/>
        <v>186.58333333333334</v>
      </c>
      <c r="AP208">
        <f>IF(C208=1,(AO208/AE208),REF)</f>
        <v>423.84265022391918</v>
      </c>
      <c r="AQ208" s="13">
        <f t="shared" si="109"/>
        <v>189</v>
      </c>
      <c r="AR208">
        <f>IF(B208=1,(AO208/AI208),REF)</f>
        <v>507.26432417937593</v>
      </c>
      <c r="AS208" s="13">
        <f t="shared" si="110"/>
        <v>210</v>
      </c>
      <c r="AT208">
        <f t="shared" si="111"/>
        <v>162</v>
      </c>
      <c r="AU208" t="str">
        <f t="shared" si="112"/>
        <v>Cal Poly</v>
      </c>
      <c r="AV208">
        <f t="shared" si="113"/>
        <v>0.26653998917981236</v>
      </c>
      <c r="AW208">
        <f t="shared" si="114"/>
        <v>0.1921071647421744</v>
      </c>
      <c r="AX208" t="str">
        <f t="shared" si="115"/>
        <v>Cal Poly</v>
      </c>
      <c r="AY208">
        <f t="shared" si="116"/>
        <v>0.55485497306422693</v>
      </c>
      <c r="AZ208" s="13">
        <f t="shared" si="117"/>
        <v>207</v>
      </c>
      <c r="BA208" t="str">
        <f t="shared" si="118"/>
        <v>Cal Poly</v>
      </c>
      <c r="BB208" t="str">
        <f t="shared" si="119"/>
        <v/>
      </c>
      <c r="BC208">
        <v>207</v>
      </c>
    </row>
    <row r="209" spans="1:55" x14ac:dyDescent="0.25">
      <c r="A209">
        <v>1</v>
      </c>
      <c r="B209">
        <v>1</v>
      </c>
      <c r="C209">
        <v>1</v>
      </c>
      <c r="D209" t="s">
        <v>108</v>
      </c>
      <c r="E209">
        <f>VLOOKUP($D209,'AUTOMATED RPPF'!$C$2:'AUTOMATED RPPF'!$Q$365,2,FALSE)</f>
        <v>64.150700000000001</v>
      </c>
      <c r="F209">
        <f>VLOOKUP($D209,'AUTOMATED RPPF'!$C$2:'AUTOMATED RPPF'!$Q$365,3,FALSE)</f>
        <v>349</v>
      </c>
      <c r="G209">
        <f>VLOOKUP($D209,'AUTOMATED RPPF'!$C$2:'AUTOMATED RPPF'!$Q$365,4,FALSE)</f>
        <v>63.113999999999997</v>
      </c>
      <c r="H209">
        <f>VLOOKUP($D209,'AUTOMATED RPPF'!$C$2:'AUTOMATED RPPF'!$Q$365,5,FALSE)</f>
        <v>354</v>
      </c>
      <c r="I209">
        <f>VLOOKUP($D209,'AUTOMATED RPPF'!$C$2:'AUTOMATED RPPF'!$Q$365,6,FALSE)</f>
        <v>104.886</v>
      </c>
      <c r="J209">
        <f>VLOOKUP($D209,'AUTOMATED RPPF'!$C$2:'AUTOMATED RPPF'!$Q$365,7,FALSE)</f>
        <v>205</v>
      </c>
      <c r="K209">
        <f>VLOOKUP($D209,'AUTOMATED RPPF'!$C$2:'AUTOMATED RPPF'!$Q$365,8,FALSE)</f>
        <v>102.83499999999999</v>
      </c>
      <c r="L209">
        <f>VLOOKUP($D209,'AUTOMATED RPPF'!$C$2:'AUTOMATED RPPF'!$Q$365,9,FALSE)</f>
        <v>263</v>
      </c>
      <c r="M209">
        <f>VLOOKUP($D209,'AUTOMATED RPPF'!$C$2:'AUTOMATED RPPF'!$Q$365,10,FALSE)</f>
        <v>103.15</v>
      </c>
      <c r="N209">
        <f>VLOOKUP($D209,'AUTOMATED RPPF'!$C$2:'AUTOMATED RPPF'!$Q$365,11,FALSE)</f>
        <v>107</v>
      </c>
      <c r="O209">
        <f>VLOOKUP($D209,'AUTOMATED RPPF'!$C$2:'AUTOMATED RPPF'!$Q$365,12,FALSE)</f>
        <v>106.36799999999999</v>
      </c>
      <c r="P209">
        <f>VLOOKUP($D209,'AUTOMATED RPPF'!$C$2:'AUTOMATED RPPF'!$Q$365,13,FALSE)</f>
        <v>150</v>
      </c>
      <c r="Q209">
        <f>VLOOKUP($D209,'AUTOMATED RPPF'!$C$2:'AUTOMATED RPPF'!$Q$365,14,FALSE)</f>
        <v>-3.5327199999999999</v>
      </c>
      <c r="R209">
        <f>VLOOKUP($D209,'AUTOMATED RPPF'!$C$2:'AUTOMATED RPPF'!$Q$365,15,FALSE)</f>
        <v>209</v>
      </c>
      <c r="S209" t="str">
        <f t="shared" si="90"/>
        <v>Drexel</v>
      </c>
      <c r="T209">
        <f t="shared" si="91"/>
        <v>102.83499999999999</v>
      </c>
      <c r="U209" t="str">
        <f t="shared" si="92"/>
        <v>Drexel</v>
      </c>
      <c r="V209">
        <f t="shared" si="93"/>
        <v>-5.5073444249244374E-2</v>
      </c>
      <c r="W209" s="13">
        <f t="shared" si="94"/>
        <v>216</v>
      </c>
      <c r="X209" t="str">
        <f t="shared" si="95"/>
        <v>Drexel</v>
      </c>
      <c r="Y209">
        <f t="shared" si="96"/>
        <v>678396.04050980741</v>
      </c>
      <c r="Z209" s="13">
        <f t="shared" si="97"/>
        <v>305</v>
      </c>
      <c r="AA209">
        <f t="shared" si="98"/>
        <v>27.270693972624048</v>
      </c>
      <c r="AB209">
        <f t="shared" si="99"/>
        <v>229</v>
      </c>
      <c r="AC209">
        <f t="shared" si="100"/>
        <v>222.5</v>
      </c>
      <c r="AD209" t="str">
        <f t="shared" si="101"/>
        <v>Drexel</v>
      </c>
      <c r="AE209">
        <f>VLOOKUP($AD209,'AUTOMATED RPPF'!$C$2:'AUTOMATED RPPF'!$AQ$365,17,FALSE)</f>
        <v>0.4144196</v>
      </c>
      <c r="AF209" s="13">
        <f t="shared" si="102"/>
        <v>196</v>
      </c>
      <c r="AG209">
        <f>VLOOKUP($AD209,'AUTOMATED RPPF'!$C$2:'AUTOMATED RPPF'!$AQ$365,16,FALSE)</f>
        <v>0.38532260000000002</v>
      </c>
      <c r="AH209" s="13">
        <f t="shared" si="103"/>
        <v>226</v>
      </c>
      <c r="AI209">
        <f t="shared" si="104"/>
        <v>0.39987110000000003</v>
      </c>
      <c r="AJ209" s="13">
        <f t="shared" si="105"/>
        <v>215</v>
      </c>
      <c r="AK209">
        <f>VLOOKUP($AD209,'AUTOMATED RPPF'!$C$2:'AUTOMATED RPPF'!$AQ$365,18,FALSE)</f>
        <v>0.4327201</v>
      </c>
      <c r="AL209" s="13">
        <f t="shared" si="106"/>
        <v>201</v>
      </c>
      <c r="AM209">
        <f>VLOOKUP($AD209,'AUTOMATED RPPF'!$C$2:'AUTOMATED RPPF'!$AQ$365,19,FALSE)</f>
        <v>0.36342170000000001</v>
      </c>
      <c r="AN209" s="13">
        <f t="shared" si="107"/>
        <v>216</v>
      </c>
      <c r="AO209">
        <f t="shared" si="108"/>
        <v>229.25</v>
      </c>
      <c r="AP209">
        <f>IF(C209=1,(AO209/AE209),REF)</f>
        <v>553.18329538467776</v>
      </c>
      <c r="AQ209" s="13">
        <f t="shared" si="109"/>
        <v>211</v>
      </c>
      <c r="AR209">
        <f>IF(B209=1,(AO209/AI209),REF)</f>
        <v>573.30974906663664</v>
      </c>
      <c r="AS209" s="13">
        <f t="shared" si="110"/>
        <v>227</v>
      </c>
      <c r="AT209">
        <f t="shared" si="111"/>
        <v>201</v>
      </c>
      <c r="AU209" t="str">
        <f t="shared" si="112"/>
        <v>Drexel</v>
      </c>
      <c r="AV209">
        <f t="shared" si="113"/>
        <v>0.24432507002221648</v>
      </c>
      <c r="AW209">
        <f t="shared" si="114"/>
        <v>0.20567460686898406</v>
      </c>
      <c r="AX209" t="str">
        <f t="shared" si="115"/>
        <v>Drexel</v>
      </c>
      <c r="AY209">
        <f t="shared" si="116"/>
        <v>0.55064649922741693</v>
      </c>
      <c r="AZ209" s="13">
        <f t="shared" si="117"/>
        <v>210</v>
      </c>
      <c r="BA209" t="str">
        <f t="shared" si="118"/>
        <v>Drexel</v>
      </c>
      <c r="BB209" t="str">
        <f t="shared" si="119"/>
        <v/>
      </c>
      <c r="BC209">
        <v>208</v>
      </c>
    </row>
    <row r="210" spans="1:55" x14ac:dyDescent="0.25">
      <c r="A210">
        <v>1</v>
      </c>
      <c r="B210">
        <v>1</v>
      </c>
      <c r="C210">
        <v>1</v>
      </c>
      <c r="D210" t="s">
        <v>331</v>
      </c>
      <c r="E210">
        <f>VLOOKUP($D210,'AUTOMATED RPPF'!$C$2:'AUTOMATED RPPF'!$Q$365,2,FALSE)</f>
        <v>67.127200000000002</v>
      </c>
      <c r="F210">
        <f>VLOOKUP($D210,'AUTOMATED RPPF'!$C$2:'AUTOMATED RPPF'!$Q$365,3,FALSE)</f>
        <v>229</v>
      </c>
      <c r="G210">
        <f>VLOOKUP($D210,'AUTOMATED RPPF'!$C$2:'AUTOMATED RPPF'!$Q$365,4,FALSE)</f>
        <v>65.880399999999995</v>
      </c>
      <c r="H210">
        <f>VLOOKUP($D210,'AUTOMATED RPPF'!$C$2:'AUTOMATED RPPF'!$Q$365,5,FALSE)</f>
        <v>256</v>
      </c>
      <c r="I210">
        <f>VLOOKUP($D210,'AUTOMATED RPPF'!$C$2:'AUTOMATED RPPF'!$Q$365,6,FALSE)</f>
        <v>108.218</v>
      </c>
      <c r="J210">
        <f>VLOOKUP($D210,'AUTOMATED RPPF'!$C$2:'AUTOMATED RPPF'!$Q$365,7,FALSE)</f>
        <v>132</v>
      </c>
      <c r="K210">
        <f>VLOOKUP($D210,'AUTOMATED RPPF'!$C$2:'AUTOMATED RPPF'!$Q$365,8,FALSE)</f>
        <v>109.607</v>
      </c>
      <c r="L210">
        <f>VLOOKUP($D210,'AUTOMATED RPPF'!$C$2:'AUTOMATED RPPF'!$Q$365,9,FALSE)</f>
        <v>128</v>
      </c>
      <c r="M210">
        <f>VLOOKUP($D210,'AUTOMATED RPPF'!$C$2:'AUTOMATED RPPF'!$Q$365,10,FALSE)</f>
        <v>107.92</v>
      </c>
      <c r="N210">
        <f>VLOOKUP($D210,'AUTOMATED RPPF'!$C$2:'AUTOMATED RPPF'!$Q$365,11,FALSE)</f>
        <v>222</v>
      </c>
      <c r="O210">
        <f>VLOOKUP($D210,'AUTOMATED RPPF'!$C$2:'AUTOMATED RPPF'!$Q$365,12,FALSE)</f>
        <v>112.164</v>
      </c>
      <c r="P210">
        <f>VLOOKUP($D210,'AUTOMATED RPPF'!$C$2:'AUTOMATED RPPF'!$Q$365,13,FALSE)</f>
        <v>259</v>
      </c>
      <c r="Q210">
        <f>VLOOKUP($D210,'AUTOMATED RPPF'!$C$2:'AUTOMATED RPPF'!$Q$365,14,FALSE)</f>
        <v>-2.55633</v>
      </c>
      <c r="R210">
        <f>VLOOKUP($D210,'AUTOMATED RPPF'!$C$2:'AUTOMATED RPPF'!$Q$365,15,FALSE)</f>
        <v>198</v>
      </c>
      <c r="S210" t="str">
        <f t="shared" si="90"/>
        <v>Texas St.</v>
      </c>
      <c r="T210">
        <f t="shared" si="91"/>
        <v>109.607</v>
      </c>
      <c r="U210" t="str">
        <f t="shared" si="92"/>
        <v>Texas St.</v>
      </c>
      <c r="V210">
        <f t="shared" si="93"/>
        <v>-3.8091861421301679E-2</v>
      </c>
      <c r="W210" s="13">
        <f t="shared" si="94"/>
        <v>199</v>
      </c>
      <c r="X210" t="str">
        <f t="shared" si="95"/>
        <v>Texas St.</v>
      </c>
      <c r="Y210">
        <f t="shared" si="96"/>
        <v>806445.67001691286</v>
      </c>
      <c r="Z210" s="13">
        <f t="shared" si="97"/>
        <v>148</v>
      </c>
      <c r="AA210">
        <f t="shared" si="98"/>
        <v>28.370503906590439</v>
      </c>
      <c r="AB210">
        <f t="shared" si="99"/>
        <v>291</v>
      </c>
      <c r="AC210">
        <f t="shared" si="100"/>
        <v>245</v>
      </c>
      <c r="AD210" t="str">
        <f t="shared" si="101"/>
        <v>Texas St.</v>
      </c>
      <c r="AE210">
        <f>VLOOKUP($AD210,'AUTOMATED RPPF'!$C$2:'AUTOMATED RPPF'!$AQ$365,17,FALSE)</f>
        <v>0.36082219999999998</v>
      </c>
      <c r="AF210" s="13">
        <f t="shared" si="102"/>
        <v>221</v>
      </c>
      <c r="AG210">
        <f>VLOOKUP($AD210,'AUTOMATED RPPF'!$C$2:'AUTOMATED RPPF'!$AQ$365,16,FALSE)</f>
        <v>0.55291539999999995</v>
      </c>
      <c r="AH210" s="13">
        <f t="shared" si="103"/>
        <v>154</v>
      </c>
      <c r="AI210">
        <f t="shared" si="104"/>
        <v>0.45686879999999996</v>
      </c>
      <c r="AJ210" s="13">
        <f t="shared" si="105"/>
        <v>184</v>
      </c>
      <c r="AK210">
        <f>VLOOKUP($AD210,'AUTOMATED RPPF'!$C$2:'AUTOMATED RPPF'!$AQ$365,18,FALSE)</f>
        <v>0.46601759999999998</v>
      </c>
      <c r="AL210" s="13">
        <f t="shared" si="106"/>
        <v>176</v>
      </c>
      <c r="AM210">
        <f>VLOOKUP($AD210,'AUTOMATED RPPF'!$C$2:'AUTOMATED RPPF'!$AQ$365,19,FALSE)</f>
        <v>0.30462509999999998</v>
      </c>
      <c r="AN210" s="13">
        <f t="shared" si="107"/>
        <v>251</v>
      </c>
      <c r="AO210">
        <f t="shared" si="108"/>
        <v>200.5</v>
      </c>
      <c r="AP210">
        <f>IF(C210=1,(AO210/AE210),REF)</f>
        <v>555.67534370113594</v>
      </c>
      <c r="AQ210" s="13">
        <f t="shared" si="109"/>
        <v>212</v>
      </c>
      <c r="AR210">
        <f>IF(B210=1,(AO210/AI210),REF)</f>
        <v>438.85684467838473</v>
      </c>
      <c r="AS210" s="13">
        <f t="shared" si="110"/>
        <v>195</v>
      </c>
      <c r="AT210">
        <f t="shared" si="111"/>
        <v>176</v>
      </c>
      <c r="AU210" t="str">
        <f t="shared" si="112"/>
        <v>Texas St.</v>
      </c>
      <c r="AV210">
        <f t="shared" si="113"/>
        <v>0.2126306113664081</v>
      </c>
      <c r="AW210">
        <f t="shared" si="114"/>
        <v>0.2429743704351722</v>
      </c>
      <c r="AX210" t="str">
        <f t="shared" si="115"/>
        <v>Texas St.</v>
      </c>
      <c r="AY210">
        <f t="shared" si="116"/>
        <v>0.55337990876591026</v>
      </c>
      <c r="AZ210" s="13">
        <f t="shared" si="117"/>
        <v>209</v>
      </c>
      <c r="BA210" t="str">
        <f t="shared" si="118"/>
        <v>Texas St.</v>
      </c>
      <c r="BB210" t="str">
        <f t="shared" si="119"/>
        <v/>
      </c>
      <c r="BC210">
        <v>209</v>
      </c>
    </row>
    <row r="211" spans="1:55" x14ac:dyDescent="0.25">
      <c r="A211">
        <v>1</v>
      </c>
      <c r="B211">
        <v>1</v>
      </c>
      <c r="C211">
        <v>1</v>
      </c>
      <c r="D211" t="s">
        <v>66</v>
      </c>
      <c r="E211">
        <f>VLOOKUP($D211,'AUTOMATED RPPF'!$C$2:'AUTOMATED RPPF'!$Q$365,2,FALSE)</f>
        <v>66.878299999999996</v>
      </c>
      <c r="F211">
        <f>VLOOKUP($D211,'AUTOMATED RPPF'!$C$2:'AUTOMATED RPPF'!$Q$365,3,FALSE)</f>
        <v>247</v>
      </c>
      <c r="G211">
        <f>VLOOKUP($D211,'AUTOMATED RPPF'!$C$2:'AUTOMATED RPPF'!$Q$365,4,FALSE)</f>
        <v>65.696200000000005</v>
      </c>
      <c r="H211">
        <f>VLOOKUP($D211,'AUTOMATED RPPF'!$C$2:'AUTOMATED RPPF'!$Q$365,5,FALSE)</f>
        <v>265</v>
      </c>
      <c r="I211">
        <f>VLOOKUP($D211,'AUTOMATED RPPF'!$C$2:'AUTOMATED RPPF'!$Q$365,6,FALSE)</f>
        <v>105.627</v>
      </c>
      <c r="J211">
        <f>VLOOKUP($D211,'AUTOMATED RPPF'!$C$2:'AUTOMATED RPPF'!$Q$365,7,FALSE)</f>
        <v>184</v>
      </c>
      <c r="K211">
        <f>VLOOKUP($D211,'AUTOMATED RPPF'!$C$2:'AUTOMATED RPPF'!$Q$365,8,FALSE)</f>
        <v>105.79300000000001</v>
      </c>
      <c r="L211">
        <f>VLOOKUP($D211,'AUTOMATED RPPF'!$C$2:'AUTOMATED RPPF'!$Q$365,9,FALSE)</f>
        <v>210</v>
      </c>
      <c r="M211">
        <f>VLOOKUP($D211,'AUTOMATED RPPF'!$C$2:'AUTOMATED RPPF'!$Q$365,10,FALSE)</f>
        <v>107.13800000000001</v>
      </c>
      <c r="N211">
        <f>VLOOKUP($D211,'AUTOMATED RPPF'!$C$2:'AUTOMATED RPPF'!$Q$365,11,FALSE)</f>
        <v>203</v>
      </c>
      <c r="O211">
        <f>VLOOKUP($D211,'AUTOMATED RPPF'!$C$2:'AUTOMATED RPPF'!$Q$365,12,FALSE)</f>
        <v>109.715</v>
      </c>
      <c r="P211">
        <f>VLOOKUP($D211,'AUTOMATED RPPF'!$C$2:'AUTOMATED RPPF'!$Q$365,13,FALSE)</f>
        <v>216</v>
      </c>
      <c r="Q211">
        <f>VLOOKUP($D211,'AUTOMATED RPPF'!$C$2:'AUTOMATED RPPF'!$Q$365,14,FALSE)</f>
        <v>-3.9218799999999998</v>
      </c>
      <c r="R211">
        <f>VLOOKUP($D211,'AUTOMATED RPPF'!$C$2:'AUTOMATED RPPF'!$Q$365,15,FALSE)</f>
        <v>218</v>
      </c>
      <c r="S211" t="str">
        <f t="shared" si="90"/>
        <v>Brown</v>
      </c>
      <c r="T211">
        <f t="shared" si="91"/>
        <v>105.79300000000001</v>
      </c>
      <c r="U211" t="str">
        <f t="shared" si="92"/>
        <v>Brown</v>
      </c>
      <c r="V211">
        <f t="shared" si="93"/>
        <v>-5.8643835145331107E-2</v>
      </c>
      <c r="W211" s="13">
        <f t="shared" si="94"/>
        <v>218</v>
      </c>
      <c r="X211" t="str">
        <f t="shared" si="95"/>
        <v>Brown</v>
      </c>
      <c r="Y211">
        <f t="shared" si="96"/>
        <v>748512.55715107673</v>
      </c>
      <c r="Z211" s="13">
        <f t="shared" si="97"/>
        <v>218</v>
      </c>
      <c r="AA211">
        <f t="shared" si="98"/>
        <v>27.487825605289878</v>
      </c>
      <c r="AB211">
        <f t="shared" si="99"/>
        <v>236</v>
      </c>
      <c r="AC211">
        <f t="shared" si="100"/>
        <v>227</v>
      </c>
      <c r="AD211" t="str">
        <f t="shared" si="101"/>
        <v>Brown</v>
      </c>
      <c r="AE211">
        <f>VLOOKUP($AD211,'AUTOMATED RPPF'!$C$2:'AUTOMATED RPPF'!$AQ$365,17,FALSE)</f>
        <v>0.38322089999999998</v>
      </c>
      <c r="AF211" s="13">
        <f t="shared" si="102"/>
        <v>209</v>
      </c>
      <c r="AG211">
        <f>VLOOKUP($AD211,'AUTOMATED RPPF'!$C$2:'AUTOMATED RPPF'!$AQ$365,16,FALSE)</f>
        <v>0.44631979999999999</v>
      </c>
      <c r="AH211" s="13">
        <f t="shared" si="103"/>
        <v>198</v>
      </c>
      <c r="AI211">
        <f t="shared" si="104"/>
        <v>0.41477034999999995</v>
      </c>
      <c r="AJ211" s="13">
        <f t="shared" si="105"/>
        <v>207</v>
      </c>
      <c r="AK211">
        <f>VLOOKUP($AD211,'AUTOMATED RPPF'!$C$2:'AUTOMATED RPPF'!$AQ$365,18,FALSE)</f>
        <v>0.43941970000000002</v>
      </c>
      <c r="AL211" s="13">
        <f t="shared" si="106"/>
        <v>197</v>
      </c>
      <c r="AM211">
        <f>VLOOKUP($AD211,'AUTOMATED RPPF'!$C$2:'AUTOMATED RPPF'!$AQ$365,19,FALSE)</f>
        <v>0.31152479999999999</v>
      </c>
      <c r="AN211" s="13">
        <f t="shared" si="107"/>
        <v>248</v>
      </c>
      <c r="AO211">
        <f t="shared" si="108"/>
        <v>219.16666666666666</v>
      </c>
      <c r="AP211">
        <f>IF(C211=1,(AO211/AE211),REF)</f>
        <v>571.90687320724589</v>
      </c>
      <c r="AQ211" s="13">
        <f t="shared" si="109"/>
        <v>219</v>
      </c>
      <c r="AR211">
        <f>IF(B211=1,(AO211/AI211),REF)</f>
        <v>528.40485504006415</v>
      </c>
      <c r="AS211" s="13">
        <f t="shared" si="110"/>
        <v>215</v>
      </c>
      <c r="AT211">
        <f t="shared" si="111"/>
        <v>197</v>
      </c>
      <c r="AU211" t="str">
        <f t="shared" si="112"/>
        <v>Brown</v>
      </c>
      <c r="AV211">
        <f t="shared" si="113"/>
        <v>0.2251807728268245</v>
      </c>
      <c r="AW211">
        <f t="shared" si="114"/>
        <v>0.21552426742139377</v>
      </c>
      <c r="AX211" t="str">
        <f t="shared" si="115"/>
        <v>Brown</v>
      </c>
      <c r="AY211">
        <f t="shared" si="116"/>
        <v>0.5460686053327668</v>
      </c>
      <c r="AZ211" s="13">
        <f t="shared" si="117"/>
        <v>213</v>
      </c>
      <c r="BA211" t="str">
        <f t="shared" si="118"/>
        <v>Brown</v>
      </c>
      <c r="BB211" t="str">
        <f t="shared" si="119"/>
        <v/>
      </c>
      <c r="BC211">
        <v>210</v>
      </c>
    </row>
    <row r="212" spans="1:55" x14ac:dyDescent="0.25">
      <c r="A212">
        <v>1</v>
      </c>
      <c r="B212">
        <v>1</v>
      </c>
      <c r="C212">
        <v>1</v>
      </c>
      <c r="D212" t="s">
        <v>37</v>
      </c>
      <c r="E212">
        <f>VLOOKUP($D212,'AUTOMATED RPPF'!$C$2:'AUTOMATED RPPF'!$Q$365,2,FALSE)</f>
        <v>69.537499999999994</v>
      </c>
      <c r="F212">
        <f>VLOOKUP($D212,'AUTOMATED RPPF'!$C$2:'AUTOMATED RPPF'!$Q$365,3,FALSE)</f>
        <v>107</v>
      </c>
      <c r="G212">
        <f>VLOOKUP($D212,'AUTOMATED RPPF'!$C$2:'AUTOMATED RPPF'!$Q$365,4,FALSE)</f>
        <v>68.865099999999998</v>
      </c>
      <c r="H212">
        <f>VLOOKUP($D212,'AUTOMATED RPPF'!$C$2:'AUTOMATED RPPF'!$Q$365,5,FALSE)</f>
        <v>99</v>
      </c>
      <c r="I212">
        <f>VLOOKUP($D212,'AUTOMATED RPPF'!$C$2:'AUTOMATED RPPF'!$Q$365,6,FALSE)</f>
        <v>96.148300000000006</v>
      </c>
      <c r="J212">
        <f>VLOOKUP($D212,'AUTOMATED RPPF'!$C$2:'AUTOMATED RPPF'!$Q$365,7,FALSE)</f>
        <v>341</v>
      </c>
      <c r="K212">
        <f>VLOOKUP($D212,'AUTOMATED RPPF'!$C$2:'AUTOMATED RPPF'!$Q$365,8,FALSE)</f>
        <v>99.894999999999996</v>
      </c>
      <c r="L212">
        <f>VLOOKUP($D212,'AUTOMATED RPPF'!$C$2:'AUTOMATED RPPF'!$Q$365,9,FALSE)</f>
        <v>313</v>
      </c>
      <c r="M212">
        <f>VLOOKUP($D212,'AUTOMATED RPPF'!$C$2:'AUTOMATED RPPF'!$Q$365,10,FALSE)</f>
        <v>103.075</v>
      </c>
      <c r="N212">
        <f>VLOOKUP($D212,'AUTOMATED RPPF'!$C$2:'AUTOMATED RPPF'!$Q$365,11,FALSE)</f>
        <v>105</v>
      </c>
      <c r="O212">
        <f>VLOOKUP($D212,'AUTOMATED RPPF'!$C$2:'AUTOMATED RPPF'!$Q$365,12,FALSE)</f>
        <v>104.194</v>
      </c>
      <c r="P212">
        <f>VLOOKUP($D212,'AUTOMATED RPPF'!$C$2:'AUTOMATED RPPF'!$Q$365,13,FALSE)</f>
        <v>106</v>
      </c>
      <c r="Q212">
        <f>VLOOKUP($D212,'AUTOMATED RPPF'!$C$2:'AUTOMATED RPPF'!$Q$365,14,FALSE)</f>
        <v>-4.2994599999999998</v>
      </c>
      <c r="R212">
        <f>VLOOKUP($D212,'AUTOMATED RPPF'!$C$2:'AUTOMATED RPPF'!$Q$365,15,FALSE)</f>
        <v>220</v>
      </c>
      <c r="S212" t="str">
        <f t="shared" si="90"/>
        <v>Abilene Christian</v>
      </c>
      <c r="T212">
        <f t="shared" si="91"/>
        <v>99.894999999999996</v>
      </c>
      <c r="U212" t="str">
        <f t="shared" si="92"/>
        <v>Abilene Christian</v>
      </c>
      <c r="V212">
        <f t="shared" si="93"/>
        <v>-6.1822757504943475E-2</v>
      </c>
      <c r="W212" s="13">
        <f t="shared" si="94"/>
        <v>220</v>
      </c>
      <c r="X212" t="str">
        <f t="shared" si="95"/>
        <v>Abilene Christian</v>
      </c>
      <c r="Y212">
        <f t="shared" si="96"/>
        <v>693915.4791509374</v>
      </c>
      <c r="Z212" s="13">
        <f t="shared" si="97"/>
        <v>287</v>
      </c>
      <c r="AA212">
        <f t="shared" si="98"/>
        <v>24.34048706723873</v>
      </c>
      <c r="AB212">
        <f t="shared" si="99"/>
        <v>88</v>
      </c>
      <c r="AC212">
        <f t="shared" si="100"/>
        <v>154</v>
      </c>
      <c r="AD212" t="str">
        <f t="shared" si="101"/>
        <v>Abilene Christian</v>
      </c>
      <c r="AE212">
        <f>VLOOKUP($AD212,'AUTOMATED RPPF'!$C$2:'AUTOMATED RPPF'!$AQ$365,17,FALSE)</f>
        <v>0.39142070000000001</v>
      </c>
      <c r="AF212" s="13">
        <f t="shared" si="102"/>
        <v>207</v>
      </c>
      <c r="AG212">
        <f>VLOOKUP($AD212,'AUTOMATED RPPF'!$C$2:'AUTOMATED RPPF'!$AQ$365,16,FALSE)</f>
        <v>0.43662010000000001</v>
      </c>
      <c r="AH212" s="13">
        <f t="shared" si="103"/>
        <v>201</v>
      </c>
      <c r="AI212">
        <f t="shared" si="104"/>
        <v>0.41402040000000001</v>
      </c>
      <c r="AJ212" s="13">
        <f t="shared" si="105"/>
        <v>208</v>
      </c>
      <c r="AK212">
        <f>VLOOKUP($AD212,'AUTOMATED RPPF'!$C$2:'AUTOMATED RPPF'!$AQ$365,18,FALSE)</f>
        <v>0.34952280000000002</v>
      </c>
      <c r="AL212" s="13">
        <f t="shared" si="106"/>
        <v>228</v>
      </c>
      <c r="AM212">
        <f>VLOOKUP($AD212,'AUTOMATED RPPF'!$C$2:'AUTOMATED RPPF'!$AQ$365,19,FALSE)</f>
        <v>0.33792329999999998</v>
      </c>
      <c r="AN212" s="13">
        <f t="shared" si="107"/>
        <v>233</v>
      </c>
      <c r="AO212">
        <f t="shared" si="108"/>
        <v>221.66666666666666</v>
      </c>
      <c r="AP212">
        <f>IF(C212=1,(AO212/AE212),REF)</f>
        <v>566.31309142992859</v>
      </c>
      <c r="AQ212" s="13">
        <f t="shared" si="109"/>
        <v>215</v>
      </c>
      <c r="AR212">
        <f>IF(B212=1,(AO212/AI212),REF)</f>
        <v>535.40034903272078</v>
      </c>
      <c r="AS212" s="13">
        <f t="shared" si="110"/>
        <v>218</v>
      </c>
      <c r="AT212">
        <f t="shared" si="111"/>
        <v>208</v>
      </c>
      <c r="AU212" t="str">
        <f t="shared" si="112"/>
        <v>Abilene Christian</v>
      </c>
      <c r="AV212">
        <f t="shared" si="113"/>
        <v>0.23022515793198312</v>
      </c>
      <c r="AW212">
        <f t="shared" si="114"/>
        <v>0.2147811847828823</v>
      </c>
      <c r="AX212" t="str">
        <f t="shared" si="115"/>
        <v>Abilene Christian</v>
      </c>
      <c r="AY212">
        <f t="shared" si="116"/>
        <v>0.54819425787585174</v>
      </c>
      <c r="AZ212" s="13">
        <f t="shared" si="117"/>
        <v>211</v>
      </c>
      <c r="BA212" t="str">
        <f t="shared" si="118"/>
        <v>Abilene Christian</v>
      </c>
      <c r="BB212" t="str">
        <f t="shared" si="119"/>
        <v/>
      </c>
      <c r="BC212">
        <v>211</v>
      </c>
    </row>
    <row r="213" spans="1:55" x14ac:dyDescent="0.25">
      <c r="A213">
        <v>1</v>
      </c>
      <c r="B213">
        <v>1</v>
      </c>
      <c r="C213">
        <v>1</v>
      </c>
      <c r="D213" t="s">
        <v>81</v>
      </c>
      <c r="E213">
        <f>VLOOKUP($D213,'AUTOMATED RPPF'!$C$2:'AUTOMATED RPPF'!$Q$365,2,FALSE)</f>
        <v>68.777799999999999</v>
      </c>
      <c r="F213">
        <f>VLOOKUP($D213,'AUTOMATED RPPF'!$C$2:'AUTOMATED RPPF'!$Q$365,3,FALSE)</f>
        <v>147</v>
      </c>
      <c r="G213">
        <f>VLOOKUP($D213,'AUTOMATED RPPF'!$C$2:'AUTOMATED RPPF'!$Q$365,4,FALSE)</f>
        <v>67.569699999999997</v>
      </c>
      <c r="H213">
        <f>VLOOKUP($D213,'AUTOMATED RPPF'!$C$2:'AUTOMATED RPPF'!$Q$365,5,FALSE)</f>
        <v>175</v>
      </c>
      <c r="I213">
        <f>VLOOKUP($D213,'AUTOMATED RPPF'!$C$2:'AUTOMATED RPPF'!$Q$365,6,FALSE)</f>
        <v>104.69199999999999</v>
      </c>
      <c r="J213">
        <f>VLOOKUP($D213,'AUTOMATED RPPF'!$C$2:'AUTOMATED RPPF'!$Q$365,7,FALSE)</f>
        <v>211</v>
      </c>
      <c r="K213">
        <f>VLOOKUP($D213,'AUTOMATED RPPF'!$C$2:'AUTOMATED RPPF'!$Q$365,8,FALSE)</f>
        <v>106.88200000000001</v>
      </c>
      <c r="L213">
        <f>VLOOKUP($D213,'AUTOMATED RPPF'!$C$2:'AUTOMATED RPPF'!$Q$365,9,FALSE)</f>
        <v>190</v>
      </c>
      <c r="M213">
        <f>VLOOKUP($D213,'AUTOMATED RPPF'!$C$2:'AUTOMATED RPPF'!$Q$365,10,FALSE)</f>
        <v>108.94</v>
      </c>
      <c r="N213">
        <f>VLOOKUP($D213,'AUTOMATED RPPF'!$C$2:'AUTOMATED RPPF'!$Q$365,11,FALSE)</f>
        <v>250</v>
      </c>
      <c r="O213">
        <f>VLOOKUP($D213,'AUTOMATED RPPF'!$C$2:'AUTOMATED RPPF'!$Q$365,12,FALSE)</f>
        <v>109.33</v>
      </c>
      <c r="P213">
        <f>VLOOKUP($D213,'AUTOMATED RPPF'!$C$2:'AUTOMATED RPPF'!$Q$365,13,FALSE)</f>
        <v>207</v>
      </c>
      <c r="Q213">
        <f>VLOOKUP($D213,'AUTOMATED RPPF'!$C$2:'AUTOMATED RPPF'!$Q$365,14,FALSE)</f>
        <v>-2.4483299999999999</v>
      </c>
      <c r="R213">
        <f>VLOOKUP($D213,'AUTOMATED RPPF'!$C$2:'AUTOMATED RPPF'!$Q$365,15,FALSE)</f>
        <v>196</v>
      </c>
      <c r="S213" t="str">
        <f t="shared" si="90"/>
        <v>Central Michigan</v>
      </c>
      <c r="T213">
        <f t="shared" si="91"/>
        <v>106.88200000000001</v>
      </c>
      <c r="U213" t="str">
        <f t="shared" si="92"/>
        <v>Central Michigan</v>
      </c>
      <c r="V213">
        <f t="shared" si="93"/>
        <v>-3.5592880260781723E-2</v>
      </c>
      <c r="W213" s="13">
        <f t="shared" si="94"/>
        <v>196</v>
      </c>
      <c r="X213" t="str">
        <f t="shared" si="95"/>
        <v>Central Michigan</v>
      </c>
      <c r="Y213">
        <f t="shared" si="96"/>
        <v>785701.21285648725</v>
      </c>
      <c r="Z213" s="13">
        <f t="shared" si="97"/>
        <v>173</v>
      </c>
      <c r="AA213">
        <f t="shared" si="98"/>
        <v>26.578757642065614</v>
      </c>
      <c r="AB213">
        <f t="shared" si="99"/>
        <v>189</v>
      </c>
      <c r="AC213">
        <f t="shared" si="100"/>
        <v>192.5</v>
      </c>
      <c r="AD213" t="str">
        <f t="shared" si="101"/>
        <v>Central Michigan</v>
      </c>
      <c r="AE213">
        <f>VLOOKUP($AD213,'AUTOMATED RPPF'!$C$2:'AUTOMATED RPPF'!$AQ$365,17,FALSE)</f>
        <v>0.38572079999999997</v>
      </c>
      <c r="AF213" s="13">
        <f t="shared" si="102"/>
        <v>208</v>
      </c>
      <c r="AG213">
        <f>VLOOKUP($AD213,'AUTOMATED RPPF'!$C$2:'AUTOMATED RPPF'!$AQ$365,16,FALSE)</f>
        <v>0.47981829999999998</v>
      </c>
      <c r="AH213" s="13">
        <f t="shared" si="103"/>
        <v>183</v>
      </c>
      <c r="AI213">
        <f t="shared" si="104"/>
        <v>0.43276954999999995</v>
      </c>
      <c r="AJ213" s="13">
        <f t="shared" si="105"/>
        <v>197</v>
      </c>
      <c r="AK213">
        <f>VLOOKUP($AD213,'AUTOMATED RPPF'!$C$2:'AUTOMATED RPPF'!$AQ$365,18,FALSE)</f>
        <v>0.47041719999999998</v>
      </c>
      <c r="AL213" s="13">
        <f t="shared" si="106"/>
        <v>172</v>
      </c>
      <c r="AM213">
        <f>VLOOKUP($AD213,'AUTOMATED RPPF'!$C$2:'AUTOMATED RPPF'!$AQ$365,19,FALSE)</f>
        <v>0.24382809999999999</v>
      </c>
      <c r="AN213" s="13">
        <f t="shared" si="107"/>
        <v>281</v>
      </c>
      <c r="AO213">
        <f t="shared" si="108"/>
        <v>201.91666666666666</v>
      </c>
      <c r="AP213">
        <f>IF(C213=1,(AO213/AE213),REF)</f>
        <v>523.47881334547344</v>
      </c>
      <c r="AQ213" s="13">
        <f t="shared" si="109"/>
        <v>207</v>
      </c>
      <c r="AR213">
        <f>IF(B213=1,(AO213/AI213),REF)</f>
        <v>466.5685621057828</v>
      </c>
      <c r="AS213" s="13">
        <f t="shared" si="110"/>
        <v>203</v>
      </c>
      <c r="AT213">
        <f t="shared" si="111"/>
        <v>172</v>
      </c>
      <c r="AU213" t="str">
        <f t="shared" si="112"/>
        <v>Central Michigan</v>
      </c>
      <c r="AV213">
        <f t="shared" si="113"/>
        <v>0.22866400106631754</v>
      </c>
      <c r="AW213">
        <f t="shared" si="114"/>
        <v>0.22840288549458065</v>
      </c>
      <c r="AX213" t="str">
        <f t="shared" si="115"/>
        <v>Central Michigan</v>
      </c>
      <c r="AY213">
        <f t="shared" si="116"/>
        <v>0.55408948073390218</v>
      </c>
      <c r="AZ213" s="13">
        <f t="shared" si="117"/>
        <v>208</v>
      </c>
      <c r="BA213" t="str">
        <f t="shared" si="118"/>
        <v>Central Michigan</v>
      </c>
      <c r="BB213" t="str">
        <f t="shared" si="119"/>
        <v/>
      </c>
      <c r="BC213">
        <v>212</v>
      </c>
    </row>
    <row r="214" spans="1:55" x14ac:dyDescent="0.25">
      <c r="A214">
        <v>1</v>
      </c>
      <c r="B214">
        <v>1</v>
      </c>
      <c r="C214">
        <v>1</v>
      </c>
      <c r="D214" t="s">
        <v>146</v>
      </c>
      <c r="E214">
        <f>VLOOKUP($D214,'AUTOMATED RPPF'!$C$2:'AUTOMATED RPPF'!$Q$365,2,FALSE)</f>
        <v>64.739900000000006</v>
      </c>
      <c r="F214">
        <f>VLOOKUP($D214,'AUTOMATED RPPF'!$C$2:'AUTOMATED RPPF'!$Q$365,3,FALSE)</f>
        <v>335</v>
      </c>
      <c r="G214">
        <f>VLOOKUP($D214,'AUTOMATED RPPF'!$C$2:'AUTOMATED RPPF'!$Q$365,4,FALSE)</f>
        <v>64.164699999999996</v>
      </c>
      <c r="H214">
        <f>VLOOKUP($D214,'AUTOMATED RPPF'!$C$2:'AUTOMATED RPPF'!$Q$365,5,FALSE)</f>
        <v>331</v>
      </c>
      <c r="I214">
        <f>VLOOKUP($D214,'AUTOMATED RPPF'!$C$2:'AUTOMATED RPPF'!$Q$365,6,FALSE)</f>
        <v>96.611900000000006</v>
      </c>
      <c r="J214">
        <f>VLOOKUP($D214,'AUTOMATED RPPF'!$C$2:'AUTOMATED RPPF'!$Q$365,7,FALSE)</f>
        <v>335</v>
      </c>
      <c r="K214">
        <f>VLOOKUP($D214,'AUTOMATED RPPF'!$C$2:'AUTOMATED RPPF'!$Q$365,8,FALSE)</f>
        <v>98.802300000000002</v>
      </c>
      <c r="L214">
        <f>VLOOKUP($D214,'AUTOMATED RPPF'!$C$2:'AUTOMATED RPPF'!$Q$365,9,FALSE)</f>
        <v>330</v>
      </c>
      <c r="M214">
        <f>VLOOKUP($D214,'AUTOMATED RPPF'!$C$2:'AUTOMATED RPPF'!$Q$365,10,FALSE)</f>
        <v>101.44499999999999</v>
      </c>
      <c r="N214">
        <f>VLOOKUP($D214,'AUTOMATED RPPF'!$C$2:'AUTOMATED RPPF'!$Q$365,11,FALSE)</f>
        <v>74</v>
      </c>
      <c r="O214">
        <f>VLOOKUP($D214,'AUTOMATED RPPF'!$C$2:'AUTOMATED RPPF'!$Q$365,12,FALSE)</f>
        <v>103.42</v>
      </c>
      <c r="P214">
        <f>VLOOKUP($D214,'AUTOMATED RPPF'!$C$2:'AUTOMATED RPPF'!$Q$365,13,FALSE)</f>
        <v>96</v>
      </c>
      <c r="Q214">
        <f>VLOOKUP($D214,'AUTOMATED RPPF'!$C$2:'AUTOMATED RPPF'!$Q$365,14,FALSE)</f>
        <v>-4.6174200000000001</v>
      </c>
      <c r="R214">
        <f>VLOOKUP($D214,'AUTOMATED RPPF'!$C$2:'AUTOMATED RPPF'!$Q$365,15,FALSE)</f>
        <v>222</v>
      </c>
      <c r="S214" t="str">
        <f t="shared" si="90"/>
        <v>Hofstra</v>
      </c>
      <c r="T214">
        <f t="shared" si="91"/>
        <v>98.802300000000002</v>
      </c>
      <c r="U214" t="str">
        <f t="shared" si="92"/>
        <v>Hofstra</v>
      </c>
      <c r="V214">
        <f t="shared" si="93"/>
        <v>-7.1326956019394511E-2</v>
      </c>
      <c r="W214" s="13">
        <f t="shared" si="94"/>
        <v>225</v>
      </c>
      <c r="X214" t="str">
        <f t="shared" si="95"/>
        <v>Hofstra</v>
      </c>
      <c r="Y214">
        <f t="shared" si="96"/>
        <v>631984.07278822619</v>
      </c>
      <c r="Z214" s="13">
        <f t="shared" si="97"/>
        <v>343</v>
      </c>
      <c r="AA214">
        <f t="shared" si="98"/>
        <v>25.834212601320289</v>
      </c>
      <c r="AB214">
        <f t="shared" si="99"/>
        <v>154</v>
      </c>
      <c r="AC214">
        <f t="shared" si="100"/>
        <v>189.5</v>
      </c>
      <c r="AD214" t="str">
        <f t="shared" si="101"/>
        <v>Hofstra</v>
      </c>
      <c r="AE214">
        <f>VLOOKUP($AD214,'AUTOMATED RPPF'!$C$2:'AUTOMATED RPPF'!$AQ$365,17,FALSE)</f>
        <v>0.42871900000000002</v>
      </c>
      <c r="AF214" s="13">
        <f t="shared" si="102"/>
        <v>190</v>
      </c>
      <c r="AG214">
        <f>VLOOKUP($AD214,'AUTOMATED RPPF'!$C$2:'AUTOMATED RPPF'!$AQ$365,16,FALSE)</f>
        <v>0.2834275</v>
      </c>
      <c r="AH214" s="13">
        <f t="shared" si="103"/>
        <v>276</v>
      </c>
      <c r="AI214">
        <f t="shared" si="104"/>
        <v>0.35607325000000001</v>
      </c>
      <c r="AJ214" s="13">
        <f t="shared" si="105"/>
        <v>236</v>
      </c>
      <c r="AK214">
        <f>VLOOKUP($AD214,'AUTOMATED RPPF'!$C$2:'AUTOMATED RPPF'!$AQ$365,18,FALSE)</f>
        <v>0.44931870000000002</v>
      </c>
      <c r="AL214" s="13">
        <f t="shared" si="106"/>
        <v>187</v>
      </c>
      <c r="AM214">
        <f>VLOOKUP($AD214,'AUTOMATED RPPF'!$C$2:'AUTOMATED RPPF'!$AQ$365,19,FALSE)</f>
        <v>0.342223</v>
      </c>
      <c r="AN214" s="13">
        <f t="shared" si="107"/>
        <v>230</v>
      </c>
      <c r="AO214">
        <f t="shared" si="108"/>
        <v>235.08333333333334</v>
      </c>
      <c r="AP214">
        <f>IF(C214=1,(AO214/AE214),REF)</f>
        <v>548.33896639368288</v>
      </c>
      <c r="AQ214" s="13">
        <f t="shared" si="109"/>
        <v>209</v>
      </c>
      <c r="AR214">
        <f>IF(B214=1,(AO214/AI214),REF)</f>
        <v>660.21059805344362</v>
      </c>
      <c r="AS214" s="13">
        <f t="shared" si="110"/>
        <v>234</v>
      </c>
      <c r="AT214">
        <f t="shared" si="111"/>
        <v>187</v>
      </c>
      <c r="AU214" t="str">
        <f t="shared" si="112"/>
        <v>Hofstra</v>
      </c>
      <c r="AV214">
        <f t="shared" si="113"/>
        <v>0.25297783441973054</v>
      </c>
      <c r="AW214">
        <f t="shared" si="114"/>
        <v>0.17994441068804062</v>
      </c>
      <c r="AX214" t="str">
        <f t="shared" si="115"/>
        <v>Hofstra</v>
      </c>
      <c r="AY214">
        <f t="shared" si="116"/>
        <v>0.54219057331247811</v>
      </c>
      <c r="AZ214" s="13">
        <f t="shared" si="117"/>
        <v>215</v>
      </c>
      <c r="BA214" t="str">
        <f t="shared" si="118"/>
        <v>Hofstra</v>
      </c>
      <c r="BB214" t="str">
        <f t="shared" si="119"/>
        <v/>
      </c>
      <c r="BC214">
        <v>213</v>
      </c>
    </row>
    <row r="215" spans="1:55" x14ac:dyDescent="0.25">
      <c r="A215">
        <v>1</v>
      </c>
      <c r="B215">
        <v>1</v>
      </c>
      <c r="C215">
        <v>1</v>
      </c>
      <c r="D215" t="s">
        <v>127</v>
      </c>
      <c r="E215">
        <f>VLOOKUP($D215,'AUTOMATED RPPF'!$C$2:'AUTOMATED RPPF'!$Q$365,2,FALSE)</f>
        <v>70.240499999999997</v>
      </c>
      <c r="F215">
        <f>VLOOKUP($D215,'AUTOMATED RPPF'!$C$2:'AUTOMATED RPPF'!$Q$365,3,FALSE)</f>
        <v>70</v>
      </c>
      <c r="G215">
        <f>VLOOKUP($D215,'AUTOMATED RPPF'!$C$2:'AUTOMATED RPPF'!$Q$365,4,FALSE)</f>
        <v>69.7346</v>
      </c>
      <c r="H215">
        <f>VLOOKUP($D215,'AUTOMATED RPPF'!$C$2:'AUTOMATED RPPF'!$Q$365,5,FALSE)</f>
        <v>62</v>
      </c>
      <c r="I215">
        <f>VLOOKUP($D215,'AUTOMATED RPPF'!$C$2:'AUTOMATED RPPF'!$Q$365,6,FALSE)</f>
        <v>103.36499999999999</v>
      </c>
      <c r="J215">
        <f>VLOOKUP($D215,'AUTOMATED RPPF'!$C$2:'AUTOMATED RPPF'!$Q$365,7,FALSE)</f>
        <v>253</v>
      </c>
      <c r="K215">
        <f>VLOOKUP($D215,'AUTOMATED RPPF'!$C$2:'AUTOMATED RPPF'!$Q$365,8,FALSE)</f>
        <v>106.726</v>
      </c>
      <c r="L215">
        <f>VLOOKUP($D215,'AUTOMATED RPPF'!$C$2:'AUTOMATED RPPF'!$Q$365,9,FALSE)</f>
        <v>192</v>
      </c>
      <c r="M215">
        <f>VLOOKUP($D215,'AUTOMATED RPPF'!$C$2:'AUTOMATED RPPF'!$Q$365,10,FALSE)</f>
        <v>109.18600000000001</v>
      </c>
      <c r="N215">
        <f>VLOOKUP($D215,'AUTOMATED RPPF'!$C$2:'AUTOMATED RPPF'!$Q$365,11,FALSE)</f>
        <v>255</v>
      </c>
      <c r="O215">
        <f>VLOOKUP($D215,'AUTOMATED RPPF'!$C$2:'AUTOMATED RPPF'!$Q$365,12,FALSE)</f>
        <v>111.078</v>
      </c>
      <c r="P215">
        <f>VLOOKUP($D215,'AUTOMATED RPPF'!$C$2:'AUTOMATED RPPF'!$Q$365,13,FALSE)</f>
        <v>248</v>
      </c>
      <c r="Q215">
        <f>VLOOKUP($D215,'AUTOMATED RPPF'!$C$2:'AUTOMATED RPPF'!$Q$365,14,FALSE)</f>
        <v>-4.3523300000000003</v>
      </c>
      <c r="R215">
        <f>VLOOKUP($D215,'AUTOMATED RPPF'!$C$2:'AUTOMATED RPPF'!$Q$365,15,FALSE)</f>
        <v>221</v>
      </c>
      <c r="S215" t="str">
        <f t="shared" si="90"/>
        <v>Fordham</v>
      </c>
      <c r="T215">
        <f t="shared" si="91"/>
        <v>106.726</v>
      </c>
      <c r="U215" t="str">
        <f t="shared" si="92"/>
        <v>Fordham</v>
      </c>
      <c r="V215">
        <f t="shared" si="93"/>
        <v>-6.1958556673144469E-2</v>
      </c>
      <c r="W215" s="13">
        <f t="shared" si="94"/>
        <v>221</v>
      </c>
      <c r="X215" t="str">
        <f t="shared" si="95"/>
        <v>Fordham</v>
      </c>
      <c r="Y215">
        <f t="shared" si="96"/>
        <v>800070.13591777801</v>
      </c>
      <c r="Z215" s="13">
        <f t="shared" si="97"/>
        <v>158</v>
      </c>
      <c r="AA215">
        <f t="shared" si="98"/>
        <v>26.694223236759626</v>
      </c>
      <c r="AB215">
        <f t="shared" si="99"/>
        <v>198</v>
      </c>
      <c r="AC215">
        <f t="shared" si="100"/>
        <v>209.5</v>
      </c>
      <c r="AD215" t="str">
        <f t="shared" si="101"/>
        <v>Fordham</v>
      </c>
      <c r="AE215">
        <f>VLOOKUP($AD215,'AUTOMATED RPPF'!$C$2:'AUTOMATED RPPF'!$AQ$365,17,FALSE)</f>
        <v>0.39312059999999999</v>
      </c>
      <c r="AF215" s="13">
        <f t="shared" si="102"/>
        <v>206</v>
      </c>
      <c r="AG215">
        <f>VLOOKUP($AD215,'AUTOMATED RPPF'!$C$2:'AUTOMATED RPPF'!$AQ$365,16,FALSE)</f>
        <v>0.39682200000000001</v>
      </c>
      <c r="AH215" s="13">
        <f t="shared" si="103"/>
        <v>220</v>
      </c>
      <c r="AI215">
        <f t="shared" si="104"/>
        <v>0.39497130000000003</v>
      </c>
      <c r="AJ215" s="13">
        <f t="shared" si="105"/>
        <v>217</v>
      </c>
      <c r="AK215">
        <f>VLOOKUP($AD215,'AUTOMATED RPPF'!$C$2:'AUTOMATED RPPF'!$AQ$365,18,FALSE)</f>
        <v>0.41342060000000003</v>
      </c>
      <c r="AL215" s="13">
        <f t="shared" si="106"/>
        <v>206</v>
      </c>
      <c r="AM215">
        <f>VLOOKUP($AD215,'AUTOMATED RPPF'!$C$2:'AUTOMATED RPPF'!$AQ$365,19,FALSE)</f>
        <v>0.52881460000000002</v>
      </c>
      <c r="AN215" s="13">
        <f t="shared" si="107"/>
        <v>146</v>
      </c>
      <c r="AO215">
        <f t="shared" si="108"/>
        <v>192.91666666666666</v>
      </c>
      <c r="AP215">
        <f>IF(C215=1,(AO215/AE215),REF)</f>
        <v>490.73151258587484</v>
      </c>
      <c r="AQ215" s="13">
        <f t="shared" si="109"/>
        <v>204</v>
      </c>
      <c r="AR215">
        <f>IF(B215=1,(AO215/AI215),REF)</f>
        <v>488.43211308433462</v>
      </c>
      <c r="AS215" s="13">
        <f t="shared" si="110"/>
        <v>208</v>
      </c>
      <c r="AT215">
        <f t="shared" si="111"/>
        <v>204</v>
      </c>
      <c r="AU215" t="str">
        <f t="shared" si="112"/>
        <v>Fordham</v>
      </c>
      <c r="AV215">
        <f t="shared" si="113"/>
        <v>0.23456113673929851</v>
      </c>
      <c r="AW215">
        <f t="shared" si="114"/>
        <v>0.20726422056036456</v>
      </c>
      <c r="AX215" t="str">
        <f t="shared" si="115"/>
        <v>Fordham</v>
      </c>
      <c r="AY215">
        <f t="shared" si="116"/>
        <v>0.54662344722567724</v>
      </c>
      <c r="AZ215" s="13">
        <f t="shared" si="117"/>
        <v>212</v>
      </c>
      <c r="BA215" t="str">
        <f t="shared" si="118"/>
        <v>Fordham</v>
      </c>
      <c r="BB215" t="str">
        <f t="shared" si="119"/>
        <v/>
      </c>
      <c r="BC215">
        <v>214</v>
      </c>
    </row>
    <row r="216" spans="1:55" x14ac:dyDescent="0.25">
      <c r="A216">
        <v>1</v>
      </c>
      <c r="B216">
        <v>1</v>
      </c>
      <c r="C216">
        <v>1</v>
      </c>
      <c r="D216" t="s">
        <v>301</v>
      </c>
      <c r="E216">
        <f>VLOOKUP($D216,'AUTOMATED RPPF'!$C$2:'AUTOMATED RPPF'!$Q$365,2,FALSE)</f>
        <v>70.432900000000004</v>
      </c>
      <c r="F216">
        <f>VLOOKUP($D216,'AUTOMATED RPPF'!$C$2:'AUTOMATED RPPF'!$Q$365,3,FALSE)</f>
        <v>64</v>
      </c>
      <c r="G216">
        <f>VLOOKUP($D216,'AUTOMATED RPPF'!$C$2:'AUTOMATED RPPF'!$Q$365,4,FALSE)</f>
        <v>68.6477</v>
      </c>
      <c r="H216">
        <f>VLOOKUP($D216,'AUTOMATED RPPF'!$C$2:'AUTOMATED RPPF'!$Q$365,5,FALSE)</f>
        <v>111</v>
      </c>
      <c r="I216">
        <f>VLOOKUP($D216,'AUTOMATED RPPF'!$C$2:'AUTOMATED RPPF'!$Q$365,6,FALSE)</f>
        <v>104.34399999999999</v>
      </c>
      <c r="J216">
        <f>VLOOKUP($D216,'AUTOMATED RPPF'!$C$2:'AUTOMATED RPPF'!$Q$365,7,FALSE)</f>
        <v>222</v>
      </c>
      <c r="K216">
        <f>VLOOKUP($D216,'AUTOMATED RPPF'!$C$2:'AUTOMATED RPPF'!$Q$365,8,FALSE)</f>
        <v>102.56399999999999</v>
      </c>
      <c r="L216">
        <f>VLOOKUP($D216,'AUTOMATED RPPF'!$C$2:'AUTOMATED RPPF'!$Q$365,9,FALSE)</f>
        <v>266</v>
      </c>
      <c r="M216">
        <f>VLOOKUP($D216,'AUTOMATED RPPF'!$C$2:'AUTOMATED RPPF'!$Q$365,10,FALSE)</f>
        <v>100.795</v>
      </c>
      <c r="N216">
        <f>VLOOKUP($D216,'AUTOMATED RPPF'!$C$2:'AUTOMATED RPPF'!$Q$365,11,FALSE)</f>
        <v>65</v>
      </c>
      <c r="O216">
        <f>VLOOKUP($D216,'AUTOMATED RPPF'!$C$2:'AUTOMATED RPPF'!$Q$365,12,FALSE)</f>
        <v>105.98099999999999</v>
      </c>
      <c r="P216">
        <f>VLOOKUP($D216,'AUTOMATED RPPF'!$C$2:'AUTOMATED RPPF'!$Q$365,13,FALSE)</f>
        <v>145</v>
      </c>
      <c r="Q216">
        <f>VLOOKUP($D216,'AUTOMATED RPPF'!$C$2:'AUTOMATED RPPF'!$Q$365,14,FALSE)</f>
        <v>-3.41743</v>
      </c>
      <c r="R216">
        <f>VLOOKUP($D216,'AUTOMATED RPPF'!$C$2:'AUTOMATED RPPF'!$Q$365,15,FALSE)</f>
        <v>206</v>
      </c>
      <c r="S216" t="str">
        <f t="shared" si="90"/>
        <v>South Carolina St.</v>
      </c>
      <c r="T216">
        <f t="shared" si="91"/>
        <v>102.56399999999999</v>
      </c>
      <c r="U216" t="str">
        <f t="shared" si="92"/>
        <v>South Carolina St.</v>
      </c>
      <c r="V216">
        <f t="shared" si="93"/>
        <v>-4.8514259671261606E-2</v>
      </c>
      <c r="W216" s="13">
        <f t="shared" si="94"/>
        <v>206</v>
      </c>
      <c r="X216" t="str">
        <f t="shared" si="95"/>
        <v>South Carolina St.</v>
      </c>
      <c r="Y216">
        <f t="shared" si="96"/>
        <v>740910.02376615827</v>
      </c>
      <c r="Z216" s="13">
        <f t="shared" si="97"/>
        <v>232</v>
      </c>
      <c r="AA216">
        <f t="shared" si="98"/>
        <v>24.693875288941314</v>
      </c>
      <c r="AB216">
        <f t="shared" si="99"/>
        <v>101</v>
      </c>
      <c r="AC216">
        <f t="shared" si="100"/>
        <v>153.5</v>
      </c>
      <c r="AD216" t="str">
        <f t="shared" si="101"/>
        <v>South Carolina St.</v>
      </c>
      <c r="AE216">
        <f>VLOOKUP($AD216,'AUTOMATED RPPF'!$C$2:'AUTOMATED RPPF'!$AQ$365,17,FALSE)</f>
        <v>0.36292190000000002</v>
      </c>
      <c r="AF216" s="13">
        <f t="shared" si="102"/>
        <v>219</v>
      </c>
      <c r="AG216">
        <f>VLOOKUP($AD216,'AUTOMATED RPPF'!$C$2:'AUTOMATED RPPF'!$AQ$365,16,FALSE)</f>
        <v>0.4861181</v>
      </c>
      <c r="AH216" s="13">
        <f t="shared" si="103"/>
        <v>181</v>
      </c>
      <c r="AI216">
        <f t="shared" si="104"/>
        <v>0.42452000000000001</v>
      </c>
      <c r="AJ216" s="13">
        <f t="shared" si="105"/>
        <v>201</v>
      </c>
      <c r="AK216">
        <f>VLOOKUP($AD216,'AUTOMATED RPPF'!$C$2:'AUTOMATED RPPF'!$AQ$365,18,FALSE)</f>
        <v>0.36892239999999998</v>
      </c>
      <c r="AL216" s="13">
        <f t="shared" si="106"/>
        <v>224</v>
      </c>
      <c r="AM216">
        <f>VLOOKUP($AD216,'AUTOMATED RPPF'!$C$2:'AUTOMATED RPPF'!$AQ$365,19,FALSE)</f>
        <v>0.43901869999999998</v>
      </c>
      <c r="AN216" s="13">
        <f t="shared" si="107"/>
        <v>187</v>
      </c>
      <c r="AO216">
        <f t="shared" si="108"/>
        <v>200.58333333333334</v>
      </c>
      <c r="AP216">
        <f>IF(C216=1,(AO216/AE216),REF)</f>
        <v>552.69007831528859</v>
      </c>
      <c r="AQ216" s="13">
        <f t="shared" si="109"/>
        <v>210</v>
      </c>
      <c r="AR216">
        <f>IF(B216=1,(AO216/AI216),REF)</f>
        <v>472.49442507616448</v>
      </c>
      <c r="AS216" s="13">
        <f t="shared" si="110"/>
        <v>204</v>
      </c>
      <c r="AT216">
        <f t="shared" si="111"/>
        <v>201</v>
      </c>
      <c r="AU216" t="str">
        <f t="shared" si="112"/>
        <v>South Carolina St.</v>
      </c>
      <c r="AV216">
        <f t="shared" si="113"/>
        <v>0.21398319092522802</v>
      </c>
      <c r="AW216">
        <f t="shared" si="114"/>
        <v>0.22369583283563263</v>
      </c>
      <c r="AX216" t="str">
        <f t="shared" si="115"/>
        <v>South Carolina St.</v>
      </c>
      <c r="AY216">
        <f t="shared" si="116"/>
        <v>0.54456571449690805</v>
      </c>
      <c r="AZ216" s="13">
        <f t="shared" si="117"/>
        <v>214</v>
      </c>
      <c r="BA216" t="str">
        <f t="shared" si="118"/>
        <v>South Carolina St.</v>
      </c>
      <c r="BB216" t="str">
        <f t="shared" si="119"/>
        <v/>
      </c>
      <c r="BC216">
        <v>215</v>
      </c>
    </row>
    <row r="217" spans="1:55" x14ac:dyDescent="0.25">
      <c r="A217">
        <v>1</v>
      </c>
      <c r="B217">
        <v>1</v>
      </c>
      <c r="C217">
        <v>1</v>
      </c>
      <c r="D217" t="s">
        <v>400</v>
      </c>
      <c r="E217">
        <f>VLOOKUP($D217,'AUTOMATED RPPF'!$C$2:'AUTOMATED RPPF'!$Q$365,2,FALSE)</f>
        <v>68.533600000000007</v>
      </c>
      <c r="F217">
        <f>VLOOKUP($D217,'AUTOMATED RPPF'!$C$2:'AUTOMATED RPPF'!$Q$365,3,FALSE)</f>
        <v>158</v>
      </c>
      <c r="G217">
        <f>VLOOKUP($D217,'AUTOMATED RPPF'!$C$2:'AUTOMATED RPPF'!$Q$365,4,FALSE)</f>
        <v>68.132300000000001</v>
      </c>
      <c r="H217">
        <f>VLOOKUP($D217,'AUTOMATED RPPF'!$C$2:'AUTOMATED RPPF'!$Q$365,5,FALSE)</f>
        <v>139</v>
      </c>
      <c r="I217">
        <f>VLOOKUP($D217,'AUTOMATED RPPF'!$C$2:'AUTOMATED RPPF'!$Q$365,6,FALSE)</f>
        <v>104.735</v>
      </c>
      <c r="J217">
        <f>VLOOKUP($D217,'AUTOMATED RPPF'!$C$2:'AUTOMATED RPPF'!$Q$365,7,FALSE)</f>
        <v>210</v>
      </c>
      <c r="K217">
        <f>VLOOKUP($D217,'AUTOMATED RPPF'!$C$2:'AUTOMATED RPPF'!$Q$365,8,FALSE)</f>
        <v>103.71</v>
      </c>
      <c r="L217">
        <f>VLOOKUP($D217,'AUTOMATED RPPF'!$C$2:'AUTOMATED RPPF'!$Q$365,9,FALSE)</f>
        <v>241</v>
      </c>
      <c r="M217">
        <f>VLOOKUP($D217,'AUTOMATED RPPF'!$C$2:'AUTOMATED RPPF'!$Q$365,10,FALSE)</f>
        <v>101.399</v>
      </c>
      <c r="N217">
        <f>VLOOKUP($D217,'AUTOMATED RPPF'!$C$2:'AUTOMATED RPPF'!$Q$365,11,FALSE)</f>
        <v>73</v>
      </c>
      <c r="O217">
        <f>VLOOKUP($D217,'AUTOMATED RPPF'!$C$2:'AUTOMATED RPPF'!$Q$365,12,FALSE)</f>
        <v>107.288</v>
      </c>
      <c r="P217">
        <f>VLOOKUP($D217,'AUTOMATED RPPF'!$C$2:'AUTOMATED RPPF'!$Q$365,13,FALSE)</f>
        <v>168</v>
      </c>
      <c r="Q217">
        <f>VLOOKUP($D217,'AUTOMATED RPPF'!$C$2:'AUTOMATED RPPF'!$Q$365,14,FALSE)</f>
        <v>-3.5772900000000001</v>
      </c>
      <c r="R217">
        <f>VLOOKUP($D217,'AUTOMATED RPPF'!$C$2:'AUTOMATED RPPF'!$Q$365,15,FALSE)</f>
        <v>210</v>
      </c>
      <c r="S217" t="str">
        <f t="shared" si="90"/>
        <v>Southeast Missouri</v>
      </c>
      <c r="T217">
        <f t="shared" si="91"/>
        <v>103.71</v>
      </c>
      <c r="U217" t="str">
        <f t="shared" si="92"/>
        <v>Southeast Missouri</v>
      </c>
      <c r="V217">
        <f t="shared" si="93"/>
        <v>-5.2207968062381115E-2</v>
      </c>
      <c r="W217" s="13">
        <f t="shared" si="94"/>
        <v>209</v>
      </c>
      <c r="X217" t="str">
        <f t="shared" si="95"/>
        <v>Southeast Missouri</v>
      </c>
      <c r="Y217">
        <f t="shared" si="96"/>
        <v>737131.23452375992</v>
      </c>
      <c r="Z217" s="13">
        <f t="shared" si="97"/>
        <v>235</v>
      </c>
      <c r="AA217">
        <f t="shared" si="98"/>
        <v>25.880835582032436</v>
      </c>
      <c r="AB217">
        <f t="shared" si="99"/>
        <v>156</v>
      </c>
      <c r="AC217">
        <f t="shared" si="100"/>
        <v>182.5</v>
      </c>
      <c r="AD217" t="str">
        <f t="shared" si="101"/>
        <v>Southeast Missouri</v>
      </c>
      <c r="AE217">
        <f>VLOOKUP($AD217,'AUTOMATED RPPF'!$C$2:'AUTOMATED RPPF'!$AQ$365,17,FALSE)</f>
        <v>0.36742150000000001</v>
      </c>
      <c r="AF217" s="13">
        <f t="shared" si="102"/>
        <v>215</v>
      </c>
      <c r="AG217">
        <f>VLOOKUP($AD217,'AUTOMATED RPPF'!$C$2:'AUTOMATED RPPF'!$AQ$365,16,FALSE)</f>
        <v>0.41672100000000001</v>
      </c>
      <c r="AH217" s="13">
        <f t="shared" si="103"/>
        <v>210</v>
      </c>
      <c r="AI217">
        <f t="shared" si="104"/>
        <v>0.39207124999999998</v>
      </c>
      <c r="AJ217" s="13">
        <f t="shared" si="105"/>
        <v>220</v>
      </c>
      <c r="AK217">
        <f>VLOOKUP($AD217,'AUTOMATED RPPF'!$C$2:'AUTOMATED RPPF'!$AQ$365,18,FALSE)</f>
        <v>0.3001258</v>
      </c>
      <c r="AL217" s="13">
        <f t="shared" si="106"/>
        <v>258</v>
      </c>
      <c r="AM217">
        <f>VLOOKUP($AD217,'AUTOMATED RPPF'!$C$2:'AUTOMATED RPPF'!$AQ$365,19,FALSE)</f>
        <v>0.52841470000000001</v>
      </c>
      <c r="AN217" s="13">
        <f t="shared" si="107"/>
        <v>147</v>
      </c>
      <c r="AO217">
        <f t="shared" si="108"/>
        <v>208.58333333333334</v>
      </c>
      <c r="AP217">
        <f>IF(C217=1,(AO217/AE217),REF)</f>
        <v>567.69495887783739</v>
      </c>
      <c r="AQ217" s="13">
        <f t="shared" si="109"/>
        <v>216</v>
      </c>
      <c r="AR217">
        <f>IF(B217=1,(AO217/AI217),REF)</f>
        <v>532.00364304532241</v>
      </c>
      <c r="AS217" s="13">
        <f t="shared" si="110"/>
        <v>216</v>
      </c>
      <c r="AT217">
        <f t="shared" si="111"/>
        <v>216</v>
      </c>
      <c r="AU217" t="str">
        <f t="shared" si="112"/>
        <v>Southeast Missouri</v>
      </c>
      <c r="AV217">
        <f t="shared" si="113"/>
        <v>0.21605668706432718</v>
      </c>
      <c r="AW217">
        <f t="shared" si="114"/>
        <v>0.20355650982932741</v>
      </c>
      <c r="AX217" t="str">
        <f t="shared" si="115"/>
        <v>Southeast Missouri</v>
      </c>
      <c r="AY217">
        <f t="shared" si="116"/>
        <v>0.53546076864013825</v>
      </c>
      <c r="AZ217" s="13">
        <f t="shared" si="117"/>
        <v>218</v>
      </c>
      <c r="BA217" t="str">
        <f t="shared" si="118"/>
        <v>Southeast Missouri</v>
      </c>
      <c r="BB217" t="str">
        <f t="shared" si="119"/>
        <v/>
      </c>
      <c r="BC217">
        <v>216</v>
      </c>
    </row>
    <row r="218" spans="1:55" x14ac:dyDescent="0.25">
      <c r="A218">
        <v>1</v>
      </c>
      <c r="B218">
        <v>1</v>
      </c>
      <c r="C218">
        <v>1</v>
      </c>
      <c r="D218" t="s">
        <v>262</v>
      </c>
      <c r="E218">
        <f>VLOOKUP($D218,'AUTOMATED RPPF'!$C$2:'AUTOMATED RPPF'!$Q$365,2,FALSE)</f>
        <v>69.760099999999994</v>
      </c>
      <c r="F218">
        <f>VLOOKUP($D218,'AUTOMATED RPPF'!$C$2:'AUTOMATED RPPF'!$Q$365,3,FALSE)</f>
        <v>97</v>
      </c>
      <c r="G218">
        <f>VLOOKUP($D218,'AUTOMATED RPPF'!$C$2:'AUTOMATED RPPF'!$Q$365,4,FALSE)</f>
        <v>69.649699999999996</v>
      </c>
      <c r="H218">
        <f>VLOOKUP($D218,'AUTOMATED RPPF'!$C$2:'AUTOMATED RPPF'!$Q$365,5,FALSE)</f>
        <v>65</v>
      </c>
      <c r="I218">
        <f>VLOOKUP($D218,'AUTOMATED RPPF'!$C$2:'AUTOMATED RPPF'!$Q$365,6,FALSE)</f>
        <v>100.443</v>
      </c>
      <c r="J218">
        <f>VLOOKUP($D218,'AUTOMATED RPPF'!$C$2:'AUTOMATED RPPF'!$Q$365,7,FALSE)</f>
        <v>298</v>
      </c>
      <c r="K218">
        <f>VLOOKUP($D218,'AUTOMATED RPPF'!$C$2:'AUTOMATED RPPF'!$Q$365,8,FALSE)</f>
        <v>104.46299999999999</v>
      </c>
      <c r="L218">
        <f>VLOOKUP($D218,'AUTOMATED RPPF'!$C$2:'AUTOMATED RPPF'!$Q$365,9,FALSE)</f>
        <v>231</v>
      </c>
      <c r="M218">
        <f>VLOOKUP($D218,'AUTOMATED RPPF'!$C$2:'AUTOMATED RPPF'!$Q$365,10,FALSE)</f>
        <v>108.95099999999999</v>
      </c>
      <c r="N218">
        <f>VLOOKUP($D218,'AUTOMATED RPPF'!$C$2:'AUTOMATED RPPF'!$Q$365,11,FALSE)</f>
        <v>252</v>
      </c>
      <c r="O218">
        <f>VLOOKUP($D218,'AUTOMATED RPPF'!$C$2:'AUTOMATED RPPF'!$Q$365,12,FALSE)</f>
        <v>109.63500000000001</v>
      </c>
      <c r="P218">
        <f>VLOOKUP($D218,'AUTOMATED RPPF'!$C$2:'AUTOMATED RPPF'!$Q$365,13,FALSE)</f>
        <v>212</v>
      </c>
      <c r="Q218">
        <f>VLOOKUP($D218,'AUTOMATED RPPF'!$C$2:'AUTOMATED RPPF'!$Q$365,14,FALSE)</f>
        <v>-5.1723299999999997</v>
      </c>
      <c r="R218">
        <f>VLOOKUP($D218,'AUTOMATED RPPF'!$C$2:'AUTOMATED RPPF'!$Q$365,15,FALSE)</f>
        <v>228</v>
      </c>
      <c r="S218" t="str">
        <f t="shared" si="90"/>
        <v>Pepperdine</v>
      </c>
      <c r="T218">
        <f t="shared" si="91"/>
        <v>104.46299999999999</v>
      </c>
      <c r="U218" t="str">
        <f t="shared" si="92"/>
        <v>Pepperdine</v>
      </c>
      <c r="V218">
        <f t="shared" si="93"/>
        <v>-7.413980197849504E-2</v>
      </c>
      <c r="W218" s="13">
        <f t="shared" si="94"/>
        <v>226</v>
      </c>
      <c r="X218" t="str">
        <f t="shared" si="95"/>
        <v>Pepperdine</v>
      </c>
      <c r="Y218">
        <f t="shared" si="96"/>
        <v>761258.37267327681</v>
      </c>
      <c r="Z218" s="13">
        <f t="shared" si="97"/>
        <v>206</v>
      </c>
      <c r="AA218">
        <f t="shared" si="98"/>
        <v>26.321562059857023</v>
      </c>
      <c r="AB218">
        <f t="shared" si="99"/>
        <v>177</v>
      </c>
      <c r="AC218">
        <f t="shared" si="100"/>
        <v>201.5</v>
      </c>
      <c r="AD218" t="str">
        <f t="shared" si="101"/>
        <v>Pepperdine</v>
      </c>
      <c r="AE218">
        <f>VLOOKUP($AD218,'AUTOMATED RPPF'!$C$2:'AUTOMATED RPPF'!$AQ$365,17,FALSE)</f>
        <v>0.36812139999999999</v>
      </c>
      <c r="AF218" s="13">
        <f t="shared" si="102"/>
        <v>214</v>
      </c>
      <c r="AG218">
        <f>VLOOKUP($AD218,'AUTOMATED RPPF'!$C$2:'AUTOMATED RPPF'!$AQ$365,16,FALSE)</f>
        <v>0.42962030000000001</v>
      </c>
      <c r="AH218" s="13">
        <f t="shared" si="103"/>
        <v>203</v>
      </c>
      <c r="AI218">
        <f t="shared" si="104"/>
        <v>0.39887085</v>
      </c>
      <c r="AJ218" s="13">
        <f t="shared" si="105"/>
        <v>216</v>
      </c>
      <c r="AK218">
        <f>VLOOKUP($AD218,'AUTOMATED RPPF'!$C$2:'AUTOMATED RPPF'!$AQ$365,18,FALSE)</f>
        <v>0.4191203</v>
      </c>
      <c r="AL218" s="13">
        <f t="shared" si="106"/>
        <v>203</v>
      </c>
      <c r="AM218">
        <f>VLOOKUP($AD218,'AUTOMATED RPPF'!$C$2:'AUTOMATED RPPF'!$AQ$365,19,FALSE)</f>
        <v>0.44931789999999999</v>
      </c>
      <c r="AN218" s="13">
        <f t="shared" si="107"/>
        <v>179</v>
      </c>
      <c r="AO218">
        <f t="shared" si="108"/>
        <v>205.25</v>
      </c>
      <c r="AP218">
        <f>IF(C218=1,(AO218/AE218),REF)</f>
        <v>557.56063081363925</v>
      </c>
      <c r="AQ218" s="13">
        <f t="shared" si="109"/>
        <v>213</v>
      </c>
      <c r="AR218">
        <f>IF(B218=1,(AO218/AI218),REF)</f>
        <v>514.57758820931633</v>
      </c>
      <c r="AS218" s="13">
        <f t="shared" si="110"/>
        <v>212</v>
      </c>
      <c r="AT218">
        <f t="shared" si="111"/>
        <v>203</v>
      </c>
      <c r="AU218" t="str">
        <f t="shared" si="112"/>
        <v>Pepperdine</v>
      </c>
      <c r="AV218">
        <f t="shared" si="113"/>
        <v>0.21685852791540405</v>
      </c>
      <c r="AW218">
        <f t="shared" si="114"/>
        <v>0.20795064158760182</v>
      </c>
      <c r="AX218" t="str">
        <f t="shared" si="115"/>
        <v>Pepperdine</v>
      </c>
      <c r="AY218">
        <f t="shared" si="116"/>
        <v>0.53810317519296547</v>
      </c>
      <c r="AZ218" s="13">
        <f t="shared" si="117"/>
        <v>216</v>
      </c>
      <c r="BA218" t="str">
        <f t="shared" si="118"/>
        <v>Pepperdine</v>
      </c>
      <c r="BB218" t="str">
        <f t="shared" si="119"/>
        <v/>
      </c>
      <c r="BC218">
        <v>217</v>
      </c>
    </row>
    <row r="219" spans="1:55" x14ac:dyDescent="0.25">
      <c r="A219">
        <v>1</v>
      </c>
      <c r="B219">
        <v>1</v>
      </c>
      <c r="C219">
        <v>1</v>
      </c>
      <c r="D219" t="s">
        <v>213</v>
      </c>
      <c r="E219">
        <f>VLOOKUP($D219,'AUTOMATED RPPF'!$C$2:'AUTOMATED RPPF'!$Q$365,2,FALSE)</f>
        <v>64.747200000000007</v>
      </c>
      <c r="F219">
        <f>VLOOKUP($D219,'AUTOMATED RPPF'!$C$2:'AUTOMATED RPPF'!$Q$365,3,FALSE)</f>
        <v>334</v>
      </c>
      <c r="G219">
        <f>VLOOKUP($D219,'AUTOMATED RPPF'!$C$2:'AUTOMATED RPPF'!$Q$365,4,FALSE)</f>
        <v>64.116699999999994</v>
      </c>
      <c r="H219">
        <f>VLOOKUP($D219,'AUTOMATED RPPF'!$C$2:'AUTOMATED RPPF'!$Q$365,5,FALSE)</f>
        <v>332</v>
      </c>
      <c r="I219">
        <f>VLOOKUP($D219,'AUTOMATED RPPF'!$C$2:'AUTOMATED RPPF'!$Q$365,6,FALSE)</f>
        <v>102.419</v>
      </c>
      <c r="J219">
        <f>VLOOKUP($D219,'AUTOMATED RPPF'!$C$2:'AUTOMATED RPPF'!$Q$365,7,FALSE)</f>
        <v>263</v>
      </c>
      <c r="K219">
        <f>VLOOKUP($D219,'AUTOMATED RPPF'!$C$2:'AUTOMATED RPPF'!$Q$365,8,FALSE)</f>
        <v>102.36</v>
      </c>
      <c r="L219">
        <f>VLOOKUP($D219,'AUTOMATED RPPF'!$C$2:'AUTOMATED RPPF'!$Q$365,9,FALSE)</f>
        <v>269</v>
      </c>
      <c r="M219">
        <f>VLOOKUP($D219,'AUTOMATED RPPF'!$C$2:'AUTOMATED RPPF'!$Q$365,10,FALSE)</f>
        <v>108.34399999999999</v>
      </c>
      <c r="N219">
        <f>VLOOKUP($D219,'AUTOMATED RPPF'!$C$2:'AUTOMATED RPPF'!$Q$365,11,FALSE)</f>
        <v>235</v>
      </c>
      <c r="O219">
        <f>VLOOKUP($D219,'AUTOMATED RPPF'!$C$2:'AUTOMATED RPPF'!$Q$365,12,FALSE)</f>
        <v>107.831</v>
      </c>
      <c r="P219">
        <f>VLOOKUP($D219,'AUTOMATED RPPF'!$C$2:'AUTOMATED RPPF'!$Q$365,13,FALSE)</f>
        <v>179</v>
      </c>
      <c r="Q219">
        <f>VLOOKUP($D219,'AUTOMATED RPPF'!$C$2:'AUTOMATED RPPF'!$Q$365,14,FALSE)</f>
        <v>-5.4708300000000003</v>
      </c>
      <c r="R219">
        <f>VLOOKUP($D219,'AUTOMATED RPPF'!$C$2:'AUTOMATED RPPF'!$Q$365,15,FALSE)</f>
        <v>230</v>
      </c>
      <c r="S219" t="str">
        <f t="shared" si="90"/>
        <v>Missouri St.</v>
      </c>
      <c r="T219">
        <f t="shared" si="91"/>
        <v>102.36</v>
      </c>
      <c r="U219" t="str">
        <f t="shared" si="92"/>
        <v>Missouri St.</v>
      </c>
      <c r="V219">
        <f t="shared" si="93"/>
        <v>-8.4497862455828257E-2</v>
      </c>
      <c r="W219" s="13">
        <f t="shared" si="94"/>
        <v>233</v>
      </c>
      <c r="X219" t="str">
        <f t="shared" si="95"/>
        <v>Missouri St.</v>
      </c>
      <c r="Y219">
        <f t="shared" si="96"/>
        <v>678393.29440512008</v>
      </c>
      <c r="Z219" s="13">
        <f t="shared" si="97"/>
        <v>306</v>
      </c>
      <c r="AA219">
        <f t="shared" si="98"/>
        <v>27.616511658256563</v>
      </c>
      <c r="AB219">
        <f t="shared" si="99"/>
        <v>243</v>
      </c>
      <c r="AC219">
        <f t="shared" si="100"/>
        <v>238</v>
      </c>
      <c r="AD219" t="str">
        <f t="shared" si="101"/>
        <v>Missouri St.</v>
      </c>
      <c r="AE219">
        <f>VLOOKUP($AD219,'AUTOMATED RPPF'!$C$2:'AUTOMATED RPPF'!$AQ$365,17,FALSE)</f>
        <v>0.36602170000000001</v>
      </c>
      <c r="AF219" s="13">
        <f t="shared" si="102"/>
        <v>217</v>
      </c>
      <c r="AG219">
        <f>VLOOKUP($AD219,'AUTOMATED RPPF'!$C$2:'AUTOMATED RPPF'!$AQ$365,16,FALSE)</f>
        <v>0.44112000000000001</v>
      </c>
      <c r="AH219" s="13">
        <f t="shared" si="103"/>
        <v>200</v>
      </c>
      <c r="AI219">
        <f t="shared" si="104"/>
        <v>0.40357085000000004</v>
      </c>
      <c r="AJ219" s="13">
        <f t="shared" si="105"/>
        <v>214</v>
      </c>
      <c r="AK219">
        <f>VLOOKUP($AD219,'AUTOMATED RPPF'!$C$2:'AUTOMATED RPPF'!$AQ$365,18,FALSE)</f>
        <v>0.51811529999999995</v>
      </c>
      <c r="AL219" s="13">
        <f t="shared" si="106"/>
        <v>153</v>
      </c>
      <c r="AM219">
        <f>VLOOKUP($AD219,'AUTOMATED RPPF'!$C$2:'AUTOMATED RPPF'!$AQ$365,19,FALSE)</f>
        <v>0.31252459999999999</v>
      </c>
      <c r="AN219" s="13">
        <f t="shared" si="107"/>
        <v>246</v>
      </c>
      <c r="AO219">
        <f t="shared" si="108"/>
        <v>231.66666666666666</v>
      </c>
      <c r="AP219">
        <f>IF(C219=1,(AO219/AE219),REF)</f>
        <v>632.93150834135417</v>
      </c>
      <c r="AQ219" s="13">
        <f t="shared" si="109"/>
        <v>223</v>
      </c>
      <c r="AR219">
        <f>IF(B219=1,(AO219/AI219),REF)</f>
        <v>574.04212089814371</v>
      </c>
      <c r="AS219" s="13">
        <f t="shared" si="110"/>
        <v>228</v>
      </c>
      <c r="AT219">
        <f t="shared" si="111"/>
        <v>153</v>
      </c>
      <c r="AU219" t="str">
        <f t="shared" si="112"/>
        <v>Missouri St.</v>
      </c>
      <c r="AV219">
        <f t="shared" si="113"/>
        <v>0.21290497636038258</v>
      </c>
      <c r="AW219">
        <f t="shared" si="114"/>
        <v>0.20754445934039234</v>
      </c>
      <c r="AX219" t="str">
        <f t="shared" si="115"/>
        <v>Missouri St.</v>
      </c>
      <c r="AY219">
        <f t="shared" si="116"/>
        <v>0.53588735736946302</v>
      </c>
      <c r="AZ219" s="13">
        <f t="shared" si="117"/>
        <v>217</v>
      </c>
      <c r="BA219" t="str">
        <f t="shared" si="118"/>
        <v>Missouri St.</v>
      </c>
      <c r="BB219" t="str">
        <f t="shared" si="119"/>
        <v/>
      </c>
      <c r="BC219">
        <v>218</v>
      </c>
    </row>
    <row r="220" spans="1:55" x14ac:dyDescent="0.25">
      <c r="A220">
        <v>1</v>
      </c>
      <c r="B220">
        <v>1</v>
      </c>
      <c r="C220">
        <v>1</v>
      </c>
      <c r="D220" t="s">
        <v>306</v>
      </c>
      <c r="E220">
        <f>VLOOKUP($D220,'AUTOMATED RPPF'!$C$2:'AUTOMATED RPPF'!$Q$365,2,FALSE)</f>
        <v>70.907899999999998</v>
      </c>
      <c r="F220">
        <f>VLOOKUP($D220,'AUTOMATED RPPF'!$C$2:'AUTOMATED RPPF'!$Q$365,3,FALSE)</f>
        <v>42</v>
      </c>
      <c r="G220">
        <f>VLOOKUP($D220,'AUTOMATED RPPF'!$C$2:'AUTOMATED RPPF'!$Q$365,4,FALSE)</f>
        <v>69.231800000000007</v>
      </c>
      <c r="H220">
        <f>VLOOKUP($D220,'AUTOMATED RPPF'!$C$2:'AUTOMATED RPPF'!$Q$365,5,FALSE)</f>
        <v>80</v>
      </c>
      <c r="I220">
        <f>VLOOKUP($D220,'AUTOMATED RPPF'!$C$2:'AUTOMATED RPPF'!$Q$365,6,FALSE)</f>
        <v>99.6751</v>
      </c>
      <c r="J220">
        <f>VLOOKUP($D220,'AUTOMATED RPPF'!$C$2:'AUTOMATED RPPF'!$Q$365,7,FALSE)</f>
        <v>306</v>
      </c>
      <c r="K220">
        <f>VLOOKUP($D220,'AUTOMATED RPPF'!$C$2:'AUTOMATED RPPF'!$Q$365,8,FALSE)</f>
        <v>99.923199999999994</v>
      </c>
      <c r="L220">
        <f>VLOOKUP($D220,'AUTOMATED RPPF'!$C$2:'AUTOMATED RPPF'!$Q$365,9,FALSE)</f>
        <v>311</v>
      </c>
      <c r="M220">
        <f>VLOOKUP($D220,'AUTOMATED RPPF'!$C$2:'AUTOMATED RPPF'!$Q$365,10,FALSE)</f>
        <v>98.763300000000001</v>
      </c>
      <c r="N220">
        <f>VLOOKUP($D220,'AUTOMATED RPPF'!$C$2:'AUTOMATED RPPF'!$Q$365,11,FALSE)</f>
        <v>40</v>
      </c>
      <c r="O220">
        <f>VLOOKUP($D220,'AUTOMATED RPPF'!$C$2:'AUTOMATED RPPF'!$Q$365,12,FALSE)</f>
        <v>104.64</v>
      </c>
      <c r="P220">
        <f>VLOOKUP($D220,'AUTOMATED RPPF'!$C$2:'AUTOMATED RPPF'!$Q$365,13,FALSE)</f>
        <v>112</v>
      </c>
      <c r="Q220">
        <f>VLOOKUP($D220,'AUTOMATED RPPF'!$C$2:'AUTOMATED RPPF'!$Q$365,14,FALSE)</f>
        <v>-4.7171099999999999</v>
      </c>
      <c r="R220">
        <f>VLOOKUP($D220,'AUTOMATED RPPF'!$C$2:'AUTOMATED RPPF'!$Q$365,15,FALSE)</f>
        <v>223</v>
      </c>
      <c r="S220" t="str">
        <f t="shared" si="90"/>
        <v>Southern</v>
      </c>
      <c r="T220">
        <f t="shared" si="91"/>
        <v>99.923199999999994</v>
      </c>
      <c r="U220" t="str">
        <f t="shared" si="92"/>
        <v>Southern</v>
      </c>
      <c r="V220">
        <f t="shared" si="93"/>
        <v>-6.6520091555383909E-2</v>
      </c>
      <c r="W220" s="13">
        <f t="shared" si="94"/>
        <v>223</v>
      </c>
      <c r="X220" t="str">
        <f t="shared" si="95"/>
        <v>Southern</v>
      </c>
      <c r="Y220">
        <f t="shared" si="96"/>
        <v>707990.272887812</v>
      </c>
      <c r="Z220" s="13">
        <f t="shared" si="97"/>
        <v>269</v>
      </c>
      <c r="AA220">
        <f t="shared" si="98"/>
        <v>24.033761439043321</v>
      </c>
      <c r="AB220">
        <f t="shared" si="99"/>
        <v>80</v>
      </c>
      <c r="AC220">
        <f t="shared" si="100"/>
        <v>151.5</v>
      </c>
      <c r="AD220" t="str">
        <f t="shared" si="101"/>
        <v>Southern</v>
      </c>
      <c r="AE220">
        <f>VLOOKUP($AD220,'AUTOMATED RPPF'!$C$2:'AUTOMATED RPPF'!$AQ$365,17,FALSE)</f>
        <v>0.2990255</v>
      </c>
      <c r="AF220" s="13">
        <f t="shared" si="102"/>
        <v>255</v>
      </c>
      <c r="AG220">
        <f>VLOOKUP($AD220,'AUTOMATED RPPF'!$C$2:'AUTOMATED RPPF'!$AQ$365,16,FALSE)</f>
        <v>0.62551259999999997</v>
      </c>
      <c r="AH220" s="13">
        <f t="shared" si="103"/>
        <v>126</v>
      </c>
      <c r="AI220">
        <f t="shared" si="104"/>
        <v>0.46226904999999996</v>
      </c>
      <c r="AJ220" s="13">
        <f t="shared" si="105"/>
        <v>181</v>
      </c>
      <c r="AK220">
        <f>VLOOKUP($AD220,'AUTOMATED RPPF'!$C$2:'AUTOMATED RPPF'!$AQ$365,18,FALSE)</f>
        <v>0.2503281</v>
      </c>
      <c r="AL220" s="13">
        <f t="shared" si="106"/>
        <v>281</v>
      </c>
      <c r="AM220">
        <f>VLOOKUP($AD220,'AUTOMATED RPPF'!$C$2:'AUTOMATED RPPF'!$AQ$365,19,FALSE)</f>
        <v>0.19683049999999999</v>
      </c>
      <c r="AN220" s="13">
        <f t="shared" si="107"/>
        <v>305</v>
      </c>
      <c r="AO220">
        <f t="shared" si="108"/>
        <v>235.08333333333334</v>
      </c>
      <c r="AP220">
        <f>IF(C220=1,(AO220/AE220),REF)</f>
        <v>786.16483655518789</v>
      </c>
      <c r="AQ220" s="13">
        <f t="shared" si="109"/>
        <v>248</v>
      </c>
      <c r="AR220">
        <f>IF(B220=1,(AO220/AI220),REF)</f>
        <v>508.54222953782732</v>
      </c>
      <c r="AS220" s="13">
        <f t="shared" si="110"/>
        <v>211</v>
      </c>
      <c r="AT220">
        <f t="shared" si="111"/>
        <v>181</v>
      </c>
      <c r="AU220" t="str">
        <f t="shared" si="112"/>
        <v>Southern</v>
      </c>
      <c r="AV220">
        <f t="shared" si="113"/>
        <v>0.17020468656825027</v>
      </c>
      <c r="AW220">
        <f t="shared" si="114"/>
        <v>0.24135887000272468</v>
      </c>
      <c r="AX220" t="str">
        <f t="shared" si="115"/>
        <v>Southern</v>
      </c>
      <c r="AY220">
        <f t="shared" si="116"/>
        <v>0.53132807748676381</v>
      </c>
      <c r="AZ220" s="13">
        <f t="shared" si="117"/>
        <v>220</v>
      </c>
      <c r="BA220" t="str">
        <f t="shared" si="118"/>
        <v>Southern</v>
      </c>
      <c r="BB220" t="str">
        <f t="shared" si="119"/>
        <v/>
      </c>
      <c r="BC220">
        <v>219</v>
      </c>
    </row>
    <row r="221" spans="1:55" x14ac:dyDescent="0.25">
      <c r="A221">
        <v>1</v>
      </c>
      <c r="B221">
        <v>1</v>
      </c>
      <c r="C221">
        <v>1</v>
      </c>
      <c r="D221" t="s">
        <v>191</v>
      </c>
      <c r="E221">
        <f>VLOOKUP($D221,'AUTOMATED RPPF'!$C$2:'AUTOMATED RPPF'!$Q$365,2,FALSE)</f>
        <v>66.474000000000004</v>
      </c>
      <c r="F221">
        <f>VLOOKUP($D221,'AUTOMATED RPPF'!$C$2:'AUTOMATED RPPF'!$Q$365,3,FALSE)</f>
        <v>268</v>
      </c>
      <c r="G221">
        <f>VLOOKUP($D221,'AUTOMATED RPPF'!$C$2:'AUTOMATED RPPF'!$Q$365,4,FALSE)</f>
        <v>66.366399999999999</v>
      </c>
      <c r="H221">
        <f>VLOOKUP($D221,'AUTOMATED RPPF'!$C$2:'AUTOMATED RPPF'!$Q$365,5,FALSE)</f>
        <v>231</v>
      </c>
      <c r="I221">
        <f>VLOOKUP($D221,'AUTOMATED RPPF'!$C$2:'AUTOMATED RPPF'!$Q$365,6,FALSE)</f>
        <v>103.995</v>
      </c>
      <c r="J221">
        <f>VLOOKUP($D221,'AUTOMATED RPPF'!$C$2:'AUTOMATED RPPF'!$Q$365,7,FALSE)</f>
        <v>235</v>
      </c>
      <c r="K221">
        <f>VLOOKUP($D221,'AUTOMATED RPPF'!$C$2:'AUTOMATED RPPF'!$Q$365,8,FALSE)</f>
        <v>102.06</v>
      </c>
      <c r="L221">
        <f>VLOOKUP($D221,'AUTOMATED RPPF'!$C$2:'AUTOMATED RPPF'!$Q$365,9,FALSE)</f>
        <v>277</v>
      </c>
      <c r="M221">
        <f>VLOOKUP($D221,'AUTOMATED RPPF'!$C$2:'AUTOMATED RPPF'!$Q$365,10,FALSE)</f>
        <v>99.4328</v>
      </c>
      <c r="N221">
        <f>VLOOKUP($D221,'AUTOMATED RPPF'!$C$2:'AUTOMATED RPPF'!$Q$365,11,FALSE)</f>
        <v>51</v>
      </c>
      <c r="O221">
        <f>VLOOKUP($D221,'AUTOMATED RPPF'!$C$2:'AUTOMATED RPPF'!$Q$365,12,FALSE)</f>
        <v>105.05200000000001</v>
      </c>
      <c r="P221">
        <f>VLOOKUP($D221,'AUTOMATED RPPF'!$C$2:'AUTOMATED RPPF'!$Q$365,13,FALSE)</f>
        <v>119</v>
      </c>
      <c r="Q221">
        <f>VLOOKUP($D221,'AUTOMATED RPPF'!$C$2:'AUTOMATED RPPF'!$Q$365,14,FALSE)</f>
        <v>-2.9919099999999998</v>
      </c>
      <c r="R221">
        <f>VLOOKUP($D221,'AUTOMATED RPPF'!$C$2:'AUTOMATED RPPF'!$Q$365,15,FALSE)</f>
        <v>204</v>
      </c>
      <c r="S221" t="str">
        <f t="shared" si="90"/>
        <v>Maine</v>
      </c>
      <c r="T221">
        <f t="shared" si="91"/>
        <v>102.06</v>
      </c>
      <c r="U221" t="str">
        <f t="shared" si="92"/>
        <v>Maine</v>
      </c>
      <c r="V221">
        <f t="shared" si="93"/>
        <v>-4.5010079128681955E-2</v>
      </c>
      <c r="W221" s="13">
        <f t="shared" si="94"/>
        <v>204</v>
      </c>
      <c r="X221" t="str">
        <f t="shared" si="95"/>
        <v>Maine</v>
      </c>
      <c r="Y221">
        <f t="shared" si="96"/>
        <v>692409.37706640002</v>
      </c>
      <c r="Z221" s="13">
        <f t="shared" si="97"/>
        <v>291</v>
      </c>
      <c r="AA221">
        <f t="shared" si="98"/>
        <v>25.798538713037484</v>
      </c>
      <c r="AB221">
        <f t="shared" si="99"/>
        <v>148</v>
      </c>
      <c r="AC221">
        <f t="shared" si="100"/>
        <v>176</v>
      </c>
      <c r="AD221" t="str">
        <f t="shared" si="101"/>
        <v>Maine</v>
      </c>
      <c r="AE221">
        <f>VLOOKUP($AD221,'AUTOMATED RPPF'!$C$2:'AUTOMATED RPPF'!$AQ$365,17,FALSE)</f>
        <v>0.33792329999999998</v>
      </c>
      <c r="AF221" s="13">
        <f t="shared" si="102"/>
        <v>233</v>
      </c>
      <c r="AG221">
        <f>VLOOKUP($AD221,'AUTOMATED RPPF'!$C$2:'AUTOMATED RPPF'!$AQ$365,16,FALSE)</f>
        <v>0.48631799999999997</v>
      </c>
      <c r="AH221" s="13">
        <f t="shared" si="103"/>
        <v>180</v>
      </c>
      <c r="AI221">
        <f t="shared" si="104"/>
        <v>0.41212064999999998</v>
      </c>
      <c r="AJ221" s="13">
        <f t="shared" si="105"/>
        <v>209</v>
      </c>
      <c r="AK221">
        <f>VLOOKUP($AD221,'AUTOMATED RPPF'!$C$2:'AUTOMATED RPPF'!$AQ$365,18,FALSE)</f>
        <v>0.33902369999999998</v>
      </c>
      <c r="AL221" s="13">
        <f t="shared" si="106"/>
        <v>237</v>
      </c>
      <c r="AM221">
        <f>VLOOKUP($AD221,'AUTOMATED RPPF'!$C$2:'AUTOMATED RPPF'!$AQ$365,19,FALSE)</f>
        <v>0.31392439999999999</v>
      </c>
      <c r="AN221" s="13">
        <f t="shared" si="107"/>
        <v>244</v>
      </c>
      <c r="AO221">
        <f t="shared" si="108"/>
        <v>226.83333333333334</v>
      </c>
      <c r="AP221">
        <f>IF(C221=1,(AO221/AE221),REF)</f>
        <v>671.25686016126542</v>
      </c>
      <c r="AQ221" s="13">
        <f t="shared" si="109"/>
        <v>230</v>
      </c>
      <c r="AR221">
        <f>IF(B221=1,(AO221/AI221),REF)</f>
        <v>550.40516250115923</v>
      </c>
      <c r="AS221" s="13">
        <f t="shared" si="110"/>
        <v>222</v>
      </c>
      <c r="AT221">
        <f t="shared" si="111"/>
        <v>209</v>
      </c>
      <c r="AU221" t="str">
        <f t="shared" si="112"/>
        <v>Maine</v>
      </c>
      <c r="AV221">
        <f t="shared" si="113"/>
        <v>0.19540870848155331</v>
      </c>
      <c r="AW221">
        <f t="shared" si="114"/>
        <v>0.21305826600045907</v>
      </c>
      <c r="AX221" t="str">
        <f t="shared" si="115"/>
        <v>Maine</v>
      </c>
      <c r="AY221">
        <f t="shared" si="116"/>
        <v>0.52972537996469826</v>
      </c>
      <c r="AZ221" s="13">
        <f t="shared" si="117"/>
        <v>221</v>
      </c>
      <c r="BA221" t="str">
        <f t="shared" si="118"/>
        <v>Maine</v>
      </c>
      <c r="BB221" t="str">
        <f t="shared" si="119"/>
        <v/>
      </c>
      <c r="BC221">
        <v>220</v>
      </c>
    </row>
    <row r="222" spans="1:55" x14ac:dyDescent="0.25">
      <c r="A222">
        <v>1</v>
      </c>
      <c r="B222">
        <v>1</v>
      </c>
      <c r="C222">
        <v>1</v>
      </c>
      <c r="D222" t="s">
        <v>158</v>
      </c>
      <c r="E222">
        <f>VLOOKUP($D222,'AUTOMATED RPPF'!$C$2:'AUTOMATED RPPF'!$Q$365,2,FALSE)</f>
        <v>72.031599999999997</v>
      </c>
      <c r="F222">
        <f>VLOOKUP($D222,'AUTOMATED RPPF'!$C$2:'AUTOMATED RPPF'!$Q$365,3,FALSE)</f>
        <v>23</v>
      </c>
      <c r="G222">
        <f>VLOOKUP($D222,'AUTOMATED RPPF'!$C$2:'AUTOMATED RPPF'!$Q$365,4,FALSE)</f>
        <v>72.361699999999999</v>
      </c>
      <c r="H222">
        <f>VLOOKUP($D222,'AUTOMATED RPPF'!$C$2:'AUTOMATED RPPF'!$Q$365,5,FALSE)</f>
        <v>11</v>
      </c>
      <c r="I222">
        <f>VLOOKUP($D222,'AUTOMATED RPPF'!$C$2:'AUTOMATED RPPF'!$Q$365,6,FALSE)</f>
        <v>107.43600000000001</v>
      </c>
      <c r="J222">
        <f>VLOOKUP($D222,'AUTOMATED RPPF'!$C$2:'AUTOMATED RPPF'!$Q$365,7,FALSE)</f>
        <v>145</v>
      </c>
      <c r="K222">
        <f>VLOOKUP($D222,'AUTOMATED RPPF'!$C$2:'AUTOMATED RPPF'!$Q$365,8,FALSE)</f>
        <v>108.633</v>
      </c>
      <c r="L222">
        <f>VLOOKUP($D222,'AUTOMATED RPPF'!$C$2:'AUTOMATED RPPF'!$Q$365,9,FALSE)</f>
        <v>153</v>
      </c>
      <c r="M222">
        <f>VLOOKUP($D222,'AUTOMATED RPPF'!$C$2:'AUTOMATED RPPF'!$Q$365,10,FALSE)</f>
        <v>111.262</v>
      </c>
      <c r="N222">
        <f>VLOOKUP($D222,'AUTOMATED RPPF'!$C$2:'AUTOMATED RPPF'!$Q$365,11,FALSE)</f>
        <v>302</v>
      </c>
      <c r="O222">
        <f>VLOOKUP($D222,'AUTOMATED RPPF'!$C$2:'AUTOMATED RPPF'!$Q$365,12,FALSE)</f>
        <v>112.479</v>
      </c>
      <c r="P222">
        <f>VLOOKUP($D222,'AUTOMATED RPPF'!$C$2:'AUTOMATED RPPF'!$Q$365,13,FALSE)</f>
        <v>270</v>
      </c>
      <c r="Q222">
        <f>VLOOKUP($D222,'AUTOMATED RPPF'!$C$2:'AUTOMATED RPPF'!$Q$365,14,FALSE)</f>
        <v>-3.8456700000000001</v>
      </c>
      <c r="R222">
        <f>VLOOKUP($D222,'AUTOMATED RPPF'!$C$2:'AUTOMATED RPPF'!$Q$365,15,FALSE)</f>
        <v>215</v>
      </c>
      <c r="S222" t="str">
        <f t="shared" si="90"/>
        <v>Indiana St.</v>
      </c>
      <c r="T222">
        <f t="shared" si="91"/>
        <v>108.633</v>
      </c>
      <c r="U222" t="str">
        <f t="shared" si="92"/>
        <v>Indiana St.</v>
      </c>
      <c r="V222">
        <f t="shared" si="93"/>
        <v>-5.3393232969974343E-2</v>
      </c>
      <c r="W222" s="13">
        <f t="shared" si="94"/>
        <v>212</v>
      </c>
      <c r="X222" t="str">
        <f t="shared" si="95"/>
        <v>Indiana St.</v>
      </c>
      <c r="Y222">
        <f t="shared" si="96"/>
        <v>850054.18127457227</v>
      </c>
      <c r="Z222" s="13">
        <f t="shared" si="97"/>
        <v>101</v>
      </c>
      <c r="AA222">
        <f t="shared" si="98"/>
        <v>26.557748441051935</v>
      </c>
      <c r="AB222">
        <f t="shared" si="99"/>
        <v>186</v>
      </c>
      <c r="AC222">
        <f t="shared" si="100"/>
        <v>199</v>
      </c>
      <c r="AD222" t="str">
        <f t="shared" si="101"/>
        <v>Indiana St.</v>
      </c>
      <c r="AE222">
        <f>VLOOKUP($AD222,'AUTOMATED RPPF'!$C$2:'AUTOMATED RPPF'!$AQ$365,17,FALSE)</f>
        <v>0.35032269999999999</v>
      </c>
      <c r="AF222" s="13">
        <f t="shared" si="102"/>
        <v>227</v>
      </c>
      <c r="AG222">
        <f>VLOOKUP($AD222,'AUTOMATED RPPF'!$C$2:'AUTOMATED RPPF'!$AQ$365,16,FALSE)</f>
        <v>0.37572309999999998</v>
      </c>
      <c r="AH222" s="13">
        <f t="shared" si="103"/>
        <v>231</v>
      </c>
      <c r="AI222">
        <f t="shared" si="104"/>
        <v>0.36302289999999998</v>
      </c>
      <c r="AJ222" s="13">
        <f t="shared" si="105"/>
        <v>234</v>
      </c>
      <c r="AK222">
        <f>VLOOKUP($AD222,'AUTOMATED RPPF'!$C$2:'AUTOMATED RPPF'!$AQ$365,18,FALSE)</f>
        <v>0.34882299999999999</v>
      </c>
      <c r="AL222" s="13">
        <f t="shared" si="106"/>
        <v>230</v>
      </c>
      <c r="AM222">
        <f>VLOOKUP($AD222,'AUTOMATED RPPF'!$C$2:'AUTOMATED RPPF'!$AQ$365,19,FALSE)</f>
        <v>0.3541222</v>
      </c>
      <c r="AN222" s="13">
        <f t="shared" si="107"/>
        <v>222</v>
      </c>
      <c r="AO222">
        <f t="shared" si="108"/>
        <v>199.66666666666666</v>
      </c>
      <c r="AP222">
        <f>IF(C222=1,(AO222/AE222),REF)</f>
        <v>569.95069593453877</v>
      </c>
      <c r="AQ222" s="13">
        <f t="shared" si="109"/>
        <v>217</v>
      </c>
      <c r="AR222">
        <f>IF(B222=1,(AO222/AI222),REF)</f>
        <v>550.01121600501415</v>
      </c>
      <c r="AS222" s="13">
        <f t="shared" si="110"/>
        <v>221</v>
      </c>
      <c r="AT222">
        <f t="shared" si="111"/>
        <v>217</v>
      </c>
      <c r="AU222" t="str">
        <f t="shared" si="112"/>
        <v>Indiana St.</v>
      </c>
      <c r="AV222">
        <f t="shared" si="113"/>
        <v>0.20592031834779326</v>
      </c>
      <c r="AW222">
        <f t="shared" si="114"/>
        <v>0.18769249305408744</v>
      </c>
      <c r="AX222" t="str">
        <f t="shared" si="115"/>
        <v>Indiana St.</v>
      </c>
      <c r="AY222">
        <f t="shared" si="116"/>
        <v>0.52193412402969086</v>
      </c>
      <c r="AZ222" s="13">
        <f t="shared" si="117"/>
        <v>228</v>
      </c>
      <c r="BA222" t="str">
        <f t="shared" si="118"/>
        <v>Indiana St.</v>
      </c>
      <c r="BB222" t="str">
        <f t="shared" si="119"/>
        <v/>
      </c>
      <c r="BC222">
        <v>221</v>
      </c>
    </row>
    <row r="223" spans="1:55" x14ac:dyDescent="0.25">
      <c r="A223">
        <v>1</v>
      </c>
      <c r="B223">
        <v>1</v>
      </c>
      <c r="C223">
        <v>1</v>
      </c>
      <c r="D223" t="s">
        <v>171</v>
      </c>
      <c r="E223">
        <f>VLOOKUP($D223,'AUTOMATED RPPF'!$C$2:'AUTOMATED RPPF'!$Q$365,2,FALSE)</f>
        <v>70.302599999999998</v>
      </c>
      <c r="F223">
        <f>VLOOKUP($D223,'AUTOMATED RPPF'!$C$2:'AUTOMATED RPPF'!$Q$365,3,FALSE)</f>
        <v>68</v>
      </c>
      <c r="G223">
        <f>VLOOKUP($D223,'AUTOMATED RPPF'!$C$2:'AUTOMATED RPPF'!$Q$365,4,FALSE)</f>
        <v>69.100999999999999</v>
      </c>
      <c r="H223">
        <f>VLOOKUP($D223,'AUTOMATED RPPF'!$C$2:'AUTOMATED RPPF'!$Q$365,5,FALSE)</f>
        <v>89</v>
      </c>
      <c r="I223">
        <f>VLOOKUP($D223,'AUTOMATED RPPF'!$C$2:'AUTOMATED RPPF'!$Q$365,6,FALSE)</f>
        <v>101.28100000000001</v>
      </c>
      <c r="J223">
        <f>VLOOKUP($D223,'AUTOMATED RPPF'!$C$2:'AUTOMATED RPPF'!$Q$365,7,FALSE)</f>
        <v>278</v>
      </c>
      <c r="K223">
        <f>VLOOKUP($D223,'AUTOMATED RPPF'!$C$2:'AUTOMATED RPPF'!$Q$365,8,FALSE)</f>
        <v>103.47799999999999</v>
      </c>
      <c r="L223">
        <f>VLOOKUP($D223,'AUTOMATED RPPF'!$C$2:'AUTOMATED RPPF'!$Q$365,9,FALSE)</f>
        <v>246</v>
      </c>
      <c r="M223">
        <f>VLOOKUP($D223,'AUTOMATED RPPF'!$C$2:'AUTOMATED RPPF'!$Q$365,10,FALSE)</f>
        <v>108.494</v>
      </c>
      <c r="N223">
        <f>VLOOKUP($D223,'AUTOMATED RPPF'!$C$2:'AUTOMATED RPPF'!$Q$365,11,FALSE)</f>
        <v>240</v>
      </c>
      <c r="O223">
        <f>VLOOKUP($D223,'AUTOMATED RPPF'!$C$2:'AUTOMATED RPPF'!$Q$365,12,FALSE)</f>
        <v>109.666</v>
      </c>
      <c r="P223">
        <f>VLOOKUP($D223,'AUTOMATED RPPF'!$C$2:'AUTOMATED RPPF'!$Q$365,13,FALSE)</f>
        <v>215</v>
      </c>
      <c r="Q223">
        <f>VLOOKUP($D223,'AUTOMATED RPPF'!$C$2:'AUTOMATED RPPF'!$Q$365,14,FALSE)</f>
        <v>-6.1878599999999997</v>
      </c>
      <c r="R223">
        <f>VLOOKUP($D223,'AUTOMATED RPPF'!$C$2:'AUTOMATED RPPF'!$Q$365,15,FALSE)</f>
        <v>236</v>
      </c>
      <c r="S223" t="str">
        <f t="shared" si="90"/>
        <v>La Salle</v>
      </c>
      <c r="T223">
        <f t="shared" si="91"/>
        <v>103.47799999999999</v>
      </c>
      <c r="U223" t="str">
        <f t="shared" si="92"/>
        <v>La Salle</v>
      </c>
      <c r="V223">
        <f t="shared" si="93"/>
        <v>-8.8019504257310574E-2</v>
      </c>
      <c r="W223" s="13">
        <f t="shared" si="94"/>
        <v>235</v>
      </c>
      <c r="X223" t="str">
        <f t="shared" si="95"/>
        <v>La Salle</v>
      </c>
      <c r="Y223">
        <f t="shared" si="96"/>
        <v>752778.90283605829</v>
      </c>
      <c r="Z223" s="13">
        <f t="shared" si="97"/>
        <v>211</v>
      </c>
      <c r="AA223">
        <f t="shared" si="98"/>
        <v>26.130265243429786</v>
      </c>
      <c r="AB223">
        <f t="shared" si="99"/>
        <v>169</v>
      </c>
      <c r="AC223">
        <f t="shared" si="100"/>
        <v>202</v>
      </c>
      <c r="AD223" t="str">
        <f t="shared" si="101"/>
        <v>La Salle</v>
      </c>
      <c r="AE223">
        <f>VLOOKUP($AD223,'AUTOMATED RPPF'!$C$2:'AUTOMATED RPPF'!$AQ$365,17,FALSE)</f>
        <v>0.34702280000000002</v>
      </c>
      <c r="AF223" s="13">
        <f t="shared" si="102"/>
        <v>228</v>
      </c>
      <c r="AG223">
        <f>VLOOKUP($AD223,'AUTOMATED RPPF'!$C$2:'AUTOMATED RPPF'!$AQ$365,16,FALSE)</f>
        <v>0.41562110000000002</v>
      </c>
      <c r="AH223" s="13">
        <f t="shared" si="103"/>
        <v>211</v>
      </c>
      <c r="AI223">
        <f t="shared" si="104"/>
        <v>0.38132195000000002</v>
      </c>
      <c r="AJ223" s="13">
        <f t="shared" si="105"/>
        <v>225</v>
      </c>
      <c r="AK223">
        <f>VLOOKUP($AD223,'AUTOMATED RPPF'!$C$2:'AUTOMATED RPPF'!$AQ$365,18,FALSE)</f>
        <v>0.49471609999999999</v>
      </c>
      <c r="AL223" s="13">
        <f t="shared" si="106"/>
        <v>161</v>
      </c>
      <c r="AM223">
        <f>VLOOKUP($AD223,'AUTOMATED RPPF'!$C$2:'AUTOMATED RPPF'!$AQ$365,19,FALSE)</f>
        <v>0.34392279999999997</v>
      </c>
      <c r="AN223" s="13">
        <f t="shared" si="107"/>
        <v>228</v>
      </c>
      <c r="AO223">
        <f t="shared" si="108"/>
        <v>210.33333333333334</v>
      </c>
      <c r="AP223">
        <f>IF(C223=1,(AO223/AE223),REF)</f>
        <v>606.10810970729688</v>
      </c>
      <c r="AQ223" s="13">
        <f t="shared" si="109"/>
        <v>222</v>
      </c>
      <c r="AR223">
        <f>IF(B223=1,(AO223/AI223),REF)</f>
        <v>551.58989230316627</v>
      </c>
      <c r="AS223" s="13">
        <f t="shared" si="110"/>
        <v>224</v>
      </c>
      <c r="AT223">
        <f t="shared" si="111"/>
        <v>161</v>
      </c>
      <c r="AU223" t="str">
        <f t="shared" si="112"/>
        <v>La Salle</v>
      </c>
      <c r="AV223">
        <f t="shared" si="113"/>
        <v>0.20272982736602535</v>
      </c>
      <c r="AW223">
        <f t="shared" si="114"/>
        <v>0.19708296719015084</v>
      </c>
      <c r="AX223" t="str">
        <f t="shared" si="115"/>
        <v>La Salle</v>
      </c>
      <c r="AY223">
        <f t="shared" si="116"/>
        <v>0.52520720700929213</v>
      </c>
      <c r="AZ223" s="13">
        <f t="shared" si="117"/>
        <v>223</v>
      </c>
      <c r="BA223" t="str">
        <f t="shared" si="118"/>
        <v>La Salle</v>
      </c>
      <c r="BB223" t="str">
        <f t="shared" si="119"/>
        <v/>
      </c>
      <c r="BC223">
        <v>222</v>
      </c>
    </row>
    <row r="224" spans="1:55" x14ac:dyDescent="0.25">
      <c r="A224">
        <v>1</v>
      </c>
      <c r="B224">
        <v>1</v>
      </c>
      <c r="C224">
        <v>1</v>
      </c>
      <c r="D224" t="s">
        <v>383</v>
      </c>
      <c r="E224">
        <f>VLOOKUP($D224,'AUTOMATED RPPF'!$C$2:'AUTOMATED RPPF'!$Q$365,2,FALSE)</f>
        <v>73.918000000000006</v>
      </c>
      <c r="F224">
        <f>VLOOKUP($D224,'AUTOMATED RPPF'!$C$2:'AUTOMATED RPPF'!$Q$365,3,FALSE)</f>
        <v>6</v>
      </c>
      <c r="G224">
        <f>VLOOKUP($D224,'AUTOMATED RPPF'!$C$2:'AUTOMATED RPPF'!$Q$365,4,FALSE)</f>
        <v>72.801100000000005</v>
      </c>
      <c r="H224">
        <f>VLOOKUP($D224,'AUTOMATED RPPF'!$C$2:'AUTOMATED RPPF'!$Q$365,5,FALSE)</f>
        <v>8</v>
      </c>
      <c r="I224">
        <f>VLOOKUP($D224,'AUTOMATED RPPF'!$C$2:'AUTOMATED RPPF'!$Q$365,6,FALSE)</f>
        <v>108.788</v>
      </c>
      <c r="J224">
        <f>VLOOKUP($D224,'AUTOMATED RPPF'!$C$2:'AUTOMATED RPPF'!$Q$365,7,FALSE)</f>
        <v>114</v>
      </c>
      <c r="K224">
        <f>VLOOKUP($D224,'AUTOMATED RPPF'!$C$2:'AUTOMATED RPPF'!$Q$365,8,FALSE)</f>
        <v>107.985</v>
      </c>
      <c r="L224">
        <f>VLOOKUP($D224,'AUTOMATED RPPF'!$C$2:'AUTOMATED RPPF'!$Q$365,9,FALSE)</f>
        <v>169</v>
      </c>
      <c r="M224">
        <f>VLOOKUP($D224,'AUTOMATED RPPF'!$C$2:'AUTOMATED RPPF'!$Q$365,10,FALSE)</f>
        <v>107.889</v>
      </c>
      <c r="N224">
        <f>VLOOKUP($D224,'AUTOMATED RPPF'!$C$2:'AUTOMATED RPPF'!$Q$365,11,FALSE)</f>
        <v>220</v>
      </c>
      <c r="O224">
        <f>VLOOKUP($D224,'AUTOMATED RPPF'!$C$2:'AUTOMATED RPPF'!$Q$365,12,FALSE)</f>
        <v>110.8</v>
      </c>
      <c r="P224">
        <f>VLOOKUP($D224,'AUTOMATED RPPF'!$C$2:'AUTOMATED RPPF'!$Q$365,13,FALSE)</f>
        <v>242</v>
      </c>
      <c r="Q224">
        <f>VLOOKUP($D224,'AUTOMATED RPPF'!$C$2:'AUTOMATED RPPF'!$Q$365,14,FALSE)</f>
        <v>-2.8149099999999998</v>
      </c>
      <c r="R224">
        <f>VLOOKUP($D224,'AUTOMATED RPPF'!$C$2:'AUTOMATED RPPF'!$Q$365,15,FALSE)</f>
        <v>203</v>
      </c>
      <c r="S224" t="str">
        <f t="shared" si="90"/>
        <v>Winthrop</v>
      </c>
      <c r="T224">
        <f t="shared" si="91"/>
        <v>107.985</v>
      </c>
      <c r="U224" t="str">
        <f t="shared" si="92"/>
        <v>Winthrop</v>
      </c>
      <c r="V224">
        <f t="shared" si="93"/>
        <v>-3.8082740333883459E-2</v>
      </c>
      <c r="W224" s="13">
        <f t="shared" si="94"/>
        <v>198</v>
      </c>
      <c r="X224" t="str">
        <f t="shared" si="95"/>
        <v>Winthrop</v>
      </c>
      <c r="Y224">
        <f t="shared" si="96"/>
        <v>861940.07431155012</v>
      </c>
      <c r="Z224" s="13">
        <f t="shared" si="97"/>
        <v>93</v>
      </c>
      <c r="AA224">
        <f t="shared" si="98"/>
        <v>25.264657142807025</v>
      </c>
      <c r="AB224">
        <f t="shared" si="99"/>
        <v>127</v>
      </c>
      <c r="AC224">
        <f t="shared" si="100"/>
        <v>162.5</v>
      </c>
      <c r="AD224" t="str">
        <f t="shared" si="101"/>
        <v>Winthrop</v>
      </c>
      <c r="AE224">
        <f>VLOOKUP($AD224,'AUTOMATED RPPF'!$C$2:'AUTOMATED RPPF'!$AQ$365,17,FALSE)</f>
        <v>0.35952230000000002</v>
      </c>
      <c r="AF224" s="13">
        <f t="shared" si="102"/>
        <v>223</v>
      </c>
      <c r="AG224">
        <f>VLOOKUP($AD224,'AUTOMATED RPPF'!$C$2:'AUTOMATED RPPF'!$AQ$365,16,FALSE)</f>
        <v>0.41362130000000003</v>
      </c>
      <c r="AH224" s="13">
        <f t="shared" si="103"/>
        <v>213</v>
      </c>
      <c r="AI224">
        <f t="shared" si="104"/>
        <v>0.38657180000000002</v>
      </c>
      <c r="AJ224" s="13">
        <f t="shared" si="105"/>
        <v>222</v>
      </c>
      <c r="AK224">
        <f>VLOOKUP($AD224,'AUTOMATED RPPF'!$C$2:'AUTOMATED RPPF'!$AQ$365,18,FALSE)</f>
        <v>0.44101950000000001</v>
      </c>
      <c r="AL224" s="13">
        <f t="shared" si="106"/>
        <v>195</v>
      </c>
      <c r="AM224">
        <f>VLOOKUP($AD224,'AUTOMATED RPPF'!$C$2:'AUTOMATED RPPF'!$AQ$365,19,FALSE)</f>
        <v>0.30812499999999998</v>
      </c>
      <c r="AN224" s="13">
        <f t="shared" si="107"/>
        <v>250</v>
      </c>
      <c r="AO224">
        <f t="shared" si="108"/>
        <v>186.75</v>
      </c>
      <c r="AP224">
        <f>IF(C224=1,(AO224/AE224),REF)</f>
        <v>519.43926704963781</v>
      </c>
      <c r="AQ224" s="13">
        <f t="shared" si="109"/>
        <v>206</v>
      </c>
      <c r="AR224">
        <f>IF(B224=1,(AO224/AI224),REF)</f>
        <v>483.09266221695424</v>
      </c>
      <c r="AS224" s="13">
        <f t="shared" si="110"/>
        <v>206</v>
      </c>
      <c r="AT224">
        <f t="shared" si="111"/>
        <v>195</v>
      </c>
      <c r="AU224" t="str">
        <f t="shared" si="112"/>
        <v>Winthrop</v>
      </c>
      <c r="AV224">
        <f t="shared" si="113"/>
        <v>0.21329810945301908</v>
      </c>
      <c r="AW224">
        <f t="shared" si="114"/>
        <v>0.2031354351416616</v>
      </c>
      <c r="AX224" t="str">
        <f t="shared" si="115"/>
        <v>Winthrop</v>
      </c>
      <c r="AY224">
        <f t="shared" si="116"/>
        <v>0.53383406554847057</v>
      </c>
      <c r="AZ224" s="13">
        <f t="shared" si="117"/>
        <v>219</v>
      </c>
      <c r="BA224" t="str">
        <f t="shared" si="118"/>
        <v>Winthrop</v>
      </c>
      <c r="BB224" t="str">
        <f t="shared" si="119"/>
        <v/>
      </c>
      <c r="BC224">
        <v>223</v>
      </c>
    </row>
    <row r="225" spans="1:55" x14ac:dyDescent="0.25">
      <c r="A225">
        <v>1</v>
      </c>
      <c r="B225">
        <v>1</v>
      </c>
      <c r="C225">
        <v>1</v>
      </c>
      <c r="D225" t="s">
        <v>340</v>
      </c>
      <c r="E225">
        <f>VLOOKUP($D225,'AUTOMATED RPPF'!$C$2:'AUTOMATED RPPF'!$Q$365,2,FALSE)</f>
        <v>68.735500000000002</v>
      </c>
      <c r="F225">
        <f>VLOOKUP($D225,'AUTOMATED RPPF'!$C$2:'AUTOMATED RPPF'!$Q$365,3,FALSE)</f>
        <v>148</v>
      </c>
      <c r="G225">
        <f>VLOOKUP($D225,'AUTOMATED RPPF'!$C$2:'AUTOMATED RPPF'!$Q$365,4,FALSE)</f>
        <v>67.693299999999994</v>
      </c>
      <c r="H225">
        <f>VLOOKUP($D225,'AUTOMATED RPPF'!$C$2:'AUTOMATED RPPF'!$Q$365,5,FALSE)</f>
        <v>165</v>
      </c>
      <c r="I225">
        <f>VLOOKUP($D225,'AUTOMATED RPPF'!$C$2:'AUTOMATED RPPF'!$Q$365,6,FALSE)</f>
        <v>96.580699999999993</v>
      </c>
      <c r="J225">
        <f>VLOOKUP($D225,'AUTOMATED RPPF'!$C$2:'AUTOMATED RPPF'!$Q$365,7,FALSE)</f>
        <v>336</v>
      </c>
      <c r="K225">
        <f>VLOOKUP($D225,'AUTOMATED RPPF'!$C$2:'AUTOMATED RPPF'!$Q$365,8,FALSE)</f>
        <v>97.749899999999997</v>
      </c>
      <c r="L225">
        <f>VLOOKUP($D225,'AUTOMATED RPPF'!$C$2:'AUTOMATED RPPF'!$Q$365,9,FALSE)</f>
        <v>337</v>
      </c>
      <c r="M225">
        <f>VLOOKUP($D225,'AUTOMATED RPPF'!$C$2:'AUTOMATED RPPF'!$Q$365,10,FALSE)</f>
        <v>101.548</v>
      </c>
      <c r="N225">
        <f>VLOOKUP($D225,'AUTOMATED RPPF'!$C$2:'AUTOMATED RPPF'!$Q$365,11,FALSE)</f>
        <v>78</v>
      </c>
      <c r="O225">
        <f>VLOOKUP($D225,'AUTOMATED RPPF'!$C$2:'AUTOMATED RPPF'!$Q$365,12,FALSE)</f>
        <v>102.569</v>
      </c>
      <c r="P225">
        <f>VLOOKUP($D225,'AUTOMATED RPPF'!$C$2:'AUTOMATED RPPF'!$Q$365,13,FALSE)</f>
        <v>84</v>
      </c>
      <c r="Q225">
        <f>VLOOKUP($D225,'AUTOMATED RPPF'!$C$2:'AUTOMATED RPPF'!$Q$365,14,FALSE)</f>
        <v>-4.81914</v>
      </c>
      <c r="R225">
        <f>VLOOKUP($D225,'AUTOMATED RPPF'!$C$2:'AUTOMATED RPPF'!$Q$365,15,FALSE)</f>
        <v>225</v>
      </c>
      <c r="S225" t="str">
        <f t="shared" si="90"/>
        <v>UC Davis</v>
      </c>
      <c r="T225">
        <f t="shared" si="91"/>
        <v>97.749899999999997</v>
      </c>
      <c r="U225" t="str">
        <f t="shared" si="92"/>
        <v>UC Davis</v>
      </c>
      <c r="V225">
        <f t="shared" si="93"/>
        <v>-7.011078700234967E-2</v>
      </c>
      <c r="W225" s="13">
        <f t="shared" si="94"/>
        <v>224</v>
      </c>
      <c r="X225" t="str">
        <f t="shared" si="95"/>
        <v>UC Davis</v>
      </c>
      <c r="Y225">
        <f t="shared" si="96"/>
        <v>656770.65469041234</v>
      </c>
      <c r="Z225" s="13">
        <f t="shared" si="97"/>
        <v>329</v>
      </c>
      <c r="AA225">
        <f t="shared" si="98"/>
        <v>24.012904739521012</v>
      </c>
      <c r="AB225">
        <f t="shared" si="99"/>
        <v>79</v>
      </c>
      <c r="AC225">
        <f t="shared" si="100"/>
        <v>151.5</v>
      </c>
      <c r="AD225" t="str">
        <f t="shared" si="101"/>
        <v>UC Davis</v>
      </c>
      <c r="AE225">
        <f>VLOOKUP($AD225,'AUTOMATED RPPF'!$C$2:'AUTOMATED RPPF'!$AQ$365,17,FALSE)</f>
        <v>0.37532110000000002</v>
      </c>
      <c r="AF225" s="13">
        <f t="shared" si="102"/>
        <v>211</v>
      </c>
      <c r="AG225">
        <f>VLOOKUP($AD225,'AUTOMATED RPPF'!$C$2:'AUTOMATED RPPF'!$AQ$365,16,FALSE)</f>
        <v>0.3681236</v>
      </c>
      <c r="AH225" s="13">
        <f t="shared" si="103"/>
        <v>236</v>
      </c>
      <c r="AI225">
        <f t="shared" si="104"/>
        <v>0.37172234999999998</v>
      </c>
      <c r="AJ225" s="13">
        <f t="shared" si="105"/>
        <v>228</v>
      </c>
      <c r="AK225">
        <f>VLOOKUP($AD225,'AUTOMATED RPPF'!$C$2:'AUTOMATED RPPF'!$AQ$365,18,FALSE)</f>
        <v>0.23832880000000001</v>
      </c>
      <c r="AL225" s="13">
        <f t="shared" si="106"/>
        <v>288</v>
      </c>
      <c r="AM225">
        <f>VLOOKUP($AD225,'AUTOMATED RPPF'!$C$2:'AUTOMATED RPPF'!$AQ$365,19,FALSE)</f>
        <v>0.36342160000000001</v>
      </c>
      <c r="AN225" s="13">
        <f t="shared" si="107"/>
        <v>217</v>
      </c>
      <c r="AO225">
        <f t="shared" si="108"/>
        <v>239.58333333333334</v>
      </c>
      <c r="AP225">
        <f>IF(C225=1,(AO225/AE225),REF)</f>
        <v>638.34229765748137</v>
      </c>
      <c r="AQ225" s="13">
        <f t="shared" si="109"/>
        <v>225</v>
      </c>
      <c r="AR225">
        <f>IF(B225=1,(AO225/AI225),REF)</f>
        <v>644.52227134939119</v>
      </c>
      <c r="AS225" s="13">
        <f t="shared" si="110"/>
        <v>231</v>
      </c>
      <c r="AT225">
        <f t="shared" si="111"/>
        <v>225</v>
      </c>
      <c r="AU225" t="str">
        <f t="shared" si="112"/>
        <v>UC Davis</v>
      </c>
      <c r="AV225">
        <f t="shared" si="113"/>
        <v>0.21812842757129572</v>
      </c>
      <c r="AW225">
        <f t="shared" si="114"/>
        <v>0.18841837646073004</v>
      </c>
      <c r="AX225" t="str">
        <f t="shared" si="115"/>
        <v>UC Davis</v>
      </c>
      <c r="AY225">
        <f t="shared" si="116"/>
        <v>0.52872789309515622</v>
      </c>
      <c r="AZ225" s="13">
        <f t="shared" si="117"/>
        <v>222</v>
      </c>
      <c r="BA225" t="str">
        <f t="shared" si="118"/>
        <v>UC Davis</v>
      </c>
      <c r="BB225" t="str">
        <f t="shared" si="119"/>
        <v/>
      </c>
      <c r="BC225">
        <v>224</v>
      </c>
    </row>
    <row r="226" spans="1:55" x14ac:dyDescent="0.25">
      <c r="A226">
        <v>1</v>
      </c>
      <c r="B226">
        <v>1</v>
      </c>
      <c r="C226">
        <v>1</v>
      </c>
      <c r="D226" t="s">
        <v>355</v>
      </c>
      <c r="E226">
        <f>VLOOKUP($D226,'AUTOMATED RPPF'!$C$2:'AUTOMATED RPPF'!$Q$365,2,FALSE)</f>
        <v>68.287199999999999</v>
      </c>
      <c r="F226">
        <f>VLOOKUP($D226,'AUTOMATED RPPF'!$C$2:'AUTOMATED RPPF'!$Q$365,3,FALSE)</f>
        <v>173</v>
      </c>
      <c r="G226">
        <f>VLOOKUP($D226,'AUTOMATED RPPF'!$C$2:'AUTOMATED RPPF'!$Q$365,4,FALSE)</f>
        <v>67.720799999999997</v>
      </c>
      <c r="H226">
        <f>VLOOKUP($D226,'AUTOMATED RPPF'!$C$2:'AUTOMATED RPPF'!$Q$365,5,FALSE)</f>
        <v>163</v>
      </c>
      <c r="I226">
        <f>VLOOKUP($D226,'AUTOMATED RPPF'!$C$2:'AUTOMATED RPPF'!$Q$365,6,FALSE)</f>
        <v>106.831</v>
      </c>
      <c r="J226">
        <f>VLOOKUP($D226,'AUTOMATED RPPF'!$C$2:'AUTOMATED RPPF'!$Q$365,7,FALSE)</f>
        <v>153</v>
      </c>
      <c r="K226">
        <f>VLOOKUP($D226,'AUTOMATED RPPF'!$C$2:'AUTOMATED RPPF'!$Q$365,8,FALSE)</f>
        <v>109.08</v>
      </c>
      <c r="L226">
        <f>VLOOKUP($D226,'AUTOMATED RPPF'!$C$2:'AUTOMATED RPPF'!$Q$365,9,FALSE)</f>
        <v>140</v>
      </c>
      <c r="M226">
        <f>VLOOKUP($D226,'AUTOMATED RPPF'!$C$2:'AUTOMATED RPPF'!$Q$365,10,FALSE)</f>
        <v>108.949</v>
      </c>
      <c r="N226">
        <f>VLOOKUP($D226,'AUTOMATED RPPF'!$C$2:'AUTOMATED RPPF'!$Q$365,11,FALSE)</f>
        <v>251</v>
      </c>
      <c r="O226">
        <f>VLOOKUP($D226,'AUTOMATED RPPF'!$C$2:'AUTOMATED RPPF'!$Q$365,12,FALSE)</f>
        <v>112.682</v>
      </c>
      <c r="P226">
        <f>VLOOKUP($D226,'AUTOMATED RPPF'!$C$2:'AUTOMATED RPPF'!$Q$365,13,FALSE)</f>
        <v>275</v>
      </c>
      <c r="Q226">
        <f>VLOOKUP($D226,'AUTOMATED RPPF'!$C$2:'AUTOMATED RPPF'!$Q$365,14,FALSE)</f>
        <v>-3.6021999999999998</v>
      </c>
      <c r="R226">
        <f>VLOOKUP($D226,'AUTOMATED RPPF'!$C$2:'AUTOMATED RPPF'!$Q$365,15,FALSE)</f>
        <v>212</v>
      </c>
      <c r="S226" t="str">
        <f t="shared" si="90"/>
        <v>UT Arlington</v>
      </c>
      <c r="T226">
        <f t="shared" si="91"/>
        <v>109.08</v>
      </c>
      <c r="U226" t="str">
        <f t="shared" si="92"/>
        <v>UT Arlington</v>
      </c>
      <c r="V226">
        <f t="shared" si="93"/>
        <v>-5.2747806323879202E-2</v>
      </c>
      <c r="W226" s="13">
        <f t="shared" si="94"/>
        <v>210</v>
      </c>
      <c r="X226" t="str">
        <f t="shared" si="95"/>
        <v>UT Arlington</v>
      </c>
      <c r="Y226">
        <f t="shared" si="96"/>
        <v>812511.58900607994</v>
      </c>
      <c r="Z226" s="13">
        <f t="shared" si="97"/>
        <v>139</v>
      </c>
      <c r="AA226">
        <f t="shared" si="98"/>
        <v>28.094930956096626</v>
      </c>
      <c r="AB226">
        <f t="shared" si="99"/>
        <v>272</v>
      </c>
      <c r="AC226">
        <f t="shared" si="100"/>
        <v>241</v>
      </c>
      <c r="AD226" t="str">
        <f t="shared" si="101"/>
        <v>UT Arlington</v>
      </c>
      <c r="AE226">
        <f>VLOOKUP($AD226,'AUTOMATED RPPF'!$C$2:'AUTOMATED RPPF'!$AQ$365,17,FALSE)</f>
        <v>0.32162420000000003</v>
      </c>
      <c r="AF226" s="13">
        <f t="shared" si="102"/>
        <v>242</v>
      </c>
      <c r="AG226">
        <f>VLOOKUP($AD226,'AUTOMATED RPPF'!$C$2:'AUTOMATED RPPF'!$AQ$365,16,FALSE)</f>
        <v>0.49121779999999998</v>
      </c>
      <c r="AH226" s="13">
        <f t="shared" si="103"/>
        <v>178</v>
      </c>
      <c r="AI226">
        <f t="shared" si="104"/>
        <v>0.40642100000000003</v>
      </c>
      <c r="AJ226" s="13">
        <f t="shared" si="105"/>
        <v>213</v>
      </c>
      <c r="AK226">
        <f>VLOOKUP($AD226,'AUTOMATED RPPF'!$C$2:'AUTOMATED RPPF'!$AQ$365,18,FALSE)</f>
        <v>0.45211839999999998</v>
      </c>
      <c r="AL226" s="13">
        <f t="shared" si="106"/>
        <v>185</v>
      </c>
      <c r="AM226">
        <f>VLOOKUP($AD226,'AUTOMATED RPPF'!$C$2:'AUTOMATED RPPF'!$AQ$365,19,FALSE)</f>
        <v>0.23202909999999999</v>
      </c>
      <c r="AN226" s="13">
        <f t="shared" si="107"/>
        <v>291</v>
      </c>
      <c r="AO226">
        <f t="shared" si="108"/>
        <v>213.16666666666666</v>
      </c>
      <c r="AP226">
        <f>IF(C226=1,(AO226/AE226),REF)</f>
        <v>662.78180145233671</v>
      </c>
      <c r="AQ226" s="13">
        <f t="shared" si="109"/>
        <v>228</v>
      </c>
      <c r="AR226">
        <f>IF(B226=1,(AO226/AI226),REF)</f>
        <v>524.49717575289333</v>
      </c>
      <c r="AS226" s="13">
        <f t="shared" si="110"/>
        <v>214</v>
      </c>
      <c r="AT226">
        <f t="shared" si="111"/>
        <v>185</v>
      </c>
      <c r="AU226" t="str">
        <f t="shared" si="112"/>
        <v>UT Arlington</v>
      </c>
      <c r="AV226">
        <f t="shared" si="113"/>
        <v>0.1862199955221728</v>
      </c>
      <c r="AW226">
        <f t="shared" si="114"/>
        <v>0.21138178949946596</v>
      </c>
      <c r="AX226" t="str">
        <f t="shared" si="115"/>
        <v>UT Arlington</v>
      </c>
      <c r="AY226">
        <f t="shared" si="116"/>
        <v>0.52404349199681644</v>
      </c>
      <c r="AZ226" s="13">
        <f t="shared" si="117"/>
        <v>224</v>
      </c>
      <c r="BA226" t="str">
        <f t="shared" si="118"/>
        <v>UT Arlington</v>
      </c>
      <c r="BB226" t="str">
        <f t="shared" si="119"/>
        <v/>
      </c>
      <c r="BC226">
        <v>225</v>
      </c>
    </row>
    <row r="227" spans="1:55" x14ac:dyDescent="0.25">
      <c r="A227">
        <v>1</v>
      </c>
      <c r="B227">
        <v>1</v>
      </c>
      <c r="C227">
        <v>1</v>
      </c>
      <c r="D227" t="s">
        <v>99</v>
      </c>
      <c r="E227">
        <f>VLOOKUP($D227,'AUTOMATED RPPF'!$C$2:'AUTOMATED RPPF'!$Q$365,2,FALSE)</f>
        <v>71.361800000000002</v>
      </c>
      <c r="F227">
        <f>VLOOKUP($D227,'AUTOMATED RPPF'!$C$2:'AUTOMATED RPPF'!$Q$365,3,FALSE)</f>
        <v>33</v>
      </c>
      <c r="G227">
        <f>VLOOKUP($D227,'AUTOMATED RPPF'!$C$2:'AUTOMATED RPPF'!$Q$365,4,FALSE)</f>
        <v>70.6661</v>
      </c>
      <c r="H227">
        <f>VLOOKUP($D227,'AUTOMATED RPPF'!$C$2:'AUTOMATED RPPF'!$Q$365,5,FALSE)</f>
        <v>35</v>
      </c>
      <c r="I227">
        <f>VLOOKUP($D227,'AUTOMATED RPPF'!$C$2:'AUTOMATED RPPF'!$Q$365,6,FALSE)</f>
        <v>104.81399999999999</v>
      </c>
      <c r="J227">
        <f>VLOOKUP($D227,'AUTOMATED RPPF'!$C$2:'AUTOMATED RPPF'!$Q$365,7,FALSE)</f>
        <v>208</v>
      </c>
      <c r="K227">
        <f>VLOOKUP($D227,'AUTOMATED RPPF'!$C$2:'AUTOMATED RPPF'!$Q$365,8,FALSE)</f>
        <v>102.242</v>
      </c>
      <c r="L227">
        <f>VLOOKUP($D227,'AUTOMATED RPPF'!$C$2:'AUTOMATED RPPF'!$Q$365,9,FALSE)</f>
        <v>270</v>
      </c>
      <c r="M227">
        <f>VLOOKUP($D227,'AUTOMATED RPPF'!$C$2:'AUTOMATED RPPF'!$Q$365,10,FALSE)</f>
        <v>102.997</v>
      </c>
      <c r="N227">
        <f>VLOOKUP($D227,'AUTOMATED RPPF'!$C$2:'AUTOMATED RPPF'!$Q$365,11,FALSE)</f>
        <v>104</v>
      </c>
      <c r="O227">
        <f>VLOOKUP($D227,'AUTOMATED RPPF'!$C$2:'AUTOMATED RPPF'!$Q$365,12,FALSE)</f>
        <v>106.05200000000001</v>
      </c>
      <c r="P227">
        <f>VLOOKUP($D227,'AUTOMATED RPPF'!$C$2:'AUTOMATED RPPF'!$Q$365,13,FALSE)</f>
        <v>147</v>
      </c>
      <c r="Q227">
        <f>VLOOKUP($D227,'AUTOMATED RPPF'!$C$2:'AUTOMATED RPPF'!$Q$365,14,FALSE)</f>
        <v>-3.8102999999999998</v>
      </c>
      <c r="R227">
        <f>VLOOKUP($D227,'AUTOMATED RPPF'!$C$2:'AUTOMATED RPPF'!$Q$365,15,FALSE)</f>
        <v>214</v>
      </c>
      <c r="S227" t="str">
        <f t="shared" si="90"/>
        <v>Dartmouth</v>
      </c>
      <c r="T227">
        <f t="shared" si="91"/>
        <v>102.242</v>
      </c>
      <c r="U227" t="str">
        <f t="shared" si="92"/>
        <v>Dartmouth</v>
      </c>
      <c r="V227">
        <f t="shared" si="93"/>
        <v>-5.3389908886827438E-2</v>
      </c>
      <c r="W227" s="13">
        <f t="shared" si="94"/>
        <v>211</v>
      </c>
      <c r="X227" t="str">
        <f t="shared" si="95"/>
        <v>Dartmouth</v>
      </c>
      <c r="Y227">
        <f t="shared" si="96"/>
        <v>745975.33577485534</v>
      </c>
      <c r="Z227" s="13">
        <f t="shared" si="97"/>
        <v>223</v>
      </c>
      <c r="AA227">
        <f t="shared" si="98"/>
        <v>24.398570673043665</v>
      </c>
      <c r="AB227">
        <f t="shared" si="99"/>
        <v>91</v>
      </c>
      <c r="AC227">
        <f t="shared" si="100"/>
        <v>151</v>
      </c>
      <c r="AD227" t="str">
        <f t="shared" si="101"/>
        <v>Dartmouth</v>
      </c>
      <c r="AE227">
        <f>VLOOKUP($AD227,'AUTOMATED RPPF'!$C$2:'AUTOMATED RPPF'!$AQ$365,17,FALSE)</f>
        <v>0.27972619999999998</v>
      </c>
      <c r="AF227" s="13">
        <f t="shared" si="102"/>
        <v>262</v>
      </c>
      <c r="AG227">
        <f>VLOOKUP($AD227,'AUTOMATED RPPF'!$C$2:'AUTOMATED RPPF'!$AQ$365,16,FALSE)</f>
        <v>0.60821340000000002</v>
      </c>
      <c r="AH227" s="13">
        <f t="shared" si="103"/>
        <v>134</v>
      </c>
      <c r="AI227">
        <f t="shared" si="104"/>
        <v>0.44396979999999997</v>
      </c>
      <c r="AJ227" s="13">
        <f t="shared" si="105"/>
        <v>193</v>
      </c>
      <c r="AK227">
        <f>VLOOKUP($AD227,'AUTOMATED RPPF'!$C$2:'AUTOMATED RPPF'!$AQ$365,18,FALSE)</f>
        <v>0.26332739999999999</v>
      </c>
      <c r="AL227" s="13">
        <f t="shared" si="106"/>
        <v>274</v>
      </c>
      <c r="AM227">
        <f>VLOOKUP($AD227,'AUTOMATED RPPF'!$C$2:'AUTOMATED RPPF'!$AQ$365,19,FALSE)</f>
        <v>0.44861800000000002</v>
      </c>
      <c r="AN227" s="13">
        <f t="shared" si="107"/>
        <v>180</v>
      </c>
      <c r="AO227">
        <f t="shared" si="108"/>
        <v>205.33333333333334</v>
      </c>
      <c r="AP227">
        <f>IF(C227=1,(AO227/AE227),REF)</f>
        <v>734.05113047449026</v>
      </c>
      <c r="AQ227" s="13">
        <f t="shared" si="109"/>
        <v>244</v>
      </c>
      <c r="AR227">
        <f>IF(B227=1,(AO227/AI227),REF)</f>
        <v>462.49392038227228</v>
      </c>
      <c r="AS227" s="13">
        <f t="shared" si="110"/>
        <v>201</v>
      </c>
      <c r="AT227">
        <f t="shared" si="111"/>
        <v>193</v>
      </c>
      <c r="AU227" t="str">
        <f t="shared" si="112"/>
        <v>Dartmouth</v>
      </c>
      <c r="AV227">
        <f t="shared" si="113"/>
        <v>0.16031537116140407</v>
      </c>
      <c r="AW227">
        <f t="shared" si="114"/>
        <v>0.23457109765091774</v>
      </c>
      <c r="AX227" t="str">
        <f t="shared" si="115"/>
        <v>Dartmouth</v>
      </c>
      <c r="AY227">
        <f t="shared" si="116"/>
        <v>0.52260902183801372</v>
      </c>
      <c r="AZ227" s="13">
        <f t="shared" si="117"/>
        <v>226</v>
      </c>
      <c r="BA227" t="str">
        <f t="shared" si="118"/>
        <v>Dartmouth</v>
      </c>
      <c r="BB227" t="str">
        <f t="shared" si="119"/>
        <v/>
      </c>
      <c r="BC227">
        <v>226</v>
      </c>
    </row>
    <row r="228" spans="1:55" x14ac:dyDescent="0.25">
      <c r="A228">
        <v>1</v>
      </c>
      <c r="B228">
        <v>1</v>
      </c>
      <c r="C228">
        <v>1</v>
      </c>
      <c r="D228" t="s">
        <v>399</v>
      </c>
      <c r="E228">
        <f>VLOOKUP($D228,'AUTOMATED RPPF'!$C$2:'AUTOMATED RPPF'!$Q$365,2,FALSE)</f>
        <v>67.309100000000001</v>
      </c>
      <c r="F228">
        <f>VLOOKUP($D228,'AUTOMATED RPPF'!$C$2:'AUTOMATED RPPF'!$Q$365,3,FALSE)</f>
        <v>221</v>
      </c>
      <c r="G228">
        <f>VLOOKUP($D228,'AUTOMATED RPPF'!$C$2:'AUTOMATED RPPF'!$Q$365,4,FALSE)</f>
        <v>65.990700000000004</v>
      </c>
      <c r="H228">
        <f>VLOOKUP($D228,'AUTOMATED RPPF'!$C$2:'AUTOMATED RPPF'!$Q$365,5,FALSE)</f>
        <v>253</v>
      </c>
      <c r="I228">
        <f>VLOOKUP($D228,'AUTOMATED RPPF'!$C$2:'AUTOMATED RPPF'!$Q$365,6,FALSE)</f>
        <v>103.804</v>
      </c>
      <c r="J228">
        <f>VLOOKUP($D228,'AUTOMATED RPPF'!$C$2:'AUTOMATED RPPF'!$Q$365,7,FALSE)</f>
        <v>240</v>
      </c>
      <c r="K228">
        <f>VLOOKUP($D228,'AUTOMATED RPPF'!$C$2:'AUTOMATED RPPF'!$Q$365,8,FALSE)</f>
        <v>101.215</v>
      </c>
      <c r="L228">
        <f>VLOOKUP($D228,'AUTOMATED RPPF'!$C$2:'AUTOMATED RPPF'!$Q$365,9,FALSE)</f>
        <v>291</v>
      </c>
      <c r="M228">
        <f>VLOOKUP($D228,'AUTOMATED RPPF'!$C$2:'AUTOMATED RPPF'!$Q$365,10,FALSE)</f>
        <v>99.819800000000001</v>
      </c>
      <c r="N228">
        <f>VLOOKUP($D228,'AUTOMATED RPPF'!$C$2:'AUTOMATED RPPF'!$Q$365,11,FALSE)</f>
        <v>59</v>
      </c>
      <c r="O228">
        <f>VLOOKUP($D228,'AUTOMATED RPPF'!$C$2:'AUTOMATED RPPF'!$Q$365,12,FALSE)</f>
        <v>106.652</v>
      </c>
      <c r="P228">
        <f>VLOOKUP($D228,'AUTOMATED RPPF'!$C$2:'AUTOMATED RPPF'!$Q$365,13,FALSE)</f>
        <v>154</v>
      </c>
      <c r="Q228">
        <f>VLOOKUP($D228,'AUTOMATED RPPF'!$C$2:'AUTOMATED RPPF'!$Q$365,14,FALSE)</f>
        <v>-5.4365699999999997</v>
      </c>
      <c r="R228">
        <f>VLOOKUP($D228,'AUTOMATED RPPF'!$C$2:'AUTOMATED RPPF'!$Q$365,15,FALSE)</f>
        <v>229</v>
      </c>
      <c r="S228" t="str">
        <f t="shared" si="90"/>
        <v>SIUE</v>
      </c>
      <c r="T228">
        <f t="shared" si="91"/>
        <v>101.215</v>
      </c>
      <c r="U228" t="str">
        <f t="shared" si="92"/>
        <v>SIUE</v>
      </c>
      <c r="V228">
        <f t="shared" si="93"/>
        <v>-8.0776596329471012E-2</v>
      </c>
      <c r="W228" s="13">
        <f t="shared" si="94"/>
        <v>230</v>
      </c>
      <c r="X228" t="str">
        <f t="shared" si="95"/>
        <v>SIUE</v>
      </c>
      <c r="Y228">
        <f t="shared" si="96"/>
        <v>689546.47467614757</v>
      </c>
      <c r="Z228" s="13">
        <f t="shared" si="97"/>
        <v>294</v>
      </c>
      <c r="AA228">
        <f t="shared" si="98"/>
        <v>26.10217053970327</v>
      </c>
      <c r="AB228">
        <f t="shared" si="99"/>
        <v>167</v>
      </c>
      <c r="AC228">
        <f t="shared" si="100"/>
        <v>198.5</v>
      </c>
      <c r="AD228" t="str">
        <f t="shared" si="101"/>
        <v>SIUE</v>
      </c>
      <c r="AE228">
        <f>VLOOKUP($AD228,'AUTOMATED RPPF'!$C$2:'AUTOMATED RPPF'!$AQ$365,17,FALSE)</f>
        <v>0.36082209999999998</v>
      </c>
      <c r="AF228" s="13">
        <f t="shared" si="102"/>
        <v>222</v>
      </c>
      <c r="AG228">
        <f>VLOOKUP($AD228,'AUTOMATED RPPF'!$C$2:'AUTOMATED RPPF'!$AQ$365,16,FALSE)</f>
        <v>0.36682379999999998</v>
      </c>
      <c r="AH228" s="13">
        <f t="shared" si="103"/>
        <v>238</v>
      </c>
      <c r="AI228">
        <f t="shared" si="104"/>
        <v>0.36382294999999998</v>
      </c>
      <c r="AJ228" s="13">
        <f t="shared" si="105"/>
        <v>233</v>
      </c>
      <c r="AK228">
        <f>VLOOKUP($AD228,'AUTOMATED RPPF'!$C$2:'AUTOMATED RPPF'!$AQ$365,18,FALSE)</f>
        <v>0.38012210000000002</v>
      </c>
      <c r="AL228" s="13">
        <f t="shared" si="106"/>
        <v>221</v>
      </c>
      <c r="AM228">
        <f>VLOOKUP($AD228,'AUTOMATED RPPF'!$C$2:'AUTOMATED RPPF'!$AQ$365,19,FALSE)</f>
        <v>0.3397231</v>
      </c>
      <c r="AN228" s="13">
        <f t="shared" si="107"/>
        <v>231</v>
      </c>
      <c r="AO228">
        <f t="shared" si="108"/>
        <v>234.58333333333334</v>
      </c>
      <c r="AP228">
        <f>IF(C228=1,(AO228/AE228),REF)</f>
        <v>650.13571323190388</v>
      </c>
      <c r="AQ228" s="13">
        <f t="shared" si="109"/>
        <v>226</v>
      </c>
      <c r="AR228">
        <f>IF(B228=1,(AO228/AI228),REF)</f>
        <v>644.77332541373039</v>
      </c>
      <c r="AS228" s="13">
        <f t="shared" si="110"/>
        <v>232</v>
      </c>
      <c r="AT228">
        <f t="shared" si="111"/>
        <v>221</v>
      </c>
      <c r="AU228" t="str">
        <f t="shared" si="112"/>
        <v>SIUE</v>
      </c>
      <c r="AV228">
        <f t="shared" si="113"/>
        <v>0.2093183862550681</v>
      </c>
      <c r="AW228">
        <f t="shared" si="114"/>
        <v>0.18440535670734051</v>
      </c>
      <c r="AX228" t="str">
        <f t="shared" si="115"/>
        <v>SIUE</v>
      </c>
      <c r="AY228">
        <f t="shared" si="116"/>
        <v>0.52199295755405306</v>
      </c>
      <c r="AZ228" s="13">
        <f t="shared" si="117"/>
        <v>227</v>
      </c>
      <c r="BA228" t="str">
        <f t="shared" si="118"/>
        <v>SIUE</v>
      </c>
      <c r="BB228" t="str">
        <f t="shared" si="119"/>
        <v/>
      </c>
      <c r="BC228">
        <v>227</v>
      </c>
    </row>
    <row r="229" spans="1:55" x14ac:dyDescent="0.25">
      <c r="A229">
        <v>1</v>
      </c>
      <c r="B229">
        <v>1</v>
      </c>
      <c r="C229">
        <v>1</v>
      </c>
      <c r="D229" t="s">
        <v>259</v>
      </c>
      <c r="E229">
        <f>VLOOKUP($D229,'AUTOMATED RPPF'!$C$2:'AUTOMATED RPPF'!$Q$365,2,FALSE)</f>
        <v>67.216099999999997</v>
      </c>
      <c r="F229">
        <f>VLOOKUP($D229,'AUTOMATED RPPF'!$C$2:'AUTOMATED RPPF'!$Q$365,3,FALSE)</f>
        <v>223</v>
      </c>
      <c r="G229">
        <f>VLOOKUP($D229,'AUTOMATED RPPF'!$C$2:'AUTOMATED RPPF'!$Q$365,4,FALSE)</f>
        <v>66.113100000000003</v>
      </c>
      <c r="H229">
        <f>VLOOKUP($D229,'AUTOMATED RPPF'!$C$2:'AUTOMATED RPPF'!$Q$365,5,FALSE)</f>
        <v>249</v>
      </c>
      <c r="I229">
        <f>VLOOKUP($D229,'AUTOMATED RPPF'!$C$2:'AUTOMATED RPPF'!$Q$365,6,FALSE)</f>
        <v>100.142</v>
      </c>
      <c r="J229">
        <f>VLOOKUP($D229,'AUTOMATED RPPF'!$C$2:'AUTOMATED RPPF'!$Q$365,7,FALSE)</f>
        <v>304</v>
      </c>
      <c r="K229">
        <f>VLOOKUP($D229,'AUTOMATED RPPF'!$C$2:'AUTOMATED RPPF'!$Q$365,8,FALSE)</f>
        <v>103.42400000000001</v>
      </c>
      <c r="L229">
        <f>VLOOKUP($D229,'AUTOMATED RPPF'!$C$2:'AUTOMATED RPPF'!$Q$365,9,FALSE)</f>
        <v>249</v>
      </c>
      <c r="M229">
        <f>VLOOKUP($D229,'AUTOMATED RPPF'!$C$2:'AUTOMATED RPPF'!$Q$365,10,FALSE)</f>
        <v>112.801</v>
      </c>
      <c r="N229">
        <f>VLOOKUP($D229,'AUTOMATED RPPF'!$C$2:'AUTOMATED RPPF'!$Q$365,11,FALSE)</f>
        <v>329</v>
      </c>
      <c r="O229">
        <f>VLOOKUP($D229,'AUTOMATED RPPF'!$C$2:'AUTOMATED RPPF'!$Q$365,12,FALSE)</f>
        <v>112.47499999999999</v>
      </c>
      <c r="P229">
        <f>VLOOKUP($D229,'AUTOMATED RPPF'!$C$2:'AUTOMATED RPPF'!$Q$365,13,FALSE)</f>
        <v>269</v>
      </c>
      <c r="Q229">
        <f>VLOOKUP($D229,'AUTOMATED RPPF'!$C$2:'AUTOMATED RPPF'!$Q$365,14,FALSE)</f>
        <v>-9.0511900000000001</v>
      </c>
      <c r="R229">
        <f>VLOOKUP($D229,'AUTOMATED RPPF'!$C$2:'AUTOMATED RPPF'!$Q$365,15,FALSE)</f>
        <v>272</v>
      </c>
      <c r="S229" t="str">
        <f t="shared" si="90"/>
        <v>Pacific</v>
      </c>
      <c r="T229">
        <f t="shared" si="91"/>
        <v>103.42400000000001</v>
      </c>
      <c r="U229" t="str">
        <f t="shared" si="92"/>
        <v>Pacific</v>
      </c>
      <c r="V229">
        <f t="shared" si="93"/>
        <v>-0.13465523884902558</v>
      </c>
      <c r="W229" s="13">
        <f t="shared" si="94"/>
        <v>275</v>
      </c>
      <c r="X229" t="str">
        <f t="shared" si="95"/>
        <v>Pacific</v>
      </c>
      <c r="Y229">
        <f t="shared" si="96"/>
        <v>718978.61177999375</v>
      </c>
      <c r="Z229" s="13">
        <f t="shared" si="97"/>
        <v>261</v>
      </c>
      <c r="AA229">
        <f t="shared" si="98"/>
        <v>28.45878093446602</v>
      </c>
      <c r="AB229">
        <f t="shared" si="99"/>
        <v>293</v>
      </c>
      <c r="AC229">
        <f t="shared" si="100"/>
        <v>284</v>
      </c>
      <c r="AD229" t="str">
        <f t="shared" si="101"/>
        <v>Pacific</v>
      </c>
      <c r="AE229">
        <f>VLOOKUP($AD229,'AUTOMATED RPPF'!$C$2:'AUTOMATED RPPF'!$AQ$365,17,FALSE)</f>
        <v>0.43471870000000001</v>
      </c>
      <c r="AF229" s="13">
        <f t="shared" si="102"/>
        <v>187</v>
      </c>
      <c r="AG229">
        <f>VLOOKUP($AD229,'AUTOMATED RPPF'!$C$2:'AUTOMATED RPPF'!$AQ$365,16,FALSE)</f>
        <v>0.1500331</v>
      </c>
      <c r="AH229" s="13">
        <f t="shared" si="103"/>
        <v>331</v>
      </c>
      <c r="AI229">
        <f t="shared" si="104"/>
        <v>0.29237590000000002</v>
      </c>
      <c r="AJ229" s="13">
        <f t="shared" si="105"/>
        <v>270</v>
      </c>
      <c r="AK229">
        <f>VLOOKUP($AD229,'AUTOMATED RPPF'!$C$2:'AUTOMATED RPPF'!$AQ$365,18,FALSE)</f>
        <v>0.27042719999999998</v>
      </c>
      <c r="AL229" s="13">
        <f t="shared" si="106"/>
        <v>272</v>
      </c>
      <c r="AM229">
        <f>VLOOKUP($AD229,'AUTOMATED RPPF'!$C$2:'AUTOMATED RPPF'!$AQ$365,19,FALSE)</f>
        <v>0.3655215</v>
      </c>
      <c r="AN229" s="13">
        <f t="shared" si="107"/>
        <v>215</v>
      </c>
      <c r="AO229">
        <f t="shared" si="108"/>
        <v>262.83333333333331</v>
      </c>
      <c r="AP229">
        <f>IF(C229=1,(AO229/AE229),REF)</f>
        <v>604.6055376346435</v>
      </c>
      <c r="AQ229" s="13">
        <f t="shared" si="109"/>
        <v>221</v>
      </c>
      <c r="AR229">
        <f>IF(B229=1,(AO229/AI229),REF)</f>
        <v>898.95690217057324</v>
      </c>
      <c r="AS229" s="13">
        <f t="shared" si="110"/>
        <v>270</v>
      </c>
      <c r="AT229">
        <f t="shared" si="111"/>
        <v>221</v>
      </c>
      <c r="AU229" t="str">
        <f t="shared" si="112"/>
        <v>Pacific</v>
      </c>
      <c r="AV229">
        <f t="shared" si="113"/>
        <v>0.25402459094853985</v>
      </c>
      <c r="AW229">
        <f t="shared" si="114"/>
        <v>0.14216200406820431</v>
      </c>
      <c r="AX229" t="str">
        <f t="shared" si="115"/>
        <v>Pacific</v>
      </c>
      <c r="AY229">
        <f t="shared" si="116"/>
        <v>0.52329659945692319</v>
      </c>
      <c r="AZ229" s="13">
        <f t="shared" si="117"/>
        <v>225</v>
      </c>
      <c r="BA229" t="str">
        <f t="shared" si="118"/>
        <v>Pacific</v>
      </c>
      <c r="BB229" t="str">
        <f t="shared" si="119"/>
        <v/>
      </c>
      <c r="BC229">
        <v>228</v>
      </c>
    </row>
    <row r="230" spans="1:55" x14ac:dyDescent="0.25">
      <c r="A230">
        <v>1</v>
      </c>
      <c r="B230">
        <v>1</v>
      </c>
      <c r="C230">
        <v>1</v>
      </c>
      <c r="D230" t="s">
        <v>382</v>
      </c>
      <c r="E230">
        <f>VLOOKUP($D230,'AUTOMATED RPPF'!$C$2:'AUTOMATED RPPF'!$Q$365,2,FALSE)</f>
        <v>71.087500000000006</v>
      </c>
      <c r="F230">
        <f>VLOOKUP($D230,'AUTOMATED RPPF'!$C$2:'AUTOMATED RPPF'!$Q$365,3,FALSE)</f>
        <v>40</v>
      </c>
      <c r="G230">
        <f>VLOOKUP($D230,'AUTOMATED RPPF'!$C$2:'AUTOMATED RPPF'!$Q$365,4,FALSE)</f>
        <v>71.272499999999994</v>
      </c>
      <c r="H230">
        <f>VLOOKUP($D230,'AUTOMATED RPPF'!$C$2:'AUTOMATED RPPF'!$Q$365,5,FALSE)</f>
        <v>23</v>
      </c>
      <c r="I230">
        <f>VLOOKUP($D230,'AUTOMATED RPPF'!$C$2:'AUTOMATED RPPF'!$Q$365,6,FALSE)</f>
        <v>108.871</v>
      </c>
      <c r="J230">
        <f>VLOOKUP($D230,'AUTOMATED RPPF'!$C$2:'AUTOMATED RPPF'!$Q$365,7,FALSE)</f>
        <v>113</v>
      </c>
      <c r="K230">
        <f>VLOOKUP($D230,'AUTOMATED RPPF'!$C$2:'AUTOMATED RPPF'!$Q$365,8,FALSE)</f>
        <v>109.03100000000001</v>
      </c>
      <c r="L230">
        <f>VLOOKUP($D230,'AUTOMATED RPPF'!$C$2:'AUTOMATED RPPF'!$Q$365,9,FALSE)</f>
        <v>143</v>
      </c>
      <c r="M230">
        <f>VLOOKUP($D230,'AUTOMATED RPPF'!$C$2:'AUTOMATED RPPF'!$Q$365,10,FALSE)</f>
        <v>109.489</v>
      </c>
      <c r="N230">
        <f>VLOOKUP($D230,'AUTOMATED RPPF'!$C$2:'AUTOMATED RPPF'!$Q$365,11,FALSE)</f>
        <v>262</v>
      </c>
      <c r="O230">
        <f>VLOOKUP($D230,'AUTOMATED RPPF'!$C$2:'AUTOMATED RPPF'!$Q$365,12,FALSE)</f>
        <v>112.88500000000001</v>
      </c>
      <c r="P230">
        <f>VLOOKUP($D230,'AUTOMATED RPPF'!$C$2:'AUTOMATED RPPF'!$Q$365,13,FALSE)</f>
        <v>282</v>
      </c>
      <c r="Q230">
        <f>VLOOKUP($D230,'AUTOMATED RPPF'!$C$2:'AUTOMATED RPPF'!$Q$365,14,FALSE)</f>
        <v>-3.8549099999999998</v>
      </c>
      <c r="R230">
        <f>VLOOKUP($D230,'AUTOMATED RPPF'!$C$2:'AUTOMATED RPPF'!$Q$365,15,FALSE)</f>
        <v>217</v>
      </c>
      <c r="S230" t="str">
        <f t="shared" si="90"/>
        <v>William &amp; Mary</v>
      </c>
      <c r="T230">
        <f t="shared" si="91"/>
        <v>109.03100000000001</v>
      </c>
      <c r="U230" t="str">
        <f t="shared" si="92"/>
        <v>William &amp; Mary</v>
      </c>
      <c r="V230">
        <f t="shared" si="93"/>
        <v>-5.4214876033057836E-2</v>
      </c>
      <c r="W230" s="13">
        <f t="shared" si="94"/>
        <v>215</v>
      </c>
      <c r="X230" t="str">
        <f t="shared" si="95"/>
        <v>William &amp; Mary</v>
      </c>
      <c r="Y230">
        <f t="shared" si="96"/>
        <v>845071.06514008762</v>
      </c>
      <c r="Z230" s="13">
        <f t="shared" si="97"/>
        <v>108</v>
      </c>
      <c r="AA230">
        <f t="shared" si="98"/>
        <v>27.066041192769159</v>
      </c>
      <c r="AB230">
        <f t="shared" si="99"/>
        <v>220</v>
      </c>
      <c r="AC230">
        <f t="shared" si="100"/>
        <v>217.5</v>
      </c>
      <c r="AD230" t="str">
        <f t="shared" si="101"/>
        <v>William &amp; Mary</v>
      </c>
      <c r="AE230">
        <f>VLOOKUP($AD230,'AUTOMATED RPPF'!$C$2:'AUTOMATED RPPF'!$AQ$365,17,FALSE)</f>
        <v>0.29762559999999999</v>
      </c>
      <c r="AF230" s="13">
        <f t="shared" si="102"/>
        <v>256</v>
      </c>
      <c r="AG230">
        <f>VLOOKUP($AD230,'AUTOMATED RPPF'!$C$2:'AUTOMATED RPPF'!$AQ$365,16,FALSE)</f>
        <v>0.52251599999999998</v>
      </c>
      <c r="AH230" s="13">
        <f t="shared" si="103"/>
        <v>160</v>
      </c>
      <c r="AI230">
        <f t="shared" si="104"/>
        <v>0.41007079999999996</v>
      </c>
      <c r="AJ230" s="13">
        <f t="shared" si="105"/>
        <v>211</v>
      </c>
      <c r="AK230">
        <f>VLOOKUP($AD230,'AUTOMATED RPPF'!$C$2:'AUTOMATED RPPF'!$AQ$365,18,FALSE)</f>
        <v>0.38832159999999999</v>
      </c>
      <c r="AL230" s="13">
        <f t="shared" si="106"/>
        <v>216</v>
      </c>
      <c r="AM230">
        <f>VLOOKUP($AD230,'AUTOMATED RPPF'!$C$2:'AUTOMATED RPPF'!$AQ$365,19,FALSE)</f>
        <v>0.30072520000000003</v>
      </c>
      <c r="AN230" s="13">
        <f t="shared" si="107"/>
        <v>252</v>
      </c>
      <c r="AO230">
        <f t="shared" si="108"/>
        <v>203.25</v>
      </c>
      <c r="AP230">
        <f>IF(C230=1,(AO230/AE230),REF)</f>
        <v>682.90496516428698</v>
      </c>
      <c r="AQ230" s="13">
        <f t="shared" si="109"/>
        <v>231</v>
      </c>
      <c r="AR230">
        <f>IF(B230=1,(AO230/AI230),REF)</f>
        <v>495.64611769479814</v>
      </c>
      <c r="AS230" s="13">
        <f t="shared" si="110"/>
        <v>209</v>
      </c>
      <c r="AT230">
        <f t="shared" si="111"/>
        <v>209</v>
      </c>
      <c r="AU230" t="str">
        <f t="shared" si="112"/>
        <v>William &amp; Mary</v>
      </c>
      <c r="AV230">
        <f t="shared" si="113"/>
        <v>0.17181018573032805</v>
      </c>
      <c r="AW230">
        <f t="shared" si="114"/>
        <v>0.21479378263937762</v>
      </c>
      <c r="AX230" t="str">
        <f t="shared" si="115"/>
        <v>William &amp; Mary</v>
      </c>
      <c r="AY230">
        <f t="shared" si="116"/>
        <v>0.51819655897887873</v>
      </c>
      <c r="AZ230" s="13">
        <f t="shared" si="117"/>
        <v>231</v>
      </c>
      <c r="BA230" t="str">
        <f t="shared" si="118"/>
        <v>William &amp; Mary</v>
      </c>
      <c r="BB230" t="str">
        <f t="shared" si="119"/>
        <v/>
      </c>
      <c r="BC230">
        <v>229</v>
      </c>
    </row>
    <row r="231" spans="1:55" x14ac:dyDescent="0.25">
      <c r="A231">
        <v>1</v>
      </c>
      <c r="B231">
        <v>1</v>
      </c>
      <c r="C231">
        <v>1</v>
      </c>
      <c r="D231" t="s">
        <v>195</v>
      </c>
      <c r="E231">
        <f>VLOOKUP($D231,'AUTOMATED RPPF'!$C$2:'AUTOMATED RPPF'!$Q$365,2,FALSE)</f>
        <v>69.303200000000004</v>
      </c>
      <c r="F231">
        <f>VLOOKUP($D231,'AUTOMATED RPPF'!$C$2:'AUTOMATED RPPF'!$Q$365,3,FALSE)</f>
        <v>118</v>
      </c>
      <c r="G231">
        <f>VLOOKUP($D231,'AUTOMATED RPPF'!$C$2:'AUTOMATED RPPF'!$Q$365,4,FALSE)</f>
        <v>68.858500000000006</v>
      </c>
      <c r="H231">
        <f>VLOOKUP($D231,'AUTOMATED RPPF'!$C$2:'AUTOMATED RPPF'!$Q$365,5,FALSE)</f>
        <v>100</v>
      </c>
      <c r="I231">
        <f>VLOOKUP($D231,'AUTOMATED RPPF'!$C$2:'AUTOMATED RPPF'!$Q$365,6,FALSE)</f>
        <v>106.652</v>
      </c>
      <c r="J231">
        <f>VLOOKUP($D231,'AUTOMATED RPPF'!$C$2:'AUTOMATED RPPF'!$Q$365,7,FALSE)</f>
        <v>159</v>
      </c>
      <c r="K231">
        <f>VLOOKUP($D231,'AUTOMATED RPPF'!$C$2:'AUTOMATED RPPF'!$Q$365,8,FALSE)</f>
        <v>105.81100000000001</v>
      </c>
      <c r="L231">
        <f>VLOOKUP($D231,'AUTOMATED RPPF'!$C$2:'AUTOMATED RPPF'!$Q$365,9,FALSE)</f>
        <v>209</v>
      </c>
      <c r="M231">
        <f>VLOOKUP($D231,'AUTOMATED RPPF'!$C$2:'AUTOMATED RPPF'!$Q$365,10,FALSE)</f>
        <v>105.161</v>
      </c>
      <c r="N231">
        <f>VLOOKUP($D231,'AUTOMATED RPPF'!$C$2:'AUTOMATED RPPF'!$Q$365,11,FALSE)</f>
        <v>160</v>
      </c>
      <c r="O231">
        <f>VLOOKUP($D231,'AUTOMATED RPPF'!$C$2:'AUTOMATED RPPF'!$Q$365,12,FALSE)</f>
        <v>108.298</v>
      </c>
      <c r="P231">
        <f>VLOOKUP($D231,'AUTOMATED RPPF'!$C$2:'AUTOMATED RPPF'!$Q$365,13,FALSE)</f>
        <v>188</v>
      </c>
      <c r="Q231">
        <f>VLOOKUP($D231,'AUTOMATED RPPF'!$C$2:'AUTOMATED RPPF'!$Q$365,14,FALSE)</f>
        <v>-2.48651</v>
      </c>
      <c r="R231">
        <f>VLOOKUP($D231,'AUTOMATED RPPF'!$C$2:'AUTOMATED RPPF'!$Q$365,15,FALSE)</f>
        <v>197</v>
      </c>
      <c r="S231" t="str">
        <f t="shared" si="90"/>
        <v>Marshall</v>
      </c>
      <c r="T231">
        <f t="shared" si="91"/>
        <v>105.81100000000001</v>
      </c>
      <c r="U231" t="str">
        <f t="shared" si="92"/>
        <v>Marshall</v>
      </c>
      <c r="V231">
        <f t="shared" si="93"/>
        <v>-3.5885788823604027E-2</v>
      </c>
      <c r="W231" s="13">
        <f t="shared" si="94"/>
        <v>197</v>
      </c>
      <c r="X231" t="str">
        <f t="shared" si="95"/>
        <v>Marshall</v>
      </c>
      <c r="Y231">
        <f t="shared" si="96"/>
        <v>775916.3901620073</v>
      </c>
      <c r="Z231" s="13">
        <f t="shared" si="97"/>
        <v>190</v>
      </c>
      <c r="AA231">
        <f t="shared" si="98"/>
        <v>25.98001574821771</v>
      </c>
      <c r="AB231">
        <f t="shared" si="99"/>
        <v>162</v>
      </c>
      <c r="AC231">
        <f t="shared" si="100"/>
        <v>179.5</v>
      </c>
      <c r="AD231" t="str">
        <f t="shared" si="101"/>
        <v>Marshall</v>
      </c>
      <c r="AE231">
        <f>VLOOKUP($AD231,'AUTOMATED RPPF'!$C$2:'AUTOMATED RPPF'!$AQ$365,17,FALSE)</f>
        <v>0.28962589999999999</v>
      </c>
      <c r="AF231" s="13">
        <f t="shared" si="102"/>
        <v>259</v>
      </c>
      <c r="AG231">
        <f>VLOOKUP($AD231,'AUTOMATED RPPF'!$C$2:'AUTOMATED RPPF'!$AQ$365,16,FALSE)</f>
        <v>0.55141549999999995</v>
      </c>
      <c r="AH231" s="13">
        <f t="shared" si="103"/>
        <v>155</v>
      </c>
      <c r="AI231">
        <f t="shared" si="104"/>
        <v>0.42052069999999997</v>
      </c>
      <c r="AJ231" s="13">
        <f t="shared" si="105"/>
        <v>204</v>
      </c>
      <c r="AK231">
        <f>VLOOKUP($AD231,'AUTOMATED RPPF'!$C$2:'AUTOMATED RPPF'!$AQ$365,18,FALSE)</f>
        <v>0.41592040000000002</v>
      </c>
      <c r="AL231" s="13">
        <f t="shared" si="106"/>
        <v>204</v>
      </c>
      <c r="AM231">
        <f>VLOOKUP($AD231,'AUTOMATED RPPF'!$C$2:'AUTOMATED RPPF'!$AQ$365,19,FALSE)</f>
        <v>0.31222470000000002</v>
      </c>
      <c r="AN231" s="13">
        <f t="shared" si="107"/>
        <v>247</v>
      </c>
      <c r="AO231">
        <f t="shared" si="108"/>
        <v>203.58333333333334</v>
      </c>
      <c r="AP231">
        <f>IF(C231=1,(AO231/AE231),REF)</f>
        <v>702.91825880673434</v>
      </c>
      <c r="AQ231" s="13">
        <f t="shared" si="109"/>
        <v>234</v>
      </c>
      <c r="AR231">
        <f>IF(B231=1,(AO231/AI231),REF)</f>
        <v>484.12202617691202</v>
      </c>
      <c r="AS231" s="13">
        <f t="shared" si="110"/>
        <v>207</v>
      </c>
      <c r="AT231">
        <f t="shared" si="111"/>
        <v>204</v>
      </c>
      <c r="AU231" t="str">
        <f t="shared" si="112"/>
        <v>Marshall</v>
      </c>
      <c r="AV231">
        <f t="shared" si="113"/>
        <v>0.16670996652886264</v>
      </c>
      <c r="AW231">
        <f t="shared" si="114"/>
        <v>0.22091608985329736</v>
      </c>
      <c r="AX231" t="str">
        <f t="shared" si="115"/>
        <v>Marshall</v>
      </c>
      <c r="AY231">
        <f t="shared" si="116"/>
        <v>0.51874411984360491</v>
      </c>
      <c r="AZ231" s="13">
        <f t="shared" si="117"/>
        <v>230</v>
      </c>
      <c r="BA231" t="str">
        <f t="shared" si="118"/>
        <v>Marshall</v>
      </c>
      <c r="BB231" t="str">
        <f t="shared" si="119"/>
        <v/>
      </c>
      <c r="BC231">
        <v>230</v>
      </c>
    </row>
    <row r="232" spans="1:55" x14ac:dyDescent="0.25">
      <c r="A232">
        <v>1</v>
      </c>
      <c r="B232">
        <v>1</v>
      </c>
      <c r="C232">
        <v>1</v>
      </c>
      <c r="D232" t="s">
        <v>152</v>
      </c>
      <c r="E232">
        <f>VLOOKUP($D232,'AUTOMATED RPPF'!$C$2:'AUTOMATED RPPF'!$Q$365,2,FALSE)</f>
        <v>66.672799999999995</v>
      </c>
      <c r="F232">
        <f>VLOOKUP($D232,'AUTOMATED RPPF'!$C$2:'AUTOMATED RPPF'!$Q$365,3,FALSE)</f>
        <v>259</v>
      </c>
      <c r="G232">
        <f>VLOOKUP($D232,'AUTOMATED RPPF'!$C$2:'AUTOMATED RPPF'!$Q$365,4,FALSE)</f>
        <v>65.705600000000004</v>
      </c>
      <c r="H232">
        <f>VLOOKUP($D232,'AUTOMATED RPPF'!$C$2:'AUTOMATED RPPF'!$Q$365,5,FALSE)</f>
        <v>263</v>
      </c>
      <c r="I232">
        <f>VLOOKUP($D232,'AUTOMATED RPPF'!$C$2:'AUTOMATED RPPF'!$Q$365,6,FALSE)</f>
        <v>106.57299999999999</v>
      </c>
      <c r="J232">
        <f>VLOOKUP($D232,'AUTOMATED RPPF'!$C$2:'AUTOMATED RPPF'!$Q$365,7,FALSE)</f>
        <v>161</v>
      </c>
      <c r="K232">
        <f>VLOOKUP($D232,'AUTOMATED RPPF'!$C$2:'AUTOMATED RPPF'!$Q$365,8,FALSE)</f>
        <v>105.788</v>
      </c>
      <c r="L232">
        <f>VLOOKUP($D232,'AUTOMATED RPPF'!$C$2:'AUTOMATED RPPF'!$Q$365,9,FALSE)</f>
        <v>211</v>
      </c>
      <c r="M232">
        <f>VLOOKUP($D232,'AUTOMATED RPPF'!$C$2:'AUTOMATED RPPF'!$Q$365,10,FALSE)</f>
        <v>108.48399999999999</v>
      </c>
      <c r="N232">
        <f>VLOOKUP($D232,'AUTOMATED RPPF'!$C$2:'AUTOMATED RPPF'!$Q$365,11,FALSE)</f>
        <v>238</v>
      </c>
      <c r="O232">
        <f>VLOOKUP($D232,'AUTOMATED RPPF'!$C$2:'AUTOMATED RPPF'!$Q$365,12,FALSE)</f>
        <v>110.741</v>
      </c>
      <c r="P232">
        <f>VLOOKUP($D232,'AUTOMATED RPPF'!$C$2:'AUTOMATED RPPF'!$Q$365,13,FALSE)</f>
        <v>241</v>
      </c>
      <c r="Q232">
        <f>VLOOKUP($D232,'AUTOMATED RPPF'!$C$2:'AUTOMATED RPPF'!$Q$365,14,FALSE)</f>
        <v>-4.9527299999999999</v>
      </c>
      <c r="R232">
        <f>VLOOKUP($D232,'AUTOMATED RPPF'!$C$2:'AUTOMATED RPPF'!$Q$365,15,FALSE)</f>
        <v>227</v>
      </c>
      <c r="S232" t="str">
        <f t="shared" si="90"/>
        <v>Idaho St.</v>
      </c>
      <c r="T232">
        <f t="shared" si="91"/>
        <v>105.788</v>
      </c>
      <c r="U232" t="str">
        <f t="shared" si="92"/>
        <v>Idaho St.</v>
      </c>
      <c r="V232">
        <f t="shared" si="93"/>
        <v>-7.4288165488775079E-2</v>
      </c>
      <c r="W232" s="13">
        <f t="shared" si="94"/>
        <v>227</v>
      </c>
      <c r="X232" t="str">
        <f t="shared" si="95"/>
        <v>Idaho St.</v>
      </c>
      <c r="Y232">
        <f t="shared" si="96"/>
        <v>746142.03501912311</v>
      </c>
      <c r="Z232" s="13">
        <f t="shared" si="97"/>
        <v>222</v>
      </c>
      <c r="AA232">
        <f t="shared" si="98"/>
        <v>27.986256566803657</v>
      </c>
      <c r="AB232">
        <f t="shared" si="99"/>
        <v>267</v>
      </c>
      <c r="AC232">
        <f t="shared" si="100"/>
        <v>247</v>
      </c>
      <c r="AD232" t="str">
        <f t="shared" si="101"/>
        <v>Idaho St.</v>
      </c>
      <c r="AE232">
        <f>VLOOKUP($AD232,'AUTOMATED RPPF'!$C$2:'AUTOMATED RPPF'!$AQ$365,17,FALSE)</f>
        <v>0.3209244</v>
      </c>
      <c r="AF232" s="13">
        <f t="shared" si="102"/>
        <v>244</v>
      </c>
      <c r="AG232">
        <f>VLOOKUP($AD232,'AUTOMATED RPPF'!$C$2:'AUTOMATED RPPF'!$AQ$365,16,FALSE)</f>
        <v>0.46621889999999999</v>
      </c>
      <c r="AH232" s="13">
        <f t="shared" si="103"/>
        <v>189</v>
      </c>
      <c r="AI232">
        <f t="shared" si="104"/>
        <v>0.39357165</v>
      </c>
      <c r="AJ232" s="13">
        <f t="shared" si="105"/>
        <v>219</v>
      </c>
      <c r="AK232">
        <f>VLOOKUP($AD232,'AUTOMATED RPPF'!$C$2:'AUTOMATED RPPF'!$AQ$365,18,FALSE)</f>
        <v>0.39432139999999999</v>
      </c>
      <c r="AL232" s="13">
        <f t="shared" si="106"/>
        <v>214</v>
      </c>
      <c r="AM232">
        <f>VLOOKUP($AD232,'AUTOMATED RPPF'!$C$2:'AUTOMATED RPPF'!$AQ$365,19,FALSE)</f>
        <v>0.26522699999999999</v>
      </c>
      <c r="AN232" s="13">
        <f t="shared" si="107"/>
        <v>270</v>
      </c>
      <c r="AO232">
        <f t="shared" si="108"/>
        <v>233.16666666666666</v>
      </c>
      <c r="AP232">
        <f>IF(C232=1,(AO232/AE232),REF)</f>
        <v>726.54702062749561</v>
      </c>
      <c r="AQ232" s="13">
        <f t="shared" si="109"/>
        <v>241</v>
      </c>
      <c r="AR232">
        <f>IF(B232=1,(AO232/AI232),REF)</f>
        <v>592.4376582171675</v>
      </c>
      <c r="AS232" s="13">
        <f t="shared" si="110"/>
        <v>230</v>
      </c>
      <c r="AT232">
        <f t="shared" si="111"/>
        <v>214</v>
      </c>
      <c r="AU232" t="str">
        <f t="shared" si="112"/>
        <v>Idaho St.</v>
      </c>
      <c r="AV232">
        <f t="shared" si="113"/>
        <v>0.18411578151200444</v>
      </c>
      <c r="AW232">
        <f t="shared" si="114"/>
        <v>0.20160569676563117</v>
      </c>
      <c r="AX232" t="str">
        <f t="shared" si="115"/>
        <v>Idaho St.</v>
      </c>
      <c r="AY232">
        <f t="shared" si="116"/>
        <v>0.51772308543968415</v>
      </c>
      <c r="AZ232" s="13">
        <f t="shared" si="117"/>
        <v>232</v>
      </c>
      <c r="BA232" t="str">
        <f t="shared" si="118"/>
        <v>Idaho St.</v>
      </c>
      <c r="BB232" t="str">
        <f t="shared" si="119"/>
        <v/>
      </c>
      <c r="BC232">
        <v>231</v>
      </c>
    </row>
    <row r="233" spans="1:55" x14ac:dyDescent="0.25">
      <c r="A233">
        <v>1</v>
      </c>
      <c r="B233">
        <v>1</v>
      </c>
      <c r="C233">
        <v>1</v>
      </c>
      <c r="D233" t="s">
        <v>277</v>
      </c>
      <c r="E233">
        <f>VLOOKUP($D233,'AUTOMATED RPPF'!$C$2:'AUTOMATED RPPF'!$Q$365,2,FALSE)</f>
        <v>64.550299999999993</v>
      </c>
      <c r="F233">
        <f>VLOOKUP($D233,'AUTOMATED RPPF'!$C$2:'AUTOMATED RPPF'!$Q$365,3,FALSE)</f>
        <v>339</v>
      </c>
      <c r="G233">
        <f>VLOOKUP($D233,'AUTOMATED RPPF'!$C$2:'AUTOMATED RPPF'!$Q$365,4,FALSE)</f>
        <v>63.964300000000001</v>
      </c>
      <c r="H233">
        <f>VLOOKUP($D233,'AUTOMATED RPPF'!$C$2:'AUTOMATED RPPF'!$Q$365,5,FALSE)</f>
        <v>338</v>
      </c>
      <c r="I233">
        <f>VLOOKUP($D233,'AUTOMATED RPPF'!$C$2:'AUTOMATED RPPF'!$Q$365,6,FALSE)</f>
        <v>100.95399999999999</v>
      </c>
      <c r="J233">
        <f>VLOOKUP($D233,'AUTOMATED RPPF'!$C$2:'AUTOMATED RPPF'!$Q$365,7,FALSE)</f>
        <v>288</v>
      </c>
      <c r="K233">
        <f>VLOOKUP($D233,'AUTOMATED RPPF'!$C$2:'AUTOMATED RPPF'!$Q$365,8,FALSE)</f>
        <v>104.321</v>
      </c>
      <c r="L233">
        <f>VLOOKUP($D233,'AUTOMATED RPPF'!$C$2:'AUTOMATED RPPF'!$Q$365,9,FALSE)</f>
        <v>234</v>
      </c>
      <c r="M233">
        <f>VLOOKUP($D233,'AUTOMATED RPPF'!$C$2:'AUTOMATED RPPF'!$Q$365,10,FALSE)</f>
        <v>110.53100000000001</v>
      </c>
      <c r="N233">
        <f>VLOOKUP($D233,'AUTOMATED RPPF'!$C$2:'AUTOMATED RPPF'!$Q$365,11,FALSE)</f>
        <v>282</v>
      </c>
      <c r="O233">
        <f>VLOOKUP($D233,'AUTOMATED RPPF'!$C$2:'AUTOMATED RPPF'!$Q$365,12,FALSE)</f>
        <v>110.17700000000001</v>
      </c>
      <c r="P233">
        <f>VLOOKUP($D233,'AUTOMATED RPPF'!$C$2:'AUTOMATED RPPF'!$Q$365,13,FALSE)</f>
        <v>226</v>
      </c>
      <c r="Q233">
        <f>VLOOKUP($D233,'AUTOMATED RPPF'!$C$2:'AUTOMATED RPPF'!$Q$365,14,FALSE)</f>
        <v>-5.8563499999999999</v>
      </c>
      <c r="R233">
        <f>VLOOKUP($D233,'AUTOMATED RPPF'!$C$2:'AUTOMATED RPPF'!$Q$365,15,FALSE)</f>
        <v>234</v>
      </c>
      <c r="S233" t="str">
        <f t="shared" si="90"/>
        <v>Richmond</v>
      </c>
      <c r="T233">
        <f t="shared" si="91"/>
        <v>104.321</v>
      </c>
      <c r="U233" t="str">
        <f t="shared" si="92"/>
        <v>Richmond</v>
      </c>
      <c r="V233">
        <f t="shared" si="93"/>
        <v>-9.0719950178388159E-2</v>
      </c>
      <c r="W233" s="13">
        <f t="shared" si="94"/>
        <v>237</v>
      </c>
      <c r="X233" t="str">
        <f t="shared" si="95"/>
        <v>Richmond</v>
      </c>
      <c r="Y233">
        <f t="shared" si="96"/>
        <v>702492.59055786219</v>
      </c>
      <c r="Z233" s="13">
        <f t="shared" si="97"/>
        <v>274</v>
      </c>
      <c r="AA233">
        <f t="shared" si="98"/>
        <v>28.671290662590518</v>
      </c>
      <c r="AB233">
        <f t="shared" si="99"/>
        <v>299</v>
      </c>
      <c r="AC233">
        <f t="shared" si="100"/>
        <v>268</v>
      </c>
      <c r="AD233" t="str">
        <f t="shared" si="101"/>
        <v>Richmond</v>
      </c>
      <c r="AE233">
        <f>VLOOKUP($AD233,'AUTOMATED RPPF'!$C$2:'AUTOMATED RPPF'!$AQ$365,17,FALSE)</f>
        <v>0.35502250000000002</v>
      </c>
      <c r="AF233" s="13">
        <f t="shared" si="102"/>
        <v>225</v>
      </c>
      <c r="AG233">
        <f>VLOOKUP($AD233,'AUTOMATED RPPF'!$C$2:'AUTOMATED RPPF'!$AQ$365,16,FALSE)</f>
        <v>0.37372319999999998</v>
      </c>
      <c r="AH233" s="13">
        <f t="shared" si="103"/>
        <v>232</v>
      </c>
      <c r="AI233">
        <f t="shared" si="104"/>
        <v>0.36437284999999997</v>
      </c>
      <c r="AJ233" s="13">
        <f t="shared" si="105"/>
        <v>232</v>
      </c>
      <c r="AK233">
        <f>VLOOKUP($AD233,'AUTOMATED RPPF'!$C$2:'AUTOMATED RPPF'!$AQ$365,18,FALSE)</f>
        <v>0.27452690000000002</v>
      </c>
      <c r="AL233" s="13">
        <f t="shared" si="106"/>
        <v>269</v>
      </c>
      <c r="AM233">
        <f>VLOOKUP($AD233,'AUTOMATED RPPF'!$C$2:'AUTOMATED RPPF'!$AQ$365,19,FALSE)</f>
        <v>0.39262010000000003</v>
      </c>
      <c r="AN233" s="13">
        <f t="shared" si="107"/>
        <v>201</v>
      </c>
      <c r="AO233">
        <f t="shared" si="108"/>
        <v>246.83333333333334</v>
      </c>
      <c r="AP233">
        <f>IF(C233=1,(AO233/AE233),REF)</f>
        <v>695.26109847497924</v>
      </c>
      <c r="AQ233" s="13">
        <f t="shared" si="109"/>
        <v>233</v>
      </c>
      <c r="AR233">
        <f>IF(B233=1,(AO233/AI233),REF)</f>
        <v>677.41966321951088</v>
      </c>
      <c r="AS233" s="13">
        <f t="shared" si="110"/>
        <v>236</v>
      </c>
      <c r="AT233">
        <f t="shared" si="111"/>
        <v>232</v>
      </c>
      <c r="AU233" t="str">
        <f t="shared" si="112"/>
        <v>Richmond</v>
      </c>
      <c r="AV233">
        <f t="shared" si="113"/>
        <v>0.20457649579704576</v>
      </c>
      <c r="AW233">
        <f t="shared" si="114"/>
        <v>0.18354734593705668</v>
      </c>
      <c r="AX233" t="str">
        <f t="shared" si="115"/>
        <v>Richmond</v>
      </c>
      <c r="AY233">
        <f t="shared" si="116"/>
        <v>0.51901048357826018</v>
      </c>
      <c r="AZ233" s="13">
        <f t="shared" si="117"/>
        <v>229</v>
      </c>
      <c r="BA233" t="str">
        <f t="shared" si="118"/>
        <v>Richmond</v>
      </c>
      <c r="BB233" t="str">
        <f t="shared" si="119"/>
        <v/>
      </c>
      <c r="BC233">
        <v>232</v>
      </c>
    </row>
    <row r="234" spans="1:55" x14ac:dyDescent="0.25">
      <c r="A234">
        <v>1</v>
      </c>
      <c r="B234">
        <v>1</v>
      </c>
      <c r="C234">
        <v>1</v>
      </c>
      <c r="D234" t="s">
        <v>116</v>
      </c>
      <c r="E234">
        <f>VLOOKUP($D234,'AUTOMATED RPPF'!$C$2:'AUTOMATED RPPF'!$Q$365,2,FALSE)</f>
        <v>68.459400000000002</v>
      </c>
      <c r="F234">
        <f>VLOOKUP($D234,'AUTOMATED RPPF'!$C$2:'AUTOMATED RPPF'!$Q$365,3,FALSE)</f>
        <v>163</v>
      </c>
      <c r="G234">
        <f>VLOOKUP($D234,'AUTOMATED RPPF'!$C$2:'AUTOMATED RPPF'!$Q$365,4,FALSE)</f>
        <v>67.490399999999994</v>
      </c>
      <c r="H234">
        <f>VLOOKUP($D234,'AUTOMATED RPPF'!$C$2:'AUTOMATED RPPF'!$Q$365,5,FALSE)</f>
        <v>180</v>
      </c>
      <c r="I234">
        <f>VLOOKUP($D234,'AUTOMATED RPPF'!$C$2:'AUTOMATED RPPF'!$Q$365,6,FALSE)</f>
        <v>103.583</v>
      </c>
      <c r="J234">
        <f>VLOOKUP($D234,'AUTOMATED RPPF'!$C$2:'AUTOMATED RPPF'!$Q$365,7,FALSE)</f>
        <v>245</v>
      </c>
      <c r="K234">
        <f>VLOOKUP($D234,'AUTOMATED RPPF'!$C$2:'AUTOMATED RPPF'!$Q$365,8,FALSE)</f>
        <v>104.33199999999999</v>
      </c>
      <c r="L234">
        <f>VLOOKUP($D234,'AUTOMATED RPPF'!$C$2:'AUTOMATED RPPF'!$Q$365,9,FALSE)</f>
        <v>233</v>
      </c>
      <c r="M234">
        <f>VLOOKUP($D234,'AUTOMATED RPPF'!$C$2:'AUTOMATED RPPF'!$Q$365,10,FALSE)</f>
        <v>110.468</v>
      </c>
      <c r="N234">
        <f>VLOOKUP($D234,'AUTOMATED RPPF'!$C$2:'AUTOMATED RPPF'!$Q$365,11,FALSE)</f>
        <v>281</v>
      </c>
      <c r="O234">
        <f>VLOOKUP($D234,'AUTOMATED RPPF'!$C$2:'AUTOMATED RPPF'!$Q$365,12,FALSE)</f>
        <v>111.41</v>
      </c>
      <c r="P234">
        <f>VLOOKUP($D234,'AUTOMATED RPPF'!$C$2:'AUTOMATED RPPF'!$Q$365,13,FALSE)</f>
        <v>250</v>
      </c>
      <c r="Q234">
        <f>VLOOKUP($D234,'AUTOMATED RPPF'!$C$2:'AUTOMATED RPPF'!$Q$365,14,FALSE)</f>
        <v>-7.0781900000000002</v>
      </c>
      <c r="R234">
        <f>VLOOKUP($D234,'AUTOMATED RPPF'!$C$2:'AUTOMATED RPPF'!$Q$365,15,FALSE)</f>
        <v>246</v>
      </c>
      <c r="S234" t="str">
        <f t="shared" si="90"/>
        <v>Eastern Washington</v>
      </c>
      <c r="T234">
        <f t="shared" si="91"/>
        <v>104.33199999999999</v>
      </c>
      <c r="U234" t="str">
        <f t="shared" si="92"/>
        <v>Eastern Washington</v>
      </c>
      <c r="V234">
        <f t="shared" si="93"/>
        <v>-0.1033897463314023</v>
      </c>
      <c r="W234" s="13">
        <f t="shared" si="94"/>
        <v>247</v>
      </c>
      <c r="X234" t="str">
        <f t="shared" si="95"/>
        <v>Eastern Washington</v>
      </c>
      <c r="Y234">
        <f t="shared" si="96"/>
        <v>745191.94859530556</v>
      </c>
      <c r="Z234" s="13">
        <f t="shared" si="97"/>
        <v>225</v>
      </c>
      <c r="AA234">
        <f t="shared" si="98"/>
        <v>27.51982008107732</v>
      </c>
      <c r="AB234">
        <f t="shared" si="99"/>
        <v>238</v>
      </c>
      <c r="AC234">
        <f t="shared" si="100"/>
        <v>242.5</v>
      </c>
      <c r="AD234" t="str">
        <f t="shared" si="101"/>
        <v>Eastern Washington</v>
      </c>
      <c r="AE234">
        <f>VLOOKUP($AD234,'AUTOMATED RPPF'!$C$2:'AUTOMATED RPPF'!$AQ$365,17,FALSE)</f>
        <v>0.362622</v>
      </c>
      <c r="AF234" s="13">
        <f t="shared" si="102"/>
        <v>220</v>
      </c>
      <c r="AG234">
        <f>VLOOKUP($AD234,'AUTOMATED RPPF'!$C$2:'AUTOMATED RPPF'!$AQ$365,16,FALSE)</f>
        <v>0.31252629999999998</v>
      </c>
      <c r="AH234" s="13">
        <f t="shared" si="103"/>
        <v>263</v>
      </c>
      <c r="AI234">
        <f t="shared" si="104"/>
        <v>0.33757415000000002</v>
      </c>
      <c r="AJ234" s="13">
        <f t="shared" si="105"/>
        <v>245</v>
      </c>
      <c r="AK234">
        <f>VLOOKUP($AD234,'AUTOMATED RPPF'!$C$2:'AUTOMATED RPPF'!$AQ$365,18,FALSE)</f>
        <v>0.34442329999999999</v>
      </c>
      <c r="AL234" s="13">
        <f t="shared" si="106"/>
        <v>233</v>
      </c>
      <c r="AM234">
        <f>VLOOKUP($AD234,'AUTOMATED RPPF'!$C$2:'AUTOMATED RPPF'!$AQ$365,19,FALSE)</f>
        <v>0.42251929999999999</v>
      </c>
      <c r="AN234" s="13">
        <f t="shared" si="107"/>
        <v>193</v>
      </c>
      <c r="AO234">
        <f t="shared" si="108"/>
        <v>230.91666666666666</v>
      </c>
      <c r="AP234">
        <f>IF(C234=1,(AO234/AE234),REF)</f>
        <v>636.79717906433325</v>
      </c>
      <c r="AQ234" s="13">
        <f t="shared" si="109"/>
        <v>224</v>
      </c>
      <c r="AR234">
        <f>IF(B234=1,(AO234/AI234),REF)</f>
        <v>684.04724315136878</v>
      </c>
      <c r="AS234" s="13">
        <f t="shared" si="110"/>
        <v>237</v>
      </c>
      <c r="AT234">
        <f t="shared" si="111"/>
        <v>224</v>
      </c>
      <c r="AU234" t="str">
        <f t="shared" si="112"/>
        <v>Eastern Washington</v>
      </c>
      <c r="AV234">
        <f t="shared" si="113"/>
        <v>0.21079906789920952</v>
      </c>
      <c r="AW234">
        <f t="shared" si="114"/>
        <v>0.16984108087314667</v>
      </c>
      <c r="AX234" t="str">
        <f t="shared" si="115"/>
        <v>Eastern Washington</v>
      </c>
      <c r="AY234">
        <f t="shared" si="116"/>
        <v>0.51498412251797976</v>
      </c>
      <c r="AZ234" s="13">
        <f t="shared" si="117"/>
        <v>233</v>
      </c>
      <c r="BA234" t="str">
        <f t="shared" si="118"/>
        <v>Eastern Washington</v>
      </c>
      <c r="BB234" t="str">
        <f t="shared" si="119"/>
        <v/>
      </c>
      <c r="BC234">
        <v>233</v>
      </c>
    </row>
    <row r="235" spans="1:55" x14ac:dyDescent="0.25">
      <c r="A235">
        <v>1</v>
      </c>
      <c r="B235">
        <v>1</v>
      </c>
      <c r="C235">
        <v>1</v>
      </c>
      <c r="D235" t="s">
        <v>102</v>
      </c>
      <c r="E235">
        <f>VLOOKUP($D235,'AUTOMATED RPPF'!$C$2:'AUTOMATED RPPF'!$Q$365,2,FALSE)</f>
        <v>70.490499999999997</v>
      </c>
      <c r="F235">
        <f>VLOOKUP($D235,'AUTOMATED RPPF'!$C$2:'AUTOMATED RPPF'!$Q$365,3,FALSE)</f>
        <v>61</v>
      </c>
      <c r="G235">
        <f>VLOOKUP($D235,'AUTOMATED RPPF'!$C$2:'AUTOMATED RPPF'!$Q$365,4,FALSE)</f>
        <v>70.437299999999993</v>
      </c>
      <c r="H235">
        <f>VLOOKUP($D235,'AUTOMATED RPPF'!$C$2:'AUTOMATED RPPF'!$Q$365,5,FALSE)</f>
        <v>42</v>
      </c>
      <c r="I235">
        <f>VLOOKUP($D235,'AUTOMATED RPPF'!$C$2:'AUTOMATED RPPF'!$Q$365,6,FALSE)</f>
        <v>108.578</v>
      </c>
      <c r="J235">
        <f>VLOOKUP($D235,'AUTOMATED RPPF'!$C$2:'AUTOMATED RPPF'!$Q$365,7,FALSE)</f>
        <v>122</v>
      </c>
      <c r="K235">
        <f>VLOOKUP($D235,'AUTOMATED RPPF'!$C$2:'AUTOMATED RPPF'!$Q$365,8,FALSE)</f>
        <v>109.5</v>
      </c>
      <c r="L235">
        <f>VLOOKUP($D235,'AUTOMATED RPPF'!$C$2:'AUTOMATED RPPF'!$Q$365,9,FALSE)</f>
        <v>131</v>
      </c>
      <c r="M235">
        <f>VLOOKUP($D235,'AUTOMATED RPPF'!$C$2:'AUTOMATED RPPF'!$Q$365,10,FALSE)</f>
        <v>112.375</v>
      </c>
      <c r="N235">
        <f>VLOOKUP($D235,'AUTOMATED RPPF'!$C$2:'AUTOMATED RPPF'!$Q$365,11,FALSE)</f>
        <v>325</v>
      </c>
      <c r="O235">
        <f>VLOOKUP($D235,'AUTOMATED RPPF'!$C$2:'AUTOMATED RPPF'!$Q$365,12,FALSE)</f>
        <v>116.556</v>
      </c>
      <c r="P235">
        <f>VLOOKUP($D235,'AUTOMATED RPPF'!$C$2:'AUTOMATED RPPF'!$Q$365,13,FALSE)</f>
        <v>339</v>
      </c>
      <c r="Q235">
        <f>VLOOKUP($D235,'AUTOMATED RPPF'!$C$2:'AUTOMATED RPPF'!$Q$365,14,FALSE)</f>
        <v>-7.0565100000000003</v>
      </c>
      <c r="R235">
        <f>VLOOKUP($D235,'AUTOMATED RPPF'!$C$2:'AUTOMATED RPPF'!$Q$365,15,FALSE)</f>
        <v>245</v>
      </c>
      <c r="S235" t="str">
        <f t="shared" si="90"/>
        <v>Delaware</v>
      </c>
      <c r="T235">
        <f t="shared" si="91"/>
        <v>109.5</v>
      </c>
      <c r="U235" t="str">
        <f t="shared" si="92"/>
        <v>Delaware</v>
      </c>
      <c r="V235">
        <f t="shared" si="93"/>
        <v>-0.10009859484611398</v>
      </c>
      <c r="W235" s="13">
        <f t="shared" si="94"/>
        <v>243</v>
      </c>
      <c r="X235" t="str">
        <f t="shared" si="95"/>
        <v>Delaware</v>
      </c>
      <c r="Y235">
        <f t="shared" si="96"/>
        <v>845198.71762499993</v>
      </c>
      <c r="Z235" s="13">
        <f t="shared" si="97"/>
        <v>107</v>
      </c>
      <c r="AA235">
        <f t="shared" si="98"/>
        <v>28.729285458636767</v>
      </c>
      <c r="AB235">
        <f t="shared" si="99"/>
        <v>301</v>
      </c>
      <c r="AC235">
        <f t="shared" si="100"/>
        <v>272</v>
      </c>
      <c r="AD235" t="str">
        <f t="shared" si="101"/>
        <v>Delaware</v>
      </c>
      <c r="AE235">
        <f>VLOOKUP($AD235,'AUTOMATED RPPF'!$C$2:'AUTOMATED RPPF'!$AQ$365,17,FALSE)</f>
        <v>0.30392520000000001</v>
      </c>
      <c r="AF235" s="13">
        <f t="shared" si="102"/>
        <v>252</v>
      </c>
      <c r="AG235">
        <f>VLOOKUP($AD235,'AUTOMATED RPPF'!$C$2:'AUTOMATED RPPF'!$AQ$365,16,FALSE)</f>
        <v>0.48421819999999999</v>
      </c>
      <c r="AH235" s="13">
        <f t="shared" si="103"/>
        <v>182</v>
      </c>
      <c r="AI235">
        <f t="shared" si="104"/>
        <v>0.39407170000000002</v>
      </c>
      <c r="AJ235" s="13">
        <f t="shared" si="105"/>
        <v>218</v>
      </c>
      <c r="AK235">
        <f>VLOOKUP($AD235,'AUTOMATED RPPF'!$C$2:'AUTOMATED RPPF'!$AQ$365,18,FALSE)</f>
        <v>0.4509186</v>
      </c>
      <c r="AL235" s="13">
        <f t="shared" si="106"/>
        <v>186</v>
      </c>
      <c r="AM235">
        <f>VLOOKUP($AD235,'AUTOMATED RPPF'!$C$2:'AUTOMATED RPPF'!$AQ$365,19,FALSE)</f>
        <v>0.1945308</v>
      </c>
      <c r="AN235" s="13">
        <f t="shared" si="107"/>
        <v>308</v>
      </c>
      <c r="AO235">
        <f t="shared" si="108"/>
        <v>222.33333333333334</v>
      </c>
      <c r="AP235">
        <f>IF(C235=1,(AO235/AE235),REF)</f>
        <v>731.53964637790261</v>
      </c>
      <c r="AQ235" s="13">
        <f t="shared" si="109"/>
        <v>242</v>
      </c>
      <c r="AR235">
        <f>IF(B235=1,(AO235/AI235),REF)</f>
        <v>564.19512828080099</v>
      </c>
      <c r="AS235" s="13">
        <f t="shared" si="110"/>
        <v>225</v>
      </c>
      <c r="AT235">
        <f t="shared" si="111"/>
        <v>186</v>
      </c>
      <c r="AU235" t="str">
        <f t="shared" si="112"/>
        <v>Delaware</v>
      </c>
      <c r="AV235">
        <f t="shared" si="113"/>
        <v>0.17424389666604564</v>
      </c>
      <c r="AW235">
        <f t="shared" si="114"/>
        <v>0.20309812091835436</v>
      </c>
      <c r="AX235" t="str">
        <f t="shared" si="115"/>
        <v>Delaware</v>
      </c>
      <c r="AY235">
        <f t="shared" si="116"/>
        <v>0.51319458898924319</v>
      </c>
      <c r="AZ235" s="13">
        <f t="shared" si="117"/>
        <v>234</v>
      </c>
      <c r="BA235" t="str">
        <f t="shared" si="118"/>
        <v>Delaware</v>
      </c>
      <c r="BB235" t="str">
        <f t="shared" si="119"/>
        <v/>
      </c>
      <c r="BC235">
        <v>234</v>
      </c>
    </row>
    <row r="236" spans="1:55" x14ac:dyDescent="0.25">
      <c r="A236">
        <v>1</v>
      </c>
      <c r="B236">
        <v>1</v>
      </c>
      <c r="C236">
        <v>1</v>
      </c>
      <c r="D236" t="s">
        <v>130</v>
      </c>
      <c r="E236">
        <f>VLOOKUP($D236,'AUTOMATED RPPF'!$C$2:'AUTOMATED RPPF'!$Q$365,2,FALSE)</f>
        <v>70.656199999999998</v>
      </c>
      <c r="F236">
        <f>VLOOKUP($D236,'AUTOMATED RPPF'!$C$2:'AUTOMATED RPPF'!$Q$365,3,FALSE)</f>
        <v>54</v>
      </c>
      <c r="G236">
        <f>VLOOKUP($D236,'AUTOMATED RPPF'!$C$2:'AUTOMATED RPPF'!$Q$365,4,FALSE)</f>
        <v>69.312399999999997</v>
      </c>
      <c r="H236">
        <f>VLOOKUP($D236,'AUTOMATED RPPF'!$C$2:'AUTOMATED RPPF'!$Q$365,5,FALSE)</f>
        <v>75</v>
      </c>
      <c r="I236">
        <f>VLOOKUP($D236,'AUTOMATED RPPF'!$C$2:'AUTOMATED RPPF'!$Q$365,6,FALSE)</f>
        <v>106.43300000000001</v>
      </c>
      <c r="J236">
        <f>VLOOKUP($D236,'AUTOMATED RPPF'!$C$2:'AUTOMATED RPPF'!$Q$365,7,FALSE)</f>
        <v>163</v>
      </c>
      <c r="K236">
        <f>VLOOKUP($D236,'AUTOMATED RPPF'!$C$2:'AUTOMATED RPPF'!$Q$365,8,FALSE)</f>
        <v>106.09699999999999</v>
      </c>
      <c r="L236">
        <f>VLOOKUP($D236,'AUTOMATED RPPF'!$C$2:'AUTOMATED RPPF'!$Q$365,9,FALSE)</f>
        <v>203</v>
      </c>
      <c r="M236">
        <f>VLOOKUP($D236,'AUTOMATED RPPF'!$C$2:'AUTOMATED RPPF'!$Q$365,10,FALSE)</f>
        <v>111.797</v>
      </c>
      <c r="N236">
        <f>VLOOKUP($D236,'AUTOMATED RPPF'!$C$2:'AUTOMATED RPPF'!$Q$365,11,FALSE)</f>
        <v>309</v>
      </c>
      <c r="O236">
        <f>VLOOKUP($D236,'AUTOMATED RPPF'!$C$2:'AUTOMATED RPPF'!$Q$365,12,FALSE)</f>
        <v>112.738</v>
      </c>
      <c r="P236">
        <f>VLOOKUP($D236,'AUTOMATED RPPF'!$C$2:'AUTOMATED RPPF'!$Q$365,13,FALSE)</f>
        <v>278</v>
      </c>
      <c r="Q236">
        <f>VLOOKUP($D236,'AUTOMATED RPPF'!$C$2:'AUTOMATED RPPF'!$Q$365,14,FALSE)</f>
        <v>-6.64086</v>
      </c>
      <c r="R236">
        <f>VLOOKUP($D236,'AUTOMATED RPPF'!$C$2:'AUTOMATED RPPF'!$Q$365,15,FALSE)</f>
        <v>241</v>
      </c>
      <c r="S236" t="str">
        <f t="shared" si="90"/>
        <v>Gardner Webb</v>
      </c>
      <c r="T236">
        <f t="shared" si="91"/>
        <v>106.09699999999999</v>
      </c>
      <c r="U236" t="str">
        <f t="shared" si="92"/>
        <v>Gardner Webb</v>
      </c>
      <c r="V236">
        <f t="shared" si="93"/>
        <v>-9.3990336304528202E-2</v>
      </c>
      <c r="W236" s="13">
        <f t="shared" si="94"/>
        <v>239</v>
      </c>
      <c r="X236" t="str">
        <f t="shared" si="95"/>
        <v>Gardner Webb</v>
      </c>
      <c r="Y236">
        <f t="shared" si="96"/>
        <v>795346.70210098568</v>
      </c>
      <c r="Z236" s="13">
        <f t="shared" si="97"/>
        <v>164</v>
      </c>
      <c r="AA236">
        <f t="shared" si="98"/>
        <v>27.174542737399449</v>
      </c>
      <c r="AB236">
        <f t="shared" si="99"/>
        <v>225</v>
      </c>
      <c r="AC236">
        <f t="shared" si="100"/>
        <v>232</v>
      </c>
      <c r="AD236" t="str">
        <f t="shared" si="101"/>
        <v>Gardner Webb</v>
      </c>
      <c r="AE236">
        <f>VLOOKUP($AD236,'AUTOMATED RPPF'!$C$2:'AUTOMATED RPPF'!$AQ$365,17,FALSE)</f>
        <v>0.32152429999999999</v>
      </c>
      <c r="AF236" s="13">
        <f t="shared" si="102"/>
        <v>243</v>
      </c>
      <c r="AG236">
        <f>VLOOKUP($AD236,'AUTOMATED RPPF'!$C$2:'AUTOMATED RPPF'!$AQ$365,16,FALSE)</f>
        <v>0.37172339999999998</v>
      </c>
      <c r="AH236" s="13">
        <f t="shared" si="103"/>
        <v>233</v>
      </c>
      <c r="AI236">
        <f t="shared" si="104"/>
        <v>0.34662384999999996</v>
      </c>
      <c r="AJ236" s="13">
        <f t="shared" si="105"/>
        <v>237</v>
      </c>
      <c r="AK236">
        <f>VLOOKUP($AD236,'AUTOMATED RPPF'!$C$2:'AUTOMATED RPPF'!$AQ$365,18,FALSE)</f>
        <v>0.36912230000000001</v>
      </c>
      <c r="AL236" s="13">
        <f t="shared" si="106"/>
        <v>223</v>
      </c>
      <c r="AM236">
        <f>VLOOKUP($AD236,'AUTOMATED RPPF'!$C$2:'AUTOMATED RPPF'!$AQ$365,19,FALSE)</f>
        <v>0.2736267</v>
      </c>
      <c r="AN236" s="13">
        <f t="shared" si="107"/>
        <v>267</v>
      </c>
      <c r="AO236">
        <f t="shared" si="108"/>
        <v>227</v>
      </c>
      <c r="AP236">
        <f>IF(C236=1,(AO236/AE236),REF)</f>
        <v>706.01195617251949</v>
      </c>
      <c r="AQ236" s="13">
        <f t="shared" si="109"/>
        <v>235</v>
      </c>
      <c r="AR236">
        <f>IF(B236=1,(AO236/AI236),REF)</f>
        <v>654.88857734399994</v>
      </c>
      <c r="AS236" s="13">
        <f t="shared" si="110"/>
        <v>233</v>
      </c>
      <c r="AT236">
        <f t="shared" si="111"/>
        <v>223</v>
      </c>
      <c r="AU236" t="str">
        <f t="shared" si="112"/>
        <v>Gardner Webb</v>
      </c>
      <c r="AV236">
        <f t="shared" si="113"/>
        <v>0.18498957141803177</v>
      </c>
      <c r="AW236">
        <f t="shared" si="114"/>
        <v>0.17534639404081531</v>
      </c>
      <c r="AX236" t="str">
        <f t="shared" si="115"/>
        <v>Gardner Webb</v>
      </c>
      <c r="AY236">
        <f t="shared" si="116"/>
        <v>0.50381494529905591</v>
      </c>
      <c r="AZ236" s="13">
        <f t="shared" si="117"/>
        <v>241</v>
      </c>
      <c r="BA236" t="str">
        <f t="shared" si="118"/>
        <v>Gardner Webb</v>
      </c>
      <c r="BB236" t="str">
        <f t="shared" si="119"/>
        <v/>
      </c>
      <c r="BC236">
        <v>235</v>
      </c>
    </row>
    <row r="237" spans="1:55" x14ac:dyDescent="0.25">
      <c r="A237">
        <v>1</v>
      </c>
      <c r="B237">
        <v>1</v>
      </c>
      <c r="C237">
        <v>1</v>
      </c>
      <c r="D237" t="s">
        <v>193</v>
      </c>
      <c r="E237">
        <f>VLOOKUP($D237,'AUTOMATED RPPF'!$C$2:'AUTOMATED RPPF'!$Q$365,2,FALSE)</f>
        <v>64.200500000000005</v>
      </c>
      <c r="F237">
        <f>VLOOKUP($D237,'AUTOMATED RPPF'!$C$2:'AUTOMATED RPPF'!$Q$365,3,FALSE)</f>
        <v>347</v>
      </c>
      <c r="G237">
        <f>VLOOKUP($D237,'AUTOMATED RPPF'!$C$2:'AUTOMATED RPPF'!$Q$365,4,FALSE)</f>
        <v>64.050700000000006</v>
      </c>
      <c r="H237">
        <f>VLOOKUP($D237,'AUTOMATED RPPF'!$C$2:'AUTOMATED RPPF'!$Q$365,5,FALSE)</f>
        <v>337</v>
      </c>
      <c r="I237">
        <f>VLOOKUP($D237,'AUTOMATED RPPF'!$C$2:'AUTOMATED RPPF'!$Q$365,6,FALSE)</f>
        <v>103.751</v>
      </c>
      <c r="J237">
        <f>VLOOKUP($D237,'AUTOMATED RPPF'!$C$2:'AUTOMATED RPPF'!$Q$365,7,FALSE)</f>
        <v>242</v>
      </c>
      <c r="K237">
        <f>VLOOKUP($D237,'AUTOMATED RPPF'!$C$2:'AUTOMATED RPPF'!$Q$365,8,FALSE)</f>
        <v>100.791</v>
      </c>
      <c r="L237">
        <f>VLOOKUP($D237,'AUTOMATED RPPF'!$C$2:'AUTOMATED RPPF'!$Q$365,9,FALSE)</f>
        <v>297</v>
      </c>
      <c r="M237">
        <f>VLOOKUP($D237,'AUTOMATED RPPF'!$C$2:'AUTOMATED RPPF'!$Q$365,10,FALSE)</f>
        <v>97.901300000000006</v>
      </c>
      <c r="N237">
        <f>VLOOKUP($D237,'AUTOMATED RPPF'!$C$2:'AUTOMATED RPPF'!$Q$365,11,FALSE)</f>
        <v>28</v>
      </c>
      <c r="O237">
        <f>VLOOKUP($D237,'AUTOMATED RPPF'!$C$2:'AUTOMATED RPPF'!$Q$365,12,FALSE)</f>
        <v>105.684</v>
      </c>
      <c r="P237">
        <f>VLOOKUP($D237,'AUTOMATED RPPF'!$C$2:'AUTOMATED RPPF'!$Q$365,13,FALSE)</f>
        <v>140</v>
      </c>
      <c r="Q237">
        <f>VLOOKUP($D237,'AUTOMATED RPPF'!$C$2:'AUTOMATED RPPF'!$Q$365,14,FALSE)</f>
        <v>-4.8932599999999997</v>
      </c>
      <c r="R237">
        <f>VLOOKUP($D237,'AUTOMATED RPPF'!$C$2:'AUTOMATED RPPF'!$Q$365,15,FALSE)</f>
        <v>226</v>
      </c>
      <c r="S237" t="str">
        <f t="shared" si="90"/>
        <v>Marist</v>
      </c>
      <c r="T237">
        <f t="shared" si="91"/>
        <v>100.791</v>
      </c>
      <c r="U237" t="str">
        <f t="shared" si="92"/>
        <v>Marist</v>
      </c>
      <c r="V237">
        <f t="shared" si="93"/>
        <v>-7.6214359701248444E-2</v>
      </c>
      <c r="W237" s="13">
        <f t="shared" si="94"/>
        <v>228</v>
      </c>
      <c r="X237" t="str">
        <f t="shared" si="95"/>
        <v>Marist</v>
      </c>
      <c r="Y237">
        <f t="shared" si="96"/>
        <v>652201.68813304056</v>
      </c>
      <c r="Z237" s="13">
        <f t="shared" si="97"/>
        <v>332</v>
      </c>
      <c r="AA237">
        <f t="shared" si="98"/>
        <v>26.969716260880773</v>
      </c>
      <c r="AB237">
        <f t="shared" si="99"/>
        <v>214</v>
      </c>
      <c r="AC237">
        <f t="shared" si="100"/>
        <v>221</v>
      </c>
      <c r="AD237" t="str">
        <f t="shared" si="101"/>
        <v>Marist</v>
      </c>
      <c r="AE237">
        <f>VLOOKUP($AD237,'AUTOMATED RPPF'!$C$2:'AUTOMATED RPPF'!$AQ$365,17,FALSE)</f>
        <v>0.33722340000000001</v>
      </c>
      <c r="AF237" s="13">
        <f t="shared" si="102"/>
        <v>234</v>
      </c>
      <c r="AG237">
        <f>VLOOKUP($AD237,'AUTOMATED RPPF'!$C$2:'AUTOMATED RPPF'!$AQ$365,16,FALSE)</f>
        <v>0.35162470000000001</v>
      </c>
      <c r="AH237" s="13">
        <f t="shared" si="103"/>
        <v>247</v>
      </c>
      <c r="AI237">
        <f t="shared" si="104"/>
        <v>0.34442404999999998</v>
      </c>
      <c r="AJ237" s="13">
        <f t="shared" si="105"/>
        <v>239</v>
      </c>
      <c r="AK237">
        <f>VLOOKUP($AD237,'AUTOMATED RPPF'!$C$2:'AUTOMATED RPPF'!$AQ$365,18,FALSE)</f>
        <v>0.31282480000000001</v>
      </c>
      <c r="AL237" s="13">
        <f t="shared" si="106"/>
        <v>248</v>
      </c>
      <c r="AM237">
        <f>VLOOKUP($AD237,'AUTOMATED RPPF'!$C$2:'AUTOMATED RPPF'!$AQ$365,19,FALSE)</f>
        <v>0.39391989999999999</v>
      </c>
      <c r="AN237" s="13">
        <f t="shared" si="107"/>
        <v>199</v>
      </c>
      <c r="AO237">
        <f t="shared" si="108"/>
        <v>244.5</v>
      </c>
      <c r="AP237">
        <f>IF(C237=1,(AO237/AE237),REF)</f>
        <v>725.03865390124167</v>
      </c>
      <c r="AQ237" s="13">
        <f t="shared" si="109"/>
        <v>240</v>
      </c>
      <c r="AR237">
        <f>IF(B237=1,(AO237/AI237),REF)</f>
        <v>709.88074148712906</v>
      </c>
      <c r="AS237" s="13">
        <f t="shared" si="110"/>
        <v>240</v>
      </c>
      <c r="AT237">
        <f t="shared" si="111"/>
        <v>239</v>
      </c>
      <c r="AU237" t="str">
        <f t="shared" si="112"/>
        <v>Marist</v>
      </c>
      <c r="AV237">
        <f t="shared" si="113"/>
        <v>0.19350680267918033</v>
      </c>
      <c r="AW237">
        <f t="shared" si="114"/>
        <v>0.17248630517175695</v>
      </c>
      <c r="AX237" t="str">
        <f t="shared" si="115"/>
        <v>Marist</v>
      </c>
      <c r="AY237">
        <f t="shared" si="116"/>
        <v>0.50696405115195897</v>
      </c>
      <c r="AZ237" s="13">
        <f t="shared" si="117"/>
        <v>239</v>
      </c>
      <c r="BA237" t="str">
        <f t="shared" si="118"/>
        <v>Marist</v>
      </c>
      <c r="BB237" t="str">
        <f t="shared" si="119"/>
        <v/>
      </c>
      <c r="BC237">
        <v>236</v>
      </c>
    </row>
    <row r="238" spans="1:55" x14ac:dyDescent="0.25">
      <c r="A238">
        <v>1</v>
      </c>
      <c r="B238">
        <v>1</v>
      </c>
      <c r="C238">
        <v>1</v>
      </c>
      <c r="D238" t="s">
        <v>142</v>
      </c>
      <c r="E238">
        <f>VLOOKUP($D238,'AUTOMATED RPPF'!$C$2:'AUTOMATED RPPF'!$Q$365,2,FALSE)</f>
        <v>66.453900000000004</v>
      </c>
      <c r="F238">
        <f>VLOOKUP($D238,'AUTOMATED RPPF'!$C$2:'AUTOMATED RPPF'!$Q$365,3,FALSE)</f>
        <v>269</v>
      </c>
      <c r="G238">
        <f>VLOOKUP($D238,'AUTOMATED RPPF'!$C$2:'AUTOMATED RPPF'!$Q$365,4,FALSE)</f>
        <v>65.323999999999998</v>
      </c>
      <c r="H238">
        <f>VLOOKUP($D238,'AUTOMATED RPPF'!$C$2:'AUTOMATED RPPF'!$Q$365,5,FALSE)</f>
        <v>290</v>
      </c>
      <c r="I238">
        <f>VLOOKUP($D238,'AUTOMATED RPPF'!$C$2:'AUTOMATED RPPF'!$Q$365,6,FALSE)</f>
        <v>103.98</v>
      </c>
      <c r="J238">
        <f>VLOOKUP($D238,'AUTOMATED RPPF'!$C$2:'AUTOMATED RPPF'!$Q$365,7,FALSE)</f>
        <v>236</v>
      </c>
      <c r="K238">
        <f>VLOOKUP($D238,'AUTOMATED RPPF'!$C$2:'AUTOMATED RPPF'!$Q$365,8,FALSE)</f>
        <v>103.45</v>
      </c>
      <c r="L238">
        <f>VLOOKUP($D238,'AUTOMATED RPPF'!$C$2:'AUTOMATED RPPF'!$Q$365,9,FALSE)</f>
        <v>248</v>
      </c>
      <c r="M238">
        <f>VLOOKUP($D238,'AUTOMATED RPPF'!$C$2:'AUTOMATED RPPF'!$Q$365,10,FALSE)</f>
        <v>107.92700000000001</v>
      </c>
      <c r="N238">
        <f>VLOOKUP($D238,'AUTOMATED RPPF'!$C$2:'AUTOMATED RPPF'!$Q$365,11,FALSE)</f>
        <v>223</v>
      </c>
      <c r="O238">
        <f>VLOOKUP($D238,'AUTOMATED RPPF'!$C$2:'AUTOMATED RPPF'!$Q$365,12,FALSE)</f>
        <v>109.887</v>
      </c>
      <c r="P238">
        <f>VLOOKUP($D238,'AUTOMATED RPPF'!$C$2:'AUTOMATED RPPF'!$Q$365,13,FALSE)</f>
        <v>218</v>
      </c>
      <c r="Q238">
        <f>VLOOKUP($D238,'AUTOMATED RPPF'!$C$2:'AUTOMATED RPPF'!$Q$365,14,FALSE)</f>
        <v>-6.4363700000000001</v>
      </c>
      <c r="R238">
        <f>VLOOKUP($D238,'AUTOMATED RPPF'!$C$2:'AUTOMATED RPPF'!$Q$365,15,FALSE)</f>
        <v>240</v>
      </c>
      <c r="S238" t="str">
        <f t="shared" si="90"/>
        <v>Hampton</v>
      </c>
      <c r="T238">
        <f t="shared" si="91"/>
        <v>103.45</v>
      </c>
      <c r="U238" t="str">
        <f t="shared" si="92"/>
        <v>Hampton</v>
      </c>
      <c r="V238">
        <f t="shared" si="93"/>
        <v>-9.6864141908902218E-2</v>
      </c>
      <c r="W238" s="13">
        <f t="shared" si="94"/>
        <v>242</v>
      </c>
      <c r="X238" t="str">
        <f t="shared" si="95"/>
        <v>Hampton</v>
      </c>
      <c r="Y238">
        <f t="shared" si="96"/>
        <v>711183.15854475007</v>
      </c>
      <c r="Z238" s="13">
        <f t="shared" si="97"/>
        <v>265</v>
      </c>
      <c r="AA238">
        <f t="shared" si="98"/>
        <v>27.732794500790405</v>
      </c>
      <c r="AB238">
        <f t="shared" si="99"/>
        <v>250</v>
      </c>
      <c r="AC238">
        <f t="shared" si="100"/>
        <v>246</v>
      </c>
      <c r="AD238" t="str">
        <f t="shared" si="101"/>
        <v>Hampton</v>
      </c>
      <c r="AE238">
        <f>VLOOKUP($AD238,'AUTOMATED RPPF'!$C$2:'AUTOMATED RPPF'!$AQ$365,17,FALSE)</f>
        <v>0.34302300000000002</v>
      </c>
      <c r="AF238" s="13">
        <f t="shared" si="102"/>
        <v>230</v>
      </c>
      <c r="AG238">
        <f>VLOOKUP($AD238,'AUTOMATED RPPF'!$C$2:'AUTOMATED RPPF'!$AQ$365,16,FALSE)</f>
        <v>0.34452529999999998</v>
      </c>
      <c r="AH238" s="13">
        <f t="shared" si="103"/>
        <v>253</v>
      </c>
      <c r="AI238">
        <f t="shared" si="104"/>
        <v>0.34377415</v>
      </c>
      <c r="AJ238" s="13">
        <f t="shared" si="105"/>
        <v>240</v>
      </c>
      <c r="AK238">
        <f>VLOOKUP($AD238,'AUTOMATED RPPF'!$C$2:'AUTOMATED RPPF'!$AQ$365,18,FALSE)</f>
        <v>0.3857218</v>
      </c>
      <c r="AL238" s="13">
        <f t="shared" si="106"/>
        <v>218</v>
      </c>
      <c r="AM238">
        <f>VLOOKUP($AD238,'AUTOMATED RPPF'!$C$2:'AUTOMATED RPPF'!$AQ$365,19,FALSE)</f>
        <v>0.2976258</v>
      </c>
      <c r="AN238" s="13">
        <f t="shared" si="107"/>
        <v>258</v>
      </c>
      <c r="AO238">
        <f t="shared" si="108"/>
        <v>244.83333333333334</v>
      </c>
      <c r="AP238">
        <f>IF(C238=1,(AO238/AE238),REF)</f>
        <v>713.75194471896441</v>
      </c>
      <c r="AQ238" s="13">
        <f t="shared" si="109"/>
        <v>238</v>
      </c>
      <c r="AR238">
        <f>IF(B238=1,(AO238/AI238),REF)</f>
        <v>712.19238948982445</v>
      </c>
      <c r="AS238" s="13">
        <f t="shared" si="110"/>
        <v>241</v>
      </c>
      <c r="AT238">
        <f t="shared" si="111"/>
        <v>218</v>
      </c>
      <c r="AU238" t="str">
        <f t="shared" si="112"/>
        <v>Hampton</v>
      </c>
      <c r="AV238">
        <f t="shared" si="113"/>
        <v>0.19714381696449232</v>
      </c>
      <c r="AW238">
        <f t="shared" si="114"/>
        <v>0.17209088785785465</v>
      </c>
      <c r="AX238" t="str">
        <f t="shared" si="115"/>
        <v>Hampton</v>
      </c>
      <c r="AY238">
        <f t="shared" si="116"/>
        <v>0.50875537126692771</v>
      </c>
      <c r="AZ238" s="13">
        <f t="shared" si="117"/>
        <v>236</v>
      </c>
      <c r="BA238" t="str">
        <f t="shared" si="118"/>
        <v>Hampton</v>
      </c>
      <c r="BB238" t="str">
        <f t="shared" si="119"/>
        <v/>
      </c>
      <c r="BC238">
        <v>237</v>
      </c>
    </row>
    <row r="239" spans="1:55" x14ac:dyDescent="0.25">
      <c r="A239">
        <v>1</v>
      </c>
      <c r="B239">
        <v>1</v>
      </c>
      <c r="C239">
        <v>1</v>
      </c>
      <c r="D239" t="s">
        <v>144</v>
      </c>
      <c r="E239">
        <f>VLOOKUP($D239,'AUTOMATED RPPF'!$C$2:'AUTOMATED RPPF'!$Q$365,2,FALSE)</f>
        <v>66.695400000000006</v>
      </c>
      <c r="F239">
        <f>VLOOKUP($D239,'AUTOMATED RPPF'!$C$2:'AUTOMATED RPPF'!$Q$365,3,FALSE)</f>
        <v>258</v>
      </c>
      <c r="G239">
        <f>VLOOKUP($D239,'AUTOMATED RPPF'!$C$2:'AUTOMATED RPPF'!$Q$365,4,FALSE)</f>
        <v>65.740099999999998</v>
      </c>
      <c r="H239">
        <f>VLOOKUP($D239,'AUTOMATED RPPF'!$C$2:'AUTOMATED RPPF'!$Q$365,5,FALSE)</f>
        <v>260</v>
      </c>
      <c r="I239">
        <f>VLOOKUP($D239,'AUTOMATED RPPF'!$C$2:'AUTOMATED RPPF'!$Q$365,6,FALSE)</f>
        <v>103.554</v>
      </c>
      <c r="J239">
        <f>VLOOKUP($D239,'AUTOMATED RPPF'!$C$2:'AUTOMATED RPPF'!$Q$365,7,FALSE)</f>
        <v>249</v>
      </c>
      <c r="K239">
        <f>VLOOKUP($D239,'AUTOMATED RPPF'!$C$2:'AUTOMATED RPPF'!$Q$365,8,FALSE)</f>
        <v>104.026</v>
      </c>
      <c r="L239">
        <f>VLOOKUP($D239,'AUTOMATED RPPF'!$C$2:'AUTOMATED RPPF'!$Q$365,9,FALSE)</f>
        <v>239</v>
      </c>
      <c r="M239">
        <f>VLOOKUP($D239,'AUTOMATED RPPF'!$C$2:'AUTOMATED RPPF'!$Q$365,10,FALSE)</f>
        <v>104.688</v>
      </c>
      <c r="N239">
        <f>VLOOKUP($D239,'AUTOMATED RPPF'!$C$2:'AUTOMATED RPPF'!$Q$365,11,FALSE)</f>
        <v>149</v>
      </c>
      <c r="O239">
        <f>VLOOKUP($D239,'AUTOMATED RPPF'!$C$2:'AUTOMATED RPPF'!$Q$365,12,FALSE)</f>
        <v>107.621</v>
      </c>
      <c r="P239">
        <f>VLOOKUP($D239,'AUTOMATED RPPF'!$C$2:'AUTOMATED RPPF'!$Q$365,13,FALSE)</f>
        <v>175</v>
      </c>
      <c r="Q239">
        <f>VLOOKUP($D239,'AUTOMATED RPPF'!$C$2:'AUTOMATED RPPF'!$Q$365,14,FALSE)</f>
        <v>-3.59511</v>
      </c>
      <c r="R239">
        <f>VLOOKUP($D239,'AUTOMATED RPPF'!$C$2:'AUTOMATED RPPF'!$Q$365,15,FALSE)</f>
        <v>211</v>
      </c>
      <c r="S239" t="str">
        <f t="shared" si="90"/>
        <v>Hawaii</v>
      </c>
      <c r="T239">
        <f t="shared" si="91"/>
        <v>104.026</v>
      </c>
      <c r="U239" t="str">
        <f t="shared" si="92"/>
        <v>Hawaii</v>
      </c>
      <c r="V239">
        <f t="shared" si="93"/>
        <v>-5.3901768337846365E-2</v>
      </c>
      <c r="W239" s="13">
        <f t="shared" si="94"/>
        <v>214</v>
      </c>
      <c r="X239" t="str">
        <f t="shared" si="95"/>
        <v>Hawaii</v>
      </c>
      <c r="Y239">
        <f t="shared" si="96"/>
        <v>721738.18020929035</v>
      </c>
      <c r="Z239" s="13">
        <f t="shared" si="97"/>
        <v>259</v>
      </c>
      <c r="AA239">
        <f t="shared" si="98"/>
        <v>26.726331783141703</v>
      </c>
      <c r="AB239">
        <f t="shared" si="99"/>
        <v>201</v>
      </c>
      <c r="AC239">
        <f t="shared" si="100"/>
        <v>207.5</v>
      </c>
      <c r="AD239" t="str">
        <f t="shared" si="101"/>
        <v>Hawaii</v>
      </c>
      <c r="AE239">
        <f>VLOOKUP($AD239,'AUTOMATED RPPF'!$C$2:'AUTOMATED RPPF'!$AQ$365,17,FALSE)</f>
        <v>0.29582570000000002</v>
      </c>
      <c r="AF239" s="13">
        <f t="shared" si="102"/>
        <v>257</v>
      </c>
      <c r="AG239">
        <f>VLOOKUP($AD239,'AUTOMATED RPPF'!$C$2:'AUTOMATED RPPF'!$AQ$365,16,FALSE)</f>
        <v>0.46891870000000002</v>
      </c>
      <c r="AH239" s="13">
        <f t="shared" si="103"/>
        <v>187</v>
      </c>
      <c r="AI239">
        <f t="shared" si="104"/>
        <v>0.38237220000000005</v>
      </c>
      <c r="AJ239" s="13">
        <f t="shared" si="105"/>
        <v>224</v>
      </c>
      <c r="AK239">
        <f>VLOOKUP($AD239,'AUTOMATED RPPF'!$C$2:'AUTOMATED RPPF'!$AQ$365,18,FALSE)</f>
        <v>0.49291629999999997</v>
      </c>
      <c r="AL239" s="13">
        <f t="shared" si="106"/>
        <v>163</v>
      </c>
      <c r="AM239">
        <f>VLOOKUP($AD239,'AUTOMATED RPPF'!$C$2:'AUTOMATED RPPF'!$AQ$365,19,FALSE)</f>
        <v>0.3382232</v>
      </c>
      <c r="AN239" s="13">
        <f t="shared" si="107"/>
        <v>232</v>
      </c>
      <c r="AO239">
        <f t="shared" si="108"/>
        <v>216.58333333333334</v>
      </c>
      <c r="AP239">
        <f>IF(C239=1,(AO239/AE239),REF)</f>
        <v>732.13156711311194</v>
      </c>
      <c r="AQ239" s="13">
        <f t="shared" si="109"/>
        <v>243</v>
      </c>
      <c r="AR239">
        <f>IF(B239=1,(AO239/AI239),REF)</f>
        <v>566.42018779956629</v>
      </c>
      <c r="AS239" s="13">
        <f t="shared" si="110"/>
        <v>226</v>
      </c>
      <c r="AT239">
        <f t="shared" si="111"/>
        <v>163</v>
      </c>
      <c r="AU239" t="str">
        <f t="shared" si="112"/>
        <v>Hawaii</v>
      </c>
      <c r="AV239">
        <f t="shared" si="113"/>
        <v>0.16958664092017101</v>
      </c>
      <c r="AW239">
        <f t="shared" si="114"/>
        <v>0.19697145531522944</v>
      </c>
      <c r="AX239" t="str">
        <f t="shared" si="115"/>
        <v>Hawaii</v>
      </c>
      <c r="AY239">
        <f t="shared" si="116"/>
        <v>0.50727694913176036</v>
      </c>
      <c r="AZ239" s="13">
        <f t="shared" si="117"/>
        <v>238</v>
      </c>
      <c r="BA239" t="str">
        <f t="shared" si="118"/>
        <v>Hawaii</v>
      </c>
      <c r="BB239" t="str">
        <f t="shared" si="119"/>
        <v/>
      </c>
      <c r="BC239">
        <v>238</v>
      </c>
    </row>
    <row r="240" spans="1:55" x14ac:dyDescent="0.25">
      <c r="A240">
        <v>1</v>
      </c>
      <c r="B240">
        <v>1</v>
      </c>
      <c r="C240">
        <v>1</v>
      </c>
      <c r="D240" t="s">
        <v>239</v>
      </c>
      <c r="E240">
        <f>VLOOKUP($D240,'AUTOMATED RPPF'!$C$2:'AUTOMATED RPPF'!$Q$365,2,FALSE)</f>
        <v>72.631</v>
      </c>
      <c r="F240">
        <f>VLOOKUP($D240,'AUTOMATED RPPF'!$C$2:'AUTOMATED RPPF'!$Q$365,3,FALSE)</f>
        <v>16</v>
      </c>
      <c r="G240">
        <f>VLOOKUP($D240,'AUTOMATED RPPF'!$C$2:'AUTOMATED RPPF'!$Q$365,4,FALSE)</f>
        <v>72.130700000000004</v>
      </c>
      <c r="H240">
        <f>VLOOKUP($D240,'AUTOMATED RPPF'!$C$2:'AUTOMATED RPPF'!$Q$365,5,FALSE)</f>
        <v>13</v>
      </c>
      <c r="I240">
        <f>VLOOKUP($D240,'AUTOMATED RPPF'!$C$2:'AUTOMATED RPPF'!$Q$365,6,FALSE)</f>
        <v>110.699</v>
      </c>
      <c r="J240">
        <f>VLOOKUP($D240,'AUTOMATED RPPF'!$C$2:'AUTOMATED RPPF'!$Q$365,7,FALSE)</f>
        <v>77</v>
      </c>
      <c r="K240">
        <f>VLOOKUP($D240,'AUTOMATED RPPF'!$C$2:'AUTOMATED RPPF'!$Q$365,8,FALSE)</f>
        <v>111.324</v>
      </c>
      <c r="L240">
        <f>VLOOKUP($D240,'AUTOMATED RPPF'!$C$2:'AUTOMATED RPPF'!$Q$365,9,FALSE)</f>
        <v>102</v>
      </c>
      <c r="M240">
        <f>VLOOKUP($D240,'AUTOMATED RPPF'!$C$2:'AUTOMATED RPPF'!$Q$365,10,FALSE)</f>
        <v>116.79300000000001</v>
      </c>
      <c r="N240">
        <f>VLOOKUP($D240,'AUTOMATED RPPF'!$C$2:'AUTOMATED RPPF'!$Q$365,11,FALSE)</f>
        <v>352</v>
      </c>
      <c r="O240">
        <f>VLOOKUP($D240,'AUTOMATED RPPF'!$C$2:'AUTOMATED RPPF'!$Q$365,12,FALSE)</f>
        <v>118.252</v>
      </c>
      <c r="P240">
        <f>VLOOKUP($D240,'AUTOMATED RPPF'!$C$2:'AUTOMATED RPPF'!$Q$365,13,FALSE)</f>
        <v>351</v>
      </c>
      <c r="Q240">
        <f>VLOOKUP($D240,'AUTOMATED RPPF'!$C$2:'AUTOMATED RPPF'!$Q$365,14,FALSE)</f>
        <v>-6.9278500000000003</v>
      </c>
      <c r="R240">
        <f>VLOOKUP($D240,'AUTOMATED RPPF'!$C$2:'AUTOMATED RPPF'!$Q$365,15,FALSE)</f>
        <v>242</v>
      </c>
      <c r="S240" t="str">
        <f t="shared" si="90"/>
        <v>North Florida</v>
      </c>
      <c r="T240">
        <f t="shared" si="91"/>
        <v>111.324</v>
      </c>
      <c r="U240" t="str">
        <f t="shared" si="92"/>
        <v>North Florida</v>
      </c>
      <c r="V240">
        <f t="shared" si="93"/>
        <v>-9.5386267571697991E-2</v>
      </c>
      <c r="W240" s="13">
        <f t="shared" si="94"/>
        <v>240</v>
      </c>
      <c r="X240" t="str">
        <f t="shared" si="95"/>
        <v>North Florida</v>
      </c>
      <c r="Y240">
        <f t="shared" si="96"/>
        <v>900118.37807985605</v>
      </c>
      <c r="Z240" s="13">
        <f t="shared" si="97"/>
        <v>69</v>
      </c>
      <c r="AA240">
        <f t="shared" si="98"/>
        <v>28.534585473638742</v>
      </c>
      <c r="AB240">
        <f t="shared" si="99"/>
        <v>296</v>
      </c>
      <c r="AC240">
        <f t="shared" si="100"/>
        <v>268</v>
      </c>
      <c r="AD240" t="str">
        <f t="shared" si="101"/>
        <v>North Florida</v>
      </c>
      <c r="AE240">
        <f>VLOOKUP($AD240,'AUTOMATED RPPF'!$C$2:'AUTOMATED RPPF'!$AQ$365,17,FALSE)</f>
        <v>0.37312129999999999</v>
      </c>
      <c r="AF240" s="13">
        <f t="shared" si="102"/>
        <v>213</v>
      </c>
      <c r="AG240">
        <f>VLOOKUP($AD240,'AUTOMATED RPPF'!$C$2:'AUTOMATED RPPF'!$AQ$365,16,FALSE)</f>
        <v>0.21803049999999999</v>
      </c>
      <c r="AH240" s="13">
        <f t="shared" si="103"/>
        <v>305</v>
      </c>
      <c r="AI240">
        <f t="shared" si="104"/>
        <v>0.2955759</v>
      </c>
      <c r="AJ240" s="13">
        <f t="shared" si="105"/>
        <v>267</v>
      </c>
      <c r="AK240">
        <f>VLOOKUP($AD240,'AUTOMATED RPPF'!$C$2:'AUTOMATED RPPF'!$AQ$365,18,FALSE)</f>
        <v>0.45261829999999997</v>
      </c>
      <c r="AL240" s="13">
        <f t="shared" si="106"/>
        <v>183</v>
      </c>
      <c r="AM240">
        <f>VLOOKUP($AD240,'AUTOMATED RPPF'!$C$2:'AUTOMATED RPPF'!$AQ$365,19,FALSE)</f>
        <v>0.31072490000000003</v>
      </c>
      <c r="AN240" s="13">
        <f t="shared" si="107"/>
        <v>249</v>
      </c>
      <c r="AO240">
        <f t="shared" si="108"/>
        <v>212.66666666666666</v>
      </c>
      <c r="AP240">
        <f>IF(C240=1,(AO240/AE240),REF)</f>
        <v>569.96656761934162</v>
      </c>
      <c r="AQ240" s="13">
        <f t="shared" si="109"/>
        <v>218</v>
      </c>
      <c r="AR240">
        <f>IF(B240=1,(AO240/AI240),REF)</f>
        <v>719.4993457405244</v>
      </c>
      <c r="AS240" s="13">
        <f t="shared" si="110"/>
        <v>243</v>
      </c>
      <c r="AT240">
        <f t="shared" si="111"/>
        <v>183</v>
      </c>
      <c r="AU240" t="str">
        <f t="shared" si="112"/>
        <v>North Florida</v>
      </c>
      <c r="AV240">
        <f t="shared" si="113"/>
        <v>0.21932076602640727</v>
      </c>
      <c r="AW240">
        <f t="shared" si="114"/>
        <v>0.14777451565340768</v>
      </c>
      <c r="AX240" t="str">
        <f t="shared" si="115"/>
        <v>North Florida</v>
      </c>
      <c r="AY240">
        <f t="shared" si="116"/>
        <v>0.50757418123276477</v>
      </c>
      <c r="AZ240" s="13">
        <f t="shared" si="117"/>
        <v>237</v>
      </c>
      <c r="BA240" t="str">
        <f t="shared" si="118"/>
        <v>North Florida</v>
      </c>
      <c r="BB240" t="str">
        <f t="shared" si="119"/>
        <v/>
      </c>
      <c r="BC240">
        <v>239</v>
      </c>
    </row>
    <row r="241" spans="1:55" x14ac:dyDescent="0.25">
      <c r="A241">
        <v>1</v>
      </c>
      <c r="B241">
        <v>1</v>
      </c>
      <c r="C241">
        <v>1</v>
      </c>
      <c r="D241" t="s">
        <v>151</v>
      </c>
      <c r="E241">
        <f>VLOOKUP($D241,'AUTOMATED RPPF'!$C$2:'AUTOMATED RPPF'!$Q$365,2,FALSE)</f>
        <v>66.909899999999993</v>
      </c>
      <c r="F241">
        <f>VLOOKUP($D241,'AUTOMATED RPPF'!$C$2:'AUTOMATED RPPF'!$Q$365,3,FALSE)</f>
        <v>244</v>
      </c>
      <c r="G241">
        <f>VLOOKUP($D241,'AUTOMATED RPPF'!$C$2:'AUTOMATED RPPF'!$Q$365,4,FALSE)</f>
        <v>66.364999999999995</v>
      </c>
      <c r="H241">
        <f>VLOOKUP($D241,'AUTOMATED RPPF'!$C$2:'AUTOMATED RPPF'!$Q$365,5,FALSE)</f>
        <v>232</v>
      </c>
      <c r="I241">
        <f>VLOOKUP($D241,'AUTOMATED RPPF'!$C$2:'AUTOMATED RPPF'!$Q$365,6,FALSE)</f>
        <v>108.62</v>
      </c>
      <c r="J241">
        <f>VLOOKUP($D241,'AUTOMATED RPPF'!$C$2:'AUTOMATED RPPF'!$Q$365,7,FALSE)</f>
        <v>120</v>
      </c>
      <c r="K241">
        <f>VLOOKUP($D241,'AUTOMATED RPPF'!$C$2:'AUTOMATED RPPF'!$Q$365,8,FALSE)</f>
        <v>109.444</v>
      </c>
      <c r="L241">
        <f>VLOOKUP($D241,'AUTOMATED RPPF'!$C$2:'AUTOMATED RPPF'!$Q$365,9,FALSE)</f>
        <v>132</v>
      </c>
      <c r="M241">
        <f>VLOOKUP($D241,'AUTOMATED RPPF'!$C$2:'AUTOMATED RPPF'!$Q$365,10,FALSE)</f>
        <v>114.566</v>
      </c>
      <c r="N241">
        <f>VLOOKUP($D241,'AUTOMATED RPPF'!$C$2:'AUTOMATED RPPF'!$Q$365,11,FALSE)</f>
        <v>341</v>
      </c>
      <c r="O241">
        <f>VLOOKUP($D241,'AUTOMATED RPPF'!$C$2:'AUTOMATED RPPF'!$Q$365,12,FALSE)</f>
        <v>117.744</v>
      </c>
      <c r="P241">
        <f>VLOOKUP($D241,'AUTOMATED RPPF'!$C$2:'AUTOMATED RPPF'!$Q$365,13,FALSE)</f>
        <v>348</v>
      </c>
      <c r="Q241">
        <f>VLOOKUP($D241,'AUTOMATED RPPF'!$C$2:'AUTOMATED RPPF'!$Q$365,14,FALSE)</f>
        <v>-8.2998700000000003</v>
      </c>
      <c r="R241">
        <f>VLOOKUP($D241,'AUTOMATED RPPF'!$C$2:'AUTOMATED RPPF'!$Q$365,15,FALSE)</f>
        <v>265</v>
      </c>
      <c r="S241" t="str">
        <f t="shared" si="90"/>
        <v>Idaho</v>
      </c>
      <c r="T241">
        <f t="shared" si="91"/>
        <v>109.444</v>
      </c>
      <c r="U241" t="str">
        <f t="shared" si="92"/>
        <v>Idaho</v>
      </c>
      <c r="V241">
        <f t="shared" si="93"/>
        <v>-0.12404741301361978</v>
      </c>
      <c r="W241" s="13">
        <f t="shared" si="94"/>
        <v>267</v>
      </c>
      <c r="X241" t="str">
        <f t="shared" si="95"/>
        <v>Idaho</v>
      </c>
      <c r="Y241">
        <f t="shared" si="96"/>
        <v>801446.05529084639</v>
      </c>
      <c r="Z241" s="13">
        <f t="shared" si="97"/>
        <v>154</v>
      </c>
      <c r="AA241">
        <f t="shared" si="98"/>
        <v>30.761795175487872</v>
      </c>
      <c r="AB241">
        <f t="shared" si="99"/>
        <v>350</v>
      </c>
      <c r="AC241">
        <f t="shared" si="100"/>
        <v>308.5</v>
      </c>
      <c r="AD241" t="str">
        <f t="shared" si="101"/>
        <v>Idaho</v>
      </c>
      <c r="AE241">
        <f>VLOOKUP($AD241,'AUTOMATED RPPF'!$C$2:'AUTOMATED RPPF'!$AQ$365,17,FALSE)</f>
        <v>0.33312360000000002</v>
      </c>
      <c r="AF241" s="13">
        <f t="shared" si="102"/>
        <v>236</v>
      </c>
      <c r="AG241">
        <f>VLOOKUP($AD241,'AUTOMATED RPPF'!$C$2:'AUTOMATED RPPF'!$AQ$365,16,FALSE)</f>
        <v>0.34092549999999999</v>
      </c>
      <c r="AH241" s="13">
        <f t="shared" si="103"/>
        <v>255</v>
      </c>
      <c r="AI241">
        <f t="shared" si="104"/>
        <v>0.33702454999999998</v>
      </c>
      <c r="AJ241" s="13">
        <f t="shared" si="105"/>
        <v>246</v>
      </c>
      <c r="AK241">
        <f>VLOOKUP($AD241,'AUTOMATED RPPF'!$C$2:'AUTOMATED RPPF'!$AQ$365,18,FALSE)</f>
        <v>0.38352199999999997</v>
      </c>
      <c r="AL241" s="13">
        <f t="shared" si="106"/>
        <v>220</v>
      </c>
      <c r="AM241">
        <f>VLOOKUP($AD241,'AUTOMATED RPPF'!$C$2:'AUTOMATED RPPF'!$AQ$365,19,FALSE)</f>
        <v>0.43821880000000002</v>
      </c>
      <c r="AN241" s="13">
        <f t="shared" si="107"/>
        <v>188</v>
      </c>
      <c r="AO241">
        <f t="shared" si="108"/>
        <v>230.58333333333334</v>
      </c>
      <c r="AP241">
        <f>IF(C241=1,(AO241/AE241),REF)</f>
        <v>692.18552313115413</v>
      </c>
      <c r="AQ241" s="13">
        <f t="shared" si="109"/>
        <v>232</v>
      </c>
      <c r="AR241">
        <f>IF(B241=1,(AO241/AI241),REF)</f>
        <v>684.17369990801365</v>
      </c>
      <c r="AS241" s="13">
        <f t="shared" si="110"/>
        <v>238</v>
      </c>
      <c r="AT241">
        <f t="shared" si="111"/>
        <v>220</v>
      </c>
      <c r="AU241" t="str">
        <f t="shared" si="112"/>
        <v>Idaho</v>
      </c>
      <c r="AV241">
        <f t="shared" si="113"/>
        <v>0.19204269874691382</v>
      </c>
      <c r="AW241">
        <f t="shared" si="114"/>
        <v>0.1695606469371447</v>
      </c>
      <c r="AX241" t="str">
        <f t="shared" si="115"/>
        <v>Idaho</v>
      </c>
      <c r="AY241">
        <f t="shared" si="116"/>
        <v>0.50452300962936725</v>
      </c>
      <c r="AZ241" s="13">
        <f t="shared" si="117"/>
        <v>240</v>
      </c>
      <c r="BA241" t="str">
        <f t="shared" si="118"/>
        <v>Idaho</v>
      </c>
      <c r="BB241" t="str">
        <f t="shared" si="119"/>
        <v/>
      </c>
      <c r="BC241">
        <v>240</v>
      </c>
    </row>
    <row r="242" spans="1:55" x14ac:dyDescent="0.25">
      <c r="A242">
        <v>1</v>
      </c>
      <c r="B242">
        <v>1</v>
      </c>
      <c r="C242">
        <v>1</v>
      </c>
      <c r="D242" t="s">
        <v>366</v>
      </c>
      <c r="E242">
        <f>VLOOKUP($D242,'AUTOMATED RPPF'!$C$2:'AUTOMATED RPPF'!$Q$365,2,FALSE)</f>
        <v>64.290099999999995</v>
      </c>
      <c r="F242">
        <f>VLOOKUP($D242,'AUTOMATED RPPF'!$C$2:'AUTOMATED RPPF'!$Q$365,3,FALSE)</f>
        <v>345</v>
      </c>
      <c r="G242">
        <f>VLOOKUP($D242,'AUTOMATED RPPF'!$C$2:'AUTOMATED RPPF'!$Q$365,4,FALSE)</f>
        <v>62.778100000000002</v>
      </c>
      <c r="H242">
        <f>VLOOKUP($D242,'AUTOMATED RPPF'!$C$2:'AUTOMATED RPPF'!$Q$365,5,FALSE)</f>
        <v>357</v>
      </c>
      <c r="I242">
        <f>VLOOKUP($D242,'AUTOMATED RPPF'!$C$2:'AUTOMATED RPPF'!$Q$365,6,FALSE)</f>
        <v>98.711699999999993</v>
      </c>
      <c r="J242">
        <f>VLOOKUP($D242,'AUTOMATED RPPF'!$C$2:'AUTOMATED RPPF'!$Q$365,7,FALSE)</f>
        <v>316</v>
      </c>
      <c r="K242">
        <f>VLOOKUP($D242,'AUTOMATED RPPF'!$C$2:'AUTOMATED RPPF'!$Q$365,8,FALSE)</f>
        <v>98.857299999999995</v>
      </c>
      <c r="L242">
        <f>VLOOKUP($D242,'AUTOMATED RPPF'!$C$2:'AUTOMATED RPPF'!$Q$365,9,FALSE)</f>
        <v>327</v>
      </c>
      <c r="M242">
        <f>VLOOKUP($D242,'AUTOMATED RPPF'!$C$2:'AUTOMATED RPPF'!$Q$365,10,FALSE)</f>
        <v>102.423</v>
      </c>
      <c r="N242">
        <f>VLOOKUP($D242,'AUTOMATED RPPF'!$C$2:'AUTOMATED RPPF'!$Q$365,11,FALSE)</f>
        <v>93</v>
      </c>
      <c r="O242">
        <f>VLOOKUP($D242,'AUTOMATED RPPF'!$C$2:'AUTOMATED RPPF'!$Q$365,12,FALSE)</f>
        <v>106.241</v>
      </c>
      <c r="P242">
        <f>VLOOKUP($D242,'AUTOMATED RPPF'!$C$2:'AUTOMATED RPPF'!$Q$365,13,FALSE)</f>
        <v>149</v>
      </c>
      <c r="Q242">
        <f>VLOOKUP($D242,'AUTOMATED RPPF'!$C$2:'AUTOMATED RPPF'!$Q$365,14,FALSE)</f>
        <v>-7.3841799999999997</v>
      </c>
      <c r="R242">
        <f>VLOOKUP($D242,'AUTOMATED RPPF'!$C$2:'AUTOMATED RPPF'!$Q$365,15,FALSE)</f>
        <v>254</v>
      </c>
      <c r="S242" t="str">
        <f t="shared" si="90"/>
        <v>Vermont</v>
      </c>
      <c r="T242">
        <f t="shared" si="91"/>
        <v>98.857299999999995</v>
      </c>
      <c r="U242" t="str">
        <f t="shared" si="92"/>
        <v>Vermont</v>
      </c>
      <c r="V242">
        <f t="shared" si="93"/>
        <v>-0.11484972025241841</v>
      </c>
      <c r="W242" s="13">
        <f t="shared" si="94"/>
        <v>260</v>
      </c>
      <c r="X242" t="str">
        <f t="shared" si="95"/>
        <v>Vermont</v>
      </c>
      <c r="Y242">
        <f t="shared" si="96"/>
        <v>628292.08819849032</v>
      </c>
      <c r="Z242" s="13">
        <f t="shared" si="97"/>
        <v>345</v>
      </c>
      <c r="AA242">
        <f t="shared" si="98"/>
        <v>27.1595980632299</v>
      </c>
      <c r="AB242">
        <f t="shared" si="99"/>
        <v>223</v>
      </c>
      <c r="AC242">
        <f t="shared" si="100"/>
        <v>241.5</v>
      </c>
      <c r="AD242" t="str">
        <f t="shared" si="101"/>
        <v>Vermont</v>
      </c>
      <c r="AE242">
        <f>VLOOKUP($AD242,'AUTOMATED RPPF'!$C$2:'AUTOMATED RPPF'!$AQ$365,17,FALSE)</f>
        <v>0.3025253</v>
      </c>
      <c r="AF242" s="13">
        <f t="shared" si="102"/>
        <v>253</v>
      </c>
      <c r="AG242">
        <f>VLOOKUP($AD242,'AUTOMATED RPPF'!$C$2:'AUTOMATED RPPF'!$AQ$365,16,FALSE)</f>
        <v>0.4267205</v>
      </c>
      <c r="AH242" s="13">
        <f t="shared" si="103"/>
        <v>205</v>
      </c>
      <c r="AI242">
        <f t="shared" si="104"/>
        <v>0.36462289999999997</v>
      </c>
      <c r="AJ242" s="13">
        <f t="shared" si="105"/>
        <v>231</v>
      </c>
      <c r="AK242">
        <f>VLOOKUP($AD242,'AUTOMATED RPPF'!$C$2:'AUTOMATED RPPF'!$AQ$365,18,FALSE)</f>
        <v>0.30232569999999998</v>
      </c>
      <c r="AL242" s="13">
        <f t="shared" si="106"/>
        <v>257</v>
      </c>
      <c r="AM242">
        <f>VLOOKUP($AD242,'AUTOMATED RPPF'!$C$2:'AUTOMATED RPPF'!$AQ$365,19,FALSE)</f>
        <v>0.2911261</v>
      </c>
      <c r="AN242" s="13">
        <f t="shared" si="107"/>
        <v>261</v>
      </c>
      <c r="AO242">
        <f t="shared" si="108"/>
        <v>265.91666666666669</v>
      </c>
      <c r="AP242">
        <f>IF(C242=1,(AO242/AE242),REF)</f>
        <v>878.98984536720297</v>
      </c>
      <c r="AQ242" s="13">
        <f t="shared" si="109"/>
        <v>261</v>
      </c>
      <c r="AR242">
        <f>IF(B242=1,(AO242/AI242),REF)</f>
        <v>729.29228160564435</v>
      </c>
      <c r="AS242" s="13">
        <f t="shared" si="110"/>
        <v>245</v>
      </c>
      <c r="AT242">
        <f t="shared" si="111"/>
        <v>231</v>
      </c>
      <c r="AU242" t="str">
        <f t="shared" si="112"/>
        <v>Vermont</v>
      </c>
      <c r="AV242">
        <f t="shared" si="113"/>
        <v>0.17028561607320183</v>
      </c>
      <c r="AW242">
        <f t="shared" si="114"/>
        <v>0.18198708264455135</v>
      </c>
      <c r="AX242" t="str">
        <f t="shared" si="115"/>
        <v>Vermont</v>
      </c>
      <c r="AY242">
        <f t="shared" si="116"/>
        <v>0.4992747424652062</v>
      </c>
      <c r="AZ242" s="13">
        <f t="shared" si="117"/>
        <v>244</v>
      </c>
      <c r="BA242" t="str">
        <f t="shared" si="118"/>
        <v>Vermont</v>
      </c>
      <c r="BB242" t="str">
        <f t="shared" si="119"/>
        <v/>
      </c>
      <c r="BC242">
        <v>241</v>
      </c>
    </row>
    <row r="243" spans="1:55" x14ac:dyDescent="0.25">
      <c r="A243">
        <v>1</v>
      </c>
      <c r="B243">
        <v>1</v>
      </c>
      <c r="C243">
        <v>1</v>
      </c>
      <c r="D243" t="s">
        <v>248</v>
      </c>
      <c r="E243">
        <f>VLOOKUP($D243,'AUTOMATED RPPF'!$C$2:'AUTOMATED RPPF'!$Q$365,2,FALSE)</f>
        <v>64.846199999999996</v>
      </c>
      <c r="F243">
        <f>VLOOKUP($D243,'AUTOMATED RPPF'!$C$2:'AUTOMATED RPPF'!$Q$365,3,FALSE)</f>
        <v>331</v>
      </c>
      <c r="G243">
        <f>VLOOKUP($D243,'AUTOMATED RPPF'!$C$2:'AUTOMATED RPPF'!$Q$365,4,FALSE)</f>
        <v>64.653899999999993</v>
      </c>
      <c r="H243">
        <f>VLOOKUP($D243,'AUTOMATED RPPF'!$C$2:'AUTOMATED RPPF'!$Q$365,5,FALSE)</f>
        <v>321</v>
      </c>
      <c r="I243">
        <f>VLOOKUP($D243,'AUTOMATED RPPF'!$C$2:'AUTOMATED RPPF'!$Q$365,6,FALSE)</f>
        <v>98.912499999999994</v>
      </c>
      <c r="J243">
        <f>VLOOKUP($D243,'AUTOMATED RPPF'!$C$2:'AUTOMATED RPPF'!$Q$365,7,FALSE)</f>
        <v>315</v>
      </c>
      <c r="K243">
        <f>VLOOKUP($D243,'AUTOMATED RPPF'!$C$2:'AUTOMATED RPPF'!$Q$365,8,FALSE)</f>
        <v>101.41200000000001</v>
      </c>
      <c r="L243">
        <f>VLOOKUP($D243,'AUTOMATED RPPF'!$C$2:'AUTOMATED RPPF'!$Q$365,9,FALSE)</f>
        <v>286</v>
      </c>
      <c r="M243">
        <f>VLOOKUP($D243,'AUTOMATED RPPF'!$C$2:'AUTOMATED RPPF'!$Q$365,10,FALSE)</f>
        <v>107.129</v>
      </c>
      <c r="N243">
        <f>VLOOKUP($D243,'AUTOMATED RPPF'!$C$2:'AUTOMATED RPPF'!$Q$365,11,FALSE)</f>
        <v>202</v>
      </c>
      <c r="O243">
        <f>VLOOKUP($D243,'AUTOMATED RPPF'!$C$2:'AUTOMATED RPPF'!$Q$365,12,FALSE)</f>
        <v>108.77</v>
      </c>
      <c r="P243">
        <f>VLOOKUP($D243,'AUTOMATED RPPF'!$C$2:'AUTOMATED RPPF'!$Q$365,13,FALSE)</f>
        <v>200</v>
      </c>
      <c r="Q243">
        <f>VLOOKUP($D243,'AUTOMATED RPPF'!$C$2:'AUTOMATED RPPF'!$Q$365,14,FALSE)</f>
        <v>-7.3574099999999998</v>
      </c>
      <c r="R243">
        <f>VLOOKUP($D243,'AUTOMATED RPPF'!$C$2:'AUTOMATED RPPF'!$Q$365,15,FALSE)</f>
        <v>253</v>
      </c>
      <c r="S243" t="str">
        <f t="shared" si="90"/>
        <v>Northwestern St.</v>
      </c>
      <c r="T243">
        <f t="shared" si="91"/>
        <v>101.41200000000001</v>
      </c>
      <c r="U243" t="str">
        <f t="shared" si="92"/>
        <v>Northwestern St.</v>
      </c>
      <c r="V243">
        <f t="shared" si="93"/>
        <v>-0.11346848388957241</v>
      </c>
      <c r="W243" s="13">
        <f t="shared" si="94"/>
        <v>259</v>
      </c>
      <c r="X243" t="str">
        <f t="shared" si="95"/>
        <v>Northwestern St.</v>
      </c>
      <c r="Y243">
        <f t="shared" si="96"/>
        <v>666903.85360217281</v>
      </c>
      <c r="Z243" s="13">
        <f t="shared" si="97"/>
        <v>320</v>
      </c>
      <c r="AA243">
        <f t="shared" si="98"/>
        <v>27.959543364357586</v>
      </c>
      <c r="AB243">
        <f t="shared" si="99"/>
        <v>265</v>
      </c>
      <c r="AC243">
        <f t="shared" si="100"/>
        <v>262</v>
      </c>
      <c r="AD243" t="str">
        <f t="shared" si="101"/>
        <v>Northwestern St.</v>
      </c>
      <c r="AE243">
        <f>VLOOKUP($AD243,'AUTOMATED RPPF'!$C$2:'AUTOMATED RPPF'!$AQ$365,17,FALSE)</f>
        <v>0.32802369999999997</v>
      </c>
      <c r="AF243" s="13">
        <f t="shared" si="102"/>
        <v>237</v>
      </c>
      <c r="AG243">
        <f>VLOOKUP($AD243,'AUTOMATED RPPF'!$C$2:'AUTOMATED RPPF'!$AQ$365,16,FALSE)</f>
        <v>0.34552519999999998</v>
      </c>
      <c r="AH243" s="13">
        <f t="shared" si="103"/>
        <v>252</v>
      </c>
      <c r="AI243">
        <f t="shared" si="104"/>
        <v>0.33677444999999995</v>
      </c>
      <c r="AJ243" s="13">
        <f t="shared" si="105"/>
        <v>247</v>
      </c>
      <c r="AK243">
        <f>VLOOKUP($AD243,'AUTOMATED RPPF'!$C$2:'AUTOMATED RPPF'!$AQ$365,18,FALSE)</f>
        <v>0.32702389999999998</v>
      </c>
      <c r="AL243" s="13">
        <f t="shared" si="106"/>
        <v>239</v>
      </c>
      <c r="AM243">
        <f>VLOOKUP($AD243,'AUTOMATED RPPF'!$C$2:'AUTOMATED RPPF'!$AQ$365,19,FALSE)</f>
        <v>0.22782939999999999</v>
      </c>
      <c r="AN243" s="13">
        <f t="shared" si="107"/>
        <v>294</v>
      </c>
      <c r="AO243">
        <f t="shared" si="108"/>
        <v>270.16666666666669</v>
      </c>
      <c r="AP243">
        <f>IF(C243=1,(AO243/AE243),REF)</f>
        <v>823.61935026849187</v>
      </c>
      <c r="AQ243" s="13">
        <f t="shared" si="109"/>
        <v>251</v>
      </c>
      <c r="AR243">
        <f>IF(B243=1,(AO243/AI243),REF)</f>
        <v>802.21841848948679</v>
      </c>
      <c r="AS243" s="13">
        <f t="shared" si="110"/>
        <v>254</v>
      </c>
      <c r="AT243">
        <f t="shared" si="111"/>
        <v>239</v>
      </c>
      <c r="AU243" t="str">
        <f t="shared" si="112"/>
        <v>Northwestern St.</v>
      </c>
      <c r="AV243">
        <f t="shared" si="113"/>
        <v>0.18584343295035827</v>
      </c>
      <c r="AW243">
        <f t="shared" si="114"/>
        <v>0.16609703551916719</v>
      </c>
      <c r="AX243" t="str">
        <f t="shared" si="115"/>
        <v>Northwestern St.</v>
      </c>
      <c r="AY243">
        <f t="shared" si="116"/>
        <v>0.49908634168718363</v>
      </c>
      <c r="AZ243" s="13">
        <f t="shared" si="117"/>
        <v>245</v>
      </c>
      <c r="BA243" t="str">
        <f t="shared" si="118"/>
        <v>Northwestern St.</v>
      </c>
      <c r="BB243" t="str">
        <f t="shared" si="119"/>
        <v/>
      </c>
      <c r="BC243">
        <v>242</v>
      </c>
    </row>
    <row r="244" spans="1:55" x14ac:dyDescent="0.25">
      <c r="A244">
        <v>1</v>
      </c>
      <c r="B244">
        <v>1</v>
      </c>
      <c r="C244">
        <v>1</v>
      </c>
      <c r="D244" t="s">
        <v>338</v>
      </c>
      <c r="E244">
        <f>VLOOKUP($D244,'AUTOMATED RPPF'!$C$2:'AUTOMATED RPPF'!$Q$365,2,FALSE)</f>
        <v>67.685900000000004</v>
      </c>
      <c r="F244">
        <f>VLOOKUP($D244,'AUTOMATED RPPF'!$C$2:'AUTOMATED RPPF'!$Q$365,3,FALSE)</f>
        <v>203</v>
      </c>
      <c r="G244">
        <f>VLOOKUP($D244,'AUTOMATED RPPF'!$C$2:'AUTOMATED RPPF'!$Q$365,4,FALSE)</f>
        <v>66.132999999999996</v>
      </c>
      <c r="H244">
        <f>VLOOKUP($D244,'AUTOMATED RPPF'!$C$2:'AUTOMATED RPPF'!$Q$365,5,FALSE)</f>
        <v>247</v>
      </c>
      <c r="I244">
        <f>VLOOKUP($D244,'AUTOMATED RPPF'!$C$2:'AUTOMATED RPPF'!$Q$365,6,FALSE)</f>
        <v>101.938</v>
      </c>
      <c r="J244">
        <f>VLOOKUP($D244,'AUTOMATED RPPF'!$C$2:'AUTOMATED RPPF'!$Q$365,7,FALSE)</f>
        <v>266</v>
      </c>
      <c r="K244">
        <f>VLOOKUP($D244,'AUTOMATED RPPF'!$C$2:'AUTOMATED RPPF'!$Q$365,8,FALSE)</f>
        <v>101.42700000000001</v>
      </c>
      <c r="L244">
        <f>VLOOKUP($D244,'AUTOMATED RPPF'!$C$2:'AUTOMATED RPPF'!$Q$365,9,FALSE)</f>
        <v>284</v>
      </c>
      <c r="M244">
        <f>VLOOKUP($D244,'AUTOMATED RPPF'!$C$2:'AUTOMATED RPPF'!$Q$365,10,FALSE)</f>
        <v>107.426</v>
      </c>
      <c r="N244">
        <f>VLOOKUP($D244,'AUTOMATED RPPF'!$C$2:'AUTOMATED RPPF'!$Q$365,11,FALSE)</f>
        <v>211</v>
      </c>
      <c r="O244">
        <f>VLOOKUP($D244,'AUTOMATED RPPF'!$C$2:'AUTOMATED RPPF'!$Q$365,12,FALSE)</f>
        <v>110.447</v>
      </c>
      <c r="P244">
        <f>VLOOKUP($D244,'AUTOMATED RPPF'!$C$2:'AUTOMATED RPPF'!$Q$365,13,FALSE)</f>
        <v>234</v>
      </c>
      <c r="Q244">
        <f>VLOOKUP($D244,'AUTOMATED RPPF'!$C$2:'AUTOMATED RPPF'!$Q$365,14,FALSE)</f>
        <v>-9.0197800000000008</v>
      </c>
      <c r="R244">
        <f>VLOOKUP($D244,'AUTOMATED RPPF'!$C$2:'AUTOMATED RPPF'!$Q$365,15,FALSE)</f>
        <v>271</v>
      </c>
      <c r="S244" t="str">
        <f t="shared" si="90"/>
        <v>Tulsa</v>
      </c>
      <c r="T244">
        <f t="shared" si="91"/>
        <v>101.42700000000001</v>
      </c>
      <c r="U244" t="str">
        <f t="shared" si="92"/>
        <v>Tulsa</v>
      </c>
      <c r="V244">
        <f t="shared" si="93"/>
        <v>-0.13326261451794236</v>
      </c>
      <c r="W244" s="13">
        <f t="shared" si="94"/>
        <v>273</v>
      </c>
      <c r="X244" t="str">
        <f t="shared" si="95"/>
        <v>Tulsa</v>
      </c>
      <c r="Y244">
        <f t="shared" si="96"/>
        <v>696314.38662106125</v>
      </c>
      <c r="Z244" s="13">
        <f t="shared" si="97"/>
        <v>283</v>
      </c>
      <c r="AA244">
        <f t="shared" si="98"/>
        <v>27.450361634780258</v>
      </c>
      <c r="AB244">
        <f t="shared" si="99"/>
        <v>233</v>
      </c>
      <c r="AC244">
        <f t="shared" si="100"/>
        <v>253</v>
      </c>
      <c r="AD244" t="str">
        <f t="shared" si="101"/>
        <v>Tulsa</v>
      </c>
      <c r="AE244">
        <f>VLOOKUP($AD244,'AUTOMATED RPPF'!$C$2:'AUTOMATED RPPF'!$AQ$365,17,FALSE)</f>
        <v>0.30562499999999998</v>
      </c>
      <c r="AF244" s="13">
        <f t="shared" si="102"/>
        <v>250</v>
      </c>
      <c r="AG244">
        <f>VLOOKUP($AD244,'AUTOMATED RPPF'!$C$2:'AUTOMATED RPPF'!$AQ$365,16,FALSE)</f>
        <v>0.33452569999999998</v>
      </c>
      <c r="AH244" s="13">
        <f t="shared" si="103"/>
        <v>257</v>
      </c>
      <c r="AI244">
        <f t="shared" si="104"/>
        <v>0.32007534999999998</v>
      </c>
      <c r="AJ244" s="13">
        <f t="shared" si="105"/>
        <v>252</v>
      </c>
      <c r="AK244">
        <f>VLOOKUP($AD244,'AUTOMATED RPPF'!$C$2:'AUTOMATED RPPF'!$AQ$365,18,FALSE)</f>
        <v>0.2816266</v>
      </c>
      <c r="AL244" s="13">
        <f t="shared" si="106"/>
        <v>266</v>
      </c>
      <c r="AM244">
        <f>VLOOKUP($AD244,'AUTOMATED RPPF'!$C$2:'AUTOMATED RPPF'!$AQ$365,19,FALSE)</f>
        <v>0.34612270000000001</v>
      </c>
      <c r="AN244" s="13">
        <f t="shared" si="107"/>
        <v>227</v>
      </c>
      <c r="AO244">
        <f t="shared" si="108"/>
        <v>259</v>
      </c>
      <c r="AP244">
        <f>IF(C244=1,(AO244/AE244),REF)</f>
        <v>847.44376278118614</v>
      </c>
      <c r="AQ244" s="13">
        <f t="shared" si="109"/>
        <v>255</v>
      </c>
      <c r="AR244">
        <f>IF(B244=1,(AO244/AI244),REF)</f>
        <v>809.18446234613202</v>
      </c>
      <c r="AS244" s="13">
        <f t="shared" si="110"/>
        <v>256</v>
      </c>
      <c r="AT244">
        <f t="shared" si="111"/>
        <v>252</v>
      </c>
      <c r="AU244" t="str">
        <f t="shared" si="112"/>
        <v>Tulsa</v>
      </c>
      <c r="AV244">
        <f t="shared" si="113"/>
        <v>0.172660278910234</v>
      </c>
      <c r="AW244">
        <f t="shared" si="114"/>
        <v>0.15769052952456672</v>
      </c>
      <c r="AX244" t="str">
        <f t="shared" si="115"/>
        <v>Tulsa</v>
      </c>
      <c r="AY244">
        <f t="shared" si="116"/>
        <v>0.48660677502168964</v>
      </c>
      <c r="AZ244" s="13">
        <f t="shared" si="117"/>
        <v>248</v>
      </c>
      <c r="BA244" t="str">
        <f t="shared" si="118"/>
        <v>Tulsa</v>
      </c>
      <c r="BB244" t="str">
        <f t="shared" si="119"/>
        <v/>
      </c>
      <c r="BC244">
        <v>243</v>
      </c>
    </row>
    <row r="245" spans="1:55" x14ac:dyDescent="0.25">
      <c r="A245">
        <v>1</v>
      </c>
      <c r="B245">
        <v>1</v>
      </c>
      <c r="C245">
        <v>1</v>
      </c>
      <c r="D245" t="s">
        <v>68</v>
      </c>
      <c r="E245">
        <f>VLOOKUP($D245,'AUTOMATED RPPF'!$C$2:'AUTOMATED RPPF'!$Q$365,2,FALSE)</f>
        <v>67.680599999999998</v>
      </c>
      <c r="F245">
        <f>VLOOKUP($D245,'AUTOMATED RPPF'!$C$2:'AUTOMATED RPPF'!$Q$365,3,FALSE)</f>
        <v>205</v>
      </c>
      <c r="G245">
        <f>VLOOKUP($D245,'AUTOMATED RPPF'!$C$2:'AUTOMATED RPPF'!$Q$365,4,FALSE)</f>
        <v>67.75</v>
      </c>
      <c r="H245">
        <f>VLOOKUP($D245,'AUTOMATED RPPF'!$C$2:'AUTOMATED RPPF'!$Q$365,5,FALSE)</f>
        <v>161</v>
      </c>
      <c r="I245">
        <f>VLOOKUP($D245,'AUTOMATED RPPF'!$C$2:'AUTOMATED RPPF'!$Q$365,6,FALSE)</f>
        <v>102.874</v>
      </c>
      <c r="J245">
        <f>VLOOKUP($D245,'AUTOMATED RPPF'!$C$2:'AUTOMATED RPPF'!$Q$365,7,FALSE)</f>
        <v>259</v>
      </c>
      <c r="K245">
        <f>VLOOKUP($D245,'AUTOMATED RPPF'!$C$2:'AUTOMATED RPPF'!$Q$365,8,FALSE)</f>
        <v>101.824</v>
      </c>
      <c r="L245">
        <f>VLOOKUP($D245,'AUTOMATED RPPF'!$C$2:'AUTOMATED RPPF'!$Q$365,9,FALSE)</f>
        <v>279</v>
      </c>
      <c r="M245">
        <f>VLOOKUP($D245,'AUTOMATED RPPF'!$C$2:'AUTOMATED RPPF'!$Q$365,10,FALSE)</f>
        <v>103.194</v>
      </c>
      <c r="N245">
        <f>VLOOKUP($D245,'AUTOMATED RPPF'!$C$2:'AUTOMATED RPPF'!$Q$365,11,FALSE)</f>
        <v>108</v>
      </c>
      <c r="O245">
        <f>VLOOKUP($D245,'AUTOMATED RPPF'!$C$2:'AUTOMATED RPPF'!$Q$365,12,FALSE)</f>
        <v>107.42400000000001</v>
      </c>
      <c r="P245">
        <f>VLOOKUP($D245,'AUTOMATED RPPF'!$C$2:'AUTOMATED RPPF'!$Q$365,13,FALSE)</f>
        <v>172</v>
      </c>
      <c r="Q245">
        <f>VLOOKUP($D245,'AUTOMATED RPPF'!$C$2:'AUTOMATED RPPF'!$Q$365,14,FALSE)</f>
        <v>-5.6002099999999997</v>
      </c>
      <c r="R245">
        <f>VLOOKUP($D245,'AUTOMATED RPPF'!$C$2:'AUTOMATED RPPF'!$Q$365,15,FALSE)</f>
        <v>231</v>
      </c>
      <c r="S245" t="str">
        <f t="shared" si="90"/>
        <v>Bucknell</v>
      </c>
      <c r="T245">
        <f t="shared" si="91"/>
        <v>101.824</v>
      </c>
      <c r="U245" t="str">
        <f t="shared" si="92"/>
        <v>Bucknell</v>
      </c>
      <c r="V245">
        <f t="shared" si="93"/>
        <v>-8.2741583260195817E-2</v>
      </c>
      <c r="W245" s="13">
        <f t="shared" si="94"/>
        <v>232</v>
      </c>
      <c r="X245" t="str">
        <f t="shared" si="95"/>
        <v>Bucknell</v>
      </c>
      <c r="Y245">
        <f t="shared" si="96"/>
        <v>701721.05461186555</v>
      </c>
      <c r="Z245" s="13">
        <f t="shared" si="97"/>
        <v>276</v>
      </c>
      <c r="AA245">
        <f t="shared" si="98"/>
        <v>26.26019285138165</v>
      </c>
      <c r="AB245">
        <f t="shared" si="99"/>
        <v>172</v>
      </c>
      <c r="AC245">
        <f t="shared" si="100"/>
        <v>202</v>
      </c>
      <c r="AD245" t="str">
        <f t="shared" si="101"/>
        <v>Bucknell</v>
      </c>
      <c r="AE245">
        <f>VLOOKUP($AD245,'AUTOMATED RPPF'!$C$2:'AUTOMATED RPPF'!$AQ$365,17,FALSE)</f>
        <v>0.32402389999999998</v>
      </c>
      <c r="AF245" s="13">
        <f t="shared" si="102"/>
        <v>239</v>
      </c>
      <c r="AG245">
        <f>VLOOKUP($AD245,'AUTOMATED RPPF'!$C$2:'AUTOMATED RPPF'!$AQ$365,16,FALSE)</f>
        <v>0.35632429999999998</v>
      </c>
      <c r="AH245" s="13">
        <f t="shared" si="103"/>
        <v>243</v>
      </c>
      <c r="AI245">
        <f t="shared" si="104"/>
        <v>0.34017409999999998</v>
      </c>
      <c r="AJ245" s="13">
        <f t="shared" si="105"/>
        <v>244</v>
      </c>
      <c r="AK245">
        <f>VLOOKUP($AD245,'AUTOMATED RPPF'!$C$2:'AUTOMATED RPPF'!$AQ$365,18,FALSE)</f>
        <v>0.22022949999999999</v>
      </c>
      <c r="AL245" s="13">
        <f t="shared" si="106"/>
        <v>295</v>
      </c>
      <c r="AM245">
        <f>VLOOKUP($AD245,'AUTOMATED RPPF'!$C$2:'AUTOMATED RPPF'!$AQ$365,19,FALSE)</f>
        <v>0.37672070000000002</v>
      </c>
      <c r="AN245" s="13">
        <f t="shared" si="107"/>
        <v>207</v>
      </c>
      <c r="AO245">
        <f t="shared" si="108"/>
        <v>242.66666666666666</v>
      </c>
      <c r="AP245">
        <f>IF(C245=1,(AO245/AE245),REF)</f>
        <v>748.91594930703161</v>
      </c>
      <c r="AQ245" s="13">
        <f t="shared" si="109"/>
        <v>245</v>
      </c>
      <c r="AR245">
        <f>IF(B245=1,(AO245/AI245),REF)</f>
        <v>713.36020780731599</v>
      </c>
      <c r="AS245" s="13">
        <f t="shared" si="110"/>
        <v>242</v>
      </c>
      <c r="AT245">
        <f t="shared" si="111"/>
        <v>242</v>
      </c>
      <c r="AU245" t="str">
        <f t="shared" si="112"/>
        <v>Bucknell</v>
      </c>
      <c r="AV245">
        <f t="shared" si="113"/>
        <v>0.18533113583337324</v>
      </c>
      <c r="AW245">
        <f t="shared" si="114"/>
        <v>0.17025385676516355</v>
      </c>
      <c r="AX245" t="str">
        <f t="shared" si="115"/>
        <v>Bucknell</v>
      </c>
      <c r="AY245">
        <f t="shared" si="116"/>
        <v>0.50114727253743885</v>
      </c>
      <c r="AZ245" s="13">
        <f t="shared" si="117"/>
        <v>243</v>
      </c>
      <c r="BA245" t="str">
        <f t="shared" si="118"/>
        <v>Bucknell</v>
      </c>
      <c r="BB245" t="str">
        <f t="shared" si="119"/>
        <v/>
      </c>
      <c r="BC245">
        <v>244</v>
      </c>
    </row>
    <row r="246" spans="1:55" x14ac:dyDescent="0.25">
      <c r="A246">
        <v>1</v>
      </c>
      <c r="B246">
        <v>1</v>
      </c>
      <c r="C246">
        <v>1</v>
      </c>
      <c r="D246" t="s">
        <v>219</v>
      </c>
      <c r="E246">
        <f>VLOOKUP($D246,'AUTOMATED RPPF'!$C$2:'AUTOMATED RPPF'!$Q$365,2,FALSE)</f>
        <v>68.113500000000002</v>
      </c>
      <c r="F246">
        <f>VLOOKUP($D246,'AUTOMATED RPPF'!$C$2:'AUTOMATED RPPF'!$Q$365,3,FALSE)</f>
        <v>187</v>
      </c>
      <c r="G246">
        <f>VLOOKUP($D246,'AUTOMATED RPPF'!$C$2:'AUTOMATED RPPF'!$Q$365,4,FALSE)</f>
        <v>67.878900000000002</v>
      </c>
      <c r="H246">
        <f>VLOOKUP($D246,'AUTOMATED RPPF'!$C$2:'AUTOMATED RPPF'!$Q$365,5,FALSE)</f>
        <v>156</v>
      </c>
      <c r="I246">
        <f>VLOOKUP($D246,'AUTOMATED RPPF'!$C$2:'AUTOMATED RPPF'!$Q$365,6,FALSE)</f>
        <v>101.099</v>
      </c>
      <c r="J246">
        <f>VLOOKUP($D246,'AUTOMATED RPPF'!$C$2:'AUTOMATED RPPF'!$Q$365,7,FALSE)</f>
        <v>283</v>
      </c>
      <c r="K246">
        <f>VLOOKUP($D246,'AUTOMATED RPPF'!$C$2:'AUTOMATED RPPF'!$Q$365,8,FALSE)</f>
        <v>100.848</v>
      </c>
      <c r="L246">
        <f>VLOOKUP($D246,'AUTOMATED RPPF'!$C$2:'AUTOMATED RPPF'!$Q$365,9,FALSE)</f>
        <v>296</v>
      </c>
      <c r="M246">
        <f>VLOOKUP($D246,'AUTOMATED RPPF'!$C$2:'AUTOMATED RPPF'!$Q$365,10,FALSE)</f>
        <v>104.321</v>
      </c>
      <c r="N246">
        <f>VLOOKUP($D246,'AUTOMATED RPPF'!$C$2:'AUTOMATED RPPF'!$Q$365,11,FALSE)</f>
        <v>139</v>
      </c>
      <c r="O246">
        <f>VLOOKUP($D246,'AUTOMATED RPPF'!$C$2:'AUTOMATED RPPF'!$Q$365,12,FALSE)</f>
        <v>108.999</v>
      </c>
      <c r="P246">
        <f>VLOOKUP($D246,'AUTOMATED RPPF'!$C$2:'AUTOMATED RPPF'!$Q$365,13,FALSE)</f>
        <v>204</v>
      </c>
      <c r="Q246">
        <f>VLOOKUP($D246,'AUTOMATED RPPF'!$C$2:'AUTOMATED RPPF'!$Q$365,14,FALSE)</f>
        <v>-8.1515199999999997</v>
      </c>
      <c r="R246">
        <f>VLOOKUP($D246,'AUTOMATED RPPF'!$C$2:'AUTOMATED RPPF'!$Q$365,15,FALSE)</f>
        <v>264</v>
      </c>
      <c r="S246" t="str">
        <f t="shared" si="90"/>
        <v>Mount St. Mary's</v>
      </c>
      <c r="T246">
        <f t="shared" si="91"/>
        <v>100.848</v>
      </c>
      <c r="U246" t="str">
        <f t="shared" si="92"/>
        <v>Mount St. Mary's</v>
      </c>
      <c r="V246">
        <f t="shared" si="93"/>
        <v>-0.11966790724305748</v>
      </c>
      <c r="W246" s="13">
        <f t="shared" si="94"/>
        <v>264</v>
      </c>
      <c r="X246" t="str">
        <f t="shared" si="95"/>
        <v>Mount St. Mary's</v>
      </c>
      <c r="Y246">
        <f t="shared" si="96"/>
        <v>692736.03029030398</v>
      </c>
      <c r="Z246" s="13">
        <f t="shared" si="97"/>
        <v>290</v>
      </c>
      <c r="AA246">
        <f t="shared" si="98"/>
        <v>26.708089611104199</v>
      </c>
      <c r="AB246">
        <f t="shared" si="99"/>
        <v>199</v>
      </c>
      <c r="AC246">
        <f t="shared" si="100"/>
        <v>231.5</v>
      </c>
      <c r="AD246" t="str">
        <f t="shared" si="101"/>
        <v>Mount St. Mary's</v>
      </c>
      <c r="AE246">
        <f>VLOOKUP($AD246,'AUTOMATED RPPF'!$C$2:'AUTOMATED RPPF'!$AQ$365,17,FALSE)</f>
        <v>0.37922099999999997</v>
      </c>
      <c r="AF246" s="13">
        <f t="shared" si="102"/>
        <v>210</v>
      </c>
      <c r="AG246">
        <f>VLOOKUP($AD246,'AUTOMATED RPPF'!$C$2:'AUTOMATED RPPF'!$AQ$365,16,FALSE)</f>
        <v>0.1560328</v>
      </c>
      <c r="AH246" s="13">
        <f t="shared" si="103"/>
        <v>328</v>
      </c>
      <c r="AI246">
        <f t="shared" si="104"/>
        <v>0.2676269</v>
      </c>
      <c r="AJ246" s="13">
        <f t="shared" si="105"/>
        <v>281</v>
      </c>
      <c r="AK246">
        <f>VLOOKUP($AD246,'AUTOMATED RPPF'!$C$2:'AUTOMATED RPPF'!$AQ$365,18,FALSE)</f>
        <v>0.30632540000000003</v>
      </c>
      <c r="AL246" s="13">
        <f t="shared" si="106"/>
        <v>254</v>
      </c>
      <c r="AM246">
        <f>VLOOKUP($AD246,'AUTOMATED RPPF'!$C$2:'AUTOMATED RPPF'!$AQ$365,19,FALSE)</f>
        <v>0.44311840000000002</v>
      </c>
      <c r="AN246" s="13">
        <f t="shared" si="107"/>
        <v>184</v>
      </c>
      <c r="AO246">
        <f t="shared" si="108"/>
        <v>250.75</v>
      </c>
      <c r="AP246">
        <f>IF(C246=1,(AO246/AE246),REF)</f>
        <v>661.22393010935582</v>
      </c>
      <c r="AQ246" s="13">
        <f t="shared" si="109"/>
        <v>227</v>
      </c>
      <c r="AR246">
        <f>IF(B246=1,(AO246/AI246),REF)</f>
        <v>936.9387008555567</v>
      </c>
      <c r="AS246" s="13">
        <f t="shared" si="110"/>
        <v>274</v>
      </c>
      <c r="AT246">
        <f t="shared" si="111"/>
        <v>227</v>
      </c>
      <c r="AU246" t="str">
        <f t="shared" si="112"/>
        <v>Mount St. Mary's</v>
      </c>
      <c r="AV246">
        <f t="shared" si="113"/>
        <v>0.21962014466298169</v>
      </c>
      <c r="AW246">
        <f t="shared" si="114"/>
        <v>0.12945689628551352</v>
      </c>
      <c r="AX246" t="str">
        <f t="shared" si="115"/>
        <v>Mount St. Mary's</v>
      </c>
      <c r="AY246">
        <f t="shared" si="116"/>
        <v>0.4974581106639327</v>
      </c>
      <c r="AZ246" s="13">
        <f t="shared" si="117"/>
        <v>246</v>
      </c>
      <c r="BA246" t="str">
        <f t="shared" si="118"/>
        <v>Mount St. Mary's</v>
      </c>
      <c r="BB246" t="str">
        <f t="shared" si="119"/>
        <v/>
      </c>
      <c r="BC246">
        <v>245</v>
      </c>
    </row>
    <row r="247" spans="1:55" x14ac:dyDescent="0.25">
      <c r="A247">
        <v>1</v>
      </c>
      <c r="B247">
        <v>1</v>
      </c>
      <c r="C247">
        <v>1</v>
      </c>
      <c r="D247" t="s">
        <v>156</v>
      </c>
      <c r="E247">
        <f>VLOOKUP($D247,'AUTOMATED RPPF'!$C$2:'AUTOMATED RPPF'!$Q$365,2,FALSE)</f>
        <v>65.116299999999995</v>
      </c>
      <c r="F247">
        <f>VLOOKUP($D247,'AUTOMATED RPPF'!$C$2:'AUTOMATED RPPF'!$Q$365,3,FALSE)</f>
        <v>323</v>
      </c>
      <c r="G247">
        <f>VLOOKUP($D247,'AUTOMATED RPPF'!$C$2:'AUTOMATED RPPF'!$Q$365,4,FALSE)</f>
        <v>64.568600000000004</v>
      </c>
      <c r="H247">
        <f>VLOOKUP($D247,'AUTOMATED RPPF'!$C$2:'AUTOMATED RPPF'!$Q$365,5,FALSE)</f>
        <v>323</v>
      </c>
      <c r="I247">
        <f>VLOOKUP($D247,'AUTOMATED RPPF'!$C$2:'AUTOMATED RPPF'!$Q$365,6,FALSE)</f>
        <v>107.334</v>
      </c>
      <c r="J247">
        <f>VLOOKUP($D247,'AUTOMATED RPPF'!$C$2:'AUTOMATED RPPF'!$Q$365,7,FALSE)</f>
        <v>147</v>
      </c>
      <c r="K247">
        <f>VLOOKUP($D247,'AUTOMATED RPPF'!$C$2:'AUTOMATED RPPF'!$Q$365,8,FALSE)</f>
        <v>106.727</v>
      </c>
      <c r="L247">
        <f>VLOOKUP($D247,'AUTOMATED RPPF'!$C$2:'AUTOMATED RPPF'!$Q$365,9,FALSE)</f>
        <v>191</v>
      </c>
      <c r="M247">
        <f>VLOOKUP($D247,'AUTOMATED RPPF'!$C$2:'AUTOMATED RPPF'!$Q$365,10,FALSE)</f>
        <v>109.74299999999999</v>
      </c>
      <c r="N247">
        <f>VLOOKUP($D247,'AUTOMATED RPPF'!$C$2:'AUTOMATED RPPF'!$Q$365,11,FALSE)</f>
        <v>270</v>
      </c>
      <c r="O247">
        <f>VLOOKUP($D247,'AUTOMATED RPPF'!$C$2:'AUTOMATED RPPF'!$Q$365,12,FALSE)</f>
        <v>114.46299999999999</v>
      </c>
      <c r="P247">
        <f>VLOOKUP($D247,'AUTOMATED RPPF'!$C$2:'AUTOMATED RPPF'!$Q$365,13,FALSE)</f>
        <v>311</v>
      </c>
      <c r="Q247">
        <f>VLOOKUP($D247,'AUTOMATED RPPF'!$C$2:'AUTOMATED RPPF'!$Q$365,14,FALSE)</f>
        <v>-7.7359600000000004</v>
      </c>
      <c r="R247">
        <f>VLOOKUP($D247,'AUTOMATED RPPF'!$C$2:'AUTOMATED RPPF'!$Q$365,15,FALSE)</f>
        <v>262</v>
      </c>
      <c r="S247" t="str">
        <f t="shared" si="90"/>
        <v>Incarnate Word</v>
      </c>
      <c r="T247">
        <f t="shared" si="91"/>
        <v>106.727</v>
      </c>
      <c r="U247" t="str">
        <f t="shared" si="92"/>
        <v>Incarnate Word</v>
      </c>
      <c r="V247">
        <f t="shared" si="93"/>
        <v>-0.11880281895623662</v>
      </c>
      <c r="W247" s="13">
        <f t="shared" si="94"/>
        <v>263</v>
      </c>
      <c r="X247" t="str">
        <f t="shared" si="95"/>
        <v>Incarnate Word</v>
      </c>
      <c r="Y247">
        <f t="shared" si="96"/>
        <v>741717.14727412269</v>
      </c>
      <c r="Z247" s="13">
        <f t="shared" si="97"/>
        <v>231</v>
      </c>
      <c r="AA247">
        <f t="shared" si="98"/>
        <v>30.211652694452894</v>
      </c>
      <c r="AB247">
        <f t="shared" si="99"/>
        <v>345</v>
      </c>
      <c r="AC247">
        <f t="shared" si="100"/>
        <v>304</v>
      </c>
      <c r="AD247" t="str">
        <f t="shared" si="101"/>
        <v>Incarnate Word</v>
      </c>
      <c r="AE247">
        <f>VLOOKUP($AD247,'AUTOMATED RPPF'!$C$2:'AUTOMATED RPPF'!$AQ$365,17,FALSE)</f>
        <v>0.35392259999999998</v>
      </c>
      <c r="AF247" s="13">
        <f t="shared" si="102"/>
        <v>226</v>
      </c>
      <c r="AG247">
        <f>VLOOKUP($AD247,'AUTOMATED RPPF'!$C$2:'AUTOMATED RPPF'!$AQ$365,16,FALSE)</f>
        <v>0.26542870000000002</v>
      </c>
      <c r="AH247" s="13">
        <f t="shared" si="103"/>
        <v>287</v>
      </c>
      <c r="AI247">
        <f t="shared" si="104"/>
        <v>0.30967564999999997</v>
      </c>
      <c r="AJ247" s="13">
        <f t="shared" si="105"/>
        <v>253</v>
      </c>
      <c r="AK247">
        <f>VLOOKUP($AD247,'AUTOMATED RPPF'!$C$2:'AUTOMATED RPPF'!$AQ$365,18,FALSE)</f>
        <v>0.28902630000000001</v>
      </c>
      <c r="AL247" s="13">
        <f t="shared" si="106"/>
        <v>263</v>
      </c>
      <c r="AM247">
        <f>VLOOKUP($AD247,'AUTOMATED RPPF'!$C$2:'AUTOMATED RPPF'!$AQ$365,19,FALSE)</f>
        <v>0.39222020000000002</v>
      </c>
      <c r="AN247" s="13">
        <f t="shared" si="107"/>
        <v>202</v>
      </c>
      <c r="AO247">
        <f t="shared" si="108"/>
        <v>252.66666666666666</v>
      </c>
      <c r="AP247">
        <f>IF(C247=1,(AO247/AE247),REF)</f>
        <v>713.90373676805802</v>
      </c>
      <c r="AQ247" s="13">
        <f t="shared" si="109"/>
        <v>239</v>
      </c>
      <c r="AR247">
        <f>IF(B247=1,(AO247/AI247),REF)</f>
        <v>815.90743949892953</v>
      </c>
      <c r="AS247" s="13">
        <f t="shared" si="110"/>
        <v>258</v>
      </c>
      <c r="AT247">
        <f t="shared" si="111"/>
        <v>239</v>
      </c>
      <c r="AU247" t="str">
        <f t="shared" si="112"/>
        <v>Incarnate Word</v>
      </c>
      <c r="AV247">
        <f t="shared" si="113"/>
        <v>0.20340376180806446</v>
      </c>
      <c r="AW247">
        <f t="shared" si="114"/>
        <v>0.15240923056393327</v>
      </c>
      <c r="AX247" t="str">
        <f t="shared" si="115"/>
        <v>Incarnate Word</v>
      </c>
      <c r="AY247">
        <f t="shared" si="116"/>
        <v>0.50127578132750861</v>
      </c>
      <c r="AZ247" s="13">
        <f t="shared" si="117"/>
        <v>242</v>
      </c>
      <c r="BA247" t="str">
        <f t="shared" si="118"/>
        <v>Incarnate Word</v>
      </c>
      <c r="BB247" t="str">
        <f t="shared" si="119"/>
        <v/>
      </c>
      <c r="BC247">
        <v>246</v>
      </c>
    </row>
    <row r="248" spans="1:55" x14ac:dyDescent="0.25">
      <c r="A248">
        <v>1</v>
      </c>
      <c r="B248">
        <v>1</v>
      </c>
      <c r="C248">
        <v>1</v>
      </c>
      <c r="D248" t="s">
        <v>325</v>
      </c>
      <c r="E248">
        <f>VLOOKUP($D248,'AUTOMATED RPPF'!$C$2:'AUTOMATED RPPF'!$Q$365,2,FALSE)</f>
        <v>72.157600000000002</v>
      </c>
      <c r="F248">
        <f>VLOOKUP($D248,'AUTOMATED RPPF'!$C$2:'AUTOMATED RPPF'!$Q$365,3,FALSE)</f>
        <v>20</v>
      </c>
      <c r="G248">
        <f>VLOOKUP($D248,'AUTOMATED RPPF'!$C$2:'AUTOMATED RPPF'!$Q$365,4,FALSE)</f>
        <v>71.357200000000006</v>
      </c>
      <c r="H248">
        <f>VLOOKUP($D248,'AUTOMATED RPPF'!$C$2:'AUTOMATED RPPF'!$Q$365,5,FALSE)</f>
        <v>21</v>
      </c>
      <c r="I248">
        <f>VLOOKUP($D248,'AUTOMATED RPPF'!$C$2:'AUTOMATED RPPF'!$Q$365,6,FALSE)</f>
        <v>104.339</v>
      </c>
      <c r="J248">
        <f>VLOOKUP($D248,'AUTOMATED RPPF'!$C$2:'AUTOMATED RPPF'!$Q$365,7,FALSE)</f>
        <v>223</v>
      </c>
      <c r="K248">
        <f>VLOOKUP($D248,'AUTOMATED RPPF'!$C$2:'AUTOMATED RPPF'!$Q$365,8,FALSE)</f>
        <v>103.297</v>
      </c>
      <c r="L248">
        <f>VLOOKUP($D248,'AUTOMATED RPPF'!$C$2:'AUTOMATED RPPF'!$Q$365,9,FALSE)</f>
        <v>252</v>
      </c>
      <c r="M248">
        <f>VLOOKUP($D248,'AUTOMATED RPPF'!$C$2:'AUTOMATED RPPF'!$Q$365,10,FALSE)</f>
        <v>104.005</v>
      </c>
      <c r="N248">
        <f>VLOOKUP($D248,'AUTOMATED RPPF'!$C$2:'AUTOMATED RPPF'!$Q$365,11,FALSE)</f>
        <v>127</v>
      </c>
      <c r="O248">
        <f>VLOOKUP($D248,'AUTOMATED RPPF'!$C$2:'AUTOMATED RPPF'!$Q$365,12,FALSE)</f>
        <v>110.893</v>
      </c>
      <c r="P248">
        <f>VLOOKUP($D248,'AUTOMATED RPPF'!$C$2:'AUTOMATED RPPF'!$Q$365,13,FALSE)</f>
        <v>243</v>
      </c>
      <c r="Q248">
        <f>VLOOKUP($D248,'AUTOMATED RPPF'!$C$2:'AUTOMATED RPPF'!$Q$365,14,FALSE)</f>
        <v>-7.5962100000000001</v>
      </c>
      <c r="R248">
        <f>VLOOKUP($D248,'AUTOMATED RPPF'!$C$2:'AUTOMATED RPPF'!$Q$365,15,FALSE)</f>
        <v>260</v>
      </c>
      <c r="S248" t="str">
        <f t="shared" si="90"/>
        <v>Tennessee St.</v>
      </c>
      <c r="T248">
        <f t="shared" si="91"/>
        <v>103.297</v>
      </c>
      <c r="U248" t="str">
        <f t="shared" si="92"/>
        <v>Tennessee St.</v>
      </c>
      <c r="V248">
        <f t="shared" si="93"/>
        <v>-0.10526957659345659</v>
      </c>
      <c r="W248" s="13">
        <f t="shared" si="94"/>
        <v>249</v>
      </c>
      <c r="X248" t="str">
        <f t="shared" si="95"/>
        <v>Tennessee St.</v>
      </c>
      <c r="Y248">
        <f t="shared" si="96"/>
        <v>769941.08963293838</v>
      </c>
      <c r="Z248" s="13">
        <f t="shared" si="97"/>
        <v>196</v>
      </c>
      <c r="AA248">
        <f t="shared" si="98"/>
        <v>25.915794785812174</v>
      </c>
      <c r="AB248">
        <f t="shared" si="99"/>
        <v>158</v>
      </c>
      <c r="AC248">
        <f t="shared" si="100"/>
        <v>203.5</v>
      </c>
      <c r="AD248" t="str">
        <f t="shared" si="101"/>
        <v>Tennessee St.</v>
      </c>
      <c r="AE248">
        <f>VLOOKUP($AD248,'AUTOMATED RPPF'!$C$2:'AUTOMATED RPPF'!$AQ$365,17,FALSE)</f>
        <v>0.34132309999999999</v>
      </c>
      <c r="AF248" s="13">
        <f t="shared" si="102"/>
        <v>231</v>
      </c>
      <c r="AG248">
        <f>VLOOKUP($AD248,'AUTOMATED RPPF'!$C$2:'AUTOMATED RPPF'!$AQ$365,16,FALSE)</f>
        <v>0.34612510000000002</v>
      </c>
      <c r="AH248" s="13">
        <f t="shared" si="103"/>
        <v>251</v>
      </c>
      <c r="AI248">
        <f t="shared" si="104"/>
        <v>0.34372409999999998</v>
      </c>
      <c r="AJ248" s="13">
        <f t="shared" si="105"/>
        <v>241</v>
      </c>
      <c r="AK248">
        <f>VLOOKUP($AD248,'AUTOMATED RPPF'!$C$2:'AUTOMATED RPPF'!$AQ$365,18,FALSE)</f>
        <v>0.1890318</v>
      </c>
      <c r="AL248" s="13">
        <f t="shared" si="106"/>
        <v>318</v>
      </c>
      <c r="AM248">
        <f>VLOOKUP($AD248,'AUTOMATED RPPF'!$C$2:'AUTOMATED RPPF'!$AQ$365,19,FALSE)</f>
        <v>0.48421649999999999</v>
      </c>
      <c r="AN248" s="13">
        <f t="shared" si="107"/>
        <v>165</v>
      </c>
      <c r="AO248">
        <f t="shared" si="108"/>
        <v>228.75</v>
      </c>
      <c r="AP248">
        <f>IF(C248=1,(AO248/AE248),REF)</f>
        <v>670.1861081186712</v>
      </c>
      <c r="AQ248" s="13">
        <f t="shared" si="109"/>
        <v>229</v>
      </c>
      <c r="AR248">
        <f>IF(B248=1,(AO248/AI248),REF)</f>
        <v>665.50468820778065</v>
      </c>
      <c r="AS248" s="13">
        <f t="shared" si="110"/>
        <v>235</v>
      </c>
      <c r="AT248">
        <f t="shared" si="111"/>
        <v>229</v>
      </c>
      <c r="AU248" t="str">
        <f t="shared" si="112"/>
        <v>Tennessee St.</v>
      </c>
      <c r="AV248">
        <f t="shared" si="113"/>
        <v>0.19740620048983387</v>
      </c>
      <c r="AW248">
        <f t="shared" si="114"/>
        <v>0.17353034009436918</v>
      </c>
      <c r="AX248" t="str">
        <f t="shared" si="115"/>
        <v>Tennessee St.</v>
      </c>
      <c r="AY248">
        <f t="shared" si="116"/>
        <v>0.50969203709795863</v>
      </c>
      <c r="AZ248" s="13">
        <f t="shared" si="117"/>
        <v>235</v>
      </c>
      <c r="BA248" t="str">
        <f t="shared" si="118"/>
        <v>Tennessee St.</v>
      </c>
      <c r="BB248" t="str">
        <f t="shared" si="119"/>
        <v/>
      </c>
      <c r="BC248">
        <v>247</v>
      </c>
    </row>
    <row r="249" spans="1:55" x14ac:dyDescent="0.25">
      <c r="A249">
        <v>1</v>
      </c>
      <c r="B249">
        <v>1</v>
      </c>
      <c r="C249">
        <v>1</v>
      </c>
      <c r="D249" t="s">
        <v>315</v>
      </c>
      <c r="E249">
        <f>VLOOKUP($D249,'AUTOMATED RPPF'!$C$2:'AUTOMATED RPPF'!$Q$365,2,FALSE)</f>
        <v>67.081500000000005</v>
      </c>
      <c r="F249">
        <f>VLOOKUP($D249,'AUTOMATED RPPF'!$C$2:'AUTOMATED RPPF'!$Q$365,3,FALSE)</f>
        <v>234</v>
      </c>
      <c r="G249">
        <f>VLOOKUP($D249,'AUTOMATED RPPF'!$C$2:'AUTOMATED RPPF'!$Q$365,4,FALSE)</f>
        <v>66.926599999999993</v>
      </c>
      <c r="H249">
        <f>VLOOKUP($D249,'AUTOMATED RPPF'!$C$2:'AUTOMATED RPPF'!$Q$365,5,FALSE)</f>
        <v>204</v>
      </c>
      <c r="I249">
        <f>VLOOKUP($D249,'AUTOMATED RPPF'!$C$2:'AUTOMATED RPPF'!$Q$365,6,FALSE)</f>
        <v>95.391400000000004</v>
      </c>
      <c r="J249">
        <f>VLOOKUP($D249,'AUTOMATED RPPF'!$C$2:'AUTOMATED RPPF'!$Q$365,7,FALSE)</f>
        <v>348</v>
      </c>
      <c r="K249">
        <f>VLOOKUP($D249,'AUTOMATED RPPF'!$C$2:'AUTOMATED RPPF'!$Q$365,8,FALSE)</f>
        <v>96.636499999999998</v>
      </c>
      <c r="L249">
        <f>VLOOKUP($D249,'AUTOMATED RPPF'!$C$2:'AUTOMATED RPPF'!$Q$365,9,FALSE)</f>
        <v>343</v>
      </c>
      <c r="M249">
        <f>VLOOKUP($D249,'AUTOMATED RPPF'!$C$2:'AUTOMATED RPPF'!$Q$365,10,FALSE)</f>
        <v>99.275899999999993</v>
      </c>
      <c r="N249">
        <f>VLOOKUP($D249,'AUTOMATED RPPF'!$C$2:'AUTOMATED RPPF'!$Q$365,11,FALSE)</f>
        <v>48</v>
      </c>
      <c r="O249">
        <f>VLOOKUP($D249,'AUTOMATED RPPF'!$C$2:'AUTOMATED RPPF'!$Q$365,12,FALSE)</f>
        <v>103.804</v>
      </c>
      <c r="P249">
        <f>VLOOKUP($D249,'AUTOMATED RPPF'!$C$2:'AUTOMATED RPPF'!$Q$365,13,FALSE)</f>
        <v>102</v>
      </c>
      <c r="Q249">
        <f>VLOOKUP($D249,'AUTOMATED RPPF'!$C$2:'AUTOMATED RPPF'!$Q$365,14,FALSE)</f>
        <v>-7.1674499999999997</v>
      </c>
      <c r="R249">
        <f>VLOOKUP($D249,'AUTOMATED RPPF'!$C$2:'AUTOMATED RPPF'!$Q$365,15,FALSE)</f>
        <v>247</v>
      </c>
      <c r="S249" t="str">
        <f t="shared" si="90"/>
        <v>Stephen F. Austin</v>
      </c>
      <c r="T249">
        <f t="shared" si="91"/>
        <v>96.636499999999998</v>
      </c>
      <c r="U249" t="str">
        <f t="shared" si="92"/>
        <v>Stephen F. Austin</v>
      </c>
      <c r="V249">
        <f t="shared" si="93"/>
        <v>-0.10684764055663638</v>
      </c>
      <c r="W249" s="13">
        <f t="shared" si="94"/>
        <v>252</v>
      </c>
      <c r="X249" t="str">
        <f t="shared" si="95"/>
        <v>Stephen F. Austin</v>
      </c>
      <c r="Y249">
        <f t="shared" si="96"/>
        <v>626448.17683102842</v>
      </c>
      <c r="Z249" s="13">
        <f t="shared" si="97"/>
        <v>347</v>
      </c>
      <c r="AA249">
        <f t="shared" si="98"/>
        <v>25.080707145243</v>
      </c>
      <c r="AB249">
        <f t="shared" si="99"/>
        <v>117</v>
      </c>
      <c r="AC249">
        <f t="shared" si="100"/>
        <v>184.5</v>
      </c>
      <c r="AD249" t="str">
        <f t="shared" si="101"/>
        <v>Stephen F. Austin</v>
      </c>
      <c r="AE249">
        <f>VLOOKUP($AD249,'AUTOMATED RPPF'!$C$2:'AUTOMATED RPPF'!$AQ$365,17,FALSE)</f>
        <v>0.32222410000000001</v>
      </c>
      <c r="AF249" s="13">
        <f t="shared" si="102"/>
        <v>241</v>
      </c>
      <c r="AG249">
        <f>VLOOKUP($AD249,'AUTOMATED RPPF'!$C$2:'AUTOMATED RPPF'!$AQ$365,16,FALSE)</f>
        <v>0.2710284</v>
      </c>
      <c r="AH249" s="13">
        <f t="shared" si="103"/>
        <v>284</v>
      </c>
      <c r="AI249">
        <f t="shared" si="104"/>
        <v>0.29662624999999998</v>
      </c>
      <c r="AJ249" s="13">
        <f t="shared" si="105"/>
        <v>265</v>
      </c>
      <c r="AK249">
        <f>VLOOKUP($AD249,'AUTOMATED RPPF'!$C$2:'AUTOMATED RPPF'!$AQ$365,18,FALSE)</f>
        <v>0.40502120000000003</v>
      </c>
      <c r="AL249" s="13">
        <f t="shared" si="106"/>
        <v>212</v>
      </c>
      <c r="AM249">
        <f>VLOOKUP($AD249,'AUTOMATED RPPF'!$C$2:'AUTOMATED RPPF'!$AQ$365,19,FALSE)</f>
        <v>0.34992259999999997</v>
      </c>
      <c r="AN249" s="13">
        <f t="shared" si="107"/>
        <v>226</v>
      </c>
      <c r="AO249">
        <f t="shared" si="108"/>
        <v>247.75</v>
      </c>
      <c r="AP249">
        <f>IF(C249=1,(AO249/AE249),REF)</f>
        <v>768.87482966047537</v>
      </c>
      <c r="AQ249" s="13">
        <f t="shared" si="109"/>
        <v>247</v>
      </c>
      <c r="AR249">
        <f>IF(B249=1,(AO249/AI249),REF)</f>
        <v>835.2261473824384</v>
      </c>
      <c r="AS249" s="13">
        <f t="shared" si="110"/>
        <v>260</v>
      </c>
      <c r="AT249">
        <f t="shared" si="111"/>
        <v>212</v>
      </c>
      <c r="AU249" t="str">
        <f t="shared" si="112"/>
        <v>Stephen F. Austin</v>
      </c>
      <c r="AV249">
        <f t="shared" si="113"/>
        <v>0.18381760588397408</v>
      </c>
      <c r="AW249">
        <f t="shared" si="114"/>
        <v>0.14556045199873405</v>
      </c>
      <c r="AX249" t="str">
        <f t="shared" si="115"/>
        <v>Stephen F. Austin</v>
      </c>
      <c r="AY249">
        <f t="shared" si="116"/>
        <v>0.48603312325515935</v>
      </c>
      <c r="AZ249" s="13">
        <f t="shared" si="117"/>
        <v>250</v>
      </c>
      <c r="BA249" t="str">
        <f t="shared" si="118"/>
        <v>Stephen F. Austin</v>
      </c>
      <c r="BB249" t="str">
        <f t="shared" si="119"/>
        <v/>
      </c>
      <c r="BC249">
        <v>248</v>
      </c>
    </row>
    <row r="250" spans="1:55" x14ac:dyDescent="0.25">
      <c r="A250">
        <v>1</v>
      </c>
      <c r="B250">
        <v>1</v>
      </c>
      <c r="C250">
        <v>1</v>
      </c>
      <c r="D250" t="s">
        <v>135</v>
      </c>
      <c r="E250">
        <f>VLOOKUP($D250,'AUTOMATED RPPF'!$C$2:'AUTOMATED RPPF'!$Q$365,2,FALSE)</f>
        <v>70.735299999999995</v>
      </c>
      <c r="F250">
        <f>VLOOKUP($D250,'AUTOMATED RPPF'!$C$2:'AUTOMATED RPPF'!$Q$365,3,FALSE)</f>
        <v>50</v>
      </c>
      <c r="G250">
        <f>VLOOKUP($D250,'AUTOMATED RPPF'!$C$2:'AUTOMATED RPPF'!$Q$365,4,FALSE)</f>
        <v>70.179900000000004</v>
      </c>
      <c r="H250">
        <f>VLOOKUP($D250,'AUTOMATED RPPF'!$C$2:'AUTOMATED RPPF'!$Q$365,5,FALSE)</f>
        <v>51</v>
      </c>
      <c r="I250">
        <f>VLOOKUP($D250,'AUTOMATED RPPF'!$C$2:'AUTOMATED RPPF'!$Q$365,6,FALSE)</f>
        <v>103.76600000000001</v>
      </c>
      <c r="J250">
        <f>VLOOKUP($D250,'AUTOMATED RPPF'!$C$2:'AUTOMATED RPPF'!$Q$365,7,FALSE)</f>
        <v>241</v>
      </c>
      <c r="K250">
        <f>VLOOKUP($D250,'AUTOMATED RPPF'!$C$2:'AUTOMATED RPPF'!$Q$365,8,FALSE)</f>
        <v>103.005</v>
      </c>
      <c r="L250">
        <f>VLOOKUP($D250,'AUTOMATED RPPF'!$C$2:'AUTOMATED RPPF'!$Q$365,9,FALSE)</f>
        <v>260</v>
      </c>
      <c r="M250">
        <f>VLOOKUP($D250,'AUTOMATED RPPF'!$C$2:'AUTOMATED RPPF'!$Q$365,10,FALSE)</f>
        <v>107.533</v>
      </c>
      <c r="N250">
        <f>VLOOKUP($D250,'AUTOMATED RPPF'!$C$2:'AUTOMATED RPPF'!$Q$365,11,FALSE)</f>
        <v>212</v>
      </c>
      <c r="O250">
        <f>VLOOKUP($D250,'AUTOMATED RPPF'!$C$2:'AUTOMATED RPPF'!$Q$365,12,FALSE)</f>
        <v>110.541</v>
      </c>
      <c r="P250">
        <f>VLOOKUP($D250,'AUTOMATED RPPF'!$C$2:'AUTOMATED RPPF'!$Q$365,13,FALSE)</f>
        <v>236</v>
      </c>
      <c r="Q250">
        <f>VLOOKUP($D250,'AUTOMATED RPPF'!$C$2:'AUTOMATED RPPF'!$Q$365,14,FALSE)</f>
        <v>-7.5359100000000003</v>
      </c>
      <c r="R250">
        <f>VLOOKUP($D250,'AUTOMATED RPPF'!$C$2:'AUTOMATED RPPF'!$Q$365,15,FALSE)</f>
        <v>259</v>
      </c>
      <c r="S250" t="str">
        <f t="shared" si="90"/>
        <v>Georgia Southern</v>
      </c>
      <c r="T250">
        <f t="shared" si="91"/>
        <v>103.005</v>
      </c>
      <c r="U250" t="str">
        <f t="shared" si="92"/>
        <v>Georgia Southern</v>
      </c>
      <c r="V250">
        <f t="shared" si="93"/>
        <v>-0.10653803687833376</v>
      </c>
      <c r="W250" s="13">
        <f t="shared" si="94"/>
        <v>251</v>
      </c>
      <c r="X250" t="str">
        <f t="shared" si="95"/>
        <v>Georgia Southern</v>
      </c>
      <c r="Y250">
        <f t="shared" si="96"/>
        <v>750503.65682738228</v>
      </c>
      <c r="Z250" s="13">
        <f t="shared" si="97"/>
        <v>217</v>
      </c>
      <c r="AA250">
        <f t="shared" si="98"/>
        <v>26.302753972827766</v>
      </c>
      <c r="AB250">
        <f t="shared" si="99"/>
        <v>173</v>
      </c>
      <c r="AC250">
        <f t="shared" si="100"/>
        <v>212</v>
      </c>
      <c r="AD250" t="str">
        <f t="shared" si="101"/>
        <v>Georgia Southern</v>
      </c>
      <c r="AE250">
        <f>VLOOKUP($AD250,'AUTOMATED RPPF'!$C$2:'AUTOMATED RPPF'!$AQ$365,17,FALSE)</f>
        <v>0.32552379999999997</v>
      </c>
      <c r="AF250" s="13">
        <f t="shared" si="102"/>
        <v>238</v>
      </c>
      <c r="AG250">
        <f>VLOOKUP($AD250,'AUTOMATED RPPF'!$C$2:'AUTOMATED RPPF'!$AQ$365,16,FALSE)</f>
        <v>0.27812809999999999</v>
      </c>
      <c r="AH250" s="13">
        <f t="shared" si="103"/>
        <v>281</v>
      </c>
      <c r="AI250">
        <f t="shared" si="104"/>
        <v>0.30182595000000001</v>
      </c>
      <c r="AJ250" s="13">
        <f t="shared" si="105"/>
        <v>258</v>
      </c>
      <c r="AK250">
        <f>VLOOKUP($AD250,'AUTOMATED RPPF'!$C$2:'AUTOMATED RPPF'!$AQ$365,18,FALSE)</f>
        <v>0.43321999999999999</v>
      </c>
      <c r="AL250" s="13">
        <f t="shared" si="106"/>
        <v>200</v>
      </c>
      <c r="AM250">
        <f>VLOOKUP($AD250,'AUTOMATED RPPF'!$C$2:'AUTOMATED RPPF'!$AQ$365,19,FALSE)</f>
        <v>0.29882550000000002</v>
      </c>
      <c r="AN250" s="13">
        <f t="shared" si="107"/>
        <v>256</v>
      </c>
      <c r="AO250">
        <f t="shared" si="108"/>
        <v>232.33333333333334</v>
      </c>
      <c r="AP250">
        <f>IF(C250=1,(AO250/AE250),REF)</f>
        <v>713.72149542777936</v>
      </c>
      <c r="AQ250" s="13">
        <f t="shared" si="109"/>
        <v>237</v>
      </c>
      <c r="AR250">
        <f>IF(B250=1,(AO250/AI250),REF)</f>
        <v>769.75930443798268</v>
      </c>
      <c r="AS250" s="13">
        <f t="shared" si="110"/>
        <v>248</v>
      </c>
      <c r="AT250">
        <f t="shared" si="111"/>
        <v>200</v>
      </c>
      <c r="AU250" t="str">
        <f t="shared" si="112"/>
        <v>Georgia Southern</v>
      </c>
      <c r="AV250">
        <f t="shared" si="113"/>
        <v>0.1870873913045841</v>
      </c>
      <c r="AW250">
        <f t="shared" si="114"/>
        <v>0.1496309840932693</v>
      </c>
      <c r="AX250" t="str">
        <f t="shared" si="115"/>
        <v>Georgia Southern</v>
      </c>
      <c r="AY250">
        <f t="shared" si="116"/>
        <v>0.49033707120643866</v>
      </c>
      <c r="AZ250" s="13">
        <f t="shared" si="117"/>
        <v>247</v>
      </c>
      <c r="BA250" t="str">
        <f t="shared" si="118"/>
        <v>Georgia Southern</v>
      </c>
      <c r="BB250" t="str">
        <f t="shared" si="119"/>
        <v/>
      </c>
      <c r="BC250">
        <v>249</v>
      </c>
    </row>
    <row r="251" spans="1:55" x14ac:dyDescent="0.25">
      <c r="A251">
        <v>1</v>
      </c>
      <c r="B251">
        <v>1</v>
      </c>
      <c r="C251">
        <v>1</v>
      </c>
      <c r="D251" t="s">
        <v>302</v>
      </c>
      <c r="E251">
        <f>VLOOKUP($D251,'AUTOMATED RPPF'!$C$2:'AUTOMATED RPPF'!$Q$365,2,FALSE)</f>
        <v>74.595500000000001</v>
      </c>
      <c r="F251">
        <f>VLOOKUP($D251,'AUTOMATED RPPF'!$C$2:'AUTOMATED RPPF'!$Q$365,3,FALSE)</f>
        <v>3</v>
      </c>
      <c r="G251">
        <f>VLOOKUP($D251,'AUTOMATED RPPF'!$C$2:'AUTOMATED RPPF'!$Q$365,4,FALSE)</f>
        <v>74.177800000000005</v>
      </c>
      <c r="H251">
        <f>VLOOKUP($D251,'AUTOMATED RPPF'!$C$2:'AUTOMATED RPPF'!$Q$365,5,FALSE)</f>
        <v>2</v>
      </c>
      <c r="I251">
        <f>VLOOKUP($D251,'AUTOMATED RPPF'!$C$2:'AUTOMATED RPPF'!$Q$365,6,FALSE)</f>
        <v>113.48</v>
      </c>
      <c r="J251">
        <f>VLOOKUP($D251,'AUTOMATED RPPF'!$C$2:'AUTOMATED RPPF'!$Q$365,7,FALSE)</f>
        <v>52</v>
      </c>
      <c r="K251">
        <f>VLOOKUP($D251,'AUTOMATED RPPF'!$C$2:'AUTOMATED RPPF'!$Q$365,8,FALSE)</f>
        <v>111.06100000000001</v>
      </c>
      <c r="L251">
        <f>VLOOKUP($D251,'AUTOMATED RPPF'!$C$2:'AUTOMATED RPPF'!$Q$365,9,FALSE)</f>
        <v>109</v>
      </c>
      <c r="M251">
        <f>VLOOKUP($D251,'AUTOMATED RPPF'!$C$2:'AUTOMATED RPPF'!$Q$365,10,FALSE)</f>
        <v>115.822</v>
      </c>
      <c r="N251">
        <f>VLOOKUP($D251,'AUTOMATED RPPF'!$C$2:'AUTOMATED RPPF'!$Q$365,11,FALSE)</f>
        <v>348</v>
      </c>
      <c r="O251">
        <f>VLOOKUP($D251,'AUTOMATED RPPF'!$C$2:'AUTOMATED RPPF'!$Q$365,12,FALSE)</f>
        <v>117.44799999999999</v>
      </c>
      <c r="P251">
        <f>VLOOKUP($D251,'AUTOMATED RPPF'!$C$2:'AUTOMATED RPPF'!$Q$365,13,FALSE)</f>
        <v>344</v>
      </c>
      <c r="Q251">
        <f>VLOOKUP($D251,'AUTOMATED RPPF'!$C$2:'AUTOMATED RPPF'!$Q$365,14,FALSE)</f>
        <v>-6.3868900000000002</v>
      </c>
      <c r="R251">
        <f>VLOOKUP($D251,'AUTOMATED RPPF'!$C$2:'AUTOMATED RPPF'!$Q$365,15,FALSE)</f>
        <v>238</v>
      </c>
      <c r="S251" t="str">
        <f t="shared" si="90"/>
        <v>South Dakota</v>
      </c>
      <c r="T251">
        <f t="shared" si="91"/>
        <v>111.06100000000001</v>
      </c>
      <c r="U251" t="str">
        <f t="shared" si="92"/>
        <v>South Dakota</v>
      </c>
      <c r="V251">
        <f t="shared" si="93"/>
        <v>-8.5621786837007413E-2</v>
      </c>
      <c r="W251" s="13">
        <f t="shared" si="94"/>
        <v>234</v>
      </c>
      <c r="X251" t="str">
        <f t="shared" si="95"/>
        <v>South Dakota</v>
      </c>
      <c r="Y251">
        <f t="shared" si="96"/>
        <v>920101.6053308557</v>
      </c>
      <c r="Z251" s="13">
        <f t="shared" si="97"/>
        <v>50</v>
      </c>
      <c r="AA251">
        <f t="shared" si="98"/>
        <v>27.481496075854075</v>
      </c>
      <c r="AB251">
        <f t="shared" si="99"/>
        <v>235</v>
      </c>
      <c r="AC251">
        <f t="shared" si="100"/>
        <v>234.5</v>
      </c>
      <c r="AD251" t="str">
        <f t="shared" si="101"/>
        <v>South Dakota</v>
      </c>
      <c r="AE251">
        <f>VLOOKUP($AD251,'AUTOMATED RPPF'!$C$2:'AUTOMATED RPPF'!$AQ$365,17,FALSE)</f>
        <v>0.2390285</v>
      </c>
      <c r="AF251" s="13">
        <f t="shared" si="102"/>
        <v>285</v>
      </c>
      <c r="AG251">
        <f>VLOOKUP($AD251,'AUTOMATED RPPF'!$C$2:'AUTOMATED RPPF'!$AQ$365,16,FALSE)</f>
        <v>0.51431649999999995</v>
      </c>
      <c r="AH251" s="13">
        <f t="shared" si="103"/>
        <v>165</v>
      </c>
      <c r="AI251">
        <f t="shared" si="104"/>
        <v>0.37667249999999997</v>
      </c>
      <c r="AJ251" s="13">
        <f t="shared" si="105"/>
        <v>226</v>
      </c>
      <c r="AK251">
        <f>VLOOKUP($AD251,'AUTOMATED RPPF'!$C$2:'AUTOMATED RPPF'!$AQ$365,18,FALSE)</f>
        <v>0.3882217</v>
      </c>
      <c r="AL251" s="13">
        <f t="shared" si="106"/>
        <v>217</v>
      </c>
      <c r="AM251">
        <f>VLOOKUP($AD251,'AUTOMATED RPPF'!$C$2:'AUTOMATED RPPF'!$AQ$365,19,FALSE)</f>
        <v>0.2756265</v>
      </c>
      <c r="AN251" s="13">
        <f t="shared" si="107"/>
        <v>265</v>
      </c>
      <c r="AO251">
        <f t="shared" si="108"/>
        <v>204.41666666666666</v>
      </c>
      <c r="AP251">
        <f>IF(C251=1,(AO251/AE251),REF)</f>
        <v>855.197880866368</v>
      </c>
      <c r="AQ251" s="13">
        <f t="shared" si="109"/>
        <v>256</v>
      </c>
      <c r="AR251">
        <f>IF(B251=1,(AO251/AI251),REF)</f>
        <v>542.69071054209337</v>
      </c>
      <c r="AS251" s="13">
        <f t="shared" si="110"/>
        <v>220</v>
      </c>
      <c r="AT251">
        <f t="shared" si="111"/>
        <v>217</v>
      </c>
      <c r="AU251" t="str">
        <f t="shared" si="112"/>
        <v>South Dakota</v>
      </c>
      <c r="AV251">
        <f t="shared" si="113"/>
        <v>0.13491420386801811</v>
      </c>
      <c r="AW251">
        <f t="shared" si="114"/>
        <v>0.1950761565530609</v>
      </c>
      <c r="AX251" t="str">
        <f t="shared" si="115"/>
        <v>South Dakota</v>
      </c>
      <c r="AY251">
        <f t="shared" si="116"/>
        <v>0.4863943294791328</v>
      </c>
      <c r="AZ251" s="13">
        <f t="shared" si="117"/>
        <v>249</v>
      </c>
      <c r="BA251" t="str">
        <f t="shared" si="118"/>
        <v>South Dakota</v>
      </c>
      <c r="BB251" t="str">
        <f t="shared" si="119"/>
        <v/>
      </c>
      <c r="BC251">
        <v>250</v>
      </c>
    </row>
    <row r="252" spans="1:55" x14ac:dyDescent="0.25">
      <c r="A252">
        <v>1</v>
      </c>
      <c r="B252">
        <v>1</v>
      </c>
      <c r="C252">
        <v>1</v>
      </c>
      <c r="D252" t="s">
        <v>192</v>
      </c>
      <c r="E252">
        <f>VLOOKUP($D252,'AUTOMATED RPPF'!$C$2:'AUTOMATED RPPF'!$Q$365,2,FALSE)</f>
        <v>67.327299999999994</v>
      </c>
      <c r="F252">
        <f>VLOOKUP($D252,'AUTOMATED RPPF'!$C$2:'AUTOMATED RPPF'!$Q$365,3,FALSE)</f>
        <v>220</v>
      </c>
      <c r="G252">
        <f>VLOOKUP($D252,'AUTOMATED RPPF'!$C$2:'AUTOMATED RPPF'!$Q$365,4,FALSE)</f>
        <v>67.953699999999998</v>
      </c>
      <c r="H252">
        <f>VLOOKUP($D252,'AUTOMATED RPPF'!$C$2:'AUTOMATED RPPF'!$Q$365,5,FALSE)</f>
        <v>149</v>
      </c>
      <c r="I252">
        <f>VLOOKUP($D252,'AUTOMATED RPPF'!$C$2:'AUTOMATED RPPF'!$Q$365,6,FALSE)</f>
        <v>109.68600000000001</v>
      </c>
      <c r="J252">
        <f>VLOOKUP($D252,'AUTOMATED RPPF'!$C$2:'AUTOMATED RPPF'!$Q$365,7,FALSE)</f>
        <v>99</v>
      </c>
      <c r="K252">
        <f>VLOOKUP($D252,'AUTOMATED RPPF'!$C$2:'AUTOMATED RPPF'!$Q$365,8,FALSE)</f>
        <v>108.877</v>
      </c>
      <c r="L252">
        <f>VLOOKUP($D252,'AUTOMATED RPPF'!$C$2:'AUTOMATED RPPF'!$Q$365,9,FALSE)</f>
        <v>146</v>
      </c>
      <c r="M252">
        <f>VLOOKUP($D252,'AUTOMATED RPPF'!$C$2:'AUTOMATED RPPF'!$Q$365,10,FALSE)</f>
        <v>109.3</v>
      </c>
      <c r="N252">
        <f>VLOOKUP($D252,'AUTOMATED RPPF'!$C$2:'AUTOMATED RPPF'!$Q$365,11,FALSE)</f>
        <v>257</v>
      </c>
      <c r="O252">
        <f>VLOOKUP($D252,'AUTOMATED RPPF'!$C$2:'AUTOMATED RPPF'!$Q$365,12,FALSE)</f>
        <v>116.113</v>
      </c>
      <c r="P252">
        <f>VLOOKUP($D252,'AUTOMATED RPPF'!$C$2:'AUTOMATED RPPF'!$Q$365,13,FALSE)</f>
        <v>332</v>
      </c>
      <c r="Q252">
        <f>VLOOKUP($D252,'AUTOMATED RPPF'!$C$2:'AUTOMATED RPPF'!$Q$365,14,FALSE)</f>
        <v>-7.2361000000000004</v>
      </c>
      <c r="R252">
        <f>VLOOKUP($D252,'AUTOMATED RPPF'!$C$2:'AUTOMATED RPPF'!$Q$365,15,FALSE)</f>
        <v>251</v>
      </c>
      <c r="S252" t="str">
        <f t="shared" si="90"/>
        <v>Manhattan</v>
      </c>
      <c r="T252">
        <f t="shared" si="91"/>
        <v>108.877</v>
      </c>
      <c r="U252" t="str">
        <f t="shared" si="92"/>
        <v>Manhattan</v>
      </c>
      <c r="V252">
        <f t="shared" si="93"/>
        <v>-0.10747497671821096</v>
      </c>
      <c r="W252" s="13">
        <f t="shared" si="94"/>
        <v>253</v>
      </c>
      <c r="X252" t="str">
        <f t="shared" si="95"/>
        <v>Manhattan</v>
      </c>
      <c r="Y252">
        <f t="shared" si="96"/>
        <v>798111.35567252152</v>
      </c>
      <c r="Z252" s="13">
        <f t="shared" si="97"/>
        <v>161</v>
      </c>
      <c r="AA252">
        <f t="shared" si="98"/>
        <v>29.896349033518067</v>
      </c>
      <c r="AB252">
        <f t="shared" si="99"/>
        <v>339</v>
      </c>
      <c r="AC252">
        <f t="shared" si="100"/>
        <v>296</v>
      </c>
      <c r="AD252" t="str">
        <f t="shared" si="101"/>
        <v>Manhattan</v>
      </c>
      <c r="AE252">
        <f>VLOOKUP($AD252,'AUTOMATED RPPF'!$C$2:'AUTOMATED RPPF'!$AQ$365,17,FALSE)</f>
        <v>0.32362400000000002</v>
      </c>
      <c r="AF252" s="13">
        <f t="shared" si="102"/>
        <v>240</v>
      </c>
      <c r="AG252">
        <f>VLOOKUP($AD252,'AUTOMATED RPPF'!$C$2:'AUTOMATED RPPF'!$AQ$365,16,FALSE)</f>
        <v>0.23272950000000001</v>
      </c>
      <c r="AH252" s="13">
        <f t="shared" si="103"/>
        <v>295</v>
      </c>
      <c r="AI252">
        <f t="shared" si="104"/>
        <v>0.27817675000000003</v>
      </c>
      <c r="AJ252" s="13">
        <f t="shared" si="105"/>
        <v>276</v>
      </c>
      <c r="AK252">
        <f>VLOOKUP($AD252,'AUTOMATED RPPF'!$C$2:'AUTOMATED RPPF'!$AQ$365,18,FALSE)</f>
        <v>0.2453282</v>
      </c>
      <c r="AL252" s="13">
        <f t="shared" si="106"/>
        <v>282</v>
      </c>
      <c r="AM252">
        <f>VLOOKUP($AD252,'AUTOMATED RPPF'!$C$2:'AUTOMATED RPPF'!$AQ$365,19,FALSE)</f>
        <v>0.36132199999999998</v>
      </c>
      <c r="AN252" s="13">
        <f t="shared" si="107"/>
        <v>220</v>
      </c>
      <c r="AO252">
        <f t="shared" si="108"/>
        <v>248</v>
      </c>
      <c r="AP252">
        <f>IF(C252=1,(AO252/AE252),REF)</f>
        <v>766.32141003139441</v>
      </c>
      <c r="AQ252" s="13">
        <f t="shared" si="109"/>
        <v>246</v>
      </c>
      <c r="AR252">
        <f>IF(B252=1,(AO252/AI252),REF)</f>
        <v>891.51951052702998</v>
      </c>
      <c r="AS252" s="13">
        <f t="shared" si="110"/>
        <v>267</v>
      </c>
      <c r="AT252">
        <f t="shared" si="111"/>
        <v>246</v>
      </c>
      <c r="AU252" t="str">
        <f t="shared" si="112"/>
        <v>Manhattan</v>
      </c>
      <c r="AV252">
        <f t="shared" si="113"/>
        <v>0.18467762294715301</v>
      </c>
      <c r="AW252">
        <f t="shared" si="114"/>
        <v>0.13539848242676894</v>
      </c>
      <c r="AX252" t="str">
        <f t="shared" si="115"/>
        <v>Manhattan</v>
      </c>
      <c r="AY252">
        <f t="shared" si="116"/>
        <v>0.48049547634400497</v>
      </c>
      <c r="AZ252" s="13">
        <f t="shared" si="117"/>
        <v>254</v>
      </c>
      <c r="BA252" t="str">
        <f t="shared" si="118"/>
        <v>Manhattan</v>
      </c>
      <c r="BB252" t="str">
        <f t="shared" si="119"/>
        <v/>
      </c>
      <c r="BC252">
        <v>251</v>
      </c>
    </row>
    <row r="253" spans="1:55" x14ac:dyDescent="0.25">
      <c r="A253">
        <v>1</v>
      </c>
      <c r="B253">
        <v>1</v>
      </c>
      <c r="C253">
        <v>1</v>
      </c>
      <c r="D253" t="s">
        <v>136</v>
      </c>
      <c r="E253">
        <f>VLOOKUP($D253,'AUTOMATED RPPF'!$C$2:'AUTOMATED RPPF'!$Q$365,2,FALSE)</f>
        <v>70.209699999999998</v>
      </c>
      <c r="F253">
        <f>VLOOKUP($D253,'AUTOMATED RPPF'!$C$2:'AUTOMATED RPPF'!$Q$365,3,FALSE)</f>
        <v>73</v>
      </c>
      <c r="G253">
        <f>VLOOKUP($D253,'AUTOMATED RPPF'!$C$2:'AUTOMATED RPPF'!$Q$365,4,FALSE)</f>
        <v>69.7316</v>
      </c>
      <c r="H253">
        <f>VLOOKUP($D253,'AUTOMATED RPPF'!$C$2:'AUTOMATED RPPF'!$Q$365,5,FALSE)</f>
        <v>63</v>
      </c>
      <c r="I253">
        <f>VLOOKUP($D253,'AUTOMATED RPPF'!$C$2:'AUTOMATED RPPF'!$Q$365,6,FALSE)</f>
        <v>105.312</v>
      </c>
      <c r="J253">
        <f>VLOOKUP($D253,'AUTOMATED RPPF'!$C$2:'AUTOMATED RPPF'!$Q$365,7,FALSE)</f>
        <v>190</v>
      </c>
      <c r="K253">
        <f>VLOOKUP($D253,'AUTOMATED RPPF'!$C$2:'AUTOMATED RPPF'!$Q$365,8,FALSE)</f>
        <v>106.474</v>
      </c>
      <c r="L253">
        <f>VLOOKUP($D253,'AUTOMATED RPPF'!$C$2:'AUTOMATED RPPF'!$Q$365,9,FALSE)</f>
        <v>197</v>
      </c>
      <c r="M253">
        <f>VLOOKUP($D253,'AUTOMATED RPPF'!$C$2:'AUTOMATED RPPF'!$Q$365,10,FALSE)</f>
        <v>112.271</v>
      </c>
      <c r="N253">
        <f>VLOOKUP($D253,'AUTOMATED RPPF'!$C$2:'AUTOMATED RPPF'!$Q$365,11,FALSE)</f>
        <v>321</v>
      </c>
      <c r="O253">
        <f>VLOOKUP($D253,'AUTOMATED RPPF'!$C$2:'AUTOMATED RPPF'!$Q$365,12,FALSE)</f>
        <v>114.77500000000001</v>
      </c>
      <c r="P253">
        <f>VLOOKUP($D253,'AUTOMATED RPPF'!$C$2:'AUTOMATED RPPF'!$Q$365,13,FALSE)</f>
        <v>316</v>
      </c>
      <c r="Q253">
        <f>VLOOKUP($D253,'AUTOMATED RPPF'!$C$2:'AUTOMATED RPPF'!$Q$365,14,FALSE)</f>
        <v>-8.3010199999999994</v>
      </c>
      <c r="R253">
        <f>VLOOKUP($D253,'AUTOMATED RPPF'!$C$2:'AUTOMATED RPPF'!$Q$365,15,FALSE)</f>
        <v>266</v>
      </c>
      <c r="S253" t="str">
        <f t="shared" si="90"/>
        <v>Georgia St.</v>
      </c>
      <c r="T253">
        <f t="shared" si="91"/>
        <v>106.474</v>
      </c>
      <c r="U253" t="str">
        <f t="shared" si="92"/>
        <v>Georgia St.</v>
      </c>
      <c r="V253">
        <f t="shared" si="93"/>
        <v>-0.11823152641301704</v>
      </c>
      <c r="W253" s="13">
        <f t="shared" si="94"/>
        <v>262</v>
      </c>
      <c r="X253" t="str">
        <f t="shared" si="95"/>
        <v>Georgia St.</v>
      </c>
      <c r="Y253">
        <f t="shared" si="96"/>
        <v>795947.19596815726</v>
      </c>
      <c r="Z253" s="13">
        <f t="shared" si="97"/>
        <v>163</v>
      </c>
      <c r="AA253">
        <f t="shared" si="98"/>
        <v>28.142233684426301</v>
      </c>
      <c r="AB253">
        <f t="shared" si="99"/>
        <v>275</v>
      </c>
      <c r="AC253">
        <f t="shared" si="100"/>
        <v>268.5</v>
      </c>
      <c r="AD253" t="str">
        <f t="shared" si="101"/>
        <v>Georgia St.</v>
      </c>
      <c r="AE253">
        <f>VLOOKUP($AD253,'AUTOMATED RPPF'!$C$2:'AUTOMATED RPPF'!$AQ$365,17,FALSE)</f>
        <v>0.28582600000000002</v>
      </c>
      <c r="AF253" s="13">
        <f t="shared" si="102"/>
        <v>260</v>
      </c>
      <c r="AG253">
        <f>VLOOKUP($AD253,'AUTOMATED RPPF'!$C$2:'AUTOMATED RPPF'!$AQ$365,16,FALSE)</f>
        <v>0.33242579999999999</v>
      </c>
      <c r="AH253" s="13">
        <f t="shared" si="103"/>
        <v>258</v>
      </c>
      <c r="AI253">
        <f t="shared" si="104"/>
        <v>0.30912590000000001</v>
      </c>
      <c r="AJ253" s="13">
        <f t="shared" si="105"/>
        <v>254</v>
      </c>
      <c r="AK253">
        <f>VLOOKUP($AD253,'AUTOMATED RPPF'!$C$2:'AUTOMATED RPPF'!$AQ$365,18,FALSE)</f>
        <v>0.29842590000000002</v>
      </c>
      <c r="AL253" s="13">
        <f t="shared" si="106"/>
        <v>259</v>
      </c>
      <c r="AM253">
        <f>VLOOKUP($AD253,'AUTOMATED RPPF'!$C$2:'AUTOMATED RPPF'!$AQ$365,19,FALSE)</f>
        <v>0.23822860000000001</v>
      </c>
      <c r="AN253" s="13">
        <f t="shared" si="107"/>
        <v>286</v>
      </c>
      <c r="AO253">
        <f t="shared" si="108"/>
        <v>248.75</v>
      </c>
      <c r="AP253">
        <f>IF(C253=1,(AO253/AE253),REF)</f>
        <v>870.28471867499798</v>
      </c>
      <c r="AQ253" s="13">
        <f t="shared" si="109"/>
        <v>257</v>
      </c>
      <c r="AR253">
        <f>IF(B253=1,(AO253/AI253),REF)</f>
        <v>804.68831631383841</v>
      </c>
      <c r="AS253" s="13">
        <f t="shared" si="110"/>
        <v>255</v>
      </c>
      <c r="AT253">
        <f t="shared" si="111"/>
        <v>254</v>
      </c>
      <c r="AU253" t="str">
        <f t="shared" si="112"/>
        <v>Georgia St.</v>
      </c>
      <c r="AV253">
        <f t="shared" si="113"/>
        <v>0.16104611265234359</v>
      </c>
      <c r="AW253">
        <f t="shared" si="114"/>
        <v>0.15240220697970128</v>
      </c>
      <c r="AX253" t="str">
        <f t="shared" si="115"/>
        <v>Georgia St.</v>
      </c>
      <c r="AY253">
        <f t="shared" si="116"/>
        <v>0.47649064677854086</v>
      </c>
      <c r="AZ253" s="13">
        <f t="shared" si="117"/>
        <v>258</v>
      </c>
      <c r="BA253" t="str">
        <f t="shared" si="118"/>
        <v>Georgia St.</v>
      </c>
      <c r="BB253" t="str">
        <f t="shared" si="119"/>
        <v/>
      </c>
      <c r="BC253">
        <v>252</v>
      </c>
    </row>
    <row r="254" spans="1:55" x14ac:dyDescent="0.25">
      <c r="A254">
        <v>1</v>
      </c>
      <c r="B254">
        <v>1</v>
      </c>
      <c r="C254">
        <v>1</v>
      </c>
      <c r="D254" t="s">
        <v>242</v>
      </c>
      <c r="E254">
        <f>VLOOKUP($D254,'AUTOMATED RPPF'!$C$2:'AUTOMATED RPPF'!$Q$365,2,FALSE)</f>
        <v>67.198400000000007</v>
      </c>
      <c r="F254">
        <f>VLOOKUP($D254,'AUTOMATED RPPF'!$C$2:'AUTOMATED RPPF'!$Q$365,3,FALSE)</f>
        <v>225</v>
      </c>
      <c r="G254">
        <f>VLOOKUP($D254,'AUTOMATED RPPF'!$C$2:'AUTOMATED RPPF'!$Q$365,4,FALSE)</f>
        <v>66.858199999999997</v>
      </c>
      <c r="H254">
        <f>VLOOKUP($D254,'AUTOMATED RPPF'!$C$2:'AUTOMATED RPPF'!$Q$365,5,FALSE)</f>
        <v>207</v>
      </c>
      <c r="I254">
        <f>VLOOKUP($D254,'AUTOMATED RPPF'!$C$2:'AUTOMATED RPPF'!$Q$365,6,FALSE)</f>
        <v>106.43</v>
      </c>
      <c r="J254">
        <f>VLOOKUP($D254,'AUTOMATED RPPF'!$C$2:'AUTOMATED RPPF'!$Q$365,7,FALSE)</f>
        <v>164</v>
      </c>
      <c r="K254">
        <f>VLOOKUP($D254,'AUTOMATED RPPF'!$C$2:'AUTOMATED RPPF'!$Q$365,8,FALSE)</f>
        <v>104.126</v>
      </c>
      <c r="L254">
        <f>VLOOKUP($D254,'AUTOMATED RPPF'!$C$2:'AUTOMATED RPPF'!$Q$365,9,FALSE)</f>
        <v>237</v>
      </c>
      <c r="M254">
        <f>VLOOKUP($D254,'AUTOMATED RPPF'!$C$2:'AUTOMATED RPPF'!$Q$365,10,FALSE)</f>
        <v>108.505</v>
      </c>
      <c r="N254">
        <f>VLOOKUP($D254,'AUTOMATED RPPF'!$C$2:'AUTOMATED RPPF'!$Q$365,11,FALSE)</f>
        <v>242</v>
      </c>
      <c r="O254">
        <f>VLOOKUP($D254,'AUTOMATED RPPF'!$C$2:'AUTOMATED RPPF'!$Q$365,12,FALSE)</f>
        <v>111.639</v>
      </c>
      <c r="P254">
        <f>VLOOKUP($D254,'AUTOMATED RPPF'!$C$2:'AUTOMATED RPPF'!$Q$365,13,FALSE)</f>
        <v>251</v>
      </c>
      <c r="Q254">
        <f>VLOOKUP($D254,'AUTOMATED RPPF'!$C$2:'AUTOMATED RPPF'!$Q$365,14,FALSE)</f>
        <v>-7.5133000000000001</v>
      </c>
      <c r="R254">
        <f>VLOOKUP($D254,'AUTOMATED RPPF'!$C$2:'AUTOMATED RPPF'!$Q$365,15,FALSE)</f>
        <v>258</v>
      </c>
      <c r="S254" t="str">
        <f t="shared" si="90"/>
        <v>Northern Arizona</v>
      </c>
      <c r="T254">
        <f t="shared" si="91"/>
        <v>104.126</v>
      </c>
      <c r="U254" t="str">
        <f t="shared" si="92"/>
        <v>Northern Arizona</v>
      </c>
      <c r="V254">
        <f t="shared" si="93"/>
        <v>-0.11180325722040986</v>
      </c>
      <c r="W254" s="13">
        <f t="shared" si="94"/>
        <v>258</v>
      </c>
      <c r="X254" t="str">
        <f t="shared" si="95"/>
        <v>Northern Arizona</v>
      </c>
      <c r="Y254">
        <f t="shared" si="96"/>
        <v>728580.09690899856</v>
      </c>
      <c r="Z254" s="13">
        <f t="shared" si="97"/>
        <v>248</v>
      </c>
      <c r="AA254">
        <f t="shared" si="98"/>
        <v>28.128499636461036</v>
      </c>
      <c r="AB254">
        <f t="shared" si="99"/>
        <v>273</v>
      </c>
      <c r="AC254">
        <f t="shared" si="100"/>
        <v>265.5</v>
      </c>
      <c r="AD254" t="str">
        <f t="shared" si="101"/>
        <v>Northern Arizona</v>
      </c>
      <c r="AE254">
        <f>VLOOKUP($AD254,'AUTOMATED RPPF'!$C$2:'AUTOMATED RPPF'!$AQ$365,17,FALSE)</f>
        <v>0.2517278</v>
      </c>
      <c r="AF254" s="13">
        <f t="shared" si="102"/>
        <v>278</v>
      </c>
      <c r="AG254">
        <f>VLOOKUP($AD254,'AUTOMATED RPPF'!$C$2:'AUTOMATED RPPF'!$AQ$365,16,FALSE)</f>
        <v>0.47351850000000001</v>
      </c>
      <c r="AH254" s="13">
        <f t="shared" si="103"/>
        <v>185</v>
      </c>
      <c r="AI254">
        <f t="shared" si="104"/>
        <v>0.36262315000000001</v>
      </c>
      <c r="AJ254" s="13">
        <f t="shared" si="105"/>
        <v>235</v>
      </c>
      <c r="AK254">
        <f>VLOOKUP($AD254,'AUTOMATED RPPF'!$C$2:'AUTOMATED RPPF'!$AQ$365,18,FALSE)</f>
        <v>0.3173242</v>
      </c>
      <c r="AL254" s="13">
        <f t="shared" si="106"/>
        <v>242</v>
      </c>
      <c r="AM254">
        <f>VLOOKUP($AD254,'AUTOMATED RPPF'!$C$2:'AUTOMATED RPPF'!$AQ$365,19,FALSE)</f>
        <v>0.27802640000000001</v>
      </c>
      <c r="AN254" s="13">
        <f t="shared" si="107"/>
        <v>264</v>
      </c>
      <c r="AO254">
        <f t="shared" si="108"/>
        <v>252.08333333333334</v>
      </c>
      <c r="AP254">
        <f>IF(C254=1,(AO254/AE254),REF)</f>
        <v>1001.4123721469514</v>
      </c>
      <c r="AQ254" s="13">
        <f t="shared" si="109"/>
        <v>275</v>
      </c>
      <c r="AR254">
        <f>IF(B254=1,(AO254/AI254),REF)</f>
        <v>695.1661341349369</v>
      </c>
      <c r="AS254" s="13">
        <f t="shared" si="110"/>
        <v>239</v>
      </c>
      <c r="AT254">
        <f t="shared" si="111"/>
        <v>235</v>
      </c>
      <c r="AU254" t="str">
        <f t="shared" si="112"/>
        <v>Northern Arizona</v>
      </c>
      <c r="AV254">
        <f t="shared" si="113"/>
        <v>0.13985710538131074</v>
      </c>
      <c r="AW254">
        <f t="shared" si="114"/>
        <v>0.18207644893110395</v>
      </c>
      <c r="AX254" t="str">
        <f t="shared" si="115"/>
        <v>Northern Arizona</v>
      </c>
      <c r="AY254">
        <f t="shared" si="116"/>
        <v>0.48160889506276794</v>
      </c>
      <c r="AZ254" s="13">
        <f t="shared" si="117"/>
        <v>252</v>
      </c>
      <c r="BA254" t="str">
        <f t="shared" si="118"/>
        <v>Northern Arizona</v>
      </c>
      <c r="BB254" t="str">
        <f t="shared" si="119"/>
        <v/>
      </c>
      <c r="BC254">
        <v>253</v>
      </c>
    </row>
    <row r="255" spans="1:55" x14ac:dyDescent="0.25">
      <c r="A255">
        <v>1</v>
      </c>
      <c r="B255">
        <v>1</v>
      </c>
      <c r="C255">
        <v>1</v>
      </c>
      <c r="D255" t="s">
        <v>84</v>
      </c>
      <c r="E255">
        <f>VLOOKUP($D255,'AUTOMATED RPPF'!$C$2:'AUTOMATED RPPF'!$Q$365,2,FALSE)</f>
        <v>65.506299999999996</v>
      </c>
      <c r="F255">
        <f>VLOOKUP($D255,'AUTOMATED RPPF'!$C$2:'AUTOMATED RPPF'!$Q$365,3,FALSE)</f>
        <v>311</v>
      </c>
      <c r="G255">
        <f>VLOOKUP($D255,'AUTOMATED RPPF'!$C$2:'AUTOMATED RPPF'!$Q$365,4,FALSE)</f>
        <v>64.599000000000004</v>
      </c>
      <c r="H255">
        <f>VLOOKUP($D255,'AUTOMATED RPPF'!$C$2:'AUTOMATED RPPF'!$Q$365,5,FALSE)</f>
        <v>322</v>
      </c>
      <c r="I255">
        <f>VLOOKUP($D255,'AUTOMATED RPPF'!$C$2:'AUTOMATED RPPF'!$Q$365,6,FALSE)</f>
        <v>105.571</v>
      </c>
      <c r="J255">
        <f>VLOOKUP($D255,'AUTOMATED RPPF'!$C$2:'AUTOMATED RPPF'!$Q$365,7,FALSE)</f>
        <v>186</v>
      </c>
      <c r="K255">
        <f>VLOOKUP($D255,'AUTOMATED RPPF'!$C$2:'AUTOMATED RPPF'!$Q$365,8,FALSE)</f>
        <v>105.012</v>
      </c>
      <c r="L255">
        <f>VLOOKUP($D255,'AUTOMATED RPPF'!$C$2:'AUTOMATED RPPF'!$Q$365,9,FALSE)</f>
        <v>223</v>
      </c>
      <c r="M255">
        <f>VLOOKUP($D255,'AUTOMATED RPPF'!$C$2:'AUTOMATED RPPF'!$Q$365,10,FALSE)</f>
        <v>112.71</v>
      </c>
      <c r="N255">
        <f>VLOOKUP($D255,'AUTOMATED RPPF'!$C$2:'AUTOMATED RPPF'!$Q$365,11,FALSE)</f>
        <v>327</v>
      </c>
      <c r="O255">
        <f>VLOOKUP($D255,'AUTOMATED RPPF'!$C$2:'AUTOMATED RPPF'!$Q$365,12,FALSE)</f>
        <v>113.1</v>
      </c>
      <c r="P255">
        <f>VLOOKUP($D255,'AUTOMATED RPPF'!$C$2:'AUTOMATED RPPF'!$Q$365,13,FALSE)</f>
        <v>289</v>
      </c>
      <c r="Q255">
        <f>VLOOKUP($D255,'AUTOMATED RPPF'!$C$2:'AUTOMATED RPPF'!$Q$365,14,FALSE)</f>
        <v>-8.0875199999999996</v>
      </c>
      <c r="R255">
        <f>VLOOKUP($D255,'AUTOMATED RPPF'!$C$2:'AUTOMATED RPPF'!$Q$365,15,FALSE)</f>
        <v>263</v>
      </c>
      <c r="S255" t="str">
        <f t="shared" si="90"/>
        <v>Charlotte</v>
      </c>
      <c r="T255">
        <f t="shared" si="91"/>
        <v>105.012</v>
      </c>
      <c r="U255" t="str">
        <f t="shared" si="92"/>
        <v>Charlotte</v>
      </c>
      <c r="V255">
        <f t="shared" si="93"/>
        <v>-0.12346904038237536</v>
      </c>
      <c r="W255" s="13">
        <f t="shared" si="94"/>
        <v>265</v>
      </c>
      <c r="X255" t="str">
        <f t="shared" si="95"/>
        <v>Charlotte</v>
      </c>
      <c r="Y255">
        <f t="shared" si="96"/>
        <v>722372.04280890711</v>
      </c>
      <c r="Z255" s="13">
        <f t="shared" si="97"/>
        <v>258</v>
      </c>
      <c r="AA255">
        <f t="shared" si="98"/>
        <v>29.461652184893406</v>
      </c>
      <c r="AB255">
        <f t="shared" si="99"/>
        <v>326</v>
      </c>
      <c r="AC255">
        <f t="shared" si="100"/>
        <v>295.5</v>
      </c>
      <c r="AD255" t="str">
        <f t="shared" si="101"/>
        <v>Charlotte</v>
      </c>
      <c r="AE255">
        <f>VLOOKUP($AD255,'AUTOMATED RPPF'!$C$2:'AUTOMATED RPPF'!$AQ$365,17,FALSE)</f>
        <v>0.30472510000000003</v>
      </c>
      <c r="AF255" s="13">
        <f t="shared" si="102"/>
        <v>251</v>
      </c>
      <c r="AG255">
        <f>VLOOKUP($AD255,'AUTOMATED RPPF'!$C$2:'AUTOMATED RPPF'!$AQ$365,16,FALSE)</f>
        <v>0.29742679999999999</v>
      </c>
      <c r="AH255" s="13">
        <f t="shared" si="103"/>
        <v>268</v>
      </c>
      <c r="AI255">
        <f t="shared" si="104"/>
        <v>0.30107594999999998</v>
      </c>
      <c r="AJ255" s="13">
        <f t="shared" si="105"/>
        <v>259</v>
      </c>
      <c r="AK255">
        <f>VLOOKUP($AD255,'AUTOMATED RPPF'!$C$2:'AUTOMATED RPPF'!$AQ$365,18,FALSE)</f>
        <v>0.34412340000000002</v>
      </c>
      <c r="AL255" s="13">
        <f t="shared" si="106"/>
        <v>234</v>
      </c>
      <c r="AM255">
        <f>VLOOKUP($AD255,'AUTOMATED RPPF'!$C$2:'AUTOMATED RPPF'!$AQ$365,19,FALSE)</f>
        <v>0.23352880000000001</v>
      </c>
      <c r="AN255" s="13">
        <f t="shared" si="107"/>
        <v>288</v>
      </c>
      <c r="AO255">
        <f t="shared" si="108"/>
        <v>266.58333333333331</v>
      </c>
      <c r="AP255">
        <f>IF(C255=1,(AO255/AE255),REF)</f>
        <v>874.83221215887136</v>
      </c>
      <c r="AQ255" s="13">
        <f t="shared" si="109"/>
        <v>260</v>
      </c>
      <c r="AR255">
        <f>IF(B255=1,(AO255/AI255),REF)</f>
        <v>885.43549670218874</v>
      </c>
      <c r="AS255" s="13">
        <f t="shared" si="110"/>
        <v>264</v>
      </c>
      <c r="AT255">
        <f t="shared" si="111"/>
        <v>234</v>
      </c>
      <c r="AU255" t="str">
        <f t="shared" si="112"/>
        <v>Charlotte</v>
      </c>
      <c r="AV255">
        <f t="shared" si="113"/>
        <v>0.17160518353150195</v>
      </c>
      <c r="AW255">
        <f t="shared" si="114"/>
        <v>0.14666982494813122</v>
      </c>
      <c r="AX255" t="str">
        <f t="shared" si="115"/>
        <v>Charlotte</v>
      </c>
      <c r="AY255">
        <f t="shared" si="116"/>
        <v>0.4794121286863075</v>
      </c>
      <c r="AZ255" s="13">
        <f t="shared" si="117"/>
        <v>255</v>
      </c>
      <c r="BA255" t="str">
        <f t="shared" si="118"/>
        <v>Charlotte</v>
      </c>
      <c r="BB255" t="str">
        <f t="shared" si="119"/>
        <v/>
      </c>
      <c r="BC255">
        <v>254</v>
      </c>
    </row>
    <row r="256" spans="1:55" x14ac:dyDescent="0.25">
      <c r="A256">
        <v>1</v>
      </c>
      <c r="B256">
        <v>1</v>
      </c>
      <c r="C256">
        <v>1</v>
      </c>
      <c r="D256" t="s">
        <v>149</v>
      </c>
      <c r="E256">
        <f>VLOOKUP($D256,'AUTOMATED RPPF'!$C$2:'AUTOMATED RPPF'!$Q$365,2,FALSE)</f>
        <v>65.194500000000005</v>
      </c>
      <c r="F256">
        <f>VLOOKUP($D256,'AUTOMATED RPPF'!$C$2:'AUTOMATED RPPF'!$Q$365,3,FALSE)</f>
        <v>321</v>
      </c>
      <c r="G256">
        <f>VLOOKUP($D256,'AUTOMATED RPPF'!$C$2:'AUTOMATED RPPF'!$Q$365,4,FALSE)</f>
        <v>64.9619</v>
      </c>
      <c r="H256">
        <f>VLOOKUP($D256,'AUTOMATED RPPF'!$C$2:'AUTOMATED RPPF'!$Q$365,5,FALSE)</f>
        <v>305</v>
      </c>
      <c r="I256">
        <f>VLOOKUP($D256,'AUTOMATED RPPF'!$C$2:'AUTOMATED RPPF'!$Q$365,6,FALSE)</f>
        <v>101.014</v>
      </c>
      <c r="J256">
        <f>VLOOKUP($D256,'AUTOMATED RPPF'!$C$2:'AUTOMATED RPPF'!$Q$365,7,FALSE)</f>
        <v>287</v>
      </c>
      <c r="K256">
        <f>VLOOKUP($D256,'AUTOMATED RPPF'!$C$2:'AUTOMATED RPPF'!$Q$365,8,FALSE)</f>
        <v>103.29300000000001</v>
      </c>
      <c r="L256">
        <f>VLOOKUP($D256,'AUTOMATED RPPF'!$C$2:'AUTOMATED RPPF'!$Q$365,9,FALSE)</f>
        <v>253</v>
      </c>
      <c r="M256">
        <f>VLOOKUP($D256,'AUTOMATED RPPF'!$C$2:'AUTOMATED RPPF'!$Q$365,10,FALSE)</f>
        <v>110.042</v>
      </c>
      <c r="N256">
        <f>VLOOKUP($D256,'AUTOMATED RPPF'!$C$2:'AUTOMATED RPPF'!$Q$365,11,FALSE)</f>
        <v>275</v>
      </c>
      <c r="O256">
        <f>VLOOKUP($D256,'AUTOMATED RPPF'!$C$2:'AUTOMATED RPPF'!$Q$365,12,FALSE)</f>
        <v>112.758</v>
      </c>
      <c r="P256">
        <f>VLOOKUP($D256,'AUTOMATED RPPF'!$C$2:'AUTOMATED RPPF'!$Q$365,13,FALSE)</f>
        <v>279</v>
      </c>
      <c r="Q256">
        <f>VLOOKUP($D256,'AUTOMATED RPPF'!$C$2:'AUTOMATED RPPF'!$Q$365,14,FALSE)</f>
        <v>-9.46495</v>
      </c>
      <c r="R256">
        <f>VLOOKUP($D256,'AUTOMATED RPPF'!$C$2:'AUTOMATED RPPF'!$Q$365,15,FALSE)</f>
        <v>277</v>
      </c>
      <c r="S256" t="str">
        <f t="shared" si="90"/>
        <v>Houston Christian</v>
      </c>
      <c r="T256">
        <f t="shared" si="91"/>
        <v>103.29300000000001</v>
      </c>
      <c r="U256" t="str">
        <f t="shared" si="92"/>
        <v>Houston Christian</v>
      </c>
      <c r="V256">
        <f t="shared" si="93"/>
        <v>-0.14518095851643908</v>
      </c>
      <c r="W256" s="13">
        <f t="shared" si="94"/>
        <v>282</v>
      </c>
      <c r="X256" t="str">
        <f t="shared" si="95"/>
        <v>Houston Christian</v>
      </c>
      <c r="Y256">
        <f t="shared" si="96"/>
        <v>695589.05701363063</v>
      </c>
      <c r="Z256" s="13">
        <f t="shared" si="97"/>
        <v>285</v>
      </c>
      <c r="AA256">
        <f t="shared" si="98"/>
        <v>29.459462840192781</v>
      </c>
      <c r="AB256">
        <f t="shared" si="99"/>
        <v>325</v>
      </c>
      <c r="AC256">
        <f t="shared" si="100"/>
        <v>303.5</v>
      </c>
      <c r="AD256" t="str">
        <f t="shared" si="101"/>
        <v>Houston Christian</v>
      </c>
      <c r="AE256">
        <f>VLOOKUP($AD256,'AUTOMATED RPPF'!$C$2:'AUTOMATED RPPF'!$AQ$365,17,FALSE)</f>
        <v>0.31512459999999998</v>
      </c>
      <c r="AF256" s="13">
        <f t="shared" si="102"/>
        <v>246</v>
      </c>
      <c r="AG256">
        <f>VLOOKUP($AD256,'AUTOMATED RPPF'!$C$2:'AUTOMATED RPPF'!$AQ$365,16,FALSE)</f>
        <v>0.30002669999999998</v>
      </c>
      <c r="AH256" s="13">
        <f t="shared" si="103"/>
        <v>267</v>
      </c>
      <c r="AI256">
        <f t="shared" si="104"/>
        <v>0.30757564999999998</v>
      </c>
      <c r="AJ256" s="13">
        <f t="shared" si="105"/>
        <v>255</v>
      </c>
      <c r="AK256">
        <f>VLOOKUP($AD256,'AUTOMATED RPPF'!$C$2:'AUTOMATED RPPF'!$AQ$365,18,FALSE)</f>
        <v>0.1942314</v>
      </c>
      <c r="AL256" s="13">
        <f t="shared" si="106"/>
        <v>314</v>
      </c>
      <c r="AM256">
        <f>VLOOKUP($AD256,'AUTOMATED RPPF'!$C$2:'AUTOMATED RPPF'!$AQ$365,19,FALSE)</f>
        <v>0.37412089999999998</v>
      </c>
      <c r="AN256" s="13">
        <f t="shared" si="107"/>
        <v>209</v>
      </c>
      <c r="AO256">
        <f t="shared" si="108"/>
        <v>274.75</v>
      </c>
      <c r="AP256">
        <f>IF(C256=1,(AO256/AE256),REF)</f>
        <v>871.87734629413262</v>
      </c>
      <c r="AQ256" s="13">
        <f t="shared" si="109"/>
        <v>258</v>
      </c>
      <c r="AR256">
        <f>IF(B256=1,(AO256/AI256),REF)</f>
        <v>893.27617449560785</v>
      </c>
      <c r="AS256" s="13">
        <f t="shared" si="110"/>
        <v>269</v>
      </c>
      <c r="AT256">
        <f t="shared" si="111"/>
        <v>255</v>
      </c>
      <c r="AU256" t="str">
        <f t="shared" si="112"/>
        <v>Houston Christian</v>
      </c>
      <c r="AV256">
        <f t="shared" si="113"/>
        <v>0.17752168785585598</v>
      </c>
      <c r="AW256">
        <f t="shared" si="114"/>
        <v>0.14967113636031387</v>
      </c>
      <c r="AX256" t="str">
        <f t="shared" si="115"/>
        <v>Houston Christian</v>
      </c>
      <c r="AY256">
        <f t="shared" si="116"/>
        <v>0.48474072705674104</v>
      </c>
      <c r="AZ256" s="13">
        <f t="shared" si="117"/>
        <v>251</v>
      </c>
      <c r="BA256" t="str">
        <f t="shared" si="118"/>
        <v>Houston Christian</v>
      </c>
      <c r="BB256" t="str">
        <f t="shared" si="119"/>
        <v/>
      </c>
      <c r="BC256">
        <v>255</v>
      </c>
    </row>
    <row r="257" spans="1:55" x14ac:dyDescent="0.25">
      <c r="A257">
        <v>1</v>
      </c>
      <c r="B257">
        <v>1</v>
      </c>
      <c r="C257">
        <v>1</v>
      </c>
      <c r="D257" t="s">
        <v>282</v>
      </c>
      <c r="E257">
        <f>VLOOKUP($D257,'AUTOMATED RPPF'!$C$2:'AUTOMATED RPPF'!$Q$365,2,FALSE)</f>
        <v>70.650000000000006</v>
      </c>
      <c r="F257">
        <f>VLOOKUP($D257,'AUTOMATED RPPF'!$C$2:'AUTOMATED RPPF'!$Q$365,3,FALSE)</f>
        <v>55</v>
      </c>
      <c r="G257">
        <f>VLOOKUP($D257,'AUTOMATED RPPF'!$C$2:'AUTOMATED RPPF'!$Q$365,4,FALSE)</f>
        <v>70.383399999999995</v>
      </c>
      <c r="H257">
        <f>VLOOKUP($D257,'AUTOMATED RPPF'!$C$2:'AUTOMATED RPPF'!$Q$365,5,FALSE)</f>
        <v>45</v>
      </c>
      <c r="I257">
        <f>VLOOKUP($D257,'AUTOMATED RPPF'!$C$2:'AUTOMATED RPPF'!$Q$365,6,FALSE)</f>
        <v>107.497</v>
      </c>
      <c r="J257">
        <f>VLOOKUP($D257,'AUTOMATED RPPF'!$C$2:'AUTOMATED RPPF'!$Q$365,7,FALSE)</f>
        <v>142</v>
      </c>
      <c r="K257">
        <f>VLOOKUP($D257,'AUTOMATED RPPF'!$C$2:'AUTOMATED RPPF'!$Q$365,8,FALSE)</f>
        <v>105.96599999999999</v>
      </c>
      <c r="L257">
        <f>VLOOKUP($D257,'AUTOMATED RPPF'!$C$2:'AUTOMATED RPPF'!$Q$365,9,FALSE)</f>
        <v>206</v>
      </c>
      <c r="M257">
        <f>VLOOKUP($D257,'AUTOMATED RPPF'!$C$2:'AUTOMATED RPPF'!$Q$365,10,FALSE)</f>
        <v>109.58</v>
      </c>
      <c r="N257">
        <f>VLOOKUP($D257,'AUTOMATED RPPF'!$C$2:'AUTOMATED RPPF'!$Q$365,11,FALSE)</f>
        <v>267</v>
      </c>
      <c r="O257">
        <f>VLOOKUP($D257,'AUTOMATED RPPF'!$C$2:'AUTOMATED RPPF'!$Q$365,12,FALSE)</f>
        <v>115.51600000000001</v>
      </c>
      <c r="P257">
        <f>VLOOKUP($D257,'AUTOMATED RPPF'!$C$2:'AUTOMATED RPPF'!$Q$365,13,FALSE)</f>
        <v>323</v>
      </c>
      <c r="Q257">
        <f>VLOOKUP($D257,'AUTOMATED RPPF'!$C$2:'AUTOMATED RPPF'!$Q$365,14,FALSE)</f>
        <v>-9.5499100000000006</v>
      </c>
      <c r="R257">
        <f>VLOOKUP($D257,'AUTOMATED RPPF'!$C$2:'AUTOMATED RPPF'!$Q$365,15,FALSE)</f>
        <v>278</v>
      </c>
      <c r="S257" t="str">
        <f t="shared" si="90"/>
        <v>Sacred Heart</v>
      </c>
      <c r="T257">
        <f t="shared" si="91"/>
        <v>105.96599999999999</v>
      </c>
      <c r="U257" t="str">
        <f t="shared" si="92"/>
        <v>Sacred Heart</v>
      </c>
      <c r="V257">
        <f t="shared" si="93"/>
        <v>-0.13517338995046016</v>
      </c>
      <c r="W257" s="13">
        <f t="shared" si="94"/>
        <v>277</v>
      </c>
      <c r="X257" t="str">
        <f t="shared" si="95"/>
        <v>Sacred Heart</v>
      </c>
      <c r="Y257">
        <f t="shared" si="96"/>
        <v>793314.2364713999</v>
      </c>
      <c r="Z257" s="13">
        <f t="shared" si="97"/>
        <v>167</v>
      </c>
      <c r="AA257">
        <f t="shared" si="98"/>
        <v>28.256297934470684</v>
      </c>
      <c r="AB257">
        <f t="shared" si="99"/>
        <v>285</v>
      </c>
      <c r="AC257">
        <f t="shared" si="100"/>
        <v>281</v>
      </c>
      <c r="AD257" t="str">
        <f t="shared" si="101"/>
        <v>Sacred Heart</v>
      </c>
      <c r="AE257">
        <f>VLOOKUP($AD257,'AUTOMATED RPPF'!$C$2:'AUTOMATED RPPF'!$AQ$365,17,FALSE)</f>
        <v>0.26582679999999997</v>
      </c>
      <c r="AF257" s="13">
        <f t="shared" si="102"/>
        <v>268</v>
      </c>
      <c r="AG257">
        <f>VLOOKUP($AD257,'AUTOMATED RPPF'!$C$2:'AUTOMATED RPPF'!$AQ$365,16,FALSE)</f>
        <v>0.38062279999999998</v>
      </c>
      <c r="AH257" s="13">
        <f t="shared" si="103"/>
        <v>228</v>
      </c>
      <c r="AI257">
        <f t="shared" si="104"/>
        <v>0.32322479999999998</v>
      </c>
      <c r="AJ257" s="13">
        <f t="shared" si="105"/>
        <v>250</v>
      </c>
      <c r="AK257">
        <f>VLOOKUP($AD257,'AUTOMATED RPPF'!$C$2:'AUTOMATED RPPF'!$AQ$365,18,FALSE)</f>
        <v>0.30712519999999999</v>
      </c>
      <c r="AL257" s="13">
        <f t="shared" si="106"/>
        <v>252</v>
      </c>
      <c r="AM257">
        <f>VLOOKUP($AD257,'AUTOMATED RPPF'!$C$2:'AUTOMATED RPPF'!$AQ$365,19,FALSE)</f>
        <v>0.25632759999999999</v>
      </c>
      <c r="AN257" s="13">
        <f t="shared" si="107"/>
        <v>276</v>
      </c>
      <c r="AO257">
        <f t="shared" si="108"/>
        <v>250.5</v>
      </c>
      <c r="AP257">
        <f>IF(C257=1,(AO257/AE257),REF)</f>
        <v>942.34290899186999</v>
      </c>
      <c r="AQ257" s="13">
        <f t="shared" si="109"/>
        <v>266</v>
      </c>
      <c r="AR257">
        <f>IF(B257=1,(AO257/AI257),REF)</f>
        <v>775.00241318116684</v>
      </c>
      <c r="AS257" s="13">
        <f t="shared" si="110"/>
        <v>251</v>
      </c>
      <c r="AT257">
        <f t="shared" si="111"/>
        <v>250</v>
      </c>
      <c r="AU257" t="str">
        <f t="shared" si="112"/>
        <v>Sacred Heart</v>
      </c>
      <c r="AV257">
        <f t="shared" si="113"/>
        <v>0.14859100395928052</v>
      </c>
      <c r="AW257">
        <f t="shared" si="114"/>
        <v>0.16010360758367162</v>
      </c>
      <c r="AX257" t="str">
        <f t="shared" si="115"/>
        <v>Sacred Heart</v>
      </c>
      <c r="AY257">
        <f t="shared" si="116"/>
        <v>0.47358683505497379</v>
      </c>
      <c r="AZ257" s="13">
        <f t="shared" si="117"/>
        <v>263</v>
      </c>
      <c r="BA257" t="str">
        <f t="shared" si="118"/>
        <v>Sacred Heart</v>
      </c>
      <c r="BB257" t="str">
        <f t="shared" si="119"/>
        <v/>
      </c>
      <c r="BC257">
        <v>256</v>
      </c>
    </row>
    <row r="258" spans="1:55" x14ac:dyDescent="0.25">
      <c r="A258">
        <v>1</v>
      </c>
      <c r="B258">
        <v>1</v>
      </c>
      <c r="C258">
        <v>1</v>
      </c>
      <c r="D258" t="s">
        <v>396</v>
      </c>
      <c r="E258">
        <f>VLOOKUP($D258,'AUTOMATED RPPF'!$C$2:'AUTOMATED RPPF'!$Q$365,2,FALSE)</f>
        <v>66.081800000000001</v>
      </c>
      <c r="F258">
        <f>VLOOKUP($D258,'AUTOMATED RPPF'!$C$2:'AUTOMATED RPPF'!$Q$365,3,FALSE)</f>
        <v>284</v>
      </c>
      <c r="G258">
        <f>VLOOKUP($D258,'AUTOMATED RPPF'!$C$2:'AUTOMATED RPPF'!$Q$365,4,FALSE)</f>
        <v>64.967699999999994</v>
      </c>
      <c r="H258">
        <f>VLOOKUP($D258,'AUTOMATED RPPF'!$C$2:'AUTOMATED RPPF'!$Q$365,5,FALSE)</f>
        <v>303</v>
      </c>
      <c r="I258">
        <f>VLOOKUP($D258,'AUTOMATED RPPF'!$C$2:'AUTOMATED RPPF'!$Q$365,6,FALSE)</f>
        <v>103.971</v>
      </c>
      <c r="J258">
        <f>VLOOKUP($D258,'AUTOMATED RPPF'!$C$2:'AUTOMATED RPPF'!$Q$365,7,FALSE)</f>
        <v>239</v>
      </c>
      <c r="K258">
        <f>VLOOKUP($D258,'AUTOMATED RPPF'!$C$2:'AUTOMATED RPPF'!$Q$365,8,FALSE)</f>
        <v>101.345</v>
      </c>
      <c r="L258">
        <f>VLOOKUP($D258,'AUTOMATED RPPF'!$C$2:'AUTOMATED RPPF'!$Q$365,9,FALSE)</f>
        <v>287</v>
      </c>
      <c r="M258">
        <f>VLOOKUP($D258,'AUTOMATED RPPF'!$C$2:'AUTOMATED RPPF'!$Q$365,10,FALSE)</f>
        <v>108.76300000000001</v>
      </c>
      <c r="N258">
        <f>VLOOKUP($D258,'AUTOMATED RPPF'!$C$2:'AUTOMATED RPPF'!$Q$365,11,FALSE)</f>
        <v>247</v>
      </c>
      <c r="O258">
        <f>VLOOKUP($D258,'AUTOMATED RPPF'!$C$2:'AUTOMATED RPPF'!$Q$365,12,FALSE)</f>
        <v>108.36199999999999</v>
      </c>
      <c r="P258">
        <f>VLOOKUP($D258,'AUTOMATED RPPF'!$C$2:'AUTOMATED RPPF'!$Q$365,13,FALSE)</f>
        <v>192</v>
      </c>
      <c r="Q258">
        <f>VLOOKUP($D258,'AUTOMATED RPPF'!$C$2:'AUTOMATED RPPF'!$Q$365,14,FALSE)</f>
        <v>-7.0170500000000002</v>
      </c>
      <c r="R258">
        <f>VLOOKUP($D258,'AUTOMATED RPPF'!$C$2:'AUTOMATED RPPF'!$Q$365,15,FALSE)</f>
        <v>243</v>
      </c>
      <c r="S258" t="str">
        <f t="shared" ref="S258:S321" si="120">U258</f>
        <v>Kansas City</v>
      </c>
      <c r="T258">
        <f t="shared" ref="T258:T321" si="121">K258</f>
        <v>101.345</v>
      </c>
      <c r="U258" t="str">
        <f t="shared" ref="U258:U321" si="122">X258</f>
        <v>Kansas City</v>
      </c>
      <c r="V258">
        <f t="shared" ref="V258:V321" si="123">(K258-O258)/E258</f>
        <v>-0.10618657482090373</v>
      </c>
      <c r="W258" s="13">
        <f t="shared" ref="W258:W321" si="124">RANK(V258,V:V,0)</f>
        <v>250</v>
      </c>
      <c r="X258" t="str">
        <f t="shared" ref="X258:X321" si="125">AD258</f>
        <v>Kansas City</v>
      </c>
      <c r="Y258">
        <f t="shared" ref="Y258:Y321" si="126">(K258^2)*E258</f>
        <v>678713.54782824509</v>
      </c>
      <c r="Z258" s="13">
        <f t="shared" ref="Z258:Z321" si="127">RANK(Y258,Y:Y,0)</f>
        <v>304</v>
      </c>
      <c r="AA258">
        <f t="shared" ref="AA258:AA321" si="128">O258^1.6/E258</f>
        <v>27.272274223521919</v>
      </c>
      <c r="AB258">
        <f t="shared" ref="AB258:AB321" si="129">RANK(AA258,AA:AA,1)</f>
        <v>230</v>
      </c>
      <c r="AC258">
        <f t="shared" ref="AC258:AC321" si="130">(AB258+W258)/2</f>
        <v>240</v>
      </c>
      <c r="AD258" t="str">
        <f t="shared" ref="AD258:AD321" si="131">D258</f>
        <v>Kansas City</v>
      </c>
      <c r="AE258">
        <f>VLOOKUP($AD258,'AUTOMATED RPPF'!$C$2:'AUTOMATED RPPF'!$AQ$365,17,FALSE)</f>
        <v>0.23432910000000001</v>
      </c>
      <c r="AF258" s="13">
        <f t="shared" ref="AF258:AF321" si="132">RANK(AE258,AE:AE,0)</f>
        <v>291</v>
      </c>
      <c r="AG258">
        <f>VLOOKUP($AD258,'AUTOMATED RPPF'!$C$2:'AUTOMATED RPPF'!$AQ$365,16,FALSE)</f>
        <v>0.45751930000000002</v>
      </c>
      <c r="AH258" s="13">
        <f t="shared" ref="AH258:AH321" si="133">RANK(AG258,AG:AG,0)</f>
        <v>193</v>
      </c>
      <c r="AI258">
        <f t="shared" ref="AI258:AI321" si="134">(AE258+AG258)/2</f>
        <v>0.34592420000000002</v>
      </c>
      <c r="AJ258" s="13">
        <f t="shared" ref="AJ258:AJ321" si="135">RANK(AI258,AI:AI,0)</f>
        <v>238</v>
      </c>
      <c r="AK258">
        <f>VLOOKUP($AD258,'AUTOMATED RPPF'!$C$2:'AUTOMATED RPPF'!$AQ$365,18,FALSE)</f>
        <v>0.2941261</v>
      </c>
      <c r="AL258" s="13">
        <f t="shared" ref="AL258:AL321" si="136">RANK(AK258,AK:AK,0)</f>
        <v>261</v>
      </c>
      <c r="AM258">
        <f>VLOOKUP($AD258,'AUTOMATED RPPF'!$C$2:'AUTOMATED RPPF'!$AQ$365,19,FALSE)</f>
        <v>0.19573070000000001</v>
      </c>
      <c r="AN258" s="13">
        <f t="shared" ref="AN258:AN321" si="137">RANK(AM258,AM:AM,0)</f>
        <v>307</v>
      </c>
      <c r="AO258">
        <f t="shared" ref="AO258:AO321" si="138">(Z258+(AJ258)+W258+AN258+AL258+AC258)/6</f>
        <v>266.66666666666669</v>
      </c>
      <c r="AP258">
        <f>IF(C258=1,(AO258/AE258),REF)</f>
        <v>1138.0006438238643</v>
      </c>
      <c r="AQ258" s="13">
        <f t="shared" ref="AQ258:AQ321" si="139">RANK(AP258,AP:AP,1)</f>
        <v>288</v>
      </c>
      <c r="AR258">
        <f>IF(B258=1,(AO258/AI258),REF)</f>
        <v>770.88179048088182</v>
      </c>
      <c r="AS258" s="13">
        <f t="shared" ref="AS258:AS321" si="140">RANK(AR258,AR:AR,1)</f>
        <v>250</v>
      </c>
      <c r="AT258">
        <f t="shared" ref="AT258:AT321" si="141">MIN(AQ258,AS258,AJ258,AL258)</f>
        <v>238</v>
      </c>
      <c r="AU258" t="str">
        <f t="shared" ref="AU258:AU321" si="142">D258</f>
        <v>Kansas City</v>
      </c>
      <c r="AV258">
        <f t="shared" ref="AV258:AV321" si="143">(AE258*(($BH$2)/((AP258)))^(1/10))</f>
        <v>0.12853654560506833</v>
      </c>
      <c r="AW258">
        <f t="shared" ref="AW258:AW321" si="144">(AI258*(($BG$2)/((AR258)))^(1/8))</f>
        <v>0.1714615700632946</v>
      </c>
      <c r="AX258" t="str">
        <f t="shared" ref="AX258:AX321" si="145">AU258</f>
        <v>Kansas City</v>
      </c>
      <c r="AY258">
        <f t="shared" ref="AY258:AY321" si="146">((AV258+AW258)/2)^(1/2.5)</f>
        <v>0.46820431566317561</v>
      </c>
      <c r="AZ258" s="13">
        <f t="shared" ref="AZ258:AZ321" si="147">RANK(AY258,AY:AY,0)</f>
        <v>266</v>
      </c>
      <c r="BA258" t="str">
        <f t="shared" ref="BA258:BA321" si="148">AX258</f>
        <v>Kansas City</v>
      </c>
      <c r="BB258" t="str">
        <f t="shared" ref="BB258:BB321" si="149">IF(OR((AF258&lt;17),(AH258&lt;17)),"y","")</f>
        <v/>
      </c>
      <c r="BC258">
        <v>257</v>
      </c>
    </row>
    <row r="259" spans="1:55" x14ac:dyDescent="0.25">
      <c r="A259">
        <v>1</v>
      </c>
      <c r="B259">
        <v>1</v>
      </c>
      <c r="C259">
        <v>1</v>
      </c>
      <c r="D259" t="s">
        <v>237</v>
      </c>
      <c r="E259">
        <f>VLOOKUP($D259,'AUTOMATED RPPF'!$C$2:'AUTOMATED RPPF'!$Q$365,2,FALSE)</f>
        <v>70.049000000000007</v>
      </c>
      <c r="F259">
        <f>VLOOKUP($D259,'AUTOMATED RPPF'!$C$2:'AUTOMATED RPPF'!$Q$365,3,FALSE)</f>
        <v>82</v>
      </c>
      <c r="G259">
        <f>VLOOKUP($D259,'AUTOMATED RPPF'!$C$2:'AUTOMATED RPPF'!$Q$365,4,FALSE)</f>
        <v>68.782799999999995</v>
      </c>
      <c r="H259">
        <f>VLOOKUP($D259,'AUTOMATED RPPF'!$C$2:'AUTOMATED RPPF'!$Q$365,5,FALSE)</f>
        <v>103</v>
      </c>
      <c r="I259">
        <f>VLOOKUP($D259,'AUTOMATED RPPF'!$C$2:'AUTOMATED RPPF'!$Q$365,6,FALSE)</f>
        <v>108.913</v>
      </c>
      <c r="J259">
        <f>VLOOKUP($D259,'AUTOMATED RPPF'!$C$2:'AUTOMATED RPPF'!$Q$365,7,FALSE)</f>
        <v>110</v>
      </c>
      <c r="K259">
        <f>VLOOKUP($D259,'AUTOMATED RPPF'!$C$2:'AUTOMATED RPPF'!$Q$365,8,FALSE)</f>
        <v>108.79900000000001</v>
      </c>
      <c r="L259">
        <f>VLOOKUP($D259,'AUTOMATED RPPF'!$C$2:'AUTOMATED RPPF'!$Q$365,9,FALSE)</f>
        <v>150</v>
      </c>
      <c r="M259">
        <f>VLOOKUP($D259,'AUTOMATED RPPF'!$C$2:'AUTOMATED RPPF'!$Q$365,10,FALSE)</f>
        <v>117.345</v>
      </c>
      <c r="N259">
        <f>VLOOKUP($D259,'AUTOMATED RPPF'!$C$2:'AUTOMATED RPPF'!$Q$365,11,FALSE)</f>
        <v>353</v>
      </c>
      <c r="O259">
        <f>VLOOKUP($D259,'AUTOMATED RPPF'!$C$2:'AUTOMATED RPPF'!$Q$365,12,FALSE)</f>
        <v>118.158</v>
      </c>
      <c r="P259">
        <f>VLOOKUP($D259,'AUTOMATED RPPF'!$C$2:'AUTOMATED RPPF'!$Q$365,13,FALSE)</f>
        <v>349</v>
      </c>
      <c r="Q259">
        <f>VLOOKUP($D259,'AUTOMATED RPPF'!$C$2:'AUTOMATED RPPF'!$Q$365,14,FALSE)</f>
        <v>-9.3588400000000007</v>
      </c>
      <c r="R259">
        <f>VLOOKUP($D259,'AUTOMATED RPPF'!$C$2:'AUTOMATED RPPF'!$Q$365,15,FALSE)</f>
        <v>276</v>
      </c>
      <c r="S259" t="str">
        <f t="shared" si="120"/>
        <v>North Dakota</v>
      </c>
      <c r="T259">
        <f t="shared" si="121"/>
        <v>108.79900000000001</v>
      </c>
      <c r="U259" t="str">
        <f t="shared" si="122"/>
        <v>North Dakota</v>
      </c>
      <c r="V259">
        <f t="shared" si="123"/>
        <v>-0.13360647546717289</v>
      </c>
      <c r="W259" s="13">
        <f t="shared" si="124"/>
        <v>274</v>
      </c>
      <c r="X259" t="str">
        <f t="shared" si="125"/>
        <v>North Dakota</v>
      </c>
      <c r="Y259">
        <f t="shared" si="126"/>
        <v>829185.59196764918</v>
      </c>
      <c r="Z259" s="13">
        <f t="shared" si="127"/>
        <v>125</v>
      </c>
      <c r="AA259">
        <f t="shared" si="128"/>
        <v>29.548747047146193</v>
      </c>
      <c r="AB259">
        <f t="shared" si="129"/>
        <v>328</v>
      </c>
      <c r="AC259">
        <f t="shared" si="130"/>
        <v>301</v>
      </c>
      <c r="AD259" t="str">
        <f t="shared" si="131"/>
        <v>North Dakota</v>
      </c>
      <c r="AE259">
        <f>VLOOKUP($AD259,'AUTOMATED RPPF'!$C$2:'AUTOMATED RPPF'!$AQ$365,17,FALSE)</f>
        <v>0.26092700000000002</v>
      </c>
      <c r="AF259" s="13">
        <f t="shared" si="132"/>
        <v>270</v>
      </c>
      <c r="AG259">
        <f>VLOOKUP($AD259,'AUTOMATED RPPF'!$C$2:'AUTOMATED RPPF'!$AQ$365,16,FALSE)</f>
        <v>0.39362229999999998</v>
      </c>
      <c r="AH259" s="13">
        <f t="shared" si="133"/>
        <v>224</v>
      </c>
      <c r="AI259">
        <f t="shared" si="134"/>
        <v>0.32727465</v>
      </c>
      <c r="AJ259" s="13">
        <f t="shared" si="135"/>
        <v>249</v>
      </c>
      <c r="AK259">
        <f>VLOOKUP($AD259,'AUTOMATED RPPF'!$C$2:'AUTOMATED RPPF'!$AQ$365,18,FALSE)</f>
        <v>0.29682599999999998</v>
      </c>
      <c r="AL259" s="13">
        <f t="shared" si="136"/>
        <v>260</v>
      </c>
      <c r="AM259">
        <f>VLOOKUP($AD259,'AUTOMATED RPPF'!$C$2:'AUTOMATED RPPF'!$AQ$365,19,FALSE)</f>
        <v>0.35802210000000001</v>
      </c>
      <c r="AN259" s="13">
        <f t="shared" si="137"/>
        <v>221</v>
      </c>
      <c r="AO259">
        <f t="shared" si="138"/>
        <v>238.33333333333334</v>
      </c>
      <c r="AP259">
        <f>IF(C259=1,(AO259/AE259),REF)</f>
        <v>913.41000867420132</v>
      </c>
      <c r="AQ259" s="13">
        <f t="shared" si="139"/>
        <v>263</v>
      </c>
      <c r="AR259">
        <f>IF(B259=1,(AO259/AI259),REF)</f>
        <v>728.23646235152444</v>
      </c>
      <c r="AS259" s="13">
        <f t="shared" si="140"/>
        <v>244</v>
      </c>
      <c r="AT259">
        <f t="shared" si="141"/>
        <v>244</v>
      </c>
      <c r="AU259" t="str">
        <f t="shared" si="142"/>
        <v>North Dakota</v>
      </c>
      <c r="AV259">
        <f t="shared" si="143"/>
        <v>0.14630767024979557</v>
      </c>
      <c r="AW259">
        <f t="shared" si="144"/>
        <v>0.16337576679666063</v>
      </c>
      <c r="AX259" t="str">
        <f t="shared" si="145"/>
        <v>North Dakota</v>
      </c>
      <c r="AY259">
        <f t="shared" si="146"/>
        <v>0.47419305942176443</v>
      </c>
      <c r="AZ259" s="13">
        <f t="shared" si="147"/>
        <v>262</v>
      </c>
      <c r="BA259" t="str">
        <f t="shared" si="148"/>
        <v>North Dakota</v>
      </c>
      <c r="BB259" t="str">
        <f t="shared" si="149"/>
        <v/>
      </c>
      <c r="BC259">
        <v>258</v>
      </c>
    </row>
    <row r="260" spans="1:55" x14ac:dyDescent="0.25">
      <c r="A260">
        <v>1</v>
      </c>
      <c r="B260">
        <v>1</v>
      </c>
      <c r="C260">
        <v>1</v>
      </c>
      <c r="D260" t="s">
        <v>324</v>
      </c>
      <c r="E260">
        <f>VLOOKUP($D260,'AUTOMATED RPPF'!$C$2:'AUTOMATED RPPF'!$Q$365,2,FALSE)</f>
        <v>67.860600000000005</v>
      </c>
      <c r="F260">
        <f>VLOOKUP($D260,'AUTOMATED RPPF'!$C$2:'AUTOMATED RPPF'!$Q$365,3,FALSE)</f>
        <v>195</v>
      </c>
      <c r="G260">
        <f>VLOOKUP($D260,'AUTOMATED RPPF'!$C$2:'AUTOMATED RPPF'!$Q$365,4,FALSE)</f>
        <v>67.434399999999997</v>
      </c>
      <c r="H260">
        <f>VLOOKUP($D260,'AUTOMATED RPPF'!$C$2:'AUTOMATED RPPF'!$Q$365,5,FALSE)</f>
        <v>183</v>
      </c>
      <c r="I260">
        <f>VLOOKUP($D260,'AUTOMATED RPPF'!$C$2:'AUTOMATED RPPF'!$Q$365,6,FALSE)</f>
        <v>101.42</v>
      </c>
      <c r="J260">
        <f>VLOOKUP($D260,'AUTOMATED RPPF'!$C$2:'AUTOMATED RPPF'!$Q$365,7,FALSE)</f>
        <v>274</v>
      </c>
      <c r="K260">
        <f>VLOOKUP($D260,'AUTOMATED RPPF'!$C$2:'AUTOMATED RPPF'!$Q$365,8,FALSE)</f>
        <v>102.122</v>
      </c>
      <c r="L260">
        <f>VLOOKUP($D260,'AUTOMATED RPPF'!$C$2:'AUTOMATED RPPF'!$Q$365,9,FALSE)</f>
        <v>275</v>
      </c>
      <c r="M260">
        <f>VLOOKUP($D260,'AUTOMATED RPPF'!$C$2:'AUTOMATED RPPF'!$Q$365,10,FALSE)</f>
        <v>106.539</v>
      </c>
      <c r="N260">
        <f>VLOOKUP($D260,'AUTOMATED RPPF'!$C$2:'AUTOMATED RPPF'!$Q$365,11,FALSE)</f>
        <v>185</v>
      </c>
      <c r="O260">
        <f>VLOOKUP($D260,'AUTOMATED RPPF'!$C$2:'AUTOMATED RPPF'!$Q$365,12,FALSE)</f>
        <v>112.776</v>
      </c>
      <c r="P260">
        <f>VLOOKUP($D260,'AUTOMATED RPPF'!$C$2:'AUTOMATED RPPF'!$Q$365,13,FALSE)</f>
        <v>280</v>
      </c>
      <c r="Q260">
        <f>VLOOKUP($D260,'AUTOMATED RPPF'!$C$2:'AUTOMATED RPPF'!$Q$365,14,FALSE)</f>
        <v>-10.6534</v>
      </c>
      <c r="R260">
        <f>VLOOKUP($D260,'AUTOMATED RPPF'!$C$2:'AUTOMATED RPPF'!$Q$365,15,FALSE)</f>
        <v>290</v>
      </c>
      <c r="S260" t="str">
        <f t="shared" si="120"/>
        <v>Tennessee Martin</v>
      </c>
      <c r="T260">
        <f t="shared" si="121"/>
        <v>102.122</v>
      </c>
      <c r="U260" t="str">
        <f t="shared" si="122"/>
        <v>Tennessee Martin</v>
      </c>
      <c r="V260">
        <f t="shared" si="123"/>
        <v>-0.1569983171383689</v>
      </c>
      <c r="W260" s="13">
        <f t="shared" si="124"/>
        <v>293</v>
      </c>
      <c r="X260" t="str">
        <f t="shared" si="125"/>
        <v>Tennessee Martin</v>
      </c>
      <c r="Y260">
        <f t="shared" si="126"/>
        <v>707711.60704997042</v>
      </c>
      <c r="Z260" s="13">
        <f t="shared" si="127"/>
        <v>270</v>
      </c>
      <c r="AA260">
        <f t="shared" si="128"/>
        <v>28.309291708967553</v>
      </c>
      <c r="AB260">
        <f t="shared" si="129"/>
        <v>289</v>
      </c>
      <c r="AC260">
        <f t="shared" si="130"/>
        <v>291</v>
      </c>
      <c r="AD260" t="str">
        <f t="shared" si="131"/>
        <v>Tennessee Martin</v>
      </c>
      <c r="AE260">
        <f>VLOOKUP($AD260,'AUTOMATED RPPF'!$C$2:'AUTOMATED RPPF'!$AQ$365,17,FALSE)</f>
        <v>0.30042540000000001</v>
      </c>
      <c r="AF260" s="13">
        <f t="shared" si="132"/>
        <v>254</v>
      </c>
      <c r="AG260">
        <f>VLOOKUP($AD260,'AUTOMATED RPPF'!$C$2:'AUTOMATED RPPF'!$AQ$365,16,FALSE)</f>
        <v>0.2330294</v>
      </c>
      <c r="AH260" s="13">
        <f t="shared" si="133"/>
        <v>294</v>
      </c>
      <c r="AI260">
        <f t="shared" si="134"/>
        <v>0.2667274</v>
      </c>
      <c r="AJ260" s="13">
        <f t="shared" si="135"/>
        <v>282</v>
      </c>
      <c r="AK260">
        <f>VLOOKUP($AD260,'AUTOMATED RPPF'!$C$2:'AUTOMATED RPPF'!$AQ$365,18,FALSE)</f>
        <v>0.17923210000000001</v>
      </c>
      <c r="AL260" s="13">
        <f t="shared" si="136"/>
        <v>321</v>
      </c>
      <c r="AM260">
        <f>VLOOKUP($AD260,'AUTOMATED RPPF'!$C$2:'AUTOMATED RPPF'!$AQ$365,19,FALSE)</f>
        <v>0.44161850000000002</v>
      </c>
      <c r="AN260" s="13">
        <f t="shared" si="137"/>
        <v>185</v>
      </c>
      <c r="AO260">
        <f t="shared" si="138"/>
        <v>273.66666666666669</v>
      </c>
      <c r="AP260">
        <f>IF(C260=1,(AO260/AE260),REF)</f>
        <v>910.93052274097556</v>
      </c>
      <c r="AQ260" s="13">
        <f t="shared" si="139"/>
        <v>262</v>
      </c>
      <c r="AR260">
        <f>IF(B260=1,(AO260/AI260),REF)</f>
        <v>1026.016324782031</v>
      </c>
      <c r="AS260" s="13">
        <f t="shared" si="140"/>
        <v>284</v>
      </c>
      <c r="AT260">
        <f t="shared" si="141"/>
        <v>262</v>
      </c>
      <c r="AU260" t="str">
        <f t="shared" si="142"/>
        <v>Tennessee Martin</v>
      </c>
      <c r="AV260">
        <f t="shared" si="143"/>
        <v>0.16850111269235982</v>
      </c>
      <c r="AW260">
        <f t="shared" si="144"/>
        <v>0.12756533446893864</v>
      </c>
      <c r="AX260" t="str">
        <f t="shared" si="145"/>
        <v>Tennessee Martin</v>
      </c>
      <c r="AY260">
        <f t="shared" si="146"/>
        <v>0.46574014986303697</v>
      </c>
      <c r="AZ260" s="13">
        <f t="shared" si="147"/>
        <v>267</v>
      </c>
      <c r="BA260" t="str">
        <f t="shared" si="148"/>
        <v>Tennessee Martin</v>
      </c>
      <c r="BB260" t="str">
        <f t="shared" si="149"/>
        <v/>
      </c>
      <c r="BC260">
        <v>259</v>
      </c>
    </row>
    <row r="261" spans="1:55" x14ac:dyDescent="0.25">
      <c r="A261">
        <v>1</v>
      </c>
      <c r="B261">
        <v>1</v>
      </c>
      <c r="C261">
        <v>1</v>
      </c>
      <c r="D261" t="s">
        <v>363</v>
      </c>
      <c r="E261">
        <f>VLOOKUP($D261,'AUTOMATED RPPF'!$C$2:'AUTOMATED RPPF'!$Q$365,2,FALSE)</f>
        <v>68.210800000000006</v>
      </c>
      <c r="F261">
        <f>VLOOKUP($D261,'AUTOMATED RPPF'!$C$2:'AUTOMATED RPPF'!$Q$365,3,FALSE)</f>
        <v>181</v>
      </c>
      <c r="G261">
        <f>VLOOKUP($D261,'AUTOMATED RPPF'!$C$2:'AUTOMATED RPPF'!$Q$365,4,FALSE)</f>
        <v>68.253900000000002</v>
      </c>
      <c r="H261">
        <f>VLOOKUP($D261,'AUTOMATED RPPF'!$C$2:'AUTOMATED RPPF'!$Q$365,5,FALSE)</f>
        <v>132</v>
      </c>
      <c r="I261">
        <f>VLOOKUP($D261,'AUTOMATED RPPF'!$C$2:'AUTOMATED RPPF'!$Q$365,6,FALSE)</f>
        <v>105.851</v>
      </c>
      <c r="J261">
        <f>VLOOKUP($D261,'AUTOMATED RPPF'!$C$2:'AUTOMATED RPPF'!$Q$365,7,FALSE)</f>
        <v>178</v>
      </c>
      <c r="K261">
        <f>VLOOKUP($D261,'AUTOMATED RPPF'!$C$2:'AUTOMATED RPPF'!$Q$365,8,FALSE)</f>
        <v>106.911</v>
      </c>
      <c r="L261">
        <f>VLOOKUP($D261,'AUTOMATED RPPF'!$C$2:'AUTOMATED RPPF'!$Q$365,9,FALSE)</f>
        <v>187</v>
      </c>
      <c r="M261">
        <f>VLOOKUP($D261,'AUTOMATED RPPF'!$C$2:'AUTOMATED RPPF'!$Q$365,10,FALSE)</f>
        <v>111.08199999999999</v>
      </c>
      <c r="N261">
        <f>VLOOKUP($D261,'AUTOMATED RPPF'!$C$2:'AUTOMATED RPPF'!$Q$365,11,FALSE)</f>
        <v>298</v>
      </c>
      <c r="O261">
        <f>VLOOKUP($D261,'AUTOMATED RPPF'!$C$2:'AUTOMATED RPPF'!$Q$365,12,FALSE)</f>
        <v>113.075</v>
      </c>
      <c r="P261">
        <f>VLOOKUP($D261,'AUTOMATED RPPF'!$C$2:'AUTOMATED RPPF'!$Q$365,13,FALSE)</f>
        <v>288</v>
      </c>
      <c r="Q261">
        <f>VLOOKUP($D261,'AUTOMATED RPPF'!$C$2:'AUTOMATED RPPF'!$Q$365,14,FALSE)</f>
        <v>-6.1643299999999996</v>
      </c>
      <c r="R261">
        <f>VLOOKUP($D261,'AUTOMATED RPPF'!$C$2:'AUTOMATED RPPF'!$Q$365,15,FALSE)</f>
        <v>235</v>
      </c>
      <c r="S261" t="str">
        <f t="shared" si="120"/>
        <v>Valparaiso</v>
      </c>
      <c r="T261">
        <f t="shared" si="121"/>
        <v>106.911</v>
      </c>
      <c r="U261" t="str">
        <f t="shared" si="122"/>
        <v>Valparaiso</v>
      </c>
      <c r="V261">
        <f t="shared" si="123"/>
        <v>-9.0366921367290826E-2</v>
      </c>
      <c r="W261" s="13">
        <f t="shared" si="124"/>
        <v>236</v>
      </c>
      <c r="X261" t="str">
        <f t="shared" si="125"/>
        <v>Valparaiso</v>
      </c>
      <c r="Y261">
        <f t="shared" si="126"/>
        <v>779646.84660094685</v>
      </c>
      <c r="Z261" s="13">
        <f t="shared" si="127"/>
        <v>184</v>
      </c>
      <c r="AA261">
        <f t="shared" si="128"/>
        <v>28.28351693481191</v>
      </c>
      <c r="AB261">
        <f t="shared" si="129"/>
        <v>287</v>
      </c>
      <c r="AC261">
        <f t="shared" si="130"/>
        <v>261.5</v>
      </c>
      <c r="AD261" t="str">
        <f t="shared" si="131"/>
        <v>Valparaiso</v>
      </c>
      <c r="AE261">
        <f>VLOOKUP($AD261,'AUTOMATED RPPF'!$C$2:'AUTOMATED RPPF'!$AQ$365,17,FALSE)</f>
        <v>0.27332640000000002</v>
      </c>
      <c r="AF261" s="13">
        <f t="shared" si="132"/>
        <v>264</v>
      </c>
      <c r="AG261">
        <f>VLOOKUP($AD261,'AUTOMATED RPPF'!$C$2:'AUTOMATED RPPF'!$AQ$365,16,FALSE)</f>
        <v>0.36922349999999998</v>
      </c>
      <c r="AH261" s="13">
        <f t="shared" si="133"/>
        <v>235</v>
      </c>
      <c r="AI261">
        <f t="shared" si="134"/>
        <v>0.32127495</v>
      </c>
      <c r="AJ261" s="13">
        <f t="shared" si="135"/>
        <v>251</v>
      </c>
      <c r="AK261">
        <f>VLOOKUP($AD261,'AUTOMATED RPPF'!$C$2:'AUTOMATED RPPF'!$AQ$365,18,FALSE)</f>
        <v>0.31502429999999998</v>
      </c>
      <c r="AL261" s="13">
        <f t="shared" si="136"/>
        <v>243</v>
      </c>
      <c r="AM261">
        <f>VLOOKUP($AD261,'AUTOMATED RPPF'!$C$2:'AUTOMATED RPPF'!$AQ$365,19,FALSE)</f>
        <v>0.29882560000000002</v>
      </c>
      <c r="AN261" s="13">
        <f t="shared" si="137"/>
        <v>255</v>
      </c>
      <c r="AO261">
        <f t="shared" si="138"/>
        <v>238.41666666666666</v>
      </c>
      <c r="AP261">
        <f>IF(C261=1,(AO261/AE261),REF)</f>
        <v>872.27822364274596</v>
      </c>
      <c r="AQ261" s="13">
        <f t="shared" si="139"/>
        <v>259</v>
      </c>
      <c r="AR261">
        <f>IF(B261=1,(AO261/AI261),REF)</f>
        <v>742.0954128750675</v>
      </c>
      <c r="AS261" s="13">
        <f t="shared" si="140"/>
        <v>246</v>
      </c>
      <c r="AT261">
        <f t="shared" si="141"/>
        <v>243</v>
      </c>
      <c r="AU261" t="str">
        <f t="shared" si="142"/>
        <v>Valparaiso</v>
      </c>
      <c r="AV261">
        <f t="shared" si="143"/>
        <v>0.15396809224419919</v>
      </c>
      <c r="AW261">
        <f t="shared" si="144"/>
        <v>0.16000321922401423</v>
      </c>
      <c r="AX261" t="str">
        <f t="shared" si="145"/>
        <v>Valparaiso</v>
      </c>
      <c r="AY261">
        <f t="shared" si="146"/>
        <v>0.47680849961149135</v>
      </c>
      <c r="AZ261" s="13">
        <f t="shared" si="147"/>
        <v>257</v>
      </c>
      <c r="BA261" t="str">
        <f t="shared" si="148"/>
        <v>Valparaiso</v>
      </c>
      <c r="BB261" t="str">
        <f t="shared" si="149"/>
        <v/>
      </c>
      <c r="BC261">
        <v>260</v>
      </c>
    </row>
    <row r="262" spans="1:55" x14ac:dyDescent="0.25">
      <c r="A262">
        <v>1</v>
      </c>
      <c r="B262">
        <v>1</v>
      </c>
      <c r="C262">
        <v>1</v>
      </c>
      <c r="D262" t="s">
        <v>45</v>
      </c>
      <c r="E262">
        <f>VLOOKUP($D262,'AUTOMATED RPPF'!$C$2:'AUTOMATED RPPF'!$Q$365,2,FALSE)</f>
        <v>63.669199999999996</v>
      </c>
      <c r="F262">
        <f>VLOOKUP($D262,'AUTOMATED RPPF'!$C$2:'AUTOMATED RPPF'!$Q$365,3,FALSE)</f>
        <v>357</v>
      </c>
      <c r="G262">
        <f>VLOOKUP($D262,'AUTOMATED RPPF'!$C$2:'AUTOMATED RPPF'!$Q$365,4,FALSE)</f>
        <v>63.456899999999997</v>
      </c>
      <c r="H262">
        <f>VLOOKUP($D262,'AUTOMATED RPPF'!$C$2:'AUTOMATED RPPF'!$Q$365,5,FALSE)</f>
        <v>347</v>
      </c>
      <c r="I262">
        <f>VLOOKUP($D262,'AUTOMATED RPPF'!$C$2:'AUTOMATED RPPF'!$Q$365,6,FALSE)</f>
        <v>105.09099999999999</v>
      </c>
      <c r="J262">
        <f>VLOOKUP($D262,'AUTOMATED RPPF'!$C$2:'AUTOMATED RPPF'!$Q$365,7,FALSE)</f>
        <v>198</v>
      </c>
      <c r="K262">
        <f>VLOOKUP($D262,'AUTOMATED RPPF'!$C$2:'AUTOMATED RPPF'!$Q$365,8,FALSE)</f>
        <v>104.74299999999999</v>
      </c>
      <c r="L262">
        <f>VLOOKUP($D262,'AUTOMATED RPPF'!$C$2:'AUTOMATED RPPF'!$Q$365,9,FALSE)</f>
        <v>224</v>
      </c>
      <c r="M262">
        <f>VLOOKUP($D262,'AUTOMATED RPPF'!$C$2:'AUTOMATED RPPF'!$Q$365,10,FALSE)</f>
        <v>107.97799999999999</v>
      </c>
      <c r="N262">
        <f>VLOOKUP($D262,'AUTOMATED RPPF'!$C$2:'AUTOMATED RPPF'!$Q$365,11,FALSE)</f>
        <v>224</v>
      </c>
      <c r="O262">
        <f>VLOOKUP($D262,'AUTOMATED RPPF'!$C$2:'AUTOMATED RPPF'!$Q$365,12,FALSE)</f>
        <v>111.77500000000001</v>
      </c>
      <c r="P262">
        <f>VLOOKUP($D262,'AUTOMATED RPPF'!$C$2:'AUTOMATED RPPF'!$Q$365,13,FALSE)</f>
        <v>254</v>
      </c>
      <c r="Q262">
        <f>VLOOKUP($D262,'AUTOMATED RPPF'!$C$2:'AUTOMATED RPPF'!$Q$365,14,FALSE)</f>
        <v>-7.03165</v>
      </c>
      <c r="R262">
        <f>VLOOKUP($D262,'AUTOMATED RPPF'!$C$2:'AUTOMATED RPPF'!$Q$365,15,FALSE)</f>
        <v>244</v>
      </c>
      <c r="S262" t="str">
        <f t="shared" si="120"/>
        <v>American</v>
      </c>
      <c r="T262">
        <f t="shared" si="121"/>
        <v>104.74299999999999</v>
      </c>
      <c r="U262" t="str">
        <f t="shared" si="122"/>
        <v>American</v>
      </c>
      <c r="V262">
        <f t="shared" si="123"/>
        <v>-0.11044586707544639</v>
      </c>
      <c r="W262" s="13">
        <f t="shared" si="124"/>
        <v>255</v>
      </c>
      <c r="X262" t="str">
        <f t="shared" si="125"/>
        <v>American</v>
      </c>
      <c r="Y262">
        <f t="shared" si="126"/>
        <v>698520.90856299072</v>
      </c>
      <c r="Z262" s="13">
        <f t="shared" si="127"/>
        <v>280</v>
      </c>
      <c r="AA262">
        <f t="shared" si="128"/>
        <v>29.745556105504747</v>
      </c>
      <c r="AB262">
        <f t="shared" si="129"/>
        <v>333</v>
      </c>
      <c r="AC262">
        <f t="shared" si="130"/>
        <v>294</v>
      </c>
      <c r="AD262" t="str">
        <f t="shared" si="131"/>
        <v>American</v>
      </c>
      <c r="AE262">
        <f>VLOOKUP($AD262,'AUTOMATED RPPF'!$C$2:'AUTOMATED RPPF'!$AQ$365,17,FALSE)</f>
        <v>0.25592749999999997</v>
      </c>
      <c r="AF262" s="13">
        <f t="shared" si="132"/>
        <v>275</v>
      </c>
      <c r="AG262">
        <f>VLOOKUP($AD262,'AUTOMATED RPPF'!$C$2:'AUTOMATED RPPF'!$AQ$365,16,FALSE)</f>
        <v>0.42632059999999999</v>
      </c>
      <c r="AH262" s="13">
        <f t="shared" si="133"/>
        <v>206</v>
      </c>
      <c r="AI262">
        <f t="shared" si="134"/>
        <v>0.34112405000000001</v>
      </c>
      <c r="AJ262" s="13">
        <f t="shared" si="135"/>
        <v>243</v>
      </c>
      <c r="AK262">
        <f>VLOOKUP($AD262,'AUTOMATED RPPF'!$C$2:'AUTOMATED RPPF'!$AQ$365,18,FALSE)</f>
        <v>0.3369238</v>
      </c>
      <c r="AL262" s="13">
        <f t="shared" si="136"/>
        <v>238</v>
      </c>
      <c r="AM262">
        <f>VLOOKUP($AD262,'AUTOMATED RPPF'!$C$2:'AUTOMATED RPPF'!$AQ$365,19,FALSE)</f>
        <v>0.27552660000000001</v>
      </c>
      <c r="AN262" s="13">
        <f t="shared" si="137"/>
        <v>266</v>
      </c>
      <c r="AO262">
        <f t="shared" si="138"/>
        <v>262.66666666666669</v>
      </c>
      <c r="AP262">
        <f>IF(C262=1,(AO262/AE262),REF)</f>
        <v>1026.3323271890154</v>
      </c>
      <c r="AQ262" s="13">
        <f t="shared" si="139"/>
        <v>277</v>
      </c>
      <c r="AR262">
        <f>IF(B262=1,(AO262/AI262),REF)</f>
        <v>770.00336583324065</v>
      </c>
      <c r="AS262" s="13">
        <f t="shared" si="140"/>
        <v>249</v>
      </c>
      <c r="AT262">
        <f t="shared" si="141"/>
        <v>238</v>
      </c>
      <c r="AU262" t="str">
        <f t="shared" si="142"/>
        <v>American</v>
      </c>
      <c r="AV262">
        <f t="shared" si="143"/>
        <v>0.14184133295917137</v>
      </c>
      <c r="AW262">
        <f t="shared" si="144"/>
        <v>0.1691064161205604</v>
      </c>
      <c r="AX262" t="str">
        <f t="shared" si="145"/>
        <v>American</v>
      </c>
      <c r="AY262">
        <f t="shared" si="146"/>
        <v>0.474966488317348</v>
      </c>
      <c r="AZ262" s="13">
        <f t="shared" si="147"/>
        <v>260</v>
      </c>
      <c r="BA262" t="str">
        <f t="shared" si="148"/>
        <v>American</v>
      </c>
      <c r="BB262" t="str">
        <f t="shared" si="149"/>
        <v/>
      </c>
      <c r="BC262">
        <v>261</v>
      </c>
    </row>
    <row r="263" spans="1:55" x14ac:dyDescent="0.25">
      <c r="A263">
        <v>1</v>
      </c>
      <c r="B263">
        <v>1</v>
      </c>
      <c r="C263">
        <v>1</v>
      </c>
      <c r="D263" t="s">
        <v>348</v>
      </c>
      <c r="E263">
        <f>VLOOKUP($D263,'AUTOMATED RPPF'!$C$2:'AUTOMATED RPPF'!$Q$365,2,FALSE)</f>
        <v>71.168599999999998</v>
      </c>
      <c r="F263">
        <f>VLOOKUP($D263,'AUTOMATED RPPF'!$C$2:'AUTOMATED RPPF'!$Q$365,3,FALSE)</f>
        <v>37</v>
      </c>
      <c r="G263">
        <f>VLOOKUP($D263,'AUTOMATED RPPF'!$C$2:'AUTOMATED RPPF'!$Q$365,4,FALSE)</f>
        <v>70.861199999999997</v>
      </c>
      <c r="H263">
        <f>VLOOKUP($D263,'AUTOMATED RPPF'!$C$2:'AUTOMATED RPPF'!$Q$365,5,FALSE)</f>
        <v>27</v>
      </c>
      <c r="I263">
        <f>VLOOKUP($D263,'AUTOMATED RPPF'!$C$2:'AUTOMATED RPPF'!$Q$365,6,FALSE)</f>
        <v>106.411</v>
      </c>
      <c r="J263">
        <f>VLOOKUP($D263,'AUTOMATED RPPF'!$C$2:'AUTOMATED RPPF'!$Q$365,7,FALSE)</f>
        <v>166</v>
      </c>
      <c r="K263">
        <f>VLOOKUP($D263,'AUTOMATED RPPF'!$C$2:'AUTOMATED RPPF'!$Q$365,8,FALSE)</f>
        <v>106.55</v>
      </c>
      <c r="L263">
        <f>VLOOKUP($D263,'AUTOMATED RPPF'!$C$2:'AUTOMATED RPPF'!$Q$365,9,FALSE)</f>
        <v>195</v>
      </c>
      <c r="M263">
        <f>VLOOKUP($D263,'AUTOMATED RPPF'!$C$2:'AUTOMATED RPPF'!$Q$365,10,FALSE)</f>
        <v>109.544</v>
      </c>
      <c r="N263">
        <f>VLOOKUP($D263,'AUTOMATED RPPF'!$C$2:'AUTOMATED RPPF'!$Q$365,11,FALSE)</f>
        <v>265</v>
      </c>
      <c r="O263">
        <f>VLOOKUP($D263,'AUTOMATED RPPF'!$C$2:'AUTOMATED RPPF'!$Q$365,12,FALSE)</f>
        <v>115.73399999999999</v>
      </c>
      <c r="P263">
        <f>VLOOKUP($D263,'AUTOMATED RPPF'!$C$2:'AUTOMATED RPPF'!$Q$365,13,FALSE)</f>
        <v>326</v>
      </c>
      <c r="Q263">
        <f>VLOOKUP($D263,'AUTOMATED RPPF'!$C$2:'AUTOMATED RPPF'!$Q$365,14,FALSE)</f>
        <v>-9.1837599999999995</v>
      </c>
      <c r="R263">
        <f>VLOOKUP($D263,'AUTOMATED RPPF'!$C$2:'AUTOMATED RPPF'!$Q$365,15,FALSE)</f>
        <v>275</v>
      </c>
      <c r="S263" t="str">
        <f t="shared" si="120"/>
        <v>UMBC</v>
      </c>
      <c r="T263">
        <f t="shared" si="121"/>
        <v>106.55</v>
      </c>
      <c r="U263" t="str">
        <f t="shared" si="122"/>
        <v>UMBC</v>
      </c>
      <c r="V263">
        <f t="shared" si="123"/>
        <v>-0.12904567463741029</v>
      </c>
      <c r="W263" s="13">
        <f t="shared" si="124"/>
        <v>270</v>
      </c>
      <c r="X263" t="str">
        <f t="shared" si="125"/>
        <v>UMBC</v>
      </c>
      <c r="Y263">
        <f t="shared" si="126"/>
        <v>807970.17686150002</v>
      </c>
      <c r="Z263" s="13">
        <f t="shared" si="127"/>
        <v>144</v>
      </c>
      <c r="AA263">
        <f t="shared" si="128"/>
        <v>28.135142486103849</v>
      </c>
      <c r="AB263">
        <f t="shared" si="129"/>
        <v>274</v>
      </c>
      <c r="AC263">
        <f t="shared" si="130"/>
        <v>272</v>
      </c>
      <c r="AD263" t="str">
        <f t="shared" si="131"/>
        <v>UMBC</v>
      </c>
      <c r="AE263">
        <f>VLOOKUP($AD263,'AUTOMATED RPPF'!$C$2:'AUTOMATED RPPF'!$AQ$365,17,FALSE)</f>
        <v>0.34532289999999999</v>
      </c>
      <c r="AF263" s="13">
        <f t="shared" si="132"/>
        <v>229</v>
      </c>
      <c r="AG263">
        <f>VLOOKUP($AD263,'AUTOMATED RPPF'!$C$2:'AUTOMATED RPPF'!$AQ$365,16,FALSE)</f>
        <v>0.14003360000000001</v>
      </c>
      <c r="AH263" s="13">
        <f t="shared" si="133"/>
        <v>336</v>
      </c>
      <c r="AI263">
        <f t="shared" si="134"/>
        <v>0.24267824999999998</v>
      </c>
      <c r="AJ263" s="13">
        <f t="shared" si="135"/>
        <v>294</v>
      </c>
      <c r="AK263">
        <f>VLOOKUP($AD263,'AUTOMATED RPPF'!$C$2:'AUTOMATED RPPF'!$AQ$365,18,FALSE)</f>
        <v>0.30722509999999997</v>
      </c>
      <c r="AL263" s="13">
        <f t="shared" si="136"/>
        <v>251</v>
      </c>
      <c r="AM263">
        <f>VLOOKUP($AD263,'AUTOMATED RPPF'!$C$2:'AUTOMATED RPPF'!$AQ$365,19,FALSE)</f>
        <v>0.33262350000000002</v>
      </c>
      <c r="AN263" s="13">
        <f t="shared" si="137"/>
        <v>236</v>
      </c>
      <c r="AO263">
        <f t="shared" si="138"/>
        <v>244.5</v>
      </c>
      <c r="AP263">
        <f>IF(C263=1,(AO263/AE263),REF)</f>
        <v>708.03297435530635</v>
      </c>
      <c r="AQ263" s="13">
        <f t="shared" si="139"/>
        <v>236</v>
      </c>
      <c r="AR263">
        <f>IF(B263=1,(AO263/AI263),REF)</f>
        <v>1007.5068532099601</v>
      </c>
      <c r="AS263" s="13">
        <f t="shared" si="140"/>
        <v>282</v>
      </c>
      <c r="AT263">
        <f t="shared" si="141"/>
        <v>236</v>
      </c>
      <c r="AU263" t="str">
        <f t="shared" si="142"/>
        <v>UMBC</v>
      </c>
      <c r="AV263">
        <f t="shared" si="143"/>
        <v>0.19862535272293455</v>
      </c>
      <c r="AW263">
        <f t="shared" si="144"/>
        <v>0.1163279775805853</v>
      </c>
      <c r="AX263" t="str">
        <f t="shared" si="145"/>
        <v>UMBC</v>
      </c>
      <c r="AY263">
        <f t="shared" si="146"/>
        <v>0.47740447292172233</v>
      </c>
      <c r="AZ263" s="13">
        <f t="shared" si="147"/>
        <v>256</v>
      </c>
      <c r="BA263" t="str">
        <f t="shared" si="148"/>
        <v>UMBC</v>
      </c>
      <c r="BB263" t="str">
        <f t="shared" si="149"/>
        <v/>
      </c>
      <c r="BC263">
        <v>262</v>
      </c>
    </row>
    <row r="264" spans="1:55" x14ac:dyDescent="0.25">
      <c r="A264">
        <v>1</v>
      </c>
      <c r="B264">
        <v>1</v>
      </c>
      <c r="C264">
        <v>1</v>
      </c>
      <c r="D264" t="s">
        <v>91</v>
      </c>
      <c r="E264">
        <f>VLOOKUP($D264,'AUTOMATED RPPF'!$C$2:'AUTOMATED RPPF'!$Q$365,2,FALSE)</f>
        <v>66.495199999999997</v>
      </c>
      <c r="F264">
        <f>VLOOKUP($D264,'AUTOMATED RPPF'!$C$2:'AUTOMATED RPPF'!$Q$365,3,FALSE)</f>
        <v>265</v>
      </c>
      <c r="G264">
        <f>VLOOKUP($D264,'AUTOMATED RPPF'!$C$2:'AUTOMATED RPPF'!$Q$365,4,FALSE)</f>
        <v>66.947800000000001</v>
      </c>
      <c r="H264">
        <f>VLOOKUP($D264,'AUTOMATED RPPF'!$C$2:'AUTOMATED RPPF'!$Q$365,5,FALSE)</f>
        <v>201</v>
      </c>
      <c r="I264">
        <f>VLOOKUP($D264,'AUTOMATED RPPF'!$C$2:'AUTOMATED RPPF'!$Q$365,6,FALSE)</f>
        <v>106.654</v>
      </c>
      <c r="J264">
        <f>VLOOKUP($D264,'AUTOMATED RPPF'!$C$2:'AUTOMATED RPPF'!$Q$365,7,FALSE)</f>
        <v>158</v>
      </c>
      <c r="K264">
        <f>VLOOKUP($D264,'AUTOMATED RPPF'!$C$2:'AUTOMATED RPPF'!$Q$365,8,FALSE)</f>
        <v>106.96299999999999</v>
      </c>
      <c r="L264">
        <f>VLOOKUP($D264,'AUTOMATED RPPF'!$C$2:'AUTOMATED RPPF'!$Q$365,9,FALSE)</f>
        <v>185</v>
      </c>
      <c r="M264">
        <f>VLOOKUP($D264,'AUTOMATED RPPF'!$C$2:'AUTOMATED RPPF'!$Q$365,10,FALSE)</f>
        <v>109.133</v>
      </c>
      <c r="N264">
        <f>VLOOKUP($D264,'AUTOMATED RPPF'!$C$2:'AUTOMATED RPPF'!$Q$365,11,FALSE)</f>
        <v>254</v>
      </c>
      <c r="O264">
        <f>VLOOKUP($D264,'AUTOMATED RPPF'!$C$2:'AUTOMATED RPPF'!$Q$365,12,FALSE)</f>
        <v>114.136</v>
      </c>
      <c r="P264">
        <f>VLOOKUP($D264,'AUTOMATED RPPF'!$C$2:'AUTOMATED RPPF'!$Q$365,13,FALSE)</f>
        <v>308</v>
      </c>
      <c r="Q264">
        <f>VLOOKUP($D264,'AUTOMATED RPPF'!$C$2:'AUTOMATED RPPF'!$Q$365,14,FALSE)</f>
        <v>-7.1729900000000004</v>
      </c>
      <c r="R264">
        <f>VLOOKUP($D264,'AUTOMATED RPPF'!$C$2:'AUTOMATED RPPF'!$Q$365,15,FALSE)</f>
        <v>248</v>
      </c>
      <c r="S264" t="str">
        <f t="shared" si="120"/>
        <v>Colgate</v>
      </c>
      <c r="T264">
        <f t="shared" si="121"/>
        <v>106.96299999999999</v>
      </c>
      <c r="U264" t="str">
        <f t="shared" si="122"/>
        <v>Colgate</v>
      </c>
      <c r="V264">
        <f t="shared" si="123"/>
        <v>-0.10787244793609166</v>
      </c>
      <c r="W264" s="13">
        <f t="shared" si="124"/>
        <v>254</v>
      </c>
      <c r="X264" t="str">
        <f t="shared" si="125"/>
        <v>Colgate</v>
      </c>
      <c r="Y264">
        <f t="shared" si="126"/>
        <v>760777.12683832867</v>
      </c>
      <c r="Z264" s="13">
        <f t="shared" si="127"/>
        <v>207</v>
      </c>
      <c r="AA264">
        <f t="shared" si="128"/>
        <v>29.450043497590205</v>
      </c>
      <c r="AB264">
        <f t="shared" si="129"/>
        <v>324</v>
      </c>
      <c r="AC264">
        <f t="shared" si="130"/>
        <v>289</v>
      </c>
      <c r="AD264" t="str">
        <f t="shared" si="131"/>
        <v>Colgate</v>
      </c>
      <c r="AE264">
        <f>VLOOKUP($AD264,'AUTOMATED RPPF'!$C$2:'AUTOMATED RPPF'!$AQ$365,17,FALSE)</f>
        <v>0.30682480000000001</v>
      </c>
      <c r="AF264" s="13">
        <f t="shared" si="132"/>
        <v>248</v>
      </c>
      <c r="AG264">
        <f>VLOOKUP($AD264,'AUTOMATED RPPF'!$C$2:'AUTOMATED RPPF'!$AQ$365,16,FALSE)</f>
        <v>0.26632860000000003</v>
      </c>
      <c r="AH264" s="13">
        <f t="shared" si="133"/>
        <v>286</v>
      </c>
      <c r="AI264">
        <f t="shared" si="134"/>
        <v>0.28657670000000002</v>
      </c>
      <c r="AJ264" s="13">
        <f t="shared" si="135"/>
        <v>273</v>
      </c>
      <c r="AK264">
        <f>VLOOKUP($AD264,'AUTOMATED RPPF'!$C$2:'AUTOMATED RPPF'!$AQ$365,18,FALSE)</f>
        <v>0.20523050000000001</v>
      </c>
      <c r="AL264" s="13">
        <f t="shared" si="136"/>
        <v>305</v>
      </c>
      <c r="AM264">
        <f>VLOOKUP($AD264,'AUTOMATED RPPF'!$C$2:'AUTOMATED RPPF'!$AQ$365,19,FALSE)</f>
        <v>0.36322179999999998</v>
      </c>
      <c r="AN264" s="13">
        <f t="shared" si="137"/>
        <v>218</v>
      </c>
      <c r="AO264">
        <f t="shared" si="138"/>
        <v>257.66666666666669</v>
      </c>
      <c r="AP264">
        <f>IF(C264=1,(AO264/AE264),REF)</f>
        <v>839.78435467624092</v>
      </c>
      <c r="AQ264" s="13">
        <f t="shared" si="139"/>
        <v>254</v>
      </c>
      <c r="AR264">
        <f>IF(B264=1,(AO264/AI264),REF)</f>
        <v>899.11938642138966</v>
      </c>
      <c r="AS264" s="13">
        <f t="shared" si="140"/>
        <v>271</v>
      </c>
      <c r="AT264">
        <f t="shared" si="141"/>
        <v>254</v>
      </c>
      <c r="AU264" t="str">
        <f t="shared" si="142"/>
        <v>Colgate</v>
      </c>
      <c r="AV264">
        <f t="shared" si="143"/>
        <v>0.17349554690696292</v>
      </c>
      <c r="AW264">
        <f t="shared" si="144"/>
        <v>0.139339109758295</v>
      </c>
      <c r="AX264" t="str">
        <f t="shared" si="145"/>
        <v>Colgate</v>
      </c>
      <c r="AY264">
        <f t="shared" si="146"/>
        <v>0.4761172817746066</v>
      </c>
      <c r="AZ264" s="13">
        <f t="shared" si="147"/>
        <v>259</v>
      </c>
      <c r="BA264" t="str">
        <f t="shared" si="148"/>
        <v>Colgate</v>
      </c>
      <c r="BB264" t="str">
        <f t="shared" si="149"/>
        <v/>
      </c>
      <c r="BC264">
        <v>263</v>
      </c>
    </row>
    <row r="265" spans="1:55" x14ac:dyDescent="0.25">
      <c r="A265">
        <v>1</v>
      </c>
      <c r="B265">
        <v>1</v>
      </c>
      <c r="C265">
        <v>1</v>
      </c>
      <c r="D265" t="s">
        <v>55</v>
      </c>
      <c r="E265">
        <f>VLOOKUP($D265,'AUTOMATED RPPF'!$C$2:'AUTOMATED RPPF'!$Q$365,2,FALSE)</f>
        <v>67.965699999999998</v>
      </c>
      <c r="F265">
        <f>VLOOKUP($D265,'AUTOMATED RPPF'!$C$2:'AUTOMATED RPPF'!$Q$365,3,FALSE)</f>
        <v>191</v>
      </c>
      <c r="G265">
        <f>VLOOKUP($D265,'AUTOMATED RPPF'!$C$2:'AUTOMATED RPPF'!$Q$365,4,FALSE)</f>
        <v>66.215500000000006</v>
      </c>
      <c r="H265">
        <f>VLOOKUP($D265,'AUTOMATED RPPF'!$C$2:'AUTOMATED RPPF'!$Q$365,5,FALSE)</f>
        <v>241</v>
      </c>
      <c r="I265">
        <f>VLOOKUP($D265,'AUTOMATED RPPF'!$C$2:'AUTOMATED RPPF'!$Q$365,6,FALSE)</f>
        <v>108.758</v>
      </c>
      <c r="J265">
        <f>VLOOKUP($D265,'AUTOMATED RPPF'!$C$2:'AUTOMATED RPPF'!$Q$365,7,FALSE)</f>
        <v>115</v>
      </c>
      <c r="K265">
        <f>VLOOKUP($D265,'AUTOMATED RPPF'!$C$2:'AUTOMATED RPPF'!$Q$365,8,FALSE)</f>
        <v>106.06399999999999</v>
      </c>
      <c r="L265">
        <f>VLOOKUP($D265,'AUTOMATED RPPF'!$C$2:'AUTOMATED RPPF'!$Q$365,9,FALSE)</f>
        <v>204</v>
      </c>
      <c r="M265">
        <f>VLOOKUP($D265,'AUTOMATED RPPF'!$C$2:'AUTOMATED RPPF'!$Q$365,10,FALSE)</f>
        <v>110.63</v>
      </c>
      <c r="N265">
        <f>VLOOKUP($D265,'AUTOMATED RPPF'!$C$2:'AUTOMATED RPPF'!$Q$365,11,FALSE)</f>
        <v>286</v>
      </c>
      <c r="O265">
        <f>VLOOKUP($D265,'AUTOMATED RPPF'!$C$2:'AUTOMATED RPPF'!$Q$365,12,FALSE)</f>
        <v>114.99299999999999</v>
      </c>
      <c r="P265">
        <f>VLOOKUP($D265,'AUTOMATED RPPF'!$C$2:'AUTOMATED RPPF'!$Q$365,13,FALSE)</f>
        <v>320</v>
      </c>
      <c r="Q265">
        <f>VLOOKUP($D265,'AUTOMATED RPPF'!$C$2:'AUTOMATED RPPF'!$Q$365,14,FALSE)</f>
        <v>-8.9285999999999994</v>
      </c>
      <c r="R265">
        <f>VLOOKUP($D265,'AUTOMATED RPPF'!$C$2:'AUTOMATED RPPF'!$Q$365,15,FALSE)</f>
        <v>270</v>
      </c>
      <c r="S265" t="str">
        <f t="shared" si="120"/>
        <v>Ball St.</v>
      </c>
      <c r="T265">
        <f t="shared" si="121"/>
        <v>106.06399999999999</v>
      </c>
      <c r="U265" t="str">
        <f t="shared" si="122"/>
        <v>Ball St.</v>
      </c>
      <c r="V265">
        <f t="shared" si="123"/>
        <v>-0.13137509067073541</v>
      </c>
      <c r="W265" s="13">
        <f t="shared" si="124"/>
        <v>272</v>
      </c>
      <c r="X265" t="str">
        <f t="shared" si="125"/>
        <v>Ball St.</v>
      </c>
      <c r="Y265">
        <f t="shared" si="126"/>
        <v>764585.04220510705</v>
      </c>
      <c r="Z265" s="13">
        <f t="shared" si="127"/>
        <v>203</v>
      </c>
      <c r="AA265">
        <f t="shared" si="128"/>
        <v>29.159794067535049</v>
      </c>
      <c r="AB265">
        <f t="shared" si="129"/>
        <v>319</v>
      </c>
      <c r="AC265">
        <f t="shared" si="130"/>
        <v>295.5</v>
      </c>
      <c r="AD265" t="str">
        <f t="shared" si="131"/>
        <v>Ball St.</v>
      </c>
      <c r="AE265">
        <f>VLOOKUP($AD265,'AUTOMATED RPPF'!$C$2:'AUTOMATED RPPF'!$AQ$365,17,FALSE)</f>
        <v>0.30652489999999999</v>
      </c>
      <c r="AF265" s="13">
        <f t="shared" si="132"/>
        <v>249</v>
      </c>
      <c r="AG265">
        <f>VLOOKUP($AD265,'AUTOMATED RPPF'!$C$2:'AUTOMATED RPPF'!$AQ$365,16,FALSE)</f>
        <v>0.29222720000000002</v>
      </c>
      <c r="AH265" s="13">
        <f t="shared" si="133"/>
        <v>271</v>
      </c>
      <c r="AI265">
        <f t="shared" si="134"/>
        <v>0.29937605</v>
      </c>
      <c r="AJ265" s="13">
        <f t="shared" si="135"/>
        <v>260</v>
      </c>
      <c r="AK265">
        <f>VLOOKUP($AD265,'AUTOMATED RPPF'!$C$2:'AUTOMATED RPPF'!$AQ$365,18,FALSE)</f>
        <v>0.30272559999999998</v>
      </c>
      <c r="AL265" s="13">
        <f t="shared" si="136"/>
        <v>256</v>
      </c>
      <c r="AM265">
        <f>VLOOKUP($AD265,'AUTOMATED RPPF'!$C$2:'AUTOMATED RPPF'!$AQ$365,19,FALSE)</f>
        <v>0.35142250000000003</v>
      </c>
      <c r="AN265" s="13">
        <f t="shared" si="137"/>
        <v>225</v>
      </c>
      <c r="AO265">
        <f t="shared" si="138"/>
        <v>251.91666666666666</v>
      </c>
      <c r="AP265">
        <f>IF(C265=1,(AO265/AE265),REF)</f>
        <v>821.84731702601209</v>
      </c>
      <c r="AQ265" s="13">
        <f t="shared" si="139"/>
        <v>250</v>
      </c>
      <c r="AR265">
        <f>IF(B265=1,(AO265/AI265),REF)</f>
        <v>841.47234445329434</v>
      </c>
      <c r="AS265" s="13">
        <f t="shared" si="140"/>
        <v>261</v>
      </c>
      <c r="AT265">
        <f t="shared" si="141"/>
        <v>250</v>
      </c>
      <c r="AU265" t="str">
        <f t="shared" si="142"/>
        <v>Ball St.</v>
      </c>
      <c r="AV265">
        <f t="shared" si="143"/>
        <v>0.17370059082751679</v>
      </c>
      <c r="AW265">
        <f t="shared" si="144"/>
        <v>0.1467730764573271</v>
      </c>
      <c r="AX265" t="str">
        <f t="shared" si="145"/>
        <v>Ball St.</v>
      </c>
      <c r="AY265">
        <f t="shared" si="146"/>
        <v>0.4807341140457545</v>
      </c>
      <c r="AZ265" s="13">
        <f t="shared" si="147"/>
        <v>253</v>
      </c>
      <c r="BA265" t="str">
        <f t="shared" si="148"/>
        <v>Ball St.</v>
      </c>
      <c r="BB265" t="str">
        <f t="shared" si="149"/>
        <v/>
      </c>
      <c r="BC265">
        <v>264</v>
      </c>
    </row>
    <row r="266" spans="1:55" x14ac:dyDescent="0.25">
      <c r="A266">
        <v>1</v>
      </c>
      <c r="B266">
        <v>1</v>
      </c>
      <c r="C266">
        <v>1</v>
      </c>
      <c r="D266" t="s">
        <v>310</v>
      </c>
      <c r="E266">
        <f>VLOOKUP($D266,'AUTOMATED RPPF'!$C$2:'AUTOMATED RPPF'!$Q$365,2,FALSE)</f>
        <v>69.547799999999995</v>
      </c>
      <c r="F266">
        <f>VLOOKUP($D266,'AUTOMATED RPPF'!$C$2:'AUTOMATED RPPF'!$Q$365,3,FALSE)</f>
        <v>105</v>
      </c>
      <c r="G266">
        <f>VLOOKUP($D266,'AUTOMATED RPPF'!$C$2:'AUTOMATED RPPF'!$Q$365,4,FALSE)</f>
        <v>68.378100000000003</v>
      </c>
      <c r="H266">
        <f>VLOOKUP($D266,'AUTOMATED RPPF'!$C$2:'AUTOMATED RPPF'!$Q$365,5,FALSE)</f>
        <v>124</v>
      </c>
      <c r="I266">
        <f>VLOOKUP($D266,'AUTOMATED RPPF'!$C$2:'AUTOMATED RPPF'!$Q$365,6,FALSE)</f>
        <v>98.402000000000001</v>
      </c>
      <c r="J266">
        <f>VLOOKUP($D266,'AUTOMATED RPPF'!$C$2:'AUTOMATED RPPF'!$Q$365,7,FALSE)</f>
        <v>321</v>
      </c>
      <c r="K266">
        <f>VLOOKUP($D266,'AUTOMATED RPPF'!$C$2:'AUTOMATED RPPF'!$Q$365,8,FALSE)</f>
        <v>101.413</v>
      </c>
      <c r="L266">
        <f>VLOOKUP($D266,'AUTOMATED RPPF'!$C$2:'AUTOMATED RPPF'!$Q$365,9,FALSE)</f>
        <v>285</v>
      </c>
      <c r="M266">
        <f>VLOOKUP($D266,'AUTOMATED RPPF'!$C$2:'AUTOMATED RPPF'!$Q$365,10,FALSE)</f>
        <v>107.84399999999999</v>
      </c>
      <c r="N266">
        <f>VLOOKUP($D266,'AUTOMATED RPPF'!$C$2:'AUTOMATED RPPF'!$Q$365,11,FALSE)</f>
        <v>217</v>
      </c>
      <c r="O266">
        <f>VLOOKUP($D266,'AUTOMATED RPPF'!$C$2:'AUTOMATED RPPF'!$Q$365,12,FALSE)</f>
        <v>110.304</v>
      </c>
      <c r="P266">
        <f>VLOOKUP($D266,'AUTOMATED RPPF'!$C$2:'AUTOMATED RPPF'!$Q$365,13,FALSE)</f>
        <v>230</v>
      </c>
      <c r="Q266">
        <f>VLOOKUP($D266,'AUTOMATED RPPF'!$C$2:'AUTOMATED RPPF'!$Q$365,14,FALSE)</f>
        <v>-8.8906100000000006</v>
      </c>
      <c r="R266">
        <f>VLOOKUP($D266,'AUTOMATED RPPF'!$C$2:'AUTOMATED RPPF'!$Q$365,15,FALSE)</f>
        <v>269</v>
      </c>
      <c r="S266" t="str">
        <f t="shared" si="120"/>
        <v>Southern Utah</v>
      </c>
      <c r="T266">
        <f t="shared" si="121"/>
        <v>101.413</v>
      </c>
      <c r="U266" t="str">
        <f t="shared" si="122"/>
        <v>Southern Utah</v>
      </c>
      <c r="V266">
        <f t="shared" si="123"/>
        <v>-0.12784013297329327</v>
      </c>
      <c r="W266" s="13">
        <f t="shared" si="124"/>
        <v>269</v>
      </c>
      <c r="X266" t="str">
        <f t="shared" si="125"/>
        <v>Southern Utah</v>
      </c>
      <c r="Y266">
        <f t="shared" si="126"/>
        <v>715271.06526149809</v>
      </c>
      <c r="Z266" s="13">
        <f t="shared" si="127"/>
        <v>263</v>
      </c>
      <c r="AA266">
        <f t="shared" si="128"/>
        <v>26.660152064671994</v>
      </c>
      <c r="AB266">
        <f t="shared" si="129"/>
        <v>195</v>
      </c>
      <c r="AC266">
        <f t="shared" si="130"/>
        <v>232</v>
      </c>
      <c r="AD266" t="str">
        <f t="shared" si="131"/>
        <v>Southern Utah</v>
      </c>
      <c r="AE266">
        <f>VLOOKUP($AD266,'AUTOMATED RPPF'!$C$2:'AUTOMATED RPPF'!$AQ$365,17,FALSE)</f>
        <v>0.31132470000000001</v>
      </c>
      <c r="AF266" s="13">
        <f t="shared" si="132"/>
        <v>247</v>
      </c>
      <c r="AG266">
        <f>VLOOKUP($AD266,'AUTOMATED RPPF'!$C$2:'AUTOMATED RPPF'!$AQ$365,16,FALSE)</f>
        <v>0.21173059999999999</v>
      </c>
      <c r="AH266" s="13">
        <f t="shared" si="133"/>
        <v>306</v>
      </c>
      <c r="AI266">
        <f t="shared" si="134"/>
        <v>0.26152765</v>
      </c>
      <c r="AJ266" s="13">
        <f t="shared" si="135"/>
        <v>284</v>
      </c>
      <c r="AK266">
        <f>VLOOKUP($AD266,'AUTOMATED RPPF'!$C$2:'AUTOMATED RPPF'!$AQ$365,18,FALSE)</f>
        <v>0.45791789999999999</v>
      </c>
      <c r="AL266" s="13">
        <f t="shared" si="136"/>
        <v>179</v>
      </c>
      <c r="AM266">
        <f>VLOOKUP($AD266,'AUTOMATED RPPF'!$C$2:'AUTOMATED RPPF'!$AQ$365,19,FALSE)</f>
        <v>0.1721319</v>
      </c>
      <c r="AN266" s="13">
        <f t="shared" si="137"/>
        <v>319</v>
      </c>
      <c r="AO266">
        <f t="shared" si="138"/>
        <v>257.66666666666669</v>
      </c>
      <c r="AP266">
        <f>IF(C266=1,(AO266/AE266),REF)</f>
        <v>827.646077123552</v>
      </c>
      <c r="AQ266" s="13">
        <f t="shared" si="139"/>
        <v>252</v>
      </c>
      <c r="AR266">
        <f>IF(B266=1,(AO266/AI266),REF)</f>
        <v>985.2368063822953</v>
      </c>
      <c r="AS266" s="13">
        <f t="shared" si="140"/>
        <v>278</v>
      </c>
      <c r="AT266">
        <f t="shared" si="141"/>
        <v>179</v>
      </c>
      <c r="AU266" t="str">
        <f t="shared" si="142"/>
        <v>Southern Utah</v>
      </c>
      <c r="AV266">
        <f t="shared" si="143"/>
        <v>0.17629652931879311</v>
      </c>
      <c r="AW266">
        <f t="shared" si="144"/>
        <v>0.12571420615078585</v>
      </c>
      <c r="AX266" t="str">
        <f t="shared" si="145"/>
        <v>Southern Utah</v>
      </c>
      <c r="AY266">
        <f t="shared" si="146"/>
        <v>0.46945822686550592</v>
      </c>
      <c r="AZ266" s="13">
        <f t="shared" si="147"/>
        <v>265</v>
      </c>
      <c r="BA266" t="str">
        <f t="shared" si="148"/>
        <v>Southern Utah</v>
      </c>
      <c r="BB266" t="str">
        <f t="shared" si="149"/>
        <v/>
      </c>
      <c r="BC266">
        <v>265</v>
      </c>
    </row>
    <row r="267" spans="1:55" x14ac:dyDescent="0.25">
      <c r="A267">
        <v>1</v>
      </c>
      <c r="B267">
        <v>1</v>
      </c>
      <c r="C267">
        <v>1</v>
      </c>
      <c r="D267" t="s">
        <v>128</v>
      </c>
      <c r="E267">
        <f>VLOOKUP($D267,'AUTOMATED RPPF'!$C$2:'AUTOMATED RPPF'!$Q$365,2,FALSE)</f>
        <v>72.037700000000001</v>
      </c>
      <c r="F267">
        <f>VLOOKUP($D267,'AUTOMATED RPPF'!$C$2:'AUTOMATED RPPF'!$Q$365,3,FALSE)</f>
        <v>22</v>
      </c>
      <c r="G267">
        <f>VLOOKUP($D267,'AUTOMATED RPPF'!$C$2:'AUTOMATED RPPF'!$Q$365,4,FALSE)</f>
        <v>71.571399999999997</v>
      </c>
      <c r="H267">
        <f>VLOOKUP($D267,'AUTOMATED RPPF'!$C$2:'AUTOMATED RPPF'!$Q$365,5,FALSE)</f>
        <v>20</v>
      </c>
      <c r="I267">
        <f>VLOOKUP($D267,'AUTOMATED RPPF'!$C$2:'AUTOMATED RPPF'!$Q$365,6,FALSE)</f>
        <v>96.825999999999993</v>
      </c>
      <c r="J267">
        <f>VLOOKUP($D267,'AUTOMATED RPPF'!$C$2:'AUTOMATED RPPF'!$Q$365,7,FALSE)</f>
        <v>334</v>
      </c>
      <c r="K267">
        <f>VLOOKUP($D267,'AUTOMATED RPPF'!$C$2:'AUTOMATED RPPF'!$Q$365,8,FALSE)</f>
        <v>101.071</v>
      </c>
      <c r="L267">
        <f>VLOOKUP($D267,'AUTOMATED RPPF'!$C$2:'AUTOMATED RPPF'!$Q$365,9,FALSE)</f>
        <v>294</v>
      </c>
      <c r="M267">
        <f>VLOOKUP($D267,'AUTOMATED RPPF'!$C$2:'AUTOMATED RPPF'!$Q$365,10,FALSE)</f>
        <v>110.65</v>
      </c>
      <c r="N267">
        <f>VLOOKUP($D267,'AUTOMATED RPPF'!$C$2:'AUTOMATED RPPF'!$Q$365,11,FALSE)</f>
        <v>287</v>
      </c>
      <c r="O267">
        <f>VLOOKUP($D267,'AUTOMATED RPPF'!$C$2:'AUTOMATED RPPF'!$Q$365,12,FALSE)</f>
        <v>108.572</v>
      </c>
      <c r="P267">
        <f>VLOOKUP($D267,'AUTOMATED RPPF'!$C$2:'AUTOMATED RPPF'!$Q$365,13,FALSE)</f>
        <v>196</v>
      </c>
      <c r="Q267">
        <f>VLOOKUP($D267,'AUTOMATED RPPF'!$C$2:'AUTOMATED RPPF'!$Q$365,14,FALSE)</f>
        <v>-7.5003099999999998</v>
      </c>
      <c r="R267">
        <f>VLOOKUP($D267,'AUTOMATED RPPF'!$C$2:'AUTOMATED RPPF'!$Q$365,15,FALSE)</f>
        <v>257</v>
      </c>
      <c r="S267" t="str">
        <f t="shared" si="120"/>
        <v>Fresno St.</v>
      </c>
      <c r="T267">
        <f t="shared" si="121"/>
        <v>101.071</v>
      </c>
      <c r="U267" t="str">
        <f t="shared" si="122"/>
        <v>Fresno St.</v>
      </c>
      <c r="V267">
        <f t="shared" si="123"/>
        <v>-0.10412603400719352</v>
      </c>
      <c r="W267" s="13">
        <f t="shared" si="124"/>
        <v>248</v>
      </c>
      <c r="X267" t="str">
        <f t="shared" si="125"/>
        <v>Fresno St.</v>
      </c>
      <c r="Y267">
        <f t="shared" si="126"/>
        <v>735890.10553544562</v>
      </c>
      <c r="Z267" s="13">
        <f t="shared" si="127"/>
        <v>238</v>
      </c>
      <c r="AA267">
        <f t="shared" si="128"/>
        <v>25.095086818635849</v>
      </c>
      <c r="AB267">
        <f t="shared" si="129"/>
        <v>119</v>
      </c>
      <c r="AC267">
        <f t="shared" si="130"/>
        <v>183.5</v>
      </c>
      <c r="AD267" t="str">
        <f t="shared" si="131"/>
        <v>Fresno St.</v>
      </c>
      <c r="AE267">
        <f>VLOOKUP($AD267,'AUTOMATED RPPF'!$C$2:'AUTOMATED RPPF'!$AQ$365,17,FALSE)</f>
        <v>0.25002790000000003</v>
      </c>
      <c r="AF267" s="13">
        <f t="shared" si="132"/>
        <v>279</v>
      </c>
      <c r="AG267">
        <f>VLOOKUP($AD267,'AUTOMATED RPPF'!$C$2:'AUTOMATED RPPF'!$AQ$365,16,FALSE)</f>
        <v>0.36222399999999999</v>
      </c>
      <c r="AH267" s="13">
        <f t="shared" si="133"/>
        <v>240</v>
      </c>
      <c r="AI267">
        <f t="shared" si="134"/>
        <v>0.30612594999999998</v>
      </c>
      <c r="AJ267" s="13">
        <f t="shared" si="135"/>
        <v>256</v>
      </c>
      <c r="AK267">
        <f>VLOOKUP($AD267,'AUTOMATED RPPF'!$C$2:'AUTOMATED RPPF'!$AQ$365,18,FALSE)</f>
        <v>0.25322790000000001</v>
      </c>
      <c r="AL267" s="13">
        <f t="shared" si="136"/>
        <v>279</v>
      </c>
      <c r="AM267">
        <f>VLOOKUP($AD267,'AUTOMATED RPPF'!$C$2:'AUTOMATED RPPF'!$AQ$365,19,FALSE)</f>
        <v>0.24162839999999999</v>
      </c>
      <c r="AN267" s="13">
        <f t="shared" si="137"/>
        <v>284</v>
      </c>
      <c r="AO267">
        <f t="shared" si="138"/>
        <v>248.08333333333334</v>
      </c>
      <c r="AP267">
        <f>IF(C267=1,(AO267/AE267),REF)</f>
        <v>992.22260129102915</v>
      </c>
      <c r="AQ267" s="13">
        <f t="shared" si="139"/>
        <v>274</v>
      </c>
      <c r="AR267">
        <f>IF(B267=1,(AO267/AI267),REF)</f>
        <v>810.39628732334961</v>
      </c>
      <c r="AS267" s="13">
        <f t="shared" si="140"/>
        <v>257</v>
      </c>
      <c r="AT267">
        <f t="shared" si="141"/>
        <v>256</v>
      </c>
      <c r="AU267" t="str">
        <f t="shared" si="142"/>
        <v>Fresno St.</v>
      </c>
      <c r="AV267">
        <f t="shared" si="143"/>
        <v>0.13904078533568956</v>
      </c>
      <c r="AW267">
        <f t="shared" si="144"/>
        <v>0.15078991274105918</v>
      </c>
      <c r="AX267" t="str">
        <f t="shared" si="145"/>
        <v>Fresno St.</v>
      </c>
      <c r="AY267">
        <f t="shared" si="146"/>
        <v>0.46179130870654633</v>
      </c>
      <c r="AZ267" s="13">
        <f t="shared" si="147"/>
        <v>268</v>
      </c>
      <c r="BA267" t="str">
        <f t="shared" si="148"/>
        <v>Fresno St.</v>
      </c>
      <c r="BB267" t="str">
        <f t="shared" si="149"/>
        <v/>
      </c>
      <c r="BC267">
        <v>266</v>
      </c>
    </row>
    <row r="268" spans="1:55" x14ac:dyDescent="0.25">
      <c r="A268">
        <v>1</v>
      </c>
      <c r="B268">
        <v>1</v>
      </c>
      <c r="C268">
        <v>1</v>
      </c>
      <c r="D268" t="s">
        <v>297</v>
      </c>
      <c r="E268">
        <f>VLOOKUP($D268,'AUTOMATED RPPF'!$C$2:'AUTOMATED RPPF'!$Q$365,2,FALSE)</f>
        <v>66.967699999999994</v>
      </c>
      <c r="F268">
        <f>VLOOKUP($D268,'AUTOMATED RPPF'!$C$2:'AUTOMATED RPPF'!$Q$365,3,FALSE)</f>
        <v>238</v>
      </c>
      <c r="G268">
        <f>VLOOKUP($D268,'AUTOMATED RPPF'!$C$2:'AUTOMATED RPPF'!$Q$365,4,FALSE)</f>
        <v>66.282300000000006</v>
      </c>
      <c r="H268">
        <f>VLOOKUP($D268,'AUTOMATED RPPF'!$C$2:'AUTOMATED RPPF'!$Q$365,5,FALSE)</f>
        <v>237</v>
      </c>
      <c r="I268">
        <f>VLOOKUP($D268,'AUTOMATED RPPF'!$C$2:'AUTOMATED RPPF'!$Q$365,6,FALSE)</f>
        <v>103.664</v>
      </c>
      <c r="J268">
        <f>VLOOKUP($D268,'AUTOMATED RPPF'!$C$2:'AUTOMATED RPPF'!$Q$365,7,FALSE)</f>
        <v>244</v>
      </c>
      <c r="K268">
        <f>VLOOKUP($D268,'AUTOMATED RPPF'!$C$2:'AUTOMATED RPPF'!$Q$365,8,FALSE)</f>
        <v>103.25700000000001</v>
      </c>
      <c r="L268">
        <f>VLOOKUP($D268,'AUTOMATED RPPF'!$C$2:'AUTOMATED RPPF'!$Q$365,9,FALSE)</f>
        <v>254</v>
      </c>
      <c r="M268">
        <f>VLOOKUP($D268,'AUTOMATED RPPF'!$C$2:'AUTOMATED RPPF'!$Q$365,10,FALSE)</f>
        <v>104.28700000000001</v>
      </c>
      <c r="N268">
        <f>VLOOKUP($D268,'AUTOMATED RPPF'!$C$2:'AUTOMATED RPPF'!$Q$365,11,FALSE)</f>
        <v>138</v>
      </c>
      <c r="O268">
        <f>VLOOKUP($D268,'AUTOMATED RPPF'!$C$2:'AUTOMATED RPPF'!$Q$365,12,FALSE)</f>
        <v>109.66200000000001</v>
      </c>
      <c r="P268">
        <f>VLOOKUP($D268,'AUTOMATED RPPF'!$C$2:'AUTOMATED RPPF'!$Q$365,13,FALSE)</f>
        <v>214</v>
      </c>
      <c r="Q268">
        <f>VLOOKUP($D268,'AUTOMATED RPPF'!$C$2:'AUTOMATED RPPF'!$Q$365,14,FALSE)</f>
        <v>-6.4045399999999999</v>
      </c>
      <c r="R268">
        <f>VLOOKUP($D268,'AUTOMATED RPPF'!$C$2:'AUTOMATED RPPF'!$Q$365,15,FALSE)</f>
        <v>239</v>
      </c>
      <c r="S268" t="str">
        <f t="shared" si="120"/>
        <v>Siena</v>
      </c>
      <c r="T268">
        <f t="shared" si="121"/>
        <v>103.25700000000001</v>
      </c>
      <c r="U268" t="str">
        <f t="shared" si="122"/>
        <v>Siena</v>
      </c>
      <c r="V268">
        <f t="shared" si="123"/>
        <v>-9.5643123475944405E-2</v>
      </c>
      <c r="W268" s="13">
        <f t="shared" si="124"/>
        <v>241</v>
      </c>
      <c r="X268" t="str">
        <f t="shared" si="125"/>
        <v>Siena</v>
      </c>
      <c r="Y268">
        <f t="shared" si="126"/>
        <v>714010.15642301738</v>
      </c>
      <c r="Z268" s="13">
        <f t="shared" si="127"/>
        <v>264</v>
      </c>
      <c r="AA268">
        <f t="shared" si="128"/>
        <v>27.429915906739925</v>
      </c>
      <c r="AB268">
        <f t="shared" si="129"/>
        <v>232</v>
      </c>
      <c r="AC268">
        <f t="shared" si="130"/>
        <v>236.5</v>
      </c>
      <c r="AD268" t="str">
        <f t="shared" si="131"/>
        <v>Siena</v>
      </c>
      <c r="AE268">
        <f>VLOOKUP($AD268,'AUTOMATED RPPF'!$C$2:'AUTOMATED RPPF'!$AQ$365,17,FALSE)</f>
        <v>0.2636269</v>
      </c>
      <c r="AF268" s="13">
        <f t="shared" si="132"/>
        <v>269</v>
      </c>
      <c r="AG268">
        <f>VLOOKUP($AD268,'AUTOMATED RPPF'!$C$2:'AUTOMATED RPPF'!$AQ$365,16,FALSE)</f>
        <v>0.32252589999999998</v>
      </c>
      <c r="AH268" s="13">
        <f t="shared" si="133"/>
        <v>259</v>
      </c>
      <c r="AI268">
        <f t="shared" si="134"/>
        <v>0.29307640000000001</v>
      </c>
      <c r="AJ268" s="13">
        <f t="shared" si="135"/>
        <v>269</v>
      </c>
      <c r="AK268">
        <f>VLOOKUP($AD268,'AUTOMATED RPPF'!$C$2:'AUTOMATED RPPF'!$AQ$365,18,FALSE)</f>
        <v>0.25382779999999999</v>
      </c>
      <c r="AL268" s="13">
        <f t="shared" si="136"/>
        <v>278</v>
      </c>
      <c r="AM268">
        <f>VLOOKUP($AD268,'AUTOMATED RPPF'!$C$2:'AUTOMATED RPPF'!$AQ$365,19,FALSE)</f>
        <v>0.244228</v>
      </c>
      <c r="AN268" s="13">
        <f t="shared" si="137"/>
        <v>280</v>
      </c>
      <c r="AO268">
        <f t="shared" si="138"/>
        <v>261.41666666666669</v>
      </c>
      <c r="AP268">
        <f>IF(C268=1,(AO268/AE268),REF)</f>
        <v>991.61605536713705</v>
      </c>
      <c r="AQ268" s="13">
        <f t="shared" si="139"/>
        <v>273</v>
      </c>
      <c r="AR268">
        <f>IF(B268=1,(AO268/AI268),REF)</f>
        <v>891.97447036563392</v>
      </c>
      <c r="AS268" s="13">
        <f t="shared" si="140"/>
        <v>268</v>
      </c>
      <c r="AT268">
        <f t="shared" si="141"/>
        <v>268</v>
      </c>
      <c r="AU268" t="str">
        <f t="shared" si="142"/>
        <v>Siena</v>
      </c>
      <c r="AV268">
        <f t="shared" si="143"/>
        <v>0.14661216880081315</v>
      </c>
      <c r="AW268">
        <f t="shared" si="144"/>
        <v>0.14264157303776751</v>
      </c>
      <c r="AX268" t="str">
        <f t="shared" si="145"/>
        <v>Siena</v>
      </c>
      <c r="AY268">
        <f t="shared" si="146"/>
        <v>0.46142337989679616</v>
      </c>
      <c r="AZ268" s="13">
        <f t="shared" si="147"/>
        <v>269</v>
      </c>
      <c r="BA268" t="str">
        <f t="shared" si="148"/>
        <v>Siena</v>
      </c>
      <c r="BB268" t="str">
        <f t="shared" si="149"/>
        <v/>
      </c>
      <c r="BC268">
        <v>267</v>
      </c>
    </row>
    <row r="269" spans="1:55" x14ac:dyDescent="0.25">
      <c r="A269">
        <v>1</v>
      </c>
      <c r="B269">
        <v>1</v>
      </c>
      <c r="C269">
        <v>1</v>
      </c>
      <c r="D269" t="s">
        <v>347</v>
      </c>
      <c r="E269">
        <f>VLOOKUP($D269,'AUTOMATED RPPF'!$C$2:'AUTOMATED RPPF'!$Q$365,2,FALSE)</f>
        <v>70.032899999999998</v>
      </c>
      <c r="F269">
        <f>VLOOKUP($D269,'AUTOMATED RPPF'!$C$2:'AUTOMATED RPPF'!$Q$365,3,FALSE)</f>
        <v>84</v>
      </c>
      <c r="G269">
        <f>VLOOKUP($D269,'AUTOMATED RPPF'!$C$2:'AUTOMATED RPPF'!$Q$365,4,FALSE)</f>
        <v>69.428700000000006</v>
      </c>
      <c r="H269">
        <f>VLOOKUP($D269,'AUTOMATED RPPF'!$C$2:'AUTOMATED RPPF'!$Q$365,5,FALSE)</f>
        <v>71</v>
      </c>
      <c r="I269">
        <f>VLOOKUP($D269,'AUTOMATED RPPF'!$C$2:'AUTOMATED RPPF'!$Q$365,6,FALSE)</f>
        <v>108.27800000000001</v>
      </c>
      <c r="J269">
        <f>VLOOKUP($D269,'AUTOMATED RPPF'!$C$2:'AUTOMATED RPPF'!$Q$365,7,FALSE)</f>
        <v>130</v>
      </c>
      <c r="K269">
        <f>VLOOKUP($D269,'AUTOMATED RPPF'!$C$2:'AUTOMATED RPPF'!$Q$365,8,FALSE)</f>
        <v>109.136</v>
      </c>
      <c r="L269">
        <f>VLOOKUP($D269,'AUTOMATED RPPF'!$C$2:'AUTOMATED RPPF'!$Q$365,9,FALSE)</f>
        <v>139</v>
      </c>
      <c r="M269">
        <f>VLOOKUP($D269,'AUTOMATED RPPF'!$C$2:'AUTOMATED RPPF'!$Q$365,10,FALSE)</f>
        <v>108.498</v>
      </c>
      <c r="N269">
        <f>VLOOKUP($D269,'AUTOMATED RPPF'!$C$2:'AUTOMATED RPPF'!$Q$365,11,FALSE)</f>
        <v>241</v>
      </c>
      <c r="O269">
        <f>VLOOKUP($D269,'AUTOMATED RPPF'!$C$2:'AUTOMATED RPPF'!$Q$365,12,FALSE)</f>
        <v>114.883</v>
      </c>
      <c r="P269">
        <f>VLOOKUP($D269,'AUTOMATED RPPF'!$C$2:'AUTOMATED RPPF'!$Q$365,13,FALSE)</f>
        <v>319</v>
      </c>
      <c r="Q269">
        <f>VLOOKUP($D269,'AUTOMATED RPPF'!$C$2:'AUTOMATED RPPF'!$Q$365,14,FALSE)</f>
        <v>-5.7472799999999999</v>
      </c>
      <c r="R269">
        <f>VLOOKUP($D269,'AUTOMATED RPPF'!$C$2:'AUTOMATED RPPF'!$Q$365,15,FALSE)</f>
        <v>233</v>
      </c>
      <c r="S269" t="str">
        <f t="shared" si="120"/>
        <v>UMass Lowell</v>
      </c>
      <c r="T269">
        <f t="shared" si="121"/>
        <v>109.136</v>
      </c>
      <c r="U269" t="str">
        <f t="shared" si="122"/>
        <v>UMass Lowell</v>
      </c>
      <c r="V269">
        <f t="shared" si="123"/>
        <v>-8.2061431127370132E-2</v>
      </c>
      <c r="W269" s="13">
        <f t="shared" si="124"/>
        <v>231</v>
      </c>
      <c r="X269" t="str">
        <f t="shared" si="125"/>
        <v>UMass Lowell</v>
      </c>
      <c r="Y269">
        <f t="shared" si="126"/>
        <v>834138.51564771833</v>
      </c>
      <c r="Z269" s="13">
        <f t="shared" si="127"/>
        <v>122</v>
      </c>
      <c r="AA269">
        <f t="shared" si="128"/>
        <v>28.255768149412148</v>
      </c>
      <c r="AB269">
        <f t="shared" si="129"/>
        <v>284</v>
      </c>
      <c r="AC269">
        <f t="shared" si="130"/>
        <v>257.5</v>
      </c>
      <c r="AD269" t="str">
        <f t="shared" si="131"/>
        <v>UMass Lowell</v>
      </c>
      <c r="AE269">
        <f>VLOOKUP($AD269,'AUTOMATED RPPF'!$C$2:'AUTOMATED RPPF'!$AQ$365,17,FALSE)</f>
        <v>0.2423283</v>
      </c>
      <c r="AF269" s="13">
        <f t="shared" si="132"/>
        <v>283</v>
      </c>
      <c r="AG269">
        <f>VLOOKUP($AD269,'AUTOMATED RPPF'!$C$2:'AUTOMATED RPPF'!$AQ$365,16,FALSE)</f>
        <v>0.36492390000000002</v>
      </c>
      <c r="AH269" s="13">
        <f t="shared" si="133"/>
        <v>239</v>
      </c>
      <c r="AI269">
        <f t="shared" si="134"/>
        <v>0.30362610000000001</v>
      </c>
      <c r="AJ269" s="13">
        <f t="shared" si="135"/>
        <v>257</v>
      </c>
      <c r="AK269">
        <f>VLOOKUP($AD269,'AUTOMATED RPPF'!$C$2:'AUTOMATED RPPF'!$AQ$365,18,FALSE)</f>
        <v>0.43991960000000002</v>
      </c>
      <c r="AL269" s="13">
        <f t="shared" si="136"/>
        <v>196</v>
      </c>
      <c r="AM269">
        <f>VLOOKUP($AD269,'AUTOMATED RPPF'!$C$2:'AUTOMATED RPPF'!$AQ$365,19,FALSE)</f>
        <v>0.13123370000000001</v>
      </c>
      <c r="AN269" s="13">
        <f t="shared" si="137"/>
        <v>337</v>
      </c>
      <c r="AO269">
        <f t="shared" si="138"/>
        <v>233.41666666666666</v>
      </c>
      <c r="AP269">
        <f>IF(C269=1,(AO269/AE269),REF)</f>
        <v>963.22495831756612</v>
      </c>
      <c r="AQ269" s="13">
        <f t="shared" si="139"/>
        <v>267</v>
      </c>
      <c r="AR269">
        <f>IF(B269=1,(AO269/AI269),REF)</f>
        <v>768.76351099812121</v>
      </c>
      <c r="AS269" s="13">
        <f t="shared" si="140"/>
        <v>247</v>
      </c>
      <c r="AT269">
        <f t="shared" si="141"/>
        <v>196</v>
      </c>
      <c r="AU269" t="str">
        <f t="shared" si="142"/>
        <v>UMass Lowell</v>
      </c>
      <c r="AV269">
        <f t="shared" si="143"/>
        <v>0.1351593247288394</v>
      </c>
      <c r="AW269">
        <f t="shared" si="144"/>
        <v>0.1505477712103758</v>
      </c>
      <c r="AX269" t="str">
        <f t="shared" si="145"/>
        <v>UMass Lowell</v>
      </c>
      <c r="AY269">
        <f t="shared" si="146"/>
        <v>0.45915192819930001</v>
      </c>
      <c r="AZ269" s="13">
        <f t="shared" si="147"/>
        <v>270</v>
      </c>
      <c r="BA269" t="str">
        <f t="shared" si="148"/>
        <v>UMass Lowell</v>
      </c>
      <c r="BB269" t="str">
        <f t="shared" si="149"/>
        <v/>
      </c>
      <c r="BC269">
        <v>268</v>
      </c>
    </row>
    <row r="270" spans="1:55" x14ac:dyDescent="0.25">
      <c r="A270">
        <v>1</v>
      </c>
      <c r="B270">
        <v>1</v>
      </c>
      <c r="C270">
        <v>1</v>
      </c>
      <c r="D270" t="s">
        <v>267</v>
      </c>
      <c r="E270">
        <f>VLOOKUP($D270,'AUTOMATED RPPF'!$C$2:'AUTOMATED RPPF'!$Q$365,2,FALSE)</f>
        <v>65.804900000000004</v>
      </c>
      <c r="F270">
        <f>VLOOKUP($D270,'AUTOMATED RPPF'!$C$2:'AUTOMATED RPPF'!$Q$365,3,FALSE)</f>
        <v>303</v>
      </c>
      <c r="G270">
        <f>VLOOKUP($D270,'AUTOMATED RPPF'!$C$2:'AUTOMATED RPPF'!$Q$365,4,FALSE)</f>
        <v>64.173500000000004</v>
      </c>
      <c r="H270">
        <f>VLOOKUP($D270,'AUTOMATED RPPF'!$C$2:'AUTOMATED RPPF'!$Q$365,5,FALSE)</f>
        <v>330</v>
      </c>
      <c r="I270">
        <f>VLOOKUP($D270,'AUTOMATED RPPF'!$C$2:'AUTOMATED RPPF'!$Q$365,6,FALSE)</f>
        <v>106.60599999999999</v>
      </c>
      <c r="J270">
        <f>VLOOKUP($D270,'AUTOMATED RPPF'!$C$2:'AUTOMATED RPPF'!$Q$365,7,FALSE)</f>
        <v>160</v>
      </c>
      <c r="K270">
        <f>VLOOKUP($D270,'AUTOMATED RPPF'!$C$2:'AUTOMATED RPPF'!$Q$365,8,FALSE)</f>
        <v>105.249</v>
      </c>
      <c r="L270">
        <f>VLOOKUP($D270,'AUTOMATED RPPF'!$C$2:'AUTOMATED RPPF'!$Q$365,9,FALSE)</f>
        <v>219</v>
      </c>
      <c r="M270">
        <f>VLOOKUP($D270,'AUTOMATED RPPF'!$C$2:'AUTOMATED RPPF'!$Q$365,10,FALSE)</f>
        <v>111.73</v>
      </c>
      <c r="N270">
        <f>VLOOKUP($D270,'AUTOMATED RPPF'!$C$2:'AUTOMATED RPPF'!$Q$365,11,FALSE)</f>
        <v>307</v>
      </c>
      <c r="O270">
        <f>VLOOKUP($D270,'AUTOMATED RPPF'!$C$2:'AUTOMATED RPPF'!$Q$365,12,FALSE)</f>
        <v>112.59699999999999</v>
      </c>
      <c r="P270">
        <f>VLOOKUP($D270,'AUTOMATED RPPF'!$C$2:'AUTOMATED RPPF'!$Q$365,13,FALSE)</f>
        <v>274</v>
      </c>
      <c r="Q270">
        <f>VLOOKUP($D270,'AUTOMATED RPPF'!$C$2:'AUTOMATED RPPF'!$Q$365,14,FALSE)</f>
        <v>-7.3488300000000004</v>
      </c>
      <c r="R270">
        <f>VLOOKUP($D270,'AUTOMATED RPPF'!$C$2:'AUTOMATED RPPF'!$Q$365,15,FALSE)</f>
        <v>252</v>
      </c>
      <c r="S270" t="str">
        <f t="shared" si="120"/>
        <v>Presbyterian</v>
      </c>
      <c r="T270">
        <f t="shared" si="121"/>
        <v>105.249</v>
      </c>
      <c r="U270" t="str">
        <f t="shared" si="122"/>
        <v>Presbyterian</v>
      </c>
      <c r="V270">
        <f t="shared" si="123"/>
        <v>-0.11166341716194385</v>
      </c>
      <c r="W270" s="13">
        <f t="shared" si="124"/>
        <v>257</v>
      </c>
      <c r="X270" t="str">
        <f t="shared" si="125"/>
        <v>Presbyterian</v>
      </c>
      <c r="Y270">
        <f t="shared" si="126"/>
        <v>728944.04069060495</v>
      </c>
      <c r="Z270" s="13">
        <f t="shared" si="127"/>
        <v>247</v>
      </c>
      <c r="AA270">
        <f t="shared" si="128"/>
        <v>29.119551229732796</v>
      </c>
      <c r="AB270">
        <f t="shared" si="129"/>
        <v>318</v>
      </c>
      <c r="AC270">
        <f t="shared" si="130"/>
        <v>287.5</v>
      </c>
      <c r="AD270" t="str">
        <f t="shared" si="131"/>
        <v>Presbyterian</v>
      </c>
      <c r="AE270">
        <f>VLOOKUP($AD270,'AUTOMATED RPPF'!$C$2:'AUTOMATED RPPF'!$AQ$365,17,FALSE)</f>
        <v>0.26822669999999998</v>
      </c>
      <c r="AF270" s="13">
        <f t="shared" si="132"/>
        <v>267</v>
      </c>
      <c r="AG270">
        <f>VLOOKUP($AD270,'AUTOMATED RPPF'!$C$2:'AUTOMATED RPPF'!$AQ$365,16,FALSE)</f>
        <v>0.27322819999999998</v>
      </c>
      <c r="AH270" s="13">
        <f t="shared" si="133"/>
        <v>282</v>
      </c>
      <c r="AI270">
        <f t="shared" si="134"/>
        <v>0.27072744999999998</v>
      </c>
      <c r="AJ270" s="13">
        <f t="shared" si="135"/>
        <v>278</v>
      </c>
      <c r="AK270">
        <f>VLOOKUP($AD270,'AUTOMATED RPPF'!$C$2:'AUTOMATED RPPF'!$AQ$365,18,FALSE)</f>
        <v>0.27332699999999999</v>
      </c>
      <c r="AL270" s="13">
        <f t="shared" si="136"/>
        <v>270</v>
      </c>
      <c r="AM270">
        <f>VLOOKUP($AD270,'AUTOMATED RPPF'!$C$2:'AUTOMATED RPPF'!$AQ$365,19,FALSE)</f>
        <v>0.33562340000000002</v>
      </c>
      <c r="AN270" s="13">
        <f t="shared" si="137"/>
        <v>234</v>
      </c>
      <c r="AO270">
        <f t="shared" si="138"/>
        <v>262.25</v>
      </c>
      <c r="AP270">
        <f>IF(C270=1,(AO270/AE270),REF)</f>
        <v>977.71772907022307</v>
      </c>
      <c r="AQ270" s="13">
        <f t="shared" si="139"/>
        <v>269</v>
      </c>
      <c r="AR270">
        <f>IF(B270=1,(AO270/AI270),REF)</f>
        <v>968.68640398304649</v>
      </c>
      <c r="AS270" s="13">
        <f t="shared" si="140"/>
        <v>275</v>
      </c>
      <c r="AT270">
        <f t="shared" si="141"/>
        <v>269</v>
      </c>
      <c r="AU270" t="str">
        <f t="shared" si="142"/>
        <v>Presbyterian</v>
      </c>
      <c r="AV270">
        <f t="shared" si="143"/>
        <v>0.14938098124336691</v>
      </c>
      <c r="AW270">
        <f t="shared" si="144"/>
        <v>0.13041234867660836</v>
      </c>
      <c r="AX270" t="str">
        <f t="shared" si="145"/>
        <v>Presbyterian</v>
      </c>
      <c r="AY270">
        <f t="shared" si="146"/>
        <v>0.45532651840339056</v>
      </c>
      <c r="AZ270" s="13">
        <f t="shared" si="147"/>
        <v>272</v>
      </c>
      <c r="BA270" t="str">
        <f t="shared" si="148"/>
        <v>Presbyterian</v>
      </c>
      <c r="BB270" t="str">
        <f t="shared" si="149"/>
        <v/>
      </c>
      <c r="BC270">
        <v>269</v>
      </c>
    </row>
    <row r="271" spans="1:55" x14ac:dyDescent="0.25">
      <c r="A271">
        <v>1</v>
      </c>
      <c r="B271">
        <v>1</v>
      </c>
      <c r="C271">
        <v>1</v>
      </c>
      <c r="D271" t="s">
        <v>264</v>
      </c>
      <c r="E271">
        <f>VLOOKUP($D271,'AUTOMATED RPPF'!$C$2:'AUTOMATED RPPF'!$Q$365,2,FALSE)</f>
        <v>68.953199999999995</v>
      </c>
      <c r="F271">
        <f>VLOOKUP($D271,'AUTOMATED RPPF'!$C$2:'AUTOMATED RPPF'!$Q$365,3,FALSE)</f>
        <v>136</v>
      </c>
      <c r="G271">
        <f>VLOOKUP($D271,'AUTOMATED RPPF'!$C$2:'AUTOMATED RPPF'!$Q$365,4,FALSE)</f>
        <v>68.719899999999996</v>
      </c>
      <c r="H271">
        <f>VLOOKUP($D271,'AUTOMATED RPPF'!$C$2:'AUTOMATED RPPF'!$Q$365,5,FALSE)</f>
        <v>106</v>
      </c>
      <c r="I271">
        <f>VLOOKUP($D271,'AUTOMATED RPPF'!$C$2:'AUTOMATED RPPF'!$Q$365,6,FALSE)</f>
        <v>100.273</v>
      </c>
      <c r="J271">
        <f>VLOOKUP($D271,'AUTOMATED RPPF'!$C$2:'AUTOMATED RPPF'!$Q$365,7,FALSE)</f>
        <v>302</v>
      </c>
      <c r="K271">
        <f>VLOOKUP($D271,'AUTOMATED RPPF'!$C$2:'AUTOMATED RPPF'!$Q$365,8,FALSE)</f>
        <v>105.63200000000001</v>
      </c>
      <c r="L271">
        <f>VLOOKUP($D271,'AUTOMATED RPPF'!$C$2:'AUTOMATED RPPF'!$Q$365,9,FALSE)</f>
        <v>213</v>
      </c>
      <c r="M271">
        <f>VLOOKUP($D271,'AUTOMATED RPPF'!$C$2:'AUTOMATED RPPF'!$Q$365,10,FALSE)</f>
        <v>116.678</v>
      </c>
      <c r="N271">
        <f>VLOOKUP($D271,'AUTOMATED RPPF'!$C$2:'AUTOMATED RPPF'!$Q$365,11,FALSE)</f>
        <v>351</v>
      </c>
      <c r="O271">
        <f>VLOOKUP($D271,'AUTOMATED RPPF'!$C$2:'AUTOMATED RPPF'!$Q$365,12,FALSE)</f>
        <v>115.595</v>
      </c>
      <c r="P271">
        <f>VLOOKUP($D271,'AUTOMATED RPPF'!$C$2:'AUTOMATED RPPF'!$Q$365,13,FALSE)</f>
        <v>324</v>
      </c>
      <c r="Q271">
        <f>VLOOKUP($D271,'AUTOMATED RPPF'!$C$2:'AUTOMATED RPPF'!$Q$365,14,FALSE)</f>
        <v>-9.9625199999999996</v>
      </c>
      <c r="R271">
        <f>VLOOKUP($D271,'AUTOMATED RPPF'!$C$2:'AUTOMATED RPPF'!$Q$365,15,FALSE)</f>
        <v>283</v>
      </c>
      <c r="S271" t="str">
        <f t="shared" si="120"/>
        <v>Portland</v>
      </c>
      <c r="T271">
        <f t="shared" si="121"/>
        <v>105.63200000000001</v>
      </c>
      <c r="U271" t="str">
        <f t="shared" si="122"/>
        <v>Portland</v>
      </c>
      <c r="V271">
        <f t="shared" si="123"/>
        <v>-0.14448930579001401</v>
      </c>
      <c r="W271" s="13">
        <f t="shared" si="124"/>
        <v>281</v>
      </c>
      <c r="X271" t="str">
        <f t="shared" si="125"/>
        <v>Portland</v>
      </c>
      <c r="Y271">
        <f t="shared" si="126"/>
        <v>769388.04026695678</v>
      </c>
      <c r="Z271" s="13">
        <f t="shared" si="127"/>
        <v>198</v>
      </c>
      <c r="AA271">
        <f t="shared" si="128"/>
        <v>28.983314743296297</v>
      </c>
      <c r="AB271">
        <f t="shared" si="129"/>
        <v>310</v>
      </c>
      <c r="AC271">
        <f t="shared" si="130"/>
        <v>295.5</v>
      </c>
      <c r="AD271" t="str">
        <f t="shared" si="131"/>
        <v>Portland</v>
      </c>
      <c r="AE271">
        <f>VLOOKUP($AD271,'AUTOMATED RPPF'!$C$2:'AUTOMATED RPPF'!$AQ$365,17,FALSE)</f>
        <v>0.31682450000000001</v>
      </c>
      <c r="AF271" s="13">
        <f t="shared" si="132"/>
        <v>245</v>
      </c>
      <c r="AG271">
        <f>VLOOKUP($AD271,'AUTOMATED RPPF'!$C$2:'AUTOMATED RPPF'!$AQ$365,16,FALSE)</f>
        <v>0.2084308</v>
      </c>
      <c r="AH271" s="13">
        <f t="shared" si="133"/>
        <v>308</v>
      </c>
      <c r="AI271">
        <f t="shared" si="134"/>
        <v>0.26262764999999999</v>
      </c>
      <c r="AJ271" s="13">
        <f t="shared" si="135"/>
        <v>283</v>
      </c>
      <c r="AK271">
        <f>VLOOKUP($AD271,'AUTOMATED RPPF'!$C$2:'AUTOMATED RPPF'!$AQ$365,18,FALSE)</f>
        <v>0.1406338</v>
      </c>
      <c r="AL271" s="13">
        <f t="shared" si="136"/>
        <v>338</v>
      </c>
      <c r="AM271">
        <f>VLOOKUP($AD271,'AUTOMATED RPPF'!$C$2:'AUTOMATED RPPF'!$AQ$365,19,FALSE)</f>
        <v>0.44571820000000001</v>
      </c>
      <c r="AN271" s="13">
        <f t="shared" si="137"/>
        <v>182</v>
      </c>
      <c r="AO271">
        <f t="shared" si="138"/>
        <v>262.91666666666669</v>
      </c>
      <c r="AP271">
        <f>IF(C271=1,(AO271/AE271),REF)</f>
        <v>829.84954341178377</v>
      </c>
      <c r="AQ271" s="13">
        <f t="shared" si="139"/>
        <v>253</v>
      </c>
      <c r="AR271">
        <f>IF(B271=1,(AO271/AI271),REF)</f>
        <v>1001.1004807249606</v>
      </c>
      <c r="AS271" s="13">
        <f t="shared" si="140"/>
        <v>281</v>
      </c>
      <c r="AT271">
        <f t="shared" si="141"/>
        <v>253</v>
      </c>
      <c r="AU271" t="str">
        <f t="shared" si="142"/>
        <v>Portland</v>
      </c>
      <c r="AV271">
        <f t="shared" si="143"/>
        <v>0.17936325332278644</v>
      </c>
      <c r="AW271">
        <f t="shared" si="144"/>
        <v>0.12599115672900407</v>
      </c>
      <c r="AX271" t="str">
        <f t="shared" si="145"/>
        <v>Portland</v>
      </c>
      <c r="AY271">
        <f t="shared" si="146"/>
        <v>0.47153038159226013</v>
      </c>
      <c r="AZ271" s="13">
        <f t="shared" si="147"/>
        <v>264</v>
      </c>
      <c r="BA271" t="str">
        <f t="shared" si="148"/>
        <v>Portland</v>
      </c>
      <c r="BB271" t="str">
        <f t="shared" si="149"/>
        <v/>
      </c>
      <c r="BC271">
        <v>270</v>
      </c>
    </row>
    <row r="272" spans="1:55" x14ac:dyDescent="0.25">
      <c r="A272">
        <v>1</v>
      </c>
      <c r="B272">
        <v>1</v>
      </c>
      <c r="C272">
        <v>1</v>
      </c>
      <c r="D272" t="s">
        <v>52</v>
      </c>
      <c r="E272">
        <f>VLOOKUP($D272,'AUTOMATED RPPF'!$C$2:'AUTOMATED RPPF'!$Q$365,2,FALSE)</f>
        <v>67.106099999999998</v>
      </c>
      <c r="F272">
        <f>VLOOKUP($D272,'AUTOMATED RPPF'!$C$2:'AUTOMATED RPPF'!$Q$365,3,FALSE)</f>
        <v>231</v>
      </c>
      <c r="G272">
        <f>VLOOKUP($D272,'AUTOMATED RPPF'!$C$2:'AUTOMATED RPPF'!$Q$365,4,FALSE)</f>
        <v>67.239000000000004</v>
      </c>
      <c r="H272">
        <f>VLOOKUP($D272,'AUTOMATED RPPF'!$C$2:'AUTOMATED RPPF'!$Q$365,5,FALSE)</f>
        <v>189</v>
      </c>
      <c r="I272">
        <f>VLOOKUP($D272,'AUTOMATED RPPF'!$C$2:'AUTOMATED RPPF'!$Q$365,6,FALSE)</f>
        <v>105.91</v>
      </c>
      <c r="J272">
        <f>VLOOKUP($D272,'AUTOMATED RPPF'!$C$2:'AUTOMATED RPPF'!$Q$365,7,FALSE)</f>
        <v>176</v>
      </c>
      <c r="K272">
        <f>VLOOKUP($D272,'AUTOMATED RPPF'!$C$2:'AUTOMATED RPPF'!$Q$365,8,FALSE)</f>
        <v>103.40900000000001</v>
      </c>
      <c r="L272">
        <f>VLOOKUP($D272,'AUTOMATED RPPF'!$C$2:'AUTOMATED RPPF'!$Q$365,9,FALSE)</f>
        <v>250</v>
      </c>
      <c r="M272">
        <f>VLOOKUP($D272,'AUTOMATED RPPF'!$C$2:'AUTOMATED RPPF'!$Q$365,10,FALSE)</f>
        <v>109.11799999999999</v>
      </c>
      <c r="N272">
        <f>VLOOKUP($D272,'AUTOMATED RPPF'!$C$2:'AUTOMATED RPPF'!$Q$365,11,FALSE)</f>
        <v>253</v>
      </c>
      <c r="O272">
        <f>VLOOKUP($D272,'AUTOMATED RPPF'!$C$2:'AUTOMATED RPPF'!$Q$365,12,FALSE)</f>
        <v>113.76600000000001</v>
      </c>
      <c r="P272">
        <f>VLOOKUP($D272,'AUTOMATED RPPF'!$C$2:'AUTOMATED RPPF'!$Q$365,13,FALSE)</f>
        <v>303</v>
      </c>
      <c r="Q272">
        <f>VLOOKUP($D272,'AUTOMATED RPPF'!$C$2:'AUTOMATED RPPF'!$Q$365,14,FALSE)</f>
        <v>-10.3568</v>
      </c>
      <c r="R272">
        <f>VLOOKUP($D272,'AUTOMATED RPPF'!$C$2:'AUTOMATED RPPF'!$Q$365,15,FALSE)</f>
        <v>288</v>
      </c>
      <c r="S272" t="str">
        <f t="shared" si="120"/>
        <v>Army</v>
      </c>
      <c r="T272">
        <f t="shared" si="121"/>
        <v>103.40900000000001</v>
      </c>
      <c r="U272" t="str">
        <f t="shared" si="122"/>
        <v>Army</v>
      </c>
      <c r="V272">
        <f t="shared" si="123"/>
        <v>-0.15433768316144136</v>
      </c>
      <c r="W272" s="13">
        <f t="shared" si="124"/>
        <v>289</v>
      </c>
      <c r="X272" t="str">
        <f t="shared" si="125"/>
        <v>Army</v>
      </c>
      <c r="Y272">
        <f t="shared" si="126"/>
        <v>717593.7978249141</v>
      </c>
      <c r="Z272" s="13">
        <f t="shared" si="127"/>
        <v>262</v>
      </c>
      <c r="AA272">
        <f t="shared" si="128"/>
        <v>29.030731700939054</v>
      </c>
      <c r="AB272">
        <f t="shared" si="129"/>
        <v>312</v>
      </c>
      <c r="AC272">
        <f t="shared" si="130"/>
        <v>300.5</v>
      </c>
      <c r="AD272" t="str">
        <f t="shared" si="131"/>
        <v>Army</v>
      </c>
      <c r="AE272">
        <f>VLOOKUP($AD272,'AUTOMATED RPPF'!$C$2:'AUTOMATED RPPF'!$AQ$365,17,FALSE)</f>
        <v>0.25682729999999998</v>
      </c>
      <c r="AF272" s="13">
        <f t="shared" si="132"/>
        <v>273</v>
      </c>
      <c r="AG272">
        <f>VLOOKUP($AD272,'AUTOMATED RPPF'!$C$2:'AUTOMATED RPPF'!$AQ$365,16,FALSE)</f>
        <v>0.3178261</v>
      </c>
      <c r="AH272" s="13">
        <f t="shared" si="133"/>
        <v>261</v>
      </c>
      <c r="AI272">
        <f t="shared" si="134"/>
        <v>0.28732669999999999</v>
      </c>
      <c r="AJ272" s="13">
        <f t="shared" si="135"/>
        <v>272</v>
      </c>
      <c r="AK272">
        <f>VLOOKUP($AD272,'AUTOMATED RPPF'!$C$2:'AUTOMATED RPPF'!$AQ$365,18,FALSE)</f>
        <v>0.2812267</v>
      </c>
      <c r="AL272" s="13">
        <f t="shared" si="136"/>
        <v>267</v>
      </c>
      <c r="AM272">
        <f>VLOOKUP($AD272,'AUTOMATED RPPF'!$C$2:'AUTOMATED RPPF'!$AQ$365,19,FALSE)</f>
        <v>0.21812960000000001</v>
      </c>
      <c r="AN272" s="13">
        <f t="shared" si="137"/>
        <v>296</v>
      </c>
      <c r="AO272">
        <f t="shared" si="138"/>
        <v>281.08333333333331</v>
      </c>
      <c r="AP272">
        <f>IF(C272=1,(AO272/AE272),REF)</f>
        <v>1094.4449181739376</v>
      </c>
      <c r="AQ272" s="13">
        <f t="shared" si="139"/>
        <v>283</v>
      </c>
      <c r="AR272">
        <f>IF(B272=1,(AO272/AI272),REF)</f>
        <v>978.27084407169025</v>
      </c>
      <c r="AS272" s="13">
        <f t="shared" si="140"/>
        <v>277</v>
      </c>
      <c r="AT272">
        <f t="shared" si="141"/>
        <v>267</v>
      </c>
      <c r="AU272" t="str">
        <f t="shared" si="142"/>
        <v>Army</v>
      </c>
      <c r="AV272">
        <f t="shared" si="143"/>
        <v>0.14142834055089437</v>
      </c>
      <c r="AW272">
        <f t="shared" si="144"/>
        <v>0.13823815234601713</v>
      </c>
      <c r="AX272" t="str">
        <f t="shared" si="145"/>
        <v>Army</v>
      </c>
      <c r="AY272">
        <f t="shared" si="146"/>
        <v>0.45524394300221505</v>
      </c>
      <c r="AZ272" s="13">
        <f t="shared" si="147"/>
        <v>274</v>
      </c>
      <c r="BA272" t="str">
        <f t="shared" si="148"/>
        <v>Army</v>
      </c>
      <c r="BB272" t="str">
        <f t="shared" si="149"/>
        <v/>
      </c>
      <c r="BC272">
        <v>271</v>
      </c>
    </row>
    <row r="273" spans="1:55" x14ac:dyDescent="0.25">
      <c r="A273">
        <v>1</v>
      </c>
      <c r="B273">
        <v>1</v>
      </c>
      <c r="C273">
        <v>1</v>
      </c>
      <c r="D273" t="s">
        <v>94</v>
      </c>
      <c r="E273">
        <f>VLOOKUP($D273,'AUTOMATED RPPF'!$C$2:'AUTOMATED RPPF'!$Q$365,2,FALSE)</f>
        <v>70.683700000000002</v>
      </c>
      <c r="F273">
        <f>VLOOKUP($D273,'AUTOMATED RPPF'!$C$2:'AUTOMATED RPPF'!$Q$365,3,FALSE)</f>
        <v>52</v>
      </c>
      <c r="G273">
        <f>VLOOKUP($D273,'AUTOMATED RPPF'!$C$2:'AUTOMATED RPPF'!$Q$365,4,FALSE)</f>
        <v>69.958699999999993</v>
      </c>
      <c r="H273">
        <f>VLOOKUP($D273,'AUTOMATED RPPF'!$C$2:'AUTOMATED RPPF'!$Q$365,5,FALSE)</f>
        <v>56</v>
      </c>
      <c r="I273">
        <f>VLOOKUP($D273,'AUTOMATED RPPF'!$C$2:'AUTOMATED RPPF'!$Q$365,6,FALSE)</f>
        <v>111.077</v>
      </c>
      <c r="J273">
        <f>VLOOKUP($D273,'AUTOMATED RPPF'!$C$2:'AUTOMATED RPPF'!$Q$365,7,FALSE)</f>
        <v>74</v>
      </c>
      <c r="K273">
        <f>VLOOKUP($D273,'AUTOMATED RPPF'!$C$2:'AUTOMATED RPPF'!$Q$365,8,FALSE)</f>
        <v>109.256</v>
      </c>
      <c r="L273">
        <f>VLOOKUP($D273,'AUTOMATED RPPF'!$C$2:'AUTOMATED RPPF'!$Q$365,9,FALSE)</f>
        <v>135</v>
      </c>
      <c r="M273">
        <f>VLOOKUP($D273,'AUTOMATED RPPF'!$C$2:'AUTOMATED RPPF'!$Q$365,10,FALSE)</f>
        <v>111.28</v>
      </c>
      <c r="N273">
        <f>VLOOKUP($D273,'AUTOMATED RPPF'!$C$2:'AUTOMATED RPPF'!$Q$365,11,FALSE)</f>
        <v>303</v>
      </c>
      <c r="O273">
        <f>VLOOKUP($D273,'AUTOMATED RPPF'!$C$2:'AUTOMATED RPPF'!$Q$365,12,FALSE)</f>
        <v>116.474</v>
      </c>
      <c r="P273">
        <f>VLOOKUP($D273,'AUTOMATED RPPF'!$C$2:'AUTOMATED RPPF'!$Q$365,13,FALSE)</f>
        <v>336</v>
      </c>
      <c r="Q273">
        <f>VLOOKUP($D273,'AUTOMATED RPPF'!$C$2:'AUTOMATED RPPF'!$Q$365,14,FALSE)</f>
        <v>-7.2176600000000004</v>
      </c>
      <c r="R273">
        <f>VLOOKUP($D273,'AUTOMATED RPPF'!$C$2:'AUTOMATED RPPF'!$Q$365,15,FALSE)</f>
        <v>250</v>
      </c>
      <c r="S273" t="str">
        <f t="shared" si="120"/>
        <v>Columbia</v>
      </c>
      <c r="T273">
        <f t="shared" si="121"/>
        <v>109.256</v>
      </c>
      <c r="U273" t="str">
        <f t="shared" si="122"/>
        <v>Columbia</v>
      </c>
      <c r="V273">
        <f t="shared" si="123"/>
        <v>-0.10211689540870106</v>
      </c>
      <c r="W273" s="13">
        <f t="shared" si="124"/>
        <v>245</v>
      </c>
      <c r="X273" t="str">
        <f t="shared" si="125"/>
        <v>Columbia</v>
      </c>
      <c r="Y273">
        <f t="shared" si="126"/>
        <v>843742.38795656315</v>
      </c>
      <c r="Z273" s="13">
        <f t="shared" si="127"/>
        <v>110</v>
      </c>
      <c r="AA273">
        <f t="shared" si="128"/>
        <v>28.618515993855109</v>
      </c>
      <c r="AB273">
        <f t="shared" si="129"/>
        <v>298</v>
      </c>
      <c r="AC273">
        <f t="shared" si="130"/>
        <v>271.5</v>
      </c>
      <c r="AD273" t="str">
        <f t="shared" si="131"/>
        <v>Columbia</v>
      </c>
      <c r="AE273">
        <f>VLOOKUP($AD273,'AUTOMATED RPPF'!$C$2:'AUTOMATED RPPF'!$AQ$365,17,FALSE)</f>
        <v>0.2400284</v>
      </c>
      <c r="AF273" s="13">
        <f t="shared" si="132"/>
        <v>284</v>
      </c>
      <c r="AG273">
        <f>VLOOKUP($AD273,'AUTOMATED RPPF'!$C$2:'AUTOMATED RPPF'!$AQ$365,16,FALSE)</f>
        <v>0.35082479999999999</v>
      </c>
      <c r="AH273" s="13">
        <f t="shared" si="133"/>
        <v>248</v>
      </c>
      <c r="AI273">
        <f t="shared" si="134"/>
        <v>0.29542659999999998</v>
      </c>
      <c r="AJ273" s="13">
        <f t="shared" si="135"/>
        <v>268</v>
      </c>
      <c r="AK273">
        <f>VLOOKUP($AD273,'AUTOMATED RPPF'!$C$2:'AUTOMATED RPPF'!$AQ$365,18,FALSE)</f>
        <v>0.47251710000000002</v>
      </c>
      <c r="AL273" s="13">
        <f t="shared" si="136"/>
        <v>171</v>
      </c>
      <c r="AM273">
        <f>VLOOKUP($AD273,'AUTOMATED RPPF'!$C$2:'AUTOMATED RPPF'!$AQ$365,19,FALSE)</f>
        <v>0.13143360000000001</v>
      </c>
      <c r="AN273" s="13">
        <f t="shared" si="137"/>
        <v>336</v>
      </c>
      <c r="AO273">
        <f t="shared" si="138"/>
        <v>233.58333333333334</v>
      </c>
      <c r="AP273">
        <f>IF(C273=1,(AO273/AE273),REF)</f>
        <v>973.14873295548921</v>
      </c>
      <c r="AQ273" s="13">
        <f t="shared" si="139"/>
        <v>268</v>
      </c>
      <c r="AR273">
        <f>IF(B273=1,(AO273/AI273),REF)</f>
        <v>790.66452829005027</v>
      </c>
      <c r="AS273" s="13">
        <f t="shared" si="140"/>
        <v>253</v>
      </c>
      <c r="AT273">
        <f t="shared" si="141"/>
        <v>171</v>
      </c>
      <c r="AU273" t="str">
        <f t="shared" si="142"/>
        <v>Columbia</v>
      </c>
      <c r="AV273">
        <f t="shared" si="143"/>
        <v>0.13373939629565992</v>
      </c>
      <c r="AW273">
        <f t="shared" si="144"/>
        <v>0.1459687499193231</v>
      </c>
      <c r="AX273" t="str">
        <f t="shared" si="145"/>
        <v>Columbia</v>
      </c>
      <c r="AY273">
        <f t="shared" si="146"/>
        <v>0.45527106326729122</v>
      </c>
      <c r="AZ273" s="13">
        <f t="shared" si="147"/>
        <v>273</v>
      </c>
      <c r="BA273" t="str">
        <f t="shared" si="148"/>
        <v>Columbia</v>
      </c>
      <c r="BB273" t="str">
        <f t="shared" si="149"/>
        <v/>
      </c>
      <c r="BC273">
        <v>272</v>
      </c>
    </row>
    <row r="274" spans="1:55" x14ac:dyDescent="0.25">
      <c r="A274">
        <v>1</v>
      </c>
      <c r="B274">
        <v>1</v>
      </c>
      <c r="C274">
        <v>1</v>
      </c>
      <c r="D274" t="s">
        <v>121</v>
      </c>
      <c r="E274">
        <f>VLOOKUP($D274,'AUTOMATED RPPF'!$C$2:'AUTOMATED RPPF'!$Q$365,2,FALSE)</f>
        <v>69.884100000000004</v>
      </c>
      <c r="F274">
        <f>VLOOKUP($D274,'AUTOMATED RPPF'!$C$2:'AUTOMATED RPPF'!$Q$365,3,FALSE)</f>
        <v>91</v>
      </c>
      <c r="G274">
        <f>VLOOKUP($D274,'AUTOMATED RPPF'!$C$2:'AUTOMATED RPPF'!$Q$365,4,FALSE)</f>
        <v>69.226600000000005</v>
      </c>
      <c r="H274">
        <f>VLOOKUP($D274,'AUTOMATED RPPF'!$C$2:'AUTOMATED RPPF'!$Q$365,5,FALSE)</f>
        <v>81</v>
      </c>
      <c r="I274">
        <f>VLOOKUP($D274,'AUTOMATED RPPF'!$C$2:'AUTOMATED RPPF'!$Q$365,6,FALSE)</f>
        <v>97.887900000000002</v>
      </c>
      <c r="J274">
        <f>VLOOKUP($D274,'AUTOMATED RPPF'!$C$2:'AUTOMATED RPPF'!$Q$365,7,FALSE)</f>
        <v>328</v>
      </c>
      <c r="K274">
        <f>VLOOKUP($D274,'AUTOMATED RPPF'!$C$2:'AUTOMATED RPPF'!$Q$365,8,FALSE)</f>
        <v>98.2179</v>
      </c>
      <c r="L274">
        <f>VLOOKUP($D274,'AUTOMATED RPPF'!$C$2:'AUTOMATED RPPF'!$Q$365,9,FALSE)</f>
        <v>334</v>
      </c>
      <c r="M274">
        <f>VLOOKUP($D274,'AUTOMATED RPPF'!$C$2:'AUTOMATED RPPF'!$Q$365,10,FALSE)</f>
        <v>105.39400000000001</v>
      </c>
      <c r="N274">
        <f>VLOOKUP($D274,'AUTOMATED RPPF'!$C$2:'AUTOMATED RPPF'!$Q$365,11,FALSE)</f>
        <v>167</v>
      </c>
      <c r="O274">
        <f>VLOOKUP($D274,'AUTOMATED RPPF'!$C$2:'AUTOMATED RPPF'!$Q$365,12,FALSE)</f>
        <v>106.86799999999999</v>
      </c>
      <c r="P274">
        <f>VLOOKUP($D274,'AUTOMATED RPPF'!$C$2:'AUTOMATED RPPF'!$Q$365,13,FALSE)</f>
        <v>162</v>
      </c>
      <c r="Q274">
        <f>VLOOKUP($D274,'AUTOMATED RPPF'!$C$2:'AUTOMATED RPPF'!$Q$365,14,FALSE)</f>
        <v>-8.6505600000000005</v>
      </c>
      <c r="R274">
        <f>VLOOKUP($D274,'AUTOMATED RPPF'!$C$2:'AUTOMATED RPPF'!$Q$365,15,FALSE)</f>
        <v>267</v>
      </c>
      <c r="S274" t="str">
        <f t="shared" si="120"/>
        <v>FIU</v>
      </c>
      <c r="T274">
        <f t="shared" si="121"/>
        <v>98.2179</v>
      </c>
      <c r="U274" t="str">
        <f t="shared" si="122"/>
        <v>FIU</v>
      </c>
      <c r="V274">
        <f t="shared" si="123"/>
        <v>-0.1237777978109469</v>
      </c>
      <c r="W274" s="13">
        <f t="shared" si="124"/>
        <v>266</v>
      </c>
      <c r="X274" t="str">
        <f t="shared" si="125"/>
        <v>FIU</v>
      </c>
      <c r="Y274">
        <f t="shared" si="126"/>
        <v>674154.85262216057</v>
      </c>
      <c r="Z274" s="13">
        <f t="shared" si="127"/>
        <v>308</v>
      </c>
      <c r="AA274">
        <f t="shared" si="128"/>
        <v>25.221906672967496</v>
      </c>
      <c r="AB274">
        <f t="shared" si="129"/>
        <v>123</v>
      </c>
      <c r="AC274">
        <f t="shared" si="130"/>
        <v>194.5</v>
      </c>
      <c r="AD274" t="str">
        <f t="shared" si="131"/>
        <v>FIU</v>
      </c>
      <c r="AE274">
        <f>VLOOKUP($AD274,'AUTOMATED RPPF'!$C$2:'AUTOMATED RPPF'!$AQ$365,17,FALSE)</f>
        <v>0.24812809999999999</v>
      </c>
      <c r="AF274" s="13">
        <f t="shared" si="132"/>
        <v>281</v>
      </c>
      <c r="AG274">
        <f>VLOOKUP($AD274,'AUTOMATED RPPF'!$C$2:'AUTOMATED RPPF'!$AQ$365,16,FALSE)</f>
        <v>0.34952499999999997</v>
      </c>
      <c r="AH274" s="13">
        <f t="shared" si="133"/>
        <v>250</v>
      </c>
      <c r="AI274">
        <f t="shared" si="134"/>
        <v>0.29882654999999997</v>
      </c>
      <c r="AJ274" s="13">
        <f t="shared" si="135"/>
        <v>261</v>
      </c>
      <c r="AK274">
        <f>VLOOKUP($AD274,'AUTOMATED RPPF'!$C$2:'AUTOMATED RPPF'!$AQ$365,18,FALSE)</f>
        <v>0.32212400000000002</v>
      </c>
      <c r="AL274" s="13">
        <f t="shared" si="136"/>
        <v>240</v>
      </c>
      <c r="AM274">
        <f>VLOOKUP($AD274,'AUTOMATED RPPF'!$C$2:'AUTOMATED RPPF'!$AQ$365,19,FALSE)</f>
        <v>0.18733130000000001</v>
      </c>
      <c r="AN274" s="13">
        <f t="shared" si="137"/>
        <v>313</v>
      </c>
      <c r="AO274">
        <f t="shared" si="138"/>
        <v>263.75</v>
      </c>
      <c r="AP274">
        <f>IF(C274=1,(AO274/AE274),REF)</f>
        <v>1062.9590118974836</v>
      </c>
      <c r="AQ274" s="13">
        <f t="shared" si="139"/>
        <v>280</v>
      </c>
      <c r="AR274">
        <f>IF(B274=1,(AO274/AI274),REF)</f>
        <v>882.61903100644849</v>
      </c>
      <c r="AS274" s="13">
        <f t="shared" si="140"/>
        <v>263</v>
      </c>
      <c r="AT274">
        <f t="shared" si="141"/>
        <v>240</v>
      </c>
      <c r="AU274" t="str">
        <f t="shared" si="142"/>
        <v>FIU</v>
      </c>
      <c r="AV274">
        <f t="shared" si="143"/>
        <v>0.13703734901075318</v>
      </c>
      <c r="AW274">
        <f t="shared" si="144"/>
        <v>0.14563201020838451</v>
      </c>
      <c r="AX274" t="str">
        <f t="shared" si="145"/>
        <v>FIU</v>
      </c>
      <c r="AY274">
        <f t="shared" si="146"/>
        <v>0.45719291907463544</v>
      </c>
      <c r="AZ274" s="13">
        <f t="shared" si="147"/>
        <v>271</v>
      </c>
      <c r="BA274" t="str">
        <f t="shared" si="148"/>
        <v>FIU</v>
      </c>
      <c r="BB274" t="str">
        <f t="shared" si="149"/>
        <v/>
      </c>
      <c r="BC274">
        <v>273</v>
      </c>
    </row>
    <row r="275" spans="1:55" x14ac:dyDescent="0.25">
      <c r="A275">
        <v>1</v>
      </c>
      <c r="B275">
        <v>1</v>
      </c>
      <c r="C275">
        <v>1</v>
      </c>
      <c r="D275" t="s">
        <v>200</v>
      </c>
      <c r="E275">
        <f>VLOOKUP($D275,'AUTOMATED RPPF'!$C$2:'AUTOMATED RPPF'!$Q$365,2,FALSE)</f>
        <v>72.048699999999997</v>
      </c>
      <c r="F275">
        <f>VLOOKUP($D275,'AUTOMATED RPPF'!$C$2:'AUTOMATED RPPF'!$Q$365,3,FALSE)</f>
        <v>21</v>
      </c>
      <c r="G275">
        <f>VLOOKUP($D275,'AUTOMATED RPPF'!$C$2:'AUTOMATED RPPF'!$Q$365,4,FALSE)</f>
        <v>71.696200000000005</v>
      </c>
      <c r="H275">
        <f>VLOOKUP($D275,'AUTOMATED RPPF'!$C$2:'AUTOMATED RPPF'!$Q$365,5,FALSE)</f>
        <v>19</v>
      </c>
      <c r="I275">
        <f>VLOOKUP($D275,'AUTOMATED RPPF'!$C$2:'AUTOMATED RPPF'!$Q$365,6,FALSE)</f>
        <v>102.84099999999999</v>
      </c>
      <c r="J275">
        <f>VLOOKUP($D275,'AUTOMATED RPPF'!$C$2:'AUTOMATED RPPF'!$Q$365,7,FALSE)</f>
        <v>260</v>
      </c>
      <c r="K275">
        <f>VLOOKUP($D275,'AUTOMATED RPPF'!$C$2:'AUTOMATED RPPF'!$Q$365,8,FALSE)</f>
        <v>102.191</v>
      </c>
      <c r="L275">
        <f>VLOOKUP($D275,'AUTOMATED RPPF'!$C$2:'AUTOMATED RPPF'!$Q$365,9,FALSE)</f>
        <v>273</v>
      </c>
      <c r="M275">
        <f>VLOOKUP($D275,'AUTOMATED RPPF'!$C$2:'AUTOMATED RPPF'!$Q$365,10,FALSE)</f>
        <v>107.119</v>
      </c>
      <c r="N275">
        <f>VLOOKUP($D275,'AUTOMATED RPPF'!$C$2:'AUTOMATED RPPF'!$Q$365,11,FALSE)</f>
        <v>201</v>
      </c>
      <c r="O275">
        <f>VLOOKUP($D275,'AUTOMATED RPPF'!$C$2:'AUTOMATED RPPF'!$Q$365,12,FALSE)</f>
        <v>109.59099999999999</v>
      </c>
      <c r="P275">
        <f>VLOOKUP($D275,'AUTOMATED RPPF'!$C$2:'AUTOMATED RPPF'!$Q$365,13,FALSE)</f>
        <v>211</v>
      </c>
      <c r="Q275">
        <f>VLOOKUP($D275,'AUTOMATED RPPF'!$C$2:'AUTOMATED RPPF'!$Q$365,14,FALSE)</f>
        <v>-7.4003399999999999</v>
      </c>
      <c r="R275">
        <f>VLOOKUP($D275,'AUTOMATED RPPF'!$C$2:'AUTOMATED RPPF'!$Q$365,15,FALSE)</f>
        <v>255</v>
      </c>
      <c r="S275" t="str">
        <f t="shared" si="120"/>
        <v>Mercer</v>
      </c>
      <c r="T275">
        <f t="shared" si="121"/>
        <v>102.191</v>
      </c>
      <c r="U275" t="str">
        <f t="shared" si="122"/>
        <v>Mercer</v>
      </c>
      <c r="V275">
        <f t="shared" si="123"/>
        <v>-0.10270830702011267</v>
      </c>
      <c r="W275" s="13">
        <f t="shared" si="124"/>
        <v>246</v>
      </c>
      <c r="X275" t="str">
        <f t="shared" si="125"/>
        <v>Mercer</v>
      </c>
      <c r="Y275">
        <f t="shared" si="126"/>
        <v>752404.60875542474</v>
      </c>
      <c r="Z275" s="13">
        <f t="shared" si="127"/>
        <v>212</v>
      </c>
      <c r="AA275">
        <f t="shared" si="128"/>
        <v>25.469104457883578</v>
      </c>
      <c r="AB275">
        <f t="shared" si="129"/>
        <v>132</v>
      </c>
      <c r="AC275">
        <f t="shared" si="130"/>
        <v>189</v>
      </c>
      <c r="AD275" t="str">
        <f t="shared" si="131"/>
        <v>Mercer</v>
      </c>
      <c r="AE275">
        <f>VLOOKUP($AD275,'AUTOMATED RPPF'!$C$2:'AUTOMATED RPPF'!$AQ$365,17,FALSE)</f>
        <v>0.2376287</v>
      </c>
      <c r="AF275" s="13">
        <f t="shared" si="132"/>
        <v>286</v>
      </c>
      <c r="AG275">
        <f>VLOOKUP($AD275,'AUTOMATED RPPF'!$C$2:'AUTOMATED RPPF'!$AQ$365,16,FALSE)</f>
        <v>0.34002559999999998</v>
      </c>
      <c r="AH275" s="13">
        <f t="shared" si="133"/>
        <v>256</v>
      </c>
      <c r="AI275">
        <f t="shared" si="134"/>
        <v>0.28882714999999998</v>
      </c>
      <c r="AJ275" s="13">
        <f t="shared" si="135"/>
        <v>271</v>
      </c>
      <c r="AK275">
        <f>VLOOKUP($AD275,'AUTOMATED RPPF'!$C$2:'AUTOMATED RPPF'!$AQ$365,18,FALSE)</f>
        <v>0.28382649999999998</v>
      </c>
      <c r="AL275" s="13">
        <f t="shared" si="136"/>
        <v>265</v>
      </c>
      <c r="AM275">
        <f>VLOOKUP($AD275,'AUTOMATED RPPF'!$C$2:'AUTOMATED RPPF'!$AQ$365,19,FALSE)</f>
        <v>0.2454279</v>
      </c>
      <c r="AN275" s="13">
        <f t="shared" si="137"/>
        <v>279</v>
      </c>
      <c r="AO275">
        <f t="shared" si="138"/>
        <v>243.66666666666666</v>
      </c>
      <c r="AP275">
        <f>IF(C275=1,(AO275/AE275),REF)</f>
        <v>1025.4092484058813</v>
      </c>
      <c r="AQ275" s="13">
        <f t="shared" si="139"/>
        <v>276</v>
      </c>
      <c r="AR275">
        <f>IF(B275=1,(AO275/AI275),REF)</f>
        <v>843.6418344558906</v>
      </c>
      <c r="AS275" s="13">
        <f t="shared" si="140"/>
        <v>262</v>
      </c>
      <c r="AT275">
        <f t="shared" si="141"/>
        <v>262</v>
      </c>
      <c r="AU275" t="str">
        <f t="shared" si="142"/>
        <v>Mercer</v>
      </c>
      <c r="AV275">
        <f t="shared" si="143"/>
        <v>0.13171153753369685</v>
      </c>
      <c r="AW275">
        <f t="shared" si="144"/>
        <v>0.14155576977976989</v>
      </c>
      <c r="AX275" t="str">
        <f t="shared" si="145"/>
        <v>Mercer</v>
      </c>
      <c r="AY275">
        <f t="shared" si="146"/>
        <v>0.45104832326219346</v>
      </c>
      <c r="AZ275" s="13">
        <f t="shared" si="147"/>
        <v>277</v>
      </c>
      <c r="BA275" t="str">
        <f t="shared" si="148"/>
        <v>Mercer</v>
      </c>
      <c r="BB275" t="str">
        <f t="shared" si="149"/>
        <v/>
      </c>
      <c r="BC275">
        <v>274</v>
      </c>
    </row>
    <row r="276" spans="1:55" x14ac:dyDescent="0.25">
      <c r="A276">
        <v>1</v>
      </c>
      <c r="B276">
        <v>1</v>
      </c>
      <c r="C276">
        <v>1</v>
      </c>
      <c r="D276" t="s">
        <v>43</v>
      </c>
      <c r="E276">
        <f>VLOOKUP($D276,'AUTOMATED RPPF'!$C$2:'AUTOMATED RPPF'!$Q$365,2,FALSE)</f>
        <v>68.517200000000003</v>
      </c>
      <c r="F276">
        <f>VLOOKUP($D276,'AUTOMATED RPPF'!$C$2:'AUTOMATED RPPF'!$Q$365,3,FALSE)</f>
        <v>160</v>
      </c>
      <c r="G276">
        <f>VLOOKUP($D276,'AUTOMATED RPPF'!$C$2:'AUTOMATED RPPF'!$Q$365,4,FALSE)</f>
        <v>67.6203</v>
      </c>
      <c r="H276">
        <f>VLOOKUP($D276,'AUTOMATED RPPF'!$C$2:'AUTOMATED RPPF'!$Q$365,5,FALSE)</f>
        <v>170</v>
      </c>
      <c r="I276">
        <f>VLOOKUP($D276,'AUTOMATED RPPF'!$C$2:'AUTOMATED RPPF'!$Q$365,6,FALSE)</f>
        <v>105.30500000000001</v>
      </c>
      <c r="J276">
        <f>VLOOKUP($D276,'AUTOMATED RPPF'!$C$2:'AUTOMATED RPPF'!$Q$365,7,FALSE)</f>
        <v>191</v>
      </c>
      <c r="K276">
        <f>VLOOKUP($D276,'AUTOMATED RPPF'!$C$2:'AUTOMATED RPPF'!$Q$365,8,FALSE)</f>
        <v>103.36499999999999</v>
      </c>
      <c r="L276">
        <f>VLOOKUP($D276,'AUTOMATED RPPF'!$C$2:'AUTOMATED RPPF'!$Q$365,9,FALSE)</f>
        <v>251</v>
      </c>
      <c r="M276">
        <f>VLOOKUP($D276,'AUTOMATED RPPF'!$C$2:'AUTOMATED RPPF'!$Q$365,10,FALSE)</f>
        <v>107.997</v>
      </c>
      <c r="N276">
        <f>VLOOKUP($D276,'AUTOMATED RPPF'!$C$2:'AUTOMATED RPPF'!$Q$365,11,FALSE)</f>
        <v>226</v>
      </c>
      <c r="O276">
        <f>VLOOKUP($D276,'AUTOMATED RPPF'!$C$2:'AUTOMATED RPPF'!$Q$365,12,FALSE)</f>
        <v>112.23099999999999</v>
      </c>
      <c r="P276">
        <f>VLOOKUP($D276,'AUTOMATED RPPF'!$C$2:'AUTOMATED RPPF'!$Q$365,13,FALSE)</f>
        <v>262</v>
      </c>
      <c r="Q276">
        <f>VLOOKUP($D276,'AUTOMATED RPPF'!$C$2:'AUTOMATED RPPF'!$Q$365,14,FALSE)</f>
        <v>-8.8665599999999998</v>
      </c>
      <c r="R276">
        <f>VLOOKUP($D276,'AUTOMATED RPPF'!$C$2:'AUTOMATED RPPF'!$Q$365,15,FALSE)</f>
        <v>268</v>
      </c>
      <c r="S276" t="str">
        <f t="shared" si="120"/>
        <v>Albany</v>
      </c>
      <c r="T276">
        <f t="shared" si="121"/>
        <v>103.36499999999999</v>
      </c>
      <c r="U276" t="str">
        <f t="shared" si="122"/>
        <v>Albany</v>
      </c>
      <c r="V276">
        <f t="shared" si="123"/>
        <v>-0.12939816571605378</v>
      </c>
      <c r="W276" s="13">
        <f t="shared" si="124"/>
        <v>271</v>
      </c>
      <c r="X276" t="str">
        <f t="shared" si="125"/>
        <v>Albany</v>
      </c>
      <c r="Y276">
        <f t="shared" si="126"/>
        <v>732059.9112719699</v>
      </c>
      <c r="Z276" s="13">
        <f t="shared" si="127"/>
        <v>243</v>
      </c>
      <c r="AA276">
        <f t="shared" si="128"/>
        <v>27.821524591246455</v>
      </c>
      <c r="AB276">
        <f t="shared" si="129"/>
        <v>254</v>
      </c>
      <c r="AC276">
        <f t="shared" si="130"/>
        <v>262.5</v>
      </c>
      <c r="AD276" t="str">
        <f t="shared" si="131"/>
        <v>Albany</v>
      </c>
      <c r="AE276">
        <f>VLOOKUP($AD276,'AUTOMATED RPPF'!$C$2:'AUTOMATED RPPF'!$AQ$365,17,FALSE)</f>
        <v>0.27812629999999999</v>
      </c>
      <c r="AF276" s="13">
        <f t="shared" si="132"/>
        <v>263</v>
      </c>
      <c r="AG276">
        <f>VLOOKUP($AD276,'AUTOMATED RPPF'!$C$2:'AUTOMATED RPPF'!$AQ$365,16,FALSE)</f>
        <v>0.2318296</v>
      </c>
      <c r="AH276" s="13">
        <f t="shared" si="133"/>
        <v>296</v>
      </c>
      <c r="AI276">
        <f t="shared" si="134"/>
        <v>0.25497795000000001</v>
      </c>
      <c r="AJ276" s="13">
        <f t="shared" si="135"/>
        <v>288</v>
      </c>
      <c r="AK276">
        <f>VLOOKUP($AD276,'AUTOMATED RPPF'!$C$2:'AUTOMATED RPPF'!$AQ$365,18,FALSE)</f>
        <v>0.31372450000000002</v>
      </c>
      <c r="AL276" s="13">
        <f t="shared" si="136"/>
        <v>245</v>
      </c>
      <c r="AM276">
        <f>VLOOKUP($AD276,'AUTOMATED RPPF'!$C$2:'AUTOMATED RPPF'!$AQ$365,19,FALSE)</f>
        <v>0.27962629999999999</v>
      </c>
      <c r="AN276" s="13">
        <f t="shared" si="137"/>
        <v>263</v>
      </c>
      <c r="AO276">
        <f t="shared" si="138"/>
        <v>262.08333333333331</v>
      </c>
      <c r="AP276">
        <f>IF(C276=1,(AO276/AE276),REF)</f>
        <v>942.31769283715107</v>
      </c>
      <c r="AQ276" s="13">
        <f t="shared" si="139"/>
        <v>265</v>
      </c>
      <c r="AR276">
        <f>IF(B276=1,(AO276/AI276),REF)</f>
        <v>1027.8666580123233</v>
      </c>
      <c r="AS276" s="13">
        <f t="shared" si="140"/>
        <v>285</v>
      </c>
      <c r="AT276">
        <f t="shared" si="141"/>
        <v>245</v>
      </c>
      <c r="AU276" t="str">
        <f t="shared" si="142"/>
        <v>Albany</v>
      </c>
      <c r="AV276">
        <f t="shared" si="143"/>
        <v>0.15546655466344067</v>
      </c>
      <c r="AW276">
        <f t="shared" si="144"/>
        <v>0.12191856775738788</v>
      </c>
      <c r="AX276" t="str">
        <f t="shared" si="145"/>
        <v>Albany</v>
      </c>
      <c r="AY276">
        <f t="shared" si="146"/>
        <v>0.45375483667103533</v>
      </c>
      <c r="AZ276" s="13">
        <f t="shared" si="147"/>
        <v>276</v>
      </c>
      <c r="BA276" t="str">
        <f t="shared" si="148"/>
        <v>Albany</v>
      </c>
      <c r="BB276" t="str">
        <f t="shared" si="149"/>
        <v/>
      </c>
      <c r="BC276">
        <v>275</v>
      </c>
    </row>
    <row r="277" spans="1:55" x14ac:dyDescent="0.25">
      <c r="A277">
        <v>1</v>
      </c>
      <c r="B277">
        <v>1</v>
      </c>
      <c r="C277">
        <v>1</v>
      </c>
      <c r="D277" t="s">
        <v>59</v>
      </c>
      <c r="E277">
        <f>VLOOKUP($D277,'AUTOMATED RPPF'!$C$2:'AUTOMATED RPPF'!$Q$365,2,FALSE)</f>
        <v>69.610100000000003</v>
      </c>
      <c r="F277">
        <f>VLOOKUP($D277,'AUTOMATED RPPF'!$C$2:'AUTOMATED RPPF'!$Q$365,3,FALSE)</f>
        <v>99</v>
      </c>
      <c r="G277">
        <f>VLOOKUP($D277,'AUTOMATED RPPF'!$C$2:'AUTOMATED RPPF'!$Q$365,4,FALSE)</f>
        <v>68.871300000000005</v>
      </c>
      <c r="H277">
        <f>VLOOKUP($D277,'AUTOMATED RPPF'!$C$2:'AUTOMATED RPPF'!$Q$365,5,FALSE)</f>
        <v>98</v>
      </c>
      <c r="I277">
        <f>VLOOKUP($D277,'AUTOMATED RPPF'!$C$2:'AUTOMATED RPPF'!$Q$365,6,FALSE)</f>
        <v>98.534099999999995</v>
      </c>
      <c r="J277">
        <f>VLOOKUP($D277,'AUTOMATED RPPF'!$C$2:'AUTOMATED RPPF'!$Q$365,7,FALSE)</f>
        <v>318</v>
      </c>
      <c r="K277">
        <f>VLOOKUP($D277,'AUTOMATED RPPF'!$C$2:'AUTOMATED RPPF'!$Q$365,8,FALSE)</f>
        <v>98.913200000000003</v>
      </c>
      <c r="L277">
        <f>VLOOKUP($D277,'AUTOMATED RPPF'!$C$2:'AUTOMATED RPPF'!$Q$365,9,FALSE)</f>
        <v>325</v>
      </c>
      <c r="M277">
        <f>VLOOKUP($D277,'AUTOMATED RPPF'!$C$2:'AUTOMATED RPPF'!$Q$365,10,FALSE)</f>
        <v>105.2</v>
      </c>
      <c r="N277">
        <f>VLOOKUP($D277,'AUTOMATED RPPF'!$C$2:'AUTOMATED RPPF'!$Q$365,11,FALSE)</f>
        <v>163</v>
      </c>
      <c r="O277">
        <f>VLOOKUP($D277,'AUTOMATED RPPF'!$C$2:'AUTOMATED RPPF'!$Q$365,12,FALSE)</f>
        <v>108.586</v>
      </c>
      <c r="P277">
        <f>VLOOKUP($D277,'AUTOMATED RPPF'!$C$2:'AUTOMATED RPPF'!$Q$365,13,FALSE)</f>
        <v>197</v>
      </c>
      <c r="Q277">
        <f>VLOOKUP($D277,'AUTOMATED RPPF'!$C$2:'AUTOMATED RPPF'!$Q$365,14,FALSE)</f>
        <v>-9.6722800000000007</v>
      </c>
      <c r="R277">
        <f>VLOOKUP($D277,'AUTOMATED RPPF'!$C$2:'AUTOMATED RPPF'!$Q$365,15,FALSE)</f>
        <v>280</v>
      </c>
      <c r="S277" t="str">
        <f t="shared" si="120"/>
        <v>Bethune Cookman</v>
      </c>
      <c r="T277">
        <f t="shared" si="121"/>
        <v>98.913200000000003</v>
      </c>
      <c r="U277" t="str">
        <f t="shared" si="122"/>
        <v>Bethune Cookman</v>
      </c>
      <c r="V277">
        <f t="shared" si="123"/>
        <v>-0.13895684677941844</v>
      </c>
      <c r="W277" s="13">
        <f t="shared" si="124"/>
        <v>279</v>
      </c>
      <c r="X277" t="str">
        <f t="shared" si="125"/>
        <v>Bethune Cookman</v>
      </c>
      <c r="Y277">
        <f t="shared" si="126"/>
        <v>681052.76753655996</v>
      </c>
      <c r="Z277" s="13">
        <f t="shared" si="127"/>
        <v>303</v>
      </c>
      <c r="AA277">
        <f t="shared" si="128"/>
        <v>25.975617392916476</v>
      </c>
      <c r="AB277">
        <f t="shared" si="129"/>
        <v>161</v>
      </c>
      <c r="AC277">
        <f t="shared" si="130"/>
        <v>220</v>
      </c>
      <c r="AD277" t="str">
        <f t="shared" si="131"/>
        <v>Bethune Cookman</v>
      </c>
      <c r="AE277">
        <f>VLOOKUP($AD277,'AUTOMATED RPPF'!$C$2:'AUTOMATED RPPF'!$AQ$365,17,FALSE)</f>
        <v>0.27212649999999999</v>
      </c>
      <c r="AF277" s="13">
        <f t="shared" si="132"/>
        <v>265</v>
      </c>
      <c r="AG277">
        <f>VLOOKUP($AD277,'AUTOMATED RPPF'!$C$2:'AUTOMATED RPPF'!$AQ$365,16,FALSE)</f>
        <v>0.19533149999999999</v>
      </c>
      <c r="AH277" s="13">
        <f t="shared" si="133"/>
        <v>315</v>
      </c>
      <c r="AI277">
        <f t="shared" si="134"/>
        <v>0.23372899999999999</v>
      </c>
      <c r="AJ277" s="13">
        <f t="shared" si="135"/>
        <v>299</v>
      </c>
      <c r="AK277">
        <f>VLOOKUP($AD277,'AUTOMATED RPPF'!$C$2:'AUTOMATED RPPF'!$AQ$365,18,FALSE)</f>
        <v>0.36652249999999997</v>
      </c>
      <c r="AL277" s="13">
        <f t="shared" si="136"/>
        <v>225</v>
      </c>
      <c r="AM277">
        <f>VLOOKUP($AD277,'AUTOMATED RPPF'!$C$2:'AUTOMATED RPPF'!$AQ$365,19,FALSE)</f>
        <v>0.23292889999999999</v>
      </c>
      <c r="AN277" s="13">
        <f t="shared" si="137"/>
        <v>289</v>
      </c>
      <c r="AO277">
        <f t="shared" si="138"/>
        <v>269.16666666666669</v>
      </c>
      <c r="AP277">
        <f>IF(C277=1,(AO277/AE277),REF)</f>
        <v>989.12331826068646</v>
      </c>
      <c r="AQ277" s="13">
        <f t="shared" si="139"/>
        <v>272</v>
      </c>
      <c r="AR277">
        <f>IF(B277=1,(AO277/AI277),REF)</f>
        <v>1151.618612438622</v>
      </c>
      <c r="AS277" s="13">
        <f t="shared" si="140"/>
        <v>293</v>
      </c>
      <c r="AT277">
        <f t="shared" si="141"/>
        <v>225</v>
      </c>
      <c r="AU277" t="str">
        <f t="shared" si="142"/>
        <v>Bethune Cookman</v>
      </c>
      <c r="AV277">
        <f t="shared" si="143"/>
        <v>0.15137719108783204</v>
      </c>
      <c r="AW277">
        <f t="shared" si="144"/>
        <v>0.11018141383754307</v>
      </c>
      <c r="AX277" t="str">
        <f t="shared" si="145"/>
        <v>Bethune Cookman</v>
      </c>
      <c r="AY277">
        <f t="shared" si="146"/>
        <v>0.44321618034663024</v>
      </c>
      <c r="AZ277" s="13">
        <f t="shared" si="147"/>
        <v>286</v>
      </c>
      <c r="BA277" t="str">
        <f t="shared" si="148"/>
        <v>Bethune Cookman</v>
      </c>
      <c r="BB277" t="str">
        <f t="shared" si="149"/>
        <v/>
      </c>
      <c r="BC277">
        <v>276</v>
      </c>
    </row>
    <row r="278" spans="1:55" x14ac:dyDescent="0.25">
      <c r="A278">
        <v>1</v>
      </c>
      <c r="B278">
        <v>1</v>
      </c>
      <c r="C278">
        <v>1</v>
      </c>
      <c r="D278" t="s">
        <v>326</v>
      </c>
      <c r="E278">
        <f>VLOOKUP($D278,'AUTOMATED RPPF'!$C$2:'AUTOMATED RPPF'!$Q$365,2,FALSE)</f>
        <v>68.501099999999994</v>
      </c>
      <c r="F278">
        <f>VLOOKUP($D278,'AUTOMATED RPPF'!$C$2:'AUTOMATED RPPF'!$Q$365,3,FALSE)</f>
        <v>161</v>
      </c>
      <c r="G278">
        <f>VLOOKUP($D278,'AUTOMATED RPPF'!$C$2:'AUTOMATED RPPF'!$Q$365,4,FALSE)</f>
        <v>67.850899999999996</v>
      </c>
      <c r="H278">
        <f>VLOOKUP($D278,'AUTOMATED RPPF'!$C$2:'AUTOMATED RPPF'!$Q$365,5,FALSE)</f>
        <v>157</v>
      </c>
      <c r="I278">
        <f>VLOOKUP($D278,'AUTOMATED RPPF'!$C$2:'AUTOMATED RPPF'!$Q$365,6,FALSE)</f>
        <v>102.64100000000001</v>
      </c>
      <c r="J278">
        <f>VLOOKUP($D278,'AUTOMATED RPPF'!$C$2:'AUTOMATED RPPF'!$Q$365,7,FALSE)</f>
        <v>261</v>
      </c>
      <c r="K278">
        <f>VLOOKUP($D278,'AUTOMATED RPPF'!$C$2:'AUTOMATED RPPF'!$Q$365,8,FALSE)</f>
        <v>102.749</v>
      </c>
      <c r="L278">
        <f>VLOOKUP($D278,'AUTOMATED RPPF'!$C$2:'AUTOMATED RPPF'!$Q$365,9,FALSE)</f>
        <v>264</v>
      </c>
      <c r="M278">
        <f>VLOOKUP($D278,'AUTOMATED RPPF'!$C$2:'AUTOMATED RPPF'!$Q$365,10,FALSE)</f>
        <v>107.794</v>
      </c>
      <c r="N278">
        <f>VLOOKUP($D278,'AUTOMATED RPPF'!$C$2:'AUTOMATED RPPF'!$Q$365,11,FALSE)</f>
        <v>215</v>
      </c>
      <c r="O278">
        <f>VLOOKUP($D278,'AUTOMATED RPPF'!$C$2:'AUTOMATED RPPF'!$Q$365,12,FALSE)</f>
        <v>114.093</v>
      </c>
      <c r="P278">
        <f>VLOOKUP($D278,'AUTOMATED RPPF'!$C$2:'AUTOMATED RPPF'!$Q$365,13,FALSE)</f>
        <v>307</v>
      </c>
      <c r="Q278">
        <f>VLOOKUP($D278,'AUTOMATED RPPF'!$C$2:'AUTOMATED RPPF'!$Q$365,14,FALSE)</f>
        <v>-11.344099999999999</v>
      </c>
      <c r="R278">
        <f>VLOOKUP($D278,'AUTOMATED RPPF'!$C$2:'AUTOMATED RPPF'!$Q$365,15,FALSE)</f>
        <v>300</v>
      </c>
      <c r="S278" t="str">
        <f t="shared" si="120"/>
        <v>Tennessee Tech</v>
      </c>
      <c r="T278">
        <f t="shared" si="121"/>
        <v>102.749</v>
      </c>
      <c r="U278" t="str">
        <f t="shared" si="122"/>
        <v>Tennessee Tech</v>
      </c>
      <c r="V278">
        <f t="shared" si="123"/>
        <v>-0.16560318009491831</v>
      </c>
      <c r="W278" s="13">
        <f t="shared" si="124"/>
        <v>299</v>
      </c>
      <c r="X278" t="str">
        <f t="shared" si="125"/>
        <v>Tennessee Tech</v>
      </c>
      <c r="Y278">
        <f t="shared" si="126"/>
        <v>723190.56766120088</v>
      </c>
      <c r="Z278" s="13">
        <f t="shared" si="127"/>
        <v>255</v>
      </c>
      <c r="AA278">
        <f t="shared" si="128"/>
        <v>28.570435087054971</v>
      </c>
      <c r="AB278">
        <f t="shared" si="129"/>
        <v>297</v>
      </c>
      <c r="AC278">
        <f t="shared" si="130"/>
        <v>298</v>
      </c>
      <c r="AD278" t="str">
        <f t="shared" si="131"/>
        <v>Tennessee Tech</v>
      </c>
      <c r="AE278">
        <f>VLOOKUP($AD278,'AUTOMATED RPPF'!$C$2:'AUTOMATED RPPF'!$AQ$365,17,FALSE)</f>
        <v>0.25442759999999998</v>
      </c>
      <c r="AF278" s="13">
        <f t="shared" si="132"/>
        <v>276</v>
      </c>
      <c r="AG278">
        <f>VLOOKUP($AD278,'AUTOMATED RPPF'!$C$2:'AUTOMATED RPPF'!$AQ$365,16,FALSE)</f>
        <v>0.2834276</v>
      </c>
      <c r="AH278" s="13">
        <f t="shared" si="133"/>
        <v>275</v>
      </c>
      <c r="AI278">
        <f t="shared" si="134"/>
        <v>0.26892759999999999</v>
      </c>
      <c r="AJ278" s="13">
        <f t="shared" si="135"/>
        <v>280</v>
      </c>
      <c r="AK278">
        <f>VLOOKUP($AD278,'AUTOMATED RPPF'!$C$2:'AUTOMATED RPPF'!$AQ$365,18,FALSE)</f>
        <v>0.26792729999999998</v>
      </c>
      <c r="AL278" s="13">
        <f t="shared" si="136"/>
        <v>273</v>
      </c>
      <c r="AM278">
        <f>VLOOKUP($AD278,'AUTOMATED RPPF'!$C$2:'AUTOMATED RPPF'!$AQ$365,19,FALSE)</f>
        <v>0.31302449999999998</v>
      </c>
      <c r="AN278" s="13">
        <f t="shared" si="137"/>
        <v>245</v>
      </c>
      <c r="AO278">
        <f t="shared" si="138"/>
        <v>275</v>
      </c>
      <c r="AP278">
        <f>IF(C278=1,(AO278/AE278),REF)</f>
        <v>1080.8575799166445</v>
      </c>
      <c r="AQ278" s="13">
        <f t="shared" si="139"/>
        <v>282</v>
      </c>
      <c r="AR278">
        <f>IF(B278=1,(AO278/AI278),REF)</f>
        <v>1022.5800550036516</v>
      </c>
      <c r="AS278" s="13">
        <f t="shared" si="140"/>
        <v>283</v>
      </c>
      <c r="AT278">
        <f t="shared" si="141"/>
        <v>273</v>
      </c>
      <c r="AU278" t="str">
        <f t="shared" si="142"/>
        <v>Tennessee Tech</v>
      </c>
      <c r="AV278">
        <f t="shared" si="143"/>
        <v>0.14028202437003734</v>
      </c>
      <c r="AW278">
        <f t="shared" si="144"/>
        <v>0.12867155093243018</v>
      </c>
      <c r="AX278" t="str">
        <f t="shared" si="145"/>
        <v>Tennessee Tech</v>
      </c>
      <c r="AY278">
        <f t="shared" si="146"/>
        <v>0.44818666475771618</v>
      </c>
      <c r="AZ278" s="13">
        <f t="shared" si="147"/>
        <v>282</v>
      </c>
      <c r="BA278" t="str">
        <f t="shared" si="148"/>
        <v>Tennessee Tech</v>
      </c>
      <c r="BB278" t="str">
        <f t="shared" si="149"/>
        <v/>
      </c>
      <c r="BC278">
        <v>277</v>
      </c>
    </row>
    <row r="279" spans="1:55" x14ac:dyDescent="0.25">
      <c r="A279">
        <v>1</v>
      </c>
      <c r="B279">
        <v>1</v>
      </c>
      <c r="C279">
        <v>1</v>
      </c>
      <c r="D279" t="s">
        <v>159</v>
      </c>
      <c r="E279">
        <f>VLOOKUP($D279,'AUTOMATED RPPF'!$C$2:'AUTOMATED RPPF'!$Q$365,2,FALSE)</f>
        <v>69.320700000000002</v>
      </c>
      <c r="F279">
        <f>VLOOKUP($D279,'AUTOMATED RPPF'!$C$2:'AUTOMATED RPPF'!$Q$365,3,FALSE)</f>
        <v>116</v>
      </c>
      <c r="G279">
        <f>VLOOKUP($D279,'AUTOMATED RPPF'!$C$2:'AUTOMATED RPPF'!$Q$365,4,FALSE)</f>
        <v>69.140199999999993</v>
      </c>
      <c r="H279">
        <f>VLOOKUP($D279,'AUTOMATED RPPF'!$C$2:'AUTOMATED RPPF'!$Q$365,5,FALSE)</f>
        <v>87</v>
      </c>
      <c r="I279">
        <f>VLOOKUP($D279,'AUTOMATED RPPF'!$C$2:'AUTOMATED RPPF'!$Q$365,6,FALSE)</f>
        <v>99.131100000000004</v>
      </c>
      <c r="J279">
        <f>VLOOKUP($D279,'AUTOMATED RPPF'!$C$2:'AUTOMATED RPPF'!$Q$365,7,FALSE)</f>
        <v>313</v>
      </c>
      <c r="K279">
        <f>VLOOKUP($D279,'AUTOMATED RPPF'!$C$2:'AUTOMATED RPPF'!$Q$365,8,FALSE)</f>
        <v>98.2029</v>
      </c>
      <c r="L279">
        <f>VLOOKUP($D279,'AUTOMATED RPPF'!$C$2:'AUTOMATED RPPF'!$Q$365,9,FALSE)</f>
        <v>335</v>
      </c>
      <c r="M279">
        <f>VLOOKUP($D279,'AUTOMATED RPPF'!$C$2:'AUTOMATED RPPF'!$Q$365,10,FALSE)</f>
        <v>102.34699999999999</v>
      </c>
      <c r="N279">
        <f>VLOOKUP($D279,'AUTOMATED RPPF'!$C$2:'AUTOMATED RPPF'!$Q$365,11,FALSE)</f>
        <v>92</v>
      </c>
      <c r="O279">
        <f>VLOOKUP($D279,'AUTOMATED RPPF'!$C$2:'AUTOMATED RPPF'!$Q$365,12,FALSE)</f>
        <v>107.773</v>
      </c>
      <c r="P279">
        <f>VLOOKUP($D279,'AUTOMATED RPPF'!$C$2:'AUTOMATED RPPF'!$Q$365,13,FALSE)</f>
        <v>177</v>
      </c>
      <c r="Q279">
        <f>VLOOKUP($D279,'AUTOMATED RPPF'!$C$2:'AUTOMATED RPPF'!$Q$365,14,FALSE)</f>
        <v>-9.5697100000000006</v>
      </c>
      <c r="R279">
        <f>VLOOKUP($D279,'AUTOMATED RPPF'!$C$2:'AUTOMATED RPPF'!$Q$365,15,FALSE)</f>
        <v>279</v>
      </c>
      <c r="S279" t="str">
        <f t="shared" si="120"/>
        <v>Iona</v>
      </c>
      <c r="T279">
        <f t="shared" si="121"/>
        <v>98.2029</v>
      </c>
      <c r="U279" t="str">
        <f t="shared" si="122"/>
        <v>Iona</v>
      </c>
      <c r="V279">
        <f t="shared" si="123"/>
        <v>-0.13805544375633824</v>
      </c>
      <c r="W279" s="13">
        <f t="shared" si="124"/>
        <v>278</v>
      </c>
      <c r="X279" t="str">
        <f t="shared" si="125"/>
        <v>Iona</v>
      </c>
      <c r="Y279">
        <f t="shared" si="126"/>
        <v>668515.62994887913</v>
      </c>
      <c r="Z279" s="13">
        <f t="shared" si="127"/>
        <v>317</v>
      </c>
      <c r="AA279">
        <f t="shared" si="128"/>
        <v>25.772290376876278</v>
      </c>
      <c r="AB279">
        <f t="shared" si="129"/>
        <v>147</v>
      </c>
      <c r="AC279">
        <f t="shared" si="130"/>
        <v>212.5</v>
      </c>
      <c r="AD279" t="str">
        <f t="shared" si="131"/>
        <v>Iona</v>
      </c>
      <c r="AE279">
        <f>VLOOKUP($AD279,'AUTOMATED RPPF'!$C$2:'AUTOMATED RPPF'!$AQ$365,17,FALSE)</f>
        <v>0.25612740000000001</v>
      </c>
      <c r="AF279" s="13">
        <f t="shared" si="132"/>
        <v>274</v>
      </c>
      <c r="AG279">
        <f>VLOOKUP($AD279,'AUTOMATED RPPF'!$C$2:'AUTOMATED RPPF'!$AQ$365,16,FALSE)</f>
        <v>0.28522740000000002</v>
      </c>
      <c r="AH279" s="13">
        <f t="shared" si="133"/>
        <v>274</v>
      </c>
      <c r="AI279">
        <f t="shared" si="134"/>
        <v>0.27067740000000001</v>
      </c>
      <c r="AJ279" s="13">
        <f t="shared" si="135"/>
        <v>279</v>
      </c>
      <c r="AK279">
        <f>VLOOKUP($AD279,'AUTOMATED RPPF'!$C$2:'AUTOMATED RPPF'!$AQ$365,18,FALSE)</f>
        <v>0.24322840000000001</v>
      </c>
      <c r="AL279" s="13">
        <f t="shared" si="136"/>
        <v>284</v>
      </c>
      <c r="AM279">
        <f>VLOOKUP($AD279,'AUTOMATED RPPF'!$C$2:'AUTOMATED RPPF'!$AQ$365,19,FALSE)</f>
        <v>0.29952529999999999</v>
      </c>
      <c r="AN279" s="13">
        <f t="shared" si="137"/>
        <v>253</v>
      </c>
      <c r="AO279">
        <f t="shared" si="138"/>
        <v>270.58333333333331</v>
      </c>
      <c r="AP279">
        <f>IF(C279=1,(AO279/AE279),REF)</f>
        <v>1056.4404016646922</v>
      </c>
      <c r="AQ279" s="13">
        <f t="shared" si="139"/>
        <v>279</v>
      </c>
      <c r="AR279">
        <f>IF(B279=1,(AO279/AI279),REF)</f>
        <v>999.65247683527809</v>
      </c>
      <c r="AS279" s="13">
        <f t="shared" si="140"/>
        <v>279</v>
      </c>
      <c r="AT279">
        <f t="shared" si="141"/>
        <v>279</v>
      </c>
      <c r="AU279" t="str">
        <f t="shared" si="142"/>
        <v>Iona</v>
      </c>
      <c r="AV279">
        <f t="shared" si="143"/>
        <v>0.14154228133904287</v>
      </c>
      <c r="AW279">
        <f t="shared" si="144"/>
        <v>0.12987638435948898</v>
      </c>
      <c r="AX279" t="str">
        <f t="shared" si="145"/>
        <v>Iona</v>
      </c>
      <c r="AY279">
        <f t="shared" si="146"/>
        <v>0.44982530821213274</v>
      </c>
      <c r="AZ279" s="13">
        <f t="shared" si="147"/>
        <v>280</v>
      </c>
      <c r="BA279" t="str">
        <f t="shared" si="148"/>
        <v>Iona</v>
      </c>
      <c r="BB279" t="str">
        <f t="shared" si="149"/>
        <v/>
      </c>
      <c r="BC279">
        <v>278</v>
      </c>
    </row>
    <row r="280" spans="1:55" x14ac:dyDescent="0.25">
      <c r="A280">
        <v>1</v>
      </c>
      <c r="B280">
        <v>1</v>
      </c>
      <c r="C280">
        <v>1</v>
      </c>
      <c r="D280" t="s">
        <v>143</v>
      </c>
      <c r="E280">
        <f>VLOOKUP($D280,'AUTOMATED RPPF'!$C$2:'AUTOMATED RPPF'!$Q$365,2,FALSE)</f>
        <v>67.578000000000003</v>
      </c>
      <c r="F280">
        <f>VLOOKUP($D280,'AUTOMATED RPPF'!$C$2:'AUTOMATED RPPF'!$Q$365,3,FALSE)</f>
        <v>207</v>
      </c>
      <c r="G280">
        <f>VLOOKUP($D280,'AUTOMATED RPPF'!$C$2:'AUTOMATED RPPF'!$Q$365,4,FALSE)</f>
        <v>66.263099999999994</v>
      </c>
      <c r="H280">
        <f>VLOOKUP($D280,'AUTOMATED RPPF'!$C$2:'AUTOMATED RPPF'!$Q$365,5,FALSE)</f>
        <v>239</v>
      </c>
      <c r="I280">
        <f>VLOOKUP($D280,'AUTOMATED RPPF'!$C$2:'AUTOMATED RPPF'!$Q$365,6,FALSE)</f>
        <v>100.941</v>
      </c>
      <c r="J280">
        <f>VLOOKUP($D280,'AUTOMATED RPPF'!$C$2:'AUTOMATED RPPF'!$Q$365,7,FALSE)</f>
        <v>289</v>
      </c>
      <c r="K280">
        <f>VLOOKUP($D280,'AUTOMATED RPPF'!$C$2:'AUTOMATED RPPF'!$Q$365,8,FALSE)</f>
        <v>101.55800000000001</v>
      </c>
      <c r="L280">
        <f>VLOOKUP($D280,'AUTOMATED RPPF'!$C$2:'AUTOMATED RPPF'!$Q$365,9,FALSE)</f>
        <v>282</v>
      </c>
      <c r="M280">
        <f>VLOOKUP($D280,'AUTOMATED RPPF'!$C$2:'AUTOMATED RPPF'!$Q$365,10,FALSE)</f>
        <v>108.64100000000001</v>
      </c>
      <c r="N280">
        <f>VLOOKUP($D280,'AUTOMATED RPPF'!$C$2:'AUTOMATED RPPF'!$Q$365,11,FALSE)</f>
        <v>244</v>
      </c>
      <c r="O280">
        <f>VLOOKUP($D280,'AUTOMATED RPPF'!$C$2:'AUTOMATED RPPF'!$Q$365,12,FALSE)</f>
        <v>110.688</v>
      </c>
      <c r="P280">
        <f>VLOOKUP($D280,'AUTOMATED RPPF'!$C$2:'AUTOMATED RPPF'!$Q$365,13,FALSE)</f>
        <v>239</v>
      </c>
      <c r="Q280">
        <f>VLOOKUP($D280,'AUTOMATED RPPF'!$C$2:'AUTOMATED RPPF'!$Q$365,14,FALSE)</f>
        <v>-9.1299600000000005</v>
      </c>
      <c r="R280">
        <f>VLOOKUP($D280,'AUTOMATED RPPF'!$C$2:'AUTOMATED RPPF'!$Q$365,15,FALSE)</f>
        <v>274</v>
      </c>
      <c r="S280" t="str">
        <f t="shared" si="120"/>
        <v>Harvard</v>
      </c>
      <c r="T280">
        <f t="shared" si="121"/>
        <v>101.55800000000001</v>
      </c>
      <c r="U280" t="str">
        <f t="shared" si="122"/>
        <v>Harvard</v>
      </c>
      <c r="V280">
        <f t="shared" si="123"/>
        <v>-0.13510314007517232</v>
      </c>
      <c r="W280" s="13">
        <f t="shared" si="124"/>
        <v>276</v>
      </c>
      <c r="X280" t="str">
        <f t="shared" si="125"/>
        <v>Harvard</v>
      </c>
      <c r="Y280">
        <f t="shared" si="126"/>
        <v>697001.34120439214</v>
      </c>
      <c r="Z280" s="13">
        <f t="shared" si="127"/>
        <v>281</v>
      </c>
      <c r="AA280">
        <f t="shared" si="128"/>
        <v>27.590243286514379</v>
      </c>
      <c r="AB280">
        <f t="shared" si="129"/>
        <v>242</v>
      </c>
      <c r="AC280">
        <f t="shared" si="130"/>
        <v>259</v>
      </c>
      <c r="AD280" t="str">
        <f t="shared" si="131"/>
        <v>Harvard</v>
      </c>
      <c r="AE280">
        <f>VLOOKUP($AD280,'AUTOMATED RPPF'!$C$2:'AUTOMATED RPPF'!$AQ$365,17,FALSE)</f>
        <v>0.23242940000000001</v>
      </c>
      <c r="AF280" s="13">
        <f t="shared" si="132"/>
        <v>294</v>
      </c>
      <c r="AG280">
        <f>VLOOKUP($AD280,'AUTOMATED RPPF'!$C$2:'AUTOMATED RPPF'!$AQ$365,16,FALSE)</f>
        <v>0.35892420000000003</v>
      </c>
      <c r="AH280" s="13">
        <f t="shared" si="133"/>
        <v>242</v>
      </c>
      <c r="AI280">
        <f t="shared" si="134"/>
        <v>0.29567680000000002</v>
      </c>
      <c r="AJ280" s="13">
        <f t="shared" si="135"/>
        <v>266</v>
      </c>
      <c r="AK280">
        <f>VLOOKUP($AD280,'AUTOMATED RPPF'!$C$2:'AUTOMATED RPPF'!$AQ$365,18,FALSE)</f>
        <v>0.24172859999999999</v>
      </c>
      <c r="AL280" s="13">
        <f t="shared" si="136"/>
        <v>286</v>
      </c>
      <c r="AM280">
        <f>VLOOKUP($AD280,'AUTOMATED RPPF'!$C$2:'AUTOMATED RPPF'!$AQ$365,19,FALSE)</f>
        <v>0.37272100000000002</v>
      </c>
      <c r="AN280" s="13">
        <f t="shared" si="137"/>
        <v>210</v>
      </c>
      <c r="AO280">
        <f t="shared" si="138"/>
        <v>263</v>
      </c>
      <c r="AP280">
        <f>IF(C280=1,(AO280/AE280),REF)</f>
        <v>1131.5263903791861</v>
      </c>
      <c r="AQ280" s="13">
        <f t="shared" si="139"/>
        <v>287</v>
      </c>
      <c r="AR280">
        <f>IF(B280=1,(AO280/AI280),REF)</f>
        <v>889.48473468327575</v>
      </c>
      <c r="AS280" s="13">
        <f t="shared" si="140"/>
        <v>265</v>
      </c>
      <c r="AT280">
        <f t="shared" si="141"/>
        <v>265</v>
      </c>
      <c r="AU280" t="str">
        <f t="shared" si="142"/>
        <v>Harvard</v>
      </c>
      <c r="AV280">
        <f t="shared" si="143"/>
        <v>0.12756726449853034</v>
      </c>
      <c r="AW280">
        <f t="shared" si="144"/>
        <v>0.1439574885089856</v>
      </c>
      <c r="AX280" t="str">
        <f t="shared" si="145"/>
        <v>Harvard</v>
      </c>
      <c r="AY280">
        <f t="shared" si="146"/>
        <v>0.44989562785920922</v>
      </c>
      <c r="AZ280" s="13">
        <f t="shared" si="147"/>
        <v>279</v>
      </c>
      <c r="BA280" t="str">
        <f t="shared" si="148"/>
        <v>Harvard</v>
      </c>
      <c r="BB280" t="str">
        <f t="shared" si="149"/>
        <v/>
      </c>
      <c r="BC280">
        <v>279</v>
      </c>
    </row>
    <row r="281" spans="1:55" x14ac:dyDescent="0.25">
      <c r="A281">
        <v>1</v>
      </c>
      <c r="B281">
        <v>1</v>
      </c>
      <c r="C281">
        <v>1</v>
      </c>
      <c r="D281" t="s">
        <v>290</v>
      </c>
      <c r="E281">
        <f>VLOOKUP($D281,'AUTOMATED RPPF'!$C$2:'AUTOMATED RPPF'!$Q$365,2,FALSE)</f>
        <v>71.386600000000001</v>
      </c>
      <c r="F281">
        <f>VLOOKUP($D281,'AUTOMATED RPPF'!$C$2:'AUTOMATED RPPF'!$Q$365,3,FALSE)</f>
        <v>32</v>
      </c>
      <c r="G281">
        <f>VLOOKUP($D281,'AUTOMATED RPPF'!$C$2:'AUTOMATED RPPF'!$Q$365,4,FALSE)</f>
        <v>70.730599999999995</v>
      </c>
      <c r="H281">
        <f>VLOOKUP($D281,'AUTOMATED RPPF'!$C$2:'AUTOMATED RPPF'!$Q$365,5,FALSE)</f>
        <v>32</v>
      </c>
      <c r="I281">
        <f>VLOOKUP($D281,'AUTOMATED RPPF'!$C$2:'AUTOMATED RPPF'!$Q$365,6,FALSE)</f>
        <v>96.286000000000001</v>
      </c>
      <c r="J281">
        <f>VLOOKUP($D281,'AUTOMATED RPPF'!$C$2:'AUTOMATED RPPF'!$Q$365,7,FALSE)</f>
        <v>339</v>
      </c>
      <c r="K281">
        <f>VLOOKUP($D281,'AUTOMATED RPPF'!$C$2:'AUTOMATED RPPF'!$Q$365,8,FALSE)</f>
        <v>99.328199999999995</v>
      </c>
      <c r="L281">
        <f>VLOOKUP($D281,'AUTOMATED RPPF'!$C$2:'AUTOMATED RPPF'!$Q$365,9,FALSE)</f>
        <v>323</v>
      </c>
      <c r="M281">
        <f>VLOOKUP($D281,'AUTOMATED RPPF'!$C$2:'AUTOMATED RPPF'!$Q$365,10,FALSE)</f>
        <v>110.946</v>
      </c>
      <c r="N281">
        <f>VLOOKUP($D281,'AUTOMATED RPPF'!$C$2:'AUTOMATED RPPF'!$Q$365,11,FALSE)</f>
        <v>294</v>
      </c>
      <c r="O281">
        <f>VLOOKUP($D281,'AUTOMATED RPPF'!$C$2:'AUTOMATED RPPF'!$Q$365,12,FALSE)</f>
        <v>110.44499999999999</v>
      </c>
      <c r="P281">
        <f>VLOOKUP($D281,'AUTOMATED RPPF'!$C$2:'AUTOMATED RPPF'!$Q$365,13,FALSE)</f>
        <v>233</v>
      </c>
      <c r="Q281">
        <f>VLOOKUP($D281,'AUTOMATED RPPF'!$C$2:'AUTOMATED RPPF'!$Q$365,14,FALSE)</f>
        <v>-11.1168</v>
      </c>
      <c r="R281">
        <f>VLOOKUP($D281,'AUTOMATED RPPF'!$C$2:'AUTOMATED RPPF'!$Q$365,15,FALSE)</f>
        <v>296</v>
      </c>
      <c r="S281" t="str">
        <f t="shared" si="120"/>
        <v>San Diego</v>
      </c>
      <c r="T281">
        <f t="shared" si="121"/>
        <v>99.328199999999995</v>
      </c>
      <c r="U281" t="str">
        <f t="shared" si="122"/>
        <v>San Diego</v>
      </c>
      <c r="V281">
        <f t="shared" si="123"/>
        <v>-0.15572670501186495</v>
      </c>
      <c r="W281" s="13">
        <f t="shared" si="124"/>
        <v>292</v>
      </c>
      <c r="X281" t="str">
        <f t="shared" si="125"/>
        <v>San Diego</v>
      </c>
      <c r="Y281">
        <f t="shared" si="126"/>
        <v>704306.71428451175</v>
      </c>
      <c r="Z281" s="13">
        <f t="shared" si="127"/>
        <v>273</v>
      </c>
      <c r="AA281">
        <f t="shared" si="128"/>
        <v>26.02657362365974</v>
      </c>
      <c r="AB281">
        <f t="shared" si="129"/>
        <v>164</v>
      </c>
      <c r="AC281">
        <f t="shared" si="130"/>
        <v>228</v>
      </c>
      <c r="AD281" t="str">
        <f t="shared" si="131"/>
        <v>San Diego</v>
      </c>
      <c r="AE281">
        <f>VLOOKUP($AD281,'AUTOMATED RPPF'!$C$2:'AUTOMATED RPPF'!$AQ$365,17,FALSE)</f>
        <v>0.28082610000000002</v>
      </c>
      <c r="AF281" s="13">
        <f t="shared" si="132"/>
        <v>261</v>
      </c>
      <c r="AG281">
        <f>VLOOKUP($AD281,'AUTOMATED RPPF'!$C$2:'AUTOMATED RPPF'!$AQ$365,16,FALSE)</f>
        <v>0.2101307</v>
      </c>
      <c r="AH281" s="13">
        <f t="shared" si="133"/>
        <v>307</v>
      </c>
      <c r="AI281">
        <f t="shared" si="134"/>
        <v>0.24547840000000001</v>
      </c>
      <c r="AJ281" s="13">
        <f t="shared" si="135"/>
        <v>293</v>
      </c>
      <c r="AK281">
        <f>VLOOKUP($AD281,'AUTOMATED RPPF'!$C$2:'AUTOMATED RPPF'!$AQ$365,18,FALSE)</f>
        <v>0.20973020000000001</v>
      </c>
      <c r="AL281" s="13">
        <f t="shared" si="136"/>
        <v>302</v>
      </c>
      <c r="AM281">
        <f>VLOOKUP($AD281,'AUTOMATED RPPF'!$C$2:'AUTOMATED RPPF'!$AQ$365,19,FALSE)</f>
        <v>0.2891262</v>
      </c>
      <c r="AN281" s="13">
        <f t="shared" si="137"/>
        <v>262</v>
      </c>
      <c r="AO281">
        <f t="shared" si="138"/>
        <v>275</v>
      </c>
      <c r="AP281">
        <f>IF(C281=1,(AO281/AE281),REF)</f>
        <v>979.25370896793413</v>
      </c>
      <c r="AQ281" s="13">
        <f t="shared" si="139"/>
        <v>270</v>
      </c>
      <c r="AR281">
        <f>IF(B281=1,(AO281/AI281),REF)</f>
        <v>1120.2614975492752</v>
      </c>
      <c r="AS281" s="13">
        <f t="shared" si="140"/>
        <v>290</v>
      </c>
      <c r="AT281">
        <f t="shared" si="141"/>
        <v>270</v>
      </c>
      <c r="AU281" t="str">
        <f t="shared" si="142"/>
        <v>San Diego</v>
      </c>
      <c r="AV281">
        <f t="shared" si="143"/>
        <v>0.15637329829710314</v>
      </c>
      <c r="AW281">
        <f t="shared" si="144"/>
        <v>0.11612017510386945</v>
      </c>
      <c r="AX281" t="str">
        <f t="shared" si="145"/>
        <v>San Diego</v>
      </c>
      <c r="AY281">
        <f t="shared" si="146"/>
        <v>0.45053698005095311</v>
      </c>
      <c r="AZ281" s="13">
        <f t="shared" si="147"/>
        <v>278</v>
      </c>
      <c r="BA281" t="str">
        <f t="shared" si="148"/>
        <v>San Diego</v>
      </c>
      <c r="BB281" t="str">
        <f t="shared" si="149"/>
        <v/>
      </c>
      <c r="BC281">
        <v>280</v>
      </c>
    </row>
    <row r="282" spans="1:55" x14ac:dyDescent="0.25">
      <c r="A282">
        <v>1</v>
      </c>
      <c r="B282">
        <v>1</v>
      </c>
      <c r="C282">
        <v>1</v>
      </c>
      <c r="D282" t="s">
        <v>83</v>
      </c>
      <c r="E282">
        <f>VLOOKUP($D282,'AUTOMATED RPPF'!$C$2:'AUTOMATED RPPF'!$Q$365,2,FALSE)</f>
        <v>69.261799999999994</v>
      </c>
      <c r="F282">
        <f>VLOOKUP($D282,'AUTOMATED RPPF'!$C$2:'AUTOMATED RPPF'!$Q$365,3,FALSE)</f>
        <v>121</v>
      </c>
      <c r="G282">
        <f>VLOOKUP($D282,'AUTOMATED RPPF'!$C$2:'AUTOMATED RPPF'!$Q$365,4,FALSE)</f>
        <v>67.803299999999993</v>
      </c>
      <c r="H282">
        <f>VLOOKUP($D282,'AUTOMATED RPPF'!$C$2:'AUTOMATED RPPF'!$Q$365,5,FALSE)</f>
        <v>158</v>
      </c>
      <c r="I282">
        <f>VLOOKUP($D282,'AUTOMATED RPPF'!$C$2:'AUTOMATED RPPF'!$Q$365,6,FALSE)</f>
        <v>101.15300000000001</v>
      </c>
      <c r="J282">
        <f>VLOOKUP($D282,'AUTOMATED RPPF'!$C$2:'AUTOMATED RPPF'!$Q$365,7,FALSE)</f>
        <v>281</v>
      </c>
      <c r="K282">
        <f>VLOOKUP($D282,'AUTOMATED RPPF'!$C$2:'AUTOMATED RPPF'!$Q$365,8,FALSE)</f>
        <v>101.328</v>
      </c>
      <c r="L282">
        <f>VLOOKUP($D282,'AUTOMATED RPPF'!$C$2:'AUTOMATED RPPF'!$Q$365,9,FALSE)</f>
        <v>288</v>
      </c>
      <c r="M282">
        <f>VLOOKUP($D282,'AUTOMATED RPPF'!$C$2:'AUTOMATED RPPF'!$Q$365,10,FALSE)</f>
        <v>112.313</v>
      </c>
      <c r="N282">
        <f>VLOOKUP($D282,'AUTOMATED RPPF'!$C$2:'AUTOMATED RPPF'!$Q$365,11,FALSE)</f>
        <v>322</v>
      </c>
      <c r="O282">
        <f>VLOOKUP($D282,'AUTOMATED RPPF'!$C$2:'AUTOMATED RPPF'!$Q$365,12,FALSE)</f>
        <v>111.01300000000001</v>
      </c>
      <c r="P282">
        <f>VLOOKUP($D282,'AUTOMATED RPPF'!$C$2:'AUTOMATED RPPF'!$Q$365,13,FALSE)</f>
        <v>246</v>
      </c>
      <c r="Q282">
        <f>VLOOKUP($D282,'AUTOMATED RPPF'!$C$2:'AUTOMATED RPPF'!$Q$365,14,FALSE)</f>
        <v>-9.6850299999999994</v>
      </c>
      <c r="R282">
        <f>VLOOKUP($D282,'AUTOMATED RPPF'!$C$2:'AUTOMATED RPPF'!$Q$365,15,FALSE)</f>
        <v>281</v>
      </c>
      <c r="S282" t="str">
        <f t="shared" si="120"/>
        <v>Charleston Southern</v>
      </c>
      <c r="T282">
        <f t="shared" si="121"/>
        <v>101.328</v>
      </c>
      <c r="U282" t="str">
        <f t="shared" si="122"/>
        <v>Charleston Southern</v>
      </c>
      <c r="V282">
        <f t="shared" si="123"/>
        <v>-0.13983176873832334</v>
      </c>
      <c r="W282" s="13">
        <f t="shared" si="124"/>
        <v>280</v>
      </c>
      <c r="X282" t="str">
        <f t="shared" si="125"/>
        <v>Charleston Southern</v>
      </c>
      <c r="Y282">
        <f t="shared" si="126"/>
        <v>711136.08308229118</v>
      </c>
      <c r="Z282" s="13">
        <f t="shared" si="127"/>
        <v>266</v>
      </c>
      <c r="AA282">
        <f t="shared" si="128"/>
        <v>27.0460825120695</v>
      </c>
      <c r="AB282">
        <f t="shared" si="129"/>
        <v>219</v>
      </c>
      <c r="AC282">
        <f t="shared" si="130"/>
        <v>249.5</v>
      </c>
      <c r="AD282" t="str">
        <f t="shared" si="131"/>
        <v>Charleston Southern</v>
      </c>
      <c r="AE282">
        <f>VLOOKUP($AD282,'AUTOMATED RPPF'!$C$2:'AUTOMATED RPPF'!$AQ$365,17,FALSE)</f>
        <v>0.25722719999999999</v>
      </c>
      <c r="AF282" s="13">
        <f t="shared" si="132"/>
        <v>272</v>
      </c>
      <c r="AG282">
        <f>VLOOKUP($AD282,'AUTOMATED RPPF'!$C$2:'AUTOMATED RPPF'!$AQ$365,16,FALSE)</f>
        <v>0.2206302</v>
      </c>
      <c r="AH282" s="13">
        <f t="shared" si="133"/>
        <v>302</v>
      </c>
      <c r="AI282">
        <f t="shared" si="134"/>
        <v>0.23892869999999999</v>
      </c>
      <c r="AJ282" s="13">
        <f t="shared" si="135"/>
        <v>295</v>
      </c>
      <c r="AK282">
        <f>VLOOKUP($AD282,'AUTOMATED RPPF'!$C$2:'AUTOMATED RPPF'!$AQ$365,18,FALSE)</f>
        <v>0.22432930000000001</v>
      </c>
      <c r="AL282" s="13">
        <f t="shared" si="136"/>
        <v>293</v>
      </c>
      <c r="AM282">
        <f>VLOOKUP($AD282,'AUTOMATED RPPF'!$C$2:'AUTOMATED RPPF'!$AQ$365,19,FALSE)</f>
        <v>0.31552409999999997</v>
      </c>
      <c r="AN282" s="13">
        <f t="shared" si="137"/>
        <v>241</v>
      </c>
      <c r="AO282">
        <f t="shared" si="138"/>
        <v>270.75</v>
      </c>
      <c r="AP282">
        <f>IF(C282=1,(AO282/AE282),REF)</f>
        <v>1052.5714232398441</v>
      </c>
      <c r="AQ282" s="13">
        <f t="shared" si="139"/>
        <v>278</v>
      </c>
      <c r="AR282">
        <f>IF(B282=1,(AO282/AI282),REF)</f>
        <v>1133.1832467175354</v>
      </c>
      <c r="AS282" s="13">
        <f t="shared" si="140"/>
        <v>292</v>
      </c>
      <c r="AT282">
        <f t="shared" si="141"/>
        <v>278</v>
      </c>
      <c r="AU282" t="str">
        <f t="shared" si="142"/>
        <v>Charleston Southern</v>
      </c>
      <c r="AV282">
        <f t="shared" si="143"/>
        <v>0.14220222221841436</v>
      </c>
      <c r="AW282">
        <f t="shared" si="144"/>
        <v>0.11286002089331176</v>
      </c>
      <c r="AX282" t="str">
        <f t="shared" si="145"/>
        <v>Charleston Southern</v>
      </c>
      <c r="AY282">
        <f t="shared" si="146"/>
        <v>0.43877964417472343</v>
      </c>
      <c r="AZ282" s="13">
        <f t="shared" si="147"/>
        <v>288</v>
      </c>
      <c r="BA282" t="str">
        <f t="shared" si="148"/>
        <v>Charleston Southern</v>
      </c>
      <c r="BB282" t="str">
        <f t="shared" si="149"/>
        <v/>
      </c>
      <c r="BC282">
        <v>281</v>
      </c>
    </row>
    <row r="283" spans="1:55" x14ac:dyDescent="0.25">
      <c r="A283">
        <v>1</v>
      </c>
      <c r="B283">
        <v>1</v>
      </c>
      <c r="C283">
        <v>1</v>
      </c>
      <c r="D283" t="s">
        <v>74</v>
      </c>
      <c r="E283">
        <f>VLOOKUP($D283,'AUTOMATED RPPF'!$C$2:'AUTOMATED RPPF'!$Q$365,2,FALSE)</f>
        <v>66.952399999999997</v>
      </c>
      <c r="F283">
        <f>VLOOKUP($D283,'AUTOMATED RPPF'!$C$2:'AUTOMATED RPPF'!$Q$365,3,FALSE)</f>
        <v>240</v>
      </c>
      <c r="G283">
        <f>VLOOKUP($D283,'AUTOMATED RPPF'!$C$2:'AUTOMATED RPPF'!$Q$365,4,FALSE)</f>
        <v>65.723299999999995</v>
      </c>
      <c r="H283">
        <f>VLOOKUP($D283,'AUTOMATED RPPF'!$C$2:'AUTOMATED RPPF'!$Q$365,5,FALSE)</f>
        <v>261</v>
      </c>
      <c r="I283">
        <f>VLOOKUP($D283,'AUTOMATED RPPF'!$C$2:'AUTOMATED RPPF'!$Q$365,6,FALSE)</f>
        <v>106.03400000000001</v>
      </c>
      <c r="J283">
        <f>VLOOKUP($D283,'AUTOMATED RPPF'!$C$2:'AUTOMATED RPPF'!$Q$365,7,FALSE)</f>
        <v>173</v>
      </c>
      <c r="K283">
        <f>VLOOKUP($D283,'AUTOMATED RPPF'!$C$2:'AUTOMATED RPPF'!$Q$365,8,FALSE)</f>
        <v>107.13200000000001</v>
      </c>
      <c r="L283">
        <f>VLOOKUP($D283,'AUTOMATED RPPF'!$C$2:'AUTOMATED RPPF'!$Q$365,9,FALSE)</f>
        <v>180</v>
      </c>
      <c r="M283">
        <f>VLOOKUP($D283,'AUTOMATED RPPF'!$C$2:'AUTOMATED RPPF'!$Q$365,10,FALSE)</f>
        <v>111.55200000000001</v>
      </c>
      <c r="N283">
        <f>VLOOKUP($D283,'AUTOMATED RPPF'!$C$2:'AUTOMATED RPPF'!$Q$365,11,FALSE)</f>
        <v>305</v>
      </c>
      <c r="O283">
        <f>VLOOKUP($D283,'AUTOMATED RPPF'!$C$2:'AUTOMATED RPPF'!$Q$365,12,FALSE)</f>
        <v>113.404</v>
      </c>
      <c r="P283">
        <f>VLOOKUP($D283,'AUTOMATED RPPF'!$C$2:'AUTOMATED RPPF'!$Q$365,13,FALSE)</f>
        <v>297</v>
      </c>
      <c r="Q283">
        <f>VLOOKUP($D283,'AUTOMATED RPPF'!$C$2:'AUTOMATED RPPF'!$Q$365,14,FALSE)</f>
        <v>-6.2724399999999996</v>
      </c>
      <c r="R283">
        <f>VLOOKUP($D283,'AUTOMATED RPPF'!$C$2:'AUTOMATED RPPF'!$Q$365,15,FALSE)</f>
        <v>237</v>
      </c>
      <c r="S283" t="str">
        <f t="shared" si="120"/>
        <v>Cal St. Bakersfield</v>
      </c>
      <c r="T283">
        <f t="shared" si="121"/>
        <v>107.13200000000001</v>
      </c>
      <c r="U283" t="str">
        <f t="shared" si="122"/>
        <v>Cal St. Bakersfield</v>
      </c>
      <c r="V283">
        <f t="shared" si="123"/>
        <v>-9.3678493974823779E-2</v>
      </c>
      <c r="W283" s="13">
        <f t="shared" si="124"/>
        <v>238</v>
      </c>
      <c r="X283" t="str">
        <f t="shared" si="125"/>
        <v>Cal St. Bakersfield</v>
      </c>
      <c r="Y283">
        <f t="shared" si="126"/>
        <v>768430.46557381761</v>
      </c>
      <c r="Z283" s="13">
        <f t="shared" si="127"/>
        <v>200</v>
      </c>
      <c r="AA283">
        <f t="shared" si="128"/>
        <v>28.949378719491218</v>
      </c>
      <c r="AB283">
        <f t="shared" si="129"/>
        <v>306</v>
      </c>
      <c r="AC283">
        <f t="shared" si="130"/>
        <v>272</v>
      </c>
      <c r="AD283" t="str">
        <f t="shared" si="131"/>
        <v>Cal St. Bakersfield</v>
      </c>
      <c r="AE283">
        <f>VLOOKUP($AD283,'AUTOMATED RPPF'!$C$2:'AUTOMATED RPPF'!$AQ$365,17,FALSE)</f>
        <v>0.1976311</v>
      </c>
      <c r="AF283" s="13">
        <f t="shared" si="132"/>
        <v>311</v>
      </c>
      <c r="AG283">
        <f>VLOOKUP($AD283,'AUTOMATED RPPF'!$C$2:'AUTOMATED RPPF'!$AQ$365,16,FALSE)</f>
        <v>0.46771879999999999</v>
      </c>
      <c r="AH283" s="13">
        <f t="shared" si="133"/>
        <v>188</v>
      </c>
      <c r="AI283">
        <f t="shared" si="134"/>
        <v>0.33267495000000002</v>
      </c>
      <c r="AJ283" s="13">
        <f t="shared" si="135"/>
        <v>248</v>
      </c>
      <c r="AK283">
        <f>VLOOKUP($AD283,'AUTOMATED RPPF'!$C$2:'AUTOMATED RPPF'!$AQ$365,18,FALSE)</f>
        <v>0.29402620000000002</v>
      </c>
      <c r="AL283" s="13">
        <f t="shared" si="136"/>
        <v>262</v>
      </c>
      <c r="AM283">
        <f>VLOOKUP($AD283,'AUTOMATED RPPF'!$C$2:'AUTOMATED RPPF'!$AQ$365,19,FALSE)</f>
        <v>0.10153470000000001</v>
      </c>
      <c r="AN283" s="13">
        <f t="shared" si="137"/>
        <v>347</v>
      </c>
      <c r="AO283">
        <f t="shared" si="138"/>
        <v>261.16666666666669</v>
      </c>
      <c r="AP283">
        <f>IF(C283=1,(AO283/AE283),REF)</f>
        <v>1321.4856703558635</v>
      </c>
      <c r="AQ283" s="13">
        <f t="shared" si="139"/>
        <v>296</v>
      </c>
      <c r="AR283">
        <f>IF(B283=1,(AO283/AI283),REF)</f>
        <v>785.05059267812817</v>
      </c>
      <c r="AS283" s="13">
        <f t="shared" si="140"/>
        <v>252</v>
      </c>
      <c r="AT283">
        <f t="shared" si="141"/>
        <v>248</v>
      </c>
      <c r="AU283" t="str">
        <f t="shared" si="142"/>
        <v>Cal St. Bakersfield</v>
      </c>
      <c r="AV283">
        <f t="shared" si="143"/>
        <v>0.10679814084290058</v>
      </c>
      <c r="AW283">
        <f t="shared" si="144"/>
        <v>0.16451943861379409</v>
      </c>
      <c r="AX283" t="str">
        <f t="shared" si="145"/>
        <v>Cal St. Bakersfield</v>
      </c>
      <c r="AY283">
        <f t="shared" si="146"/>
        <v>0.44975828816202856</v>
      </c>
      <c r="AZ283" s="13">
        <f t="shared" si="147"/>
        <v>281</v>
      </c>
      <c r="BA283" t="str">
        <f t="shared" si="148"/>
        <v>Cal St. Bakersfield</v>
      </c>
      <c r="BB283" t="str">
        <f t="shared" si="149"/>
        <v/>
      </c>
      <c r="BC283">
        <v>282</v>
      </c>
    </row>
    <row r="284" spans="1:55" x14ac:dyDescent="0.25">
      <c r="A284">
        <v>1</v>
      </c>
      <c r="B284">
        <v>1</v>
      </c>
      <c r="C284">
        <v>1</v>
      </c>
      <c r="D284" t="s">
        <v>246</v>
      </c>
      <c r="E284">
        <f>VLOOKUP($D284,'AUTOMATED RPPF'!$C$2:'AUTOMATED RPPF'!$Q$365,2,FALSE)</f>
        <v>66.325699999999998</v>
      </c>
      <c r="F284">
        <f>VLOOKUP($D284,'AUTOMATED RPPF'!$C$2:'AUTOMATED RPPF'!$Q$365,3,FALSE)</f>
        <v>276</v>
      </c>
      <c r="G284">
        <f>VLOOKUP($D284,'AUTOMATED RPPF'!$C$2:'AUTOMATED RPPF'!$Q$365,4,FALSE)</f>
        <v>65.564400000000006</v>
      </c>
      <c r="H284">
        <f>VLOOKUP($D284,'AUTOMATED RPPF'!$C$2:'AUTOMATED RPPF'!$Q$365,5,FALSE)</f>
        <v>277</v>
      </c>
      <c r="I284">
        <f>VLOOKUP($D284,'AUTOMATED RPPF'!$C$2:'AUTOMATED RPPF'!$Q$365,6,FALSE)</f>
        <v>101.08</v>
      </c>
      <c r="J284">
        <f>VLOOKUP($D284,'AUTOMATED RPPF'!$C$2:'AUTOMATED RPPF'!$Q$365,7,FALSE)</f>
        <v>286</v>
      </c>
      <c r="K284">
        <f>VLOOKUP($D284,'AUTOMATED RPPF'!$C$2:'AUTOMATED RPPF'!$Q$365,8,FALSE)</f>
        <v>101.509</v>
      </c>
      <c r="L284">
        <f>VLOOKUP($D284,'AUTOMATED RPPF'!$C$2:'AUTOMATED RPPF'!$Q$365,9,FALSE)</f>
        <v>283</v>
      </c>
      <c r="M284">
        <f>VLOOKUP($D284,'AUTOMATED RPPF'!$C$2:'AUTOMATED RPPF'!$Q$365,10,FALSE)</f>
        <v>106.82899999999999</v>
      </c>
      <c r="N284">
        <f>VLOOKUP($D284,'AUTOMATED RPPF'!$C$2:'AUTOMATED RPPF'!$Q$365,11,FALSE)</f>
        <v>192</v>
      </c>
      <c r="O284">
        <f>VLOOKUP($D284,'AUTOMATED RPPF'!$C$2:'AUTOMATED RPPF'!$Q$365,12,FALSE)</f>
        <v>109.217</v>
      </c>
      <c r="P284">
        <f>VLOOKUP($D284,'AUTOMATED RPPF'!$C$2:'AUTOMATED RPPF'!$Q$365,13,FALSE)</f>
        <v>205</v>
      </c>
      <c r="Q284">
        <f>VLOOKUP($D284,'AUTOMATED RPPF'!$C$2:'AUTOMATED RPPF'!$Q$365,14,FALSE)</f>
        <v>-7.7076799999999999</v>
      </c>
      <c r="R284">
        <f>VLOOKUP($D284,'AUTOMATED RPPF'!$C$2:'AUTOMATED RPPF'!$Q$365,15,FALSE)</f>
        <v>261</v>
      </c>
      <c r="S284" t="str">
        <f t="shared" si="120"/>
        <v>Northern Kentucky</v>
      </c>
      <c r="T284">
        <f t="shared" si="121"/>
        <v>101.509</v>
      </c>
      <c r="U284" t="str">
        <f t="shared" si="122"/>
        <v>Northern Kentucky</v>
      </c>
      <c r="V284">
        <f t="shared" si="123"/>
        <v>-0.11621437843852381</v>
      </c>
      <c r="W284" s="13">
        <f t="shared" si="124"/>
        <v>261</v>
      </c>
      <c r="X284" t="str">
        <f t="shared" si="125"/>
        <v>Northern Kentucky</v>
      </c>
      <c r="Y284">
        <f t="shared" si="126"/>
        <v>683425.12525128166</v>
      </c>
      <c r="Z284" s="13">
        <f t="shared" si="127"/>
        <v>302</v>
      </c>
      <c r="AA284">
        <f t="shared" si="128"/>
        <v>27.515825506143511</v>
      </c>
      <c r="AB284">
        <f t="shared" si="129"/>
        <v>237</v>
      </c>
      <c r="AC284">
        <f t="shared" si="130"/>
        <v>249</v>
      </c>
      <c r="AD284" t="str">
        <f t="shared" si="131"/>
        <v>Northern Kentucky</v>
      </c>
      <c r="AE284">
        <f>VLOOKUP($AD284,'AUTOMATED RPPF'!$C$2:'AUTOMATED RPPF'!$AQ$365,17,FALSE)</f>
        <v>0.2443282</v>
      </c>
      <c r="AF284" s="13">
        <f t="shared" si="132"/>
        <v>282</v>
      </c>
      <c r="AG284">
        <f>VLOOKUP($AD284,'AUTOMATED RPPF'!$C$2:'AUTOMATED RPPF'!$AQ$365,16,FALSE)</f>
        <v>0.30642659999999999</v>
      </c>
      <c r="AH284" s="13">
        <f t="shared" si="133"/>
        <v>266</v>
      </c>
      <c r="AI284">
        <f t="shared" si="134"/>
        <v>0.27537739999999999</v>
      </c>
      <c r="AJ284" s="13">
        <f t="shared" si="135"/>
        <v>277</v>
      </c>
      <c r="AK284">
        <f>VLOOKUP($AD284,'AUTOMATED RPPF'!$C$2:'AUTOMATED RPPF'!$AQ$365,18,FALSE)</f>
        <v>0.31362459999999998</v>
      </c>
      <c r="AL284" s="13">
        <f t="shared" si="136"/>
        <v>246</v>
      </c>
      <c r="AM284">
        <f>VLOOKUP($AD284,'AUTOMATED RPPF'!$C$2:'AUTOMATED RPPF'!$AQ$365,19,FALSE)</f>
        <v>0.26292739999999998</v>
      </c>
      <c r="AN284" s="13">
        <f t="shared" si="137"/>
        <v>274</v>
      </c>
      <c r="AO284">
        <f t="shared" si="138"/>
        <v>268.16666666666669</v>
      </c>
      <c r="AP284">
        <f>IF(C284=1,(AO284/AE284),REF)</f>
        <v>1097.5673977325037</v>
      </c>
      <c r="AQ284" s="13">
        <f t="shared" si="139"/>
        <v>284</v>
      </c>
      <c r="AR284">
        <f>IF(B284=1,(AO284/AI284),REF)</f>
        <v>973.81508673793383</v>
      </c>
      <c r="AS284" s="13">
        <f t="shared" si="140"/>
        <v>276</v>
      </c>
      <c r="AT284">
        <f t="shared" si="141"/>
        <v>246</v>
      </c>
      <c r="AU284" t="str">
        <f t="shared" si="142"/>
        <v>Northern Kentucky</v>
      </c>
      <c r="AV284">
        <f t="shared" si="143"/>
        <v>0.13450707422309613</v>
      </c>
      <c r="AW284">
        <f t="shared" si="144"/>
        <v>0.13256475002784018</v>
      </c>
      <c r="AX284" t="str">
        <f t="shared" si="145"/>
        <v>Northern Kentucky</v>
      </c>
      <c r="AY284">
        <f t="shared" si="146"/>
        <v>0.44692971536438525</v>
      </c>
      <c r="AZ284" s="13">
        <f t="shared" si="147"/>
        <v>284</v>
      </c>
      <c r="BA284" t="str">
        <f t="shared" si="148"/>
        <v>Northern Kentucky</v>
      </c>
      <c r="BB284" t="str">
        <f t="shared" si="149"/>
        <v/>
      </c>
      <c r="BC284">
        <v>283</v>
      </c>
    </row>
    <row r="285" spans="1:55" x14ac:dyDescent="0.25">
      <c r="A285">
        <v>1</v>
      </c>
      <c r="B285">
        <v>1</v>
      </c>
      <c r="C285">
        <v>1</v>
      </c>
      <c r="D285" t="s">
        <v>214</v>
      </c>
      <c r="E285">
        <f>VLOOKUP($D285,'AUTOMATED RPPF'!$C$2:'AUTOMATED RPPF'!$Q$365,2,FALSE)</f>
        <v>68.254599999999996</v>
      </c>
      <c r="F285">
        <f>VLOOKUP($D285,'AUTOMATED RPPF'!$C$2:'AUTOMATED RPPF'!$Q$365,3,FALSE)</f>
        <v>174</v>
      </c>
      <c r="G285">
        <f>VLOOKUP($D285,'AUTOMATED RPPF'!$C$2:'AUTOMATED RPPF'!$Q$365,4,FALSE)</f>
        <v>67.762600000000006</v>
      </c>
      <c r="H285">
        <f>VLOOKUP($D285,'AUTOMATED RPPF'!$C$2:'AUTOMATED RPPF'!$Q$365,5,FALSE)</f>
        <v>160</v>
      </c>
      <c r="I285">
        <f>VLOOKUP($D285,'AUTOMATED RPPF'!$C$2:'AUTOMATED RPPF'!$Q$365,6,FALSE)</f>
        <v>101.8</v>
      </c>
      <c r="J285">
        <f>VLOOKUP($D285,'AUTOMATED RPPF'!$C$2:'AUTOMATED RPPF'!$Q$365,7,FALSE)</f>
        <v>269</v>
      </c>
      <c r="K285">
        <f>VLOOKUP($D285,'AUTOMATED RPPF'!$C$2:'AUTOMATED RPPF'!$Q$365,8,FALSE)</f>
        <v>102.887</v>
      </c>
      <c r="L285">
        <f>VLOOKUP($D285,'AUTOMATED RPPF'!$C$2:'AUTOMATED RPPF'!$Q$365,9,FALSE)</f>
        <v>261</v>
      </c>
      <c r="M285">
        <f>VLOOKUP($D285,'AUTOMATED RPPF'!$C$2:'AUTOMATED RPPF'!$Q$365,10,FALSE)</f>
        <v>110.846</v>
      </c>
      <c r="N285">
        <f>VLOOKUP($D285,'AUTOMATED RPPF'!$C$2:'AUTOMATED RPPF'!$Q$365,11,FALSE)</f>
        <v>292</v>
      </c>
      <c r="O285">
        <f>VLOOKUP($D285,'AUTOMATED RPPF'!$C$2:'AUTOMATED RPPF'!$Q$365,12,FALSE)</f>
        <v>113.114</v>
      </c>
      <c r="P285">
        <f>VLOOKUP($D285,'AUTOMATED RPPF'!$C$2:'AUTOMATED RPPF'!$Q$365,13,FALSE)</f>
        <v>291</v>
      </c>
      <c r="Q285">
        <f>VLOOKUP($D285,'AUTOMATED RPPF'!$C$2:'AUTOMATED RPPF'!$Q$365,14,FALSE)</f>
        <v>-10.227600000000001</v>
      </c>
      <c r="R285">
        <f>VLOOKUP($D285,'AUTOMATED RPPF'!$C$2:'AUTOMATED RPPF'!$Q$365,15,FALSE)</f>
        <v>286</v>
      </c>
      <c r="S285" t="str">
        <f t="shared" si="120"/>
        <v>Monmouth</v>
      </c>
      <c r="T285">
        <f t="shared" si="121"/>
        <v>102.887</v>
      </c>
      <c r="U285" t="str">
        <f t="shared" si="122"/>
        <v>Monmouth</v>
      </c>
      <c r="V285">
        <f t="shared" si="123"/>
        <v>-0.14983605500581651</v>
      </c>
      <c r="W285" s="13">
        <f t="shared" si="124"/>
        <v>283</v>
      </c>
      <c r="X285" t="str">
        <f t="shared" si="125"/>
        <v>Monmouth</v>
      </c>
      <c r="Y285">
        <f t="shared" si="126"/>
        <v>722525.09236418735</v>
      </c>
      <c r="Z285" s="13">
        <f t="shared" si="127"/>
        <v>257</v>
      </c>
      <c r="AA285">
        <f t="shared" si="128"/>
        <v>28.280966724981809</v>
      </c>
      <c r="AB285">
        <f t="shared" si="129"/>
        <v>286</v>
      </c>
      <c r="AC285">
        <f t="shared" si="130"/>
        <v>284.5</v>
      </c>
      <c r="AD285" t="str">
        <f t="shared" si="131"/>
        <v>Monmouth</v>
      </c>
      <c r="AE285">
        <f>VLOOKUP($AD285,'AUTOMATED RPPF'!$C$2:'AUTOMATED RPPF'!$AQ$365,17,FALSE)</f>
        <v>0.17693239999999999</v>
      </c>
      <c r="AF285" s="13">
        <f t="shared" si="132"/>
        <v>324</v>
      </c>
      <c r="AG285">
        <f>VLOOKUP($AD285,'AUTOMATED RPPF'!$C$2:'AUTOMATED RPPF'!$AQ$365,16,FALSE)</f>
        <v>0.51031680000000001</v>
      </c>
      <c r="AH285" s="13">
        <f t="shared" si="133"/>
        <v>169</v>
      </c>
      <c r="AI285">
        <f t="shared" si="134"/>
        <v>0.3436246</v>
      </c>
      <c r="AJ285" s="13">
        <f t="shared" si="135"/>
        <v>242</v>
      </c>
      <c r="AK285">
        <f>VLOOKUP($AD285,'AUTOMATED RPPF'!$C$2:'AUTOMATED RPPF'!$AQ$365,18,FALSE)</f>
        <v>0.20363059999999999</v>
      </c>
      <c r="AL285" s="13">
        <f t="shared" si="136"/>
        <v>306</v>
      </c>
      <c r="AM285">
        <f>VLOOKUP($AD285,'AUTOMATED RPPF'!$C$2:'AUTOMATED RPPF'!$AQ$365,19,FALSE)</f>
        <v>0.19253110000000001</v>
      </c>
      <c r="AN285" s="13">
        <f t="shared" si="137"/>
        <v>311</v>
      </c>
      <c r="AO285">
        <f t="shared" si="138"/>
        <v>280.58333333333331</v>
      </c>
      <c r="AP285">
        <f>IF(C285=1,(AO285/AE285),REF)</f>
        <v>1585.8222311647462</v>
      </c>
      <c r="AQ285" s="13">
        <f t="shared" si="139"/>
        <v>315</v>
      </c>
      <c r="AR285">
        <f>IF(B285=1,(AO285/AI285),REF)</f>
        <v>816.54029814318676</v>
      </c>
      <c r="AS285" s="13">
        <f t="shared" si="140"/>
        <v>259</v>
      </c>
      <c r="AT285">
        <f t="shared" si="141"/>
        <v>242</v>
      </c>
      <c r="AU285" t="str">
        <f t="shared" si="142"/>
        <v>Monmouth</v>
      </c>
      <c r="AV285">
        <f t="shared" si="143"/>
        <v>9.3885077427551089E-2</v>
      </c>
      <c r="AW285">
        <f t="shared" si="144"/>
        <v>0.1691010751171414</v>
      </c>
      <c r="AX285" t="str">
        <f t="shared" si="145"/>
        <v>Monmouth</v>
      </c>
      <c r="AY285">
        <f t="shared" si="146"/>
        <v>0.44418220359592908</v>
      </c>
      <c r="AZ285" s="13">
        <f t="shared" si="147"/>
        <v>285</v>
      </c>
      <c r="BA285" t="str">
        <f t="shared" si="148"/>
        <v>Monmouth</v>
      </c>
      <c r="BB285" t="str">
        <f t="shared" si="149"/>
        <v/>
      </c>
      <c r="BC285">
        <v>284</v>
      </c>
    </row>
    <row r="286" spans="1:55" x14ac:dyDescent="0.25">
      <c r="A286">
        <v>1</v>
      </c>
      <c r="B286">
        <v>1</v>
      </c>
      <c r="C286">
        <v>1</v>
      </c>
      <c r="D286" t="s">
        <v>54</v>
      </c>
      <c r="E286">
        <f>VLOOKUP($D286,'AUTOMATED RPPF'!$C$2:'AUTOMATED RPPF'!$Q$365,2,FALSE)</f>
        <v>66.7273</v>
      </c>
      <c r="F286">
        <f>VLOOKUP($D286,'AUTOMATED RPPF'!$C$2:'AUTOMATED RPPF'!$Q$365,3,FALSE)</f>
        <v>255</v>
      </c>
      <c r="G286">
        <f>VLOOKUP($D286,'AUTOMATED RPPF'!$C$2:'AUTOMATED RPPF'!$Q$365,4,FALSE)</f>
        <v>65.942599999999999</v>
      </c>
      <c r="H286">
        <f>VLOOKUP($D286,'AUTOMATED RPPF'!$C$2:'AUTOMATED RPPF'!$Q$365,5,FALSE)</f>
        <v>255</v>
      </c>
      <c r="I286">
        <f>VLOOKUP($D286,'AUTOMATED RPPF'!$C$2:'AUTOMATED RPPF'!$Q$365,6,FALSE)</f>
        <v>101.111</v>
      </c>
      <c r="J286">
        <f>VLOOKUP($D286,'AUTOMATED RPPF'!$C$2:'AUTOMATED RPPF'!$Q$365,7,FALSE)</f>
        <v>282</v>
      </c>
      <c r="K286">
        <f>VLOOKUP($D286,'AUTOMATED RPPF'!$C$2:'AUTOMATED RPPF'!$Q$365,8,FALSE)</f>
        <v>100.422</v>
      </c>
      <c r="L286">
        <f>VLOOKUP($D286,'AUTOMATED RPPF'!$C$2:'AUTOMATED RPPF'!$Q$365,9,FALSE)</f>
        <v>301</v>
      </c>
      <c r="M286">
        <f>VLOOKUP($D286,'AUTOMATED RPPF'!$C$2:'AUTOMATED RPPF'!$Q$365,10,FALSE)</f>
        <v>110.229</v>
      </c>
      <c r="N286">
        <f>VLOOKUP($D286,'AUTOMATED RPPF'!$C$2:'AUTOMATED RPPF'!$Q$365,11,FALSE)</f>
        <v>278</v>
      </c>
      <c r="O286">
        <f>VLOOKUP($D286,'AUTOMATED RPPF'!$C$2:'AUTOMATED RPPF'!$Q$365,12,FALSE)</f>
        <v>110.423</v>
      </c>
      <c r="P286">
        <f>VLOOKUP($D286,'AUTOMATED RPPF'!$C$2:'AUTOMATED RPPF'!$Q$365,13,FALSE)</f>
        <v>232</v>
      </c>
      <c r="Q286">
        <f>VLOOKUP($D286,'AUTOMATED RPPF'!$C$2:'AUTOMATED RPPF'!$Q$365,14,FALSE)</f>
        <v>-10.0007</v>
      </c>
      <c r="R286">
        <f>VLOOKUP($D286,'AUTOMATED RPPF'!$C$2:'AUTOMATED RPPF'!$Q$365,15,FALSE)</f>
        <v>284</v>
      </c>
      <c r="S286" t="str">
        <f t="shared" si="120"/>
        <v>Austin Peay</v>
      </c>
      <c r="T286">
        <f t="shared" si="121"/>
        <v>100.422</v>
      </c>
      <c r="U286" t="str">
        <f t="shared" si="122"/>
        <v>Austin Peay</v>
      </c>
      <c r="V286">
        <f t="shared" si="123"/>
        <v>-0.14987868533568727</v>
      </c>
      <c r="W286" s="13">
        <f t="shared" si="124"/>
        <v>285</v>
      </c>
      <c r="X286" t="str">
        <f t="shared" si="125"/>
        <v>Austin Peay</v>
      </c>
      <c r="Y286">
        <f t="shared" si="126"/>
        <v>672916.66718449316</v>
      </c>
      <c r="Z286" s="13">
        <f t="shared" si="127"/>
        <v>310</v>
      </c>
      <c r="AA286">
        <f t="shared" si="128"/>
        <v>27.835031358757369</v>
      </c>
      <c r="AB286">
        <f t="shared" si="129"/>
        <v>256</v>
      </c>
      <c r="AC286">
        <f t="shared" si="130"/>
        <v>270.5</v>
      </c>
      <c r="AD286" t="str">
        <f t="shared" si="131"/>
        <v>Austin Peay</v>
      </c>
      <c r="AE286">
        <f>VLOOKUP($AD286,'AUTOMATED RPPF'!$C$2:'AUTOMATED RPPF'!$AQ$365,17,FALSE)</f>
        <v>0.16323309999999999</v>
      </c>
      <c r="AF286" s="13">
        <f t="shared" si="132"/>
        <v>331</v>
      </c>
      <c r="AG286">
        <f>VLOOKUP($AD286,'AUTOMATED RPPF'!$C$2:'AUTOMATED RPPF'!$AQ$365,16,FALSE)</f>
        <v>0.40042159999999999</v>
      </c>
      <c r="AH286" s="13">
        <f t="shared" si="133"/>
        <v>216</v>
      </c>
      <c r="AI286">
        <f t="shared" si="134"/>
        <v>0.28182734999999998</v>
      </c>
      <c r="AJ286" s="13">
        <f t="shared" si="135"/>
        <v>274</v>
      </c>
      <c r="AK286">
        <f>VLOOKUP($AD286,'AUTOMATED RPPF'!$C$2:'AUTOMATED RPPF'!$AQ$365,18,FALSE)</f>
        <v>0.23932870000000001</v>
      </c>
      <c r="AL286" s="13">
        <f t="shared" si="136"/>
        <v>287</v>
      </c>
      <c r="AM286">
        <f>VLOOKUP($AD286,'AUTOMATED RPPF'!$C$2:'AUTOMATED RPPF'!$AQ$365,19,FALSE)</f>
        <v>0.11923400000000001</v>
      </c>
      <c r="AN286" s="13">
        <f t="shared" si="137"/>
        <v>340</v>
      </c>
      <c r="AO286">
        <f t="shared" si="138"/>
        <v>294.41666666666669</v>
      </c>
      <c r="AP286">
        <f>IF(C286=1,(AO286/AE286),REF)</f>
        <v>1803.6578773953731</v>
      </c>
      <c r="AQ286" s="13">
        <f t="shared" si="139"/>
        <v>326</v>
      </c>
      <c r="AR286">
        <f>IF(B286=1,(AO286/AI286),REF)</f>
        <v>1044.6703155909697</v>
      </c>
      <c r="AS286" s="13">
        <f t="shared" si="140"/>
        <v>286</v>
      </c>
      <c r="AT286">
        <f t="shared" si="141"/>
        <v>274</v>
      </c>
      <c r="AU286" t="str">
        <f t="shared" si="142"/>
        <v>Austin Peay</v>
      </c>
      <c r="AV286">
        <f t="shared" si="143"/>
        <v>8.550814059016533E-2</v>
      </c>
      <c r="AW286">
        <f t="shared" si="144"/>
        <v>0.13448382553812671</v>
      </c>
      <c r="AX286" t="str">
        <f t="shared" si="145"/>
        <v>Austin Peay</v>
      </c>
      <c r="AY286">
        <f t="shared" si="146"/>
        <v>0.41357162106758505</v>
      </c>
      <c r="AZ286" s="13">
        <f t="shared" si="147"/>
        <v>303</v>
      </c>
      <c r="BA286" t="str">
        <f t="shared" si="148"/>
        <v>Austin Peay</v>
      </c>
      <c r="BB286" t="str">
        <f t="shared" si="149"/>
        <v/>
      </c>
      <c r="BC286">
        <v>285</v>
      </c>
    </row>
    <row r="287" spans="1:55" x14ac:dyDescent="0.25">
      <c r="A287">
        <v>1</v>
      </c>
      <c r="B287">
        <v>1</v>
      </c>
      <c r="C287">
        <v>1</v>
      </c>
      <c r="D287" t="s">
        <v>375</v>
      </c>
      <c r="E287">
        <f>VLOOKUP($D287,'AUTOMATED RPPF'!$C$2:'AUTOMATED RPPF'!$Q$365,2,FALSE)</f>
        <v>66.2256</v>
      </c>
      <c r="F287">
        <f>VLOOKUP($D287,'AUTOMATED RPPF'!$C$2:'AUTOMATED RPPF'!$Q$365,3,FALSE)</f>
        <v>282</v>
      </c>
      <c r="G287">
        <f>VLOOKUP($D287,'AUTOMATED RPPF'!$C$2:'AUTOMATED RPPF'!$Q$365,4,FALSE)</f>
        <v>66.037300000000002</v>
      </c>
      <c r="H287">
        <f>VLOOKUP($D287,'AUTOMATED RPPF'!$C$2:'AUTOMATED RPPF'!$Q$365,5,FALSE)</f>
        <v>251</v>
      </c>
      <c r="I287">
        <f>VLOOKUP($D287,'AUTOMATED RPPF'!$C$2:'AUTOMATED RPPF'!$Q$365,6,FALSE)</f>
        <v>101.827</v>
      </c>
      <c r="J287">
        <f>VLOOKUP($D287,'AUTOMATED RPPF'!$C$2:'AUTOMATED RPPF'!$Q$365,7,FALSE)</f>
        <v>268</v>
      </c>
      <c r="K287">
        <f>VLOOKUP($D287,'AUTOMATED RPPF'!$C$2:'AUTOMATED RPPF'!$Q$365,8,FALSE)</f>
        <v>102.366</v>
      </c>
      <c r="L287">
        <f>VLOOKUP($D287,'AUTOMATED RPPF'!$C$2:'AUTOMATED RPPF'!$Q$365,9,FALSE)</f>
        <v>268</v>
      </c>
      <c r="M287">
        <f>VLOOKUP($D287,'AUTOMATED RPPF'!$C$2:'AUTOMATED RPPF'!$Q$365,10,FALSE)</f>
        <v>113.304</v>
      </c>
      <c r="N287">
        <f>VLOOKUP($D287,'AUTOMATED RPPF'!$C$2:'AUTOMATED RPPF'!$Q$365,11,FALSE)</f>
        <v>335</v>
      </c>
      <c r="O287">
        <f>VLOOKUP($D287,'AUTOMATED RPPF'!$C$2:'AUTOMATED RPPF'!$Q$365,12,FALSE)</f>
        <v>113.892</v>
      </c>
      <c r="P287">
        <f>VLOOKUP($D287,'AUTOMATED RPPF'!$C$2:'AUTOMATED RPPF'!$Q$365,13,FALSE)</f>
        <v>305</v>
      </c>
      <c r="Q287">
        <f>VLOOKUP($D287,'AUTOMATED RPPF'!$C$2:'AUTOMATED RPPF'!$Q$365,14,FALSE)</f>
        <v>-11.5252</v>
      </c>
      <c r="R287">
        <f>VLOOKUP($D287,'AUTOMATED RPPF'!$C$2:'AUTOMATED RPPF'!$Q$365,15,FALSE)</f>
        <v>302</v>
      </c>
      <c r="S287" t="str">
        <f t="shared" si="120"/>
        <v>Weber St.</v>
      </c>
      <c r="T287">
        <f t="shared" si="121"/>
        <v>102.366</v>
      </c>
      <c r="U287" t="str">
        <f t="shared" si="122"/>
        <v>Weber St.</v>
      </c>
      <c r="V287">
        <f t="shared" si="123"/>
        <v>-0.17404145828803358</v>
      </c>
      <c r="W287" s="13">
        <f t="shared" si="124"/>
        <v>304</v>
      </c>
      <c r="X287" t="str">
        <f t="shared" si="125"/>
        <v>Weber St.</v>
      </c>
      <c r="Y287">
        <f t="shared" si="126"/>
        <v>693964.68191487365</v>
      </c>
      <c r="Z287" s="13">
        <f t="shared" si="127"/>
        <v>286</v>
      </c>
      <c r="AA287">
        <f t="shared" si="128"/>
        <v>29.468854158208725</v>
      </c>
      <c r="AB287">
        <f t="shared" si="129"/>
        <v>327</v>
      </c>
      <c r="AC287">
        <f t="shared" si="130"/>
        <v>315.5</v>
      </c>
      <c r="AD287" t="str">
        <f t="shared" si="131"/>
        <v>Weber St.</v>
      </c>
      <c r="AE287">
        <f>VLOOKUP($AD287,'AUTOMATED RPPF'!$C$2:'AUTOMATED RPPF'!$AQ$365,17,FALSE)</f>
        <v>0.2606271</v>
      </c>
      <c r="AF287" s="13">
        <f t="shared" si="132"/>
        <v>271</v>
      </c>
      <c r="AG287">
        <f>VLOOKUP($AD287,'AUTOMATED RPPF'!$C$2:'AUTOMATED RPPF'!$AQ$365,16,FALSE)</f>
        <v>0.2387291</v>
      </c>
      <c r="AH287" s="13">
        <f t="shared" si="133"/>
        <v>291</v>
      </c>
      <c r="AI287">
        <f t="shared" si="134"/>
        <v>0.24967810000000001</v>
      </c>
      <c r="AJ287" s="13">
        <f t="shared" si="135"/>
        <v>292</v>
      </c>
      <c r="AK287">
        <f>VLOOKUP($AD287,'AUTOMATED RPPF'!$C$2:'AUTOMATED RPPF'!$AQ$365,18,FALSE)</f>
        <v>0.27302710000000002</v>
      </c>
      <c r="AL287" s="13">
        <f t="shared" si="136"/>
        <v>271</v>
      </c>
      <c r="AM287">
        <f>VLOOKUP($AD287,'AUTOMATED RPPF'!$C$2:'AUTOMATED RPPF'!$AQ$365,19,FALSE)</f>
        <v>0.24322830000000001</v>
      </c>
      <c r="AN287" s="13">
        <f t="shared" si="137"/>
        <v>283</v>
      </c>
      <c r="AO287">
        <f t="shared" si="138"/>
        <v>291.91666666666669</v>
      </c>
      <c r="AP287">
        <f>IF(C287=1,(AO287/AE287),REF)</f>
        <v>1120.0549239379432</v>
      </c>
      <c r="AQ287" s="13">
        <f t="shared" si="139"/>
        <v>285</v>
      </c>
      <c r="AR287">
        <f>IF(B287=1,(AO287/AI287),REF)</f>
        <v>1169.1720926531668</v>
      </c>
      <c r="AS287" s="13">
        <f t="shared" si="140"/>
        <v>295</v>
      </c>
      <c r="AT287">
        <f t="shared" si="141"/>
        <v>271</v>
      </c>
      <c r="AU287" t="str">
        <f t="shared" si="142"/>
        <v>Weber St.</v>
      </c>
      <c r="AV287">
        <f t="shared" si="143"/>
        <v>0.14318920904235136</v>
      </c>
      <c r="AW287">
        <f t="shared" si="144"/>
        <v>0.11747757417068271</v>
      </c>
      <c r="AX287" t="str">
        <f t="shared" si="145"/>
        <v>Weber St.</v>
      </c>
      <c r="AY287">
        <f t="shared" si="146"/>
        <v>0.44261107715198467</v>
      </c>
      <c r="AZ287" s="13">
        <f t="shared" si="147"/>
        <v>287</v>
      </c>
      <c r="BA287" t="str">
        <f t="shared" si="148"/>
        <v>Weber St.</v>
      </c>
      <c r="BB287" t="str">
        <f t="shared" si="149"/>
        <v/>
      </c>
      <c r="BC287">
        <v>286</v>
      </c>
    </row>
    <row r="288" spans="1:55" x14ac:dyDescent="0.25">
      <c r="A288">
        <v>1</v>
      </c>
      <c r="B288">
        <v>1</v>
      </c>
      <c r="C288">
        <v>1</v>
      </c>
      <c r="D288" t="s">
        <v>42</v>
      </c>
      <c r="E288">
        <f>VLOOKUP($D288,'AUTOMATED RPPF'!$C$2:'AUTOMATED RPPF'!$Q$365,2,FALSE)</f>
        <v>69.761300000000006</v>
      </c>
      <c r="F288">
        <f>VLOOKUP($D288,'AUTOMATED RPPF'!$C$2:'AUTOMATED RPPF'!$Q$365,3,FALSE)</f>
        <v>96</v>
      </c>
      <c r="G288">
        <f>VLOOKUP($D288,'AUTOMATED RPPF'!$C$2:'AUTOMATED RPPF'!$Q$365,4,FALSE)</f>
        <v>68.098500000000001</v>
      </c>
      <c r="H288">
        <f>VLOOKUP($D288,'AUTOMATED RPPF'!$C$2:'AUTOMATED RPPF'!$Q$365,5,FALSE)</f>
        <v>142</v>
      </c>
      <c r="I288">
        <f>VLOOKUP($D288,'AUTOMATED RPPF'!$C$2:'AUTOMATED RPPF'!$Q$365,6,FALSE)</f>
        <v>104.21</v>
      </c>
      <c r="J288">
        <f>VLOOKUP($D288,'AUTOMATED RPPF'!$C$2:'AUTOMATED RPPF'!$Q$365,7,FALSE)</f>
        <v>228</v>
      </c>
      <c r="K288">
        <f>VLOOKUP($D288,'AUTOMATED RPPF'!$C$2:'AUTOMATED RPPF'!$Q$365,8,FALSE)</f>
        <v>103.163</v>
      </c>
      <c r="L288">
        <f>VLOOKUP($D288,'AUTOMATED RPPF'!$C$2:'AUTOMATED RPPF'!$Q$365,9,FALSE)</f>
        <v>257</v>
      </c>
      <c r="M288">
        <f>VLOOKUP($D288,'AUTOMATED RPPF'!$C$2:'AUTOMATED RPPF'!$Q$365,10,FALSE)</f>
        <v>108.32899999999999</v>
      </c>
      <c r="N288">
        <f>VLOOKUP($D288,'AUTOMATED RPPF'!$C$2:'AUTOMATED RPPF'!$Q$365,11,FALSE)</f>
        <v>234</v>
      </c>
      <c r="O288">
        <f>VLOOKUP($D288,'AUTOMATED RPPF'!$C$2:'AUTOMATED RPPF'!$Q$365,12,FALSE)</f>
        <v>114.485</v>
      </c>
      <c r="P288">
        <f>VLOOKUP($D288,'AUTOMATED RPPF'!$C$2:'AUTOMATED RPPF'!$Q$365,13,FALSE)</f>
        <v>313</v>
      </c>
      <c r="Q288">
        <f>VLOOKUP($D288,'AUTOMATED RPPF'!$C$2:'AUTOMATED RPPF'!$Q$365,14,FALSE)</f>
        <v>-11.3224</v>
      </c>
      <c r="R288">
        <f>VLOOKUP($D288,'AUTOMATED RPPF'!$C$2:'AUTOMATED RPPF'!$Q$365,15,FALSE)</f>
        <v>299</v>
      </c>
      <c r="S288" t="str">
        <f t="shared" si="120"/>
        <v>Alabama St.</v>
      </c>
      <c r="T288">
        <f t="shared" si="121"/>
        <v>103.163</v>
      </c>
      <c r="U288" t="str">
        <f t="shared" si="122"/>
        <v>Alabama St.</v>
      </c>
      <c r="V288">
        <f t="shared" si="123"/>
        <v>-0.16229628748317479</v>
      </c>
      <c r="W288" s="13">
        <f t="shared" si="124"/>
        <v>297</v>
      </c>
      <c r="X288" t="str">
        <f t="shared" si="125"/>
        <v>Alabama St.</v>
      </c>
      <c r="Y288">
        <f t="shared" si="126"/>
        <v>742441.93011937966</v>
      </c>
      <c r="Z288" s="13">
        <f t="shared" si="127"/>
        <v>230</v>
      </c>
      <c r="AA288">
        <f t="shared" si="128"/>
        <v>28.20870677917549</v>
      </c>
      <c r="AB288">
        <f t="shared" si="129"/>
        <v>280</v>
      </c>
      <c r="AC288">
        <f t="shared" si="130"/>
        <v>288.5</v>
      </c>
      <c r="AD288" t="str">
        <f t="shared" si="131"/>
        <v>Alabama St.</v>
      </c>
      <c r="AE288">
        <f>VLOOKUP($AD288,'AUTOMATED RPPF'!$C$2:'AUTOMATED RPPF'!$AQ$365,17,FALSE)</f>
        <v>0.29462579999999999</v>
      </c>
      <c r="AF288" s="13">
        <f t="shared" si="132"/>
        <v>258</v>
      </c>
      <c r="AG288">
        <f>VLOOKUP($AD288,'AUTOMATED RPPF'!$C$2:'AUTOMATED RPPF'!$AQ$365,16,FALSE)</f>
        <v>0.14693329999999999</v>
      </c>
      <c r="AH288" s="13">
        <f t="shared" si="133"/>
        <v>333</v>
      </c>
      <c r="AI288">
        <f t="shared" si="134"/>
        <v>0.22077954999999999</v>
      </c>
      <c r="AJ288" s="13">
        <f t="shared" si="135"/>
        <v>308</v>
      </c>
      <c r="AK288">
        <f>VLOOKUP($AD288,'AUTOMATED RPPF'!$C$2:'AUTOMATED RPPF'!$AQ$365,18,FALSE)</f>
        <v>0.34242359999999999</v>
      </c>
      <c r="AL288" s="13">
        <f t="shared" si="136"/>
        <v>236</v>
      </c>
      <c r="AM288">
        <f>VLOOKUP($AD288,'AUTOMATED RPPF'!$C$2:'AUTOMATED RPPF'!$AQ$365,19,FALSE)</f>
        <v>0.26332719999999998</v>
      </c>
      <c r="AN288" s="13">
        <f t="shared" si="137"/>
        <v>273</v>
      </c>
      <c r="AO288">
        <f t="shared" si="138"/>
        <v>272.08333333333331</v>
      </c>
      <c r="AP288">
        <f>IF(C288=1,(AO288/AE288),REF)</f>
        <v>923.48780498290819</v>
      </c>
      <c r="AQ288" s="13">
        <f t="shared" si="139"/>
        <v>264</v>
      </c>
      <c r="AR288">
        <f>IF(B288=1,(AO288/AI288),REF)</f>
        <v>1232.3756132908748</v>
      </c>
      <c r="AS288" s="13">
        <f t="shared" si="140"/>
        <v>299</v>
      </c>
      <c r="AT288">
        <f t="shared" si="141"/>
        <v>236</v>
      </c>
      <c r="AU288" t="str">
        <f t="shared" si="142"/>
        <v>Alabama St.</v>
      </c>
      <c r="AV288">
        <f t="shared" si="143"/>
        <v>0.16502217571289032</v>
      </c>
      <c r="AW288">
        <f t="shared" si="144"/>
        <v>0.10319895062365175</v>
      </c>
      <c r="AX288" t="str">
        <f t="shared" si="145"/>
        <v>Alabama St.</v>
      </c>
      <c r="AY288">
        <f t="shared" si="146"/>
        <v>0.44769804147277004</v>
      </c>
      <c r="AZ288" s="13">
        <f t="shared" si="147"/>
        <v>283</v>
      </c>
      <c r="BA288" t="str">
        <f t="shared" si="148"/>
        <v>Alabama St.</v>
      </c>
      <c r="BB288" t="str">
        <f t="shared" si="149"/>
        <v/>
      </c>
      <c r="BC288">
        <v>287</v>
      </c>
    </row>
    <row r="289" spans="1:55" x14ac:dyDescent="0.25">
      <c r="A289">
        <v>1</v>
      </c>
      <c r="B289">
        <v>1</v>
      </c>
      <c r="C289">
        <v>1</v>
      </c>
      <c r="D289" t="s">
        <v>162</v>
      </c>
      <c r="E289">
        <f>VLOOKUP($D289,'AUTOMATED RPPF'!$C$2:'AUTOMATED RPPF'!$Q$365,2,FALSE)</f>
        <v>70.783199999999994</v>
      </c>
      <c r="F289">
        <f>VLOOKUP($D289,'AUTOMATED RPPF'!$C$2:'AUTOMATED RPPF'!$Q$365,3,FALSE)</f>
        <v>47</v>
      </c>
      <c r="G289">
        <f>VLOOKUP($D289,'AUTOMATED RPPF'!$C$2:'AUTOMATED RPPF'!$Q$365,4,FALSE)</f>
        <v>68.815899999999999</v>
      </c>
      <c r="H289">
        <f>VLOOKUP($D289,'AUTOMATED RPPF'!$C$2:'AUTOMATED RPPF'!$Q$365,5,FALSE)</f>
        <v>101</v>
      </c>
      <c r="I289">
        <f>VLOOKUP($D289,'AUTOMATED RPPF'!$C$2:'AUTOMATED RPPF'!$Q$365,6,FALSE)</f>
        <v>98.498000000000005</v>
      </c>
      <c r="J289">
        <f>VLOOKUP($D289,'AUTOMATED RPPF'!$C$2:'AUTOMATED RPPF'!$Q$365,7,FALSE)</f>
        <v>319</v>
      </c>
      <c r="K289">
        <f>VLOOKUP($D289,'AUTOMATED RPPF'!$C$2:'AUTOMATED RPPF'!$Q$365,8,FALSE)</f>
        <v>101.624</v>
      </c>
      <c r="L289">
        <f>VLOOKUP($D289,'AUTOMATED RPPF'!$C$2:'AUTOMATED RPPF'!$Q$365,9,FALSE)</f>
        <v>280</v>
      </c>
      <c r="M289">
        <f>VLOOKUP($D289,'AUTOMATED RPPF'!$C$2:'AUTOMATED RPPF'!$Q$365,10,FALSE)</f>
        <v>107.91500000000001</v>
      </c>
      <c r="N289">
        <f>VLOOKUP($D289,'AUTOMATED RPPF'!$C$2:'AUTOMATED RPPF'!$Q$365,11,FALSE)</f>
        <v>221</v>
      </c>
      <c r="O289">
        <f>VLOOKUP($D289,'AUTOMATED RPPF'!$C$2:'AUTOMATED RPPF'!$Q$365,12,FALSE)</f>
        <v>108.836</v>
      </c>
      <c r="P289">
        <f>VLOOKUP($D289,'AUTOMATED RPPF'!$C$2:'AUTOMATED RPPF'!$Q$365,13,FALSE)</f>
        <v>201</v>
      </c>
      <c r="Q289">
        <f>VLOOKUP($D289,'AUTOMATED RPPF'!$C$2:'AUTOMATED RPPF'!$Q$365,14,FALSE)</f>
        <v>-7.2115099999999996</v>
      </c>
      <c r="R289">
        <f>VLOOKUP($D289,'AUTOMATED RPPF'!$C$2:'AUTOMATED RPPF'!$Q$365,15,FALSE)</f>
        <v>249</v>
      </c>
      <c r="S289" t="str">
        <f t="shared" si="120"/>
        <v>Jackson St.</v>
      </c>
      <c r="T289">
        <f t="shared" si="121"/>
        <v>101.624</v>
      </c>
      <c r="U289" t="str">
        <f t="shared" si="122"/>
        <v>Jackson St.</v>
      </c>
      <c r="V289">
        <f t="shared" si="123"/>
        <v>-0.10188858373173301</v>
      </c>
      <c r="W289" s="13">
        <f t="shared" si="124"/>
        <v>244</v>
      </c>
      <c r="X289" t="str">
        <f t="shared" si="125"/>
        <v>Jackson St.</v>
      </c>
      <c r="Y289">
        <f t="shared" si="126"/>
        <v>731009.06527288316</v>
      </c>
      <c r="Z289" s="13">
        <f t="shared" si="127"/>
        <v>245</v>
      </c>
      <c r="AA289">
        <f t="shared" si="128"/>
        <v>25.639285751678923</v>
      </c>
      <c r="AB289">
        <f t="shared" si="129"/>
        <v>139</v>
      </c>
      <c r="AC289">
        <f t="shared" si="130"/>
        <v>191.5</v>
      </c>
      <c r="AD289" t="str">
        <f t="shared" si="131"/>
        <v>Jackson St.</v>
      </c>
      <c r="AE289">
        <f>VLOOKUP($AD289,'AUTOMATED RPPF'!$C$2:'AUTOMATED RPPF'!$AQ$365,17,FALSE)</f>
        <v>0.25382769999999999</v>
      </c>
      <c r="AF289" s="13">
        <f t="shared" si="132"/>
        <v>277</v>
      </c>
      <c r="AG289">
        <f>VLOOKUP($AD289,'AUTOMATED RPPF'!$C$2:'AUTOMATED RPPF'!$AQ$365,16,FALSE)</f>
        <v>0.30842649999999999</v>
      </c>
      <c r="AH289" s="13">
        <f t="shared" si="133"/>
        <v>265</v>
      </c>
      <c r="AI289">
        <f t="shared" si="134"/>
        <v>0.28112709999999996</v>
      </c>
      <c r="AJ289" s="13">
        <f t="shared" si="135"/>
        <v>275</v>
      </c>
      <c r="AK289">
        <f>VLOOKUP($AD289,'AUTOMATED RPPF'!$C$2:'AUTOMATED RPPF'!$AQ$365,18,FALSE)</f>
        <v>0.2031307</v>
      </c>
      <c r="AL289" s="13">
        <f t="shared" si="136"/>
        <v>307</v>
      </c>
      <c r="AM289">
        <f>VLOOKUP($AD289,'AUTOMATED RPPF'!$C$2:'AUTOMATED RPPF'!$AQ$365,19,FALSE)</f>
        <v>0.31992379999999998</v>
      </c>
      <c r="AN289" s="13">
        <f t="shared" si="137"/>
        <v>238</v>
      </c>
      <c r="AO289">
        <f t="shared" si="138"/>
        <v>250.08333333333334</v>
      </c>
      <c r="AP289">
        <f>IF(C289=1,(AO289/AE289),REF)</f>
        <v>985.24839224928314</v>
      </c>
      <c r="AQ289" s="13">
        <f t="shared" si="139"/>
        <v>271</v>
      </c>
      <c r="AR289">
        <f>IF(B289=1,(AO289/AI289),REF)</f>
        <v>889.57390921520323</v>
      </c>
      <c r="AS289" s="13">
        <f t="shared" si="140"/>
        <v>266</v>
      </c>
      <c r="AT289">
        <f t="shared" si="141"/>
        <v>266</v>
      </c>
      <c r="AU289" t="str">
        <f t="shared" si="142"/>
        <v>Jackson St.</v>
      </c>
      <c r="AV289">
        <f t="shared" si="143"/>
        <v>0.1412534589615678</v>
      </c>
      <c r="AW289">
        <f t="shared" si="144"/>
        <v>0.13687189570285144</v>
      </c>
      <c r="AX289" t="str">
        <f t="shared" si="145"/>
        <v>Jackson St.</v>
      </c>
      <c r="AY289">
        <f t="shared" si="146"/>
        <v>0.45423880702546032</v>
      </c>
      <c r="AZ289" s="13">
        <f t="shared" si="147"/>
        <v>275</v>
      </c>
      <c r="BA289" t="str">
        <f t="shared" si="148"/>
        <v>Jackson St.</v>
      </c>
      <c r="BB289" t="str">
        <f t="shared" si="149"/>
        <v/>
      </c>
      <c r="BC289">
        <v>288</v>
      </c>
    </row>
    <row r="290" spans="1:55" x14ac:dyDescent="0.25">
      <c r="A290">
        <v>1</v>
      </c>
      <c r="B290">
        <v>1</v>
      </c>
      <c r="C290">
        <v>1</v>
      </c>
      <c r="D290" t="s">
        <v>380</v>
      </c>
      <c r="E290">
        <f>VLOOKUP($D290,'AUTOMATED RPPF'!$C$2:'AUTOMATED RPPF'!$Q$365,2,FALSE)</f>
        <v>69.546000000000006</v>
      </c>
      <c r="F290">
        <f>VLOOKUP($D290,'AUTOMATED RPPF'!$C$2:'AUTOMATED RPPF'!$Q$365,3,FALSE)</f>
        <v>106</v>
      </c>
      <c r="G290">
        <f>VLOOKUP($D290,'AUTOMATED RPPF'!$C$2:'AUTOMATED RPPF'!$Q$365,4,FALSE)</f>
        <v>67.954300000000003</v>
      </c>
      <c r="H290">
        <f>VLOOKUP($D290,'AUTOMATED RPPF'!$C$2:'AUTOMATED RPPF'!$Q$365,5,FALSE)</f>
        <v>148</v>
      </c>
      <c r="I290">
        <f>VLOOKUP($D290,'AUTOMATED RPPF'!$C$2:'AUTOMATED RPPF'!$Q$365,6,FALSE)</f>
        <v>103.571</v>
      </c>
      <c r="J290">
        <f>VLOOKUP($D290,'AUTOMATED RPPF'!$C$2:'AUTOMATED RPPF'!$Q$365,7,FALSE)</f>
        <v>247</v>
      </c>
      <c r="K290">
        <f>VLOOKUP($D290,'AUTOMATED RPPF'!$C$2:'AUTOMATED RPPF'!$Q$365,8,FALSE)</f>
        <v>102.116</v>
      </c>
      <c r="L290">
        <f>VLOOKUP($D290,'AUTOMATED RPPF'!$C$2:'AUTOMATED RPPF'!$Q$365,9,FALSE)</f>
        <v>276</v>
      </c>
      <c r="M290">
        <f>VLOOKUP($D290,'AUTOMATED RPPF'!$C$2:'AUTOMATED RPPF'!$Q$365,10,FALSE)</f>
        <v>111.818</v>
      </c>
      <c r="N290">
        <f>VLOOKUP($D290,'AUTOMATED RPPF'!$C$2:'AUTOMATED RPPF'!$Q$365,11,FALSE)</f>
        <v>310</v>
      </c>
      <c r="O290">
        <f>VLOOKUP($D290,'AUTOMATED RPPF'!$C$2:'AUTOMATED RPPF'!$Q$365,12,FALSE)</f>
        <v>113.395</v>
      </c>
      <c r="P290">
        <f>VLOOKUP($D290,'AUTOMATED RPPF'!$C$2:'AUTOMATED RPPF'!$Q$365,13,FALSE)</f>
        <v>296</v>
      </c>
      <c r="Q290">
        <f>VLOOKUP($D290,'AUTOMATED RPPF'!$C$2:'AUTOMATED RPPF'!$Q$365,14,FALSE)</f>
        <v>-11.278600000000001</v>
      </c>
      <c r="R290">
        <f>VLOOKUP($D290,'AUTOMATED RPPF'!$C$2:'AUTOMATED RPPF'!$Q$365,15,FALSE)</f>
        <v>298</v>
      </c>
      <c r="S290" t="str">
        <f t="shared" si="120"/>
        <v>Western Michigan</v>
      </c>
      <c r="T290">
        <f t="shared" si="121"/>
        <v>102.116</v>
      </c>
      <c r="U290" t="str">
        <f t="shared" si="122"/>
        <v>Western Michigan</v>
      </c>
      <c r="V290">
        <f t="shared" si="123"/>
        <v>-0.16218042734305346</v>
      </c>
      <c r="W290" s="13">
        <f t="shared" si="124"/>
        <v>296</v>
      </c>
      <c r="X290" t="str">
        <f t="shared" si="125"/>
        <v>Western Michigan</v>
      </c>
      <c r="Y290">
        <f t="shared" si="126"/>
        <v>725203.25635497598</v>
      </c>
      <c r="Z290" s="13">
        <f t="shared" si="127"/>
        <v>254</v>
      </c>
      <c r="AA290">
        <f t="shared" si="128"/>
        <v>27.866221980081889</v>
      </c>
      <c r="AB290">
        <f t="shared" si="129"/>
        <v>261</v>
      </c>
      <c r="AC290">
        <f t="shared" si="130"/>
        <v>278.5</v>
      </c>
      <c r="AD290" t="str">
        <f t="shared" si="131"/>
        <v>Western Michigan</v>
      </c>
      <c r="AE290">
        <f>VLOOKUP($AD290,'AUTOMATED RPPF'!$C$2:'AUTOMATED RPPF'!$AQ$365,17,FALSE)</f>
        <v>0.33652349999999998</v>
      </c>
      <c r="AF290" s="13">
        <f t="shared" si="132"/>
        <v>235</v>
      </c>
      <c r="AG290">
        <f>VLOOKUP($AD290,'AUTOMATED RPPF'!$C$2:'AUTOMATED RPPF'!$AQ$365,16,FALSE)</f>
        <v>0.1645325</v>
      </c>
      <c r="AH290" s="13">
        <f t="shared" si="133"/>
        <v>325</v>
      </c>
      <c r="AI290">
        <f t="shared" si="134"/>
        <v>0.25052799999999997</v>
      </c>
      <c r="AJ290" s="13">
        <f t="shared" si="135"/>
        <v>291</v>
      </c>
      <c r="AK290">
        <f>VLOOKUP($AD290,'AUTOMATED RPPF'!$C$2:'AUTOMATED RPPF'!$AQ$365,18,FALSE)</f>
        <v>0.231629</v>
      </c>
      <c r="AL290" s="13">
        <f t="shared" si="136"/>
        <v>290</v>
      </c>
      <c r="AM290">
        <f>VLOOKUP($AD290,'AUTOMATED RPPF'!$C$2:'AUTOMATED RPPF'!$AQ$365,19,FALSE)</f>
        <v>0.37062129999999999</v>
      </c>
      <c r="AN290" s="13">
        <f t="shared" si="137"/>
        <v>213</v>
      </c>
      <c r="AO290">
        <f t="shared" si="138"/>
        <v>270.41666666666669</v>
      </c>
      <c r="AP290">
        <f>IF(C290=1,(AO290/AE290),REF)</f>
        <v>803.55953348478397</v>
      </c>
      <c r="AQ290" s="13">
        <f t="shared" si="139"/>
        <v>249</v>
      </c>
      <c r="AR290">
        <f>IF(B290=1,(AO290/AI290),REF)</f>
        <v>1079.3870013198793</v>
      </c>
      <c r="AS290" s="13">
        <f t="shared" si="140"/>
        <v>288</v>
      </c>
      <c r="AT290">
        <f t="shared" si="141"/>
        <v>249</v>
      </c>
      <c r="AU290" t="str">
        <f t="shared" si="142"/>
        <v>Western Michigan</v>
      </c>
      <c r="AV290">
        <f t="shared" si="143"/>
        <v>0.19112972800003922</v>
      </c>
      <c r="AW290">
        <f t="shared" si="144"/>
        <v>0.11906070443578445</v>
      </c>
      <c r="AX290" t="str">
        <f t="shared" si="145"/>
        <v>Western Michigan</v>
      </c>
      <c r="AY290">
        <f t="shared" si="146"/>
        <v>0.47450343536276646</v>
      </c>
      <c r="AZ290" s="13">
        <f t="shared" si="147"/>
        <v>261</v>
      </c>
      <c r="BA290" t="str">
        <f t="shared" si="148"/>
        <v>Western Michigan</v>
      </c>
      <c r="BB290" t="str">
        <f t="shared" si="149"/>
        <v/>
      </c>
      <c r="BC290">
        <v>289</v>
      </c>
    </row>
    <row r="291" spans="1:55" x14ac:dyDescent="0.25">
      <c r="A291">
        <v>1</v>
      </c>
      <c r="B291">
        <v>1</v>
      </c>
      <c r="C291">
        <v>1</v>
      </c>
      <c r="D291" t="s">
        <v>287</v>
      </c>
      <c r="E291">
        <f>VLOOKUP($D291,'AUTOMATED RPPF'!$C$2:'AUTOMATED RPPF'!$Q$365,2,FALSE)</f>
        <v>63.923499999999997</v>
      </c>
      <c r="F291">
        <f>VLOOKUP($D291,'AUTOMATED RPPF'!$C$2:'AUTOMATED RPPF'!$Q$365,3,FALSE)</f>
        <v>353</v>
      </c>
      <c r="G291">
        <f>VLOOKUP($D291,'AUTOMATED RPPF'!$C$2:'AUTOMATED RPPF'!$Q$365,4,FALSE)</f>
        <v>63.319299999999998</v>
      </c>
      <c r="H291">
        <f>VLOOKUP($D291,'AUTOMATED RPPF'!$C$2:'AUTOMATED RPPF'!$Q$365,5,FALSE)</f>
        <v>348</v>
      </c>
      <c r="I291">
        <f>VLOOKUP($D291,'AUTOMATED RPPF'!$C$2:'AUTOMATED RPPF'!$Q$365,6,FALSE)</f>
        <v>98.416300000000007</v>
      </c>
      <c r="J291">
        <f>VLOOKUP($D291,'AUTOMATED RPPF'!$C$2:'AUTOMATED RPPF'!$Q$365,7,FALSE)</f>
        <v>320</v>
      </c>
      <c r="K291">
        <f>VLOOKUP($D291,'AUTOMATED RPPF'!$C$2:'AUTOMATED RPPF'!$Q$365,8,FALSE)</f>
        <v>96.240799999999993</v>
      </c>
      <c r="L291">
        <f>VLOOKUP($D291,'AUTOMATED RPPF'!$C$2:'AUTOMATED RPPF'!$Q$365,9,FALSE)</f>
        <v>345</v>
      </c>
      <c r="M291">
        <f>VLOOKUP($D291,'AUTOMATED RPPF'!$C$2:'AUTOMATED RPPF'!$Q$365,10,FALSE)</f>
        <v>102.202</v>
      </c>
      <c r="N291">
        <f>VLOOKUP($D291,'AUTOMATED RPPF'!$C$2:'AUTOMATED RPPF'!$Q$365,11,FALSE)</f>
        <v>88</v>
      </c>
      <c r="O291">
        <f>VLOOKUP($D291,'AUTOMATED RPPF'!$C$2:'AUTOMATED RPPF'!$Q$365,12,FALSE)</f>
        <v>107.044</v>
      </c>
      <c r="P291">
        <f>VLOOKUP($D291,'AUTOMATED RPPF'!$C$2:'AUTOMATED RPPF'!$Q$365,13,FALSE)</f>
        <v>163</v>
      </c>
      <c r="Q291">
        <f>VLOOKUP($D291,'AUTOMATED RPPF'!$C$2:'AUTOMATED RPPF'!$Q$365,14,FALSE)</f>
        <v>-10.802899999999999</v>
      </c>
      <c r="R291">
        <f>VLOOKUP($D291,'AUTOMATED RPPF'!$C$2:'AUTOMATED RPPF'!$Q$365,15,FALSE)</f>
        <v>292</v>
      </c>
      <c r="S291" t="str">
        <f t="shared" si="120"/>
        <v>Saint Peter's</v>
      </c>
      <c r="T291">
        <f t="shared" si="121"/>
        <v>96.240799999999993</v>
      </c>
      <c r="U291" t="str">
        <f t="shared" si="122"/>
        <v>Saint Peter's</v>
      </c>
      <c r="V291">
        <f t="shared" si="123"/>
        <v>-0.16900201021533559</v>
      </c>
      <c r="W291" s="13">
        <f t="shared" si="124"/>
        <v>300</v>
      </c>
      <c r="X291" t="str">
        <f t="shared" si="125"/>
        <v>Saint Peter's</v>
      </c>
      <c r="Y291">
        <f t="shared" si="126"/>
        <v>592078.09611073497</v>
      </c>
      <c r="Z291" s="13">
        <f t="shared" si="127"/>
        <v>357</v>
      </c>
      <c r="AA291">
        <f t="shared" si="128"/>
        <v>27.646437802124908</v>
      </c>
      <c r="AB291">
        <f t="shared" si="129"/>
        <v>245</v>
      </c>
      <c r="AC291">
        <f t="shared" si="130"/>
        <v>272.5</v>
      </c>
      <c r="AD291" t="str">
        <f t="shared" si="131"/>
        <v>Saint Peter's</v>
      </c>
      <c r="AE291">
        <f>VLOOKUP($AD291,'AUTOMATED RPPF'!$C$2:'AUTOMATED RPPF'!$AQ$365,17,FALSE)</f>
        <v>0.27202660000000001</v>
      </c>
      <c r="AF291" s="13">
        <f t="shared" si="132"/>
        <v>266</v>
      </c>
      <c r="AG291">
        <f>VLOOKUP($AD291,'AUTOMATED RPPF'!$C$2:'AUTOMATED RPPF'!$AQ$365,16,FALSE)</f>
        <v>0.14763319999999999</v>
      </c>
      <c r="AH291" s="13">
        <f t="shared" si="133"/>
        <v>332</v>
      </c>
      <c r="AI291">
        <f t="shared" si="134"/>
        <v>0.20982990000000001</v>
      </c>
      <c r="AJ291" s="13">
        <f t="shared" si="135"/>
        <v>314</v>
      </c>
      <c r="AK291">
        <f>VLOOKUP($AD291,'AUTOMATED RPPF'!$C$2:'AUTOMATED RPPF'!$AQ$365,18,FALSE)</f>
        <v>0.40842089999999998</v>
      </c>
      <c r="AL291" s="13">
        <f t="shared" si="136"/>
        <v>209</v>
      </c>
      <c r="AM291">
        <f>VLOOKUP($AD291,'AUTOMATED RPPF'!$C$2:'AUTOMATED RPPF'!$AQ$365,19,FALSE)</f>
        <v>0.2017302</v>
      </c>
      <c r="AN291" s="13">
        <f t="shared" si="137"/>
        <v>302</v>
      </c>
      <c r="AO291">
        <f t="shared" si="138"/>
        <v>292.41666666666669</v>
      </c>
      <c r="AP291">
        <f>IF(C291=1,(AO291/AE291),REF)</f>
        <v>1074.9561501215935</v>
      </c>
      <c r="AQ291" s="13">
        <f t="shared" si="139"/>
        <v>281</v>
      </c>
      <c r="AR291">
        <f>IF(B291=1,(AO291/AI291),REF)</f>
        <v>1393.5891246512849</v>
      </c>
      <c r="AS291" s="13">
        <f t="shared" si="140"/>
        <v>312</v>
      </c>
      <c r="AT291">
        <f t="shared" si="141"/>
        <v>209</v>
      </c>
      <c r="AU291" t="str">
        <f t="shared" si="142"/>
        <v>Saint Peter's</v>
      </c>
      <c r="AV291">
        <f t="shared" si="143"/>
        <v>0.15006760412223422</v>
      </c>
      <c r="AW291">
        <f t="shared" si="144"/>
        <v>9.6585037873343924E-2</v>
      </c>
      <c r="AX291" t="str">
        <f t="shared" si="145"/>
        <v>Saint Peter's</v>
      </c>
      <c r="AY291">
        <f t="shared" si="146"/>
        <v>0.43293461449766729</v>
      </c>
      <c r="AZ291" s="13">
        <f t="shared" si="147"/>
        <v>290</v>
      </c>
      <c r="BA291" t="str">
        <f t="shared" si="148"/>
        <v>Saint Peter's</v>
      </c>
      <c r="BB291" t="str">
        <f t="shared" si="149"/>
        <v/>
      </c>
      <c r="BC291">
        <v>290</v>
      </c>
    </row>
    <row r="292" spans="1:55" x14ac:dyDescent="0.25">
      <c r="A292">
        <v>1</v>
      </c>
      <c r="B292">
        <v>1</v>
      </c>
      <c r="C292">
        <v>1</v>
      </c>
      <c r="D292" t="s">
        <v>222</v>
      </c>
      <c r="E292">
        <f>VLOOKUP($D292,'AUTOMATED RPPF'!$C$2:'AUTOMATED RPPF'!$Q$365,2,FALSE)</f>
        <v>66.640299999999996</v>
      </c>
      <c r="F292">
        <f>VLOOKUP($D292,'AUTOMATED RPPF'!$C$2:'AUTOMATED RPPF'!$Q$365,3,FALSE)</f>
        <v>260</v>
      </c>
      <c r="G292">
        <f>VLOOKUP($D292,'AUTOMATED RPPF'!$C$2:'AUTOMATED RPPF'!$Q$365,4,FALSE)</f>
        <v>66.690200000000004</v>
      </c>
      <c r="H292">
        <f>VLOOKUP($D292,'AUTOMATED RPPF'!$C$2:'AUTOMATED RPPF'!$Q$365,5,FALSE)</f>
        <v>214</v>
      </c>
      <c r="I292">
        <f>VLOOKUP($D292,'AUTOMATED RPPF'!$C$2:'AUTOMATED RPPF'!$Q$365,6,FALSE)</f>
        <v>103.56699999999999</v>
      </c>
      <c r="J292">
        <f>VLOOKUP($D292,'AUTOMATED RPPF'!$C$2:'AUTOMATED RPPF'!$Q$365,7,FALSE)</f>
        <v>248</v>
      </c>
      <c r="K292">
        <f>VLOOKUP($D292,'AUTOMATED RPPF'!$C$2:'AUTOMATED RPPF'!$Q$365,8,FALSE)</f>
        <v>102.218</v>
      </c>
      <c r="L292">
        <f>VLOOKUP($D292,'AUTOMATED RPPF'!$C$2:'AUTOMATED RPPF'!$Q$365,9,FALSE)</f>
        <v>272</v>
      </c>
      <c r="M292">
        <f>VLOOKUP($D292,'AUTOMATED RPPF'!$C$2:'AUTOMATED RPPF'!$Q$365,10,FALSE)</f>
        <v>106.483</v>
      </c>
      <c r="N292">
        <f>VLOOKUP($D292,'AUTOMATED RPPF'!$C$2:'AUTOMATED RPPF'!$Q$365,11,FALSE)</f>
        <v>184</v>
      </c>
      <c r="O292">
        <f>VLOOKUP($D292,'AUTOMATED RPPF'!$C$2:'AUTOMATED RPPF'!$Q$365,12,FALSE)</f>
        <v>112.401</v>
      </c>
      <c r="P292">
        <f>VLOOKUP($D292,'AUTOMATED RPPF'!$C$2:'AUTOMATED RPPF'!$Q$365,13,FALSE)</f>
        <v>268</v>
      </c>
      <c r="Q292">
        <f>VLOOKUP($D292,'AUTOMATED RPPF'!$C$2:'AUTOMATED RPPF'!$Q$365,14,FALSE)</f>
        <v>-10.183199999999999</v>
      </c>
      <c r="R292">
        <f>VLOOKUP($D292,'AUTOMATED RPPF'!$C$2:'AUTOMATED RPPF'!$Q$365,15,FALSE)</f>
        <v>285</v>
      </c>
      <c r="S292" t="str">
        <f t="shared" si="120"/>
        <v>Navy</v>
      </c>
      <c r="T292">
        <f t="shared" si="121"/>
        <v>102.218</v>
      </c>
      <c r="U292" t="str">
        <f t="shared" si="122"/>
        <v>Navy</v>
      </c>
      <c r="V292">
        <f t="shared" si="123"/>
        <v>-0.15280543454936418</v>
      </c>
      <c r="W292" s="13">
        <f t="shared" si="124"/>
        <v>287</v>
      </c>
      <c r="X292" t="str">
        <f t="shared" si="125"/>
        <v>Navy</v>
      </c>
      <c r="Y292">
        <f t="shared" si="126"/>
        <v>696292.47563521727</v>
      </c>
      <c r="Z292" s="13">
        <f t="shared" si="127"/>
        <v>284</v>
      </c>
      <c r="AA292">
        <f t="shared" si="128"/>
        <v>28.67446584945106</v>
      </c>
      <c r="AB292">
        <f t="shared" si="129"/>
        <v>300</v>
      </c>
      <c r="AC292">
        <f t="shared" si="130"/>
        <v>293.5</v>
      </c>
      <c r="AD292" t="str">
        <f t="shared" si="131"/>
        <v>Navy</v>
      </c>
      <c r="AE292">
        <f>VLOOKUP($AD292,'AUTOMATED RPPF'!$C$2:'AUTOMATED RPPF'!$AQ$365,17,FALSE)</f>
        <v>0.235429</v>
      </c>
      <c r="AF292" s="13">
        <f t="shared" si="132"/>
        <v>290</v>
      </c>
      <c r="AG292">
        <f>VLOOKUP($AD292,'AUTOMATED RPPF'!$C$2:'AUTOMATED RPPF'!$AQ$365,16,FALSE)</f>
        <v>0.23062969999999999</v>
      </c>
      <c r="AH292" s="13">
        <f t="shared" si="133"/>
        <v>297</v>
      </c>
      <c r="AI292">
        <f t="shared" si="134"/>
        <v>0.23302935</v>
      </c>
      <c r="AJ292" s="13">
        <f t="shared" si="135"/>
        <v>300</v>
      </c>
      <c r="AK292">
        <f>VLOOKUP($AD292,'AUTOMATED RPPF'!$C$2:'AUTOMATED RPPF'!$AQ$365,18,FALSE)</f>
        <v>0.1972312</v>
      </c>
      <c r="AL292" s="13">
        <f t="shared" si="136"/>
        <v>312</v>
      </c>
      <c r="AM292">
        <f>VLOOKUP($AD292,'AUTOMATED RPPF'!$C$2:'AUTOMATED RPPF'!$AQ$365,19,FALSE)</f>
        <v>0.1739318</v>
      </c>
      <c r="AN292" s="13">
        <f t="shared" si="137"/>
        <v>318</v>
      </c>
      <c r="AO292">
        <f t="shared" si="138"/>
        <v>299.08333333333331</v>
      </c>
      <c r="AP292">
        <f>IF(C292=1,(AO292/AE292),REF)</f>
        <v>1270.3759236684236</v>
      </c>
      <c r="AQ292" s="13">
        <f t="shared" si="139"/>
        <v>293</v>
      </c>
      <c r="AR292">
        <f>IF(B292=1,(AO292/AI292),REF)</f>
        <v>1283.4577847525786</v>
      </c>
      <c r="AS292" s="13">
        <f t="shared" si="140"/>
        <v>302</v>
      </c>
      <c r="AT292">
        <f t="shared" si="141"/>
        <v>293</v>
      </c>
      <c r="AU292" t="str">
        <f t="shared" si="142"/>
        <v>Navy</v>
      </c>
      <c r="AV292">
        <f t="shared" si="143"/>
        <v>0.12772660918224071</v>
      </c>
      <c r="AW292">
        <f t="shared" si="144"/>
        <v>0.10837328792099818</v>
      </c>
      <c r="AX292" t="str">
        <f t="shared" si="145"/>
        <v>Navy</v>
      </c>
      <c r="AY292">
        <f t="shared" si="146"/>
        <v>0.42542824567199344</v>
      </c>
      <c r="AZ292" s="13">
        <f t="shared" si="147"/>
        <v>295</v>
      </c>
      <c r="BA292" t="str">
        <f t="shared" si="148"/>
        <v>Navy</v>
      </c>
      <c r="BB292" t="str">
        <f t="shared" si="149"/>
        <v/>
      </c>
      <c r="BC292">
        <v>291</v>
      </c>
    </row>
    <row r="293" spans="1:55" x14ac:dyDescent="0.25">
      <c r="A293">
        <v>1</v>
      </c>
      <c r="B293">
        <v>1</v>
      </c>
      <c r="C293">
        <v>1</v>
      </c>
      <c r="D293" t="s">
        <v>260</v>
      </c>
      <c r="E293">
        <f>VLOOKUP($D293,'AUTOMATED RPPF'!$C$2:'AUTOMATED RPPF'!$Q$365,2,FALSE)</f>
        <v>66.582400000000007</v>
      </c>
      <c r="F293">
        <f>VLOOKUP($D293,'AUTOMATED RPPF'!$C$2:'AUTOMATED RPPF'!$Q$365,3,FALSE)</f>
        <v>262</v>
      </c>
      <c r="G293">
        <f>VLOOKUP($D293,'AUTOMATED RPPF'!$C$2:'AUTOMATED RPPF'!$Q$365,4,FALSE)</f>
        <v>66.382400000000004</v>
      </c>
      <c r="H293">
        <f>VLOOKUP($D293,'AUTOMATED RPPF'!$C$2:'AUTOMATED RPPF'!$Q$365,5,FALSE)</f>
        <v>228</v>
      </c>
      <c r="I293">
        <f>VLOOKUP($D293,'AUTOMATED RPPF'!$C$2:'AUTOMATED RPPF'!$Q$365,6,FALSE)</f>
        <v>101.46299999999999</v>
      </c>
      <c r="J293">
        <f>VLOOKUP($D293,'AUTOMATED RPPF'!$C$2:'AUTOMATED RPPF'!$Q$365,7,FALSE)</f>
        <v>272</v>
      </c>
      <c r="K293">
        <f>VLOOKUP($D293,'AUTOMATED RPPF'!$C$2:'AUTOMATED RPPF'!$Q$365,8,FALSE)</f>
        <v>104.47199999999999</v>
      </c>
      <c r="L293">
        <f>VLOOKUP($D293,'AUTOMATED RPPF'!$C$2:'AUTOMATED RPPF'!$Q$365,9,FALSE)</f>
        <v>230</v>
      </c>
      <c r="M293">
        <f>VLOOKUP($D293,'AUTOMATED RPPF'!$C$2:'AUTOMATED RPPF'!$Q$365,10,FALSE)</f>
        <v>113.32299999999999</v>
      </c>
      <c r="N293">
        <f>VLOOKUP($D293,'AUTOMATED RPPF'!$C$2:'AUTOMATED RPPF'!$Q$365,11,FALSE)</f>
        <v>336</v>
      </c>
      <c r="O293">
        <f>VLOOKUP($D293,'AUTOMATED RPPF'!$C$2:'AUTOMATED RPPF'!$Q$365,12,FALSE)</f>
        <v>114.824</v>
      </c>
      <c r="P293">
        <f>VLOOKUP($D293,'AUTOMATED RPPF'!$C$2:'AUTOMATED RPPF'!$Q$365,13,FALSE)</f>
        <v>317</v>
      </c>
      <c r="Q293">
        <f>VLOOKUP($D293,'AUTOMATED RPPF'!$C$2:'AUTOMATED RPPF'!$Q$365,14,FALSE)</f>
        <v>-10.351900000000001</v>
      </c>
      <c r="R293">
        <f>VLOOKUP($D293,'AUTOMATED RPPF'!$C$2:'AUTOMATED RPPF'!$Q$365,15,FALSE)</f>
        <v>287</v>
      </c>
      <c r="S293" t="str">
        <f t="shared" si="120"/>
        <v>Penn</v>
      </c>
      <c r="T293">
        <f t="shared" si="121"/>
        <v>104.47199999999999</v>
      </c>
      <c r="U293" t="str">
        <f t="shared" si="122"/>
        <v>Penn</v>
      </c>
      <c r="V293">
        <f t="shared" si="123"/>
        <v>-0.15547652232421785</v>
      </c>
      <c r="W293" s="13">
        <f t="shared" si="124"/>
        <v>291</v>
      </c>
      <c r="X293" t="str">
        <f t="shared" si="125"/>
        <v>Penn</v>
      </c>
      <c r="Y293">
        <f t="shared" si="126"/>
        <v>726706.86559580162</v>
      </c>
      <c r="Z293" s="13">
        <f t="shared" si="127"/>
        <v>253</v>
      </c>
      <c r="AA293">
        <f t="shared" si="128"/>
        <v>29.695649561609208</v>
      </c>
      <c r="AB293">
        <f t="shared" si="129"/>
        <v>330</v>
      </c>
      <c r="AC293">
        <f t="shared" si="130"/>
        <v>310.5</v>
      </c>
      <c r="AD293" t="str">
        <f t="shared" si="131"/>
        <v>Penn</v>
      </c>
      <c r="AE293">
        <f>VLOOKUP($AD293,'AUTOMATED RPPF'!$C$2:'AUTOMATED RPPF'!$AQ$365,17,FALSE)</f>
        <v>0.24922800000000001</v>
      </c>
      <c r="AF293" s="13">
        <f t="shared" si="132"/>
        <v>280</v>
      </c>
      <c r="AG293">
        <f>VLOOKUP($AD293,'AUTOMATED RPPF'!$C$2:'AUTOMATED RPPF'!$AQ$365,16,FALSE)</f>
        <v>0.1915318</v>
      </c>
      <c r="AH293" s="13">
        <f t="shared" si="133"/>
        <v>318</v>
      </c>
      <c r="AI293">
        <f t="shared" si="134"/>
        <v>0.22037990000000002</v>
      </c>
      <c r="AJ293" s="13">
        <f t="shared" si="135"/>
        <v>309</v>
      </c>
      <c r="AK293">
        <f>VLOOKUP($AD293,'AUTOMATED RPPF'!$C$2:'AUTOMATED RPPF'!$AQ$365,18,FALSE)</f>
        <v>0.1621329</v>
      </c>
      <c r="AL293" s="13">
        <f t="shared" si="136"/>
        <v>329</v>
      </c>
      <c r="AM293">
        <f>VLOOKUP($AD293,'AUTOMATED RPPF'!$C$2:'AUTOMATED RPPF'!$AQ$365,19,FALSE)</f>
        <v>0.4028196</v>
      </c>
      <c r="AN293" s="13">
        <f t="shared" si="137"/>
        <v>196</v>
      </c>
      <c r="AO293">
        <f t="shared" si="138"/>
        <v>281.41666666666669</v>
      </c>
      <c r="AP293">
        <f>IF(C293=1,(AO293/AE293),REF)</f>
        <v>1129.153492651976</v>
      </c>
      <c r="AQ293" s="13">
        <f t="shared" si="139"/>
        <v>286</v>
      </c>
      <c r="AR293">
        <f>IF(B293=1,(AO293/AI293),REF)</f>
        <v>1276.961586182164</v>
      </c>
      <c r="AS293" s="13">
        <f t="shared" si="140"/>
        <v>301</v>
      </c>
      <c r="AT293">
        <f t="shared" si="141"/>
        <v>286</v>
      </c>
      <c r="AU293" t="str">
        <f t="shared" si="142"/>
        <v>Penn</v>
      </c>
      <c r="AV293">
        <f t="shared" si="143"/>
        <v>0.13681577805595449</v>
      </c>
      <c r="AW293">
        <f t="shared" si="144"/>
        <v>0.10255552847313175</v>
      </c>
      <c r="AX293" t="str">
        <f t="shared" si="145"/>
        <v>Penn</v>
      </c>
      <c r="AY293">
        <f t="shared" si="146"/>
        <v>0.42777641628675189</v>
      </c>
      <c r="AZ293" s="13">
        <f t="shared" si="147"/>
        <v>292</v>
      </c>
      <c r="BA293" t="str">
        <f t="shared" si="148"/>
        <v>Penn</v>
      </c>
      <c r="BB293" t="str">
        <f t="shared" si="149"/>
        <v/>
      </c>
      <c r="BC293">
        <v>292</v>
      </c>
    </row>
    <row r="294" spans="1:55" x14ac:dyDescent="0.25">
      <c r="A294">
        <v>1</v>
      </c>
      <c r="B294">
        <v>1</v>
      </c>
      <c r="C294">
        <v>1</v>
      </c>
      <c r="D294" t="s">
        <v>104</v>
      </c>
      <c r="E294">
        <f>VLOOKUP($D294,'AUTOMATED RPPF'!$C$2:'AUTOMATED RPPF'!$Q$365,2,FALSE)</f>
        <v>68.179500000000004</v>
      </c>
      <c r="F294">
        <f>VLOOKUP($D294,'AUTOMATED RPPF'!$C$2:'AUTOMATED RPPF'!$Q$365,3,FALSE)</f>
        <v>184</v>
      </c>
      <c r="G294">
        <f>VLOOKUP($D294,'AUTOMATED RPPF'!$C$2:'AUTOMATED RPPF'!$Q$365,4,FALSE)</f>
        <v>66.541899999999998</v>
      </c>
      <c r="H294">
        <f>VLOOKUP($D294,'AUTOMATED RPPF'!$C$2:'AUTOMATED RPPF'!$Q$365,5,FALSE)</f>
        <v>222</v>
      </c>
      <c r="I294">
        <f>VLOOKUP($D294,'AUTOMATED RPPF'!$C$2:'AUTOMATED RPPF'!$Q$365,6,FALSE)</f>
        <v>101.93300000000001</v>
      </c>
      <c r="J294">
        <f>VLOOKUP($D294,'AUTOMATED RPPF'!$C$2:'AUTOMATED RPPF'!$Q$365,7,FALSE)</f>
        <v>267</v>
      </c>
      <c r="K294">
        <f>VLOOKUP($D294,'AUTOMATED RPPF'!$C$2:'AUTOMATED RPPF'!$Q$365,8,FALSE)</f>
        <v>98.907700000000006</v>
      </c>
      <c r="L294">
        <f>VLOOKUP($D294,'AUTOMATED RPPF'!$C$2:'AUTOMATED RPPF'!$Q$365,9,FALSE)</f>
        <v>326</v>
      </c>
      <c r="M294">
        <f>VLOOKUP($D294,'AUTOMATED RPPF'!$C$2:'AUTOMATED RPPF'!$Q$365,10,FALSE)</f>
        <v>113.187</v>
      </c>
      <c r="N294">
        <f>VLOOKUP($D294,'AUTOMATED RPPF'!$C$2:'AUTOMATED RPPF'!$Q$365,11,FALSE)</f>
        <v>334</v>
      </c>
      <c r="O294">
        <f>VLOOKUP($D294,'AUTOMATED RPPF'!$C$2:'AUTOMATED RPPF'!$Q$365,12,FALSE)</f>
        <v>113.051</v>
      </c>
      <c r="P294">
        <f>VLOOKUP($D294,'AUTOMATED RPPF'!$C$2:'AUTOMATED RPPF'!$Q$365,13,FALSE)</f>
        <v>284</v>
      </c>
      <c r="Q294">
        <f>VLOOKUP($D294,'AUTOMATED RPPF'!$C$2:'AUTOMATED RPPF'!$Q$365,14,FALSE)</f>
        <v>-14.1431</v>
      </c>
      <c r="R294">
        <f>VLOOKUP($D294,'AUTOMATED RPPF'!$C$2:'AUTOMATED RPPF'!$Q$365,15,FALSE)</f>
        <v>323</v>
      </c>
      <c r="S294" t="str">
        <f t="shared" si="120"/>
        <v>Denver</v>
      </c>
      <c r="T294">
        <f t="shared" si="121"/>
        <v>98.907700000000006</v>
      </c>
      <c r="U294" t="str">
        <f t="shared" si="122"/>
        <v>Denver</v>
      </c>
      <c r="V294">
        <f t="shared" si="123"/>
        <v>-0.20744211969873635</v>
      </c>
      <c r="W294" s="13">
        <f t="shared" si="124"/>
        <v>321</v>
      </c>
      <c r="X294" t="str">
        <f t="shared" si="125"/>
        <v>Denver</v>
      </c>
      <c r="Y294">
        <f t="shared" si="126"/>
        <v>666981.85270663269</v>
      </c>
      <c r="Z294" s="13">
        <f t="shared" si="127"/>
        <v>319</v>
      </c>
      <c r="AA294">
        <f t="shared" si="128"/>
        <v>28.286892583709683</v>
      </c>
      <c r="AB294">
        <f t="shared" si="129"/>
        <v>288</v>
      </c>
      <c r="AC294">
        <f t="shared" si="130"/>
        <v>304.5</v>
      </c>
      <c r="AD294" t="str">
        <f t="shared" si="131"/>
        <v>Denver</v>
      </c>
      <c r="AE294">
        <f>VLOOKUP($AD294,'AUTOMATED RPPF'!$C$2:'AUTOMATED RPPF'!$AQ$365,17,FALSE)</f>
        <v>0.2303296</v>
      </c>
      <c r="AF294" s="13">
        <f t="shared" si="132"/>
        <v>296</v>
      </c>
      <c r="AG294">
        <f>VLOOKUP($AD294,'AUTOMATED RPPF'!$C$2:'AUTOMATED RPPF'!$AQ$365,16,FALSE)</f>
        <v>0.28112779999999998</v>
      </c>
      <c r="AH294" s="13">
        <f t="shared" si="133"/>
        <v>278</v>
      </c>
      <c r="AI294">
        <f t="shared" si="134"/>
        <v>0.25572869999999998</v>
      </c>
      <c r="AJ294" s="13">
        <f t="shared" si="135"/>
        <v>287</v>
      </c>
      <c r="AK294">
        <f>VLOOKUP($AD294,'AUTOMATED RPPF'!$C$2:'AUTOMATED RPPF'!$AQ$365,18,FALSE)</f>
        <v>0.2572276</v>
      </c>
      <c r="AL294" s="13">
        <f t="shared" si="136"/>
        <v>276</v>
      </c>
      <c r="AM294">
        <f>VLOOKUP($AD294,'AUTOMATED RPPF'!$C$2:'AUTOMATED RPPF'!$AQ$365,19,FALSE)</f>
        <v>0.35322229999999999</v>
      </c>
      <c r="AN294" s="13">
        <f t="shared" si="137"/>
        <v>223</v>
      </c>
      <c r="AO294">
        <f t="shared" si="138"/>
        <v>288.41666666666669</v>
      </c>
      <c r="AP294">
        <f>IF(C294=1,(AO294/AE294),REF)</f>
        <v>1252.191063009994</v>
      </c>
      <c r="AQ294" s="13">
        <f t="shared" si="139"/>
        <v>290</v>
      </c>
      <c r="AR294">
        <f>IF(B294=1,(AO294/AI294),REF)</f>
        <v>1127.8228320351479</v>
      </c>
      <c r="AS294" s="13">
        <f t="shared" si="140"/>
        <v>291</v>
      </c>
      <c r="AT294">
        <f t="shared" si="141"/>
        <v>276</v>
      </c>
      <c r="AU294" t="str">
        <f t="shared" si="142"/>
        <v>Denver</v>
      </c>
      <c r="AV294">
        <f t="shared" si="143"/>
        <v>0.12514034380681163</v>
      </c>
      <c r="AW294">
        <f t="shared" si="144"/>
        <v>0.12086726221943744</v>
      </c>
      <c r="AX294" t="str">
        <f t="shared" si="145"/>
        <v>Denver</v>
      </c>
      <c r="AY294">
        <f t="shared" si="146"/>
        <v>0.43248138149092213</v>
      </c>
      <c r="AZ294" s="13">
        <f t="shared" si="147"/>
        <v>291</v>
      </c>
      <c r="BA294" t="str">
        <f t="shared" si="148"/>
        <v>Denver</v>
      </c>
      <c r="BB294" t="str">
        <f t="shared" si="149"/>
        <v/>
      </c>
      <c r="BC294">
        <v>293</v>
      </c>
    </row>
    <row r="295" spans="1:55" x14ac:dyDescent="0.25">
      <c r="A295">
        <v>1</v>
      </c>
      <c r="B295">
        <v>1</v>
      </c>
      <c r="C295">
        <v>1</v>
      </c>
      <c r="D295" t="s">
        <v>317</v>
      </c>
      <c r="E295">
        <f>VLOOKUP($D295,'AUTOMATED RPPF'!$C$2:'AUTOMATED RPPF'!$Q$365,2,FALSE)</f>
        <v>65.918499999999995</v>
      </c>
      <c r="F295">
        <f>VLOOKUP($D295,'AUTOMATED RPPF'!$C$2:'AUTOMATED RPPF'!$Q$365,3,FALSE)</f>
        <v>294</v>
      </c>
      <c r="G295">
        <f>VLOOKUP($D295,'AUTOMATED RPPF'!$C$2:'AUTOMATED RPPF'!$Q$365,4,FALSE)</f>
        <v>64.959400000000002</v>
      </c>
      <c r="H295">
        <f>VLOOKUP($D295,'AUTOMATED RPPF'!$C$2:'AUTOMATED RPPF'!$Q$365,5,FALSE)</f>
        <v>306</v>
      </c>
      <c r="I295">
        <f>VLOOKUP($D295,'AUTOMATED RPPF'!$C$2:'AUTOMATED RPPF'!$Q$365,6,FALSE)</f>
        <v>104.252</v>
      </c>
      <c r="J295">
        <f>VLOOKUP($D295,'AUTOMATED RPPF'!$C$2:'AUTOMATED RPPF'!$Q$365,7,FALSE)</f>
        <v>224</v>
      </c>
      <c r="K295">
        <f>VLOOKUP($D295,'AUTOMATED RPPF'!$C$2:'AUTOMATED RPPF'!$Q$365,8,FALSE)</f>
        <v>103.124</v>
      </c>
      <c r="L295">
        <f>VLOOKUP($D295,'AUTOMATED RPPF'!$C$2:'AUTOMATED RPPF'!$Q$365,9,FALSE)</f>
        <v>259</v>
      </c>
      <c r="M295">
        <f>VLOOKUP($D295,'AUTOMATED RPPF'!$C$2:'AUTOMATED RPPF'!$Q$365,10,FALSE)</f>
        <v>107.142</v>
      </c>
      <c r="N295">
        <f>VLOOKUP($D295,'AUTOMATED RPPF'!$C$2:'AUTOMATED RPPF'!$Q$365,11,FALSE)</f>
        <v>204</v>
      </c>
      <c r="O295">
        <f>VLOOKUP($D295,'AUTOMATED RPPF'!$C$2:'AUTOMATED RPPF'!$Q$365,12,FALSE)</f>
        <v>114.873</v>
      </c>
      <c r="P295">
        <f>VLOOKUP($D295,'AUTOMATED RPPF'!$C$2:'AUTOMATED RPPF'!$Q$365,13,FALSE)</f>
        <v>318</v>
      </c>
      <c r="Q295">
        <f>VLOOKUP($D295,'AUTOMATED RPPF'!$C$2:'AUTOMATED RPPF'!$Q$365,14,FALSE)</f>
        <v>-11.7493</v>
      </c>
      <c r="R295">
        <f>VLOOKUP($D295,'AUTOMATED RPPF'!$C$2:'AUTOMATED RPPF'!$Q$365,15,FALSE)</f>
        <v>304</v>
      </c>
      <c r="S295" t="str">
        <f t="shared" si="120"/>
        <v>Stonehill</v>
      </c>
      <c r="T295">
        <f t="shared" si="121"/>
        <v>103.124</v>
      </c>
      <c r="U295" t="str">
        <f t="shared" si="122"/>
        <v>Stonehill</v>
      </c>
      <c r="V295">
        <f t="shared" si="123"/>
        <v>-0.17823524503743274</v>
      </c>
      <c r="W295" s="13">
        <f t="shared" si="124"/>
        <v>306</v>
      </c>
      <c r="X295" t="str">
        <f t="shared" si="125"/>
        <v>Stonehill</v>
      </c>
      <c r="Y295">
        <f t="shared" si="126"/>
        <v>701014.20222685591</v>
      </c>
      <c r="Z295" s="13">
        <f t="shared" si="127"/>
        <v>277</v>
      </c>
      <c r="AA295">
        <f t="shared" si="128"/>
        <v>30.015212665477431</v>
      </c>
      <c r="AB295">
        <f t="shared" si="129"/>
        <v>341</v>
      </c>
      <c r="AC295">
        <f t="shared" si="130"/>
        <v>323.5</v>
      </c>
      <c r="AD295" t="str">
        <f t="shared" si="131"/>
        <v>Stonehill</v>
      </c>
      <c r="AE295">
        <f>VLOOKUP($AD295,'AUTOMATED RPPF'!$C$2:'AUTOMATED RPPF'!$AQ$365,17,FALSE)</f>
        <v>0.23552890000000001</v>
      </c>
      <c r="AF295" s="13">
        <f t="shared" si="132"/>
        <v>289</v>
      </c>
      <c r="AG295">
        <f>VLOOKUP($AD295,'AUTOMATED RPPF'!$C$2:'AUTOMATED RPPF'!$AQ$365,16,FALSE)</f>
        <v>0.2196303</v>
      </c>
      <c r="AH295" s="13">
        <f t="shared" si="133"/>
        <v>303</v>
      </c>
      <c r="AI295">
        <f t="shared" si="134"/>
        <v>0.22757959999999999</v>
      </c>
      <c r="AJ295" s="13">
        <f t="shared" si="135"/>
        <v>305</v>
      </c>
      <c r="AK295">
        <f>VLOOKUP($AD295,'AUTOMATED RPPF'!$C$2:'AUTOMATED RPPF'!$AQ$365,18,FALSE)</f>
        <v>0.25752750000000002</v>
      </c>
      <c r="AL295" s="13">
        <f t="shared" si="136"/>
        <v>275</v>
      </c>
      <c r="AM295">
        <f>VLOOKUP($AD295,'AUTOMATED RPPF'!$C$2:'AUTOMATED RPPF'!$AQ$365,19,FALSE)</f>
        <v>0.24882779999999999</v>
      </c>
      <c r="AN295" s="13">
        <f t="shared" si="137"/>
        <v>278</v>
      </c>
      <c r="AO295">
        <f t="shared" si="138"/>
        <v>294.08333333333331</v>
      </c>
      <c r="AP295">
        <f>IF(C295=1,(AO295/AE295),REF)</f>
        <v>1248.6082741155471</v>
      </c>
      <c r="AQ295" s="13">
        <f t="shared" si="139"/>
        <v>289</v>
      </c>
      <c r="AR295">
        <f>IF(B295=1,(AO295/AI295),REF)</f>
        <v>1292.2218570264351</v>
      </c>
      <c r="AS295" s="13">
        <f t="shared" si="140"/>
        <v>303</v>
      </c>
      <c r="AT295">
        <f t="shared" si="141"/>
        <v>275</v>
      </c>
      <c r="AU295" t="str">
        <f t="shared" si="142"/>
        <v>Stonehill</v>
      </c>
      <c r="AV295">
        <f t="shared" si="143"/>
        <v>0.1280018461179574</v>
      </c>
      <c r="AW295">
        <f t="shared" si="144"/>
        <v>0.10574881727321954</v>
      </c>
      <c r="AX295" t="str">
        <f t="shared" si="145"/>
        <v>Stonehill</v>
      </c>
      <c r="AY295">
        <f t="shared" si="146"/>
        <v>0.42372993123089847</v>
      </c>
      <c r="AZ295" s="13">
        <f t="shared" si="147"/>
        <v>297</v>
      </c>
      <c r="BA295" t="str">
        <f t="shared" si="148"/>
        <v>Stonehill</v>
      </c>
      <c r="BB295" t="str">
        <f t="shared" si="149"/>
        <v/>
      </c>
      <c r="BC295">
        <v>294</v>
      </c>
    </row>
    <row r="296" spans="1:55" x14ac:dyDescent="0.25">
      <c r="A296">
        <v>1</v>
      </c>
      <c r="B296">
        <v>1</v>
      </c>
      <c r="C296">
        <v>1</v>
      </c>
      <c r="D296" t="s">
        <v>64</v>
      </c>
      <c r="E296">
        <f>VLOOKUP($D296,'AUTOMATED RPPF'!$C$2:'AUTOMATED RPPF'!$Q$365,2,FALSE)</f>
        <v>70.534899999999993</v>
      </c>
      <c r="F296">
        <f>VLOOKUP($D296,'AUTOMATED RPPF'!$C$2:'AUTOMATED RPPF'!$Q$365,3,FALSE)</f>
        <v>60</v>
      </c>
      <c r="G296">
        <f>VLOOKUP($D296,'AUTOMATED RPPF'!$C$2:'AUTOMATED RPPF'!$Q$365,4,FALSE)</f>
        <v>69.495199999999997</v>
      </c>
      <c r="H296">
        <f>VLOOKUP($D296,'AUTOMATED RPPF'!$C$2:'AUTOMATED RPPF'!$Q$365,5,FALSE)</f>
        <v>67</v>
      </c>
      <c r="I296">
        <f>VLOOKUP($D296,'AUTOMATED RPPF'!$C$2:'AUTOMATED RPPF'!$Q$365,6,FALSE)</f>
        <v>104.104</v>
      </c>
      <c r="J296">
        <f>VLOOKUP($D296,'AUTOMATED RPPF'!$C$2:'AUTOMATED RPPF'!$Q$365,7,FALSE)</f>
        <v>232</v>
      </c>
      <c r="K296">
        <f>VLOOKUP($D296,'AUTOMATED RPPF'!$C$2:'AUTOMATED RPPF'!$Q$365,8,FALSE)</f>
        <v>101.60899999999999</v>
      </c>
      <c r="L296">
        <f>VLOOKUP($D296,'AUTOMATED RPPF'!$C$2:'AUTOMATED RPPF'!$Q$365,9,FALSE)</f>
        <v>281</v>
      </c>
      <c r="M296">
        <f>VLOOKUP($D296,'AUTOMATED RPPF'!$C$2:'AUTOMATED RPPF'!$Q$365,10,FALSE)</f>
        <v>110.005</v>
      </c>
      <c r="N296">
        <f>VLOOKUP($D296,'AUTOMATED RPPF'!$C$2:'AUTOMATED RPPF'!$Q$365,11,FALSE)</f>
        <v>274</v>
      </c>
      <c r="O296">
        <f>VLOOKUP($D296,'AUTOMATED RPPF'!$C$2:'AUTOMATED RPPF'!$Q$365,12,FALSE)</f>
        <v>113.779</v>
      </c>
      <c r="P296">
        <f>VLOOKUP($D296,'AUTOMATED RPPF'!$C$2:'AUTOMATED RPPF'!$Q$365,13,FALSE)</f>
        <v>304</v>
      </c>
      <c r="Q296">
        <f>VLOOKUP($D296,'AUTOMATED RPPF'!$C$2:'AUTOMATED RPPF'!$Q$365,14,FALSE)</f>
        <v>-12.169499999999999</v>
      </c>
      <c r="R296">
        <f>VLOOKUP($D296,'AUTOMATED RPPF'!$C$2:'AUTOMATED RPPF'!$Q$365,15,FALSE)</f>
        <v>307</v>
      </c>
      <c r="S296" t="str">
        <f t="shared" si="120"/>
        <v>Bowling Green</v>
      </c>
      <c r="T296">
        <f t="shared" si="121"/>
        <v>101.60899999999999</v>
      </c>
      <c r="U296" t="str">
        <f t="shared" si="122"/>
        <v>Bowling Green</v>
      </c>
      <c r="V296">
        <f t="shared" si="123"/>
        <v>-0.17253870069993724</v>
      </c>
      <c r="W296" s="13">
        <f t="shared" si="124"/>
        <v>302</v>
      </c>
      <c r="X296" t="str">
        <f t="shared" si="125"/>
        <v>Bowling Green</v>
      </c>
      <c r="Y296">
        <f t="shared" si="126"/>
        <v>728229.7372824467</v>
      </c>
      <c r="Z296" s="13">
        <f t="shared" si="127"/>
        <v>250</v>
      </c>
      <c r="AA296">
        <f t="shared" si="128"/>
        <v>27.624557174836735</v>
      </c>
      <c r="AB296">
        <f t="shared" si="129"/>
        <v>244</v>
      </c>
      <c r="AC296">
        <f t="shared" si="130"/>
        <v>273</v>
      </c>
      <c r="AD296" t="str">
        <f t="shared" si="131"/>
        <v>Bowling Green</v>
      </c>
      <c r="AE296">
        <f>VLOOKUP($AD296,'AUTOMATED RPPF'!$C$2:'AUTOMATED RPPF'!$AQ$365,17,FALSE)</f>
        <v>0.2108303</v>
      </c>
      <c r="AF296" s="13">
        <f t="shared" si="132"/>
        <v>303</v>
      </c>
      <c r="AG296">
        <f>VLOOKUP($AD296,'AUTOMATED RPPF'!$C$2:'AUTOMATED RPPF'!$AQ$365,16,FALSE)</f>
        <v>0.29732690000000001</v>
      </c>
      <c r="AH296" s="13">
        <f t="shared" si="133"/>
        <v>269</v>
      </c>
      <c r="AI296">
        <f t="shared" si="134"/>
        <v>0.25407859999999999</v>
      </c>
      <c r="AJ296" s="13">
        <f t="shared" si="135"/>
        <v>290</v>
      </c>
      <c r="AK296">
        <f>VLOOKUP($AD296,'AUTOMATED RPPF'!$C$2:'AUTOMATED RPPF'!$AQ$365,18,FALSE)</f>
        <v>0.31022490000000003</v>
      </c>
      <c r="AL296" s="13">
        <f t="shared" si="136"/>
        <v>249</v>
      </c>
      <c r="AM296">
        <f>VLOOKUP($AD296,'AUTOMATED RPPF'!$C$2:'AUTOMATED RPPF'!$AQ$365,19,FALSE)</f>
        <v>0.15433230000000001</v>
      </c>
      <c r="AN296" s="13">
        <f t="shared" si="137"/>
        <v>323</v>
      </c>
      <c r="AO296">
        <f t="shared" si="138"/>
        <v>281.16666666666669</v>
      </c>
      <c r="AP296">
        <f>IF(C296=1,(AO296/AE296),REF)</f>
        <v>1333.6160251475555</v>
      </c>
      <c r="AQ296" s="13">
        <f t="shared" si="139"/>
        <v>298</v>
      </c>
      <c r="AR296">
        <f>IF(B296=1,(AO296/AI296),REF)</f>
        <v>1106.6129405100103</v>
      </c>
      <c r="AS296" s="13">
        <f t="shared" si="140"/>
        <v>289</v>
      </c>
      <c r="AT296">
        <f t="shared" si="141"/>
        <v>249</v>
      </c>
      <c r="AU296" t="str">
        <f t="shared" si="142"/>
        <v>Bowling Green</v>
      </c>
      <c r="AV296">
        <f t="shared" si="143"/>
        <v>0.11382681830857784</v>
      </c>
      <c r="AW296">
        <f t="shared" si="144"/>
        <v>0.1203726839334408</v>
      </c>
      <c r="AX296" t="str">
        <f t="shared" si="145"/>
        <v>Bowling Green</v>
      </c>
      <c r="AY296">
        <f t="shared" si="146"/>
        <v>0.42405519578095929</v>
      </c>
      <c r="AZ296" s="13">
        <f t="shared" si="147"/>
        <v>296</v>
      </c>
      <c r="BA296" t="str">
        <f t="shared" si="148"/>
        <v>Bowling Green</v>
      </c>
      <c r="BB296" t="str">
        <f t="shared" si="149"/>
        <v/>
      </c>
      <c r="BC296">
        <v>295</v>
      </c>
    </row>
    <row r="297" spans="1:55" x14ac:dyDescent="0.25">
      <c r="A297">
        <v>1</v>
      </c>
      <c r="B297">
        <v>1</v>
      </c>
      <c r="C297">
        <v>1</v>
      </c>
      <c r="D297" t="s">
        <v>183</v>
      </c>
      <c r="E297">
        <f>VLOOKUP($D297,'AUTOMATED RPPF'!$C$2:'AUTOMATED RPPF'!$Q$365,2,FALSE)</f>
        <v>66.875200000000007</v>
      </c>
      <c r="F297">
        <f>VLOOKUP($D297,'AUTOMATED RPPF'!$C$2:'AUTOMATED RPPF'!$Q$365,3,FALSE)</f>
        <v>248</v>
      </c>
      <c r="G297">
        <f>VLOOKUP($D297,'AUTOMATED RPPF'!$C$2:'AUTOMATED RPPF'!$Q$365,4,FALSE)</f>
        <v>66.891400000000004</v>
      </c>
      <c r="H297">
        <f>VLOOKUP($D297,'AUTOMATED RPPF'!$C$2:'AUTOMATED RPPF'!$Q$365,5,FALSE)</f>
        <v>205</v>
      </c>
      <c r="I297">
        <f>VLOOKUP($D297,'AUTOMATED RPPF'!$C$2:'AUTOMATED RPPF'!$Q$365,6,FALSE)</f>
        <v>98.277600000000007</v>
      </c>
      <c r="J297">
        <f>VLOOKUP($D297,'AUTOMATED RPPF'!$C$2:'AUTOMATED RPPF'!$Q$365,7,FALSE)</f>
        <v>325</v>
      </c>
      <c r="K297">
        <f>VLOOKUP($D297,'AUTOMATED RPPF'!$C$2:'AUTOMATED RPPF'!$Q$365,8,FALSE)</f>
        <v>100.196</v>
      </c>
      <c r="L297">
        <f>VLOOKUP($D297,'AUTOMATED RPPF'!$C$2:'AUTOMATED RPPF'!$Q$365,9,FALSE)</f>
        <v>307</v>
      </c>
      <c r="M297">
        <f>VLOOKUP($D297,'AUTOMATED RPPF'!$C$2:'AUTOMATED RPPF'!$Q$365,10,FALSE)</f>
        <v>110.67700000000001</v>
      </c>
      <c r="N297">
        <f>VLOOKUP($D297,'AUTOMATED RPPF'!$C$2:'AUTOMATED RPPF'!$Q$365,11,FALSE)</f>
        <v>289</v>
      </c>
      <c r="O297">
        <f>VLOOKUP($D297,'AUTOMATED RPPF'!$C$2:'AUTOMATED RPPF'!$Q$365,12,FALSE)</f>
        <v>113.06399999999999</v>
      </c>
      <c r="P297">
        <f>VLOOKUP($D297,'AUTOMATED RPPF'!$C$2:'AUTOMATED RPPF'!$Q$365,13,FALSE)</f>
        <v>285</v>
      </c>
      <c r="Q297">
        <f>VLOOKUP($D297,'AUTOMATED RPPF'!$C$2:'AUTOMATED RPPF'!$Q$365,14,FALSE)</f>
        <v>-12.868600000000001</v>
      </c>
      <c r="R297">
        <f>VLOOKUP($D297,'AUTOMATED RPPF'!$C$2:'AUTOMATED RPPF'!$Q$365,15,FALSE)</f>
        <v>314</v>
      </c>
      <c r="S297" t="str">
        <f t="shared" si="120"/>
        <v>Louisiana</v>
      </c>
      <c r="T297">
        <f t="shared" si="121"/>
        <v>100.196</v>
      </c>
      <c r="U297" t="str">
        <f t="shared" si="122"/>
        <v>Louisiana</v>
      </c>
      <c r="V297">
        <f t="shared" si="123"/>
        <v>-0.19241811613273671</v>
      </c>
      <c r="W297" s="13">
        <f t="shared" si="124"/>
        <v>314</v>
      </c>
      <c r="X297" t="str">
        <f t="shared" si="125"/>
        <v>Louisiana</v>
      </c>
      <c r="Y297">
        <f t="shared" si="126"/>
        <v>671376.07691768324</v>
      </c>
      <c r="Z297" s="13">
        <f t="shared" si="127"/>
        <v>313</v>
      </c>
      <c r="AA297">
        <f t="shared" si="128"/>
        <v>28.843891927068956</v>
      </c>
      <c r="AB297">
        <f t="shared" si="129"/>
        <v>304</v>
      </c>
      <c r="AC297">
        <f t="shared" si="130"/>
        <v>309</v>
      </c>
      <c r="AD297" t="str">
        <f t="shared" si="131"/>
        <v>Louisiana</v>
      </c>
      <c r="AE297">
        <f>VLOOKUP($AD297,'AUTOMATED RPPF'!$C$2:'AUTOMATED RPPF'!$AQ$365,17,FALSE)</f>
        <v>0.23292930000000001</v>
      </c>
      <c r="AF297" s="13">
        <f t="shared" si="132"/>
        <v>293</v>
      </c>
      <c r="AG297">
        <f>VLOOKUP($AD297,'AUTOMATED RPPF'!$C$2:'AUTOMATED RPPF'!$AQ$365,16,FALSE)</f>
        <v>0.2288298</v>
      </c>
      <c r="AH297" s="13">
        <f t="shared" si="133"/>
        <v>298</v>
      </c>
      <c r="AI297">
        <f t="shared" si="134"/>
        <v>0.23087954999999999</v>
      </c>
      <c r="AJ297" s="13">
        <f t="shared" si="135"/>
        <v>304</v>
      </c>
      <c r="AK297">
        <f>VLOOKUP($AD297,'AUTOMATED RPPF'!$C$2:'AUTOMATED RPPF'!$AQ$365,18,FALSE)</f>
        <v>0.2216294</v>
      </c>
      <c r="AL297" s="13">
        <f t="shared" si="136"/>
        <v>294</v>
      </c>
      <c r="AM297">
        <f>VLOOKUP($AD297,'AUTOMATED RPPF'!$C$2:'AUTOMATED RPPF'!$AQ$365,19,FALSE)</f>
        <v>0.20613000000000001</v>
      </c>
      <c r="AN297" s="13">
        <f t="shared" si="137"/>
        <v>300</v>
      </c>
      <c r="AO297">
        <f t="shared" si="138"/>
        <v>305.66666666666669</v>
      </c>
      <c r="AP297">
        <f>IF(C297=1,(AO297/AE297),REF)</f>
        <v>1312.2722932094273</v>
      </c>
      <c r="AQ297" s="13">
        <f t="shared" si="139"/>
        <v>295</v>
      </c>
      <c r="AR297">
        <f>IF(B297=1,(AO297/AI297),REF)</f>
        <v>1323.9226543306529</v>
      </c>
      <c r="AS297" s="13">
        <f t="shared" si="140"/>
        <v>306</v>
      </c>
      <c r="AT297">
        <f t="shared" si="141"/>
        <v>294</v>
      </c>
      <c r="AU297" t="str">
        <f t="shared" si="142"/>
        <v>Louisiana</v>
      </c>
      <c r="AV297">
        <f t="shared" si="143"/>
        <v>0.12596108010575871</v>
      </c>
      <c r="AW297">
        <f t="shared" si="144"/>
        <v>0.10695767772760231</v>
      </c>
      <c r="AX297" t="str">
        <f t="shared" si="145"/>
        <v>Louisiana</v>
      </c>
      <c r="AY297">
        <f t="shared" si="146"/>
        <v>0.42312607350050002</v>
      </c>
      <c r="AZ297" s="13">
        <f t="shared" si="147"/>
        <v>298</v>
      </c>
      <c r="BA297" t="str">
        <f t="shared" si="148"/>
        <v>Louisiana</v>
      </c>
      <c r="BB297" t="str">
        <f t="shared" si="149"/>
        <v/>
      </c>
      <c r="BC297">
        <v>296</v>
      </c>
    </row>
    <row r="298" spans="1:55" x14ac:dyDescent="0.25">
      <c r="A298">
        <v>1</v>
      </c>
      <c r="B298">
        <v>1</v>
      </c>
      <c r="C298">
        <v>1</v>
      </c>
      <c r="D298" t="s">
        <v>309</v>
      </c>
      <c r="E298">
        <f>VLOOKUP($D298,'AUTOMATED RPPF'!$C$2:'AUTOMATED RPPF'!$Q$365,2,FALSE)</f>
        <v>71.299899999999994</v>
      </c>
      <c r="F298">
        <f>VLOOKUP($D298,'AUTOMATED RPPF'!$C$2:'AUTOMATED RPPF'!$Q$365,3,FALSE)</f>
        <v>34</v>
      </c>
      <c r="G298">
        <f>VLOOKUP($D298,'AUTOMATED RPPF'!$C$2:'AUTOMATED RPPF'!$Q$365,4,FALSE)</f>
        <v>70.784599999999998</v>
      </c>
      <c r="H298">
        <f>VLOOKUP($D298,'AUTOMATED RPPF'!$C$2:'AUTOMATED RPPF'!$Q$365,5,FALSE)</f>
        <v>29</v>
      </c>
      <c r="I298">
        <f>VLOOKUP($D298,'AUTOMATED RPPF'!$C$2:'AUTOMATED RPPF'!$Q$365,6,FALSE)</f>
        <v>97.742500000000007</v>
      </c>
      <c r="J298">
        <f>VLOOKUP($D298,'AUTOMATED RPPF'!$C$2:'AUTOMATED RPPF'!$Q$365,7,FALSE)</f>
        <v>329</v>
      </c>
      <c r="K298">
        <f>VLOOKUP($D298,'AUTOMATED RPPF'!$C$2:'AUTOMATED RPPF'!$Q$365,8,FALSE)</f>
        <v>99.528000000000006</v>
      </c>
      <c r="L298">
        <f>VLOOKUP($D298,'AUTOMATED RPPF'!$C$2:'AUTOMATED RPPF'!$Q$365,9,FALSE)</f>
        <v>321</v>
      </c>
      <c r="M298">
        <f>VLOOKUP($D298,'AUTOMATED RPPF'!$C$2:'AUTOMATED RPPF'!$Q$365,10,FALSE)</f>
        <v>106.895</v>
      </c>
      <c r="N298">
        <f>VLOOKUP($D298,'AUTOMATED RPPF'!$C$2:'AUTOMATED RPPF'!$Q$365,11,FALSE)</f>
        <v>194</v>
      </c>
      <c r="O298">
        <f>VLOOKUP($D298,'AUTOMATED RPPF'!$C$2:'AUTOMATED RPPF'!$Q$365,12,FALSE)</f>
        <v>108.626</v>
      </c>
      <c r="P298">
        <f>VLOOKUP($D298,'AUTOMATED RPPF'!$C$2:'AUTOMATED RPPF'!$Q$365,13,FALSE)</f>
        <v>198</v>
      </c>
      <c r="Q298">
        <f>VLOOKUP($D298,'AUTOMATED RPPF'!$C$2:'AUTOMATED RPPF'!$Q$365,14,FALSE)</f>
        <v>-9.0980299999999996</v>
      </c>
      <c r="R298">
        <f>VLOOKUP($D298,'AUTOMATED RPPF'!$C$2:'AUTOMATED RPPF'!$Q$365,15,FALSE)</f>
        <v>273</v>
      </c>
      <c r="S298" t="str">
        <f t="shared" si="120"/>
        <v>Southern Miss</v>
      </c>
      <c r="T298">
        <f t="shared" si="121"/>
        <v>99.528000000000006</v>
      </c>
      <c r="U298" t="str">
        <f t="shared" si="122"/>
        <v>Southern Miss</v>
      </c>
      <c r="V298">
        <f t="shared" si="123"/>
        <v>-0.12760186199419635</v>
      </c>
      <c r="W298" s="13">
        <f t="shared" si="124"/>
        <v>268</v>
      </c>
      <c r="X298" t="str">
        <f t="shared" si="125"/>
        <v>Southern Miss</v>
      </c>
      <c r="Y298">
        <f t="shared" si="126"/>
        <v>706284.17391692172</v>
      </c>
      <c r="Z298" s="13">
        <f t="shared" si="127"/>
        <v>272</v>
      </c>
      <c r="AA298">
        <f t="shared" si="128"/>
        <v>25.374946737591884</v>
      </c>
      <c r="AB298">
        <f t="shared" si="129"/>
        <v>130</v>
      </c>
      <c r="AC298">
        <f t="shared" si="130"/>
        <v>199</v>
      </c>
      <c r="AD298" t="str">
        <f t="shared" si="131"/>
        <v>Southern Miss</v>
      </c>
      <c r="AE298">
        <f>VLOOKUP($AD298,'AUTOMATED RPPF'!$C$2:'AUTOMATED RPPF'!$AQ$365,17,FALSE)</f>
        <v>0.16263320000000001</v>
      </c>
      <c r="AF298" s="13">
        <f t="shared" si="132"/>
        <v>332</v>
      </c>
      <c r="AG298">
        <f>VLOOKUP($AD298,'AUTOMATED RPPF'!$C$2:'AUTOMATED RPPF'!$AQ$365,16,FALSE)</f>
        <v>0.43262020000000001</v>
      </c>
      <c r="AH298" s="13">
        <f t="shared" si="133"/>
        <v>202</v>
      </c>
      <c r="AI298">
        <f t="shared" si="134"/>
        <v>0.29762670000000002</v>
      </c>
      <c r="AJ298" s="13">
        <f t="shared" si="135"/>
        <v>264</v>
      </c>
      <c r="AK298">
        <f>VLOOKUP($AD298,'AUTOMATED RPPF'!$C$2:'AUTOMATED RPPF'!$AQ$365,18,FALSE)</f>
        <v>0.16973250000000001</v>
      </c>
      <c r="AL298" s="13">
        <f t="shared" si="136"/>
        <v>325</v>
      </c>
      <c r="AM298">
        <f>VLOOKUP($AD298,'AUTOMATED RPPF'!$C$2:'AUTOMATED RPPF'!$AQ$365,19,FALSE)</f>
        <v>0.2388285</v>
      </c>
      <c r="AN298" s="13">
        <f t="shared" si="137"/>
        <v>285</v>
      </c>
      <c r="AO298">
        <f t="shared" si="138"/>
        <v>268.83333333333331</v>
      </c>
      <c r="AP298">
        <f>IF(C298=1,(AO298/AE298),REF)</f>
        <v>1653.0040196794585</v>
      </c>
      <c r="AQ298" s="13">
        <f t="shared" si="139"/>
        <v>323</v>
      </c>
      <c r="AR298">
        <f>IF(B298=1,(AO298/AI298),REF)</f>
        <v>903.25677546178918</v>
      </c>
      <c r="AS298" s="13">
        <f t="shared" si="140"/>
        <v>272</v>
      </c>
      <c r="AT298">
        <f t="shared" si="141"/>
        <v>264</v>
      </c>
      <c r="AU298" t="str">
        <f t="shared" si="142"/>
        <v>Southern Miss</v>
      </c>
      <c r="AV298">
        <f t="shared" si="143"/>
        <v>8.594022112429571E-2</v>
      </c>
      <c r="AW298">
        <f t="shared" si="144"/>
        <v>0.14462880901573497</v>
      </c>
      <c r="AX298" t="str">
        <f t="shared" si="145"/>
        <v>Southern Miss</v>
      </c>
      <c r="AY298">
        <f t="shared" si="146"/>
        <v>0.42141344828362359</v>
      </c>
      <c r="AZ298" s="13">
        <f t="shared" si="147"/>
        <v>299</v>
      </c>
      <c r="BA298" t="str">
        <f t="shared" si="148"/>
        <v>Southern Miss</v>
      </c>
      <c r="BB298" t="str">
        <f t="shared" si="149"/>
        <v/>
      </c>
      <c r="BC298">
        <v>297</v>
      </c>
    </row>
    <row r="299" spans="1:55" x14ac:dyDescent="0.25">
      <c r="A299">
        <v>1</v>
      </c>
      <c r="B299">
        <v>1</v>
      </c>
      <c r="C299">
        <v>1</v>
      </c>
      <c r="D299" t="s">
        <v>180</v>
      </c>
      <c r="E299">
        <f>VLOOKUP($D299,'AUTOMATED RPPF'!$C$2:'AUTOMATED RPPF'!$Q$365,2,FALSE)</f>
        <v>65.3095</v>
      </c>
      <c r="F299">
        <f>VLOOKUP($D299,'AUTOMATED RPPF'!$C$2:'AUTOMATED RPPF'!$Q$365,3,FALSE)</f>
        <v>318</v>
      </c>
      <c r="G299">
        <f>VLOOKUP($D299,'AUTOMATED RPPF'!$C$2:'AUTOMATED RPPF'!$Q$365,4,FALSE)</f>
        <v>65.056200000000004</v>
      </c>
      <c r="H299">
        <f>VLOOKUP($D299,'AUTOMATED RPPF'!$C$2:'AUTOMATED RPPF'!$Q$365,5,FALSE)</f>
        <v>297</v>
      </c>
      <c r="I299">
        <f>VLOOKUP($D299,'AUTOMATED RPPF'!$C$2:'AUTOMATED RPPF'!$Q$365,6,FALSE)</f>
        <v>97.138900000000007</v>
      </c>
      <c r="J299">
        <f>VLOOKUP($D299,'AUTOMATED RPPF'!$C$2:'AUTOMATED RPPF'!$Q$365,7,FALSE)</f>
        <v>332</v>
      </c>
      <c r="K299">
        <f>VLOOKUP($D299,'AUTOMATED RPPF'!$C$2:'AUTOMATED RPPF'!$Q$365,8,FALSE)</f>
        <v>94.450299999999999</v>
      </c>
      <c r="L299">
        <f>VLOOKUP($D299,'AUTOMATED RPPF'!$C$2:'AUTOMATED RPPF'!$Q$365,9,FALSE)</f>
        <v>357</v>
      </c>
      <c r="M299">
        <f>VLOOKUP($D299,'AUTOMATED RPPF'!$C$2:'AUTOMATED RPPF'!$Q$365,10,FALSE)</f>
        <v>101.21899999999999</v>
      </c>
      <c r="N299">
        <f>VLOOKUP($D299,'AUTOMATED RPPF'!$C$2:'AUTOMATED RPPF'!$Q$365,11,FALSE)</f>
        <v>72</v>
      </c>
      <c r="O299">
        <f>VLOOKUP($D299,'AUTOMATED RPPF'!$C$2:'AUTOMATED RPPF'!$Q$365,12,FALSE)</f>
        <v>106.619</v>
      </c>
      <c r="P299">
        <f>VLOOKUP($D299,'AUTOMATED RPPF'!$C$2:'AUTOMATED RPPF'!$Q$365,13,FALSE)</f>
        <v>153</v>
      </c>
      <c r="Q299">
        <f>VLOOKUP($D299,'AUTOMATED RPPF'!$C$2:'AUTOMATED RPPF'!$Q$365,14,FALSE)</f>
        <v>-12.1686</v>
      </c>
      <c r="R299">
        <f>VLOOKUP($D299,'AUTOMATED RPPF'!$C$2:'AUTOMATED RPPF'!$Q$365,15,FALSE)</f>
        <v>306</v>
      </c>
      <c r="S299" t="str">
        <f t="shared" si="120"/>
        <v>LIU</v>
      </c>
      <c r="T299">
        <f t="shared" si="121"/>
        <v>94.450299999999999</v>
      </c>
      <c r="U299" t="str">
        <f t="shared" si="122"/>
        <v>LIU</v>
      </c>
      <c r="V299">
        <f t="shared" si="123"/>
        <v>-0.18632358232722654</v>
      </c>
      <c r="W299" s="13">
        <f t="shared" si="124"/>
        <v>308</v>
      </c>
      <c r="X299" t="str">
        <f t="shared" si="125"/>
        <v>LIU</v>
      </c>
      <c r="Y299">
        <f t="shared" si="126"/>
        <v>582616.85196899285</v>
      </c>
      <c r="Z299" s="13">
        <f t="shared" si="127"/>
        <v>358</v>
      </c>
      <c r="AA299">
        <f t="shared" si="128"/>
        <v>26.888031541874479</v>
      </c>
      <c r="AB299">
        <f t="shared" si="129"/>
        <v>208</v>
      </c>
      <c r="AC299">
        <f t="shared" si="130"/>
        <v>258</v>
      </c>
      <c r="AD299" t="str">
        <f t="shared" si="131"/>
        <v>LIU</v>
      </c>
      <c r="AE299">
        <f>VLOOKUP($AD299,'AUTOMATED RPPF'!$C$2:'AUTOMATED RPPF'!$AQ$365,17,FALSE)</f>
        <v>0.22722980000000001</v>
      </c>
      <c r="AF299" s="13">
        <f t="shared" si="132"/>
        <v>298</v>
      </c>
      <c r="AG299">
        <f>VLOOKUP($AD299,'AUTOMATED RPPF'!$C$2:'AUTOMATED RPPF'!$AQ$365,16,FALSE)</f>
        <v>0.21823039999999999</v>
      </c>
      <c r="AH299" s="13">
        <f t="shared" si="133"/>
        <v>304</v>
      </c>
      <c r="AI299">
        <f t="shared" si="134"/>
        <v>0.22273009999999999</v>
      </c>
      <c r="AJ299" s="13">
        <f t="shared" si="135"/>
        <v>307</v>
      </c>
      <c r="AK299">
        <f>VLOOKUP($AD299,'AUTOMATED RPPF'!$C$2:'AUTOMATED RPPF'!$AQ$365,18,FALSE)</f>
        <v>0.17163239999999999</v>
      </c>
      <c r="AL299" s="13">
        <f t="shared" si="136"/>
        <v>324</v>
      </c>
      <c r="AM299">
        <f>VLOOKUP($AD299,'AUTOMATED RPPF'!$C$2:'AUTOMATED RPPF'!$AQ$365,19,FALSE)</f>
        <v>0.27002680000000001</v>
      </c>
      <c r="AN299" s="13">
        <f t="shared" si="137"/>
        <v>268</v>
      </c>
      <c r="AO299">
        <f t="shared" si="138"/>
        <v>303.83333333333331</v>
      </c>
      <c r="AP299">
        <f>IF(C299=1,(AO299/AE299),REF)</f>
        <v>1337.1192217452697</v>
      </c>
      <c r="AQ299" s="13">
        <f t="shared" si="139"/>
        <v>299</v>
      </c>
      <c r="AR299">
        <f>IF(B299=1,(AO299/AI299),REF)</f>
        <v>1364.1323437350109</v>
      </c>
      <c r="AS299" s="13">
        <f t="shared" si="140"/>
        <v>309</v>
      </c>
      <c r="AT299">
        <f t="shared" si="141"/>
        <v>299</v>
      </c>
      <c r="AU299" t="str">
        <f t="shared" si="142"/>
        <v>LIU</v>
      </c>
      <c r="AV299">
        <f t="shared" si="143"/>
        <v>0.12264869269124541</v>
      </c>
      <c r="AW299">
        <f t="shared" si="144"/>
        <v>0.10279717340973743</v>
      </c>
      <c r="AX299" t="str">
        <f t="shared" si="145"/>
        <v>LIU</v>
      </c>
      <c r="AY299">
        <f t="shared" si="146"/>
        <v>0.41764271681473319</v>
      </c>
      <c r="AZ299" s="13">
        <f t="shared" si="147"/>
        <v>302</v>
      </c>
      <c r="BA299" t="str">
        <f t="shared" si="148"/>
        <v>LIU</v>
      </c>
      <c r="BB299" t="str">
        <f t="shared" si="149"/>
        <v/>
      </c>
      <c r="BC299">
        <v>298</v>
      </c>
    </row>
    <row r="300" spans="1:55" x14ac:dyDescent="0.25">
      <c r="A300">
        <v>1</v>
      </c>
      <c r="B300">
        <v>1</v>
      </c>
      <c r="C300">
        <v>1</v>
      </c>
      <c r="D300" t="s">
        <v>115</v>
      </c>
      <c r="E300">
        <f>VLOOKUP($D300,'AUTOMATED RPPF'!$C$2:'AUTOMATED RPPF'!$Q$365,2,FALSE)</f>
        <v>68.388800000000003</v>
      </c>
      <c r="F300">
        <f>VLOOKUP($D300,'AUTOMATED RPPF'!$C$2:'AUTOMATED RPPF'!$Q$365,3,FALSE)</f>
        <v>167</v>
      </c>
      <c r="G300">
        <f>VLOOKUP($D300,'AUTOMATED RPPF'!$C$2:'AUTOMATED RPPF'!$Q$365,4,FALSE)</f>
        <v>67.540099999999995</v>
      </c>
      <c r="H300">
        <f>VLOOKUP($D300,'AUTOMATED RPPF'!$C$2:'AUTOMATED RPPF'!$Q$365,5,FALSE)</f>
        <v>176</v>
      </c>
      <c r="I300">
        <f>VLOOKUP($D300,'AUTOMATED RPPF'!$C$2:'AUTOMATED RPPF'!$Q$365,6,FALSE)</f>
        <v>105.116</v>
      </c>
      <c r="J300">
        <f>VLOOKUP($D300,'AUTOMATED RPPF'!$C$2:'AUTOMATED RPPF'!$Q$365,7,FALSE)</f>
        <v>197</v>
      </c>
      <c r="K300">
        <f>VLOOKUP($D300,'AUTOMATED RPPF'!$C$2:'AUTOMATED RPPF'!$Q$365,8,FALSE)</f>
        <v>103.465</v>
      </c>
      <c r="L300">
        <f>VLOOKUP($D300,'AUTOMATED RPPF'!$C$2:'AUTOMATED RPPF'!$Q$365,9,FALSE)</f>
        <v>247</v>
      </c>
      <c r="M300">
        <f>VLOOKUP($D300,'AUTOMATED RPPF'!$C$2:'AUTOMATED RPPF'!$Q$365,10,FALSE)</f>
        <v>112.098</v>
      </c>
      <c r="N300">
        <f>VLOOKUP($D300,'AUTOMATED RPPF'!$C$2:'AUTOMATED RPPF'!$Q$365,11,FALSE)</f>
        <v>318</v>
      </c>
      <c r="O300">
        <f>VLOOKUP($D300,'AUTOMATED RPPF'!$C$2:'AUTOMATED RPPF'!$Q$365,12,FALSE)</f>
        <v>114.482</v>
      </c>
      <c r="P300">
        <f>VLOOKUP($D300,'AUTOMATED RPPF'!$C$2:'AUTOMATED RPPF'!$Q$365,13,FALSE)</f>
        <v>312</v>
      </c>
      <c r="Q300">
        <f>VLOOKUP($D300,'AUTOMATED RPPF'!$C$2:'AUTOMATED RPPF'!$Q$365,14,FALSE)</f>
        <v>-11.0167</v>
      </c>
      <c r="R300">
        <f>VLOOKUP($D300,'AUTOMATED RPPF'!$C$2:'AUTOMATED RPPF'!$Q$365,15,FALSE)</f>
        <v>295</v>
      </c>
      <c r="S300" t="str">
        <f t="shared" si="120"/>
        <v>Eastern Michigan</v>
      </c>
      <c r="T300">
        <f t="shared" si="121"/>
        <v>103.465</v>
      </c>
      <c r="U300" t="str">
        <f t="shared" si="122"/>
        <v>Eastern Michigan</v>
      </c>
      <c r="V300">
        <f t="shared" si="123"/>
        <v>-0.16109362936621194</v>
      </c>
      <c r="W300" s="13">
        <f t="shared" si="124"/>
        <v>295</v>
      </c>
      <c r="X300" t="str">
        <f t="shared" si="125"/>
        <v>Eastern Michigan</v>
      </c>
      <c r="Y300">
        <f t="shared" si="126"/>
        <v>732102.52972028009</v>
      </c>
      <c r="Z300" s="13">
        <f t="shared" si="127"/>
        <v>242</v>
      </c>
      <c r="AA300">
        <f t="shared" si="128"/>
        <v>28.773623019555746</v>
      </c>
      <c r="AB300">
        <f t="shared" si="129"/>
        <v>302</v>
      </c>
      <c r="AC300">
        <f t="shared" si="130"/>
        <v>298.5</v>
      </c>
      <c r="AD300" t="str">
        <f t="shared" si="131"/>
        <v>Eastern Michigan</v>
      </c>
      <c r="AE300">
        <f>VLOOKUP($AD300,'AUTOMATED RPPF'!$C$2:'AUTOMATED RPPF'!$AQ$365,17,FALSE)</f>
        <v>0.23382919999999999</v>
      </c>
      <c r="AF300" s="13">
        <f t="shared" si="132"/>
        <v>292</v>
      </c>
      <c r="AG300">
        <f>VLOOKUP($AD300,'AUTOMATED RPPF'!$C$2:'AUTOMATED RPPF'!$AQ$365,16,FALSE)</f>
        <v>0.24382899999999999</v>
      </c>
      <c r="AH300" s="13">
        <f t="shared" si="133"/>
        <v>290</v>
      </c>
      <c r="AI300">
        <f t="shared" si="134"/>
        <v>0.23882909999999999</v>
      </c>
      <c r="AJ300" s="13">
        <f t="shared" si="135"/>
        <v>296</v>
      </c>
      <c r="AK300">
        <f>VLOOKUP($AD300,'AUTOMATED RPPF'!$C$2:'AUTOMATED RPPF'!$AQ$365,18,FALSE)</f>
        <v>0.1937315</v>
      </c>
      <c r="AL300" s="13">
        <f t="shared" si="136"/>
        <v>315</v>
      </c>
      <c r="AM300">
        <f>VLOOKUP($AD300,'AUTOMATED RPPF'!$C$2:'AUTOMATED RPPF'!$AQ$365,19,FALSE)</f>
        <v>0.1759317</v>
      </c>
      <c r="AN300" s="13">
        <f t="shared" si="137"/>
        <v>317</v>
      </c>
      <c r="AO300">
        <f t="shared" si="138"/>
        <v>293.91666666666669</v>
      </c>
      <c r="AP300">
        <f>IF(C300=1,(AO300/AE300),REF)</f>
        <v>1256.9716128980756</v>
      </c>
      <c r="AQ300" s="13">
        <f t="shared" si="139"/>
        <v>291</v>
      </c>
      <c r="AR300">
        <f>IF(B300=1,(AO300/AI300),REF)</f>
        <v>1230.656844859637</v>
      </c>
      <c r="AS300" s="13">
        <f t="shared" si="140"/>
        <v>298</v>
      </c>
      <c r="AT300">
        <f t="shared" si="141"/>
        <v>291</v>
      </c>
      <c r="AU300" t="str">
        <f t="shared" si="142"/>
        <v>Eastern Michigan</v>
      </c>
      <c r="AV300">
        <f t="shared" si="143"/>
        <v>0.12699331125565338</v>
      </c>
      <c r="AW300">
        <f t="shared" si="144"/>
        <v>0.11165532627059466</v>
      </c>
      <c r="AX300" t="str">
        <f t="shared" si="145"/>
        <v>Eastern Michigan</v>
      </c>
      <c r="AY300">
        <f t="shared" si="146"/>
        <v>0.42725935982931268</v>
      </c>
      <c r="AZ300" s="13">
        <f t="shared" si="147"/>
        <v>293</v>
      </c>
      <c r="BA300" t="str">
        <f t="shared" si="148"/>
        <v>Eastern Michigan</v>
      </c>
      <c r="BB300" t="str">
        <f t="shared" si="149"/>
        <v/>
      </c>
      <c r="BC300">
        <v>299</v>
      </c>
    </row>
    <row r="301" spans="1:55" x14ac:dyDescent="0.25">
      <c r="A301">
        <v>1</v>
      </c>
      <c r="B301">
        <v>1</v>
      </c>
      <c r="C301">
        <v>1</v>
      </c>
      <c r="D301" t="s">
        <v>359</v>
      </c>
      <c r="E301">
        <f>VLOOKUP($D301,'AUTOMATED RPPF'!$C$2:'AUTOMATED RPPF'!$Q$365,2,FALSE)</f>
        <v>68.345100000000002</v>
      </c>
      <c r="F301">
        <f>VLOOKUP($D301,'AUTOMATED RPPF'!$C$2:'AUTOMATED RPPF'!$Q$365,3,FALSE)</f>
        <v>169</v>
      </c>
      <c r="G301">
        <f>VLOOKUP($D301,'AUTOMATED RPPF'!$C$2:'AUTOMATED RPPF'!$Q$365,4,FALSE)</f>
        <v>67.1708</v>
      </c>
      <c r="H301">
        <f>VLOOKUP($D301,'AUTOMATED RPPF'!$C$2:'AUTOMATED RPPF'!$Q$365,5,FALSE)</f>
        <v>193</v>
      </c>
      <c r="I301">
        <f>VLOOKUP($D301,'AUTOMATED RPPF'!$C$2:'AUTOMATED RPPF'!$Q$365,6,FALSE)</f>
        <v>100.304</v>
      </c>
      <c r="J301">
        <f>VLOOKUP($D301,'AUTOMATED RPPF'!$C$2:'AUTOMATED RPPF'!$Q$365,7,FALSE)</f>
        <v>301</v>
      </c>
      <c r="K301">
        <f>VLOOKUP($D301,'AUTOMATED RPPF'!$C$2:'AUTOMATED RPPF'!$Q$365,8,FALSE)</f>
        <v>103.80200000000001</v>
      </c>
      <c r="L301">
        <f>VLOOKUP($D301,'AUTOMATED RPPF'!$C$2:'AUTOMATED RPPF'!$Q$365,9,FALSE)</f>
        <v>240</v>
      </c>
      <c r="M301">
        <f>VLOOKUP($D301,'AUTOMATED RPPF'!$C$2:'AUTOMATED RPPF'!$Q$365,10,FALSE)</f>
        <v>113.139</v>
      </c>
      <c r="N301">
        <f>VLOOKUP($D301,'AUTOMATED RPPF'!$C$2:'AUTOMATED RPPF'!$Q$365,11,FALSE)</f>
        <v>332</v>
      </c>
      <c r="O301">
        <f>VLOOKUP($D301,'AUTOMATED RPPF'!$C$2:'AUTOMATED RPPF'!$Q$365,12,FALSE)</f>
        <v>115.045</v>
      </c>
      <c r="P301">
        <f>VLOOKUP($D301,'AUTOMATED RPPF'!$C$2:'AUTOMATED RPPF'!$Q$365,13,FALSE)</f>
        <v>321</v>
      </c>
      <c r="Q301">
        <f>VLOOKUP($D301,'AUTOMATED RPPF'!$C$2:'AUTOMATED RPPF'!$Q$365,14,FALSE)</f>
        <v>-11.242699999999999</v>
      </c>
      <c r="R301">
        <f>VLOOKUP($D301,'AUTOMATED RPPF'!$C$2:'AUTOMATED RPPF'!$Q$365,15,FALSE)</f>
        <v>297</v>
      </c>
      <c r="S301" t="str">
        <f t="shared" si="120"/>
        <v>Utah Tech</v>
      </c>
      <c r="T301">
        <f t="shared" si="121"/>
        <v>103.80200000000001</v>
      </c>
      <c r="U301" t="str">
        <f t="shared" si="122"/>
        <v>Utah Tech</v>
      </c>
      <c r="V301">
        <f t="shared" si="123"/>
        <v>-0.16450338063738285</v>
      </c>
      <c r="W301" s="13">
        <f t="shared" si="124"/>
        <v>298</v>
      </c>
      <c r="X301" t="str">
        <f t="shared" si="125"/>
        <v>Utah Tech</v>
      </c>
      <c r="Y301">
        <f t="shared" si="126"/>
        <v>736408.55640290049</v>
      </c>
      <c r="Z301" s="13">
        <f t="shared" si="127"/>
        <v>236</v>
      </c>
      <c r="AA301">
        <f t="shared" si="128"/>
        <v>29.01890456355801</v>
      </c>
      <c r="AB301">
        <f t="shared" si="129"/>
        <v>311</v>
      </c>
      <c r="AC301">
        <f t="shared" si="130"/>
        <v>304.5</v>
      </c>
      <c r="AD301" t="str">
        <f t="shared" si="131"/>
        <v>Utah Tech</v>
      </c>
      <c r="AE301">
        <f>VLOOKUP($AD301,'AUTOMATED RPPF'!$C$2:'AUTOMATED RPPF'!$AQ$365,17,FALSE)</f>
        <v>0.23222950000000001</v>
      </c>
      <c r="AF301" s="13">
        <f t="shared" si="132"/>
        <v>295</v>
      </c>
      <c r="AG301">
        <f>VLOOKUP($AD301,'AUTOMATED RPPF'!$C$2:'AUTOMATED RPPF'!$AQ$365,16,FALSE)</f>
        <v>0.2027311</v>
      </c>
      <c r="AH301" s="13">
        <f t="shared" si="133"/>
        <v>311</v>
      </c>
      <c r="AI301">
        <f t="shared" si="134"/>
        <v>0.21748030000000002</v>
      </c>
      <c r="AJ301" s="13">
        <f t="shared" si="135"/>
        <v>310</v>
      </c>
      <c r="AK301">
        <f>VLOOKUP($AD301,'AUTOMATED RPPF'!$C$2:'AUTOMATED RPPF'!$AQ$365,18,FALSE)</f>
        <v>0.21243010000000001</v>
      </c>
      <c r="AL301" s="13">
        <f t="shared" si="136"/>
        <v>301</v>
      </c>
      <c r="AM301">
        <f>VLOOKUP($AD301,'AUTOMATED RPPF'!$C$2:'AUTOMATED RPPF'!$AQ$365,19,FALSE)</f>
        <v>0.1941309</v>
      </c>
      <c r="AN301" s="13">
        <f t="shared" si="137"/>
        <v>309</v>
      </c>
      <c r="AO301">
        <f t="shared" si="138"/>
        <v>293.08333333333331</v>
      </c>
      <c r="AP301">
        <f>IF(C301=1,(AO301/AE301),REF)</f>
        <v>1262.0417876856011</v>
      </c>
      <c r="AQ301" s="13">
        <f t="shared" si="139"/>
        <v>292</v>
      </c>
      <c r="AR301">
        <f>IF(B301=1,(AO301/AI301),REF)</f>
        <v>1347.631639892594</v>
      </c>
      <c r="AS301" s="13">
        <f t="shared" si="140"/>
        <v>308</v>
      </c>
      <c r="AT301">
        <f t="shared" si="141"/>
        <v>292</v>
      </c>
      <c r="AU301" t="str">
        <f t="shared" si="142"/>
        <v>Utah Tech</v>
      </c>
      <c r="AV301">
        <f t="shared" si="143"/>
        <v>0.12607374800508006</v>
      </c>
      <c r="AW301">
        <f t="shared" si="144"/>
        <v>0.10052702909394967</v>
      </c>
      <c r="AX301" t="str">
        <f t="shared" si="145"/>
        <v>Utah Tech</v>
      </c>
      <c r="AY301">
        <f t="shared" si="146"/>
        <v>0.4184972029334903</v>
      </c>
      <c r="AZ301" s="13">
        <f t="shared" si="147"/>
        <v>301</v>
      </c>
      <c r="BA301" t="str">
        <f t="shared" si="148"/>
        <v>Utah Tech</v>
      </c>
      <c r="BB301" t="str">
        <f t="shared" si="149"/>
        <v/>
      </c>
      <c r="BC301">
        <v>300</v>
      </c>
    </row>
    <row r="302" spans="1:55" x14ac:dyDescent="0.25">
      <c r="A302">
        <v>1</v>
      </c>
      <c r="B302">
        <v>1</v>
      </c>
      <c r="C302">
        <v>1</v>
      </c>
      <c r="D302" t="s">
        <v>236</v>
      </c>
      <c r="E302">
        <f>VLOOKUP($D302,'AUTOMATED RPPF'!$C$2:'AUTOMATED RPPF'!$Q$365,2,FALSE)</f>
        <v>68.826499999999996</v>
      </c>
      <c r="F302">
        <f>VLOOKUP($D302,'AUTOMATED RPPF'!$C$2:'AUTOMATED RPPF'!$Q$365,3,FALSE)</f>
        <v>143</v>
      </c>
      <c r="G302">
        <f>VLOOKUP($D302,'AUTOMATED RPPF'!$C$2:'AUTOMATED RPPF'!$Q$365,4,FALSE)</f>
        <v>66.594999999999999</v>
      </c>
      <c r="H302">
        <f>VLOOKUP($D302,'AUTOMATED RPPF'!$C$2:'AUTOMATED RPPF'!$Q$365,5,FALSE)</f>
        <v>217</v>
      </c>
      <c r="I302">
        <f>VLOOKUP($D302,'AUTOMATED RPPF'!$C$2:'AUTOMATED RPPF'!$Q$365,6,FALSE)</f>
        <v>105.773</v>
      </c>
      <c r="J302">
        <f>VLOOKUP($D302,'AUTOMATED RPPF'!$C$2:'AUTOMATED RPPF'!$Q$365,7,FALSE)</f>
        <v>179</v>
      </c>
      <c r="K302">
        <f>VLOOKUP($D302,'AUTOMATED RPPF'!$C$2:'AUTOMATED RPPF'!$Q$365,8,FALSE)</f>
        <v>104.203</v>
      </c>
      <c r="L302">
        <f>VLOOKUP($D302,'AUTOMATED RPPF'!$C$2:'AUTOMATED RPPF'!$Q$365,9,FALSE)</f>
        <v>235</v>
      </c>
      <c r="M302">
        <f>VLOOKUP($D302,'AUTOMATED RPPF'!$C$2:'AUTOMATED RPPF'!$Q$365,10,FALSE)</f>
        <v>112.925</v>
      </c>
      <c r="N302">
        <f>VLOOKUP($D302,'AUTOMATED RPPF'!$C$2:'AUTOMATED RPPF'!$Q$365,11,FALSE)</f>
        <v>330</v>
      </c>
      <c r="O302">
        <f>VLOOKUP($D302,'AUTOMATED RPPF'!$C$2:'AUTOMATED RPPF'!$Q$365,12,FALSE)</f>
        <v>117.24</v>
      </c>
      <c r="P302">
        <f>VLOOKUP($D302,'AUTOMATED RPPF'!$C$2:'AUTOMATED RPPF'!$Q$365,13,FALSE)</f>
        <v>342</v>
      </c>
      <c r="Q302">
        <f>VLOOKUP($D302,'AUTOMATED RPPF'!$C$2:'AUTOMATED RPPF'!$Q$365,14,FALSE)</f>
        <v>-13.037599999999999</v>
      </c>
      <c r="R302">
        <f>VLOOKUP($D302,'AUTOMATED RPPF'!$C$2:'AUTOMATED RPPF'!$Q$365,15,FALSE)</f>
        <v>316</v>
      </c>
      <c r="S302" t="str">
        <f t="shared" si="120"/>
        <v>North Carolina Central</v>
      </c>
      <c r="T302">
        <f t="shared" si="121"/>
        <v>104.203</v>
      </c>
      <c r="U302" t="str">
        <f t="shared" si="122"/>
        <v>North Carolina Central</v>
      </c>
      <c r="V302">
        <f t="shared" si="123"/>
        <v>-0.18941831997849654</v>
      </c>
      <c r="W302" s="13">
        <f t="shared" si="124"/>
        <v>312</v>
      </c>
      <c r="X302" t="str">
        <f t="shared" si="125"/>
        <v>North Carolina Central</v>
      </c>
      <c r="Y302">
        <f t="shared" si="126"/>
        <v>747336.3904072385</v>
      </c>
      <c r="Z302" s="13">
        <f t="shared" si="127"/>
        <v>219</v>
      </c>
      <c r="AA302">
        <f t="shared" si="128"/>
        <v>29.700626508576381</v>
      </c>
      <c r="AB302">
        <f t="shared" si="129"/>
        <v>331</v>
      </c>
      <c r="AC302">
        <f t="shared" si="130"/>
        <v>321.5</v>
      </c>
      <c r="AD302" t="str">
        <f t="shared" si="131"/>
        <v>North Carolina Central</v>
      </c>
      <c r="AE302">
        <f>VLOOKUP($AD302,'AUTOMATED RPPF'!$C$2:'AUTOMATED RPPF'!$AQ$365,17,FALSE)</f>
        <v>0.2150301</v>
      </c>
      <c r="AF302" s="13">
        <f t="shared" si="132"/>
        <v>301</v>
      </c>
      <c r="AG302">
        <f>VLOOKUP($AD302,'AUTOMATED RPPF'!$C$2:'AUTOMATED RPPF'!$AQ$365,16,FALSE)</f>
        <v>0.20213120000000001</v>
      </c>
      <c r="AH302" s="13">
        <f t="shared" si="133"/>
        <v>312</v>
      </c>
      <c r="AI302">
        <f t="shared" si="134"/>
        <v>0.20858065000000001</v>
      </c>
      <c r="AJ302" s="13">
        <f t="shared" si="135"/>
        <v>316</v>
      </c>
      <c r="AK302">
        <f>VLOOKUP($AD302,'AUTOMATED RPPF'!$C$2:'AUTOMATED RPPF'!$AQ$365,18,FALSE)</f>
        <v>0.20003109999999999</v>
      </c>
      <c r="AL302" s="13">
        <f t="shared" si="136"/>
        <v>311</v>
      </c>
      <c r="AM302">
        <f>VLOOKUP($AD302,'AUTOMATED RPPF'!$C$2:'AUTOMATED RPPF'!$AQ$365,19,FALSE)</f>
        <v>0.13333339999999999</v>
      </c>
      <c r="AN302" s="13">
        <f t="shared" si="137"/>
        <v>334</v>
      </c>
      <c r="AO302">
        <f t="shared" si="138"/>
        <v>302.25</v>
      </c>
      <c r="AP302">
        <f>IF(C302=1,(AO302/AE302),REF)</f>
        <v>1405.6171670849801</v>
      </c>
      <c r="AQ302" s="13">
        <f t="shared" si="139"/>
        <v>303</v>
      </c>
      <c r="AR302">
        <f>IF(B302=1,(AO302/AI302),REF)</f>
        <v>1449.0797684253068</v>
      </c>
      <c r="AS302" s="13">
        <f t="shared" si="140"/>
        <v>314</v>
      </c>
      <c r="AT302">
        <f t="shared" si="141"/>
        <v>303</v>
      </c>
      <c r="AU302" t="str">
        <f t="shared" si="142"/>
        <v>North Carolina Central</v>
      </c>
      <c r="AV302">
        <f t="shared" si="143"/>
        <v>0.11548543167338968</v>
      </c>
      <c r="AW302">
        <f t="shared" si="144"/>
        <v>9.5542544711236368E-2</v>
      </c>
      <c r="AX302" t="str">
        <f t="shared" si="145"/>
        <v>North Carolina Central</v>
      </c>
      <c r="AY302">
        <f t="shared" si="146"/>
        <v>0.4067466787945172</v>
      </c>
      <c r="AZ302" s="13">
        <f t="shared" si="147"/>
        <v>306</v>
      </c>
      <c r="BA302" t="str">
        <f t="shared" si="148"/>
        <v>North Carolina Central</v>
      </c>
      <c r="BB302" t="str">
        <f t="shared" si="149"/>
        <v/>
      </c>
      <c r="BC302">
        <v>301</v>
      </c>
    </row>
    <row r="303" spans="1:55" x14ac:dyDescent="0.25">
      <c r="A303">
        <v>1</v>
      </c>
      <c r="B303">
        <v>1</v>
      </c>
      <c r="C303">
        <v>1</v>
      </c>
      <c r="D303" t="s">
        <v>118</v>
      </c>
      <c r="E303">
        <f>VLOOKUP($D303,'AUTOMATED RPPF'!$C$2:'AUTOMATED RPPF'!$Q$365,2,FALSE)</f>
        <v>66.854600000000005</v>
      </c>
      <c r="F303">
        <f>VLOOKUP($D303,'AUTOMATED RPPF'!$C$2:'AUTOMATED RPPF'!$Q$365,3,FALSE)</f>
        <v>249</v>
      </c>
      <c r="G303">
        <f>VLOOKUP($D303,'AUTOMATED RPPF'!$C$2:'AUTOMATED RPPF'!$Q$365,4,FALSE)</f>
        <v>66.471699999999998</v>
      </c>
      <c r="H303">
        <f>VLOOKUP($D303,'AUTOMATED RPPF'!$C$2:'AUTOMATED RPPF'!$Q$365,5,FALSE)</f>
        <v>225</v>
      </c>
      <c r="I303">
        <f>VLOOKUP($D303,'AUTOMATED RPPF'!$C$2:'AUTOMATED RPPF'!$Q$365,6,FALSE)</f>
        <v>98.003600000000006</v>
      </c>
      <c r="J303">
        <f>VLOOKUP($D303,'AUTOMATED RPPF'!$C$2:'AUTOMATED RPPF'!$Q$365,7,FALSE)</f>
        <v>327</v>
      </c>
      <c r="K303">
        <f>VLOOKUP($D303,'AUTOMATED RPPF'!$C$2:'AUTOMATED RPPF'!$Q$365,8,FALSE)</f>
        <v>99.773499999999999</v>
      </c>
      <c r="L303">
        <f>VLOOKUP($D303,'AUTOMATED RPPF'!$C$2:'AUTOMATED RPPF'!$Q$365,9,FALSE)</f>
        <v>316</v>
      </c>
      <c r="M303">
        <f>VLOOKUP($D303,'AUTOMATED RPPF'!$C$2:'AUTOMATED RPPF'!$Q$365,10,FALSE)</f>
        <v>107.05800000000001</v>
      </c>
      <c r="N303">
        <f>VLOOKUP($D303,'AUTOMATED RPPF'!$C$2:'AUTOMATED RPPF'!$Q$365,11,FALSE)</f>
        <v>199</v>
      </c>
      <c r="O303">
        <f>VLOOKUP($D303,'AUTOMATED RPPF'!$C$2:'AUTOMATED RPPF'!$Q$365,12,FALSE)</f>
        <v>107.21599999999999</v>
      </c>
      <c r="P303">
        <f>VLOOKUP($D303,'AUTOMATED RPPF'!$C$2:'AUTOMATED RPPF'!$Q$365,13,FALSE)</f>
        <v>167</v>
      </c>
      <c r="Q303">
        <f>VLOOKUP($D303,'AUTOMATED RPPF'!$C$2:'AUTOMATED RPPF'!$Q$365,14,FALSE)</f>
        <v>-7.4423199999999996</v>
      </c>
      <c r="R303">
        <f>VLOOKUP($D303,'AUTOMATED RPPF'!$C$2:'AUTOMATED RPPF'!$Q$365,15,FALSE)</f>
        <v>256</v>
      </c>
      <c r="S303" t="str">
        <f t="shared" si="120"/>
        <v>Evansville</v>
      </c>
      <c r="T303">
        <f t="shared" si="121"/>
        <v>99.773499999999999</v>
      </c>
      <c r="U303" t="str">
        <f t="shared" si="122"/>
        <v>Evansville</v>
      </c>
      <c r="V303">
        <f t="shared" si="123"/>
        <v>-0.111323678550167</v>
      </c>
      <c r="W303" s="13">
        <f t="shared" si="124"/>
        <v>256</v>
      </c>
      <c r="X303" t="str">
        <f t="shared" si="125"/>
        <v>Evansville</v>
      </c>
      <c r="Y303">
        <f t="shared" si="126"/>
        <v>665520.91641140287</v>
      </c>
      <c r="Z303" s="13">
        <f t="shared" si="127"/>
        <v>322</v>
      </c>
      <c r="AA303">
        <f t="shared" si="128"/>
        <v>26.502330539666382</v>
      </c>
      <c r="AB303">
        <f t="shared" si="129"/>
        <v>183</v>
      </c>
      <c r="AC303">
        <f t="shared" si="130"/>
        <v>219.5</v>
      </c>
      <c r="AD303" t="str">
        <f t="shared" si="131"/>
        <v>Evansville</v>
      </c>
      <c r="AE303">
        <f>VLOOKUP($AD303,'AUTOMATED RPPF'!$C$2:'AUTOMATED RPPF'!$AQ$365,17,FALSE)</f>
        <v>0.20083090000000001</v>
      </c>
      <c r="AF303" s="13">
        <f t="shared" si="132"/>
        <v>308</v>
      </c>
      <c r="AG303">
        <f>VLOOKUP($AD303,'AUTOMATED RPPF'!$C$2:'AUTOMATED RPPF'!$AQ$365,16,FALSE)</f>
        <v>0.39452209999999999</v>
      </c>
      <c r="AH303" s="13">
        <f t="shared" si="133"/>
        <v>221</v>
      </c>
      <c r="AI303">
        <f t="shared" si="134"/>
        <v>0.29767650000000001</v>
      </c>
      <c r="AJ303" s="13">
        <f t="shared" si="135"/>
        <v>263</v>
      </c>
      <c r="AK303">
        <f>VLOOKUP($AD303,'AUTOMATED RPPF'!$C$2:'AUTOMATED RPPF'!$AQ$365,18,FALSE)</f>
        <v>0.14143359999999999</v>
      </c>
      <c r="AL303" s="13">
        <f t="shared" si="136"/>
        <v>336</v>
      </c>
      <c r="AM303">
        <f>VLOOKUP($AD303,'AUTOMATED RPPF'!$C$2:'AUTOMATED RPPF'!$AQ$365,19,FALSE)</f>
        <v>0.31462430000000002</v>
      </c>
      <c r="AN303" s="13">
        <f t="shared" si="137"/>
        <v>243</v>
      </c>
      <c r="AO303">
        <f t="shared" si="138"/>
        <v>273.25</v>
      </c>
      <c r="AP303">
        <f>IF(C303=1,(AO303/AE303),REF)</f>
        <v>1360.5973981095538</v>
      </c>
      <c r="AQ303" s="13">
        <f t="shared" si="139"/>
        <v>300</v>
      </c>
      <c r="AR303">
        <f>IF(B303=1,(AO303/AI303),REF)</f>
        <v>917.94280032182587</v>
      </c>
      <c r="AS303" s="13">
        <f t="shared" si="140"/>
        <v>273</v>
      </c>
      <c r="AT303">
        <f t="shared" si="141"/>
        <v>263</v>
      </c>
      <c r="AU303" t="str">
        <f t="shared" si="142"/>
        <v>Evansville</v>
      </c>
      <c r="AV303">
        <f t="shared" si="143"/>
        <v>0.10821120203497062</v>
      </c>
      <c r="AW303">
        <f t="shared" si="144"/>
        <v>0.14436167837134686</v>
      </c>
      <c r="AX303" t="str">
        <f t="shared" si="145"/>
        <v>Evansville</v>
      </c>
      <c r="AY303">
        <f t="shared" si="146"/>
        <v>0.43706163751812233</v>
      </c>
      <c r="AZ303" s="13">
        <f t="shared" si="147"/>
        <v>289</v>
      </c>
      <c r="BA303" t="str">
        <f t="shared" si="148"/>
        <v>Evansville</v>
      </c>
      <c r="BB303" t="str">
        <f t="shared" si="149"/>
        <v/>
      </c>
      <c r="BC303">
        <v>302</v>
      </c>
    </row>
    <row r="304" spans="1:55" x14ac:dyDescent="0.25">
      <c r="A304">
        <v>1</v>
      </c>
      <c r="B304">
        <v>1</v>
      </c>
      <c r="C304">
        <v>1</v>
      </c>
      <c r="D304" t="s">
        <v>38</v>
      </c>
      <c r="E304">
        <f>VLOOKUP($D304,'AUTOMATED RPPF'!$C$2:'AUTOMATED RPPF'!$Q$365,2,FALSE)</f>
        <v>64.287999999999997</v>
      </c>
      <c r="F304">
        <f>VLOOKUP($D304,'AUTOMATED RPPF'!$C$2:'AUTOMATED RPPF'!$Q$365,3,FALSE)</f>
        <v>346</v>
      </c>
      <c r="G304">
        <f>VLOOKUP($D304,'AUTOMATED RPPF'!$C$2:'AUTOMATED RPPF'!$Q$365,4,FALSE)</f>
        <v>64.241</v>
      </c>
      <c r="H304">
        <f>VLOOKUP($D304,'AUTOMATED RPPF'!$C$2:'AUTOMATED RPPF'!$Q$365,5,FALSE)</f>
        <v>327</v>
      </c>
      <c r="I304">
        <f>VLOOKUP($D304,'AUTOMATED RPPF'!$C$2:'AUTOMATED RPPF'!$Q$365,6,FALSE)</f>
        <v>96.853099999999998</v>
      </c>
      <c r="J304">
        <f>VLOOKUP($D304,'AUTOMATED RPPF'!$C$2:'AUTOMATED RPPF'!$Q$365,7,FALSE)</f>
        <v>333</v>
      </c>
      <c r="K304">
        <f>VLOOKUP($D304,'AUTOMATED RPPF'!$C$2:'AUTOMATED RPPF'!$Q$365,8,FALSE)</f>
        <v>100.399</v>
      </c>
      <c r="L304">
        <f>VLOOKUP($D304,'AUTOMATED RPPF'!$C$2:'AUTOMATED RPPF'!$Q$365,9,FALSE)</f>
        <v>302</v>
      </c>
      <c r="M304">
        <f>VLOOKUP($D304,'AUTOMATED RPPF'!$C$2:'AUTOMATED RPPF'!$Q$365,10,FALSE)</f>
        <v>112.151</v>
      </c>
      <c r="N304">
        <f>VLOOKUP($D304,'AUTOMATED RPPF'!$C$2:'AUTOMATED RPPF'!$Q$365,11,FALSE)</f>
        <v>320</v>
      </c>
      <c r="O304">
        <f>VLOOKUP($D304,'AUTOMATED RPPF'!$C$2:'AUTOMATED RPPF'!$Q$365,12,FALSE)</f>
        <v>112.776</v>
      </c>
      <c r="P304">
        <f>VLOOKUP($D304,'AUTOMATED RPPF'!$C$2:'AUTOMATED RPPF'!$Q$365,13,FALSE)</f>
        <v>281</v>
      </c>
      <c r="Q304">
        <f>VLOOKUP($D304,'AUTOMATED RPPF'!$C$2:'AUTOMATED RPPF'!$Q$365,14,FALSE)</f>
        <v>-12.3772</v>
      </c>
      <c r="R304">
        <f>VLOOKUP($D304,'AUTOMATED RPPF'!$C$2:'AUTOMATED RPPF'!$Q$365,15,FALSE)</f>
        <v>309</v>
      </c>
      <c r="S304" t="str">
        <f t="shared" si="120"/>
        <v>Air Force</v>
      </c>
      <c r="T304">
        <f t="shared" si="121"/>
        <v>100.399</v>
      </c>
      <c r="U304" t="str">
        <f t="shared" si="122"/>
        <v>Air Force</v>
      </c>
      <c r="V304">
        <f t="shared" si="123"/>
        <v>-0.19252426580388246</v>
      </c>
      <c r="W304" s="13">
        <f t="shared" si="124"/>
        <v>315</v>
      </c>
      <c r="X304" t="str">
        <f t="shared" si="125"/>
        <v>Air Force</v>
      </c>
      <c r="Y304">
        <f t="shared" si="126"/>
        <v>648020.41711388796</v>
      </c>
      <c r="Z304" s="13">
        <f t="shared" si="127"/>
        <v>334</v>
      </c>
      <c r="AA304">
        <f t="shared" si="128"/>
        <v>29.882490059506654</v>
      </c>
      <c r="AB304">
        <f t="shared" si="129"/>
        <v>337</v>
      </c>
      <c r="AC304">
        <f t="shared" si="130"/>
        <v>326</v>
      </c>
      <c r="AD304" t="str">
        <f t="shared" si="131"/>
        <v>Air Force</v>
      </c>
      <c r="AE304">
        <f>VLOOKUP($AD304,'AUTOMATED RPPF'!$C$2:'AUTOMATED RPPF'!$AQ$365,17,FALSE)</f>
        <v>0.2361288</v>
      </c>
      <c r="AF304" s="13">
        <f t="shared" si="132"/>
        <v>288</v>
      </c>
      <c r="AG304">
        <f>VLOOKUP($AD304,'AUTOMATED RPPF'!$C$2:'AUTOMATED RPPF'!$AQ$365,16,FALSE)</f>
        <v>0.23442930000000001</v>
      </c>
      <c r="AH304" s="13">
        <f t="shared" si="133"/>
        <v>293</v>
      </c>
      <c r="AI304">
        <f t="shared" si="134"/>
        <v>0.23527904999999999</v>
      </c>
      <c r="AJ304" s="13">
        <f t="shared" si="135"/>
        <v>297</v>
      </c>
      <c r="AK304">
        <f>VLOOKUP($AD304,'AUTOMATED RPPF'!$C$2:'AUTOMATED RPPF'!$AQ$365,18,FALSE)</f>
        <v>0.23532890000000001</v>
      </c>
      <c r="AL304" s="13">
        <f t="shared" si="136"/>
        <v>289</v>
      </c>
      <c r="AM304">
        <f>VLOOKUP($AD304,'AUTOMATED RPPF'!$C$2:'AUTOMATED RPPF'!$AQ$365,19,FALSE)</f>
        <v>0.24332819999999999</v>
      </c>
      <c r="AN304" s="13">
        <f t="shared" si="137"/>
        <v>282</v>
      </c>
      <c r="AO304">
        <f t="shared" si="138"/>
        <v>307.16666666666669</v>
      </c>
      <c r="AP304">
        <f>IF(C304=1,(AO304/AE304),REF)</f>
        <v>1300.8437203198707</v>
      </c>
      <c r="AQ304" s="13">
        <f t="shared" si="139"/>
        <v>294</v>
      </c>
      <c r="AR304">
        <f>IF(B304=1,(AO304/AI304),REF)</f>
        <v>1305.5419369751226</v>
      </c>
      <c r="AS304" s="13">
        <f t="shared" si="140"/>
        <v>304</v>
      </c>
      <c r="AT304">
        <f t="shared" si="141"/>
        <v>289</v>
      </c>
      <c r="AU304" t="str">
        <f t="shared" si="142"/>
        <v>Air Force</v>
      </c>
      <c r="AV304">
        <f t="shared" si="143"/>
        <v>0.12780301458942472</v>
      </c>
      <c r="AW304">
        <f t="shared" si="144"/>
        <v>0.10918644572480091</v>
      </c>
      <c r="AX304" t="str">
        <f t="shared" si="145"/>
        <v>Air Force</v>
      </c>
      <c r="AY304">
        <f t="shared" si="146"/>
        <v>0.426068683746258</v>
      </c>
      <c r="AZ304" s="13">
        <f t="shared" si="147"/>
        <v>294</v>
      </c>
      <c r="BA304" t="str">
        <f t="shared" si="148"/>
        <v>Air Force</v>
      </c>
      <c r="BB304" t="str">
        <f t="shared" si="149"/>
        <v/>
      </c>
      <c r="BC304">
        <v>303</v>
      </c>
    </row>
    <row r="305" spans="1:55" x14ac:dyDescent="0.25">
      <c r="A305">
        <v>1</v>
      </c>
      <c r="B305">
        <v>1</v>
      </c>
      <c r="C305">
        <v>1</v>
      </c>
      <c r="D305" t="s">
        <v>150</v>
      </c>
      <c r="E305">
        <f>VLOOKUP($D305,'AUTOMATED RPPF'!$C$2:'AUTOMATED RPPF'!$Q$365,2,FALSE)</f>
        <v>70.024900000000002</v>
      </c>
      <c r="F305">
        <f>VLOOKUP($D305,'AUTOMATED RPPF'!$C$2:'AUTOMATED RPPF'!$Q$365,3,FALSE)</f>
        <v>85</v>
      </c>
      <c r="G305">
        <f>VLOOKUP($D305,'AUTOMATED RPPF'!$C$2:'AUTOMATED RPPF'!$Q$365,4,FALSE)</f>
        <v>69.215100000000007</v>
      </c>
      <c r="H305">
        <f>VLOOKUP($D305,'AUTOMATED RPPF'!$C$2:'AUTOMATED RPPF'!$Q$365,5,FALSE)</f>
        <v>83</v>
      </c>
      <c r="I305">
        <f>VLOOKUP($D305,'AUTOMATED RPPF'!$C$2:'AUTOMATED RPPF'!$Q$365,6,FALSE)</f>
        <v>107.30800000000001</v>
      </c>
      <c r="J305">
        <f>VLOOKUP($D305,'AUTOMATED RPPF'!$C$2:'AUTOMATED RPPF'!$Q$365,7,FALSE)</f>
        <v>148</v>
      </c>
      <c r="K305">
        <f>VLOOKUP($D305,'AUTOMATED RPPF'!$C$2:'AUTOMATED RPPF'!$Q$365,8,FALSE)</f>
        <v>106.89700000000001</v>
      </c>
      <c r="L305">
        <f>VLOOKUP($D305,'AUTOMATED RPPF'!$C$2:'AUTOMATED RPPF'!$Q$365,9,FALSE)</f>
        <v>188</v>
      </c>
      <c r="M305">
        <f>VLOOKUP($D305,'AUTOMATED RPPF'!$C$2:'AUTOMATED RPPF'!$Q$365,10,FALSE)</f>
        <v>114.52500000000001</v>
      </c>
      <c r="N305">
        <f>VLOOKUP($D305,'AUTOMATED RPPF'!$C$2:'AUTOMATED RPPF'!$Q$365,11,FALSE)</f>
        <v>340</v>
      </c>
      <c r="O305">
        <f>VLOOKUP($D305,'AUTOMATED RPPF'!$C$2:'AUTOMATED RPPF'!$Q$365,12,FALSE)</f>
        <v>118.902</v>
      </c>
      <c r="P305">
        <f>VLOOKUP($D305,'AUTOMATED RPPF'!$C$2:'AUTOMATED RPPF'!$Q$365,13,FALSE)</f>
        <v>354</v>
      </c>
      <c r="Q305">
        <f>VLOOKUP($D305,'AUTOMATED RPPF'!$C$2:'AUTOMATED RPPF'!$Q$365,14,FALSE)</f>
        <v>-12.0044</v>
      </c>
      <c r="R305">
        <f>VLOOKUP($D305,'AUTOMATED RPPF'!$C$2:'AUTOMATED RPPF'!$Q$365,15,FALSE)</f>
        <v>305</v>
      </c>
      <c r="S305" t="str">
        <f t="shared" si="120"/>
        <v>Howard</v>
      </c>
      <c r="T305">
        <f t="shared" si="121"/>
        <v>106.89700000000001</v>
      </c>
      <c r="U305" t="str">
        <f t="shared" si="122"/>
        <v>Howard</v>
      </c>
      <c r="V305">
        <f t="shared" si="123"/>
        <v>-0.17143901669263356</v>
      </c>
      <c r="W305" s="13">
        <f t="shared" si="124"/>
        <v>301</v>
      </c>
      <c r="X305" t="str">
        <f t="shared" si="125"/>
        <v>Howard</v>
      </c>
      <c r="Y305">
        <f t="shared" si="126"/>
        <v>800172.33414836426</v>
      </c>
      <c r="Z305" s="13">
        <f t="shared" si="127"/>
        <v>157</v>
      </c>
      <c r="AA305">
        <f t="shared" si="128"/>
        <v>29.85727432045557</v>
      </c>
      <c r="AB305">
        <f t="shared" si="129"/>
        <v>336</v>
      </c>
      <c r="AC305">
        <f t="shared" si="130"/>
        <v>318.5</v>
      </c>
      <c r="AD305" t="str">
        <f t="shared" si="131"/>
        <v>Howard</v>
      </c>
      <c r="AE305">
        <f>VLOOKUP($AD305,'AUTOMATED RPPF'!$C$2:'AUTOMATED RPPF'!$AQ$365,17,FALSE)</f>
        <v>0.19733129999999999</v>
      </c>
      <c r="AF305" s="13">
        <f t="shared" si="132"/>
        <v>313</v>
      </c>
      <c r="AG305">
        <f>VLOOKUP($AD305,'AUTOMATED RPPF'!$C$2:'AUTOMATED RPPF'!$AQ$365,16,FALSE)</f>
        <v>0.32052599999999998</v>
      </c>
      <c r="AH305" s="13">
        <f t="shared" si="133"/>
        <v>260</v>
      </c>
      <c r="AI305">
        <f t="shared" si="134"/>
        <v>0.25892864999999998</v>
      </c>
      <c r="AJ305" s="13">
        <f t="shared" si="135"/>
        <v>285</v>
      </c>
      <c r="AK305">
        <f>VLOOKUP($AD305,'AUTOMATED RPPF'!$C$2:'AUTOMATED RPPF'!$AQ$365,18,FALSE)</f>
        <v>0.25462770000000001</v>
      </c>
      <c r="AL305" s="13">
        <f t="shared" si="136"/>
        <v>277</v>
      </c>
      <c r="AM305">
        <f>VLOOKUP($AD305,'AUTOMATED RPPF'!$C$2:'AUTOMATED RPPF'!$AQ$365,19,FALSE)</f>
        <v>0.1320335</v>
      </c>
      <c r="AN305" s="13">
        <f t="shared" si="137"/>
        <v>335</v>
      </c>
      <c r="AO305">
        <f t="shared" si="138"/>
        <v>278.91666666666669</v>
      </c>
      <c r="AP305">
        <f>IF(C305=1,(AO305/AE305),REF)</f>
        <v>1413.4436182534992</v>
      </c>
      <c r="AQ305" s="13">
        <f t="shared" si="139"/>
        <v>305</v>
      </c>
      <c r="AR305">
        <f>IF(B305=1,(AO305/AI305),REF)</f>
        <v>1077.1950754258623</v>
      </c>
      <c r="AS305" s="13">
        <f t="shared" si="140"/>
        <v>287</v>
      </c>
      <c r="AT305">
        <f t="shared" si="141"/>
        <v>277</v>
      </c>
      <c r="AU305" t="str">
        <f t="shared" si="142"/>
        <v>Howard</v>
      </c>
      <c r="AV305">
        <f t="shared" si="143"/>
        <v>0.10592117223214886</v>
      </c>
      <c r="AW305">
        <f t="shared" si="144"/>
        <v>0.12308429330045703</v>
      </c>
      <c r="AX305" t="str">
        <f t="shared" si="145"/>
        <v>Howard</v>
      </c>
      <c r="AY305">
        <f t="shared" si="146"/>
        <v>0.42026801690974175</v>
      </c>
      <c r="AZ305" s="13">
        <f t="shared" si="147"/>
        <v>300</v>
      </c>
      <c r="BA305" t="str">
        <f t="shared" si="148"/>
        <v>Howard</v>
      </c>
      <c r="BB305" t="str">
        <f t="shared" si="149"/>
        <v/>
      </c>
      <c r="BC305">
        <v>304</v>
      </c>
    </row>
    <row r="306" spans="1:55" x14ac:dyDescent="0.25">
      <c r="A306">
        <v>1</v>
      </c>
      <c r="B306">
        <v>1</v>
      </c>
      <c r="C306">
        <v>1</v>
      </c>
      <c r="D306" t="s">
        <v>230</v>
      </c>
      <c r="E306">
        <f>VLOOKUP($D306,'AUTOMATED RPPF'!$C$2:'AUTOMATED RPPF'!$Q$365,2,FALSE)</f>
        <v>64.4696</v>
      </c>
      <c r="F306">
        <f>VLOOKUP($D306,'AUTOMATED RPPF'!$C$2:'AUTOMATED RPPF'!$Q$365,3,FALSE)</f>
        <v>341</v>
      </c>
      <c r="G306">
        <f>VLOOKUP($D306,'AUTOMATED RPPF'!$C$2:'AUTOMATED RPPF'!$Q$365,4,FALSE)</f>
        <v>64.700699999999998</v>
      </c>
      <c r="H306">
        <f>VLOOKUP($D306,'AUTOMATED RPPF'!$C$2:'AUTOMATED RPPF'!$Q$365,5,FALSE)</f>
        <v>318</v>
      </c>
      <c r="I306">
        <f>VLOOKUP($D306,'AUTOMATED RPPF'!$C$2:'AUTOMATED RPPF'!$Q$365,6,FALSE)</f>
        <v>103.40600000000001</v>
      </c>
      <c r="J306">
        <f>VLOOKUP($D306,'AUTOMATED RPPF'!$C$2:'AUTOMATED RPPF'!$Q$365,7,FALSE)</f>
        <v>252</v>
      </c>
      <c r="K306">
        <f>VLOOKUP($D306,'AUTOMATED RPPF'!$C$2:'AUTOMATED RPPF'!$Q$365,8,FALSE)</f>
        <v>102.24</v>
      </c>
      <c r="L306">
        <f>VLOOKUP($D306,'AUTOMATED RPPF'!$C$2:'AUTOMATED RPPF'!$Q$365,9,FALSE)</f>
        <v>271</v>
      </c>
      <c r="M306">
        <f>VLOOKUP($D306,'AUTOMATED RPPF'!$C$2:'AUTOMATED RPPF'!$Q$365,10,FALSE)</f>
        <v>108.679</v>
      </c>
      <c r="N306">
        <f>VLOOKUP($D306,'AUTOMATED RPPF'!$C$2:'AUTOMATED RPPF'!$Q$365,11,FALSE)</f>
        <v>246</v>
      </c>
      <c r="O306">
        <f>VLOOKUP($D306,'AUTOMATED RPPF'!$C$2:'AUTOMATED RPPF'!$Q$365,12,FALSE)</f>
        <v>115.31100000000001</v>
      </c>
      <c r="P306">
        <f>VLOOKUP($D306,'AUTOMATED RPPF'!$C$2:'AUTOMATED RPPF'!$Q$365,13,FALSE)</f>
        <v>322</v>
      </c>
      <c r="Q306">
        <f>VLOOKUP($D306,'AUTOMATED RPPF'!$C$2:'AUTOMATED RPPF'!$Q$365,14,FALSE)</f>
        <v>-13.0709</v>
      </c>
      <c r="R306">
        <f>VLOOKUP($D306,'AUTOMATED RPPF'!$C$2:'AUTOMATED RPPF'!$Q$365,15,FALSE)</f>
        <v>317</v>
      </c>
      <c r="S306" t="str">
        <f t="shared" si="120"/>
        <v>Niagara</v>
      </c>
      <c r="T306">
        <f t="shared" si="121"/>
        <v>102.24</v>
      </c>
      <c r="U306" t="str">
        <f t="shared" si="122"/>
        <v>Niagara</v>
      </c>
      <c r="V306">
        <f t="shared" si="123"/>
        <v>-0.20274672093513862</v>
      </c>
      <c r="W306" s="13">
        <f t="shared" si="124"/>
        <v>317</v>
      </c>
      <c r="X306" t="str">
        <f t="shared" si="125"/>
        <v>Niagara</v>
      </c>
      <c r="Y306">
        <f t="shared" si="126"/>
        <v>673901.8634649599</v>
      </c>
      <c r="Z306" s="13">
        <f t="shared" si="127"/>
        <v>309</v>
      </c>
      <c r="AA306">
        <f t="shared" si="128"/>
        <v>30.877220974728374</v>
      </c>
      <c r="AB306">
        <f t="shared" si="129"/>
        <v>352</v>
      </c>
      <c r="AC306">
        <f t="shared" si="130"/>
        <v>334.5</v>
      </c>
      <c r="AD306" t="str">
        <f t="shared" si="131"/>
        <v>Niagara</v>
      </c>
      <c r="AE306">
        <f>VLOOKUP($AD306,'AUTOMATED RPPF'!$C$2:'AUTOMATED RPPF'!$AQ$365,17,FALSE)</f>
        <v>0.21962989999999999</v>
      </c>
      <c r="AF306" s="13">
        <f t="shared" si="132"/>
        <v>299</v>
      </c>
      <c r="AG306">
        <f>VLOOKUP($AD306,'AUTOMATED RPPF'!$C$2:'AUTOMATED RPPF'!$AQ$365,16,FALSE)</f>
        <v>0.19693140000000001</v>
      </c>
      <c r="AH306" s="13">
        <f t="shared" si="133"/>
        <v>314</v>
      </c>
      <c r="AI306">
        <f t="shared" si="134"/>
        <v>0.20828065000000001</v>
      </c>
      <c r="AJ306" s="13">
        <f t="shared" si="135"/>
        <v>317</v>
      </c>
      <c r="AK306">
        <f>VLOOKUP($AD306,'AUTOMATED RPPF'!$C$2:'AUTOMATED RPPF'!$AQ$365,18,FALSE)</f>
        <v>0.2433283</v>
      </c>
      <c r="AL306" s="13">
        <f t="shared" si="136"/>
        <v>283</v>
      </c>
      <c r="AM306">
        <f>VLOOKUP($AD306,'AUTOMATED RPPF'!$C$2:'AUTOMATED RPPF'!$AQ$365,19,FALSE)</f>
        <v>0.20363010000000001</v>
      </c>
      <c r="AN306" s="13">
        <f t="shared" si="137"/>
        <v>301</v>
      </c>
      <c r="AO306">
        <f t="shared" si="138"/>
        <v>310.25</v>
      </c>
      <c r="AP306">
        <f>IF(C306=1,(AO306/AE306),REF)</f>
        <v>1412.6036573344522</v>
      </c>
      <c r="AQ306" s="13">
        <f t="shared" si="139"/>
        <v>304</v>
      </c>
      <c r="AR306">
        <f>IF(B306=1,(AO306/AI306),REF)</f>
        <v>1489.5766841518882</v>
      </c>
      <c r="AS306" s="13">
        <f t="shared" si="140"/>
        <v>317</v>
      </c>
      <c r="AT306">
        <f t="shared" si="141"/>
        <v>283</v>
      </c>
      <c r="AU306" t="str">
        <f t="shared" si="142"/>
        <v>Niagara</v>
      </c>
      <c r="AV306">
        <f t="shared" si="143"/>
        <v>0.11789736035014088</v>
      </c>
      <c r="AW306">
        <f t="shared" si="144"/>
        <v>9.5076982629678841E-2</v>
      </c>
      <c r="AX306" t="str">
        <f t="shared" si="145"/>
        <v>Niagara</v>
      </c>
      <c r="AY306">
        <f t="shared" si="146"/>
        <v>0.40824315962395841</v>
      </c>
      <c r="AZ306" s="13">
        <f t="shared" si="147"/>
        <v>304</v>
      </c>
      <c r="BA306" t="str">
        <f t="shared" si="148"/>
        <v>Niagara</v>
      </c>
      <c r="BB306" t="str">
        <f t="shared" si="149"/>
        <v/>
      </c>
      <c r="BC306">
        <v>305</v>
      </c>
    </row>
    <row r="307" spans="1:55" x14ac:dyDescent="0.25">
      <c r="A307">
        <v>1</v>
      </c>
      <c r="B307">
        <v>1</v>
      </c>
      <c r="C307">
        <v>1</v>
      </c>
      <c r="D307" t="s">
        <v>330</v>
      </c>
      <c r="E307">
        <f>VLOOKUP($D307,'AUTOMATED RPPF'!$C$2:'AUTOMATED RPPF'!$Q$365,2,FALSE)</f>
        <v>71.461699999999993</v>
      </c>
      <c r="F307">
        <f>VLOOKUP($D307,'AUTOMATED RPPF'!$C$2:'AUTOMATED RPPF'!$Q$365,3,FALSE)</f>
        <v>31</v>
      </c>
      <c r="G307">
        <f>VLOOKUP($D307,'AUTOMATED RPPF'!$C$2:'AUTOMATED RPPF'!$Q$365,4,FALSE)</f>
        <v>69.968000000000004</v>
      </c>
      <c r="H307">
        <f>VLOOKUP($D307,'AUTOMATED RPPF'!$C$2:'AUTOMATED RPPF'!$Q$365,5,FALSE)</f>
        <v>55</v>
      </c>
      <c r="I307">
        <f>VLOOKUP($D307,'AUTOMATED RPPF'!$C$2:'AUTOMATED RPPF'!$Q$365,6,FALSE)</f>
        <v>96.376499999999993</v>
      </c>
      <c r="J307">
        <f>VLOOKUP($D307,'AUTOMATED RPPF'!$C$2:'AUTOMATED RPPF'!$Q$365,7,FALSE)</f>
        <v>338</v>
      </c>
      <c r="K307">
        <f>VLOOKUP($D307,'AUTOMATED RPPF'!$C$2:'AUTOMATED RPPF'!$Q$365,8,FALSE)</f>
        <v>97.003200000000007</v>
      </c>
      <c r="L307">
        <f>VLOOKUP($D307,'AUTOMATED RPPF'!$C$2:'AUTOMATED RPPF'!$Q$365,9,FALSE)</f>
        <v>340</v>
      </c>
      <c r="M307">
        <f>VLOOKUP($D307,'AUTOMATED RPPF'!$C$2:'AUTOMATED RPPF'!$Q$365,10,FALSE)</f>
        <v>104.101</v>
      </c>
      <c r="N307">
        <f>VLOOKUP($D307,'AUTOMATED RPPF'!$C$2:'AUTOMATED RPPF'!$Q$365,11,FALSE)</f>
        <v>129</v>
      </c>
      <c r="O307">
        <f>VLOOKUP($D307,'AUTOMATED RPPF'!$C$2:'AUTOMATED RPPF'!$Q$365,12,FALSE)</f>
        <v>107.71899999999999</v>
      </c>
      <c r="P307">
        <f>VLOOKUP($D307,'AUTOMATED RPPF'!$C$2:'AUTOMATED RPPF'!$Q$365,13,FALSE)</f>
        <v>176</v>
      </c>
      <c r="Q307">
        <f>VLOOKUP($D307,'AUTOMATED RPPF'!$C$2:'AUTOMATED RPPF'!$Q$365,14,FALSE)</f>
        <v>-10.715400000000001</v>
      </c>
      <c r="R307">
        <f>VLOOKUP($D307,'AUTOMATED RPPF'!$C$2:'AUTOMATED RPPF'!$Q$365,15,FALSE)</f>
        <v>291</v>
      </c>
      <c r="S307" t="str">
        <f t="shared" si="120"/>
        <v>Texas Southern</v>
      </c>
      <c r="T307">
        <f t="shared" si="121"/>
        <v>97.003200000000007</v>
      </c>
      <c r="U307" t="str">
        <f t="shared" si="122"/>
        <v>Texas Southern</v>
      </c>
      <c r="V307">
        <f t="shared" si="123"/>
        <v>-0.14995165242360578</v>
      </c>
      <c r="W307" s="13">
        <f t="shared" si="124"/>
        <v>286</v>
      </c>
      <c r="X307" t="str">
        <f t="shared" si="125"/>
        <v>Texas Southern</v>
      </c>
      <c r="Y307">
        <f t="shared" si="126"/>
        <v>672427.49945512787</v>
      </c>
      <c r="Z307" s="13">
        <f t="shared" si="127"/>
        <v>311</v>
      </c>
      <c r="AA307">
        <f t="shared" si="128"/>
        <v>24.980110631037665</v>
      </c>
      <c r="AB307">
        <f t="shared" si="129"/>
        <v>112</v>
      </c>
      <c r="AC307">
        <f t="shared" si="130"/>
        <v>199</v>
      </c>
      <c r="AD307" t="str">
        <f t="shared" si="131"/>
        <v>Texas Southern</v>
      </c>
      <c r="AE307">
        <f>VLOOKUP($AD307,'AUTOMATED RPPF'!$C$2:'AUTOMATED RPPF'!$AQ$365,17,FALSE)</f>
        <v>0.20713039999999999</v>
      </c>
      <c r="AF307" s="13">
        <f t="shared" si="132"/>
        <v>304</v>
      </c>
      <c r="AG307">
        <f>VLOOKUP($AD307,'AUTOMATED RPPF'!$C$2:'AUTOMATED RPPF'!$AQ$365,16,FALSE)</f>
        <v>0.22192999999999999</v>
      </c>
      <c r="AH307" s="13">
        <f t="shared" si="133"/>
        <v>300</v>
      </c>
      <c r="AI307">
        <f t="shared" si="134"/>
        <v>0.2145302</v>
      </c>
      <c r="AJ307" s="13">
        <f t="shared" si="135"/>
        <v>311</v>
      </c>
      <c r="AK307">
        <f>VLOOKUP($AD307,'AUTOMATED RPPF'!$C$2:'AUTOMATED RPPF'!$AQ$365,18,FALSE)</f>
        <v>0.200131</v>
      </c>
      <c r="AL307" s="13">
        <f t="shared" si="136"/>
        <v>310</v>
      </c>
      <c r="AM307">
        <f>VLOOKUP($AD307,'AUTOMATED RPPF'!$C$2:'AUTOMATED RPPF'!$AQ$365,19,FALSE)</f>
        <v>0.19863040000000001</v>
      </c>
      <c r="AN307" s="13">
        <f t="shared" si="137"/>
        <v>304</v>
      </c>
      <c r="AO307">
        <f t="shared" si="138"/>
        <v>286.83333333333331</v>
      </c>
      <c r="AP307">
        <f>IF(C307=1,(AO307/AE307),REF)</f>
        <v>1384.7959224398414</v>
      </c>
      <c r="AQ307" s="13">
        <f t="shared" si="139"/>
        <v>302</v>
      </c>
      <c r="AR307">
        <f>IF(B307=1,(AO307/AI307),REF)</f>
        <v>1337.0300933543776</v>
      </c>
      <c r="AS307" s="13">
        <f t="shared" si="140"/>
        <v>307</v>
      </c>
      <c r="AT307">
        <f t="shared" si="141"/>
        <v>302</v>
      </c>
      <c r="AU307" t="str">
        <f t="shared" si="142"/>
        <v>Texas Southern</v>
      </c>
      <c r="AV307">
        <f t="shared" si="143"/>
        <v>0.11140890780955258</v>
      </c>
      <c r="AW307">
        <f t="shared" si="144"/>
        <v>9.9261335532104214E-2</v>
      </c>
      <c r="AX307" t="str">
        <f t="shared" si="145"/>
        <v>Texas Southern</v>
      </c>
      <c r="AY307">
        <f t="shared" si="146"/>
        <v>0.40647073283670282</v>
      </c>
      <c r="AZ307" s="13">
        <f t="shared" si="147"/>
        <v>307</v>
      </c>
      <c r="BA307" t="str">
        <f t="shared" si="148"/>
        <v>Texas Southern</v>
      </c>
      <c r="BB307" t="str">
        <f t="shared" si="149"/>
        <v/>
      </c>
      <c r="BC307">
        <v>306</v>
      </c>
    </row>
    <row r="308" spans="1:55" x14ac:dyDescent="0.25">
      <c r="A308">
        <v>1</v>
      </c>
      <c r="B308">
        <v>1</v>
      </c>
      <c r="C308">
        <v>1</v>
      </c>
      <c r="D308" t="s">
        <v>370</v>
      </c>
      <c r="E308">
        <f>VLOOKUP($D308,'AUTOMATED RPPF'!$C$2:'AUTOMATED RPPF'!$Q$365,2,FALSE)</f>
        <v>68.249099999999999</v>
      </c>
      <c r="F308">
        <f>VLOOKUP($D308,'AUTOMATED RPPF'!$C$2:'AUTOMATED RPPF'!$Q$365,3,FALSE)</f>
        <v>176</v>
      </c>
      <c r="G308">
        <f>VLOOKUP($D308,'AUTOMATED RPPF'!$C$2:'AUTOMATED RPPF'!$Q$365,4,FALSE)</f>
        <v>68.154899999999998</v>
      </c>
      <c r="H308">
        <f>VLOOKUP($D308,'AUTOMATED RPPF'!$C$2:'AUTOMATED RPPF'!$Q$365,5,FALSE)</f>
        <v>138</v>
      </c>
      <c r="I308">
        <f>VLOOKUP($D308,'AUTOMATED RPPF'!$C$2:'AUTOMATED RPPF'!$Q$365,6,FALSE)</f>
        <v>100.19799999999999</v>
      </c>
      <c r="J308">
        <f>VLOOKUP($D308,'AUTOMATED RPPF'!$C$2:'AUTOMATED RPPF'!$Q$365,7,FALSE)</f>
        <v>303</v>
      </c>
      <c r="K308">
        <f>VLOOKUP($D308,'AUTOMATED RPPF'!$C$2:'AUTOMATED RPPF'!$Q$365,8,FALSE)</f>
        <v>100.46299999999999</v>
      </c>
      <c r="L308">
        <f>VLOOKUP($D308,'AUTOMATED RPPF'!$C$2:'AUTOMATED RPPF'!$Q$365,9,FALSE)</f>
        <v>300</v>
      </c>
      <c r="M308">
        <f>VLOOKUP($D308,'AUTOMATED RPPF'!$C$2:'AUTOMATED RPPF'!$Q$365,10,FALSE)</f>
        <v>109.58799999999999</v>
      </c>
      <c r="N308">
        <f>VLOOKUP($D308,'AUTOMATED RPPF'!$C$2:'AUTOMATED RPPF'!$Q$365,11,FALSE)</f>
        <v>268</v>
      </c>
      <c r="O308">
        <f>VLOOKUP($D308,'AUTOMATED RPPF'!$C$2:'AUTOMATED RPPF'!$Q$365,12,FALSE)</f>
        <v>111.28100000000001</v>
      </c>
      <c r="P308">
        <f>VLOOKUP($D308,'AUTOMATED RPPF'!$C$2:'AUTOMATED RPPF'!$Q$365,13,FALSE)</f>
        <v>249</v>
      </c>
      <c r="Q308">
        <f>VLOOKUP($D308,'AUTOMATED RPPF'!$C$2:'AUTOMATED RPPF'!$Q$365,14,FALSE)</f>
        <v>-10.818099999999999</v>
      </c>
      <c r="R308">
        <f>VLOOKUP($D308,'AUTOMATED RPPF'!$C$2:'AUTOMATED RPPF'!$Q$365,15,FALSE)</f>
        <v>293</v>
      </c>
      <c r="S308" t="str">
        <f t="shared" si="120"/>
        <v>VMI</v>
      </c>
      <c r="T308">
        <f t="shared" si="121"/>
        <v>100.46299999999999</v>
      </c>
      <c r="U308" t="str">
        <f t="shared" si="122"/>
        <v>VMI</v>
      </c>
      <c r="V308">
        <f t="shared" si="123"/>
        <v>-0.15850758471540302</v>
      </c>
      <c r="W308" s="13">
        <f t="shared" si="124"/>
        <v>294</v>
      </c>
      <c r="X308" t="str">
        <f t="shared" si="125"/>
        <v>VMI</v>
      </c>
      <c r="Y308">
        <f t="shared" si="126"/>
        <v>688825.49715131777</v>
      </c>
      <c r="Z308" s="13">
        <f t="shared" si="127"/>
        <v>295</v>
      </c>
      <c r="AA308">
        <f t="shared" si="128"/>
        <v>27.553495531591121</v>
      </c>
      <c r="AB308">
        <f t="shared" si="129"/>
        <v>241</v>
      </c>
      <c r="AC308">
        <f t="shared" si="130"/>
        <v>267.5</v>
      </c>
      <c r="AD308" t="str">
        <f t="shared" si="131"/>
        <v>VMI</v>
      </c>
      <c r="AE308">
        <f>VLOOKUP($AD308,'AUTOMATED RPPF'!$C$2:'AUTOMATED RPPF'!$AQ$365,17,FALSE)</f>
        <v>0.1898319</v>
      </c>
      <c r="AF308" s="13">
        <f t="shared" si="132"/>
        <v>319</v>
      </c>
      <c r="AG308">
        <f>VLOOKUP($AD308,'AUTOMATED RPPF'!$C$2:'AUTOMATED RPPF'!$AQ$365,16,FALSE)</f>
        <v>0.1935316</v>
      </c>
      <c r="AH308" s="13">
        <f t="shared" si="133"/>
        <v>316</v>
      </c>
      <c r="AI308">
        <f t="shared" si="134"/>
        <v>0.19168174999999998</v>
      </c>
      <c r="AJ308" s="13">
        <f t="shared" si="135"/>
        <v>322</v>
      </c>
      <c r="AK308">
        <f>VLOOKUP($AD308,'AUTOMATED RPPF'!$C$2:'AUTOMATED RPPF'!$AQ$365,18,FALSE)</f>
        <v>0.16703280000000001</v>
      </c>
      <c r="AL308" s="13">
        <f t="shared" si="136"/>
        <v>328</v>
      </c>
      <c r="AM308">
        <f>VLOOKUP($AD308,'AUTOMATED RPPF'!$C$2:'AUTOMATED RPPF'!$AQ$365,19,FALSE)</f>
        <v>0.20832990000000001</v>
      </c>
      <c r="AN308" s="13">
        <f t="shared" si="137"/>
        <v>299</v>
      </c>
      <c r="AO308">
        <f t="shared" si="138"/>
        <v>300.91666666666669</v>
      </c>
      <c r="AP308">
        <f>IF(C308=1,(AO308/AE308),REF)</f>
        <v>1585.1743920103349</v>
      </c>
      <c r="AQ308" s="13">
        <f t="shared" si="139"/>
        <v>314</v>
      </c>
      <c r="AR308">
        <f>IF(B308=1,(AO308/AI308),REF)</f>
        <v>1569.876457548341</v>
      </c>
      <c r="AS308" s="13">
        <f t="shared" si="140"/>
        <v>321</v>
      </c>
      <c r="AT308">
        <f t="shared" si="141"/>
        <v>314</v>
      </c>
      <c r="AU308" t="str">
        <f t="shared" si="142"/>
        <v>VMI</v>
      </c>
      <c r="AV308">
        <f t="shared" si="143"/>
        <v>0.10073401407695651</v>
      </c>
      <c r="AW308">
        <f t="shared" si="144"/>
        <v>8.6927443117626957E-2</v>
      </c>
      <c r="AX308" t="str">
        <f t="shared" si="145"/>
        <v>VMI</v>
      </c>
      <c r="AY308">
        <f t="shared" si="146"/>
        <v>0.38809498917794766</v>
      </c>
      <c r="AZ308" s="13">
        <f t="shared" si="147"/>
        <v>323</v>
      </c>
      <c r="BA308" t="str">
        <f t="shared" si="148"/>
        <v>VMI</v>
      </c>
      <c r="BB308" t="str">
        <f t="shared" si="149"/>
        <v/>
      </c>
      <c r="BC308">
        <v>307</v>
      </c>
    </row>
    <row r="309" spans="1:55" x14ac:dyDescent="0.25">
      <c r="A309">
        <v>1</v>
      </c>
      <c r="B309">
        <v>1</v>
      </c>
      <c r="C309">
        <v>1</v>
      </c>
      <c r="D309" t="s">
        <v>256</v>
      </c>
      <c r="E309">
        <f>VLOOKUP($D309,'AUTOMATED RPPF'!$C$2:'AUTOMATED RPPF'!$Q$365,2,FALSE)</f>
        <v>68.612300000000005</v>
      </c>
      <c r="F309">
        <f>VLOOKUP($D309,'AUTOMATED RPPF'!$C$2:'AUTOMATED RPPF'!$Q$365,3,FALSE)</f>
        <v>151</v>
      </c>
      <c r="G309">
        <f>VLOOKUP($D309,'AUTOMATED RPPF'!$C$2:'AUTOMATED RPPF'!$Q$365,4,FALSE)</f>
        <v>67.930999999999997</v>
      </c>
      <c r="H309">
        <f>VLOOKUP($D309,'AUTOMATED RPPF'!$C$2:'AUTOMATED RPPF'!$Q$365,5,FALSE)</f>
        <v>151</v>
      </c>
      <c r="I309">
        <f>VLOOKUP($D309,'AUTOMATED RPPF'!$C$2:'AUTOMATED RPPF'!$Q$365,6,FALSE)</f>
        <v>105.05800000000001</v>
      </c>
      <c r="J309">
        <f>VLOOKUP($D309,'AUTOMATED RPPF'!$C$2:'AUTOMATED RPPF'!$Q$365,7,FALSE)</f>
        <v>199</v>
      </c>
      <c r="K309">
        <f>VLOOKUP($D309,'AUTOMATED RPPF'!$C$2:'AUTOMATED RPPF'!$Q$365,8,FALSE)</f>
        <v>104.645</v>
      </c>
      <c r="L309">
        <f>VLOOKUP($D309,'AUTOMATED RPPF'!$C$2:'AUTOMATED RPPF'!$Q$365,9,FALSE)</f>
        <v>228</v>
      </c>
      <c r="M309">
        <f>VLOOKUP($D309,'AUTOMATED RPPF'!$C$2:'AUTOMATED RPPF'!$Q$365,10,FALSE)</f>
        <v>121.03100000000001</v>
      </c>
      <c r="N309">
        <f>VLOOKUP($D309,'AUTOMATED RPPF'!$C$2:'AUTOMATED RPPF'!$Q$365,11,FALSE)</f>
        <v>363</v>
      </c>
      <c r="O309">
        <f>VLOOKUP($D309,'AUTOMATED RPPF'!$C$2:'AUTOMATED RPPF'!$Q$365,12,FALSE)</f>
        <v>119.29300000000001</v>
      </c>
      <c r="P309">
        <f>VLOOKUP($D309,'AUTOMATED RPPF'!$C$2:'AUTOMATED RPPF'!$Q$365,13,FALSE)</f>
        <v>355</v>
      </c>
      <c r="Q309">
        <f>VLOOKUP($D309,'AUTOMATED RPPF'!$C$2:'AUTOMATED RPPF'!$Q$365,14,FALSE)</f>
        <v>-14.648400000000001</v>
      </c>
      <c r="R309">
        <f>VLOOKUP($D309,'AUTOMATED RPPF'!$C$2:'AUTOMATED RPPF'!$Q$365,15,FALSE)</f>
        <v>326</v>
      </c>
      <c r="S309" t="str">
        <f t="shared" si="120"/>
        <v>Oral Roberts</v>
      </c>
      <c r="T309">
        <f t="shared" si="121"/>
        <v>104.645</v>
      </c>
      <c r="U309" t="str">
        <f t="shared" si="122"/>
        <v>Oral Roberts</v>
      </c>
      <c r="V309">
        <f t="shared" si="123"/>
        <v>-0.21348941807809985</v>
      </c>
      <c r="W309" s="13">
        <f t="shared" si="124"/>
        <v>326</v>
      </c>
      <c r="X309" t="str">
        <f t="shared" si="125"/>
        <v>Oral Roberts</v>
      </c>
      <c r="Y309">
        <f t="shared" si="126"/>
        <v>751344.20740010741</v>
      </c>
      <c r="Z309" s="13">
        <f t="shared" si="127"/>
        <v>215</v>
      </c>
      <c r="AA309">
        <f t="shared" si="128"/>
        <v>30.632465907486576</v>
      </c>
      <c r="AB309">
        <f t="shared" si="129"/>
        <v>348</v>
      </c>
      <c r="AC309">
        <f t="shared" si="130"/>
        <v>337</v>
      </c>
      <c r="AD309" t="str">
        <f t="shared" si="131"/>
        <v>Oral Roberts</v>
      </c>
      <c r="AE309">
        <f>VLOOKUP($AD309,'AUTOMATED RPPF'!$C$2:'AUTOMATED RPPF'!$AQ$365,17,FALSE)</f>
        <v>0.18223230000000001</v>
      </c>
      <c r="AF309" s="13">
        <f t="shared" si="132"/>
        <v>323</v>
      </c>
      <c r="AG309">
        <f>VLOOKUP($AD309,'AUTOMATED RPPF'!$C$2:'AUTOMATED RPPF'!$AQ$365,16,FALSE)</f>
        <v>0.28262769999999998</v>
      </c>
      <c r="AH309" s="13">
        <f t="shared" si="133"/>
        <v>277</v>
      </c>
      <c r="AI309">
        <f t="shared" si="134"/>
        <v>0.23243</v>
      </c>
      <c r="AJ309" s="13">
        <f t="shared" si="135"/>
        <v>302</v>
      </c>
      <c r="AK309">
        <f>VLOOKUP($AD309,'AUTOMATED RPPF'!$C$2:'AUTOMATED RPPF'!$AQ$365,18,FALSE)</f>
        <v>0.2423285</v>
      </c>
      <c r="AL309" s="13">
        <f t="shared" si="136"/>
        <v>285</v>
      </c>
      <c r="AM309">
        <f>VLOOKUP($AD309,'AUTOMATED RPPF'!$C$2:'AUTOMATED RPPF'!$AQ$365,19,FALSE)</f>
        <v>0.18253140000000001</v>
      </c>
      <c r="AN309" s="13">
        <f t="shared" si="137"/>
        <v>315</v>
      </c>
      <c r="AO309">
        <f t="shared" si="138"/>
        <v>296.66666666666669</v>
      </c>
      <c r="AP309">
        <f>IF(C309=1,(AO309/AE309),REF)</f>
        <v>1627.9587464278652</v>
      </c>
      <c r="AQ309" s="13">
        <f t="shared" si="139"/>
        <v>318</v>
      </c>
      <c r="AR309">
        <f>IF(B309=1,(AO309/AI309),REF)</f>
        <v>1276.3699465071923</v>
      </c>
      <c r="AS309" s="13">
        <f t="shared" si="140"/>
        <v>300</v>
      </c>
      <c r="AT309">
        <f t="shared" si="141"/>
        <v>285</v>
      </c>
      <c r="AU309" t="str">
        <f t="shared" si="142"/>
        <v>Oral Roberts</v>
      </c>
      <c r="AV309">
        <f t="shared" si="143"/>
        <v>9.6444100609091574E-2</v>
      </c>
      <c r="AW309">
        <f t="shared" si="144"/>
        <v>0.10816940363725867</v>
      </c>
      <c r="AX309" t="str">
        <f t="shared" si="145"/>
        <v>Oral Roberts</v>
      </c>
      <c r="AY309">
        <f t="shared" si="146"/>
        <v>0.40175539648168473</v>
      </c>
      <c r="AZ309" s="13">
        <f t="shared" si="147"/>
        <v>313</v>
      </c>
      <c r="BA309" t="str">
        <f t="shared" si="148"/>
        <v>Oral Roberts</v>
      </c>
      <c r="BB309" t="str">
        <f t="shared" si="149"/>
        <v/>
      </c>
      <c r="BC309">
        <v>308</v>
      </c>
    </row>
    <row r="310" spans="1:55" x14ac:dyDescent="0.25">
      <c r="A310">
        <v>1</v>
      </c>
      <c r="B310">
        <v>1</v>
      </c>
      <c r="C310">
        <v>1</v>
      </c>
      <c r="D310" t="s">
        <v>44</v>
      </c>
      <c r="E310">
        <f>VLOOKUP($D310,'AUTOMATED RPPF'!$C$2:'AUTOMATED RPPF'!$Q$365,2,FALSE)</f>
        <v>66.846900000000005</v>
      </c>
      <c r="F310">
        <f>VLOOKUP($D310,'AUTOMATED RPPF'!$C$2:'AUTOMATED RPPF'!$Q$365,3,FALSE)</f>
        <v>251</v>
      </c>
      <c r="G310">
        <f>VLOOKUP($D310,'AUTOMATED RPPF'!$C$2:'AUTOMATED RPPF'!$Q$365,4,FALSE)</f>
        <v>65.320800000000006</v>
      </c>
      <c r="H310">
        <f>VLOOKUP($D310,'AUTOMATED RPPF'!$C$2:'AUTOMATED RPPF'!$Q$365,5,FALSE)</f>
        <v>291</v>
      </c>
      <c r="I310">
        <f>VLOOKUP($D310,'AUTOMATED RPPF'!$C$2:'AUTOMATED RPPF'!$Q$365,6,FALSE)</f>
        <v>97.552899999999994</v>
      </c>
      <c r="J310">
        <f>VLOOKUP($D310,'AUTOMATED RPPF'!$C$2:'AUTOMATED RPPF'!$Q$365,7,FALSE)</f>
        <v>330</v>
      </c>
      <c r="K310">
        <f>VLOOKUP($D310,'AUTOMATED RPPF'!$C$2:'AUTOMATED RPPF'!$Q$365,8,FALSE)</f>
        <v>99.545699999999997</v>
      </c>
      <c r="L310">
        <f>VLOOKUP($D310,'AUTOMATED RPPF'!$C$2:'AUTOMATED RPPF'!$Q$365,9,FALSE)</f>
        <v>320</v>
      </c>
      <c r="M310">
        <f>VLOOKUP($D310,'AUTOMATED RPPF'!$C$2:'AUTOMATED RPPF'!$Q$365,10,FALSE)</f>
        <v>109.93</v>
      </c>
      <c r="N310">
        <f>VLOOKUP($D310,'AUTOMATED RPPF'!$C$2:'AUTOMATED RPPF'!$Q$365,11,FALSE)</f>
        <v>271</v>
      </c>
      <c r="O310">
        <f>VLOOKUP($D310,'AUTOMATED RPPF'!$C$2:'AUTOMATED RPPF'!$Q$365,12,FALSE)</f>
        <v>112.14</v>
      </c>
      <c r="P310">
        <f>VLOOKUP($D310,'AUTOMATED RPPF'!$C$2:'AUTOMATED RPPF'!$Q$365,13,FALSE)</f>
        <v>258</v>
      </c>
      <c r="Q310">
        <f>VLOOKUP($D310,'AUTOMATED RPPF'!$C$2:'AUTOMATED RPPF'!$Q$365,14,FALSE)</f>
        <v>-12.5946</v>
      </c>
      <c r="R310">
        <f>VLOOKUP($D310,'AUTOMATED RPPF'!$C$2:'AUTOMATED RPPF'!$Q$365,15,FALSE)</f>
        <v>313</v>
      </c>
      <c r="S310" t="str">
        <f t="shared" si="120"/>
        <v>Alcorn St.</v>
      </c>
      <c r="T310">
        <f t="shared" si="121"/>
        <v>99.545699999999997</v>
      </c>
      <c r="U310" t="str">
        <f t="shared" si="122"/>
        <v>Alcorn St.</v>
      </c>
      <c r="V310">
        <f t="shared" si="123"/>
        <v>-0.18840514668593461</v>
      </c>
      <c r="W310" s="13">
        <f t="shared" si="124"/>
        <v>310</v>
      </c>
      <c r="X310" t="str">
        <f t="shared" si="125"/>
        <v>Alcorn St.</v>
      </c>
      <c r="Y310">
        <f t="shared" si="126"/>
        <v>662409.08709675213</v>
      </c>
      <c r="Z310" s="13">
        <f t="shared" si="127"/>
        <v>326</v>
      </c>
      <c r="AA310">
        <f t="shared" si="128"/>
        <v>28.479713167176229</v>
      </c>
      <c r="AB310">
        <f t="shared" si="129"/>
        <v>295</v>
      </c>
      <c r="AC310">
        <f t="shared" si="130"/>
        <v>302.5</v>
      </c>
      <c r="AD310" t="str">
        <f t="shared" si="131"/>
        <v>Alcorn St.</v>
      </c>
      <c r="AE310">
        <f>VLOOKUP($AD310,'AUTOMATED RPPF'!$C$2:'AUTOMATED RPPF'!$AQ$365,17,FALSE)</f>
        <v>0.16113330000000001</v>
      </c>
      <c r="AF310" s="13">
        <f t="shared" si="132"/>
        <v>333</v>
      </c>
      <c r="AG310">
        <f>VLOOKUP($AD310,'AUTOMATED RPPF'!$C$2:'AUTOMATED RPPF'!$AQ$365,16,FALSE)</f>
        <v>0.35252460000000002</v>
      </c>
      <c r="AH310" s="13">
        <f t="shared" si="133"/>
        <v>246</v>
      </c>
      <c r="AI310">
        <f t="shared" si="134"/>
        <v>0.25682895</v>
      </c>
      <c r="AJ310" s="13">
        <f t="shared" si="135"/>
        <v>286</v>
      </c>
      <c r="AK310">
        <f>VLOOKUP($AD310,'AUTOMATED RPPF'!$C$2:'AUTOMATED RPPF'!$AQ$365,18,FALSE)</f>
        <v>0.11693489999999999</v>
      </c>
      <c r="AL310" s="13">
        <f t="shared" si="136"/>
        <v>349</v>
      </c>
      <c r="AM310">
        <f>VLOOKUP($AD310,'AUTOMATED RPPF'!$C$2:'AUTOMATED RPPF'!$AQ$365,19,FALSE)</f>
        <v>0.2499277</v>
      </c>
      <c r="AN310" s="13">
        <f t="shared" si="137"/>
        <v>277</v>
      </c>
      <c r="AO310">
        <f t="shared" si="138"/>
        <v>308.41666666666669</v>
      </c>
      <c r="AP310">
        <f>IF(C310=1,(AO310/AE310),REF)</f>
        <v>1914.0467343911325</v>
      </c>
      <c r="AQ310" s="13">
        <f t="shared" si="139"/>
        <v>331</v>
      </c>
      <c r="AR310">
        <f>IF(B310=1,(AO310/AI310),REF)</f>
        <v>1200.8641030018878</v>
      </c>
      <c r="AS310" s="13">
        <f t="shared" si="140"/>
        <v>297</v>
      </c>
      <c r="AT310">
        <f t="shared" si="141"/>
        <v>286</v>
      </c>
      <c r="AU310" t="str">
        <f t="shared" si="142"/>
        <v>Alcorn St.</v>
      </c>
      <c r="AV310">
        <f t="shared" si="143"/>
        <v>8.3908256700705841E-2</v>
      </c>
      <c r="AW310">
        <f t="shared" si="144"/>
        <v>0.12043884104305037</v>
      </c>
      <c r="AX310" t="str">
        <f t="shared" si="145"/>
        <v>Alcorn St.</v>
      </c>
      <c r="AY310">
        <f t="shared" si="146"/>
        <v>0.40154608070754616</v>
      </c>
      <c r="AZ310" s="13">
        <f t="shared" si="147"/>
        <v>314</v>
      </c>
      <c r="BA310" t="str">
        <f t="shared" si="148"/>
        <v>Alcorn St.</v>
      </c>
      <c r="BB310" t="str">
        <f t="shared" si="149"/>
        <v/>
      </c>
      <c r="BC310">
        <v>309</v>
      </c>
    </row>
    <row r="311" spans="1:55" x14ac:dyDescent="0.25">
      <c r="A311">
        <v>1</v>
      </c>
      <c r="B311">
        <v>1</v>
      </c>
      <c r="C311">
        <v>1</v>
      </c>
      <c r="D311" t="s">
        <v>217</v>
      </c>
      <c r="E311">
        <f>VLOOKUP($D311,'AUTOMATED RPPF'!$C$2:'AUTOMATED RPPF'!$Q$365,2,FALSE)</f>
        <v>65.342799999999997</v>
      </c>
      <c r="F311">
        <f>VLOOKUP($D311,'AUTOMATED RPPF'!$C$2:'AUTOMATED RPPF'!$Q$365,3,FALSE)</f>
        <v>317</v>
      </c>
      <c r="G311">
        <f>VLOOKUP($D311,'AUTOMATED RPPF'!$C$2:'AUTOMATED RPPF'!$Q$365,4,FALSE)</f>
        <v>64.753799999999998</v>
      </c>
      <c r="H311">
        <f>VLOOKUP($D311,'AUTOMATED RPPF'!$C$2:'AUTOMATED RPPF'!$Q$365,5,FALSE)</f>
        <v>316</v>
      </c>
      <c r="I311">
        <f>VLOOKUP($D311,'AUTOMATED RPPF'!$C$2:'AUTOMATED RPPF'!$Q$365,6,FALSE)</f>
        <v>98.376400000000004</v>
      </c>
      <c r="J311">
        <f>VLOOKUP($D311,'AUTOMATED RPPF'!$C$2:'AUTOMATED RPPF'!$Q$365,7,FALSE)</f>
        <v>322</v>
      </c>
      <c r="K311">
        <f>VLOOKUP($D311,'AUTOMATED RPPF'!$C$2:'AUTOMATED RPPF'!$Q$365,8,FALSE)</f>
        <v>99.071100000000001</v>
      </c>
      <c r="L311">
        <f>VLOOKUP($D311,'AUTOMATED RPPF'!$C$2:'AUTOMATED RPPF'!$Q$365,9,FALSE)</f>
        <v>324</v>
      </c>
      <c r="M311">
        <f>VLOOKUP($D311,'AUTOMATED RPPF'!$C$2:'AUTOMATED RPPF'!$Q$365,10,FALSE)</f>
        <v>107.321</v>
      </c>
      <c r="N311">
        <f>VLOOKUP($D311,'AUTOMATED RPPF'!$C$2:'AUTOMATED RPPF'!$Q$365,11,FALSE)</f>
        <v>210</v>
      </c>
      <c r="O311">
        <f>VLOOKUP($D311,'AUTOMATED RPPF'!$C$2:'AUTOMATED RPPF'!$Q$365,12,FALSE)</f>
        <v>113.21599999999999</v>
      </c>
      <c r="P311">
        <f>VLOOKUP($D311,'AUTOMATED RPPF'!$C$2:'AUTOMATED RPPF'!$Q$365,13,FALSE)</f>
        <v>292</v>
      </c>
      <c r="Q311">
        <f>VLOOKUP($D311,'AUTOMATED RPPF'!$C$2:'AUTOMATED RPPF'!$Q$365,14,FALSE)</f>
        <v>-14.1447</v>
      </c>
      <c r="R311">
        <f>VLOOKUP($D311,'AUTOMATED RPPF'!$C$2:'AUTOMATED RPPF'!$Q$365,15,FALSE)</f>
        <v>324</v>
      </c>
      <c r="S311" t="str">
        <f t="shared" si="120"/>
        <v>Morehead St.</v>
      </c>
      <c r="T311">
        <f t="shared" si="121"/>
        <v>99.071100000000001</v>
      </c>
      <c r="U311" t="str">
        <f t="shared" si="122"/>
        <v>Morehead St.</v>
      </c>
      <c r="V311">
        <f t="shared" si="123"/>
        <v>-0.2164722050478399</v>
      </c>
      <c r="W311" s="13">
        <f t="shared" si="124"/>
        <v>328</v>
      </c>
      <c r="X311" t="str">
        <f t="shared" si="125"/>
        <v>Morehead St.</v>
      </c>
      <c r="Y311">
        <f t="shared" si="126"/>
        <v>641344.99599141604</v>
      </c>
      <c r="Z311" s="13">
        <f t="shared" si="127"/>
        <v>337</v>
      </c>
      <c r="AA311">
        <f t="shared" si="128"/>
        <v>29.583854003025795</v>
      </c>
      <c r="AB311">
        <f t="shared" si="129"/>
        <v>329</v>
      </c>
      <c r="AC311">
        <f t="shared" si="130"/>
        <v>328.5</v>
      </c>
      <c r="AD311" t="str">
        <f t="shared" si="131"/>
        <v>Morehead St.</v>
      </c>
      <c r="AE311">
        <f>VLOOKUP($AD311,'AUTOMATED RPPF'!$C$2:'AUTOMATED RPPF'!$AQ$365,17,FALSE)</f>
        <v>0.23022970000000001</v>
      </c>
      <c r="AF311" s="13">
        <f t="shared" si="132"/>
        <v>297</v>
      </c>
      <c r="AG311">
        <f>VLOOKUP($AD311,'AUTOMATED RPPF'!$C$2:'AUTOMATED RPPF'!$AQ$365,16,FALSE)</f>
        <v>0.15213299999999999</v>
      </c>
      <c r="AH311" s="13">
        <f t="shared" si="133"/>
        <v>330</v>
      </c>
      <c r="AI311">
        <f t="shared" si="134"/>
        <v>0.19118135</v>
      </c>
      <c r="AJ311" s="13">
        <f t="shared" si="135"/>
        <v>323</v>
      </c>
      <c r="AK311">
        <f>VLOOKUP($AD311,'AUTOMATED RPPF'!$C$2:'AUTOMATED RPPF'!$AQ$365,18,FALSE)</f>
        <v>0.20123089999999999</v>
      </c>
      <c r="AL311" s="13">
        <f t="shared" si="136"/>
        <v>309</v>
      </c>
      <c r="AM311">
        <f>VLOOKUP($AD311,'AUTOMATED RPPF'!$C$2:'AUTOMATED RPPF'!$AQ$365,19,FALSE)</f>
        <v>0.2572275</v>
      </c>
      <c r="AN311" s="13">
        <f t="shared" si="137"/>
        <v>275</v>
      </c>
      <c r="AO311">
        <f t="shared" si="138"/>
        <v>316.75</v>
      </c>
      <c r="AP311">
        <f>IF(C311=1,(AO311/AE311),REF)</f>
        <v>1375.7999076574395</v>
      </c>
      <c r="AQ311" s="13">
        <f t="shared" si="139"/>
        <v>301</v>
      </c>
      <c r="AR311">
        <f>IF(B311=1,(AO311/AI311),REF)</f>
        <v>1656.8038671136071</v>
      </c>
      <c r="AS311" s="13">
        <f t="shared" si="140"/>
        <v>322</v>
      </c>
      <c r="AT311">
        <f t="shared" si="141"/>
        <v>301</v>
      </c>
      <c r="AU311" t="str">
        <f t="shared" si="142"/>
        <v>Morehead St.</v>
      </c>
      <c r="AV311">
        <f t="shared" si="143"/>
        <v>0.12391402681575715</v>
      </c>
      <c r="AW311">
        <f t="shared" si="144"/>
        <v>8.6118401677615433E-2</v>
      </c>
      <c r="AX311" t="str">
        <f t="shared" si="145"/>
        <v>Morehead St.</v>
      </c>
      <c r="AY311">
        <f t="shared" si="146"/>
        <v>0.4059780407199845</v>
      </c>
      <c r="AZ311" s="13">
        <f t="shared" si="147"/>
        <v>310</v>
      </c>
      <c r="BA311" t="str">
        <f t="shared" si="148"/>
        <v>Morehead St.</v>
      </c>
      <c r="BB311" t="str">
        <f t="shared" si="149"/>
        <v/>
      </c>
      <c r="BC311">
        <v>310</v>
      </c>
    </row>
    <row r="312" spans="1:55" x14ac:dyDescent="0.25">
      <c r="A312">
        <v>1</v>
      </c>
      <c r="B312">
        <v>1</v>
      </c>
      <c r="C312">
        <v>1</v>
      </c>
      <c r="D312" t="s">
        <v>189</v>
      </c>
      <c r="E312">
        <f>VLOOKUP($D312,'AUTOMATED RPPF'!$C$2:'AUTOMATED RPPF'!$Q$365,2,FALSE)</f>
        <v>66.851500000000001</v>
      </c>
      <c r="F312">
        <f>VLOOKUP($D312,'AUTOMATED RPPF'!$C$2:'AUTOMATED RPPF'!$Q$365,3,FALSE)</f>
        <v>250</v>
      </c>
      <c r="G312">
        <f>VLOOKUP($D312,'AUTOMATED RPPF'!$C$2:'AUTOMATED RPPF'!$Q$365,4,FALSE)</f>
        <v>67.132400000000004</v>
      </c>
      <c r="H312">
        <f>VLOOKUP($D312,'AUTOMATED RPPF'!$C$2:'AUTOMATED RPPF'!$Q$365,5,FALSE)</f>
        <v>196</v>
      </c>
      <c r="I312">
        <f>VLOOKUP($D312,'AUTOMATED RPPF'!$C$2:'AUTOMATED RPPF'!$Q$365,6,FALSE)</f>
        <v>101.45399999999999</v>
      </c>
      <c r="J312">
        <f>VLOOKUP($D312,'AUTOMATED RPPF'!$C$2:'AUTOMATED RPPF'!$Q$365,7,FALSE)</f>
        <v>273</v>
      </c>
      <c r="K312">
        <f>VLOOKUP($D312,'AUTOMATED RPPF'!$C$2:'AUTOMATED RPPF'!$Q$365,8,FALSE)</f>
        <v>99.980199999999996</v>
      </c>
      <c r="L312">
        <f>VLOOKUP($D312,'AUTOMATED RPPF'!$C$2:'AUTOMATED RPPF'!$Q$365,9,FALSE)</f>
        <v>310</v>
      </c>
      <c r="M312">
        <f>VLOOKUP($D312,'AUTOMATED RPPF'!$C$2:'AUTOMATED RPPF'!$Q$365,10,FALSE)</f>
        <v>107.56100000000001</v>
      </c>
      <c r="N312">
        <f>VLOOKUP($D312,'AUTOMATED RPPF'!$C$2:'AUTOMATED RPPF'!$Q$365,11,FALSE)</f>
        <v>213</v>
      </c>
      <c r="O312">
        <f>VLOOKUP($D312,'AUTOMATED RPPF'!$C$2:'AUTOMATED RPPF'!$Q$365,12,FALSE)</f>
        <v>113.68300000000001</v>
      </c>
      <c r="P312">
        <f>VLOOKUP($D312,'AUTOMATED RPPF'!$C$2:'AUTOMATED RPPF'!$Q$365,13,FALSE)</f>
        <v>302</v>
      </c>
      <c r="Q312">
        <f>VLOOKUP($D312,'AUTOMATED RPPF'!$C$2:'AUTOMATED RPPF'!$Q$365,14,FALSE)</f>
        <v>-13.7029</v>
      </c>
      <c r="R312">
        <f>VLOOKUP($D312,'AUTOMATED RPPF'!$C$2:'AUTOMATED RPPF'!$Q$365,15,FALSE)</f>
        <v>320</v>
      </c>
      <c r="S312" t="str">
        <f t="shared" si="120"/>
        <v>Loyola MD</v>
      </c>
      <c r="T312">
        <f t="shared" si="121"/>
        <v>99.980199999999996</v>
      </c>
      <c r="U312" t="str">
        <f t="shared" si="122"/>
        <v>Loyola MD</v>
      </c>
      <c r="V312">
        <f t="shared" si="123"/>
        <v>-0.20497371038794956</v>
      </c>
      <c r="W312" s="13">
        <f t="shared" si="124"/>
        <v>319</v>
      </c>
      <c r="X312" t="str">
        <f t="shared" si="125"/>
        <v>Loyola MD</v>
      </c>
      <c r="Y312">
        <f t="shared" si="126"/>
        <v>668250.29426846199</v>
      </c>
      <c r="Z312" s="13">
        <f t="shared" si="127"/>
        <v>318</v>
      </c>
      <c r="AA312">
        <f t="shared" si="128"/>
        <v>29.107284103811875</v>
      </c>
      <c r="AB312">
        <f t="shared" si="129"/>
        <v>317</v>
      </c>
      <c r="AC312">
        <f t="shared" si="130"/>
        <v>318</v>
      </c>
      <c r="AD312" t="str">
        <f t="shared" si="131"/>
        <v>Loyola MD</v>
      </c>
      <c r="AE312">
        <f>VLOOKUP($AD312,'AUTOMATED RPPF'!$C$2:'AUTOMATED RPPF'!$AQ$365,17,FALSE)</f>
        <v>0.2376286</v>
      </c>
      <c r="AF312" s="13">
        <f t="shared" si="132"/>
        <v>287</v>
      </c>
      <c r="AG312">
        <f>VLOOKUP($AD312,'AUTOMATED RPPF'!$C$2:'AUTOMATED RPPF'!$AQ$365,16,FALSE)</f>
        <v>0.10173509999999999</v>
      </c>
      <c r="AH312" s="13">
        <f t="shared" si="133"/>
        <v>351</v>
      </c>
      <c r="AI312">
        <f t="shared" si="134"/>
        <v>0.16968185</v>
      </c>
      <c r="AJ312" s="13">
        <f t="shared" si="135"/>
        <v>328</v>
      </c>
      <c r="AK312">
        <f>VLOOKUP($AD312,'AUTOMATED RPPF'!$C$2:'AUTOMATED RPPF'!$AQ$365,18,FALSE)</f>
        <v>0.22532920000000001</v>
      </c>
      <c r="AL312" s="13">
        <f t="shared" si="136"/>
        <v>292</v>
      </c>
      <c r="AM312">
        <f>VLOOKUP($AD312,'AUTOMATED RPPF'!$C$2:'AUTOMATED RPPF'!$AQ$365,19,FALSE)</f>
        <v>0.193131</v>
      </c>
      <c r="AN312" s="13">
        <f t="shared" si="137"/>
        <v>310</v>
      </c>
      <c r="AO312">
        <f t="shared" si="138"/>
        <v>314.16666666666669</v>
      </c>
      <c r="AP312">
        <f>IF(C312=1,(AO312/AE312),REF)</f>
        <v>1322.0911399834308</v>
      </c>
      <c r="AQ312" s="13">
        <f t="shared" si="139"/>
        <v>297</v>
      </c>
      <c r="AR312">
        <f>IF(B312=1,(AO312/AI312),REF)</f>
        <v>1851.5042514368313</v>
      </c>
      <c r="AS312" s="13">
        <f t="shared" si="140"/>
        <v>330</v>
      </c>
      <c r="AT312">
        <f t="shared" si="141"/>
        <v>292</v>
      </c>
      <c r="AU312" t="str">
        <f t="shared" si="142"/>
        <v>Loyola MD</v>
      </c>
      <c r="AV312">
        <f t="shared" si="143"/>
        <v>0.1284065626213074</v>
      </c>
      <c r="AW312">
        <f t="shared" si="144"/>
        <v>7.53796515749936E-2</v>
      </c>
      <c r="AX312" t="str">
        <f t="shared" si="145"/>
        <v>Loyola MD</v>
      </c>
      <c r="AY312">
        <f t="shared" si="146"/>
        <v>0.40110485826290421</v>
      </c>
      <c r="AZ312" s="13">
        <f t="shared" si="147"/>
        <v>315</v>
      </c>
      <c r="BA312" t="str">
        <f t="shared" si="148"/>
        <v>Loyola MD</v>
      </c>
      <c r="BB312" t="str">
        <f t="shared" si="149"/>
        <v/>
      </c>
      <c r="BC312">
        <v>311</v>
      </c>
    </row>
    <row r="313" spans="1:55" x14ac:dyDescent="0.25">
      <c r="A313">
        <v>1</v>
      </c>
      <c r="B313">
        <v>1</v>
      </c>
      <c r="C313">
        <v>1</v>
      </c>
      <c r="D313" t="s">
        <v>320</v>
      </c>
      <c r="E313">
        <f>VLOOKUP($D313,'AUTOMATED RPPF'!$C$2:'AUTOMATED RPPF'!$Q$365,2,FALSE)</f>
        <v>67.438000000000002</v>
      </c>
      <c r="F313">
        <f>VLOOKUP($D313,'AUTOMATED RPPF'!$C$2:'AUTOMATED RPPF'!$Q$365,3,FALSE)</f>
        <v>212</v>
      </c>
      <c r="G313">
        <f>VLOOKUP($D313,'AUTOMATED RPPF'!$C$2:'AUTOMATED RPPF'!$Q$365,4,FALSE)</f>
        <v>65.471800000000002</v>
      </c>
      <c r="H313">
        <f>VLOOKUP($D313,'AUTOMATED RPPF'!$C$2:'AUTOMATED RPPF'!$Q$365,5,FALSE)</f>
        <v>285</v>
      </c>
      <c r="I313">
        <f>VLOOKUP($D313,'AUTOMATED RPPF'!$C$2:'AUTOMATED RPPF'!$Q$365,6,FALSE)</f>
        <v>90.296199999999999</v>
      </c>
      <c r="J313">
        <f>VLOOKUP($D313,'AUTOMATED RPPF'!$C$2:'AUTOMATED RPPF'!$Q$365,7,FALSE)</f>
        <v>361</v>
      </c>
      <c r="K313">
        <f>VLOOKUP($D313,'AUTOMATED RPPF'!$C$2:'AUTOMATED RPPF'!$Q$365,8,FALSE)</f>
        <v>95.068200000000004</v>
      </c>
      <c r="L313">
        <f>VLOOKUP($D313,'AUTOMATED RPPF'!$C$2:'AUTOMATED RPPF'!$Q$365,9,FALSE)</f>
        <v>352</v>
      </c>
      <c r="M313">
        <f>VLOOKUP($D313,'AUTOMATED RPPF'!$C$2:'AUTOMATED RPPF'!$Q$365,10,FALSE)</f>
        <v>106.468</v>
      </c>
      <c r="N313">
        <f>VLOOKUP($D313,'AUTOMATED RPPF'!$C$2:'AUTOMATED RPPF'!$Q$365,11,FALSE)</f>
        <v>183</v>
      </c>
      <c r="O313">
        <f>VLOOKUP($D313,'AUTOMATED RPPF'!$C$2:'AUTOMATED RPPF'!$Q$365,12,FALSE)</f>
        <v>105.523</v>
      </c>
      <c r="P313">
        <f>VLOOKUP($D313,'AUTOMATED RPPF'!$C$2:'AUTOMATED RPPF'!$Q$365,13,FALSE)</f>
        <v>135</v>
      </c>
      <c r="Q313">
        <f>VLOOKUP($D313,'AUTOMATED RPPF'!$C$2:'AUTOMATED RPPF'!$Q$365,14,FALSE)</f>
        <v>-10.454499999999999</v>
      </c>
      <c r="R313">
        <f>VLOOKUP($D313,'AUTOMATED RPPF'!$C$2:'AUTOMATED RPPF'!$Q$365,15,FALSE)</f>
        <v>289</v>
      </c>
      <c r="S313" t="str">
        <f t="shared" si="120"/>
        <v>Tarleton St.</v>
      </c>
      <c r="T313">
        <f t="shared" si="121"/>
        <v>95.068200000000004</v>
      </c>
      <c r="U313" t="str">
        <f t="shared" si="122"/>
        <v>Tarleton St.</v>
      </c>
      <c r="V313">
        <f t="shared" si="123"/>
        <v>-0.15502832231086319</v>
      </c>
      <c r="W313" s="13">
        <f t="shared" si="124"/>
        <v>290</v>
      </c>
      <c r="X313" t="str">
        <f t="shared" si="125"/>
        <v>Tarleton St.</v>
      </c>
      <c r="Y313">
        <f t="shared" si="126"/>
        <v>609502.12527432316</v>
      </c>
      <c r="Z313" s="13">
        <f t="shared" si="127"/>
        <v>353</v>
      </c>
      <c r="AA313">
        <f t="shared" si="128"/>
        <v>25.612426517492786</v>
      </c>
      <c r="AB313">
        <f t="shared" si="129"/>
        <v>137</v>
      </c>
      <c r="AC313">
        <f t="shared" si="130"/>
        <v>213.5</v>
      </c>
      <c r="AD313" t="str">
        <f t="shared" si="131"/>
        <v>Tarleton St.</v>
      </c>
      <c r="AE313">
        <f>VLOOKUP($AD313,'AUTOMATED RPPF'!$C$2:'AUTOMATED RPPF'!$AQ$365,17,FALSE)</f>
        <v>0.13523379999999999</v>
      </c>
      <c r="AF313" s="13">
        <f t="shared" si="132"/>
        <v>338</v>
      </c>
      <c r="AG313">
        <f>VLOOKUP($AD313,'AUTOMATED RPPF'!$C$2:'AUTOMATED RPPF'!$AQ$365,16,FALSE)</f>
        <v>0.462119</v>
      </c>
      <c r="AH313" s="13">
        <f t="shared" si="133"/>
        <v>190</v>
      </c>
      <c r="AI313">
        <f t="shared" si="134"/>
        <v>0.29867640000000001</v>
      </c>
      <c r="AJ313" s="13">
        <f t="shared" si="135"/>
        <v>262</v>
      </c>
      <c r="AK313">
        <f>VLOOKUP($AD313,'AUTOMATED RPPF'!$C$2:'AUTOMATED RPPF'!$AQ$365,18,FALSE)</f>
        <v>0.15153320000000001</v>
      </c>
      <c r="AL313" s="13">
        <f t="shared" si="136"/>
        <v>332</v>
      </c>
      <c r="AM313">
        <f>VLOOKUP($AD313,'AUTOMATED RPPF'!$C$2:'AUTOMATED RPPF'!$AQ$365,19,FALSE)</f>
        <v>0.1120343</v>
      </c>
      <c r="AN313" s="13">
        <f t="shared" si="137"/>
        <v>343</v>
      </c>
      <c r="AO313">
        <f t="shared" si="138"/>
        <v>298.91666666666669</v>
      </c>
      <c r="AP313">
        <f>IF(C313=1,(AO313/AE313),REF)</f>
        <v>2210.3694983551945</v>
      </c>
      <c r="AQ313" s="13">
        <f t="shared" si="139"/>
        <v>336</v>
      </c>
      <c r="AR313">
        <f>IF(B313=1,(AO313/AI313),REF)</f>
        <v>1000.8044380696522</v>
      </c>
      <c r="AS313" s="13">
        <f t="shared" si="140"/>
        <v>280</v>
      </c>
      <c r="AT313">
        <f t="shared" si="141"/>
        <v>262</v>
      </c>
      <c r="AU313" t="str">
        <f t="shared" si="142"/>
        <v>Tarleton St.</v>
      </c>
      <c r="AV313">
        <f t="shared" si="143"/>
        <v>6.9415013774426923E-2</v>
      </c>
      <c r="AW313">
        <f t="shared" si="144"/>
        <v>0.14329022993811175</v>
      </c>
      <c r="AX313" t="str">
        <f t="shared" si="145"/>
        <v>Tarleton St.</v>
      </c>
      <c r="AY313">
        <f t="shared" si="146"/>
        <v>0.40803675052456673</v>
      </c>
      <c r="AZ313" s="13">
        <f t="shared" si="147"/>
        <v>305</v>
      </c>
      <c r="BA313" t="str">
        <f t="shared" si="148"/>
        <v>Tarleton St.</v>
      </c>
      <c r="BB313" t="str">
        <f t="shared" si="149"/>
        <v/>
      </c>
      <c r="BC313">
        <v>312</v>
      </c>
    </row>
    <row r="314" spans="1:55" x14ac:dyDescent="0.25">
      <c r="A314">
        <v>1</v>
      </c>
      <c r="B314">
        <v>1</v>
      </c>
      <c r="C314">
        <v>1</v>
      </c>
      <c r="D314" t="s">
        <v>103</v>
      </c>
      <c r="E314">
        <f>VLOOKUP($D314,'AUTOMATED RPPF'!$C$2:'AUTOMATED RPPF'!$Q$365,2,FALSE)</f>
        <v>71.614999999999995</v>
      </c>
      <c r="F314">
        <f>VLOOKUP($D314,'AUTOMATED RPPF'!$C$2:'AUTOMATED RPPF'!$Q$365,3,FALSE)</f>
        <v>29</v>
      </c>
      <c r="G314">
        <f>VLOOKUP($D314,'AUTOMATED RPPF'!$C$2:'AUTOMATED RPPF'!$Q$365,4,FALSE)</f>
        <v>70.710599999999999</v>
      </c>
      <c r="H314">
        <f>VLOOKUP($D314,'AUTOMATED RPPF'!$C$2:'AUTOMATED RPPF'!$Q$365,5,FALSE)</f>
        <v>33</v>
      </c>
      <c r="I314">
        <f>VLOOKUP($D314,'AUTOMATED RPPF'!$C$2:'AUTOMATED RPPF'!$Q$365,6,FALSE)</f>
        <v>102.607</v>
      </c>
      <c r="J314">
        <f>VLOOKUP($D314,'AUTOMATED RPPF'!$C$2:'AUTOMATED RPPF'!$Q$365,7,FALSE)</f>
        <v>262</v>
      </c>
      <c r="K314">
        <f>VLOOKUP($D314,'AUTOMATED RPPF'!$C$2:'AUTOMATED RPPF'!$Q$365,8,FALSE)</f>
        <v>101.191</v>
      </c>
      <c r="L314">
        <f>VLOOKUP($D314,'AUTOMATED RPPF'!$C$2:'AUTOMATED RPPF'!$Q$365,9,FALSE)</f>
        <v>293</v>
      </c>
      <c r="M314">
        <f>VLOOKUP($D314,'AUTOMATED RPPF'!$C$2:'AUTOMATED RPPF'!$Q$365,10,FALSE)</f>
        <v>108.425</v>
      </c>
      <c r="N314">
        <f>VLOOKUP($D314,'AUTOMATED RPPF'!$C$2:'AUTOMATED RPPF'!$Q$365,11,FALSE)</f>
        <v>236</v>
      </c>
      <c r="O314">
        <f>VLOOKUP($D314,'AUTOMATED RPPF'!$C$2:'AUTOMATED RPPF'!$Q$365,12,FALSE)</f>
        <v>112.202</v>
      </c>
      <c r="P314">
        <f>VLOOKUP($D314,'AUTOMATED RPPF'!$C$2:'AUTOMATED RPPF'!$Q$365,13,FALSE)</f>
        <v>260</v>
      </c>
      <c r="Q314">
        <f>VLOOKUP($D314,'AUTOMATED RPPF'!$C$2:'AUTOMATED RPPF'!$Q$365,14,FALSE)</f>
        <v>-11.0107</v>
      </c>
      <c r="R314">
        <f>VLOOKUP($D314,'AUTOMATED RPPF'!$C$2:'AUTOMATED RPPF'!$Q$365,15,FALSE)</f>
        <v>294</v>
      </c>
      <c r="S314" t="str">
        <f t="shared" si="120"/>
        <v>Delaware St.</v>
      </c>
      <c r="T314">
        <f t="shared" si="121"/>
        <v>101.191</v>
      </c>
      <c r="U314" t="str">
        <f t="shared" si="122"/>
        <v>Delaware St.</v>
      </c>
      <c r="V314">
        <f t="shared" si="123"/>
        <v>-0.15375270543880468</v>
      </c>
      <c r="W314" s="13">
        <f t="shared" si="124"/>
        <v>288</v>
      </c>
      <c r="X314" t="str">
        <f t="shared" si="125"/>
        <v>Delaware St.</v>
      </c>
      <c r="Y314">
        <f t="shared" si="126"/>
        <v>733310.277516815</v>
      </c>
      <c r="Z314" s="13">
        <f t="shared" si="127"/>
        <v>241</v>
      </c>
      <c r="AA314">
        <f t="shared" si="128"/>
        <v>26.607064412762554</v>
      </c>
      <c r="AB314">
        <f t="shared" si="129"/>
        <v>191</v>
      </c>
      <c r="AC314">
        <f t="shared" si="130"/>
        <v>239.5</v>
      </c>
      <c r="AD314" t="str">
        <f t="shared" si="131"/>
        <v>Delaware St.</v>
      </c>
      <c r="AE314">
        <f>VLOOKUP($AD314,'AUTOMATED RPPF'!$C$2:'AUTOMATED RPPF'!$AQ$365,17,FALSE)</f>
        <v>0.187832</v>
      </c>
      <c r="AF314" s="13">
        <f t="shared" si="132"/>
        <v>320</v>
      </c>
      <c r="AG314">
        <f>VLOOKUP($AD314,'AUTOMATED RPPF'!$C$2:'AUTOMATED RPPF'!$AQ$365,16,FALSE)</f>
        <v>0.27992790000000001</v>
      </c>
      <c r="AH314" s="13">
        <f t="shared" si="133"/>
        <v>279</v>
      </c>
      <c r="AI314">
        <f t="shared" si="134"/>
        <v>0.23387995</v>
      </c>
      <c r="AJ314" s="13">
        <f t="shared" si="135"/>
        <v>298</v>
      </c>
      <c r="AK314">
        <f>VLOOKUP($AD314,'AUTOMATED RPPF'!$C$2:'AUTOMATED RPPF'!$AQ$365,18,FALSE)</f>
        <v>0.13903389999999999</v>
      </c>
      <c r="AL314" s="13">
        <f t="shared" si="136"/>
        <v>339</v>
      </c>
      <c r="AM314">
        <f>VLOOKUP($AD314,'AUTOMATED RPPF'!$C$2:'AUTOMATED RPPF'!$AQ$365,19,FALSE)</f>
        <v>0.29912539999999999</v>
      </c>
      <c r="AN314" s="13">
        <f t="shared" si="137"/>
        <v>254</v>
      </c>
      <c r="AO314">
        <f t="shared" si="138"/>
        <v>276.58333333333331</v>
      </c>
      <c r="AP314">
        <f>IF(C314=1,(AO314/AE314),REF)</f>
        <v>1472.5037977199481</v>
      </c>
      <c r="AQ314" s="13">
        <f t="shared" si="139"/>
        <v>309</v>
      </c>
      <c r="AR314">
        <f>IF(B314=1,(AO314/AI314),REF)</f>
        <v>1182.5867644205214</v>
      </c>
      <c r="AS314" s="13">
        <f t="shared" si="140"/>
        <v>296</v>
      </c>
      <c r="AT314">
        <f t="shared" si="141"/>
        <v>296</v>
      </c>
      <c r="AU314" t="str">
        <f t="shared" si="142"/>
        <v>Delaware St.</v>
      </c>
      <c r="AV314">
        <f t="shared" si="143"/>
        <v>0.10041037542731485</v>
      </c>
      <c r="AW314">
        <f t="shared" si="144"/>
        <v>0.10988747390169026</v>
      </c>
      <c r="AX314" t="str">
        <f t="shared" si="145"/>
        <v>Delaware St.</v>
      </c>
      <c r="AY314">
        <f t="shared" si="146"/>
        <v>0.40618317896011297</v>
      </c>
      <c r="AZ314" s="13">
        <f t="shared" si="147"/>
        <v>309</v>
      </c>
      <c r="BA314" t="str">
        <f t="shared" si="148"/>
        <v>Delaware St.</v>
      </c>
      <c r="BB314" t="str">
        <f t="shared" si="149"/>
        <v/>
      </c>
      <c r="BC314">
        <v>313</v>
      </c>
    </row>
    <row r="315" spans="1:55" x14ac:dyDescent="0.25">
      <c r="A315">
        <v>1</v>
      </c>
      <c r="B315">
        <v>1</v>
      </c>
      <c r="C315">
        <v>1</v>
      </c>
      <c r="D315" t="s">
        <v>60</v>
      </c>
      <c r="E315">
        <f>VLOOKUP($D315,'AUTOMATED RPPF'!$C$2:'AUTOMATED RPPF'!$Q$365,2,FALSE)</f>
        <v>66.485200000000006</v>
      </c>
      <c r="F315">
        <f>VLOOKUP($D315,'AUTOMATED RPPF'!$C$2:'AUTOMATED RPPF'!$Q$365,3,FALSE)</f>
        <v>266</v>
      </c>
      <c r="G315">
        <f>VLOOKUP($D315,'AUTOMATED RPPF'!$C$2:'AUTOMATED RPPF'!$Q$365,4,FALSE)</f>
        <v>65.820800000000006</v>
      </c>
      <c r="H315">
        <f>VLOOKUP($D315,'AUTOMATED RPPF'!$C$2:'AUTOMATED RPPF'!$Q$365,5,FALSE)</f>
        <v>257</v>
      </c>
      <c r="I315">
        <f>VLOOKUP($D315,'AUTOMATED RPPF'!$C$2:'AUTOMATED RPPF'!$Q$365,6,FALSE)</f>
        <v>101.70099999999999</v>
      </c>
      <c r="J315">
        <f>VLOOKUP($D315,'AUTOMATED RPPF'!$C$2:'AUTOMATED RPPF'!$Q$365,7,FALSE)</f>
        <v>271</v>
      </c>
      <c r="K315">
        <f>VLOOKUP($D315,'AUTOMATED RPPF'!$C$2:'AUTOMATED RPPF'!$Q$365,8,FALSE)</f>
        <v>100.383</v>
      </c>
      <c r="L315">
        <f>VLOOKUP($D315,'AUTOMATED RPPF'!$C$2:'AUTOMATED RPPF'!$Q$365,9,FALSE)</f>
        <v>304</v>
      </c>
      <c r="M315">
        <f>VLOOKUP($D315,'AUTOMATED RPPF'!$C$2:'AUTOMATED RPPF'!$Q$365,10,FALSE)</f>
        <v>108.926</v>
      </c>
      <c r="N315">
        <f>VLOOKUP($D315,'AUTOMATED RPPF'!$C$2:'AUTOMATED RPPF'!$Q$365,11,FALSE)</f>
        <v>248</v>
      </c>
      <c r="O315">
        <f>VLOOKUP($D315,'AUTOMATED RPPF'!$C$2:'AUTOMATED RPPF'!$Q$365,12,FALSE)</f>
        <v>112.935</v>
      </c>
      <c r="P315">
        <f>VLOOKUP($D315,'AUTOMATED RPPF'!$C$2:'AUTOMATED RPPF'!$Q$365,13,FALSE)</f>
        <v>283</v>
      </c>
      <c r="Q315">
        <f>VLOOKUP($D315,'AUTOMATED RPPF'!$C$2:'AUTOMATED RPPF'!$Q$365,14,FALSE)</f>
        <v>-12.552300000000001</v>
      </c>
      <c r="R315">
        <f>VLOOKUP($D315,'AUTOMATED RPPF'!$C$2:'AUTOMATED RPPF'!$Q$365,15,FALSE)</f>
        <v>312</v>
      </c>
      <c r="S315" t="str">
        <f t="shared" si="120"/>
        <v>Binghamton</v>
      </c>
      <c r="T315">
        <f t="shared" si="121"/>
        <v>100.383</v>
      </c>
      <c r="U315" t="str">
        <f t="shared" si="122"/>
        <v>Binghamton</v>
      </c>
      <c r="V315">
        <f t="shared" si="123"/>
        <v>-0.18879389698760032</v>
      </c>
      <c r="W315" s="13">
        <f t="shared" si="124"/>
        <v>311</v>
      </c>
      <c r="X315" t="str">
        <f t="shared" si="125"/>
        <v>Binghamton</v>
      </c>
      <c r="Y315">
        <f t="shared" si="126"/>
        <v>669954.51896750287</v>
      </c>
      <c r="Z315" s="13">
        <f t="shared" si="127"/>
        <v>315</v>
      </c>
      <c r="AA315">
        <f t="shared" si="128"/>
        <v>28.960143558936615</v>
      </c>
      <c r="AB315">
        <f t="shared" si="129"/>
        <v>307</v>
      </c>
      <c r="AC315">
        <f t="shared" si="130"/>
        <v>309</v>
      </c>
      <c r="AD315" t="str">
        <f t="shared" si="131"/>
        <v>Binghamton</v>
      </c>
      <c r="AE315">
        <f>VLOOKUP($AD315,'AUTOMATED RPPF'!$C$2:'AUTOMATED RPPF'!$AQ$365,17,FALSE)</f>
        <v>0.19313169999999999</v>
      </c>
      <c r="AF315" s="13">
        <f t="shared" si="132"/>
        <v>317</v>
      </c>
      <c r="AG315">
        <f>VLOOKUP($AD315,'AUTOMATED RPPF'!$C$2:'AUTOMATED RPPF'!$AQ$365,16,FALSE)</f>
        <v>0.27272829999999998</v>
      </c>
      <c r="AH315" s="13">
        <f t="shared" si="133"/>
        <v>283</v>
      </c>
      <c r="AI315">
        <f t="shared" si="134"/>
        <v>0.23292999999999997</v>
      </c>
      <c r="AJ315" s="13">
        <f t="shared" si="135"/>
        <v>301</v>
      </c>
      <c r="AK315">
        <f>VLOOKUP($AD315,'AUTOMATED RPPF'!$C$2:'AUTOMATED RPPF'!$AQ$365,18,FALSE)</f>
        <v>0.18133199999999999</v>
      </c>
      <c r="AL315" s="13">
        <f t="shared" si="136"/>
        <v>320</v>
      </c>
      <c r="AM315">
        <f>VLOOKUP($AD315,'AUTOMATED RPPF'!$C$2:'AUTOMATED RPPF'!$AQ$365,19,FALSE)</f>
        <v>0.23572870000000001</v>
      </c>
      <c r="AN315" s="13">
        <f t="shared" si="137"/>
        <v>287</v>
      </c>
      <c r="AO315">
        <f t="shared" si="138"/>
        <v>307.16666666666669</v>
      </c>
      <c r="AP315">
        <f>IF(C315=1,(AO315/AE315),REF)</f>
        <v>1590.4518350258745</v>
      </c>
      <c r="AQ315" s="13">
        <f t="shared" si="139"/>
        <v>316</v>
      </c>
      <c r="AR315">
        <f>IF(B315=1,(AO315/AI315),REF)</f>
        <v>1318.7080524907342</v>
      </c>
      <c r="AS315" s="13">
        <f t="shared" si="140"/>
        <v>305</v>
      </c>
      <c r="AT315">
        <f t="shared" si="141"/>
        <v>301</v>
      </c>
      <c r="AU315" t="str">
        <f t="shared" si="142"/>
        <v>Binghamton</v>
      </c>
      <c r="AV315">
        <f t="shared" si="143"/>
        <v>0.1024509905052244</v>
      </c>
      <c r="AW315">
        <f t="shared" si="144"/>
        <v>0.10796081857193383</v>
      </c>
      <c r="AX315" t="str">
        <f t="shared" si="145"/>
        <v>Binghamton</v>
      </c>
      <c r="AY315">
        <f t="shared" si="146"/>
        <v>0.40627120840980374</v>
      </c>
      <c r="AZ315" s="13">
        <f t="shared" si="147"/>
        <v>308</v>
      </c>
      <c r="BA315" t="str">
        <f t="shared" si="148"/>
        <v>Binghamton</v>
      </c>
      <c r="BB315" t="str">
        <f t="shared" si="149"/>
        <v/>
      </c>
      <c r="BC315">
        <v>314</v>
      </c>
    </row>
    <row r="316" spans="1:55" x14ac:dyDescent="0.25">
      <c r="A316">
        <v>1</v>
      </c>
      <c r="B316">
        <v>1</v>
      </c>
      <c r="C316">
        <v>1</v>
      </c>
      <c r="D316" t="s">
        <v>120</v>
      </c>
      <c r="E316">
        <f>VLOOKUP($D316,'AUTOMATED RPPF'!$C$2:'AUTOMATED RPPF'!$Q$365,2,FALSE)</f>
        <v>68.8232</v>
      </c>
      <c r="F316">
        <f>VLOOKUP($D316,'AUTOMATED RPPF'!$C$2:'AUTOMATED RPPF'!$Q$365,3,FALSE)</f>
        <v>144</v>
      </c>
      <c r="G316">
        <f>VLOOKUP($D316,'AUTOMATED RPPF'!$C$2:'AUTOMATED RPPF'!$Q$365,4,FALSE)</f>
        <v>69.169899999999998</v>
      </c>
      <c r="H316">
        <f>VLOOKUP($D316,'AUTOMATED RPPF'!$C$2:'AUTOMATED RPPF'!$Q$365,5,FALSE)</f>
        <v>86</v>
      </c>
      <c r="I316">
        <f>VLOOKUP($D316,'AUTOMATED RPPF'!$C$2:'AUTOMATED RPPF'!$Q$365,6,FALSE)</f>
        <v>101.702</v>
      </c>
      <c r="J316">
        <f>VLOOKUP($D316,'AUTOMATED RPPF'!$C$2:'AUTOMATED RPPF'!$Q$365,7,FALSE)</f>
        <v>270</v>
      </c>
      <c r="K316">
        <f>VLOOKUP($D316,'AUTOMATED RPPF'!$C$2:'AUTOMATED RPPF'!$Q$365,8,FALSE)</f>
        <v>100.202</v>
      </c>
      <c r="L316">
        <f>VLOOKUP($D316,'AUTOMATED RPPF'!$C$2:'AUTOMATED RPPF'!$Q$365,9,FALSE)</f>
        <v>306</v>
      </c>
      <c r="M316">
        <f>VLOOKUP($D316,'AUTOMATED RPPF'!$C$2:'AUTOMATED RPPF'!$Q$365,10,FALSE)</f>
        <v>108.047</v>
      </c>
      <c r="N316">
        <f>VLOOKUP($D316,'AUTOMATED RPPF'!$C$2:'AUTOMATED RPPF'!$Q$365,11,FALSE)</f>
        <v>230</v>
      </c>
      <c r="O316">
        <f>VLOOKUP($D316,'AUTOMATED RPPF'!$C$2:'AUTOMATED RPPF'!$Q$365,12,FALSE)</f>
        <v>112.56</v>
      </c>
      <c r="P316">
        <f>VLOOKUP($D316,'AUTOMATED RPPF'!$C$2:'AUTOMATED RPPF'!$Q$365,13,FALSE)</f>
        <v>271</v>
      </c>
      <c r="Q316">
        <f>VLOOKUP($D316,'AUTOMATED RPPF'!$C$2:'AUTOMATED RPPF'!$Q$365,14,FALSE)</f>
        <v>-12.3589</v>
      </c>
      <c r="R316">
        <f>VLOOKUP($D316,'AUTOMATED RPPF'!$C$2:'AUTOMATED RPPF'!$Q$365,15,FALSE)</f>
        <v>308</v>
      </c>
      <c r="S316" t="str">
        <f t="shared" si="120"/>
        <v>Fairleigh Dickinson</v>
      </c>
      <c r="T316">
        <f t="shared" si="121"/>
        <v>100.202</v>
      </c>
      <c r="U316" t="str">
        <f t="shared" si="122"/>
        <v>Fairleigh Dickinson</v>
      </c>
      <c r="V316">
        <f t="shared" si="123"/>
        <v>-0.17956154320054871</v>
      </c>
      <c r="W316" s="13">
        <f t="shared" si="124"/>
        <v>307</v>
      </c>
      <c r="X316" t="str">
        <f t="shared" si="125"/>
        <v>Fairleigh Dickinson</v>
      </c>
      <c r="Y316">
        <f t="shared" si="126"/>
        <v>691015.2655418528</v>
      </c>
      <c r="Z316" s="13">
        <f t="shared" si="127"/>
        <v>293</v>
      </c>
      <c r="AA316">
        <f t="shared" si="128"/>
        <v>27.827851260546584</v>
      </c>
      <c r="AB316">
        <f t="shared" si="129"/>
        <v>255</v>
      </c>
      <c r="AC316">
        <f t="shared" si="130"/>
        <v>281</v>
      </c>
      <c r="AD316" t="str">
        <f t="shared" si="131"/>
        <v>Fairleigh Dickinson</v>
      </c>
      <c r="AE316">
        <f>VLOOKUP($AD316,'AUTOMATED RPPF'!$C$2:'AUTOMATED RPPF'!$AQ$365,17,FALSE)</f>
        <v>0.20453060000000001</v>
      </c>
      <c r="AF316" s="13">
        <f t="shared" si="132"/>
        <v>306</v>
      </c>
      <c r="AG316">
        <f>VLOOKUP($AD316,'AUTOMATED RPPF'!$C$2:'AUTOMATED RPPF'!$AQ$365,16,FALSE)</f>
        <v>0.22212989999999999</v>
      </c>
      <c r="AH316" s="13">
        <f t="shared" si="133"/>
        <v>299</v>
      </c>
      <c r="AI316">
        <f t="shared" si="134"/>
        <v>0.21333025</v>
      </c>
      <c r="AJ316" s="13">
        <f t="shared" si="135"/>
        <v>312</v>
      </c>
      <c r="AK316">
        <f>VLOOKUP($AD316,'AUTOMATED RPPF'!$C$2:'AUTOMATED RPPF'!$AQ$365,18,FALSE)</f>
        <v>0.1930317</v>
      </c>
      <c r="AL316" s="13">
        <f t="shared" si="136"/>
        <v>317</v>
      </c>
      <c r="AM316">
        <f>VLOOKUP($AD316,'AUTOMATED RPPF'!$C$2:'AUTOMATED RPPF'!$AQ$365,19,FALSE)</f>
        <v>0.26642690000000002</v>
      </c>
      <c r="AN316" s="13">
        <f t="shared" si="137"/>
        <v>269</v>
      </c>
      <c r="AO316">
        <f t="shared" si="138"/>
        <v>296.5</v>
      </c>
      <c r="AP316">
        <f>IF(C316=1,(AO316/AE316),REF)</f>
        <v>1449.6608331467271</v>
      </c>
      <c r="AQ316" s="13">
        <f t="shared" si="139"/>
        <v>308</v>
      </c>
      <c r="AR316">
        <f>IF(B316=1,(AO316/AI316),REF)</f>
        <v>1389.8638378757819</v>
      </c>
      <c r="AS316" s="13">
        <f t="shared" si="140"/>
        <v>311</v>
      </c>
      <c r="AT316">
        <f t="shared" si="141"/>
        <v>308</v>
      </c>
      <c r="AU316" t="str">
        <f t="shared" si="142"/>
        <v>Fairleigh Dickinson</v>
      </c>
      <c r="AV316">
        <f t="shared" si="143"/>
        <v>0.10950811472053672</v>
      </c>
      <c r="AW316">
        <f t="shared" si="144"/>
        <v>9.8229115784401008E-2</v>
      </c>
      <c r="AX316" t="str">
        <f t="shared" si="145"/>
        <v>Fairleigh Dickinson</v>
      </c>
      <c r="AY316">
        <f t="shared" si="146"/>
        <v>0.40419760579398767</v>
      </c>
      <c r="AZ316" s="13">
        <f t="shared" si="147"/>
        <v>311</v>
      </c>
      <c r="BA316" t="str">
        <f t="shared" si="148"/>
        <v>Fairleigh Dickinson</v>
      </c>
      <c r="BB316" t="str">
        <f t="shared" si="149"/>
        <v/>
      </c>
      <c r="BC316">
        <v>315</v>
      </c>
    </row>
    <row r="317" spans="1:55" x14ac:dyDescent="0.25">
      <c r="A317">
        <v>1</v>
      </c>
      <c r="B317">
        <v>1</v>
      </c>
      <c r="C317">
        <v>1</v>
      </c>
      <c r="D317" t="s">
        <v>172</v>
      </c>
      <c r="E317">
        <f>VLOOKUP($D317,'AUTOMATED RPPF'!$C$2:'AUTOMATED RPPF'!$Q$365,2,FALSE)</f>
        <v>65.832400000000007</v>
      </c>
      <c r="F317">
        <f>VLOOKUP($D317,'AUTOMATED RPPF'!$C$2:'AUTOMATED RPPF'!$Q$365,3,FALSE)</f>
        <v>300</v>
      </c>
      <c r="G317">
        <f>VLOOKUP($D317,'AUTOMATED RPPF'!$C$2:'AUTOMATED RPPF'!$Q$365,4,FALSE)</f>
        <v>65.994200000000006</v>
      </c>
      <c r="H317">
        <f>VLOOKUP($D317,'AUTOMATED RPPF'!$C$2:'AUTOMATED RPPF'!$Q$365,5,FALSE)</f>
        <v>252</v>
      </c>
      <c r="I317">
        <f>VLOOKUP($D317,'AUTOMATED RPPF'!$C$2:'AUTOMATED RPPF'!$Q$365,6,FALSE)</f>
        <v>100.636</v>
      </c>
      <c r="J317">
        <f>VLOOKUP($D317,'AUTOMATED RPPF'!$C$2:'AUTOMATED RPPF'!$Q$365,7,FALSE)</f>
        <v>297</v>
      </c>
      <c r="K317">
        <f>VLOOKUP($D317,'AUTOMATED RPPF'!$C$2:'AUTOMATED RPPF'!$Q$365,8,FALSE)</f>
        <v>97.991600000000005</v>
      </c>
      <c r="L317">
        <f>VLOOKUP($D317,'AUTOMATED RPPF'!$C$2:'AUTOMATED RPPF'!$Q$365,9,FALSE)</f>
        <v>336</v>
      </c>
      <c r="M317">
        <f>VLOOKUP($D317,'AUTOMATED RPPF'!$C$2:'AUTOMATED RPPF'!$Q$365,10,FALSE)</f>
        <v>104.687</v>
      </c>
      <c r="N317">
        <f>VLOOKUP($D317,'AUTOMATED RPPF'!$C$2:'AUTOMATED RPPF'!$Q$365,11,FALSE)</f>
        <v>148</v>
      </c>
      <c r="O317">
        <f>VLOOKUP($D317,'AUTOMATED RPPF'!$C$2:'AUTOMATED RPPF'!$Q$365,12,FALSE)</f>
        <v>109.51300000000001</v>
      </c>
      <c r="P317">
        <f>VLOOKUP($D317,'AUTOMATED RPPF'!$C$2:'AUTOMATED RPPF'!$Q$365,13,FALSE)</f>
        <v>210</v>
      </c>
      <c r="Q317">
        <f>VLOOKUP($D317,'AUTOMATED RPPF'!$C$2:'AUTOMATED RPPF'!$Q$365,14,FALSE)</f>
        <v>-11.5214</v>
      </c>
      <c r="R317">
        <f>VLOOKUP($D317,'AUTOMATED RPPF'!$C$2:'AUTOMATED RPPF'!$Q$365,15,FALSE)</f>
        <v>301</v>
      </c>
      <c r="S317" t="str">
        <f t="shared" si="120"/>
        <v>Lafayette</v>
      </c>
      <c r="T317">
        <f t="shared" si="121"/>
        <v>97.991600000000005</v>
      </c>
      <c r="U317" t="str">
        <f t="shared" si="122"/>
        <v>Lafayette</v>
      </c>
      <c r="V317">
        <f t="shared" si="123"/>
        <v>-0.17501108876480273</v>
      </c>
      <c r="W317" s="13">
        <f t="shared" si="124"/>
        <v>305</v>
      </c>
      <c r="X317" t="str">
        <f t="shared" si="125"/>
        <v>Lafayette</v>
      </c>
      <c r="Y317">
        <f t="shared" si="126"/>
        <v>632145.98778177437</v>
      </c>
      <c r="Z317" s="13">
        <f t="shared" si="127"/>
        <v>342</v>
      </c>
      <c r="AA317">
        <f t="shared" si="128"/>
        <v>27.842318279025907</v>
      </c>
      <c r="AB317">
        <f t="shared" si="129"/>
        <v>259</v>
      </c>
      <c r="AC317">
        <f t="shared" si="130"/>
        <v>282</v>
      </c>
      <c r="AD317" t="str">
        <f t="shared" si="131"/>
        <v>Lafayette</v>
      </c>
      <c r="AE317">
        <f>VLOOKUP($AD317,'AUTOMATED RPPF'!$C$2:'AUTOMATED RPPF'!$AQ$365,17,FALSE)</f>
        <v>0.19643140000000001</v>
      </c>
      <c r="AF317" s="13">
        <f t="shared" si="132"/>
        <v>314</v>
      </c>
      <c r="AG317">
        <f>VLOOKUP($AD317,'AUTOMATED RPPF'!$C$2:'AUTOMATED RPPF'!$AQ$365,16,FALSE)</f>
        <v>0.2216301</v>
      </c>
      <c r="AH317" s="13">
        <f t="shared" si="133"/>
        <v>301</v>
      </c>
      <c r="AI317">
        <f t="shared" si="134"/>
        <v>0.20903074999999999</v>
      </c>
      <c r="AJ317" s="13">
        <f t="shared" si="135"/>
        <v>315</v>
      </c>
      <c r="AK317">
        <f>VLOOKUP($AD317,'AUTOMATED RPPF'!$C$2:'AUTOMATED RPPF'!$AQ$365,18,FALSE)</f>
        <v>0.20273079999999999</v>
      </c>
      <c r="AL317" s="13">
        <f t="shared" si="136"/>
        <v>308</v>
      </c>
      <c r="AM317">
        <f>VLOOKUP($AD317,'AUTOMATED RPPF'!$C$2:'AUTOMATED RPPF'!$AQ$365,19,FALSE)</f>
        <v>0.23012920000000001</v>
      </c>
      <c r="AN317" s="13">
        <f t="shared" si="137"/>
        <v>292</v>
      </c>
      <c r="AO317">
        <f t="shared" si="138"/>
        <v>307.33333333333331</v>
      </c>
      <c r="AP317">
        <f>IF(C317=1,(AO317/AE317),REF)</f>
        <v>1564.5835306032197</v>
      </c>
      <c r="AQ317" s="13">
        <f t="shared" si="139"/>
        <v>312</v>
      </c>
      <c r="AR317">
        <f>IF(B317=1,(AO317/AI317),REF)</f>
        <v>1470.278097042341</v>
      </c>
      <c r="AS317" s="13">
        <f t="shared" si="140"/>
        <v>315</v>
      </c>
      <c r="AT317">
        <f t="shared" si="141"/>
        <v>308</v>
      </c>
      <c r="AU317" t="str">
        <f t="shared" si="142"/>
        <v>Lafayette</v>
      </c>
      <c r="AV317">
        <f t="shared" si="143"/>
        <v>0.104372404066606</v>
      </c>
      <c r="AW317">
        <f t="shared" si="144"/>
        <v>9.5575057333753002E-2</v>
      </c>
      <c r="AX317" t="str">
        <f t="shared" si="145"/>
        <v>Lafayette</v>
      </c>
      <c r="AY317">
        <f t="shared" si="146"/>
        <v>0.3980653352698485</v>
      </c>
      <c r="AZ317" s="13">
        <f t="shared" si="147"/>
        <v>316</v>
      </c>
      <c r="BA317" t="str">
        <f t="shared" si="148"/>
        <v>Lafayette</v>
      </c>
      <c r="BB317" t="str">
        <f t="shared" si="149"/>
        <v/>
      </c>
      <c r="BC317">
        <v>316</v>
      </c>
    </row>
    <row r="318" spans="1:55" x14ac:dyDescent="0.25">
      <c r="A318">
        <v>1</v>
      </c>
      <c r="B318">
        <v>1</v>
      </c>
      <c r="C318">
        <v>1</v>
      </c>
      <c r="D318" t="s">
        <v>181</v>
      </c>
      <c r="E318">
        <f>VLOOKUP($D318,'AUTOMATED RPPF'!$C$2:'AUTOMATED RPPF'!$Q$365,2,FALSE)</f>
        <v>65.896199999999993</v>
      </c>
      <c r="F318">
        <f>VLOOKUP($D318,'AUTOMATED RPPF'!$C$2:'AUTOMATED RPPF'!$Q$365,3,FALSE)</f>
        <v>295</v>
      </c>
      <c r="G318">
        <f>VLOOKUP($D318,'AUTOMATED RPPF'!$C$2:'AUTOMATED RPPF'!$Q$365,4,FALSE)</f>
        <v>64.214500000000001</v>
      </c>
      <c r="H318">
        <f>VLOOKUP($D318,'AUTOMATED RPPF'!$C$2:'AUTOMATED RPPF'!$Q$365,5,FALSE)</f>
        <v>329</v>
      </c>
      <c r="I318">
        <f>VLOOKUP($D318,'AUTOMATED RPPF'!$C$2:'AUTOMATED RPPF'!$Q$365,6,FALSE)</f>
        <v>98.538799999999995</v>
      </c>
      <c r="J318">
        <f>VLOOKUP($D318,'AUTOMATED RPPF'!$C$2:'AUTOMATED RPPF'!$Q$365,7,FALSE)</f>
        <v>317</v>
      </c>
      <c r="K318">
        <f>VLOOKUP($D318,'AUTOMATED RPPF'!$C$2:'AUTOMATED RPPF'!$Q$365,8,FALSE)</f>
        <v>103.24299999999999</v>
      </c>
      <c r="L318">
        <f>VLOOKUP($D318,'AUTOMATED RPPF'!$C$2:'AUTOMATED RPPF'!$Q$365,9,FALSE)</f>
        <v>255</v>
      </c>
      <c r="M318">
        <f>VLOOKUP($D318,'AUTOMATED RPPF'!$C$2:'AUTOMATED RPPF'!$Q$365,10,FALSE)</f>
        <v>113.723</v>
      </c>
      <c r="N318">
        <f>VLOOKUP($D318,'AUTOMATED RPPF'!$C$2:'AUTOMATED RPPF'!$Q$365,11,FALSE)</f>
        <v>337</v>
      </c>
      <c r="O318">
        <f>VLOOKUP($D318,'AUTOMATED RPPF'!$C$2:'AUTOMATED RPPF'!$Q$365,12,FALSE)</f>
        <v>115.76</v>
      </c>
      <c r="P318">
        <f>VLOOKUP($D318,'AUTOMATED RPPF'!$C$2:'AUTOMATED RPPF'!$Q$365,13,FALSE)</f>
        <v>328</v>
      </c>
      <c r="Q318">
        <f>VLOOKUP($D318,'AUTOMATED RPPF'!$C$2:'AUTOMATED RPPF'!$Q$365,14,FALSE)</f>
        <v>-12.516500000000001</v>
      </c>
      <c r="R318">
        <f>VLOOKUP($D318,'AUTOMATED RPPF'!$C$2:'AUTOMATED RPPF'!$Q$365,15,FALSE)</f>
        <v>311</v>
      </c>
      <c r="S318" t="str">
        <f t="shared" si="120"/>
        <v>Long Beach St.</v>
      </c>
      <c r="T318">
        <f t="shared" si="121"/>
        <v>103.24299999999999</v>
      </c>
      <c r="U318" t="str">
        <f t="shared" si="122"/>
        <v>Long Beach St.</v>
      </c>
      <c r="V318">
        <f t="shared" si="123"/>
        <v>-0.18995025509816971</v>
      </c>
      <c r="W318" s="13">
        <f t="shared" si="124"/>
        <v>313</v>
      </c>
      <c r="X318" t="str">
        <f t="shared" si="125"/>
        <v>Long Beach St.</v>
      </c>
      <c r="Y318">
        <f t="shared" si="126"/>
        <v>702395.30888431368</v>
      </c>
      <c r="Z318" s="13">
        <f t="shared" si="127"/>
        <v>275</v>
      </c>
      <c r="AA318">
        <f t="shared" si="128"/>
        <v>30.397177387232418</v>
      </c>
      <c r="AB318">
        <f t="shared" si="129"/>
        <v>346</v>
      </c>
      <c r="AC318">
        <f t="shared" si="130"/>
        <v>329.5</v>
      </c>
      <c r="AD318" t="str">
        <f t="shared" si="131"/>
        <v>Long Beach St.</v>
      </c>
      <c r="AE318">
        <f>VLOOKUP($AD318,'AUTOMATED RPPF'!$C$2:'AUTOMATED RPPF'!$AQ$365,17,FALSE)</f>
        <v>0.2148302</v>
      </c>
      <c r="AF318" s="13">
        <f t="shared" si="132"/>
        <v>302</v>
      </c>
      <c r="AG318">
        <f>VLOOKUP($AD318,'AUTOMATED RPPF'!$C$2:'AUTOMATED RPPF'!$AQ$365,16,FALSE)</f>
        <v>0.18423200000000001</v>
      </c>
      <c r="AH318" s="13">
        <f t="shared" si="133"/>
        <v>320</v>
      </c>
      <c r="AI318">
        <f t="shared" si="134"/>
        <v>0.19953110000000002</v>
      </c>
      <c r="AJ318" s="13">
        <f t="shared" si="135"/>
        <v>319</v>
      </c>
      <c r="AK318">
        <f>VLOOKUP($AD318,'AUTOMATED RPPF'!$C$2:'AUTOMATED RPPF'!$AQ$365,18,FALSE)</f>
        <v>0.21652969999999999</v>
      </c>
      <c r="AL318" s="13">
        <f t="shared" si="136"/>
        <v>297</v>
      </c>
      <c r="AM318">
        <f>VLOOKUP($AD318,'AUTOMATED RPPF'!$C$2:'AUTOMATED RPPF'!$AQ$365,19,FALSE)</f>
        <v>0.1526324</v>
      </c>
      <c r="AN318" s="13">
        <f t="shared" si="137"/>
        <v>324</v>
      </c>
      <c r="AO318">
        <f t="shared" si="138"/>
        <v>309.58333333333331</v>
      </c>
      <c r="AP318">
        <f>IF(C318=1,(AO318/AE318),REF)</f>
        <v>1441.0605833506338</v>
      </c>
      <c r="AQ318" s="13">
        <f t="shared" si="139"/>
        <v>307</v>
      </c>
      <c r="AR318">
        <f>IF(B318=1,(AO318/AI318),REF)</f>
        <v>1551.5542856894654</v>
      </c>
      <c r="AS318" s="13">
        <f t="shared" si="140"/>
        <v>319</v>
      </c>
      <c r="AT318">
        <f t="shared" si="141"/>
        <v>297</v>
      </c>
      <c r="AU318" t="str">
        <f t="shared" si="142"/>
        <v>Long Beach St.</v>
      </c>
      <c r="AV318">
        <f t="shared" si="143"/>
        <v>0.11509110485785323</v>
      </c>
      <c r="AW318">
        <f t="shared" si="144"/>
        <v>9.0619998204716459E-2</v>
      </c>
      <c r="AX318" t="str">
        <f t="shared" si="145"/>
        <v>Long Beach St.</v>
      </c>
      <c r="AY318">
        <f t="shared" si="146"/>
        <v>0.40261606036775621</v>
      </c>
      <c r="AZ318" s="13">
        <f t="shared" si="147"/>
        <v>312</v>
      </c>
      <c r="BA318" t="str">
        <f t="shared" si="148"/>
        <v>Long Beach St.</v>
      </c>
      <c r="BB318" t="str">
        <f t="shared" si="149"/>
        <v/>
      </c>
      <c r="BC318">
        <v>317</v>
      </c>
    </row>
    <row r="319" spans="1:55" x14ac:dyDescent="0.25">
      <c r="A319">
        <v>1</v>
      </c>
      <c r="B319">
        <v>1</v>
      </c>
      <c r="C319">
        <v>1</v>
      </c>
      <c r="D319" t="s">
        <v>235</v>
      </c>
      <c r="E319">
        <f>VLOOKUP($D319,'AUTOMATED RPPF'!$C$2:'AUTOMATED RPPF'!$Q$365,2,FALSE)</f>
        <v>70.4101</v>
      </c>
      <c r="F319">
        <f>VLOOKUP($D319,'AUTOMATED RPPF'!$C$2:'AUTOMATED RPPF'!$Q$365,3,FALSE)</f>
        <v>65</v>
      </c>
      <c r="G319">
        <f>VLOOKUP($D319,'AUTOMATED RPPF'!$C$2:'AUTOMATED RPPF'!$Q$365,4,FALSE)</f>
        <v>70.204899999999995</v>
      </c>
      <c r="H319">
        <f>VLOOKUP($D319,'AUTOMATED RPPF'!$C$2:'AUTOMATED RPPF'!$Q$365,5,FALSE)</f>
        <v>48</v>
      </c>
      <c r="I319">
        <f>VLOOKUP($D319,'AUTOMATED RPPF'!$C$2:'AUTOMATED RPPF'!$Q$365,6,FALSE)</f>
        <v>99.513300000000001</v>
      </c>
      <c r="J319">
        <f>VLOOKUP($D319,'AUTOMATED RPPF'!$C$2:'AUTOMATED RPPF'!$Q$365,7,FALSE)</f>
        <v>308</v>
      </c>
      <c r="K319">
        <f>VLOOKUP($D319,'AUTOMATED RPPF'!$C$2:'AUTOMATED RPPF'!$Q$365,8,FALSE)</f>
        <v>99.489199999999997</v>
      </c>
      <c r="L319">
        <f>VLOOKUP($D319,'AUTOMATED RPPF'!$C$2:'AUTOMATED RPPF'!$Q$365,9,FALSE)</f>
        <v>322</v>
      </c>
      <c r="M319">
        <f>VLOOKUP($D319,'AUTOMATED RPPF'!$C$2:'AUTOMATED RPPF'!$Q$365,10,FALSE)</f>
        <v>111.73399999999999</v>
      </c>
      <c r="N319">
        <f>VLOOKUP($D319,'AUTOMATED RPPF'!$C$2:'AUTOMATED RPPF'!$Q$365,11,FALSE)</f>
        <v>308</v>
      </c>
      <c r="O319">
        <f>VLOOKUP($D319,'AUTOMATED RPPF'!$C$2:'AUTOMATED RPPF'!$Q$365,12,FALSE)</f>
        <v>114.342</v>
      </c>
      <c r="P319">
        <f>VLOOKUP($D319,'AUTOMATED RPPF'!$C$2:'AUTOMATED RPPF'!$Q$365,13,FALSE)</f>
        <v>310</v>
      </c>
      <c r="Q319">
        <f>VLOOKUP($D319,'AUTOMATED RPPF'!$C$2:'AUTOMATED RPPF'!$Q$365,14,FALSE)</f>
        <v>-14.8531</v>
      </c>
      <c r="R319">
        <f>VLOOKUP($D319,'AUTOMATED RPPF'!$C$2:'AUTOMATED RPPF'!$Q$365,15,FALSE)</f>
        <v>327</v>
      </c>
      <c r="S319" t="str">
        <f t="shared" si="120"/>
        <v>North Carolina A&amp;T</v>
      </c>
      <c r="T319">
        <f t="shared" si="121"/>
        <v>99.489199999999997</v>
      </c>
      <c r="U319" t="str">
        <f t="shared" si="122"/>
        <v>North Carolina A&amp;T</v>
      </c>
      <c r="V319">
        <f t="shared" si="123"/>
        <v>-0.21094700902285329</v>
      </c>
      <c r="W319" s="13">
        <f t="shared" si="124"/>
        <v>325</v>
      </c>
      <c r="X319" t="str">
        <f t="shared" si="125"/>
        <v>North Carolina A&amp;T</v>
      </c>
      <c r="Y319">
        <f t="shared" si="126"/>
        <v>696926.2753507141</v>
      </c>
      <c r="Z319" s="13">
        <f t="shared" si="127"/>
        <v>282</v>
      </c>
      <c r="AA319">
        <f t="shared" si="128"/>
        <v>27.892940078250469</v>
      </c>
      <c r="AB319">
        <f t="shared" si="129"/>
        <v>262</v>
      </c>
      <c r="AC319">
        <f t="shared" si="130"/>
        <v>293.5</v>
      </c>
      <c r="AD319" t="str">
        <f t="shared" si="131"/>
        <v>North Carolina A&amp;T</v>
      </c>
      <c r="AE319">
        <f>VLOOKUP($AD319,'AUTOMATED RPPF'!$C$2:'AUTOMATED RPPF'!$AQ$365,17,FALSE)</f>
        <v>0.21653</v>
      </c>
      <c r="AF319" s="13">
        <f t="shared" si="132"/>
        <v>300</v>
      </c>
      <c r="AG319">
        <f>VLOOKUP($AD319,'AUTOMATED RPPF'!$C$2:'AUTOMATED RPPF'!$AQ$365,16,FALSE)</f>
        <v>0.1294342</v>
      </c>
      <c r="AH319" s="13">
        <f t="shared" si="133"/>
        <v>342</v>
      </c>
      <c r="AI319">
        <f t="shared" si="134"/>
        <v>0.1729821</v>
      </c>
      <c r="AJ319" s="13">
        <f t="shared" si="135"/>
        <v>327</v>
      </c>
      <c r="AK319">
        <f>VLOOKUP($AD319,'AUTOMATED RPPF'!$C$2:'AUTOMATED RPPF'!$AQ$365,18,FALSE)</f>
        <v>0.1935316</v>
      </c>
      <c r="AL319" s="13">
        <f t="shared" si="136"/>
        <v>316</v>
      </c>
      <c r="AM319">
        <f>VLOOKUP($AD319,'AUTOMATED RPPF'!$C$2:'AUTOMATED RPPF'!$AQ$365,19,FALSE)</f>
        <v>0.22812930000000001</v>
      </c>
      <c r="AN319" s="13">
        <f t="shared" si="137"/>
        <v>293</v>
      </c>
      <c r="AO319">
        <f t="shared" si="138"/>
        <v>306.08333333333331</v>
      </c>
      <c r="AP319">
        <f>IF(C319=1,(AO319/AE319),REF)</f>
        <v>1413.5839529549407</v>
      </c>
      <c r="AQ319" s="13">
        <f t="shared" si="139"/>
        <v>306</v>
      </c>
      <c r="AR319">
        <f>IF(B319=1,(AO319/AI319),REF)</f>
        <v>1769.4509046504425</v>
      </c>
      <c r="AS319" s="13">
        <f t="shared" si="140"/>
        <v>325</v>
      </c>
      <c r="AT319">
        <f t="shared" si="141"/>
        <v>306</v>
      </c>
      <c r="AU319" t="str">
        <f t="shared" si="142"/>
        <v>North Carolina A&amp;T</v>
      </c>
      <c r="AV319">
        <f t="shared" si="143"/>
        <v>0.11622527051239651</v>
      </c>
      <c r="AW319">
        <f t="shared" si="144"/>
        <v>7.7282413210075451E-2</v>
      </c>
      <c r="AX319" t="str">
        <f t="shared" si="145"/>
        <v>North Carolina A&amp;T</v>
      </c>
      <c r="AY319">
        <f t="shared" si="146"/>
        <v>0.39288666399707517</v>
      </c>
      <c r="AZ319" s="13">
        <f t="shared" si="147"/>
        <v>318</v>
      </c>
      <c r="BA319" t="str">
        <f t="shared" si="148"/>
        <v>North Carolina A&amp;T</v>
      </c>
      <c r="BB319" t="str">
        <f t="shared" si="149"/>
        <v/>
      </c>
      <c r="BC319">
        <v>318</v>
      </c>
    </row>
    <row r="320" spans="1:55" x14ac:dyDescent="0.25">
      <c r="A320">
        <v>1</v>
      </c>
      <c r="B320">
        <v>1</v>
      </c>
      <c r="C320">
        <v>1</v>
      </c>
      <c r="D320" t="s">
        <v>255</v>
      </c>
      <c r="E320">
        <f>VLOOKUP($D320,'AUTOMATED RPPF'!$C$2:'AUTOMATED RPPF'!$Q$365,2,FALSE)</f>
        <v>66.702799999999996</v>
      </c>
      <c r="F320">
        <f>VLOOKUP($D320,'AUTOMATED RPPF'!$C$2:'AUTOMATED RPPF'!$Q$365,3,FALSE)</f>
        <v>257</v>
      </c>
      <c r="G320">
        <f>VLOOKUP($D320,'AUTOMATED RPPF'!$C$2:'AUTOMATED RPPF'!$Q$365,4,FALSE)</f>
        <v>66.123099999999994</v>
      </c>
      <c r="H320">
        <f>VLOOKUP($D320,'AUTOMATED RPPF'!$C$2:'AUTOMATED RPPF'!$Q$365,5,FALSE)</f>
        <v>248</v>
      </c>
      <c r="I320">
        <f>VLOOKUP($D320,'AUTOMATED RPPF'!$C$2:'AUTOMATED RPPF'!$Q$365,6,FALSE)</f>
        <v>100.879</v>
      </c>
      <c r="J320">
        <f>VLOOKUP($D320,'AUTOMATED RPPF'!$C$2:'AUTOMATED RPPF'!$Q$365,7,FALSE)</f>
        <v>294</v>
      </c>
      <c r="K320">
        <f>VLOOKUP($D320,'AUTOMATED RPPF'!$C$2:'AUTOMATED RPPF'!$Q$365,8,FALSE)</f>
        <v>101.956</v>
      </c>
      <c r="L320">
        <f>VLOOKUP($D320,'AUTOMATED RPPF'!$C$2:'AUTOMATED RPPF'!$Q$365,9,FALSE)</f>
        <v>278</v>
      </c>
      <c r="M320">
        <f>VLOOKUP($D320,'AUTOMATED RPPF'!$C$2:'AUTOMATED RPPF'!$Q$365,10,FALSE)</f>
        <v>110.533</v>
      </c>
      <c r="N320">
        <f>VLOOKUP($D320,'AUTOMATED RPPF'!$C$2:'AUTOMATED RPPF'!$Q$365,11,FALSE)</f>
        <v>283</v>
      </c>
      <c r="O320">
        <f>VLOOKUP($D320,'AUTOMATED RPPF'!$C$2:'AUTOMATED RPPF'!$Q$365,12,FALSE)</f>
        <v>113.497</v>
      </c>
      <c r="P320">
        <f>VLOOKUP($D320,'AUTOMATED RPPF'!$C$2:'AUTOMATED RPPF'!$Q$365,13,FALSE)</f>
        <v>300</v>
      </c>
      <c r="Q320">
        <f>VLOOKUP($D320,'AUTOMATED RPPF'!$C$2:'AUTOMATED RPPF'!$Q$365,14,FALSE)</f>
        <v>-11.541499999999999</v>
      </c>
      <c r="R320">
        <f>VLOOKUP($D320,'AUTOMATED RPPF'!$C$2:'AUTOMATED RPPF'!$Q$365,15,FALSE)</f>
        <v>303</v>
      </c>
      <c r="S320" t="str">
        <f t="shared" si="120"/>
        <v>Old Dominion</v>
      </c>
      <c r="T320">
        <f t="shared" si="121"/>
        <v>101.956</v>
      </c>
      <c r="U320" t="str">
        <f t="shared" si="122"/>
        <v>Old Dominion</v>
      </c>
      <c r="V320">
        <f t="shared" si="123"/>
        <v>-0.17302122249740637</v>
      </c>
      <c r="W320" s="13">
        <f t="shared" si="124"/>
        <v>303</v>
      </c>
      <c r="X320" t="str">
        <f t="shared" si="125"/>
        <v>Old Dominion</v>
      </c>
      <c r="Y320">
        <f t="shared" si="126"/>
        <v>693377.33600382076</v>
      </c>
      <c r="Z320" s="13">
        <f t="shared" si="127"/>
        <v>288</v>
      </c>
      <c r="AA320">
        <f t="shared" si="128"/>
        <v>29.095843144784382</v>
      </c>
      <c r="AB320">
        <f t="shared" si="129"/>
        <v>316</v>
      </c>
      <c r="AC320">
        <f t="shared" si="130"/>
        <v>309.5</v>
      </c>
      <c r="AD320" t="str">
        <f t="shared" si="131"/>
        <v>Old Dominion</v>
      </c>
      <c r="AE320">
        <f>VLOOKUP($AD320,'AUTOMATED RPPF'!$C$2:'AUTOMATED RPPF'!$AQ$365,17,FALSE)</f>
        <v>0.2008308</v>
      </c>
      <c r="AF320" s="13">
        <f t="shared" si="132"/>
        <v>309</v>
      </c>
      <c r="AG320">
        <f>VLOOKUP($AD320,'AUTOMATED RPPF'!$C$2:'AUTOMATED RPPF'!$AQ$365,16,FALSE)</f>
        <v>0.20463100000000001</v>
      </c>
      <c r="AH320" s="13">
        <f t="shared" si="133"/>
        <v>310</v>
      </c>
      <c r="AI320">
        <f t="shared" si="134"/>
        <v>0.20273089999999999</v>
      </c>
      <c r="AJ320" s="13">
        <f t="shared" si="135"/>
        <v>318</v>
      </c>
      <c r="AK320">
        <f>VLOOKUP($AD320,'AUTOMATED RPPF'!$C$2:'AUTOMATED RPPF'!$AQ$365,18,FALSE)</f>
        <v>0.14923339999999999</v>
      </c>
      <c r="AL320" s="13">
        <f t="shared" si="136"/>
        <v>334</v>
      </c>
      <c r="AM320">
        <f>VLOOKUP($AD320,'AUTOMATED RPPF'!$C$2:'AUTOMATED RPPF'!$AQ$365,19,FALSE)</f>
        <v>0.26332729999999999</v>
      </c>
      <c r="AN320" s="13">
        <f t="shared" si="137"/>
        <v>272</v>
      </c>
      <c r="AO320">
        <f t="shared" si="138"/>
        <v>304.08333333333331</v>
      </c>
      <c r="AP320">
        <f>IF(C320=1,(AO320/AE320),REF)</f>
        <v>1514.1269831785428</v>
      </c>
      <c r="AQ320" s="13">
        <f t="shared" si="139"/>
        <v>311</v>
      </c>
      <c r="AR320">
        <f>IF(B320=1,(AO320/AI320),REF)</f>
        <v>1499.9357933760139</v>
      </c>
      <c r="AS320" s="13">
        <f t="shared" si="140"/>
        <v>318</v>
      </c>
      <c r="AT320">
        <f t="shared" si="141"/>
        <v>311</v>
      </c>
      <c r="AU320" t="str">
        <f t="shared" si="142"/>
        <v>Old Dominion</v>
      </c>
      <c r="AV320">
        <f t="shared" si="143"/>
        <v>0.10706036970308717</v>
      </c>
      <c r="AW320">
        <f t="shared" si="144"/>
        <v>9.24634702896453E-2</v>
      </c>
      <c r="AX320" t="str">
        <f t="shared" si="145"/>
        <v>Old Dominion</v>
      </c>
      <c r="AY320">
        <f t="shared" si="146"/>
        <v>0.39772777399613357</v>
      </c>
      <c r="AZ320" s="13">
        <f t="shared" si="147"/>
        <v>317</v>
      </c>
      <c r="BA320" t="str">
        <f t="shared" si="148"/>
        <v>Old Dominion</v>
      </c>
      <c r="BB320" t="str">
        <f t="shared" si="149"/>
        <v/>
      </c>
      <c r="BC320">
        <v>319</v>
      </c>
    </row>
    <row r="321" spans="1:55" x14ac:dyDescent="0.25">
      <c r="A321">
        <v>1</v>
      </c>
      <c r="B321">
        <v>1</v>
      </c>
      <c r="C321">
        <v>1</v>
      </c>
      <c r="D321" t="s">
        <v>278</v>
      </c>
      <c r="E321">
        <f>VLOOKUP($D321,'AUTOMATED RPPF'!$C$2:'AUTOMATED RPPF'!$Q$365,2,FALSE)</f>
        <v>65.306299999999993</v>
      </c>
      <c r="F321">
        <f>VLOOKUP($D321,'AUTOMATED RPPF'!$C$2:'AUTOMATED RPPF'!$Q$365,3,FALSE)</f>
        <v>319</v>
      </c>
      <c r="G321">
        <f>VLOOKUP($D321,'AUTOMATED RPPF'!$C$2:'AUTOMATED RPPF'!$Q$365,4,FALSE)</f>
        <v>64.843999999999994</v>
      </c>
      <c r="H321">
        <f>VLOOKUP($D321,'AUTOMATED RPPF'!$C$2:'AUTOMATED RPPF'!$Q$365,5,FALSE)</f>
        <v>312</v>
      </c>
      <c r="I321">
        <f>VLOOKUP($D321,'AUTOMATED RPPF'!$C$2:'AUTOMATED RPPF'!$Q$365,6,FALSE)</f>
        <v>100.72499999999999</v>
      </c>
      <c r="J321">
        <f>VLOOKUP($D321,'AUTOMATED RPPF'!$C$2:'AUTOMATED RPPF'!$Q$365,7,FALSE)</f>
        <v>296</v>
      </c>
      <c r="K321">
        <f>VLOOKUP($D321,'AUTOMATED RPPF'!$C$2:'AUTOMATED RPPF'!$Q$365,8,FALSE)</f>
        <v>101.30200000000001</v>
      </c>
      <c r="L321">
        <f>VLOOKUP($D321,'AUTOMATED RPPF'!$C$2:'AUTOMATED RPPF'!$Q$365,9,FALSE)</f>
        <v>289</v>
      </c>
      <c r="M321">
        <f>VLOOKUP($D321,'AUTOMATED RPPF'!$C$2:'AUTOMATED RPPF'!$Q$365,10,FALSE)</f>
        <v>109.985</v>
      </c>
      <c r="N321">
        <f>VLOOKUP($D321,'AUTOMATED RPPF'!$C$2:'AUTOMATED RPPF'!$Q$365,11,FALSE)</f>
        <v>272</v>
      </c>
      <c r="O321">
        <f>VLOOKUP($D321,'AUTOMATED RPPF'!$C$2:'AUTOMATED RPPF'!$Q$365,12,FALSE)</f>
        <v>114.667</v>
      </c>
      <c r="P321">
        <f>VLOOKUP($D321,'AUTOMATED RPPF'!$C$2:'AUTOMATED RPPF'!$Q$365,13,FALSE)</f>
        <v>315</v>
      </c>
      <c r="Q321">
        <f>VLOOKUP($D321,'AUTOMATED RPPF'!$C$2:'AUTOMATED RPPF'!$Q$365,14,FALSE)</f>
        <v>-13.364800000000001</v>
      </c>
      <c r="R321">
        <f>VLOOKUP($D321,'AUTOMATED RPPF'!$C$2:'AUTOMATED RPPF'!$Q$365,15,FALSE)</f>
        <v>318</v>
      </c>
      <c r="S321" t="str">
        <f t="shared" si="120"/>
        <v>Rider</v>
      </c>
      <c r="T321">
        <f t="shared" si="121"/>
        <v>101.30200000000001</v>
      </c>
      <c r="U321" t="str">
        <f t="shared" si="122"/>
        <v>Rider</v>
      </c>
      <c r="V321">
        <f t="shared" si="123"/>
        <v>-0.20465100610507708</v>
      </c>
      <c r="W321" s="13">
        <f t="shared" si="124"/>
        <v>318</v>
      </c>
      <c r="X321" t="str">
        <f t="shared" si="125"/>
        <v>Rider</v>
      </c>
      <c r="Y321">
        <f t="shared" si="126"/>
        <v>670179.46802098525</v>
      </c>
      <c r="Z321" s="13">
        <f t="shared" si="127"/>
        <v>314</v>
      </c>
      <c r="AA321">
        <f t="shared" si="128"/>
        <v>30.209702017957206</v>
      </c>
      <c r="AB321">
        <f t="shared" si="129"/>
        <v>344</v>
      </c>
      <c r="AC321">
        <f t="shared" si="130"/>
        <v>331</v>
      </c>
      <c r="AD321" t="str">
        <f t="shared" si="131"/>
        <v>Rider</v>
      </c>
      <c r="AE321">
        <f>VLOOKUP($AD321,'AUTOMATED RPPF'!$C$2:'AUTOMATED RPPF'!$AQ$365,17,FALSE)</f>
        <v>0.19883100000000001</v>
      </c>
      <c r="AF321" s="13">
        <f t="shared" si="132"/>
        <v>310</v>
      </c>
      <c r="AG321">
        <f>VLOOKUP($AD321,'AUTOMATED RPPF'!$C$2:'AUTOMATED RPPF'!$AQ$365,16,FALSE)</f>
        <v>0.19233169999999999</v>
      </c>
      <c r="AH321" s="13">
        <f t="shared" si="133"/>
        <v>317</v>
      </c>
      <c r="AI321">
        <f t="shared" si="134"/>
        <v>0.19558134999999999</v>
      </c>
      <c r="AJ321" s="13">
        <f t="shared" si="135"/>
        <v>320</v>
      </c>
      <c r="AK321">
        <f>VLOOKUP($AD321,'AUTOMATED RPPF'!$C$2:'AUTOMATED RPPF'!$AQ$365,18,FALSE)</f>
        <v>0.1511333</v>
      </c>
      <c r="AL321" s="13">
        <f t="shared" si="136"/>
        <v>333</v>
      </c>
      <c r="AM321">
        <f>VLOOKUP($AD321,'AUTOMATED RPPF'!$C$2:'AUTOMATED RPPF'!$AQ$365,19,FALSE)</f>
        <v>0.14433289999999999</v>
      </c>
      <c r="AN321" s="13">
        <f t="shared" si="137"/>
        <v>329</v>
      </c>
      <c r="AO321">
        <f t="shared" si="138"/>
        <v>324.16666666666669</v>
      </c>
      <c r="AP321">
        <f>IF(C321=1,(AO321/AE321),REF)</f>
        <v>1630.362803922259</v>
      </c>
      <c r="AQ321" s="13">
        <f t="shared" si="139"/>
        <v>319</v>
      </c>
      <c r="AR321">
        <f>IF(B321=1,(AO321/AI321),REF)</f>
        <v>1657.4518309985422</v>
      </c>
      <c r="AS321" s="13">
        <f t="shared" si="140"/>
        <v>323</v>
      </c>
      <c r="AT321">
        <f t="shared" si="141"/>
        <v>319</v>
      </c>
      <c r="AU321" t="str">
        <f t="shared" si="142"/>
        <v>Rider</v>
      </c>
      <c r="AV321">
        <f t="shared" si="143"/>
        <v>0.10521322221515129</v>
      </c>
      <c r="AW321">
        <f t="shared" si="144"/>
        <v>8.8096093247438681E-2</v>
      </c>
      <c r="AX321" t="str">
        <f t="shared" si="145"/>
        <v>Rider</v>
      </c>
      <c r="AY321">
        <f t="shared" si="146"/>
        <v>0.39272551230812708</v>
      </c>
      <c r="AZ321" s="13">
        <f t="shared" si="147"/>
        <v>319</v>
      </c>
      <c r="BA321" t="str">
        <f t="shared" si="148"/>
        <v>Rider</v>
      </c>
      <c r="BB321" t="str">
        <f t="shared" si="149"/>
        <v/>
      </c>
      <c r="BC321">
        <v>320</v>
      </c>
    </row>
    <row r="322" spans="1:55" x14ac:dyDescent="0.25">
      <c r="A322">
        <v>1</v>
      </c>
      <c r="B322">
        <v>1</v>
      </c>
      <c r="C322">
        <v>1</v>
      </c>
      <c r="D322" t="s">
        <v>175</v>
      </c>
      <c r="E322">
        <f>VLOOKUP($D322,'AUTOMATED RPPF'!$C$2:'AUTOMATED RPPF'!$Q$365,2,FALSE)</f>
        <v>66.4315</v>
      </c>
      <c r="F322">
        <f>VLOOKUP($D322,'AUTOMATED RPPF'!$C$2:'AUTOMATED RPPF'!$Q$365,3,FALSE)</f>
        <v>270</v>
      </c>
      <c r="G322">
        <f>VLOOKUP($D322,'AUTOMATED RPPF'!$C$2:'AUTOMATED RPPF'!$Q$365,4,FALSE)</f>
        <v>66.968900000000005</v>
      </c>
      <c r="H322">
        <f>VLOOKUP($D322,'AUTOMATED RPPF'!$C$2:'AUTOMATED RPPF'!$Q$365,5,FALSE)</f>
        <v>200</v>
      </c>
      <c r="I322">
        <f>VLOOKUP($D322,'AUTOMATED RPPF'!$C$2:'AUTOMATED RPPF'!$Q$365,6,FALSE)</f>
        <v>100.892</v>
      </c>
      <c r="J322">
        <f>VLOOKUP($D322,'AUTOMATED RPPF'!$C$2:'AUTOMATED RPPF'!$Q$365,7,FALSE)</f>
        <v>291</v>
      </c>
      <c r="K322">
        <f>VLOOKUP($D322,'AUTOMATED RPPF'!$C$2:'AUTOMATED RPPF'!$Q$365,8,FALSE)</f>
        <v>100.557</v>
      </c>
      <c r="L322">
        <f>VLOOKUP($D322,'AUTOMATED RPPF'!$C$2:'AUTOMATED RPPF'!$Q$365,9,FALSE)</f>
        <v>299</v>
      </c>
      <c r="M322">
        <f>VLOOKUP($D322,'AUTOMATED RPPF'!$C$2:'AUTOMATED RPPF'!$Q$365,10,FALSE)</f>
        <v>107.184</v>
      </c>
      <c r="N322">
        <f>VLOOKUP($D322,'AUTOMATED RPPF'!$C$2:'AUTOMATED RPPF'!$Q$365,11,FALSE)</f>
        <v>207</v>
      </c>
      <c r="O322">
        <f>VLOOKUP($D322,'AUTOMATED RPPF'!$C$2:'AUTOMATED RPPF'!$Q$365,12,FALSE)</f>
        <v>110.512</v>
      </c>
      <c r="P322">
        <f>VLOOKUP($D322,'AUTOMATED RPPF'!$C$2:'AUTOMATED RPPF'!$Q$365,13,FALSE)</f>
        <v>235</v>
      </c>
      <c r="Q322">
        <f>VLOOKUP($D322,'AUTOMATED RPPF'!$C$2:'AUTOMATED RPPF'!$Q$365,14,FALSE)</f>
        <v>-9.9549599999999998</v>
      </c>
      <c r="R322">
        <f>VLOOKUP($D322,'AUTOMATED RPPF'!$C$2:'AUTOMATED RPPF'!$Q$365,15,FALSE)</f>
        <v>282</v>
      </c>
      <c r="S322" t="str">
        <f t="shared" ref="S322:S365" si="150">U322</f>
        <v>Lehigh</v>
      </c>
      <c r="T322">
        <f t="shared" ref="T322:T365" si="151">K322</f>
        <v>100.557</v>
      </c>
      <c r="U322" t="str">
        <f t="shared" ref="U322:U365" si="152">X322</f>
        <v>Lehigh</v>
      </c>
      <c r="V322">
        <f t="shared" ref="V322:V365" si="153">(K322-O322)/E322</f>
        <v>-0.14985360860435182</v>
      </c>
      <c r="W322" s="13">
        <f t="shared" ref="W322:W365" si="154">RANK(V322,V:V,0)</f>
        <v>284</v>
      </c>
      <c r="X322" t="str">
        <f t="shared" ref="X322:X365" si="155">AD322</f>
        <v>Lehigh</v>
      </c>
      <c r="Y322">
        <f t="shared" ref="Y322:Y365" si="156">(K322^2)*E322</f>
        <v>671736.07940644352</v>
      </c>
      <c r="Z322" s="13">
        <f t="shared" ref="Z322:Z365" si="157">RANK(Y322,Y:Y,0)</f>
        <v>312</v>
      </c>
      <c r="AA322">
        <f t="shared" ref="AA322:AA365" si="158">O322^1.6/E322</f>
        <v>27.995036823861742</v>
      </c>
      <c r="AB322">
        <f t="shared" ref="AB322:AB365" si="159">RANK(AA322,AA:AA,1)</f>
        <v>268</v>
      </c>
      <c r="AC322">
        <f t="shared" ref="AC322:AC365" si="160">(AB322+W322)/2</f>
        <v>276</v>
      </c>
      <c r="AD322" t="str">
        <f t="shared" ref="AD322:AD365" si="161">D322</f>
        <v>Lehigh</v>
      </c>
      <c r="AE322">
        <f>VLOOKUP($AD322,'AUTOMATED RPPF'!$C$2:'AUTOMATED RPPF'!$AQ$365,17,FALSE)</f>
        <v>0.13673370000000001</v>
      </c>
      <c r="AF322" s="13">
        <f t="shared" ref="AF322:AF365" si="162">RANK(AE322,AE:AE,0)</f>
        <v>337</v>
      </c>
      <c r="AG322">
        <f>VLOOKUP($AD322,'AUTOMATED RPPF'!$C$2:'AUTOMATED RPPF'!$AQ$365,16,FALSE)</f>
        <v>0.37172329999999998</v>
      </c>
      <c r="AH322" s="13">
        <f t="shared" ref="AH322:AH365" si="163">RANK(AG322,AG:AG,0)</f>
        <v>234</v>
      </c>
      <c r="AI322">
        <f t="shared" ref="AI322:AI365" si="164">(AE322+AG322)/2</f>
        <v>0.25422849999999997</v>
      </c>
      <c r="AJ322" s="13">
        <f t="shared" ref="AJ322:AJ365" si="165">RANK(AI322,AI:AI,0)</f>
        <v>289</v>
      </c>
      <c r="AK322">
        <f>VLOOKUP($AD322,'AUTOMATED RPPF'!$C$2:'AUTOMATED RPPF'!$AQ$365,18,FALSE)</f>
        <v>0.2149298</v>
      </c>
      <c r="AL322" s="13">
        <f t="shared" ref="AL322:AL365" si="166">RANK(AK322,AK:AK,0)</f>
        <v>298</v>
      </c>
      <c r="AM322">
        <f>VLOOKUP($AD322,'AUTOMATED RPPF'!$C$2:'AUTOMATED RPPF'!$AQ$365,19,FALSE)</f>
        <v>0.17153199999999999</v>
      </c>
      <c r="AN322" s="13">
        <f t="shared" ref="AN322:AN365" si="167">RANK(AM322,AM:AM,0)</f>
        <v>320</v>
      </c>
      <c r="AO322">
        <f t="shared" ref="AO322:AO365" si="168">(Z322+(AJ322)+W322+AN322+AL322+AC322)/6</f>
        <v>296.5</v>
      </c>
      <c r="AP322">
        <f>IF(C322=1,(AO322/AE322),REF)</f>
        <v>2168.4485975293578</v>
      </c>
      <c r="AQ322" s="13">
        <f t="shared" ref="AQ322:AQ365" si="169">RANK(AP322,AP:AP,1)</f>
        <v>335</v>
      </c>
      <c r="AR322">
        <f>IF(B322=1,(AO322/AI322),REF)</f>
        <v>1166.2736475257495</v>
      </c>
      <c r="AS322" s="13">
        <f t="shared" ref="AS322:AS365" si="170">RANK(AR322,AR:AR,1)</f>
        <v>294</v>
      </c>
      <c r="AT322">
        <f t="shared" ref="AT322:AT365" si="171">MIN(AQ322,AS322,AJ322,AL322)</f>
        <v>289</v>
      </c>
      <c r="AU322" t="str">
        <f t="shared" ref="AU322:AU365" si="172">D322</f>
        <v>Lehigh</v>
      </c>
      <c r="AV322">
        <f t="shared" ref="AV322:AV365" si="173">(AE322*(($BH$2)/((AP322)))^(1/10))</f>
        <v>7.0319423752443003E-2</v>
      </c>
      <c r="AW322">
        <f t="shared" ref="AW322:AW365" si="174">(AI322*(($BG$2)/((AR322)))^(1/8))</f>
        <v>0.11965573024454726</v>
      </c>
      <c r="AX322" t="str">
        <f t="shared" ref="AX322:AX365" si="175">AU322</f>
        <v>Lehigh</v>
      </c>
      <c r="AY322">
        <f t="shared" ref="AY322:AY365" si="176">((AV322+AW322)/2)^(1/2.5)</f>
        <v>0.39000190090779552</v>
      </c>
      <c r="AZ322" s="13">
        <f t="shared" ref="AZ322:AZ365" si="177">RANK(AY322,AY:AY,0)</f>
        <v>322</v>
      </c>
      <c r="BA322" t="str">
        <f t="shared" ref="BA322:BA365" si="178">AX322</f>
        <v>Lehigh</v>
      </c>
      <c r="BB322" t="str">
        <f t="shared" ref="BB322:BB365" si="179">IF(OR((AF322&lt;17),(AH322&lt;17)),"y","")</f>
        <v/>
      </c>
      <c r="BC322">
        <v>321</v>
      </c>
    </row>
    <row r="323" spans="1:55" x14ac:dyDescent="0.25">
      <c r="A323">
        <v>1</v>
      </c>
      <c r="B323">
        <v>1</v>
      </c>
      <c r="C323">
        <v>1</v>
      </c>
      <c r="D323" t="s">
        <v>283</v>
      </c>
      <c r="E323">
        <f>VLOOKUP($D323,'AUTOMATED RPPF'!$C$2:'AUTOMATED RPPF'!$Q$365,2,FALSE)</f>
        <v>67.202299999999994</v>
      </c>
      <c r="F323">
        <f>VLOOKUP($D323,'AUTOMATED RPPF'!$C$2:'AUTOMATED RPPF'!$Q$365,3,FALSE)</f>
        <v>224</v>
      </c>
      <c r="G323">
        <f>VLOOKUP($D323,'AUTOMATED RPPF'!$C$2:'AUTOMATED RPPF'!$Q$365,4,FALSE)</f>
        <v>67.503399999999999</v>
      </c>
      <c r="H323">
        <f>VLOOKUP($D323,'AUTOMATED RPPF'!$C$2:'AUTOMATED RPPF'!$Q$365,5,FALSE)</f>
        <v>179</v>
      </c>
      <c r="I323">
        <f>VLOOKUP($D323,'AUTOMATED RPPF'!$C$2:'AUTOMATED RPPF'!$Q$365,6,FALSE)</f>
        <v>99.844499999999996</v>
      </c>
      <c r="J323">
        <f>VLOOKUP($D323,'AUTOMATED RPPF'!$C$2:'AUTOMATED RPPF'!$Q$365,7,FALSE)</f>
        <v>305</v>
      </c>
      <c r="K323">
        <f>VLOOKUP($D323,'AUTOMATED RPPF'!$C$2:'AUTOMATED RPPF'!$Q$365,8,FALSE)</f>
        <v>101.19499999999999</v>
      </c>
      <c r="L323">
        <f>VLOOKUP($D323,'AUTOMATED RPPF'!$C$2:'AUTOMATED RPPF'!$Q$365,9,FALSE)</f>
        <v>292</v>
      </c>
      <c r="M323">
        <f>VLOOKUP($D323,'AUTOMATED RPPF'!$C$2:'AUTOMATED RPPF'!$Q$365,10,FALSE)</f>
        <v>111.11199999999999</v>
      </c>
      <c r="N323">
        <f>VLOOKUP($D323,'AUTOMATED RPPF'!$C$2:'AUTOMATED RPPF'!$Q$365,11,FALSE)</f>
        <v>299</v>
      </c>
      <c r="O323">
        <f>VLOOKUP($D323,'AUTOMATED RPPF'!$C$2:'AUTOMATED RPPF'!$Q$365,12,FALSE)</f>
        <v>115.628</v>
      </c>
      <c r="P323">
        <f>VLOOKUP($D323,'AUTOMATED RPPF'!$C$2:'AUTOMATED RPPF'!$Q$365,13,FALSE)</f>
        <v>325</v>
      </c>
      <c r="Q323">
        <f>VLOOKUP($D323,'AUTOMATED RPPF'!$C$2:'AUTOMATED RPPF'!$Q$365,14,FALSE)</f>
        <v>-14.4322</v>
      </c>
      <c r="R323">
        <f>VLOOKUP($D323,'AUTOMATED RPPF'!$C$2:'AUTOMATED RPPF'!$Q$365,15,FALSE)</f>
        <v>325</v>
      </c>
      <c r="S323" t="str">
        <f t="shared" si="150"/>
        <v>Saint Francis</v>
      </c>
      <c r="T323">
        <f t="shared" si="151"/>
        <v>101.19499999999999</v>
      </c>
      <c r="U323" t="str">
        <f t="shared" si="152"/>
        <v>Saint Francis</v>
      </c>
      <c r="V323">
        <f t="shared" si="153"/>
        <v>-0.21476943497469592</v>
      </c>
      <c r="W323" s="13">
        <f t="shared" si="154"/>
        <v>327</v>
      </c>
      <c r="X323" t="str">
        <f t="shared" si="155"/>
        <v>Saint Francis</v>
      </c>
      <c r="Y323">
        <f t="shared" si="156"/>
        <v>688180.31626445742</v>
      </c>
      <c r="Z323" s="13">
        <f t="shared" si="157"/>
        <v>297</v>
      </c>
      <c r="AA323">
        <f t="shared" si="158"/>
        <v>29.752035599790755</v>
      </c>
      <c r="AB323">
        <f t="shared" si="159"/>
        <v>334</v>
      </c>
      <c r="AC323">
        <f t="shared" si="160"/>
        <v>330.5</v>
      </c>
      <c r="AD323" t="str">
        <f t="shared" si="161"/>
        <v>Saint Francis</v>
      </c>
      <c r="AE323">
        <f>VLOOKUP($AD323,'AUTOMATED RPPF'!$C$2:'AUTOMATED RPPF'!$AQ$365,17,FALSE)</f>
        <v>0.16883280000000001</v>
      </c>
      <c r="AF323" s="13">
        <f t="shared" si="162"/>
        <v>328</v>
      </c>
      <c r="AG323">
        <f>VLOOKUP($AD323,'AUTOMATED RPPF'!$C$2:'AUTOMATED RPPF'!$AQ$365,16,FALSE)</f>
        <v>0.278528</v>
      </c>
      <c r="AH323" s="13">
        <f t="shared" si="163"/>
        <v>280</v>
      </c>
      <c r="AI323">
        <f t="shared" si="164"/>
        <v>0.2236804</v>
      </c>
      <c r="AJ323" s="13">
        <f t="shared" si="165"/>
        <v>306</v>
      </c>
      <c r="AK323">
        <f>VLOOKUP($AD323,'AUTOMATED RPPF'!$C$2:'AUTOMATED RPPF'!$AQ$365,18,FALSE)</f>
        <v>0.21303</v>
      </c>
      <c r="AL323" s="13">
        <f t="shared" si="166"/>
        <v>300</v>
      </c>
      <c r="AM323">
        <f>VLOOKUP($AD323,'AUTOMATED RPPF'!$C$2:'AUTOMATED RPPF'!$AQ$365,19,FALSE)</f>
        <v>0.15953220000000001</v>
      </c>
      <c r="AN323" s="13">
        <f t="shared" si="167"/>
        <v>322</v>
      </c>
      <c r="AO323">
        <f t="shared" si="168"/>
        <v>313.75</v>
      </c>
      <c r="AP323">
        <f>IF(C323=1,(AO323/AE323),REF)</f>
        <v>1858.3474301202136</v>
      </c>
      <c r="AQ323" s="13">
        <f t="shared" si="169"/>
        <v>329</v>
      </c>
      <c r="AR323">
        <f>IF(B323=1,(AO323/AI323),REF)</f>
        <v>1402.6709537357765</v>
      </c>
      <c r="AS323" s="13">
        <f t="shared" si="170"/>
        <v>313</v>
      </c>
      <c r="AT323">
        <f t="shared" si="171"/>
        <v>300</v>
      </c>
      <c r="AU323" t="str">
        <f t="shared" si="172"/>
        <v>Saint Francis</v>
      </c>
      <c r="AV323">
        <f t="shared" si="173"/>
        <v>8.8177703188887971E-2</v>
      </c>
      <c r="AW323">
        <f t="shared" si="174"/>
        <v>0.1028768787851656</v>
      </c>
      <c r="AX323" t="str">
        <f t="shared" si="175"/>
        <v>Saint Francis</v>
      </c>
      <c r="AY323">
        <f t="shared" si="176"/>
        <v>0.39088678196124271</v>
      </c>
      <c r="AZ323" s="13">
        <f t="shared" si="177"/>
        <v>320</v>
      </c>
      <c r="BA323" t="str">
        <f t="shared" si="178"/>
        <v>Saint Francis</v>
      </c>
      <c r="BB323" t="str">
        <f t="shared" si="179"/>
        <v/>
      </c>
      <c r="BC323">
        <v>322</v>
      </c>
    </row>
    <row r="324" spans="1:55" x14ac:dyDescent="0.25">
      <c r="A324">
        <v>1</v>
      </c>
      <c r="B324">
        <v>1</v>
      </c>
      <c r="C324">
        <v>1</v>
      </c>
      <c r="D324" t="s">
        <v>147</v>
      </c>
      <c r="E324">
        <f>VLOOKUP($D324,'AUTOMATED RPPF'!$C$2:'AUTOMATED RPPF'!$Q$365,2,FALSE)</f>
        <v>65.348600000000005</v>
      </c>
      <c r="F324">
        <f>VLOOKUP($D324,'AUTOMATED RPPF'!$C$2:'AUTOMATED RPPF'!$Q$365,3,FALSE)</f>
        <v>315</v>
      </c>
      <c r="G324">
        <f>VLOOKUP($D324,'AUTOMATED RPPF'!$C$2:'AUTOMATED RPPF'!$Q$365,4,FALSE)</f>
        <v>65.653199999999998</v>
      </c>
      <c r="H324">
        <f>VLOOKUP($D324,'AUTOMATED RPPF'!$C$2:'AUTOMATED RPPF'!$Q$365,5,FALSE)</f>
        <v>272</v>
      </c>
      <c r="I324">
        <f>VLOOKUP($D324,'AUTOMATED RPPF'!$C$2:'AUTOMATED RPPF'!$Q$365,6,FALSE)</f>
        <v>102.983</v>
      </c>
      <c r="J324">
        <f>VLOOKUP($D324,'AUTOMATED RPPF'!$C$2:'AUTOMATED RPPF'!$Q$365,7,FALSE)</f>
        <v>256</v>
      </c>
      <c r="K324">
        <f>VLOOKUP($D324,'AUTOMATED RPPF'!$C$2:'AUTOMATED RPPF'!$Q$365,8,FALSE)</f>
        <v>102.407</v>
      </c>
      <c r="L324">
        <f>VLOOKUP($D324,'AUTOMATED RPPF'!$C$2:'AUTOMATED RPPF'!$Q$365,9,FALSE)</f>
        <v>267</v>
      </c>
      <c r="M324">
        <f>VLOOKUP($D324,'AUTOMATED RPPF'!$C$2:'AUTOMATED RPPF'!$Q$365,10,FALSE)</f>
        <v>110.545</v>
      </c>
      <c r="N324">
        <f>VLOOKUP($D324,'AUTOMATED RPPF'!$C$2:'AUTOMATED RPPF'!$Q$365,11,FALSE)</f>
        <v>285</v>
      </c>
      <c r="O324">
        <f>VLOOKUP($D324,'AUTOMATED RPPF'!$C$2:'AUTOMATED RPPF'!$Q$365,12,FALSE)</f>
        <v>115.858</v>
      </c>
      <c r="P324">
        <f>VLOOKUP($D324,'AUTOMATED RPPF'!$C$2:'AUTOMATED RPPF'!$Q$365,13,FALSE)</f>
        <v>330</v>
      </c>
      <c r="Q324">
        <f>VLOOKUP($D324,'AUTOMATED RPPF'!$C$2:'AUTOMATED RPPF'!$Q$365,14,FALSE)</f>
        <v>-13.4512</v>
      </c>
      <c r="R324">
        <f>VLOOKUP($D324,'AUTOMATED RPPF'!$C$2:'AUTOMATED RPPF'!$Q$365,15,FALSE)</f>
        <v>319</v>
      </c>
      <c r="S324" t="str">
        <f t="shared" si="150"/>
        <v>Holy Cross</v>
      </c>
      <c r="T324">
        <f t="shared" si="151"/>
        <v>102.407</v>
      </c>
      <c r="U324" t="str">
        <f t="shared" si="152"/>
        <v>Holy Cross</v>
      </c>
      <c r="V324">
        <f t="shared" si="153"/>
        <v>-0.20583455498664097</v>
      </c>
      <c r="W324" s="13">
        <f t="shared" si="154"/>
        <v>320</v>
      </c>
      <c r="X324" t="str">
        <f t="shared" si="155"/>
        <v>Holy Cross</v>
      </c>
      <c r="Y324">
        <f t="shared" si="156"/>
        <v>685323.42289104138</v>
      </c>
      <c r="Z324" s="13">
        <f t="shared" si="157"/>
        <v>300</v>
      </c>
      <c r="AA324">
        <f t="shared" si="158"/>
        <v>30.693425192798955</v>
      </c>
      <c r="AB324">
        <f t="shared" si="159"/>
        <v>349</v>
      </c>
      <c r="AC324">
        <f t="shared" si="160"/>
        <v>334.5</v>
      </c>
      <c r="AD324" t="str">
        <f t="shared" si="161"/>
        <v>Holy Cross</v>
      </c>
      <c r="AE324">
        <f>VLOOKUP($AD324,'AUTOMATED RPPF'!$C$2:'AUTOMATED RPPF'!$AQ$365,17,FALSE)</f>
        <v>0.20653050000000001</v>
      </c>
      <c r="AF324" s="13">
        <f t="shared" si="162"/>
        <v>305</v>
      </c>
      <c r="AG324">
        <f>VLOOKUP($AD324,'AUTOMATED RPPF'!$C$2:'AUTOMATED RPPF'!$AQ$365,16,FALSE)</f>
        <v>0.15363289999999999</v>
      </c>
      <c r="AH324" s="13">
        <f t="shared" si="163"/>
        <v>329</v>
      </c>
      <c r="AI324">
        <f t="shared" si="164"/>
        <v>0.18008170000000001</v>
      </c>
      <c r="AJ324" s="13">
        <f t="shared" si="165"/>
        <v>325</v>
      </c>
      <c r="AK324">
        <f>VLOOKUP($AD324,'AUTOMATED RPPF'!$C$2:'AUTOMATED RPPF'!$AQ$365,18,FALSE)</f>
        <v>0.27912680000000001</v>
      </c>
      <c r="AL324" s="13">
        <f t="shared" si="166"/>
        <v>268</v>
      </c>
      <c r="AM324">
        <f>VLOOKUP($AD324,'AUTOMATED RPPF'!$C$2:'AUTOMATED RPPF'!$AQ$365,19,FALSE)</f>
        <v>0.15023259999999999</v>
      </c>
      <c r="AN324" s="13">
        <f t="shared" si="167"/>
        <v>326</v>
      </c>
      <c r="AO324">
        <f t="shared" si="168"/>
        <v>312.25</v>
      </c>
      <c r="AP324">
        <f>IF(C324=1,(AO324/AE324),REF)</f>
        <v>1511.8832327428636</v>
      </c>
      <c r="AQ324" s="13">
        <f t="shared" si="169"/>
        <v>310</v>
      </c>
      <c r="AR324">
        <f>IF(B324=1,(AO324/AI324),REF)</f>
        <v>1733.9352082971227</v>
      </c>
      <c r="AS324" s="13">
        <f t="shared" si="170"/>
        <v>324</v>
      </c>
      <c r="AT324">
        <f t="shared" si="171"/>
        <v>268</v>
      </c>
      <c r="AU324" t="str">
        <f t="shared" si="172"/>
        <v>Holy Cross</v>
      </c>
      <c r="AV324">
        <f t="shared" si="173"/>
        <v>0.11011513658043445</v>
      </c>
      <c r="AW324">
        <f t="shared" si="174"/>
        <v>8.0658436262777508E-2</v>
      </c>
      <c r="AX324" t="str">
        <f t="shared" si="175"/>
        <v>Holy Cross</v>
      </c>
      <c r="AY324">
        <f t="shared" si="176"/>
        <v>0.39065670894265558</v>
      </c>
      <c r="AZ324" s="13">
        <f t="shared" si="177"/>
        <v>321</v>
      </c>
      <c r="BA324" t="str">
        <f t="shared" si="178"/>
        <v>Holy Cross</v>
      </c>
      <c r="BB324" t="str">
        <f t="shared" si="179"/>
        <v/>
      </c>
      <c r="BC324">
        <v>323</v>
      </c>
    </row>
    <row r="325" spans="1:55" x14ac:dyDescent="0.25">
      <c r="A325">
        <v>1</v>
      </c>
      <c r="B325">
        <v>1</v>
      </c>
      <c r="C325">
        <v>1</v>
      </c>
      <c r="D325" t="s">
        <v>90</v>
      </c>
      <c r="E325">
        <f>VLOOKUP($D325,'AUTOMATED RPPF'!$C$2:'AUTOMATED RPPF'!$Q$365,2,FALSE)</f>
        <v>63.910899999999998</v>
      </c>
      <c r="F325">
        <f>VLOOKUP($D325,'AUTOMATED RPPF'!$C$2:'AUTOMATED RPPF'!$Q$365,3,FALSE)</f>
        <v>354</v>
      </c>
      <c r="G325">
        <f>VLOOKUP($D325,'AUTOMATED RPPF'!$C$2:'AUTOMATED RPPF'!$Q$365,4,FALSE)</f>
        <v>62.9011</v>
      </c>
      <c r="H325">
        <f>VLOOKUP($D325,'AUTOMATED RPPF'!$C$2:'AUTOMATED RPPF'!$Q$365,5,FALSE)</f>
        <v>355</v>
      </c>
      <c r="I325">
        <f>VLOOKUP($D325,'AUTOMATED RPPF'!$C$2:'AUTOMATED RPPF'!$Q$365,6,FALSE)</f>
        <v>100.925</v>
      </c>
      <c r="J325">
        <f>VLOOKUP($D325,'AUTOMATED RPPF'!$C$2:'AUTOMATED RPPF'!$Q$365,7,FALSE)</f>
        <v>290</v>
      </c>
      <c r="K325">
        <f>VLOOKUP($D325,'AUTOMATED RPPF'!$C$2:'AUTOMATED RPPF'!$Q$365,8,FALSE)</f>
        <v>100.191</v>
      </c>
      <c r="L325">
        <f>VLOOKUP($D325,'AUTOMATED RPPF'!$C$2:'AUTOMATED RPPF'!$Q$365,9,FALSE)</f>
        <v>308</v>
      </c>
      <c r="M325">
        <f>VLOOKUP($D325,'AUTOMATED RPPF'!$C$2:'AUTOMATED RPPF'!$Q$365,10,FALSE)</f>
        <v>112.36</v>
      </c>
      <c r="N325">
        <f>VLOOKUP($D325,'AUTOMATED RPPF'!$C$2:'AUTOMATED RPPF'!$Q$365,11,FALSE)</f>
        <v>324</v>
      </c>
      <c r="O325">
        <f>VLOOKUP($D325,'AUTOMATED RPPF'!$C$2:'AUTOMATED RPPF'!$Q$365,12,FALSE)</f>
        <v>115.85299999999999</v>
      </c>
      <c r="P325">
        <f>VLOOKUP($D325,'AUTOMATED RPPF'!$C$2:'AUTOMATED RPPF'!$Q$365,13,FALSE)</f>
        <v>329</v>
      </c>
      <c r="Q325">
        <f>VLOOKUP($D325,'AUTOMATED RPPF'!$C$2:'AUTOMATED RPPF'!$Q$365,14,FALSE)</f>
        <v>-15.6616</v>
      </c>
      <c r="R325">
        <f>VLOOKUP($D325,'AUTOMATED RPPF'!$C$2:'AUTOMATED RPPF'!$Q$365,15,FALSE)</f>
        <v>330</v>
      </c>
      <c r="S325" t="str">
        <f t="shared" si="150"/>
        <v>Coastal Carolina</v>
      </c>
      <c r="T325">
        <f t="shared" si="151"/>
        <v>100.191</v>
      </c>
      <c r="U325" t="str">
        <f t="shared" si="152"/>
        <v>Coastal Carolina</v>
      </c>
      <c r="V325">
        <f t="shared" si="153"/>
        <v>-0.24505991935647897</v>
      </c>
      <c r="W325" s="13">
        <f t="shared" si="154"/>
        <v>337</v>
      </c>
      <c r="X325" t="str">
        <f t="shared" si="155"/>
        <v>Coastal Carolina</v>
      </c>
      <c r="Y325">
        <f t="shared" si="156"/>
        <v>641552.72791354288</v>
      </c>
      <c r="Z325" s="13">
        <f t="shared" si="157"/>
        <v>336</v>
      </c>
      <c r="AA325">
        <f t="shared" si="158"/>
        <v>31.381718434213003</v>
      </c>
      <c r="AB325">
        <f t="shared" si="159"/>
        <v>356</v>
      </c>
      <c r="AC325">
        <f t="shared" si="160"/>
        <v>346.5</v>
      </c>
      <c r="AD325" t="str">
        <f t="shared" si="161"/>
        <v>Coastal Carolina</v>
      </c>
      <c r="AE325">
        <f>VLOOKUP($AD325,'AUTOMATED RPPF'!$C$2:'AUTOMATED RPPF'!$AQ$365,17,FALSE)</f>
        <v>0.17543249999999999</v>
      </c>
      <c r="AF325" s="13">
        <f t="shared" si="162"/>
        <v>325</v>
      </c>
      <c r="AG325">
        <f>VLOOKUP($AD325,'AUTOMATED RPPF'!$C$2:'AUTOMATED RPPF'!$AQ$365,16,FALSE)</f>
        <v>0.19063189999999999</v>
      </c>
      <c r="AH325" s="13">
        <f t="shared" si="163"/>
        <v>319</v>
      </c>
      <c r="AI325">
        <f t="shared" si="164"/>
        <v>0.18303219999999998</v>
      </c>
      <c r="AJ325" s="13">
        <f t="shared" si="165"/>
        <v>324</v>
      </c>
      <c r="AK325">
        <f>VLOOKUP($AD325,'AUTOMATED RPPF'!$C$2:'AUTOMATED RPPF'!$AQ$365,18,FALSE)</f>
        <v>0.30512549999999999</v>
      </c>
      <c r="AL325" s="13">
        <f t="shared" si="166"/>
        <v>255</v>
      </c>
      <c r="AM325">
        <f>VLOOKUP($AD325,'AUTOMATED RPPF'!$C$2:'AUTOMATED RPPF'!$AQ$365,19,FALSE)</f>
        <v>6.5435699999999999E-2</v>
      </c>
      <c r="AN325" s="13">
        <f t="shared" si="167"/>
        <v>357</v>
      </c>
      <c r="AO325">
        <f t="shared" si="168"/>
        <v>325.91666666666669</v>
      </c>
      <c r="AP325">
        <f>IF(C325=1,(AO325/AE325),REF)</f>
        <v>1857.7895581871471</v>
      </c>
      <c r="AQ325" s="13">
        <f t="shared" si="169"/>
        <v>328</v>
      </c>
      <c r="AR325">
        <f>IF(B325=1,(AO325/AI325),REF)</f>
        <v>1780.6520746986964</v>
      </c>
      <c r="AS325" s="13">
        <f t="shared" si="170"/>
        <v>327</v>
      </c>
      <c r="AT325">
        <f t="shared" si="171"/>
        <v>255</v>
      </c>
      <c r="AU325" t="str">
        <f t="shared" si="172"/>
        <v>Coastal Carolina</v>
      </c>
      <c r="AV325">
        <f t="shared" si="173"/>
        <v>9.1627334111059458E-2</v>
      </c>
      <c r="AW325">
        <f t="shared" si="174"/>
        <v>8.1707973702184758E-2</v>
      </c>
      <c r="AX325" t="str">
        <f t="shared" si="175"/>
        <v>Coastal Carolina</v>
      </c>
      <c r="AY325">
        <f t="shared" si="176"/>
        <v>0.37596101736503923</v>
      </c>
      <c r="AZ325" s="13">
        <f t="shared" si="177"/>
        <v>326</v>
      </c>
      <c r="BA325" t="str">
        <f t="shared" si="178"/>
        <v>Coastal Carolina</v>
      </c>
      <c r="BB325" t="str">
        <f t="shared" si="179"/>
        <v/>
      </c>
      <c r="BC325">
        <v>324</v>
      </c>
    </row>
    <row r="326" spans="1:55" x14ac:dyDescent="0.25">
      <c r="A326">
        <v>1</v>
      </c>
      <c r="B326">
        <v>1</v>
      </c>
      <c r="C326">
        <v>1</v>
      </c>
      <c r="D326" t="s">
        <v>141</v>
      </c>
      <c r="E326">
        <f>VLOOKUP($D326,'AUTOMATED RPPF'!$C$2:'AUTOMATED RPPF'!$Q$365,2,FALSE)</f>
        <v>68.883200000000002</v>
      </c>
      <c r="F326">
        <f>VLOOKUP($D326,'AUTOMATED RPPF'!$C$2:'AUTOMATED RPPF'!$Q$365,3,FALSE)</f>
        <v>139</v>
      </c>
      <c r="G326">
        <f>VLOOKUP($D326,'AUTOMATED RPPF'!$C$2:'AUTOMATED RPPF'!$Q$365,4,FALSE)</f>
        <v>68.750600000000006</v>
      </c>
      <c r="H326">
        <f>VLOOKUP($D326,'AUTOMATED RPPF'!$C$2:'AUTOMATED RPPF'!$Q$365,5,FALSE)</f>
        <v>104</v>
      </c>
      <c r="I326">
        <f>VLOOKUP($D326,'AUTOMATED RPPF'!$C$2:'AUTOMATED RPPF'!$Q$365,6,FALSE)</f>
        <v>99.081299999999999</v>
      </c>
      <c r="J326">
        <f>VLOOKUP($D326,'AUTOMATED RPPF'!$C$2:'AUTOMATED RPPF'!$Q$365,7,FALSE)</f>
        <v>314</v>
      </c>
      <c r="K326">
        <f>VLOOKUP($D326,'AUTOMATED RPPF'!$C$2:'AUTOMATED RPPF'!$Q$365,8,FALSE)</f>
        <v>99.797899999999998</v>
      </c>
      <c r="L326">
        <f>VLOOKUP($D326,'AUTOMATED RPPF'!$C$2:'AUTOMATED RPPF'!$Q$365,9,FALSE)</f>
        <v>315</v>
      </c>
      <c r="M326">
        <f>VLOOKUP($D326,'AUTOMATED RPPF'!$C$2:'AUTOMATED RPPF'!$Q$365,10,FALSE)</f>
        <v>115.69</v>
      </c>
      <c r="N326">
        <f>VLOOKUP($D326,'AUTOMATED RPPF'!$C$2:'AUTOMATED RPPF'!$Q$365,11,FALSE)</f>
        <v>346</v>
      </c>
      <c r="O326">
        <f>VLOOKUP($D326,'AUTOMATED RPPF'!$C$2:'AUTOMATED RPPF'!$Q$365,12,FALSE)</f>
        <v>116.456</v>
      </c>
      <c r="P326">
        <f>VLOOKUP($D326,'AUTOMATED RPPF'!$C$2:'AUTOMATED RPPF'!$Q$365,13,FALSE)</f>
        <v>335</v>
      </c>
      <c r="Q326">
        <f>VLOOKUP($D326,'AUTOMATED RPPF'!$C$2:'AUTOMATED RPPF'!$Q$365,14,FALSE)</f>
        <v>-16.658100000000001</v>
      </c>
      <c r="R326">
        <f>VLOOKUP($D326,'AUTOMATED RPPF'!$C$2:'AUTOMATED RPPF'!$Q$365,15,FALSE)</f>
        <v>335</v>
      </c>
      <c r="S326" t="str">
        <f t="shared" si="150"/>
        <v>Green Bay</v>
      </c>
      <c r="T326">
        <f t="shared" si="151"/>
        <v>99.797899999999998</v>
      </c>
      <c r="U326" t="str">
        <f t="shared" si="152"/>
        <v>Green Bay</v>
      </c>
      <c r="V326">
        <f t="shared" si="153"/>
        <v>-0.24183109960048318</v>
      </c>
      <c r="W326" s="13">
        <f t="shared" si="154"/>
        <v>334</v>
      </c>
      <c r="X326" t="str">
        <f t="shared" si="155"/>
        <v>Green Bay</v>
      </c>
      <c r="Y326">
        <f t="shared" si="156"/>
        <v>686050.55454966286</v>
      </c>
      <c r="Z326" s="13">
        <f t="shared" si="157"/>
        <v>299</v>
      </c>
      <c r="AA326">
        <f t="shared" si="158"/>
        <v>29.359298610475747</v>
      </c>
      <c r="AB326">
        <f t="shared" si="159"/>
        <v>322</v>
      </c>
      <c r="AC326">
        <f t="shared" si="160"/>
        <v>328</v>
      </c>
      <c r="AD326" t="str">
        <f t="shared" si="161"/>
        <v>Green Bay</v>
      </c>
      <c r="AE326">
        <f>VLOOKUP($AD326,'AUTOMATED RPPF'!$C$2:'AUTOMATED RPPF'!$AQ$365,17,FALSE)</f>
        <v>0.19043180000000001</v>
      </c>
      <c r="AF326" s="13">
        <f t="shared" si="162"/>
        <v>318</v>
      </c>
      <c r="AG326">
        <f>VLOOKUP($AD326,'AUTOMATED RPPF'!$C$2:'AUTOMATED RPPF'!$AQ$365,16,FALSE)</f>
        <v>0.13553390000000001</v>
      </c>
      <c r="AH326" s="13">
        <f t="shared" si="163"/>
        <v>339</v>
      </c>
      <c r="AI326">
        <f t="shared" si="164"/>
        <v>0.16298285000000001</v>
      </c>
      <c r="AJ326" s="13">
        <f t="shared" si="165"/>
        <v>331</v>
      </c>
      <c r="AK326">
        <f>VLOOKUP($AD326,'AUTOMATED RPPF'!$C$2:'AUTOMATED RPPF'!$AQ$365,18,FALSE)</f>
        <v>0.35442269999999998</v>
      </c>
      <c r="AL326" s="13">
        <f t="shared" si="166"/>
        <v>227</v>
      </c>
      <c r="AM326">
        <f>VLOOKUP($AD326,'AUTOMATED RPPF'!$C$2:'AUTOMATED RPPF'!$AQ$365,19,FALSE)</f>
        <v>0.1248339</v>
      </c>
      <c r="AN326" s="13">
        <f t="shared" si="167"/>
        <v>339</v>
      </c>
      <c r="AO326">
        <f t="shared" si="168"/>
        <v>309.66666666666669</v>
      </c>
      <c r="AP326">
        <f>IF(C326=1,(AO326/AE326),REF)</f>
        <v>1626.1289693563085</v>
      </c>
      <c r="AQ326" s="13">
        <f t="shared" si="169"/>
        <v>317</v>
      </c>
      <c r="AR326">
        <f>IF(B326=1,(AO326/AI326),REF)</f>
        <v>1899.9954085148631</v>
      </c>
      <c r="AS326" s="13">
        <f t="shared" si="170"/>
        <v>331</v>
      </c>
      <c r="AT326">
        <f t="shared" si="171"/>
        <v>227</v>
      </c>
      <c r="AU326" t="str">
        <f t="shared" si="172"/>
        <v>Green Bay</v>
      </c>
      <c r="AV326">
        <f t="shared" si="173"/>
        <v>0.10079491529087717</v>
      </c>
      <c r="AW326">
        <f t="shared" si="174"/>
        <v>7.2170076101066724E-2</v>
      </c>
      <c r="AX326" t="str">
        <f t="shared" si="175"/>
        <v>Green Bay</v>
      </c>
      <c r="AY326">
        <f t="shared" si="176"/>
        <v>0.37563952747459695</v>
      </c>
      <c r="AZ326" s="13">
        <f t="shared" si="177"/>
        <v>327</v>
      </c>
      <c r="BA326" t="str">
        <f t="shared" si="178"/>
        <v>Green Bay</v>
      </c>
      <c r="BB326" t="str">
        <f t="shared" si="179"/>
        <v/>
      </c>
      <c r="BC326">
        <v>325</v>
      </c>
    </row>
    <row r="327" spans="1:55" x14ac:dyDescent="0.25">
      <c r="A327">
        <v>1</v>
      </c>
      <c r="B327">
        <v>1</v>
      </c>
      <c r="C327">
        <v>1</v>
      </c>
      <c r="D327" t="s">
        <v>395</v>
      </c>
      <c r="E327">
        <f>VLOOKUP($D327,'AUTOMATED RPPF'!$C$2:'AUTOMATED RPPF'!$Q$365,2,FALSE)</f>
        <v>66.238100000000003</v>
      </c>
      <c r="F327">
        <f>VLOOKUP($D327,'AUTOMATED RPPF'!$C$2:'AUTOMATED RPPF'!$Q$365,3,FALSE)</f>
        <v>281</v>
      </c>
      <c r="G327">
        <f>VLOOKUP($D327,'AUTOMATED RPPF'!$C$2:'AUTOMATED RPPF'!$Q$365,4,FALSE)</f>
        <v>65.271900000000002</v>
      </c>
      <c r="H327">
        <f>VLOOKUP($D327,'AUTOMATED RPPF'!$C$2:'AUTOMATED RPPF'!$Q$365,5,FALSE)</f>
        <v>292</v>
      </c>
      <c r="I327">
        <f>VLOOKUP($D327,'AUTOMATED RPPF'!$C$2:'AUTOMATED RPPF'!$Q$365,6,FALSE)</f>
        <v>107.438</v>
      </c>
      <c r="J327">
        <f>VLOOKUP($D327,'AUTOMATED RPPF'!$C$2:'AUTOMATED RPPF'!$Q$365,7,FALSE)</f>
        <v>144</v>
      </c>
      <c r="K327">
        <f>VLOOKUP($D327,'AUTOMATED RPPF'!$C$2:'AUTOMATED RPPF'!$Q$365,8,FALSE)</f>
        <v>108.505</v>
      </c>
      <c r="L327">
        <f>VLOOKUP($D327,'AUTOMATED RPPF'!$C$2:'AUTOMATED RPPF'!$Q$365,9,FALSE)</f>
        <v>159</v>
      </c>
      <c r="M327">
        <f>VLOOKUP($D327,'AUTOMATED RPPF'!$C$2:'AUTOMATED RPPF'!$Q$365,10,FALSE)</f>
        <v>118.583</v>
      </c>
      <c r="N327">
        <f>VLOOKUP($D327,'AUTOMATED RPPF'!$C$2:'AUTOMATED RPPF'!$Q$365,11,FALSE)</f>
        <v>358</v>
      </c>
      <c r="O327">
        <f>VLOOKUP($D327,'AUTOMATED RPPF'!$C$2:'AUTOMATED RPPF'!$Q$365,12,FALSE)</f>
        <v>122.26300000000001</v>
      </c>
      <c r="P327">
        <f>VLOOKUP($D327,'AUTOMATED RPPF'!$C$2:'AUTOMATED RPPF'!$Q$365,13,FALSE)</f>
        <v>361</v>
      </c>
      <c r="Q327">
        <f>VLOOKUP($D327,'AUTOMATED RPPF'!$C$2:'AUTOMATED RPPF'!$Q$365,14,FALSE)</f>
        <v>-13.758100000000001</v>
      </c>
      <c r="R327">
        <f>VLOOKUP($D327,'AUTOMATED RPPF'!$C$2:'AUTOMATED RPPF'!$Q$365,15,FALSE)</f>
        <v>321</v>
      </c>
      <c r="S327" t="str">
        <f t="shared" si="150"/>
        <v>IU Indy</v>
      </c>
      <c r="T327">
        <f t="shared" si="151"/>
        <v>108.505</v>
      </c>
      <c r="U327" t="str">
        <f t="shared" si="152"/>
        <v>IU Indy</v>
      </c>
      <c r="V327">
        <f t="shared" si="153"/>
        <v>-0.20770523309092515</v>
      </c>
      <c r="W327" s="13">
        <f t="shared" si="154"/>
        <v>322</v>
      </c>
      <c r="X327" t="str">
        <f t="shared" si="155"/>
        <v>IU Indy</v>
      </c>
      <c r="Y327">
        <f t="shared" si="156"/>
        <v>779843.34271945246</v>
      </c>
      <c r="Z327" s="13">
        <f t="shared" si="157"/>
        <v>183</v>
      </c>
      <c r="AA327">
        <f t="shared" si="158"/>
        <v>33.003820034252662</v>
      </c>
      <c r="AB327">
        <f t="shared" si="159"/>
        <v>363</v>
      </c>
      <c r="AC327">
        <f t="shared" si="160"/>
        <v>342.5</v>
      </c>
      <c r="AD327" t="str">
        <f t="shared" si="161"/>
        <v>IU Indy</v>
      </c>
      <c r="AE327">
        <f>VLOOKUP($AD327,'AUTOMATED RPPF'!$C$2:'AUTOMATED RPPF'!$AQ$365,17,FALSE)</f>
        <v>0.1836322</v>
      </c>
      <c r="AF327" s="13">
        <f t="shared" si="162"/>
        <v>322</v>
      </c>
      <c r="AG327">
        <f>VLOOKUP($AD327,'AUTOMATED RPPF'!$C$2:'AUTOMATED RPPF'!$AQ$365,16,FALSE)</f>
        <v>0.20473089999999999</v>
      </c>
      <c r="AH327" s="13">
        <f t="shared" si="163"/>
        <v>309</v>
      </c>
      <c r="AI327">
        <f t="shared" si="164"/>
        <v>0.19418154999999998</v>
      </c>
      <c r="AJ327" s="13">
        <f t="shared" si="165"/>
        <v>321</v>
      </c>
      <c r="AK327">
        <f>VLOOKUP($AD327,'AUTOMATED RPPF'!$C$2:'AUTOMATED RPPF'!$AQ$365,18,FALSE)</f>
        <v>0.12883459999999999</v>
      </c>
      <c r="AL327" s="13">
        <f t="shared" si="166"/>
        <v>346</v>
      </c>
      <c r="AM327">
        <f>VLOOKUP($AD327,'AUTOMATED RPPF'!$C$2:'AUTOMATED RPPF'!$AQ$365,19,FALSE)</f>
        <v>0.2252295</v>
      </c>
      <c r="AN327" s="13">
        <f t="shared" si="167"/>
        <v>295</v>
      </c>
      <c r="AO327">
        <f t="shared" si="168"/>
        <v>301.58333333333331</v>
      </c>
      <c r="AP327">
        <f>IF(C327=1,(AO327/AE327),REF)</f>
        <v>1642.3227153698172</v>
      </c>
      <c r="AQ327" s="13">
        <f t="shared" si="169"/>
        <v>322</v>
      </c>
      <c r="AR327">
        <f>IF(B327=1,(AO327/AI327),REF)</f>
        <v>1553.0998353516766</v>
      </c>
      <c r="AS327" s="13">
        <f t="shared" si="170"/>
        <v>320</v>
      </c>
      <c r="AT327">
        <f t="shared" si="171"/>
        <v>320</v>
      </c>
      <c r="AU327" t="str">
        <f t="shared" si="172"/>
        <v>IU Indy</v>
      </c>
      <c r="AV327">
        <f t="shared" si="173"/>
        <v>9.7099644022487122E-2</v>
      </c>
      <c r="AW327">
        <f t="shared" si="174"/>
        <v>8.81794460128979E-2</v>
      </c>
      <c r="AX327" t="str">
        <f t="shared" si="175"/>
        <v>IU Indy</v>
      </c>
      <c r="AY327">
        <f t="shared" si="176"/>
        <v>0.38611668185967374</v>
      </c>
      <c r="AZ327" s="13">
        <f t="shared" si="177"/>
        <v>324</v>
      </c>
      <c r="BA327" t="str">
        <f t="shared" si="178"/>
        <v>IU Indy</v>
      </c>
      <c r="BB327" t="str">
        <f t="shared" si="179"/>
        <v/>
      </c>
      <c r="BC327">
        <v>326</v>
      </c>
    </row>
    <row r="328" spans="1:55" x14ac:dyDescent="0.25">
      <c r="A328">
        <v>1</v>
      </c>
      <c r="B328">
        <v>1</v>
      </c>
      <c r="C328">
        <v>1</v>
      </c>
      <c r="D328" t="s">
        <v>229</v>
      </c>
      <c r="E328">
        <f>VLOOKUP($D328,'AUTOMATED RPPF'!$C$2:'AUTOMATED RPPF'!$Q$365,2,FALSE)</f>
        <v>69.749600000000001</v>
      </c>
      <c r="F328">
        <f>VLOOKUP($D328,'AUTOMATED RPPF'!$C$2:'AUTOMATED RPPF'!$Q$365,3,FALSE)</f>
        <v>98</v>
      </c>
      <c r="G328">
        <f>VLOOKUP($D328,'AUTOMATED RPPF'!$C$2:'AUTOMATED RPPF'!$Q$365,4,FALSE)</f>
        <v>69.4559</v>
      </c>
      <c r="H328">
        <f>VLOOKUP($D328,'AUTOMATED RPPF'!$C$2:'AUTOMATED RPPF'!$Q$365,5,FALSE)</f>
        <v>69</v>
      </c>
      <c r="I328">
        <f>VLOOKUP($D328,'AUTOMATED RPPF'!$C$2:'AUTOMATED RPPF'!$Q$365,6,FALSE)</f>
        <v>96.219300000000004</v>
      </c>
      <c r="J328">
        <f>VLOOKUP($D328,'AUTOMATED RPPF'!$C$2:'AUTOMATED RPPF'!$Q$365,7,FALSE)</f>
        <v>340</v>
      </c>
      <c r="K328">
        <f>VLOOKUP($D328,'AUTOMATED RPPF'!$C$2:'AUTOMATED RPPF'!$Q$365,8,FALSE)</f>
        <v>99.696200000000005</v>
      </c>
      <c r="L328">
        <f>VLOOKUP($D328,'AUTOMATED RPPF'!$C$2:'AUTOMATED RPPF'!$Q$365,9,FALSE)</f>
        <v>318</v>
      </c>
      <c r="M328">
        <f>VLOOKUP($D328,'AUTOMATED RPPF'!$C$2:'AUTOMATED RPPF'!$Q$365,10,FALSE)</f>
        <v>117.496</v>
      </c>
      <c r="N328">
        <f>VLOOKUP($D328,'AUTOMATED RPPF'!$C$2:'AUTOMATED RPPF'!$Q$365,11,FALSE)</f>
        <v>356</v>
      </c>
      <c r="O328">
        <f>VLOOKUP($D328,'AUTOMATED RPPF'!$C$2:'AUTOMATED RPPF'!$Q$365,12,FALSE)</f>
        <v>117.194</v>
      </c>
      <c r="P328">
        <f>VLOOKUP($D328,'AUTOMATED RPPF'!$C$2:'AUTOMATED RPPF'!$Q$365,13,FALSE)</f>
        <v>341</v>
      </c>
      <c r="Q328">
        <f>VLOOKUP($D328,'AUTOMATED RPPF'!$C$2:'AUTOMATED RPPF'!$Q$365,14,FALSE)</f>
        <v>-17.497499999999999</v>
      </c>
      <c r="R328">
        <f>VLOOKUP($D328,'AUTOMATED RPPF'!$C$2:'AUTOMATED RPPF'!$Q$365,15,FALSE)</f>
        <v>342</v>
      </c>
      <c r="S328" t="str">
        <f t="shared" si="150"/>
        <v>New Orleans</v>
      </c>
      <c r="T328">
        <f t="shared" si="151"/>
        <v>99.696200000000005</v>
      </c>
      <c r="U328" t="str">
        <f t="shared" si="152"/>
        <v>New Orleans</v>
      </c>
      <c r="V328">
        <f t="shared" si="153"/>
        <v>-0.25086595478683743</v>
      </c>
      <c r="W328" s="13">
        <f t="shared" si="154"/>
        <v>339</v>
      </c>
      <c r="X328" t="str">
        <f t="shared" si="155"/>
        <v>New Orleans</v>
      </c>
      <c r="Y328">
        <f t="shared" si="156"/>
        <v>693264.45180427225</v>
      </c>
      <c r="Z328" s="13">
        <f t="shared" si="157"/>
        <v>289</v>
      </c>
      <c r="AA328">
        <f t="shared" si="158"/>
        <v>29.289157728702502</v>
      </c>
      <c r="AB328">
        <f t="shared" si="159"/>
        <v>320</v>
      </c>
      <c r="AC328">
        <f t="shared" si="160"/>
        <v>329.5</v>
      </c>
      <c r="AD328" t="str">
        <f t="shared" si="161"/>
        <v>New Orleans</v>
      </c>
      <c r="AE328">
        <f>VLOOKUP($AD328,'AUTOMATED RPPF'!$C$2:'AUTOMATED RPPF'!$AQ$365,17,FALSE)</f>
        <v>0.2028307</v>
      </c>
      <c r="AF328" s="13">
        <f t="shared" si="162"/>
        <v>307</v>
      </c>
      <c r="AG328">
        <f>VLOOKUP($AD328,'AUTOMATED RPPF'!$C$2:'AUTOMATED RPPF'!$AQ$365,16,FALSE)</f>
        <v>7.49359E-2</v>
      </c>
      <c r="AH328" s="13">
        <f t="shared" si="163"/>
        <v>359</v>
      </c>
      <c r="AI328">
        <f t="shared" si="164"/>
        <v>0.13888329999999999</v>
      </c>
      <c r="AJ328" s="13">
        <f t="shared" si="165"/>
        <v>341</v>
      </c>
      <c r="AK328">
        <f>VLOOKUP($AD328,'AUTOMATED RPPF'!$C$2:'AUTOMATED RPPF'!$AQ$365,18,FALSE)</f>
        <v>0.15893299999999999</v>
      </c>
      <c r="AL328" s="13">
        <f t="shared" si="166"/>
        <v>330</v>
      </c>
      <c r="AM328">
        <f>VLOOKUP($AD328,'AUTOMATED RPPF'!$C$2:'AUTOMATED RPPF'!$AQ$365,19,FALSE)</f>
        <v>0.2152298</v>
      </c>
      <c r="AN328" s="13">
        <f t="shared" si="167"/>
        <v>298</v>
      </c>
      <c r="AO328">
        <f t="shared" si="168"/>
        <v>321.08333333333331</v>
      </c>
      <c r="AP328">
        <f>IF(C328=1,(AO328/AE328),REF)</f>
        <v>1583.0115132143867</v>
      </c>
      <c r="AQ328" s="13">
        <f t="shared" si="169"/>
        <v>313</v>
      </c>
      <c r="AR328">
        <f>IF(B328=1,(AO328/AI328),REF)</f>
        <v>2311.8930305755503</v>
      </c>
      <c r="AS328" s="13">
        <f t="shared" si="170"/>
        <v>341</v>
      </c>
      <c r="AT328">
        <f t="shared" si="171"/>
        <v>313</v>
      </c>
      <c r="AU328" t="str">
        <f t="shared" si="172"/>
        <v>New Orleans</v>
      </c>
      <c r="AV328">
        <f t="shared" si="173"/>
        <v>0.10764650464253915</v>
      </c>
      <c r="AW328">
        <f t="shared" si="174"/>
        <v>6.0008584771973857E-2</v>
      </c>
      <c r="AX328" t="str">
        <f t="shared" si="175"/>
        <v>New Orleans</v>
      </c>
      <c r="AY328">
        <f t="shared" si="176"/>
        <v>0.37098358898871975</v>
      </c>
      <c r="AZ328" s="13">
        <f t="shared" si="177"/>
        <v>328</v>
      </c>
      <c r="BA328" t="str">
        <f t="shared" si="178"/>
        <v>New Orleans</v>
      </c>
      <c r="BB328" t="str">
        <f t="shared" si="179"/>
        <v/>
      </c>
      <c r="BC328">
        <v>327</v>
      </c>
    </row>
    <row r="329" spans="1:55" x14ac:dyDescent="0.25">
      <c r="A329">
        <v>1</v>
      </c>
      <c r="B329">
        <v>1</v>
      </c>
      <c r="C329">
        <v>1</v>
      </c>
      <c r="D329" t="s">
        <v>113</v>
      </c>
      <c r="E329">
        <f>VLOOKUP($D329,'AUTOMATED RPPF'!$C$2:'AUTOMATED RPPF'!$Q$365,2,FALSE)</f>
        <v>67.030900000000003</v>
      </c>
      <c r="F329">
        <f>VLOOKUP($D329,'AUTOMATED RPPF'!$C$2:'AUTOMATED RPPF'!$Q$365,3,FALSE)</f>
        <v>235</v>
      </c>
      <c r="G329">
        <f>VLOOKUP($D329,'AUTOMATED RPPF'!$C$2:'AUTOMATED RPPF'!$Q$365,4,FALSE)</f>
        <v>65.974000000000004</v>
      </c>
      <c r="H329">
        <f>VLOOKUP($D329,'AUTOMATED RPPF'!$C$2:'AUTOMATED RPPF'!$Q$365,5,FALSE)</f>
        <v>254</v>
      </c>
      <c r="I329">
        <f>VLOOKUP($D329,'AUTOMATED RPPF'!$C$2:'AUTOMATED RPPF'!$Q$365,6,FALSE)</f>
        <v>92.825599999999994</v>
      </c>
      <c r="J329">
        <f>VLOOKUP($D329,'AUTOMATED RPPF'!$C$2:'AUTOMATED RPPF'!$Q$365,7,FALSE)</f>
        <v>358</v>
      </c>
      <c r="K329">
        <f>VLOOKUP($D329,'AUTOMATED RPPF'!$C$2:'AUTOMATED RPPF'!$Q$365,8,FALSE)</f>
        <v>93.0535</v>
      </c>
      <c r="L329">
        <f>VLOOKUP($D329,'AUTOMATED RPPF'!$C$2:'AUTOMATED RPPF'!$Q$365,9,FALSE)</f>
        <v>360</v>
      </c>
      <c r="M329">
        <f>VLOOKUP($D329,'AUTOMATED RPPF'!$C$2:'AUTOMATED RPPF'!$Q$365,10,FALSE)</f>
        <v>106.602</v>
      </c>
      <c r="N329">
        <f>VLOOKUP($D329,'AUTOMATED RPPF'!$C$2:'AUTOMATED RPPF'!$Q$365,11,FALSE)</f>
        <v>187</v>
      </c>
      <c r="O329">
        <f>VLOOKUP($D329,'AUTOMATED RPPF'!$C$2:'AUTOMATED RPPF'!$Q$365,12,FALSE)</f>
        <v>110.40300000000001</v>
      </c>
      <c r="P329">
        <f>VLOOKUP($D329,'AUTOMATED RPPF'!$C$2:'AUTOMATED RPPF'!$Q$365,13,FALSE)</f>
        <v>231</v>
      </c>
      <c r="Q329">
        <f>VLOOKUP($D329,'AUTOMATED RPPF'!$C$2:'AUTOMATED RPPF'!$Q$365,14,FALSE)</f>
        <v>-17.349299999999999</v>
      </c>
      <c r="R329">
        <f>VLOOKUP($D329,'AUTOMATED RPPF'!$C$2:'AUTOMATED RPPF'!$Q$365,15,FALSE)</f>
        <v>340</v>
      </c>
      <c r="S329" t="str">
        <f t="shared" si="150"/>
        <v>Eastern Illinois</v>
      </c>
      <c r="T329">
        <f t="shared" si="151"/>
        <v>93.0535</v>
      </c>
      <c r="U329" t="str">
        <f t="shared" si="152"/>
        <v>Eastern Illinois</v>
      </c>
      <c r="V329">
        <f t="shared" si="153"/>
        <v>-0.25882839108530553</v>
      </c>
      <c r="W329" s="13">
        <f t="shared" si="154"/>
        <v>343</v>
      </c>
      <c r="X329" t="str">
        <f t="shared" si="155"/>
        <v>Eastern Illinois</v>
      </c>
      <c r="Y329">
        <f t="shared" si="156"/>
        <v>580417.47044509358</v>
      </c>
      <c r="Z329" s="13">
        <f t="shared" si="157"/>
        <v>361</v>
      </c>
      <c r="AA329">
        <f t="shared" si="158"/>
        <v>27.700929946772092</v>
      </c>
      <c r="AB329">
        <f t="shared" si="159"/>
        <v>248</v>
      </c>
      <c r="AC329">
        <f t="shared" si="160"/>
        <v>295.5</v>
      </c>
      <c r="AD329" t="str">
        <f t="shared" si="161"/>
        <v>Eastern Illinois</v>
      </c>
      <c r="AE329">
        <f>VLOOKUP($AD329,'AUTOMATED RPPF'!$C$2:'AUTOMATED RPPF'!$AQ$365,17,FALSE)</f>
        <v>0.1937316</v>
      </c>
      <c r="AF329" s="13">
        <f t="shared" si="162"/>
        <v>316</v>
      </c>
      <c r="AG329">
        <f>VLOOKUP($AD329,'AUTOMATED RPPF'!$C$2:'AUTOMATED RPPF'!$AQ$365,16,FALSE)</f>
        <v>9.2635499999999996E-2</v>
      </c>
      <c r="AH329" s="13">
        <f t="shared" si="163"/>
        <v>355</v>
      </c>
      <c r="AI329">
        <f t="shared" si="164"/>
        <v>0.14318354999999999</v>
      </c>
      <c r="AJ329" s="13">
        <f t="shared" si="165"/>
        <v>339</v>
      </c>
      <c r="AK329">
        <f>VLOOKUP($AD329,'AUTOMATED RPPF'!$C$2:'AUTOMATED RPPF'!$AQ$365,18,FALSE)</f>
        <v>0.21782960000000001</v>
      </c>
      <c r="AL329" s="13">
        <f t="shared" si="166"/>
        <v>296</v>
      </c>
      <c r="AM329">
        <f>VLOOKUP($AD329,'AUTOMATED RPPF'!$C$2:'AUTOMATED RPPF'!$AQ$365,19,FALSE)</f>
        <v>0.1960306</v>
      </c>
      <c r="AN329" s="13">
        <f t="shared" si="167"/>
        <v>306</v>
      </c>
      <c r="AO329">
        <f t="shared" si="168"/>
        <v>323.41666666666669</v>
      </c>
      <c r="AP329">
        <f>IF(C329=1,(AO329/AE329),REF)</f>
        <v>1669.405851532051</v>
      </c>
      <c r="AQ329" s="13">
        <f t="shared" si="169"/>
        <v>324</v>
      </c>
      <c r="AR329">
        <f>IF(B329=1,(AO329/AI329),REF)</f>
        <v>2258.7557485944908</v>
      </c>
      <c r="AS329" s="13">
        <f t="shared" si="170"/>
        <v>339</v>
      </c>
      <c r="AT329">
        <f t="shared" si="171"/>
        <v>296</v>
      </c>
      <c r="AU329" t="str">
        <f t="shared" si="172"/>
        <v>Eastern Illinois</v>
      </c>
      <c r="AV329">
        <f t="shared" si="173"/>
        <v>0.10227251185369136</v>
      </c>
      <c r="AW329">
        <f t="shared" si="174"/>
        <v>6.2046714737223237E-2</v>
      </c>
      <c r="AX329" t="str">
        <f t="shared" si="175"/>
        <v>Eastern Illinois</v>
      </c>
      <c r="AY329">
        <f t="shared" si="176"/>
        <v>0.36801316461628347</v>
      </c>
      <c r="AZ329" s="13">
        <f t="shared" si="177"/>
        <v>329</v>
      </c>
      <c r="BA329" t="str">
        <f t="shared" si="178"/>
        <v>Eastern Illinois</v>
      </c>
      <c r="BB329" t="str">
        <f t="shared" si="179"/>
        <v/>
      </c>
      <c r="BC329">
        <v>328</v>
      </c>
    </row>
    <row r="330" spans="1:55" x14ac:dyDescent="0.25">
      <c r="A330">
        <v>1</v>
      </c>
      <c r="B330">
        <v>1</v>
      </c>
      <c r="C330">
        <v>1</v>
      </c>
      <c r="D330" t="s">
        <v>139</v>
      </c>
      <c r="E330">
        <f>VLOOKUP($D330,'AUTOMATED RPPF'!$C$2:'AUTOMATED RPPF'!$Q$365,2,FALSE)</f>
        <v>66.956500000000005</v>
      </c>
      <c r="F330">
        <f>VLOOKUP($D330,'AUTOMATED RPPF'!$C$2:'AUTOMATED RPPF'!$Q$365,3,FALSE)</f>
        <v>239</v>
      </c>
      <c r="G330">
        <f>VLOOKUP($D330,'AUTOMATED RPPF'!$C$2:'AUTOMATED RPPF'!$Q$365,4,FALSE)</f>
        <v>64.413499999999999</v>
      </c>
      <c r="H330">
        <f>VLOOKUP($D330,'AUTOMATED RPPF'!$C$2:'AUTOMATED RPPF'!$Q$365,5,FALSE)</f>
        <v>326</v>
      </c>
      <c r="I330">
        <f>VLOOKUP($D330,'AUTOMATED RPPF'!$C$2:'AUTOMATED RPPF'!$Q$365,6,FALSE)</f>
        <v>95.987399999999994</v>
      </c>
      <c r="J330">
        <f>VLOOKUP($D330,'AUTOMATED RPPF'!$C$2:'AUTOMATED RPPF'!$Q$365,7,FALSE)</f>
        <v>343</v>
      </c>
      <c r="K330">
        <f>VLOOKUP($D330,'AUTOMATED RPPF'!$C$2:'AUTOMATED RPPF'!$Q$365,8,FALSE)</f>
        <v>96.356899999999996</v>
      </c>
      <c r="L330">
        <f>VLOOKUP($D330,'AUTOMATED RPPF'!$C$2:'AUTOMATED RPPF'!$Q$365,9,FALSE)</f>
        <v>344</v>
      </c>
      <c r="M330">
        <f>VLOOKUP($D330,'AUTOMATED RPPF'!$C$2:'AUTOMATED RPPF'!$Q$365,10,FALSE)</f>
        <v>105.60899999999999</v>
      </c>
      <c r="N330">
        <f>VLOOKUP($D330,'AUTOMATED RPPF'!$C$2:'AUTOMATED RPPF'!$Q$365,11,FALSE)</f>
        <v>170</v>
      </c>
      <c r="O330">
        <f>VLOOKUP($D330,'AUTOMATED RPPF'!$C$2:'AUTOMATED RPPF'!$Q$365,12,FALSE)</f>
        <v>110.28</v>
      </c>
      <c r="P330">
        <f>VLOOKUP($D330,'AUTOMATED RPPF'!$C$2:'AUTOMATED RPPF'!$Q$365,13,FALSE)</f>
        <v>228</v>
      </c>
      <c r="Q330">
        <f>VLOOKUP($D330,'AUTOMATED RPPF'!$C$2:'AUTOMATED RPPF'!$Q$365,14,FALSE)</f>
        <v>-13.922700000000001</v>
      </c>
      <c r="R330">
        <f>VLOOKUP($D330,'AUTOMATED RPPF'!$C$2:'AUTOMATED RPPF'!$Q$365,15,FALSE)</f>
        <v>322</v>
      </c>
      <c r="S330" t="str">
        <f t="shared" si="150"/>
        <v>Grambling St.</v>
      </c>
      <c r="T330">
        <f t="shared" si="151"/>
        <v>96.356899999999996</v>
      </c>
      <c r="U330" t="str">
        <f t="shared" si="152"/>
        <v>Grambling St.</v>
      </c>
      <c r="V330">
        <f t="shared" si="153"/>
        <v>-0.20794247011119166</v>
      </c>
      <c r="W330" s="13">
        <f t="shared" si="154"/>
        <v>323</v>
      </c>
      <c r="X330" t="str">
        <f t="shared" si="155"/>
        <v>Grambling St.</v>
      </c>
      <c r="Y330">
        <f t="shared" si="156"/>
        <v>621667.81353014405</v>
      </c>
      <c r="Z330" s="13">
        <f t="shared" si="157"/>
        <v>350</v>
      </c>
      <c r="AA330">
        <f t="shared" si="158"/>
        <v>27.682293446569968</v>
      </c>
      <c r="AB330">
        <f t="shared" si="159"/>
        <v>247</v>
      </c>
      <c r="AC330">
        <f t="shared" si="160"/>
        <v>285</v>
      </c>
      <c r="AD330" t="str">
        <f t="shared" si="161"/>
        <v>Grambling St.</v>
      </c>
      <c r="AE330">
        <f>VLOOKUP($AD330,'AUTOMATED RPPF'!$C$2:'AUTOMATED RPPF'!$AQ$365,17,FALSE)</f>
        <v>0.19613149999999999</v>
      </c>
      <c r="AF330" s="13">
        <f t="shared" si="162"/>
        <v>315</v>
      </c>
      <c r="AG330">
        <f>VLOOKUP($AD330,'AUTOMATED RPPF'!$C$2:'AUTOMATED RPPF'!$AQ$365,16,FALSE)</f>
        <v>0.1214344</v>
      </c>
      <c r="AH330" s="13">
        <f t="shared" si="163"/>
        <v>344</v>
      </c>
      <c r="AI330">
        <f t="shared" si="164"/>
        <v>0.15878294999999998</v>
      </c>
      <c r="AJ330" s="13">
        <f t="shared" si="165"/>
        <v>332</v>
      </c>
      <c r="AK330">
        <f>VLOOKUP($AD330,'AUTOMATED RPPF'!$C$2:'AUTOMATED RPPF'!$AQ$365,18,FALSE)</f>
        <v>0.20813039999999999</v>
      </c>
      <c r="AL330" s="13">
        <f t="shared" si="166"/>
        <v>304</v>
      </c>
      <c r="AM330">
        <f>VLOOKUP($AD330,'AUTOMATED RPPF'!$C$2:'AUTOMATED RPPF'!$AQ$365,19,FALSE)</f>
        <v>0.1466327</v>
      </c>
      <c r="AN330" s="13">
        <f t="shared" si="167"/>
        <v>327</v>
      </c>
      <c r="AO330">
        <f t="shared" si="168"/>
        <v>320.16666666666669</v>
      </c>
      <c r="AP330">
        <f>IF(C330=1,(AO330/AE330),REF)</f>
        <v>1632.4081887237221</v>
      </c>
      <c r="AQ330" s="13">
        <f t="shared" si="169"/>
        <v>320</v>
      </c>
      <c r="AR330">
        <f>IF(B330=1,(AO330/AI330),REF)</f>
        <v>2016.3793824630839</v>
      </c>
      <c r="AS330" s="13">
        <f t="shared" si="170"/>
        <v>332</v>
      </c>
      <c r="AT330">
        <f t="shared" si="171"/>
        <v>304</v>
      </c>
      <c r="AU330" t="str">
        <f t="shared" si="172"/>
        <v>Grambling St.</v>
      </c>
      <c r="AV330">
        <f t="shared" si="173"/>
        <v>0.10377174594715548</v>
      </c>
      <c r="AW330">
        <f t="shared" si="174"/>
        <v>6.9789752747434375E-2</v>
      </c>
      <c r="AX330" t="str">
        <f t="shared" si="175"/>
        <v>Grambling St.</v>
      </c>
      <c r="AY330">
        <f t="shared" si="176"/>
        <v>0.37615718209815091</v>
      </c>
      <c r="AZ330" s="13">
        <f t="shared" si="177"/>
        <v>325</v>
      </c>
      <c r="BA330" t="str">
        <f t="shared" si="178"/>
        <v>Grambling St.</v>
      </c>
      <c r="BB330" t="str">
        <f t="shared" si="179"/>
        <v/>
      </c>
      <c r="BC330">
        <v>329</v>
      </c>
    </row>
    <row r="331" spans="1:55" x14ac:dyDescent="0.25">
      <c r="A331">
        <v>1</v>
      </c>
      <c r="B331">
        <v>1</v>
      </c>
      <c r="C331">
        <v>1</v>
      </c>
      <c r="D331" t="s">
        <v>69</v>
      </c>
      <c r="E331">
        <f>VLOOKUP($D331,'AUTOMATED RPPF'!$C$2:'AUTOMATED RPPF'!$Q$365,2,FALSE)</f>
        <v>72.756200000000007</v>
      </c>
      <c r="F331">
        <f>VLOOKUP($D331,'AUTOMATED RPPF'!$C$2:'AUTOMATED RPPF'!$Q$365,3,FALSE)</f>
        <v>14</v>
      </c>
      <c r="G331">
        <f>VLOOKUP($D331,'AUTOMATED RPPF'!$C$2:'AUTOMATED RPPF'!$Q$365,4,FALSE)</f>
        <v>71.273200000000003</v>
      </c>
      <c r="H331">
        <f>VLOOKUP($D331,'AUTOMATED RPPF'!$C$2:'AUTOMATED RPPF'!$Q$365,5,FALSE)</f>
        <v>22</v>
      </c>
      <c r="I331">
        <f>VLOOKUP($D331,'AUTOMATED RPPF'!$C$2:'AUTOMATED RPPF'!$Q$365,6,FALSE)</f>
        <v>96.055700000000002</v>
      </c>
      <c r="J331">
        <f>VLOOKUP($D331,'AUTOMATED RPPF'!$C$2:'AUTOMATED RPPF'!$Q$365,7,FALSE)</f>
        <v>342</v>
      </c>
      <c r="K331">
        <f>VLOOKUP($D331,'AUTOMATED RPPF'!$C$2:'AUTOMATED RPPF'!$Q$365,8,FALSE)</f>
        <v>95.6815</v>
      </c>
      <c r="L331">
        <f>VLOOKUP($D331,'AUTOMATED RPPF'!$C$2:'AUTOMATED RPPF'!$Q$365,9,FALSE)</f>
        <v>348</v>
      </c>
      <c r="M331">
        <f>VLOOKUP($D331,'AUTOMATED RPPF'!$C$2:'AUTOMATED RPPF'!$Q$365,10,FALSE)</f>
        <v>112.783</v>
      </c>
      <c r="N331">
        <f>VLOOKUP($D331,'AUTOMATED RPPF'!$C$2:'AUTOMATED RPPF'!$Q$365,11,FALSE)</f>
        <v>328</v>
      </c>
      <c r="O331">
        <f>VLOOKUP($D331,'AUTOMATED RPPF'!$C$2:'AUTOMATED RPPF'!$Q$365,12,FALSE)</f>
        <v>114.655</v>
      </c>
      <c r="P331">
        <f>VLOOKUP($D331,'AUTOMATED RPPF'!$C$2:'AUTOMATED RPPF'!$Q$365,13,FALSE)</f>
        <v>314</v>
      </c>
      <c r="Q331">
        <f>VLOOKUP($D331,'AUTOMATED RPPF'!$C$2:'AUTOMATED RPPF'!$Q$365,14,FALSE)</f>
        <v>-18.972999999999999</v>
      </c>
      <c r="R331">
        <f>VLOOKUP($D331,'AUTOMATED RPPF'!$C$2:'AUTOMATED RPPF'!$Q$365,15,FALSE)</f>
        <v>348</v>
      </c>
      <c r="S331" t="str">
        <f t="shared" si="150"/>
        <v>Buffalo</v>
      </c>
      <c r="T331">
        <f t="shared" si="151"/>
        <v>95.6815</v>
      </c>
      <c r="U331" t="str">
        <f t="shared" si="152"/>
        <v>Buffalo</v>
      </c>
      <c r="V331">
        <f t="shared" si="153"/>
        <v>-0.26078189899967286</v>
      </c>
      <c r="W331" s="13">
        <f t="shared" si="154"/>
        <v>344</v>
      </c>
      <c r="X331" t="str">
        <f t="shared" si="155"/>
        <v>Buffalo</v>
      </c>
      <c r="Y331">
        <f t="shared" si="156"/>
        <v>666079.3326102295</v>
      </c>
      <c r="Z331" s="13">
        <f t="shared" si="157"/>
        <v>321</v>
      </c>
      <c r="AA331">
        <f t="shared" si="158"/>
        <v>27.111827320317179</v>
      </c>
      <c r="AB331">
        <f t="shared" si="159"/>
        <v>221</v>
      </c>
      <c r="AC331">
        <f t="shared" si="160"/>
        <v>282.5</v>
      </c>
      <c r="AD331" t="str">
        <f t="shared" si="161"/>
        <v>Buffalo</v>
      </c>
      <c r="AE331">
        <f>VLOOKUP($AD331,'AUTOMATED RPPF'!$C$2:'AUTOMATED RPPF'!$AQ$365,17,FALSE)</f>
        <v>0.1974312</v>
      </c>
      <c r="AF331" s="13">
        <f t="shared" si="162"/>
        <v>312</v>
      </c>
      <c r="AG331">
        <f>VLOOKUP($AD331,'AUTOMATED RPPF'!$C$2:'AUTOMATED RPPF'!$AQ$365,16,FALSE)</f>
        <v>5.6636100000000002E-2</v>
      </c>
      <c r="AH331" s="13">
        <f t="shared" si="163"/>
        <v>361</v>
      </c>
      <c r="AI331">
        <f t="shared" si="164"/>
        <v>0.12703365</v>
      </c>
      <c r="AJ331" s="13">
        <f t="shared" si="165"/>
        <v>346</v>
      </c>
      <c r="AK331">
        <f>VLOOKUP($AD331,'AUTOMATED RPPF'!$C$2:'AUTOMATED RPPF'!$AQ$365,18,FALSE)</f>
        <v>0.1309343</v>
      </c>
      <c r="AL331" s="13">
        <f t="shared" si="166"/>
        <v>343</v>
      </c>
      <c r="AM331">
        <f>VLOOKUP($AD331,'AUTOMATED RPPF'!$C$2:'AUTOMATED RPPF'!$AQ$365,19,FALSE)</f>
        <v>0.19933029999999999</v>
      </c>
      <c r="AN331" s="13">
        <f t="shared" si="167"/>
        <v>303</v>
      </c>
      <c r="AO331">
        <f t="shared" si="168"/>
        <v>323.25</v>
      </c>
      <c r="AP331">
        <f>IF(C331=1,(AO331/AE331),REF)</f>
        <v>1637.2792142275384</v>
      </c>
      <c r="AQ331" s="13">
        <f t="shared" si="169"/>
        <v>321</v>
      </c>
      <c r="AR331">
        <f>IF(B331=1,(AO331/AI331),REF)</f>
        <v>2544.6013713689249</v>
      </c>
      <c r="AS331" s="13">
        <f t="shared" si="170"/>
        <v>346</v>
      </c>
      <c r="AT331">
        <f t="shared" si="171"/>
        <v>321</v>
      </c>
      <c r="AU331" t="str">
        <f t="shared" si="172"/>
        <v>Buffalo</v>
      </c>
      <c r="AV331">
        <f t="shared" si="173"/>
        <v>0.10442828861344482</v>
      </c>
      <c r="AW331">
        <f t="shared" si="174"/>
        <v>5.4234498843723618E-2</v>
      </c>
      <c r="AX331" t="str">
        <f t="shared" si="175"/>
        <v>Buffalo</v>
      </c>
      <c r="AY331">
        <f t="shared" si="176"/>
        <v>0.36289253432826896</v>
      </c>
      <c r="AZ331" s="13">
        <f t="shared" si="177"/>
        <v>332</v>
      </c>
      <c r="BA331" t="str">
        <f t="shared" si="178"/>
        <v>Buffalo</v>
      </c>
      <c r="BB331" t="str">
        <f t="shared" si="179"/>
        <v/>
      </c>
      <c r="BC331">
        <v>330</v>
      </c>
    </row>
    <row r="332" spans="1:55" x14ac:dyDescent="0.25">
      <c r="A332">
        <v>1</v>
      </c>
      <c r="B332">
        <v>1</v>
      </c>
      <c r="C332">
        <v>1</v>
      </c>
      <c r="D332" t="s">
        <v>318</v>
      </c>
      <c r="E332">
        <f>VLOOKUP($D332,'AUTOMATED RPPF'!$C$2:'AUTOMATED RPPF'!$Q$365,2,FALSE)</f>
        <v>64.981200000000001</v>
      </c>
      <c r="F332">
        <f>VLOOKUP($D332,'AUTOMATED RPPF'!$C$2:'AUTOMATED RPPF'!$Q$365,3,FALSE)</f>
        <v>328</v>
      </c>
      <c r="G332">
        <f>VLOOKUP($D332,'AUTOMATED RPPF'!$C$2:'AUTOMATED RPPF'!$Q$365,4,FALSE)</f>
        <v>64.824600000000004</v>
      </c>
      <c r="H332">
        <f>VLOOKUP($D332,'AUTOMATED RPPF'!$C$2:'AUTOMATED RPPF'!$Q$365,5,FALSE)</f>
        <v>315</v>
      </c>
      <c r="I332">
        <f>VLOOKUP($D332,'AUTOMATED RPPF'!$C$2:'AUTOMATED RPPF'!$Q$365,6,FALSE)</f>
        <v>101.155</v>
      </c>
      <c r="J332">
        <f>VLOOKUP($D332,'AUTOMATED RPPF'!$C$2:'AUTOMATED RPPF'!$Q$365,7,FALSE)</f>
        <v>280</v>
      </c>
      <c r="K332">
        <f>VLOOKUP($D332,'AUTOMATED RPPF'!$C$2:'AUTOMATED RPPF'!$Q$365,8,FALSE)</f>
        <v>102.57</v>
      </c>
      <c r="L332">
        <f>VLOOKUP($D332,'AUTOMATED RPPF'!$C$2:'AUTOMATED RPPF'!$Q$365,9,FALSE)</f>
        <v>265</v>
      </c>
      <c r="M332">
        <f>VLOOKUP($D332,'AUTOMATED RPPF'!$C$2:'AUTOMATED RPPF'!$Q$365,10,FALSE)</f>
        <v>116.486</v>
      </c>
      <c r="N332">
        <f>VLOOKUP($D332,'AUTOMATED RPPF'!$C$2:'AUTOMATED RPPF'!$Q$365,11,FALSE)</f>
        <v>350</v>
      </c>
      <c r="O332">
        <f>VLOOKUP($D332,'AUTOMATED RPPF'!$C$2:'AUTOMATED RPPF'!$Q$365,12,FALSE)</f>
        <v>118.333</v>
      </c>
      <c r="P332">
        <f>VLOOKUP($D332,'AUTOMATED RPPF'!$C$2:'AUTOMATED RPPF'!$Q$365,13,FALSE)</f>
        <v>353</v>
      </c>
      <c r="Q332">
        <f>VLOOKUP($D332,'AUTOMATED RPPF'!$C$2:'AUTOMATED RPPF'!$Q$365,14,FALSE)</f>
        <v>-15.7623</v>
      </c>
      <c r="R332">
        <f>VLOOKUP($D332,'AUTOMATED RPPF'!$C$2:'AUTOMATED RPPF'!$Q$365,15,FALSE)</f>
        <v>332</v>
      </c>
      <c r="S332" t="str">
        <f t="shared" si="150"/>
        <v>Stony Brook</v>
      </c>
      <c r="T332">
        <f t="shared" si="151"/>
        <v>102.57</v>
      </c>
      <c r="U332" t="str">
        <f t="shared" si="152"/>
        <v>Stony Brook</v>
      </c>
      <c r="V332">
        <f t="shared" si="153"/>
        <v>-0.24257785328679687</v>
      </c>
      <c r="W332" s="13">
        <f t="shared" si="154"/>
        <v>335</v>
      </c>
      <c r="X332" t="str">
        <f t="shared" si="155"/>
        <v>Stony Brook</v>
      </c>
      <c r="Y332">
        <f t="shared" si="156"/>
        <v>683641.53112787986</v>
      </c>
      <c r="Z332" s="13">
        <f t="shared" si="157"/>
        <v>301</v>
      </c>
      <c r="AA332">
        <f t="shared" si="158"/>
        <v>31.928732092067456</v>
      </c>
      <c r="AB332">
        <f t="shared" si="159"/>
        <v>359</v>
      </c>
      <c r="AC332">
        <f t="shared" si="160"/>
        <v>347</v>
      </c>
      <c r="AD332" t="str">
        <f t="shared" si="161"/>
        <v>Stony Brook</v>
      </c>
      <c r="AE332">
        <f>VLOOKUP($AD332,'AUTOMATED RPPF'!$C$2:'AUTOMATED RPPF'!$AQ$365,17,FALSE)</f>
        <v>0.17423259999999999</v>
      </c>
      <c r="AF332" s="13">
        <f t="shared" si="162"/>
        <v>326</v>
      </c>
      <c r="AG332">
        <f>VLOOKUP($AD332,'AUTOMATED RPPF'!$C$2:'AUTOMATED RPPF'!$AQ$365,16,FALSE)</f>
        <v>0.13593379999999999</v>
      </c>
      <c r="AH332" s="13">
        <f t="shared" si="163"/>
        <v>338</v>
      </c>
      <c r="AI332">
        <f t="shared" si="164"/>
        <v>0.15508319999999998</v>
      </c>
      <c r="AJ332" s="13">
        <f t="shared" si="165"/>
        <v>335</v>
      </c>
      <c r="AK332">
        <f>VLOOKUP($AD332,'AUTOMATED RPPF'!$C$2:'AUTOMATED RPPF'!$AQ$365,18,FALSE)</f>
        <v>0.14083370000000001</v>
      </c>
      <c r="AL332" s="13">
        <f t="shared" si="166"/>
        <v>337</v>
      </c>
      <c r="AM332">
        <f>VLOOKUP($AD332,'AUTOMATED RPPF'!$C$2:'AUTOMATED RPPF'!$AQ$365,19,FALSE)</f>
        <v>0.21552969999999999</v>
      </c>
      <c r="AN332" s="13">
        <f t="shared" si="167"/>
        <v>297</v>
      </c>
      <c r="AO332">
        <f t="shared" si="168"/>
        <v>325.33333333333331</v>
      </c>
      <c r="AP332">
        <f>IF(C332=1,(AO332/AE332),REF)</f>
        <v>1867.2357144032364</v>
      </c>
      <c r="AQ332" s="13">
        <f t="shared" si="169"/>
        <v>330</v>
      </c>
      <c r="AR332">
        <f>IF(B332=1,(AO332/AI332),REF)</f>
        <v>2097.798686984363</v>
      </c>
      <c r="AS332" s="13">
        <f t="shared" si="170"/>
        <v>334</v>
      </c>
      <c r="AT332">
        <f t="shared" si="171"/>
        <v>330</v>
      </c>
      <c r="AU332" t="str">
        <f t="shared" si="172"/>
        <v>Stony Brook</v>
      </c>
      <c r="AV332">
        <f t="shared" si="173"/>
        <v>9.0954492158471081E-2</v>
      </c>
      <c r="AW332">
        <f t="shared" si="174"/>
        <v>6.7827155135032013E-2</v>
      </c>
      <c r="AX332" t="str">
        <f t="shared" si="175"/>
        <v>Stony Brook</v>
      </c>
      <c r="AY332">
        <f t="shared" si="176"/>
        <v>0.36300125208872308</v>
      </c>
      <c r="AZ332" s="13">
        <f t="shared" si="177"/>
        <v>331</v>
      </c>
      <c r="BA332" t="str">
        <f t="shared" si="178"/>
        <v>Stony Brook</v>
      </c>
      <c r="BB332" t="str">
        <f t="shared" si="179"/>
        <v/>
      </c>
      <c r="BC332">
        <v>331</v>
      </c>
    </row>
    <row r="333" spans="1:55" x14ac:dyDescent="0.25">
      <c r="A333">
        <v>1</v>
      </c>
      <c r="B333">
        <v>1</v>
      </c>
      <c r="C333">
        <v>1</v>
      </c>
      <c r="D333" t="s">
        <v>308</v>
      </c>
      <c r="E333">
        <f>VLOOKUP($D333,'AUTOMATED RPPF'!$C$2:'AUTOMATED RPPF'!$Q$365,2,FALSE)</f>
        <v>68.038300000000007</v>
      </c>
      <c r="F333">
        <f>VLOOKUP($D333,'AUTOMATED RPPF'!$C$2:'AUTOMATED RPPF'!$Q$365,3,FALSE)</f>
        <v>188</v>
      </c>
      <c r="G333">
        <f>VLOOKUP($D333,'AUTOMATED RPPF'!$C$2:'AUTOMATED RPPF'!$Q$365,4,FALSE)</f>
        <v>66.858099999999993</v>
      </c>
      <c r="H333">
        <f>VLOOKUP($D333,'AUTOMATED RPPF'!$C$2:'AUTOMATED RPPF'!$Q$365,5,FALSE)</f>
        <v>208</v>
      </c>
      <c r="I333">
        <f>VLOOKUP($D333,'AUTOMATED RPPF'!$C$2:'AUTOMATED RPPF'!$Q$365,6,FALSE)</f>
        <v>101.4</v>
      </c>
      <c r="J333">
        <f>VLOOKUP($D333,'AUTOMATED RPPF'!$C$2:'AUTOMATED RPPF'!$Q$365,7,FALSE)</f>
        <v>275</v>
      </c>
      <c r="K333">
        <f>VLOOKUP($D333,'AUTOMATED RPPF'!$C$2:'AUTOMATED RPPF'!$Q$365,8,FALSE)</f>
        <v>99.590699999999998</v>
      </c>
      <c r="L333">
        <f>VLOOKUP($D333,'AUTOMATED RPPF'!$C$2:'AUTOMATED RPPF'!$Q$365,9,FALSE)</f>
        <v>319</v>
      </c>
      <c r="M333">
        <f>VLOOKUP($D333,'AUTOMATED RPPF'!$C$2:'AUTOMATED RPPF'!$Q$365,10,FALSE)</f>
        <v>109.991</v>
      </c>
      <c r="N333">
        <f>VLOOKUP($D333,'AUTOMATED RPPF'!$C$2:'AUTOMATED RPPF'!$Q$365,11,FALSE)</f>
        <v>273</v>
      </c>
      <c r="O333">
        <f>VLOOKUP($D333,'AUTOMATED RPPF'!$C$2:'AUTOMATED RPPF'!$Q$365,12,FALSE)</f>
        <v>116.559</v>
      </c>
      <c r="P333">
        <f>VLOOKUP($D333,'AUTOMATED RPPF'!$C$2:'AUTOMATED RPPF'!$Q$365,13,FALSE)</f>
        <v>340</v>
      </c>
      <c r="Q333">
        <f>VLOOKUP($D333,'AUTOMATED RPPF'!$C$2:'AUTOMATED RPPF'!$Q$365,14,FALSE)</f>
        <v>-16.968</v>
      </c>
      <c r="R333">
        <f>VLOOKUP($D333,'AUTOMATED RPPF'!$C$2:'AUTOMATED RPPF'!$Q$365,15,FALSE)</f>
        <v>337</v>
      </c>
      <c r="S333" t="str">
        <f t="shared" si="150"/>
        <v>Southern Indiana</v>
      </c>
      <c r="T333">
        <f t="shared" si="151"/>
        <v>99.590699999999998</v>
      </c>
      <c r="U333" t="str">
        <f t="shared" si="152"/>
        <v>Southern Indiana</v>
      </c>
      <c r="V333">
        <f t="shared" si="153"/>
        <v>-0.249393356388975</v>
      </c>
      <c r="W333" s="13">
        <f t="shared" si="154"/>
        <v>338</v>
      </c>
      <c r="X333" t="str">
        <f t="shared" si="155"/>
        <v>Southern Indiana</v>
      </c>
      <c r="Y333">
        <f t="shared" si="156"/>
        <v>674824.78297958465</v>
      </c>
      <c r="Z333" s="13">
        <f t="shared" si="157"/>
        <v>307</v>
      </c>
      <c r="AA333">
        <f t="shared" si="158"/>
        <v>29.765956769814203</v>
      </c>
      <c r="AB333">
        <f t="shared" si="159"/>
        <v>335</v>
      </c>
      <c r="AC333">
        <f t="shared" si="160"/>
        <v>336.5</v>
      </c>
      <c r="AD333" t="str">
        <f t="shared" si="161"/>
        <v>Southern Indiana</v>
      </c>
      <c r="AE333">
        <f>VLOOKUP($AD333,'AUTOMATED RPPF'!$C$2:'AUTOMATED RPPF'!$AQ$365,17,FALSE)</f>
        <v>0.17153270000000001</v>
      </c>
      <c r="AF333" s="13">
        <f t="shared" si="162"/>
        <v>327</v>
      </c>
      <c r="AG333">
        <f>VLOOKUP($AD333,'AUTOMATED RPPF'!$C$2:'AUTOMATED RPPF'!$AQ$365,16,FALSE)</f>
        <v>0.13303409999999999</v>
      </c>
      <c r="AH333" s="13">
        <f t="shared" si="163"/>
        <v>341</v>
      </c>
      <c r="AI333">
        <f t="shared" si="164"/>
        <v>0.15228340000000001</v>
      </c>
      <c r="AJ333" s="13">
        <f t="shared" si="165"/>
        <v>337</v>
      </c>
      <c r="AK333">
        <f>VLOOKUP($AD333,'AUTOMATED RPPF'!$C$2:'AUTOMATED RPPF'!$AQ$365,18,FALSE)</f>
        <v>0.30962499999999998</v>
      </c>
      <c r="AL333" s="13">
        <f t="shared" si="166"/>
        <v>250</v>
      </c>
      <c r="AM333">
        <f>VLOOKUP($AD333,'AUTOMATED RPPF'!$C$2:'AUTOMATED RPPF'!$AQ$365,19,FALSE)</f>
        <v>0.14403299999999999</v>
      </c>
      <c r="AN333" s="13">
        <f t="shared" si="167"/>
        <v>330</v>
      </c>
      <c r="AO333">
        <f t="shared" si="168"/>
        <v>316.41666666666669</v>
      </c>
      <c r="AP333">
        <f>IF(C333=1,(AO333/AE333),REF)</f>
        <v>1844.6434217304727</v>
      </c>
      <c r="AQ333" s="13">
        <f t="shared" si="169"/>
        <v>327</v>
      </c>
      <c r="AR333">
        <f>IF(B333=1,(AO333/AI333),REF)</f>
        <v>2077.8145659124152</v>
      </c>
      <c r="AS333" s="13">
        <f t="shared" si="170"/>
        <v>333</v>
      </c>
      <c r="AT333">
        <f t="shared" si="171"/>
        <v>250</v>
      </c>
      <c r="AU333" t="str">
        <f t="shared" si="172"/>
        <v>Southern Indiana</v>
      </c>
      <c r="AV333">
        <f t="shared" si="173"/>
        <v>8.965413635673293E-2</v>
      </c>
      <c r="AW333">
        <f t="shared" si="174"/>
        <v>6.6682372109444235E-2</v>
      </c>
      <c r="AX333" t="str">
        <f t="shared" si="175"/>
        <v>Southern Indiana</v>
      </c>
      <c r="AY333">
        <f t="shared" si="176"/>
        <v>0.36075483889751647</v>
      </c>
      <c r="AZ333" s="13">
        <f t="shared" si="177"/>
        <v>334</v>
      </c>
      <c r="BA333" t="str">
        <f t="shared" si="178"/>
        <v>Southern Indiana</v>
      </c>
      <c r="BB333" t="str">
        <f t="shared" si="179"/>
        <v/>
      </c>
      <c r="BC333">
        <v>332</v>
      </c>
    </row>
    <row r="334" spans="1:55" x14ac:dyDescent="0.25">
      <c r="A334">
        <v>1</v>
      </c>
      <c r="B334">
        <v>1</v>
      </c>
      <c r="C334">
        <v>1</v>
      </c>
      <c r="D334" t="s">
        <v>354</v>
      </c>
      <c r="E334">
        <f>VLOOKUP($D334,'AUTOMATED RPPF'!$C$2:'AUTOMATED RPPF'!$Q$365,2,FALSE)</f>
        <v>73.4495</v>
      </c>
      <c r="F334">
        <f>VLOOKUP($D334,'AUTOMATED RPPF'!$C$2:'AUTOMATED RPPF'!$Q$365,3,FALSE)</f>
        <v>9</v>
      </c>
      <c r="G334">
        <f>VLOOKUP($D334,'AUTOMATED RPPF'!$C$2:'AUTOMATED RPPF'!$Q$365,4,FALSE)</f>
        <v>72.744399999999999</v>
      </c>
      <c r="H334">
        <f>VLOOKUP($D334,'AUTOMATED RPPF'!$C$2:'AUTOMATED RPPF'!$Q$365,5,FALSE)</f>
        <v>9</v>
      </c>
      <c r="I334">
        <f>VLOOKUP($D334,'AUTOMATED RPPF'!$C$2:'AUTOMATED RPPF'!$Q$365,6,FALSE)</f>
        <v>99.619900000000001</v>
      </c>
      <c r="J334">
        <f>VLOOKUP($D334,'AUTOMATED RPPF'!$C$2:'AUTOMATED RPPF'!$Q$365,7,FALSE)</f>
        <v>307</v>
      </c>
      <c r="K334">
        <f>VLOOKUP($D334,'AUTOMATED RPPF'!$C$2:'AUTOMATED RPPF'!$Q$365,8,FALSE)</f>
        <v>100.39100000000001</v>
      </c>
      <c r="L334">
        <f>VLOOKUP($D334,'AUTOMATED RPPF'!$C$2:'AUTOMATED RPPF'!$Q$365,9,FALSE)</f>
        <v>303</v>
      </c>
      <c r="M334">
        <f>VLOOKUP($D334,'AUTOMATED RPPF'!$C$2:'AUTOMATED RPPF'!$Q$365,10,FALSE)</f>
        <v>117.45</v>
      </c>
      <c r="N334">
        <f>VLOOKUP($D334,'AUTOMATED RPPF'!$C$2:'AUTOMATED RPPF'!$Q$365,11,FALSE)</f>
        <v>355</v>
      </c>
      <c r="O334">
        <f>VLOOKUP($D334,'AUTOMATED RPPF'!$C$2:'AUTOMATED RPPF'!$Q$365,12,FALSE)</f>
        <v>117.631</v>
      </c>
      <c r="P334">
        <f>VLOOKUP($D334,'AUTOMATED RPPF'!$C$2:'AUTOMATED RPPF'!$Q$365,13,FALSE)</f>
        <v>347</v>
      </c>
      <c r="Q334">
        <f>VLOOKUP($D334,'AUTOMATED RPPF'!$C$2:'AUTOMATED RPPF'!$Q$365,14,FALSE)</f>
        <v>-17.239999999999998</v>
      </c>
      <c r="R334">
        <f>VLOOKUP($D334,'AUTOMATED RPPF'!$C$2:'AUTOMATED RPPF'!$Q$365,15,FALSE)</f>
        <v>338</v>
      </c>
      <c r="S334" t="str">
        <f t="shared" si="150"/>
        <v>USC Upstate</v>
      </c>
      <c r="T334">
        <f t="shared" si="151"/>
        <v>100.39100000000001</v>
      </c>
      <c r="U334" t="str">
        <f t="shared" si="152"/>
        <v>USC Upstate</v>
      </c>
      <c r="V334">
        <f t="shared" si="153"/>
        <v>-0.23471909270995711</v>
      </c>
      <c r="W334" s="13">
        <f t="shared" si="154"/>
        <v>332</v>
      </c>
      <c r="X334" t="str">
        <f t="shared" si="155"/>
        <v>USC Upstate</v>
      </c>
      <c r="Y334">
        <f t="shared" si="156"/>
        <v>740249.9799330096</v>
      </c>
      <c r="Z334" s="13">
        <f t="shared" si="157"/>
        <v>234</v>
      </c>
      <c r="AA334">
        <f t="shared" si="158"/>
        <v>27.979891028971746</v>
      </c>
      <c r="AB334">
        <f t="shared" si="159"/>
        <v>266</v>
      </c>
      <c r="AC334">
        <f t="shared" si="160"/>
        <v>299</v>
      </c>
      <c r="AD334" t="str">
        <f t="shared" si="161"/>
        <v>USC Upstate</v>
      </c>
      <c r="AE334">
        <f>VLOOKUP($AD334,'AUTOMATED RPPF'!$C$2:'AUTOMATED RPPF'!$AQ$365,17,FALSE)</f>
        <v>0.1529335</v>
      </c>
      <c r="AF334" s="13">
        <f t="shared" si="162"/>
        <v>335</v>
      </c>
      <c r="AG334">
        <f>VLOOKUP($AD334,'AUTOMATED RPPF'!$C$2:'AUTOMATED RPPF'!$AQ$365,16,FALSE)</f>
        <v>0.1840321</v>
      </c>
      <c r="AH334" s="13">
        <f t="shared" si="163"/>
        <v>321</v>
      </c>
      <c r="AI334">
        <f t="shared" si="164"/>
        <v>0.16848279999999999</v>
      </c>
      <c r="AJ334" s="13">
        <f t="shared" si="165"/>
        <v>329</v>
      </c>
      <c r="AK334">
        <f>VLOOKUP($AD334,'AUTOMATED RPPF'!$C$2:'AUTOMATED RPPF'!$AQ$365,18,FALSE)</f>
        <v>0.17513219999999999</v>
      </c>
      <c r="AL334" s="13">
        <f t="shared" si="166"/>
        <v>322</v>
      </c>
      <c r="AM334">
        <f>VLOOKUP($AD334,'AUTOMATED RPPF'!$C$2:'AUTOMATED RPPF'!$AQ$365,19,FALSE)</f>
        <v>0.12513379999999999</v>
      </c>
      <c r="AN334" s="13">
        <f t="shared" si="167"/>
        <v>338</v>
      </c>
      <c r="AO334">
        <f t="shared" si="168"/>
        <v>309</v>
      </c>
      <c r="AP334">
        <f>IF(C334=1,(AO334/AE334),REF)</f>
        <v>2020.486028241033</v>
      </c>
      <c r="AQ334" s="13">
        <f t="shared" si="169"/>
        <v>334</v>
      </c>
      <c r="AR334">
        <f>IF(B334=1,(AO334/AI334),REF)</f>
        <v>1834.0151042124182</v>
      </c>
      <c r="AS334" s="13">
        <f t="shared" si="170"/>
        <v>329</v>
      </c>
      <c r="AT334">
        <f t="shared" si="171"/>
        <v>322</v>
      </c>
      <c r="AU334" t="str">
        <f t="shared" si="172"/>
        <v>USC Upstate</v>
      </c>
      <c r="AV334">
        <f t="shared" si="173"/>
        <v>7.9208482505807989E-2</v>
      </c>
      <c r="AW334">
        <f t="shared" si="174"/>
        <v>7.4935831772334219E-2</v>
      </c>
      <c r="AX334" t="str">
        <f t="shared" si="175"/>
        <v>USC Upstate</v>
      </c>
      <c r="AY334">
        <f t="shared" si="176"/>
        <v>0.35872282062791205</v>
      </c>
      <c r="AZ334" s="13">
        <f t="shared" si="177"/>
        <v>335</v>
      </c>
      <c r="BA334" t="str">
        <f t="shared" si="178"/>
        <v>USC Upstate</v>
      </c>
      <c r="BB334" t="str">
        <f t="shared" si="179"/>
        <v/>
      </c>
      <c r="BC334">
        <v>333</v>
      </c>
    </row>
    <row r="335" spans="1:55" x14ac:dyDescent="0.25">
      <c r="A335">
        <v>1</v>
      </c>
      <c r="B335">
        <v>1</v>
      </c>
      <c r="C335">
        <v>1</v>
      </c>
      <c r="D335" t="s">
        <v>401</v>
      </c>
      <c r="E335">
        <f>VLOOKUP($D335,'AUTOMATED RPPF'!$C$2:'AUTOMATED RPPF'!$Q$365,2,FALSE)</f>
        <v>67.996099999999998</v>
      </c>
      <c r="F335">
        <f>VLOOKUP($D335,'AUTOMATED RPPF'!$C$2:'AUTOMATED RPPF'!$Q$365,3,FALSE)</f>
        <v>190</v>
      </c>
      <c r="G335">
        <f>VLOOKUP($D335,'AUTOMATED RPPF'!$C$2:'AUTOMATED RPPF'!$Q$365,4,FALSE)</f>
        <v>67.419700000000006</v>
      </c>
      <c r="H335">
        <f>VLOOKUP($D335,'AUTOMATED RPPF'!$C$2:'AUTOMATED RPPF'!$Q$365,5,FALSE)</f>
        <v>184</v>
      </c>
      <c r="I335">
        <f>VLOOKUP($D335,'AUTOMATED RPPF'!$C$2:'AUTOMATED RPPF'!$Q$365,6,FALSE)</f>
        <v>93.692300000000003</v>
      </c>
      <c r="J335">
        <f>VLOOKUP($D335,'AUTOMATED RPPF'!$C$2:'AUTOMATED RPPF'!$Q$365,7,FALSE)</f>
        <v>355</v>
      </c>
      <c r="K335">
        <f>VLOOKUP($D335,'AUTOMATED RPPF'!$C$2:'AUTOMATED RPPF'!$Q$365,8,FALSE)</f>
        <v>97.082599999999999</v>
      </c>
      <c r="L335">
        <f>VLOOKUP($D335,'AUTOMATED RPPF'!$C$2:'AUTOMATED RPPF'!$Q$365,9,FALSE)</f>
        <v>339</v>
      </c>
      <c r="M335">
        <f>VLOOKUP($D335,'AUTOMATED RPPF'!$C$2:'AUTOMATED RPPF'!$Q$365,10,FALSE)</f>
        <v>110.30500000000001</v>
      </c>
      <c r="N335">
        <f>VLOOKUP($D335,'AUTOMATED RPPF'!$C$2:'AUTOMATED RPPF'!$Q$365,11,FALSE)</f>
        <v>279</v>
      </c>
      <c r="O335">
        <f>VLOOKUP($D335,'AUTOMATED RPPF'!$C$2:'AUTOMATED RPPF'!$Q$365,12,FALSE)</f>
        <v>112.211</v>
      </c>
      <c r="P335">
        <f>VLOOKUP($D335,'AUTOMATED RPPF'!$C$2:'AUTOMATED RPPF'!$Q$365,13,FALSE)</f>
        <v>261</v>
      </c>
      <c r="Q335">
        <f>VLOOKUP($D335,'AUTOMATED RPPF'!$C$2:'AUTOMATED RPPF'!$Q$365,14,FALSE)</f>
        <v>-15.1281</v>
      </c>
      <c r="R335">
        <f>VLOOKUP($D335,'AUTOMATED RPPF'!$C$2:'AUTOMATED RPPF'!$Q$365,15,FALSE)</f>
        <v>329</v>
      </c>
      <c r="S335" t="str">
        <f t="shared" si="150"/>
        <v>East Texas A&amp;M</v>
      </c>
      <c r="T335">
        <f t="shared" si="151"/>
        <v>97.082599999999999</v>
      </c>
      <c r="U335" t="str">
        <f t="shared" si="152"/>
        <v>East Texas A&amp;M</v>
      </c>
      <c r="V335">
        <f t="shared" si="153"/>
        <v>-0.22248923100001322</v>
      </c>
      <c r="W335" s="13">
        <f t="shared" si="154"/>
        <v>329</v>
      </c>
      <c r="X335" t="str">
        <f t="shared" si="155"/>
        <v>East Texas A&amp;M</v>
      </c>
      <c r="Y335">
        <f t="shared" si="156"/>
        <v>640865.36552591121</v>
      </c>
      <c r="Z335" s="13">
        <f t="shared" si="157"/>
        <v>338</v>
      </c>
      <c r="AA335">
        <f t="shared" si="158"/>
        <v>28.026746697130239</v>
      </c>
      <c r="AB335">
        <f t="shared" si="159"/>
        <v>269</v>
      </c>
      <c r="AC335">
        <f t="shared" si="160"/>
        <v>299</v>
      </c>
      <c r="AD335" t="str">
        <f t="shared" si="161"/>
        <v>East Texas A&amp;M</v>
      </c>
      <c r="AE335">
        <f>VLOOKUP($AD335,'AUTOMATED RPPF'!$C$2:'AUTOMATED RPPF'!$AQ$365,17,FALSE)</f>
        <v>0.163633</v>
      </c>
      <c r="AF335" s="13">
        <f t="shared" si="162"/>
        <v>330</v>
      </c>
      <c r="AG335">
        <f>VLOOKUP($AD335,'AUTOMATED RPPF'!$C$2:'AUTOMATED RPPF'!$AQ$365,16,FALSE)</f>
        <v>0.1418335</v>
      </c>
      <c r="AH335" s="13">
        <f t="shared" si="163"/>
        <v>335</v>
      </c>
      <c r="AI335">
        <f t="shared" si="164"/>
        <v>0.15273324999999999</v>
      </c>
      <c r="AJ335" s="13">
        <f t="shared" si="165"/>
        <v>336</v>
      </c>
      <c r="AK335">
        <f>VLOOKUP($AD335,'AUTOMATED RPPF'!$C$2:'AUTOMATED RPPF'!$AQ$365,18,FALSE)</f>
        <v>0.15653310000000001</v>
      </c>
      <c r="AL335" s="13">
        <f t="shared" si="166"/>
        <v>331</v>
      </c>
      <c r="AM335">
        <f>VLOOKUP($AD335,'AUTOMATED RPPF'!$C$2:'AUTOMATED RPPF'!$AQ$365,19,FALSE)</f>
        <v>0.18253150000000001</v>
      </c>
      <c r="AN335" s="13">
        <f t="shared" si="167"/>
        <v>314</v>
      </c>
      <c r="AO335">
        <f t="shared" si="168"/>
        <v>324.5</v>
      </c>
      <c r="AP335">
        <f>IF(C335=1,(AO335/AE335),REF)</f>
        <v>1983.096319202117</v>
      </c>
      <c r="AQ335" s="13">
        <f t="shared" si="169"/>
        <v>333</v>
      </c>
      <c r="AR335">
        <f>IF(B335=1,(AO335/AI335),REF)</f>
        <v>2124.6192299319241</v>
      </c>
      <c r="AS335" s="13">
        <f t="shared" si="170"/>
        <v>336</v>
      </c>
      <c r="AT335">
        <f t="shared" si="171"/>
        <v>331</v>
      </c>
      <c r="AU335" t="str">
        <f t="shared" si="172"/>
        <v>East Texas A&amp;M</v>
      </c>
      <c r="AV335">
        <f t="shared" si="173"/>
        <v>8.4908498746890923E-2</v>
      </c>
      <c r="AW335">
        <f t="shared" si="174"/>
        <v>6.6693387854582717E-2</v>
      </c>
      <c r="AX335" t="str">
        <f t="shared" si="175"/>
        <v>East Texas A&amp;M</v>
      </c>
      <c r="AY335">
        <f t="shared" si="176"/>
        <v>0.3563443227875136</v>
      </c>
      <c r="AZ335" s="13">
        <f t="shared" si="177"/>
        <v>336</v>
      </c>
      <c r="BA335" t="str">
        <f t="shared" si="178"/>
        <v>East Texas A&amp;M</v>
      </c>
      <c r="BB335" t="str">
        <f t="shared" si="179"/>
        <v/>
      </c>
      <c r="BC335">
        <v>334</v>
      </c>
    </row>
    <row r="336" spans="1:55" x14ac:dyDescent="0.25">
      <c r="A336">
        <v>1</v>
      </c>
      <c r="B336">
        <v>1</v>
      </c>
      <c r="C336">
        <v>1</v>
      </c>
      <c r="D336" t="s">
        <v>63</v>
      </c>
      <c r="E336">
        <f>VLOOKUP($D336,'AUTOMATED RPPF'!$C$2:'AUTOMATED RPPF'!$Q$365,2,FALSE)</f>
        <v>63.493400000000001</v>
      </c>
      <c r="F336">
        <f>VLOOKUP($D336,'AUTOMATED RPPF'!$C$2:'AUTOMATED RPPF'!$Q$365,3,FALSE)</f>
        <v>359</v>
      </c>
      <c r="G336">
        <f>VLOOKUP($D336,'AUTOMATED RPPF'!$C$2:'AUTOMATED RPPF'!$Q$365,4,FALSE)</f>
        <v>62.814300000000003</v>
      </c>
      <c r="H336">
        <f>VLOOKUP($D336,'AUTOMATED RPPF'!$C$2:'AUTOMATED RPPF'!$Q$365,5,FALSE)</f>
        <v>356</v>
      </c>
      <c r="I336">
        <f>VLOOKUP($D336,'AUTOMATED RPPF'!$C$2:'AUTOMATED RPPF'!$Q$365,6,FALSE)</f>
        <v>101.355</v>
      </c>
      <c r="J336">
        <f>VLOOKUP($D336,'AUTOMATED RPPF'!$C$2:'AUTOMATED RPPF'!$Q$365,7,FALSE)</f>
        <v>276</v>
      </c>
      <c r="K336">
        <f>VLOOKUP($D336,'AUTOMATED RPPF'!$C$2:'AUTOMATED RPPF'!$Q$365,8,FALSE)</f>
        <v>99.896500000000003</v>
      </c>
      <c r="L336">
        <f>VLOOKUP($D336,'AUTOMATED RPPF'!$C$2:'AUTOMATED RPPF'!$Q$365,9,FALSE)</f>
        <v>312</v>
      </c>
      <c r="M336">
        <f>VLOOKUP($D336,'AUTOMATED RPPF'!$C$2:'AUTOMATED RPPF'!$Q$365,10,FALSE)</f>
        <v>105.977</v>
      </c>
      <c r="N336">
        <f>VLOOKUP($D336,'AUTOMATED RPPF'!$C$2:'AUTOMATED RPPF'!$Q$365,11,FALSE)</f>
        <v>174</v>
      </c>
      <c r="O336">
        <f>VLOOKUP($D336,'AUTOMATED RPPF'!$C$2:'AUTOMATED RPPF'!$Q$365,12,FALSE)</f>
        <v>112.295</v>
      </c>
      <c r="P336">
        <f>VLOOKUP($D336,'AUTOMATED RPPF'!$C$2:'AUTOMATED RPPF'!$Q$365,13,FALSE)</f>
        <v>263</v>
      </c>
      <c r="Q336">
        <f>VLOOKUP($D336,'AUTOMATED RPPF'!$C$2:'AUTOMATED RPPF'!$Q$365,14,FALSE)</f>
        <v>-12.398300000000001</v>
      </c>
      <c r="R336">
        <f>VLOOKUP($D336,'AUTOMATED RPPF'!$C$2:'AUTOMATED RPPF'!$Q$365,15,FALSE)</f>
        <v>310</v>
      </c>
      <c r="S336" t="str">
        <f t="shared" si="150"/>
        <v>Boston University</v>
      </c>
      <c r="T336">
        <f t="shared" si="151"/>
        <v>99.896500000000003</v>
      </c>
      <c r="U336" t="str">
        <f t="shared" si="152"/>
        <v>Boston University</v>
      </c>
      <c r="V336">
        <f t="shared" si="153"/>
        <v>-0.19527226451883184</v>
      </c>
      <c r="W336" s="13">
        <f t="shared" si="154"/>
        <v>316</v>
      </c>
      <c r="X336" t="str">
        <f t="shared" si="155"/>
        <v>Boston University</v>
      </c>
      <c r="Y336">
        <f t="shared" si="156"/>
        <v>633620.36677717417</v>
      </c>
      <c r="Z336" s="13">
        <f t="shared" si="157"/>
        <v>341</v>
      </c>
      <c r="AA336">
        <f t="shared" si="158"/>
        <v>30.050249866155795</v>
      </c>
      <c r="AB336">
        <f t="shared" si="159"/>
        <v>343</v>
      </c>
      <c r="AC336">
        <f t="shared" si="160"/>
        <v>329.5</v>
      </c>
      <c r="AD336" t="str">
        <f t="shared" si="161"/>
        <v>Boston University</v>
      </c>
      <c r="AE336">
        <f>VLOOKUP($AD336,'AUTOMATED RPPF'!$C$2:'AUTOMATED RPPF'!$AQ$365,17,FALSE)</f>
        <v>8.1035499999999996E-2</v>
      </c>
      <c r="AF336" s="13">
        <f t="shared" si="162"/>
        <v>356</v>
      </c>
      <c r="AG336">
        <f>VLOOKUP($AD336,'AUTOMATED RPPF'!$C$2:'AUTOMATED RPPF'!$AQ$365,16,FALSE)</f>
        <v>0.38272270000000003</v>
      </c>
      <c r="AH336" s="13">
        <f t="shared" si="163"/>
        <v>227</v>
      </c>
      <c r="AI336">
        <f t="shared" si="164"/>
        <v>0.2318791</v>
      </c>
      <c r="AJ336" s="13">
        <f t="shared" si="165"/>
        <v>303</v>
      </c>
      <c r="AK336">
        <f>VLOOKUP($AD336,'AUTOMATED RPPF'!$C$2:'AUTOMATED RPPF'!$AQ$365,18,FALSE)</f>
        <v>0.25262800000000002</v>
      </c>
      <c r="AL336" s="13">
        <f t="shared" si="166"/>
        <v>280</v>
      </c>
      <c r="AM336">
        <f>VLOOKUP($AD336,'AUTOMATED RPPF'!$C$2:'AUTOMATED RPPF'!$AQ$365,19,FALSE)</f>
        <v>5.1436099999999998E-2</v>
      </c>
      <c r="AN336" s="13">
        <f t="shared" si="167"/>
        <v>361</v>
      </c>
      <c r="AO336">
        <f t="shared" si="168"/>
        <v>321.75</v>
      </c>
      <c r="AP336">
        <f>IF(C336=1,(AO336/AE336),REF)</f>
        <v>3970.482072671854</v>
      </c>
      <c r="AQ336" s="13">
        <f t="shared" si="169"/>
        <v>354</v>
      </c>
      <c r="AR336">
        <f>IF(B336=1,(AO336/AI336),REF)</f>
        <v>1387.5765431209625</v>
      </c>
      <c r="AS336" s="13">
        <f t="shared" si="170"/>
        <v>310</v>
      </c>
      <c r="AT336">
        <f t="shared" si="171"/>
        <v>280</v>
      </c>
      <c r="AU336" t="str">
        <f t="shared" si="172"/>
        <v>Boston University</v>
      </c>
      <c r="AV336">
        <f t="shared" si="173"/>
        <v>3.9228855933298147E-2</v>
      </c>
      <c r="AW336">
        <f t="shared" si="174"/>
        <v>0.10679202254186673</v>
      </c>
      <c r="AX336" t="str">
        <f t="shared" si="175"/>
        <v>Boston University</v>
      </c>
      <c r="AY336">
        <f t="shared" si="176"/>
        <v>0.35103788111982726</v>
      </c>
      <c r="AZ336" s="13">
        <f t="shared" si="177"/>
        <v>337</v>
      </c>
      <c r="BA336" t="str">
        <f t="shared" si="178"/>
        <v>Boston University</v>
      </c>
      <c r="BB336" t="str">
        <f t="shared" si="179"/>
        <v/>
      </c>
      <c r="BC336">
        <v>335</v>
      </c>
    </row>
    <row r="337" spans="1:55" x14ac:dyDescent="0.25">
      <c r="A337">
        <v>1</v>
      </c>
      <c r="B337">
        <v>1</v>
      </c>
      <c r="C337">
        <v>1</v>
      </c>
      <c r="D337" t="s">
        <v>123</v>
      </c>
      <c r="E337">
        <f>VLOOKUP($D337,'AUTOMATED RPPF'!$C$2:'AUTOMATED RPPF'!$Q$365,2,FALSE)</f>
        <v>68.915899999999993</v>
      </c>
      <c r="F337">
        <f>VLOOKUP($D337,'AUTOMATED RPPF'!$C$2:'AUTOMATED RPPF'!$Q$365,3,FALSE)</f>
        <v>138</v>
      </c>
      <c r="G337">
        <f>VLOOKUP($D337,'AUTOMATED RPPF'!$C$2:'AUTOMATED RPPF'!$Q$365,4,FALSE)</f>
        <v>67.5946</v>
      </c>
      <c r="H337">
        <f>VLOOKUP($D337,'AUTOMATED RPPF'!$C$2:'AUTOMATED RPPF'!$Q$365,5,FALSE)</f>
        <v>172</v>
      </c>
      <c r="I337">
        <f>VLOOKUP($D337,'AUTOMATED RPPF'!$C$2:'AUTOMATED RPPF'!$Q$365,6,FALSE)</f>
        <v>99.297600000000003</v>
      </c>
      <c r="J337">
        <f>VLOOKUP($D337,'AUTOMATED RPPF'!$C$2:'AUTOMATED RPPF'!$Q$365,7,FALSE)</f>
        <v>310</v>
      </c>
      <c r="K337">
        <f>VLOOKUP($D337,'AUTOMATED RPPF'!$C$2:'AUTOMATED RPPF'!$Q$365,8,FALSE)</f>
        <v>101.297</v>
      </c>
      <c r="L337">
        <f>VLOOKUP($D337,'AUTOMATED RPPF'!$C$2:'AUTOMATED RPPF'!$Q$365,9,FALSE)</f>
        <v>290</v>
      </c>
      <c r="M337">
        <f>VLOOKUP($D337,'AUTOMATED RPPF'!$C$2:'AUTOMATED RPPF'!$Q$365,10,FALSE)</f>
        <v>111.827</v>
      </c>
      <c r="N337">
        <f>VLOOKUP($D337,'AUTOMATED RPPF'!$C$2:'AUTOMATED RPPF'!$Q$365,11,FALSE)</f>
        <v>313</v>
      </c>
      <c r="O337">
        <f>VLOOKUP($D337,'AUTOMATED RPPF'!$C$2:'AUTOMATED RPPF'!$Q$365,12,FALSE)</f>
        <v>114.27</v>
      </c>
      <c r="P337">
        <f>VLOOKUP($D337,'AUTOMATED RPPF'!$C$2:'AUTOMATED RPPF'!$Q$365,13,FALSE)</f>
        <v>309</v>
      </c>
      <c r="Q337">
        <f>VLOOKUP($D337,'AUTOMATED RPPF'!$C$2:'AUTOMATED RPPF'!$Q$365,14,FALSE)</f>
        <v>-12.973599999999999</v>
      </c>
      <c r="R337">
        <f>VLOOKUP($D337,'AUTOMATED RPPF'!$C$2:'AUTOMATED RPPF'!$Q$365,15,FALSE)</f>
        <v>315</v>
      </c>
      <c r="S337" t="str">
        <f t="shared" si="150"/>
        <v>Florida A&amp;M</v>
      </c>
      <c r="T337">
        <f t="shared" si="151"/>
        <v>101.297</v>
      </c>
      <c r="U337" t="str">
        <f t="shared" si="152"/>
        <v>Florida A&amp;M</v>
      </c>
      <c r="V337">
        <f t="shared" si="153"/>
        <v>-0.18824393209694715</v>
      </c>
      <c r="W337" s="13">
        <f t="shared" si="154"/>
        <v>309</v>
      </c>
      <c r="X337" t="str">
        <f t="shared" si="155"/>
        <v>Florida A&amp;M</v>
      </c>
      <c r="Y337">
        <f t="shared" si="156"/>
        <v>707151.71540722309</v>
      </c>
      <c r="Z337" s="13">
        <f t="shared" si="157"/>
        <v>271</v>
      </c>
      <c r="AA337">
        <f t="shared" si="158"/>
        <v>28.468994706079936</v>
      </c>
      <c r="AB337">
        <f t="shared" si="159"/>
        <v>294</v>
      </c>
      <c r="AC337">
        <f t="shared" si="160"/>
        <v>301.5</v>
      </c>
      <c r="AD337" t="str">
        <f t="shared" si="161"/>
        <v>Florida A&amp;M</v>
      </c>
      <c r="AE337">
        <f>VLOOKUP($AD337,'AUTOMATED RPPF'!$C$2:'AUTOMATED RPPF'!$AQ$365,17,FALSE)</f>
        <v>0.12813430000000001</v>
      </c>
      <c r="AF337" s="13">
        <f t="shared" si="162"/>
        <v>343</v>
      </c>
      <c r="AG337">
        <f>VLOOKUP($AD337,'AUTOMATED RPPF'!$C$2:'AUTOMATED RPPF'!$AQ$365,16,FALSE)</f>
        <v>0.29222710000000002</v>
      </c>
      <c r="AH337" s="13">
        <f t="shared" si="163"/>
        <v>272</v>
      </c>
      <c r="AI337">
        <f t="shared" si="164"/>
        <v>0.2101807</v>
      </c>
      <c r="AJ337" s="13">
        <f t="shared" si="165"/>
        <v>313</v>
      </c>
      <c r="AK337">
        <f>VLOOKUP($AD337,'AUTOMATED RPPF'!$C$2:'AUTOMATED RPPF'!$AQ$365,18,FALSE)</f>
        <v>0.116635</v>
      </c>
      <c r="AL337" s="13">
        <f t="shared" si="166"/>
        <v>350</v>
      </c>
      <c r="AM337">
        <f>VLOOKUP($AD337,'AUTOMATED RPPF'!$C$2:'AUTOMATED RPPF'!$AQ$365,19,FALSE)</f>
        <v>0.1449328</v>
      </c>
      <c r="AN337" s="13">
        <f t="shared" si="167"/>
        <v>328</v>
      </c>
      <c r="AO337">
        <f t="shared" si="168"/>
        <v>312.08333333333331</v>
      </c>
      <c r="AP337">
        <f>IF(C337=1,(AO337/AE337),REF)</f>
        <v>2435.5955691281201</v>
      </c>
      <c r="AQ337" s="13">
        <f t="shared" si="169"/>
        <v>338</v>
      </c>
      <c r="AR337">
        <f>IF(B337=1,(AO337/AI337),REF)</f>
        <v>1484.8334472829015</v>
      </c>
      <c r="AS337" s="13">
        <f t="shared" si="170"/>
        <v>316</v>
      </c>
      <c r="AT337">
        <f t="shared" si="171"/>
        <v>313</v>
      </c>
      <c r="AU337" t="str">
        <f t="shared" si="172"/>
        <v>Florida A&amp;M</v>
      </c>
      <c r="AV337">
        <f t="shared" si="173"/>
        <v>6.5135767308985806E-2</v>
      </c>
      <c r="AW337">
        <f t="shared" si="174"/>
        <v>9.5982584683045685E-2</v>
      </c>
      <c r="AX337" t="str">
        <f t="shared" si="175"/>
        <v>Florida A&amp;M</v>
      </c>
      <c r="AY337">
        <f t="shared" si="176"/>
        <v>0.36512872964105436</v>
      </c>
      <c r="AZ337" s="13">
        <f t="shared" si="177"/>
        <v>330</v>
      </c>
      <c r="BA337" t="str">
        <f t="shared" si="178"/>
        <v>Florida A&amp;M</v>
      </c>
      <c r="BB337" t="str">
        <f t="shared" si="179"/>
        <v/>
      </c>
      <c r="BC337">
        <v>336</v>
      </c>
    </row>
    <row r="338" spans="1:55" x14ac:dyDescent="0.25">
      <c r="A338">
        <v>1</v>
      </c>
      <c r="B338">
        <v>1</v>
      </c>
      <c r="C338">
        <v>1</v>
      </c>
      <c r="D338" t="s">
        <v>177</v>
      </c>
      <c r="E338">
        <f>VLOOKUP($D338,'AUTOMATED RPPF'!$C$2:'AUTOMATED RPPF'!$Q$365,2,FALSE)</f>
        <v>69.595699999999994</v>
      </c>
      <c r="F338">
        <f>VLOOKUP($D338,'AUTOMATED RPPF'!$C$2:'AUTOMATED RPPF'!$Q$365,3,FALSE)</f>
        <v>100</v>
      </c>
      <c r="G338">
        <f>VLOOKUP($D338,'AUTOMATED RPPF'!$C$2:'AUTOMATED RPPF'!$Q$365,4,FALSE)</f>
        <v>69.240600000000001</v>
      </c>
      <c r="H338">
        <f>VLOOKUP($D338,'AUTOMATED RPPF'!$C$2:'AUTOMATED RPPF'!$Q$365,5,FALSE)</f>
        <v>79</v>
      </c>
      <c r="I338">
        <f>VLOOKUP($D338,'AUTOMATED RPPF'!$C$2:'AUTOMATED RPPF'!$Q$365,6,FALSE)</f>
        <v>95.5124</v>
      </c>
      <c r="J338">
        <f>VLOOKUP($D338,'AUTOMATED RPPF'!$C$2:'AUTOMATED RPPF'!$Q$365,7,FALSE)</f>
        <v>346</v>
      </c>
      <c r="K338">
        <f>VLOOKUP($D338,'AUTOMATED RPPF'!$C$2:'AUTOMATED RPPF'!$Q$365,8,FALSE)</f>
        <v>94.336600000000004</v>
      </c>
      <c r="L338">
        <f>VLOOKUP($D338,'AUTOMATED RPPF'!$C$2:'AUTOMATED RPPF'!$Q$365,9,FALSE)</f>
        <v>358</v>
      </c>
      <c r="M338">
        <f>VLOOKUP($D338,'AUTOMATED RPPF'!$C$2:'AUTOMATED RPPF'!$Q$365,10,FALSE)</f>
        <v>104.732</v>
      </c>
      <c r="N338">
        <f>VLOOKUP($D338,'AUTOMATED RPPF'!$C$2:'AUTOMATED RPPF'!$Q$365,11,FALSE)</f>
        <v>150</v>
      </c>
      <c r="O338">
        <f>VLOOKUP($D338,'AUTOMATED RPPF'!$C$2:'AUTOMATED RPPF'!$Q$365,12,FALSE)</f>
        <v>110.05</v>
      </c>
      <c r="P338">
        <f>VLOOKUP($D338,'AUTOMATED RPPF'!$C$2:'AUTOMATED RPPF'!$Q$365,13,FALSE)</f>
        <v>223</v>
      </c>
      <c r="Q338">
        <f>VLOOKUP($D338,'AUTOMATED RPPF'!$C$2:'AUTOMATED RPPF'!$Q$365,14,FALSE)</f>
        <v>-15.713900000000001</v>
      </c>
      <c r="R338">
        <f>VLOOKUP($D338,'AUTOMATED RPPF'!$C$2:'AUTOMATED RPPF'!$Q$365,15,FALSE)</f>
        <v>331</v>
      </c>
      <c r="S338" t="str">
        <f t="shared" si="150"/>
        <v>Lindenwood</v>
      </c>
      <c r="T338">
        <f t="shared" si="151"/>
        <v>94.336600000000004</v>
      </c>
      <c r="U338" t="str">
        <f t="shared" si="152"/>
        <v>Lindenwood</v>
      </c>
      <c r="V338">
        <f t="shared" si="153"/>
        <v>-0.2257811905045857</v>
      </c>
      <c r="W338" s="13">
        <f t="shared" si="154"/>
        <v>330</v>
      </c>
      <c r="X338" t="str">
        <f t="shared" si="155"/>
        <v>Lindenwood</v>
      </c>
      <c r="Y338">
        <f t="shared" si="156"/>
        <v>619359.56193474785</v>
      </c>
      <c r="Z338" s="13">
        <f t="shared" si="157"/>
        <v>351</v>
      </c>
      <c r="AA338">
        <f t="shared" si="158"/>
        <v>26.543712675635497</v>
      </c>
      <c r="AB338">
        <f t="shared" si="159"/>
        <v>185</v>
      </c>
      <c r="AC338">
        <f t="shared" si="160"/>
        <v>257.5</v>
      </c>
      <c r="AD338" t="str">
        <f t="shared" si="161"/>
        <v>Lindenwood</v>
      </c>
      <c r="AE338">
        <f>VLOOKUP($AD338,'AUTOMATED RPPF'!$C$2:'AUTOMATED RPPF'!$AQ$365,17,FALSE)</f>
        <v>0.12513440000000001</v>
      </c>
      <c r="AF338" s="13">
        <f t="shared" si="162"/>
        <v>344</v>
      </c>
      <c r="AG338">
        <f>VLOOKUP($AD338,'AUTOMATED RPPF'!$C$2:'AUTOMATED RPPF'!$AQ$365,16,FALSE)</f>
        <v>0.23482919999999999</v>
      </c>
      <c r="AH338" s="13">
        <f t="shared" si="163"/>
        <v>292</v>
      </c>
      <c r="AI338">
        <f t="shared" si="164"/>
        <v>0.1799818</v>
      </c>
      <c r="AJ338" s="13">
        <f t="shared" si="165"/>
        <v>326</v>
      </c>
      <c r="AK338">
        <f>VLOOKUP($AD338,'AUTOMATED RPPF'!$C$2:'AUTOMATED RPPF'!$AQ$365,18,FALSE)</f>
        <v>0.1967313</v>
      </c>
      <c r="AL338" s="13">
        <f t="shared" si="166"/>
        <v>313</v>
      </c>
      <c r="AM338">
        <f>VLOOKUP($AD338,'AUTOMATED RPPF'!$C$2:'AUTOMATED RPPF'!$AQ$365,19,FALSE)</f>
        <v>0.1102344</v>
      </c>
      <c r="AN338" s="13">
        <f t="shared" si="167"/>
        <v>344</v>
      </c>
      <c r="AO338">
        <f t="shared" si="168"/>
        <v>320.25</v>
      </c>
      <c r="AP338">
        <f>IF(C338=1,(AO338/AE338),REF)</f>
        <v>2559.2482962318913</v>
      </c>
      <c r="AQ338" s="13">
        <f t="shared" si="169"/>
        <v>342</v>
      </c>
      <c r="AR338">
        <f>IF(B338=1,(AO338/AI338),REF)</f>
        <v>1779.3465783762581</v>
      </c>
      <c r="AS338" s="13">
        <f t="shared" si="170"/>
        <v>326</v>
      </c>
      <c r="AT338">
        <f t="shared" si="171"/>
        <v>313</v>
      </c>
      <c r="AU338" t="str">
        <f t="shared" si="172"/>
        <v>Lindenwood</v>
      </c>
      <c r="AV338">
        <f t="shared" si="173"/>
        <v>6.3296562303673046E-2</v>
      </c>
      <c r="AW338">
        <f t="shared" si="174"/>
        <v>8.035360148223876E-2</v>
      </c>
      <c r="AX338" t="str">
        <f t="shared" si="175"/>
        <v>Lindenwood</v>
      </c>
      <c r="AY338">
        <f t="shared" si="176"/>
        <v>0.34874697714189912</v>
      </c>
      <c r="AZ338" s="13">
        <f t="shared" si="177"/>
        <v>339</v>
      </c>
      <c r="BA338" t="str">
        <f t="shared" si="178"/>
        <v>Lindenwood</v>
      </c>
      <c r="BB338" t="str">
        <f t="shared" si="179"/>
        <v/>
      </c>
      <c r="BC338">
        <v>337</v>
      </c>
    </row>
    <row r="339" spans="1:55" x14ac:dyDescent="0.25">
      <c r="A339">
        <v>1</v>
      </c>
      <c r="B339">
        <v>1</v>
      </c>
      <c r="C339">
        <v>1</v>
      </c>
      <c r="D339" t="s">
        <v>75</v>
      </c>
      <c r="E339">
        <f>VLOOKUP($D339,'AUTOMATED RPPF'!$C$2:'AUTOMATED RPPF'!$Q$365,2,FALSE)</f>
        <v>68.662499999999994</v>
      </c>
      <c r="F339">
        <f>VLOOKUP($D339,'AUTOMATED RPPF'!$C$2:'AUTOMATED RPPF'!$Q$365,3,FALSE)</f>
        <v>150</v>
      </c>
      <c r="G339">
        <f>VLOOKUP($D339,'AUTOMATED RPPF'!$C$2:'AUTOMATED RPPF'!$Q$365,4,FALSE)</f>
        <v>68.129199999999997</v>
      </c>
      <c r="H339">
        <f>VLOOKUP($D339,'AUTOMATED RPPF'!$C$2:'AUTOMATED RPPF'!$Q$365,5,FALSE)</f>
        <v>140</v>
      </c>
      <c r="I339">
        <f>VLOOKUP($D339,'AUTOMATED RPPF'!$C$2:'AUTOMATED RPPF'!$Q$365,6,FALSE)</f>
        <v>92.638999999999996</v>
      </c>
      <c r="J339">
        <f>VLOOKUP($D339,'AUTOMATED RPPF'!$C$2:'AUTOMATED RPPF'!$Q$365,7,FALSE)</f>
        <v>359</v>
      </c>
      <c r="K339">
        <f>VLOOKUP($D339,'AUTOMATED RPPF'!$C$2:'AUTOMATED RPPF'!$Q$365,8,FALSE)</f>
        <v>96.689400000000006</v>
      </c>
      <c r="L339">
        <f>VLOOKUP($D339,'AUTOMATED RPPF'!$C$2:'AUTOMATED RPPF'!$Q$365,9,FALSE)</f>
        <v>342</v>
      </c>
      <c r="M339">
        <f>VLOOKUP($D339,'AUTOMATED RPPF'!$C$2:'AUTOMATED RPPF'!$Q$365,10,FALSE)</f>
        <v>112.536</v>
      </c>
      <c r="N339">
        <f>VLOOKUP($D339,'AUTOMATED RPPF'!$C$2:'AUTOMATED RPPF'!$Q$365,11,FALSE)</f>
        <v>326</v>
      </c>
      <c r="O339">
        <f>VLOOKUP($D339,'AUTOMATED RPPF'!$C$2:'AUTOMATED RPPF'!$Q$365,12,FALSE)</f>
        <v>113.355</v>
      </c>
      <c r="P339">
        <f>VLOOKUP($D339,'AUTOMATED RPPF'!$C$2:'AUTOMATED RPPF'!$Q$365,13,FALSE)</f>
        <v>293</v>
      </c>
      <c r="Q339">
        <f>VLOOKUP($D339,'AUTOMATED RPPF'!$C$2:'AUTOMATED RPPF'!$Q$365,14,FALSE)</f>
        <v>-16.665700000000001</v>
      </c>
      <c r="R339">
        <f>VLOOKUP($D339,'AUTOMATED RPPF'!$C$2:'AUTOMATED RPPF'!$Q$365,15,FALSE)</f>
        <v>336</v>
      </c>
      <c r="S339" t="str">
        <f t="shared" si="150"/>
        <v>Cal St. Fullerton</v>
      </c>
      <c r="T339">
        <f t="shared" si="151"/>
        <v>96.689400000000006</v>
      </c>
      <c r="U339" t="str">
        <f t="shared" si="152"/>
        <v>Cal St. Fullerton</v>
      </c>
      <c r="V339">
        <f t="shared" si="153"/>
        <v>-0.24271764063353357</v>
      </c>
      <c r="W339" s="13">
        <f t="shared" si="154"/>
        <v>336</v>
      </c>
      <c r="X339" t="str">
        <f t="shared" si="155"/>
        <v>Cal St. Fullerton</v>
      </c>
      <c r="Y339">
        <f t="shared" si="156"/>
        <v>641914.7314684185</v>
      </c>
      <c r="Z339" s="13">
        <f t="shared" si="157"/>
        <v>335</v>
      </c>
      <c r="AA339">
        <f t="shared" si="158"/>
        <v>28.208856269685441</v>
      </c>
      <c r="AB339">
        <f t="shared" si="159"/>
        <v>281</v>
      </c>
      <c r="AC339">
        <f t="shared" si="160"/>
        <v>308.5</v>
      </c>
      <c r="AD339" t="str">
        <f t="shared" si="161"/>
        <v>Cal St. Fullerton</v>
      </c>
      <c r="AE339">
        <f>VLOOKUP($AD339,'AUTOMATED RPPF'!$C$2:'AUTOMATED RPPF'!$AQ$365,17,FALSE)</f>
        <v>0.1656329</v>
      </c>
      <c r="AF339" s="13">
        <f t="shared" si="162"/>
        <v>329</v>
      </c>
      <c r="AG339">
        <f>VLOOKUP($AD339,'AUTOMATED RPPF'!$C$2:'AUTOMATED RPPF'!$AQ$365,16,FALSE)</f>
        <v>0.1045348</v>
      </c>
      <c r="AH339" s="13">
        <f t="shared" si="163"/>
        <v>348</v>
      </c>
      <c r="AI339">
        <f t="shared" si="164"/>
        <v>0.13508385000000001</v>
      </c>
      <c r="AJ339" s="13">
        <f t="shared" si="165"/>
        <v>343</v>
      </c>
      <c r="AK339">
        <f>VLOOKUP($AD339,'AUTOMATED RPPF'!$C$2:'AUTOMATED RPPF'!$AQ$365,18,FALSE)</f>
        <v>0.3134247</v>
      </c>
      <c r="AL339" s="13">
        <f t="shared" si="166"/>
        <v>247</v>
      </c>
      <c r="AM339">
        <f>VLOOKUP($AD339,'AUTOMATED RPPF'!$C$2:'AUTOMATED RPPF'!$AQ$365,19,FALSE)</f>
        <v>7.8135300000000005E-2</v>
      </c>
      <c r="AN339" s="13">
        <f t="shared" si="167"/>
        <v>353</v>
      </c>
      <c r="AO339">
        <f t="shared" si="168"/>
        <v>320.41666666666669</v>
      </c>
      <c r="AP339">
        <f>IF(C339=1,(AO339/AE339),REF)</f>
        <v>1934.4989230199235</v>
      </c>
      <c r="AQ339" s="13">
        <f t="shared" si="169"/>
        <v>332</v>
      </c>
      <c r="AR339">
        <f>IF(B339=1,(AO339/AI339),REF)</f>
        <v>2371.9835248008308</v>
      </c>
      <c r="AS339" s="13">
        <f t="shared" si="170"/>
        <v>342</v>
      </c>
      <c r="AT339">
        <f t="shared" si="171"/>
        <v>247</v>
      </c>
      <c r="AU339" t="str">
        <f t="shared" si="172"/>
        <v>Cal St. Fullerton</v>
      </c>
      <c r="AV339">
        <f t="shared" si="173"/>
        <v>8.6159745408007207E-2</v>
      </c>
      <c r="AW339">
        <f t="shared" si="174"/>
        <v>5.8180010556873024E-2</v>
      </c>
      <c r="AX339" t="str">
        <f t="shared" si="175"/>
        <v>Cal St. Fullerton</v>
      </c>
      <c r="AY339">
        <f t="shared" si="176"/>
        <v>0.34941567871377271</v>
      </c>
      <c r="AZ339" s="13">
        <f t="shared" si="177"/>
        <v>338</v>
      </c>
      <c r="BA339" t="str">
        <f t="shared" si="178"/>
        <v>Cal St. Fullerton</v>
      </c>
      <c r="BB339" t="str">
        <f t="shared" si="179"/>
        <v/>
      </c>
      <c r="BC339">
        <v>338</v>
      </c>
    </row>
    <row r="340" spans="1:55" x14ac:dyDescent="0.25">
      <c r="A340">
        <v>1</v>
      </c>
      <c r="B340">
        <v>1</v>
      </c>
      <c r="C340">
        <v>1</v>
      </c>
      <c r="D340" t="s">
        <v>377</v>
      </c>
      <c r="E340">
        <f>VLOOKUP($D340,'AUTOMATED RPPF'!$C$2:'AUTOMATED RPPF'!$Q$365,2,FALSE)</f>
        <v>70.747500000000002</v>
      </c>
      <c r="F340">
        <f>VLOOKUP($D340,'AUTOMATED RPPF'!$C$2:'AUTOMATED RPPF'!$Q$365,3,FALSE)</f>
        <v>48</v>
      </c>
      <c r="G340">
        <f>VLOOKUP($D340,'AUTOMATED RPPF'!$C$2:'AUTOMATED RPPF'!$Q$365,4,FALSE)</f>
        <v>70.513999999999996</v>
      </c>
      <c r="H340">
        <f>VLOOKUP($D340,'AUTOMATED RPPF'!$C$2:'AUTOMATED RPPF'!$Q$365,5,FALSE)</f>
        <v>40</v>
      </c>
      <c r="I340">
        <f>VLOOKUP($D340,'AUTOMATED RPPF'!$C$2:'AUTOMATED RPPF'!$Q$365,6,FALSE)</f>
        <v>93.509699999999995</v>
      </c>
      <c r="J340">
        <f>VLOOKUP($D340,'AUTOMATED RPPF'!$C$2:'AUTOMATED RPPF'!$Q$365,7,FALSE)</f>
        <v>357</v>
      </c>
      <c r="K340">
        <f>VLOOKUP($D340,'AUTOMATED RPPF'!$C$2:'AUTOMATED RPPF'!$Q$365,8,FALSE)</f>
        <v>96.931799999999996</v>
      </c>
      <c r="L340">
        <f>VLOOKUP($D340,'AUTOMATED RPPF'!$C$2:'AUTOMATED RPPF'!$Q$365,9,FALSE)</f>
        <v>341</v>
      </c>
      <c r="M340">
        <f>VLOOKUP($D340,'AUTOMATED RPPF'!$C$2:'AUTOMATED RPPF'!$Q$365,10,FALSE)</f>
        <v>111.953</v>
      </c>
      <c r="N340">
        <f>VLOOKUP($D340,'AUTOMATED RPPF'!$C$2:'AUTOMATED RPPF'!$Q$365,11,FALSE)</f>
        <v>315</v>
      </c>
      <c r="O340">
        <f>VLOOKUP($D340,'AUTOMATED RPPF'!$C$2:'AUTOMATED RPPF'!$Q$365,12,FALSE)</f>
        <v>113.068</v>
      </c>
      <c r="P340">
        <f>VLOOKUP($D340,'AUTOMATED RPPF'!$C$2:'AUTOMATED RPPF'!$Q$365,13,FALSE)</f>
        <v>287</v>
      </c>
      <c r="Q340">
        <f>VLOOKUP($D340,'AUTOMATED RPPF'!$C$2:'AUTOMATED RPPF'!$Q$365,14,FALSE)</f>
        <v>-16.136600000000001</v>
      </c>
      <c r="R340">
        <f>VLOOKUP($D340,'AUTOMATED RPPF'!$C$2:'AUTOMATED RPPF'!$Q$365,15,FALSE)</f>
        <v>334</v>
      </c>
      <c r="S340" t="str">
        <f t="shared" si="150"/>
        <v>Western Carolina</v>
      </c>
      <c r="T340">
        <f t="shared" si="151"/>
        <v>96.931799999999996</v>
      </c>
      <c r="U340" t="str">
        <f t="shared" si="152"/>
        <v>Western Carolina</v>
      </c>
      <c r="V340">
        <f t="shared" si="153"/>
        <v>-0.22808155765221388</v>
      </c>
      <c r="W340" s="13">
        <f t="shared" si="154"/>
        <v>331</v>
      </c>
      <c r="X340" t="str">
        <f t="shared" si="155"/>
        <v>Western Carolina</v>
      </c>
      <c r="Y340">
        <f t="shared" si="156"/>
        <v>664727.51054060191</v>
      </c>
      <c r="Z340" s="13">
        <f t="shared" si="157"/>
        <v>323</v>
      </c>
      <c r="AA340">
        <f t="shared" si="158"/>
        <v>27.266691126571676</v>
      </c>
      <c r="AB340">
        <f t="shared" si="159"/>
        <v>228</v>
      </c>
      <c r="AC340">
        <f t="shared" si="160"/>
        <v>279.5</v>
      </c>
      <c r="AD340" t="str">
        <f t="shared" si="161"/>
        <v>Western Carolina</v>
      </c>
      <c r="AE340">
        <f>VLOOKUP($AD340,'AUTOMATED RPPF'!$C$2:'AUTOMATED RPPF'!$AQ$365,17,FALSE)</f>
        <v>0.18393209999999999</v>
      </c>
      <c r="AF340" s="13">
        <f t="shared" si="162"/>
        <v>321</v>
      </c>
      <c r="AG340">
        <f>VLOOKUP($AD340,'AUTOMATED RPPF'!$C$2:'AUTOMATED RPPF'!$AQ$365,16,FALSE)</f>
        <v>9.6935300000000002E-2</v>
      </c>
      <c r="AH340" s="13">
        <f t="shared" si="163"/>
        <v>353</v>
      </c>
      <c r="AI340">
        <f t="shared" si="164"/>
        <v>0.14043369999999999</v>
      </c>
      <c r="AJ340" s="13">
        <f t="shared" si="165"/>
        <v>340</v>
      </c>
      <c r="AK340">
        <f>VLOOKUP($AD340,'AUTOMATED RPPF'!$C$2:'AUTOMATED RPPF'!$AQ$365,18,FALSE)</f>
        <v>0.1297345</v>
      </c>
      <c r="AL340" s="13">
        <f t="shared" si="166"/>
        <v>345</v>
      </c>
      <c r="AM340">
        <f>VLOOKUP($AD340,'AUTOMATED RPPF'!$C$2:'AUTOMATED RPPF'!$AQ$365,19,FALSE)</f>
        <v>0.23222899999999999</v>
      </c>
      <c r="AN340" s="13">
        <f t="shared" si="167"/>
        <v>290</v>
      </c>
      <c r="AO340">
        <f t="shared" si="168"/>
        <v>318.08333333333331</v>
      </c>
      <c r="AP340">
        <f>IF(C340=1,(AO340/AE340),REF)</f>
        <v>1729.3519365751456</v>
      </c>
      <c r="AQ340" s="13">
        <f t="shared" si="169"/>
        <v>325</v>
      </c>
      <c r="AR340">
        <f>IF(B340=1,(AO340/AI340),REF)</f>
        <v>2265.0071409735224</v>
      </c>
      <c r="AS340" s="13">
        <f t="shared" si="170"/>
        <v>340</v>
      </c>
      <c r="AT340">
        <f t="shared" si="171"/>
        <v>325</v>
      </c>
      <c r="AU340" t="str">
        <f t="shared" si="172"/>
        <v>Western Carolina</v>
      </c>
      <c r="AV340">
        <f t="shared" si="173"/>
        <v>9.6757322358872355E-2</v>
      </c>
      <c r="AW340">
        <f t="shared" si="174"/>
        <v>6.0834082967100911E-2</v>
      </c>
      <c r="AX340" t="str">
        <f t="shared" si="175"/>
        <v>Western Carolina</v>
      </c>
      <c r="AY340">
        <f t="shared" si="176"/>
        <v>0.36191035811593097</v>
      </c>
      <c r="AZ340" s="13">
        <f t="shared" si="177"/>
        <v>333</v>
      </c>
      <c r="BA340" t="str">
        <f t="shared" si="178"/>
        <v>Western Carolina</v>
      </c>
      <c r="BB340" t="str">
        <f t="shared" si="179"/>
        <v/>
      </c>
      <c r="BC340">
        <v>339</v>
      </c>
    </row>
    <row r="341" spans="1:55" x14ac:dyDescent="0.25">
      <c r="A341">
        <v>1</v>
      </c>
      <c r="B341">
        <v>1</v>
      </c>
      <c r="C341">
        <v>1</v>
      </c>
      <c r="D341" t="s">
        <v>391</v>
      </c>
      <c r="E341">
        <f>VLOOKUP($D341,'AUTOMATED RPPF'!$C$2:'AUTOMATED RPPF'!$Q$365,2,FALSE)</f>
        <v>69.098600000000005</v>
      </c>
      <c r="F341">
        <f>VLOOKUP($D341,'AUTOMATED RPPF'!$C$2:'AUTOMATED RPPF'!$Q$365,3,FALSE)</f>
        <v>128</v>
      </c>
      <c r="G341">
        <f>VLOOKUP($D341,'AUTOMATED RPPF'!$C$2:'AUTOMATED RPPF'!$Q$365,4,FALSE)</f>
        <v>68.197900000000004</v>
      </c>
      <c r="H341">
        <f>VLOOKUP($D341,'AUTOMATED RPPF'!$C$2:'AUTOMATED RPPF'!$Q$365,5,FALSE)</f>
        <v>136</v>
      </c>
      <c r="I341">
        <f>VLOOKUP($D341,'AUTOMATED RPPF'!$C$2:'AUTOMATED RPPF'!$Q$365,6,FALSE)</f>
        <v>98.293099999999995</v>
      </c>
      <c r="J341">
        <f>VLOOKUP($D341,'AUTOMATED RPPF'!$C$2:'AUTOMATED RPPF'!$Q$365,7,FALSE)</f>
        <v>324</v>
      </c>
      <c r="K341">
        <f>VLOOKUP($D341,'AUTOMATED RPPF'!$C$2:'AUTOMATED RPPF'!$Q$365,8,FALSE)</f>
        <v>98.381600000000006</v>
      </c>
      <c r="L341">
        <f>VLOOKUP($D341,'AUTOMATED RPPF'!$C$2:'AUTOMATED RPPF'!$Q$365,9,FALSE)</f>
        <v>332</v>
      </c>
      <c r="M341">
        <f>VLOOKUP($D341,'AUTOMATED RPPF'!$C$2:'AUTOMATED RPPF'!$Q$365,10,FALSE)</f>
        <v>114.944</v>
      </c>
      <c r="N341">
        <f>VLOOKUP($D341,'AUTOMATED RPPF'!$C$2:'AUTOMATED RPPF'!$Q$365,11,FALSE)</f>
        <v>344</v>
      </c>
      <c r="O341">
        <f>VLOOKUP($D341,'AUTOMATED RPPF'!$C$2:'AUTOMATED RPPF'!$Q$365,12,FALSE)</f>
        <v>115.741</v>
      </c>
      <c r="P341">
        <f>VLOOKUP($D341,'AUTOMATED RPPF'!$C$2:'AUTOMATED RPPF'!$Q$365,13,FALSE)</f>
        <v>327</v>
      </c>
      <c r="Q341">
        <f>VLOOKUP($D341,'AUTOMATED RPPF'!$C$2:'AUTOMATED RPPF'!$Q$365,14,FALSE)</f>
        <v>-17.3597</v>
      </c>
      <c r="R341">
        <f>VLOOKUP($D341,'AUTOMATED RPPF'!$C$2:'AUTOMATED RPPF'!$Q$365,15,FALSE)</f>
        <v>341</v>
      </c>
      <c r="S341" t="str">
        <f t="shared" si="150"/>
        <v>West Georgia</v>
      </c>
      <c r="T341">
        <f t="shared" si="151"/>
        <v>98.381600000000006</v>
      </c>
      <c r="U341" t="str">
        <f t="shared" si="152"/>
        <v>West Georgia</v>
      </c>
      <c r="V341">
        <f t="shared" si="153"/>
        <v>-0.25122650820711262</v>
      </c>
      <c r="W341" s="13">
        <f t="shared" si="154"/>
        <v>340</v>
      </c>
      <c r="X341" t="str">
        <f t="shared" si="155"/>
        <v>West Georgia</v>
      </c>
      <c r="Y341">
        <f t="shared" si="156"/>
        <v>668801.14948759007</v>
      </c>
      <c r="Z341" s="13">
        <f t="shared" si="157"/>
        <v>316</v>
      </c>
      <c r="AA341">
        <f t="shared" si="158"/>
        <v>28.980796697029731</v>
      </c>
      <c r="AB341">
        <f t="shared" si="159"/>
        <v>309</v>
      </c>
      <c r="AC341">
        <f t="shared" si="160"/>
        <v>324.5</v>
      </c>
      <c r="AD341" t="str">
        <f t="shared" si="161"/>
        <v>West Georgia</v>
      </c>
      <c r="AE341">
        <f>VLOOKUP($AD341,'AUTOMATED RPPF'!$C$2:'AUTOMATED RPPF'!$AQ$365,17,FALSE)</f>
        <v>0.12903419999999999</v>
      </c>
      <c r="AF341" s="13">
        <f t="shared" si="162"/>
        <v>342</v>
      </c>
      <c r="AG341">
        <f>VLOOKUP($AD341,'AUTOMATED RPPF'!$C$2:'AUTOMATED RPPF'!$AQ$365,16,FALSE)</f>
        <v>0.18263219999999999</v>
      </c>
      <c r="AH341" s="13">
        <f t="shared" si="163"/>
        <v>322</v>
      </c>
      <c r="AI341">
        <f t="shared" si="164"/>
        <v>0.15583320000000001</v>
      </c>
      <c r="AJ341" s="13">
        <f t="shared" si="165"/>
        <v>334</v>
      </c>
      <c r="AK341">
        <f>VLOOKUP($AD341,'AUTOMATED RPPF'!$C$2:'AUTOMATED RPPF'!$AQ$365,18,FALSE)</f>
        <v>0.14153350000000001</v>
      </c>
      <c r="AL341" s="13">
        <f t="shared" si="166"/>
        <v>335</v>
      </c>
      <c r="AM341">
        <f>VLOOKUP($AD341,'AUTOMATED RPPF'!$C$2:'AUTOMATED RPPF'!$AQ$365,19,FALSE)</f>
        <v>0.1344332</v>
      </c>
      <c r="AN341" s="13">
        <f t="shared" si="167"/>
        <v>332</v>
      </c>
      <c r="AO341">
        <f t="shared" si="168"/>
        <v>330.25</v>
      </c>
      <c r="AP341">
        <f>IF(C341=1,(AO341/AE341),REF)</f>
        <v>2559.3989810453354</v>
      </c>
      <c r="AQ341" s="13">
        <f t="shared" si="169"/>
        <v>343</v>
      </c>
      <c r="AR341">
        <f>IF(B341=1,(AO341/AI341),REF)</f>
        <v>2119.2531501631229</v>
      </c>
      <c r="AS341" s="13">
        <f t="shared" si="170"/>
        <v>335</v>
      </c>
      <c r="AT341">
        <f t="shared" si="171"/>
        <v>334</v>
      </c>
      <c r="AU341" t="str">
        <f t="shared" si="172"/>
        <v>West Georgia</v>
      </c>
      <c r="AV341">
        <f t="shared" si="173"/>
        <v>6.5268808517677621E-2</v>
      </c>
      <c r="AW341">
        <f t="shared" si="174"/>
        <v>6.8068543611736004E-2</v>
      </c>
      <c r="AX341" t="str">
        <f t="shared" si="175"/>
        <v>West Georgia</v>
      </c>
      <c r="AY341">
        <f t="shared" si="176"/>
        <v>0.3385078405616701</v>
      </c>
      <c r="AZ341" s="13">
        <f t="shared" si="177"/>
        <v>340</v>
      </c>
      <c r="BA341" t="str">
        <f t="shared" si="178"/>
        <v>West Georgia</v>
      </c>
      <c r="BB341" t="str">
        <f t="shared" si="179"/>
        <v/>
      </c>
      <c r="BC341">
        <v>340</v>
      </c>
    </row>
    <row r="342" spans="1:55" x14ac:dyDescent="0.25">
      <c r="A342">
        <v>1</v>
      </c>
      <c r="B342">
        <v>1</v>
      </c>
      <c r="C342">
        <v>1</v>
      </c>
      <c r="D342" t="s">
        <v>378</v>
      </c>
      <c r="E342">
        <f>VLOOKUP($D342,'AUTOMATED RPPF'!$C$2:'AUTOMATED RPPF'!$Q$365,2,FALSE)</f>
        <v>64.413499999999999</v>
      </c>
      <c r="F342">
        <f>VLOOKUP($D342,'AUTOMATED RPPF'!$C$2:'AUTOMATED RPPF'!$Q$365,3,FALSE)</f>
        <v>343</v>
      </c>
      <c r="G342">
        <f>VLOOKUP($D342,'AUTOMATED RPPF'!$C$2:'AUTOMATED RPPF'!$Q$365,4,FALSE)</f>
        <v>63.763399999999997</v>
      </c>
      <c r="H342">
        <f>VLOOKUP($D342,'AUTOMATED RPPF'!$C$2:'AUTOMATED RPPF'!$Q$365,5,FALSE)</f>
        <v>345</v>
      </c>
      <c r="I342">
        <f>VLOOKUP($D342,'AUTOMATED RPPF'!$C$2:'AUTOMATED RPPF'!$Q$365,6,FALSE)</f>
        <v>100.786</v>
      </c>
      <c r="J342">
        <f>VLOOKUP($D342,'AUTOMATED RPPF'!$C$2:'AUTOMATED RPPF'!$Q$365,7,FALSE)</f>
        <v>295</v>
      </c>
      <c r="K342">
        <f>VLOOKUP($D342,'AUTOMATED RPPF'!$C$2:'AUTOMATED RPPF'!$Q$365,8,FALSE)</f>
        <v>98.853200000000001</v>
      </c>
      <c r="L342">
        <f>VLOOKUP($D342,'AUTOMATED RPPF'!$C$2:'AUTOMATED RPPF'!$Q$365,9,FALSE)</f>
        <v>328</v>
      </c>
      <c r="M342">
        <f>VLOOKUP($D342,'AUTOMATED RPPF'!$C$2:'AUTOMATED RPPF'!$Q$365,10,FALSE)</f>
        <v>111.824</v>
      </c>
      <c r="N342">
        <f>VLOOKUP($D342,'AUTOMATED RPPF'!$C$2:'AUTOMATED RPPF'!$Q$365,11,FALSE)</f>
        <v>312</v>
      </c>
      <c r="O342">
        <f>VLOOKUP($D342,'AUTOMATED RPPF'!$C$2:'AUTOMATED RPPF'!$Q$365,12,FALSE)</f>
        <v>118.32299999999999</v>
      </c>
      <c r="P342">
        <f>VLOOKUP($D342,'AUTOMATED RPPF'!$C$2:'AUTOMATED RPPF'!$Q$365,13,FALSE)</f>
        <v>352</v>
      </c>
      <c r="Q342">
        <f>VLOOKUP($D342,'AUTOMATED RPPF'!$C$2:'AUTOMATED RPPF'!$Q$365,14,FALSE)</f>
        <v>-19.4696</v>
      </c>
      <c r="R342">
        <f>VLOOKUP($D342,'AUTOMATED RPPF'!$C$2:'AUTOMATED RPPF'!$Q$365,15,FALSE)</f>
        <v>353</v>
      </c>
      <c r="S342" t="str">
        <f t="shared" si="150"/>
        <v>Western Illinois</v>
      </c>
      <c r="T342">
        <f t="shared" si="151"/>
        <v>98.853200000000001</v>
      </c>
      <c r="U342" t="str">
        <f t="shared" si="152"/>
        <v>Western Illinois</v>
      </c>
      <c r="V342">
        <f t="shared" si="153"/>
        <v>-0.30226272442888513</v>
      </c>
      <c r="W342" s="13">
        <f t="shared" si="154"/>
        <v>355</v>
      </c>
      <c r="X342" t="str">
        <f t="shared" si="155"/>
        <v>Western Illinois</v>
      </c>
      <c r="Y342">
        <f t="shared" si="156"/>
        <v>629445.83306998434</v>
      </c>
      <c r="Z342" s="13">
        <f t="shared" si="157"/>
        <v>344</v>
      </c>
      <c r="AA342">
        <f t="shared" si="158"/>
        <v>32.205776742808645</v>
      </c>
      <c r="AB342">
        <f t="shared" si="159"/>
        <v>360</v>
      </c>
      <c r="AC342">
        <f t="shared" si="160"/>
        <v>357.5</v>
      </c>
      <c r="AD342" t="str">
        <f t="shared" si="161"/>
        <v>Western Illinois</v>
      </c>
      <c r="AE342">
        <f>VLOOKUP($AD342,'AUTOMATED RPPF'!$C$2:'AUTOMATED RPPF'!$AQ$365,17,FALSE)</f>
        <v>0.15563340000000001</v>
      </c>
      <c r="AF342" s="13">
        <f t="shared" si="162"/>
        <v>334</v>
      </c>
      <c r="AG342">
        <f>VLOOKUP($AD342,'AUTOMATED RPPF'!$C$2:'AUTOMATED RPPF'!$AQ$365,16,FALSE)</f>
        <v>8.1235699999999994E-2</v>
      </c>
      <c r="AH342" s="13">
        <f t="shared" si="163"/>
        <v>357</v>
      </c>
      <c r="AI342">
        <f t="shared" si="164"/>
        <v>0.11843455</v>
      </c>
      <c r="AJ342" s="13">
        <f t="shared" si="165"/>
        <v>352</v>
      </c>
      <c r="AK342">
        <f>VLOOKUP($AD342,'AUTOMATED RPPF'!$C$2:'AUTOMATED RPPF'!$AQ$365,18,FALSE)</f>
        <v>0.1273348</v>
      </c>
      <c r="AL342" s="13">
        <f t="shared" si="166"/>
        <v>348</v>
      </c>
      <c r="AM342">
        <f>VLOOKUP($AD342,'AUTOMATED RPPF'!$C$2:'AUTOMATED RPPF'!$AQ$365,19,FALSE)</f>
        <v>0.11813410000000001</v>
      </c>
      <c r="AN342" s="13">
        <f t="shared" si="167"/>
        <v>341</v>
      </c>
      <c r="AO342">
        <f t="shared" si="168"/>
        <v>349.58333333333331</v>
      </c>
      <c r="AP342">
        <f>IF(C342=1,(AO342/AE342),REF)</f>
        <v>2246.1973672317981</v>
      </c>
      <c r="AQ342" s="13">
        <f t="shared" si="169"/>
        <v>337</v>
      </c>
      <c r="AR342">
        <f>IF(B342=1,(AO342/AI342),REF)</f>
        <v>2951.7006087609848</v>
      </c>
      <c r="AS342" s="13">
        <f t="shared" si="170"/>
        <v>353</v>
      </c>
      <c r="AT342">
        <f t="shared" si="171"/>
        <v>337</v>
      </c>
      <c r="AU342" t="str">
        <f t="shared" si="172"/>
        <v>Western Illinois</v>
      </c>
      <c r="AV342">
        <f t="shared" si="173"/>
        <v>7.9757707839345618E-2</v>
      </c>
      <c r="AW342">
        <f t="shared" si="174"/>
        <v>4.963393418687391E-2</v>
      </c>
      <c r="AX342" t="str">
        <f t="shared" si="175"/>
        <v>Western Illinois</v>
      </c>
      <c r="AY342">
        <f t="shared" si="176"/>
        <v>0.33446485643417756</v>
      </c>
      <c r="AZ342" s="13">
        <f t="shared" si="177"/>
        <v>341</v>
      </c>
      <c r="BA342" t="str">
        <f t="shared" si="178"/>
        <v>Western Illinois</v>
      </c>
      <c r="BB342" t="str">
        <f t="shared" si="179"/>
        <v/>
      </c>
      <c r="BC342">
        <v>341</v>
      </c>
    </row>
    <row r="343" spans="1:55" x14ac:dyDescent="0.25">
      <c r="A343">
        <v>1</v>
      </c>
      <c r="B343">
        <v>1</v>
      </c>
      <c r="C343">
        <v>1</v>
      </c>
      <c r="D343" t="s">
        <v>266</v>
      </c>
      <c r="E343">
        <f>VLOOKUP($D343,'AUTOMATED RPPF'!$C$2:'AUTOMATED RPPF'!$Q$365,2,FALSE)</f>
        <v>72.453500000000005</v>
      </c>
      <c r="F343">
        <f>VLOOKUP($D343,'AUTOMATED RPPF'!$C$2:'AUTOMATED RPPF'!$Q$365,3,FALSE)</f>
        <v>18</v>
      </c>
      <c r="G343">
        <f>VLOOKUP($D343,'AUTOMATED RPPF'!$C$2:'AUTOMATED RPPF'!$Q$365,4,FALSE)</f>
        <v>71.062600000000003</v>
      </c>
      <c r="H343">
        <f>VLOOKUP($D343,'AUTOMATED RPPF'!$C$2:'AUTOMATED RPPF'!$Q$365,5,FALSE)</f>
        <v>25</v>
      </c>
      <c r="I343">
        <f>VLOOKUP($D343,'AUTOMATED RPPF'!$C$2:'AUTOMATED RPPF'!$Q$365,6,FALSE)</f>
        <v>98.373599999999996</v>
      </c>
      <c r="J343">
        <f>VLOOKUP($D343,'AUTOMATED RPPF'!$C$2:'AUTOMATED RPPF'!$Q$365,7,FALSE)</f>
        <v>323</v>
      </c>
      <c r="K343">
        <f>VLOOKUP($D343,'AUTOMATED RPPF'!$C$2:'AUTOMATED RPPF'!$Q$365,8,FALSE)</f>
        <v>98.313900000000004</v>
      </c>
      <c r="L343">
        <f>VLOOKUP($D343,'AUTOMATED RPPF'!$C$2:'AUTOMATED RPPF'!$Q$365,9,FALSE)</f>
        <v>333</v>
      </c>
      <c r="M343">
        <f>VLOOKUP($D343,'AUTOMATED RPPF'!$C$2:'AUTOMATED RPPF'!$Q$365,10,FALSE)</f>
        <v>115.723</v>
      </c>
      <c r="N343">
        <f>VLOOKUP($D343,'AUTOMATED RPPF'!$C$2:'AUTOMATED RPPF'!$Q$365,11,FALSE)</f>
        <v>347</v>
      </c>
      <c r="O343">
        <f>VLOOKUP($D343,'AUTOMATED RPPF'!$C$2:'AUTOMATED RPPF'!$Q$365,12,FALSE)</f>
        <v>117.593</v>
      </c>
      <c r="P343">
        <f>VLOOKUP($D343,'AUTOMATED RPPF'!$C$2:'AUTOMATED RPPF'!$Q$365,13,FALSE)</f>
        <v>346</v>
      </c>
      <c r="Q343">
        <f>VLOOKUP($D343,'AUTOMATED RPPF'!$C$2:'AUTOMATED RPPF'!$Q$365,14,FALSE)</f>
        <v>-19.278700000000001</v>
      </c>
      <c r="R343">
        <f>VLOOKUP($D343,'AUTOMATED RPPF'!$C$2:'AUTOMATED RPPF'!$Q$365,15,FALSE)</f>
        <v>351</v>
      </c>
      <c r="S343" t="str">
        <f t="shared" si="150"/>
        <v>Prairie View A&amp;M</v>
      </c>
      <c r="T343">
        <f t="shared" si="151"/>
        <v>98.313900000000004</v>
      </c>
      <c r="U343" t="str">
        <f t="shared" si="152"/>
        <v>Prairie View A&amp;M</v>
      </c>
      <c r="V343">
        <f t="shared" si="153"/>
        <v>-0.26608928485166344</v>
      </c>
      <c r="W343" s="13">
        <f t="shared" si="154"/>
        <v>346</v>
      </c>
      <c r="X343" t="str">
        <f t="shared" si="155"/>
        <v>Prairie View A&amp;M</v>
      </c>
      <c r="Y343">
        <f t="shared" si="156"/>
        <v>700308.21119133092</v>
      </c>
      <c r="Z343" s="13">
        <f t="shared" si="157"/>
        <v>278</v>
      </c>
      <c r="AA343">
        <f t="shared" si="158"/>
        <v>28.349864171536982</v>
      </c>
      <c r="AB343">
        <f t="shared" si="159"/>
        <v>290</v>
      </c>
      <c r="AC343">
        <f t="shared" si="160"/>
        <v>318</v>
      </c>
      <c r="AD343" t="str">
        <f t="shared" si="161"/>
        <v>Prairie View A&amp;M</v>
      </c>
      <c r="AE343">
        <f>VLOOKUP($AD343,'AUTOMATED RPPF'!$C$2:'AUTOMATED RPPF'!$AQ$365,17,FALSE)</f>
        <v>0.12983410000000001</v>
      </c>
      <c r="AF343" s="13">
        <f t="shared" si="162"/>
        <v>341</v>
      </c>
      <c r="AG343">
        <f>VLOOKUP($AD343,'AUTOMATED RPPF'!$C$2:'AUTOMATED RPPF'!$AQ$365,16,FALSE)</f>
        <v>0.11923449999999999</v>
      </c>
      <c r="AH343" s="13">
        <f t="shared" si="163"/>
        <v>345</v>
      </c>
      <c r="AI343">
        <f t="shared" si="164"/>
        <v>0.1245343</v>
      </c>
      <c r="AJ343" s="13">
        <f t="shared" si="165"/>
        <v>348</v>
      </c>
      <c r="AK343">
        <f>VLOOKUP($AD343,'AUTOMATED RPPF'!$C$2:'AUTOMATED RPPF'!$AQ$365,18,FALSE)</f>
        <v>0.20823030000000001</v>
      </c>
      <c r="AL343" s="13">
        <f t="shared" si="166"/>
        <v>303</v>
      </c>
      <c r="AM343">
        <f>VLOOKUP($AD343,'AUTOMATED RPPF'!$C$2:'AUTOMATED RPPF'!$AQ$365,19,FALSE)</f>
        <v>7.4135499999999993E-2</v>
      </c>
      <c r="AN343" s="13">
        <f t="shared" si="167"/>
        <v>355</v>
      </c>
      <c r="AO343">
        <f t="shared" si="168"/>
        <v>324.66666666666669</v>
      </c>
      <c r="AP343">
        <f>IF(C343=1,(AO343/AE343),REF)</f>
        <v>2500.6270823047771</v>
      </c>
      <c r="AQ343" s="13">
        <f t="shared" si="169"/>
        <v>340</v>
      </c>
      <c r="AR343">
        <f>IF(B343=1,(AO343/AI343),REF)</f>
        <v>2607.0461444490929</v>
      </c>
      <c r="AS343" s="13">
        <f t="shared" si="170"/>
        <v>348</v>
      </c>
      <c r="AT343">
        <f t="shared" si="171"/>
        <v>303</v>
      </c>
      <c r="AU343" t="str">
        <f t="shared" si="172"/>
        <v>Prairie View A&amp;M</v>
      </c>
      <c r="AV343">
        <f t="shared" si="173"/>
        <v>6.5826161229831842E-2</v>
      </c>
      <c r="AW343">
        <f t="shared" si="174"/>
        <v>5.3006571970011088E-2</v>
      </c>
      <c r="AX343" t="str">
        <f t="shared" si="175"/>
        <v>Prairie View A&amp;M</v>
      </c>
      <c r="AY343">
        <f t="shared" si="176"/>
        <v>0.32326779149014412</v>
      </c>
      <c r="AZ343" s="13">
        <f t="shared" si="177"/>
        <v>347</v>
      </c>
      <c r="BA343" t="str">
        <f t="shared" si="178"/>
        <v>Prairie View A&amp;M</v>
      </c>
      <c r="BB343" t="str">
        <f t="shared" si="179"/>
        <v/>
      </c>
      <c r="BC343">
        <v>342</v>
      </c>
    </row>
    <row r="344" spans="1:55" x14ac:dyDescent="0.25">
      <c r="A344">
        <v>1</v>
      </c>
      <c r="B344">
        <v>1</v>
      </c>
      <c r="C344">
        <v>1</v>
      </c>
      <c r="D344" t="s">
        <v>106</v>
      </c>
      <c r="E344">
        <f>VLOOKUP($D344,'AUTOMATED RPPF'!$C$2:'AUTOMATED RPPF'!$Q$365,2,FALSE)</f>
        <v>67.171300000000002</v>
      </c>
      <c r="F344">
        <f>VLOOKUP($D344,'AUTOMATED RPPF'!$C$2:'AUTOMATED RPPF'!$Q$365,3,FALSE)</f>
        <v>228</v>
      </c>
      <c r="G344">
        <f>VLOOKUP($D344,'AUTOMATED RPPF'!$C$2:'AUTOMATED RPPF'!$Q$365,4,FALSE)</f>
        <v>66.717799999999997</v>
      </c>
      <c r="H344">
        <f>VLOOKUP($D344,'AUTOMATED RPPF'!$C$2:'AUTOMATED RPPF'!$Q$365,5,FALSE)</f>
        <v>213</v>
      </c>
      <c r="I344">
        <f>VLOOKUP($D344,'AUTOMATED RPPF'!$C$2:'AUTOMATED RPPF'!$Q$365,6,FALSE)</f>
        <v>95.805700000000002</v>
      </c>
      <c r="J344">
        <f>VLOOKUP($D344,'AUTOMATED RPPF'!$C$2:'AUTOMATED RPPF'!$Q$365,7,FALSE)</f>
        <v>345</v>
      </c>
      <c r="K344">
        <f>VLOOKUP($D344,'AUTOMATED RPPF'!$C$2:'AUTOMATED RPPF'!$Q$365,8,FALSE)</f>
        <v>95.815299999999993</v>
      </c>
      <c r="L344">
        <f>VLOOKUP($D344,'AUTOMATED RPPF'!$C$2:'AUTOMATED RPPF'!$Q$365,9,FALSE)</f>
        <v>347</v>
      </c>
      <c r="M344">
        <f>VLOOKUP($D344,'AUTOMATED RPPF'!$C$2:'AUTOMATED RPPF'!$Q$365,10,FALSE)</f>
        <v>110.39100000000001</v>
      </c>
      <c r="N344">
        <f>VLOOKUP($D344,'AUTOMATED RPPF'!$C$2:'AUTOMATED RPPF'!$Q$365,11,FALSE)</f>
        <v>280</v>
      </c>
      <c r="O344">
        <f>VLOOKUP($D344,'AUTOMATED RPPF'!$C$2:'AUTOMATED RPPF'!$Q$365,12,FALSE)</f>
        <v>111.77500000000001</v>
      </c>
      <c r="P344">
        <f>VLOOKUP($D344,'AUTOMATED RPPF'!$C$2:'AUTOMATED RPPF'!$Q$365,13,FALSE)</f>
        <v>255</v>
      </c>
      <c r="Q344">
        <f>VLOOKUP($D344,'AUTOMATED RPPF'!$C$2:'AUTOMATED RPPF'!$Q$365,14,FALSE)</f>
        <v>-15.9602</v>
      </c>
      <c r="R344">
        <f>VLOOKUP($D344,'AUTOMATED RPPF'!$C$2:'AUTOMATED RPPF'!$Q$365,15,FALSE)</f>
        <v>333</v>
      </c>
      <c r="S344" t="str">
        <f t="shared" si="150"/>
        <v>Detroit Mercy</v>
      </c>
      <c r="T344">
        <f t="shared" si="151"/>
        <v>95.815299999999993</v>
      </c>
      <c r="U344" t="str">
        <f t="shared" si="152"/>
        <v>Detroit Mercy</v>
      </c>
      <c r="V344">
        <f t="shared" si="153"/>
        <v>-0.2375970094370663</v>
      </c>
      <c r="W344" s="13">
        <f t="shared" si="154"/>
        <v>333</v>
      </c>
      <c r="X344" t="str">
        <f t="shared" si="155"/>
        <v>Detroit Mercy</v>
      </c>
      <c r="Y344">
        <f t="shared" si="156"/>
        <v>616670.93677865353</v>
      </c>
      <c r="Z344" s="13">
        <f t="shared" si="157"/>
        <v>352</v>
      </c>
      <c r="AA344">
        <f t="shared" si="158"/>
        <v>28.194716505302154</v>
      </c>
      <c r="AB344">
        <f t="shared" si="159"/>
        <v>278</v>
      </c>
      <c r="AC344">
        <f t="shared" si="160"/>
        <v>305.5</v>
      </c>
      <c r="AD344" t="str">
        <f t="shared" si="161"/>
        <v>Detroit Mercy</v>
      </c>
      <c r="AE344">
        <f>VLOOKUP($AD344,'AUTOMATED RPPF'!$C$2:'AUTOMATED RPPF'!$AQ$365,17,FALSE)</f>
        <v>0.1184347</v>
      </c>
      <c r="AF344" s="13">
        <f t="shared" si="162"/>
        <v>347</v>
      </c>
      <c r="AG344">
        <f>VLOOKUP($AD344,'AUTOMATED RPPF'!$C$2:'AUTOMATED RPPF'!$AQ$365,16,FALSE)</f>
        <v>0.17723230000000001</v>
      </c>
      <c r="AH344" s="13">
        <f t="shared" si="163"/>
        <v>323</v>
      </c>
      <c r="AI344">
        <f t="shared" si="164"/>
        <v>0.14783350000000001</v>
      </c>
      <c r="AJ344" s="13">
        <f t="shared" si="165"/>
        <v>338</v>
      </c>
      <c r="AK344">
        <f>VLOOKUP($AD344,'AUTOMATED RPPF'!$C$2:'AUTOMATED RPPF'!$AQ$365,18,FALSE)</f>
        <v>0.16913259999999999</v>
      </c>
      <c r="AL344" s="13">
        <f t="shared" si="166"/>
        <v>326</v>
      </c>
      <c r="AM344">
        <f>VLOOKUP($AD344,'AUTOMATED RPPF'!$C$2:'AUTOMATED RPPF'!$AQ$365,19,FALSE)</f>
        <v>9.1034900000000002E-2</v>
      </c>
      <c r="AN344" s="13">
        <f t="shared" si="167"/>
        <v>349</v>
      </c>
      <c r="AO344">
        <f t="shared" si="168"/>
        <v>333.91666666666669</v>
      </c>
      <c r="AP344">
        <f>IF(C344=1,(AO344/AE344),REF)</f>
        <v>2819.4158187310532</v>
      </c>
      <c r="AQ344" s="13">
        <f t="shared" si="169"/>
        <v>348</v>
      </c>
      <c r="AR344">
        <f>IF(B344=1,(AO344/AI344),REF)</f>
        <v>2258.7347703102928</v>
      </c>
      <c r="AS344" s="13">
        <f t="shared" si="170"/>
        <v>338</v>
      </c>
      <c r="AT344">
        <f t="shared" si="171"/>
        <v>326</v>
      </c>
      <c r="AU344" t="str">
        <f t="shared" si="172"/>
        <v>Detroit Mercy</v>
      </c>
      <c r="AV344">
        <f t="shared" si="173"/>
        <v>5.9330458086395671E-2</v>
      </c>
      <c r="AW344">
        <f t="shared" si="174"/>
        <v>6.406178399685078E-2</v>
      </c>
      <c r="AX344" t="str">
        <f t="shared" si="175"/>
        <v>Detroit Mercy</v>
      </c>
      <c r="AY344">
        <f t="shared" si="176"/>
        <v>0.32817322426820278</v>
      </c>
      <c r="AZ344" s="13">
        <f t="shared" si="177"/>
        <v>344</v>
      </c>
      <c r="BA344" t="str">
        <f t="shared" si="178"/>
        <v>Detroit Mercy</v>
      </c>
      <c r="BB344" t="str">
        <f t="shared" si="179"/>
        <v/>
      </c>
      <c r="BC344">
        <v>343</v>
      </c>
    </row>
    <row r="345" spans="1:55" x14ac:dyDescent="0.25">
      <c r="A345">
        <v>1</v>
      </c>
      <c r="B345">
        <v>1</v>
      </c>
      <c r="C345">
        <v>1</v>
      </c>
      <c r="D345" t="s">
        <v>392</v>
      </c>
      <c r="E345">
        <f>VLOOKUP($D345,'AUTOMATED RPPF'!$C$2:'AUTOMATED RPPF'!$Q$365,2,FALSE)</f>
        <v>64.419600000000003</v>
      </c>
      <c r="F345">
        <f>VLOOKUP($D345,'AUTOMATED RPPF'!$C$2:'AUTOMATED RPPF'!$Q$365,3,FALSE)</f>
        <v>342</v>
      </c>
      <c r="G345">
        <f>VLOOKUP($D345,'AUTOMATED RPPF'!$C$2:'AUTOMATED RPPF'!$Q$365,4,FALSE)</f>
        <v>64.965500000000006</v>
      </c>
      <c r="H345">
        <f>VLOOKUP($D345,'AUTOMATED RPPF'!$C$2:'AUTOMATED RPPF'!$Q$365,5,FALSE)</f>
        <v>304</v>
      </c>
      <c r="I345">
        <f>VLOOKUP($D345,'AUTOMATED RPPF'!$C$2:'AUTOMATED RPPF'!$Q$365,6,FALSE)</f>
        <v>99.206599999999995</v>
      </c>
      <c r="J345">
        <f>VLOOKUP($D345,'AUTOMATED RPPF'!$C$2:'AUTOMATED RPPF'!$Q$365,7,FALSE)</f>
        <v>311</v>
      </c>
      <c r="K345">
        <f>VLOOKUP($D345,'AUTOMATED RPPF'!$C$2:'AUTOMATED RPPF'!$Q$365,8,FALSE)</f>
        <v>98.557599999999994</v>
      </c>
      <c r="L345">
        <f>VLOOKUP($D345,'AUTOMATED RPPF'!$C$2:'AUTOMATED RPPF'!$Q$365,9,FALSE)</f>
        <v>331</v>
      </c>
      <c r="M345">
        <f>VLOOKUP($D345,'AUTOMATED RPPF'!$C$2:'AUTOMATED RPPF'!$Q$365,10,FALSE)</f>
        <v>110.995</v>
      </c>
      <c r="N345">
        <f>VLOOKUP($D345,'AUTOMATED RPPF'!$C$2:'AUTOMATED RPPF'!$Q$365,11,FALSE)</f>
        <v>296</v>
      </c>
      <c r="O345">
        <f>VLOOKUP($D345,'AUTOMATED RPPF'!$C$2:'AUTOMATED RPPF'!$Q$365,12,FALSE)</f>
        <v>117.51900000000001</v>
      </c>
      <c r="P345">
        <f>VLOOKUP($D345,'AUTOMATED RPPF'!$C$2:'AUTOMATED RPPF'!$Q$365,13,FALSE)</f>
        <v>345</v>
      </c>
      <c r="Q345">
        <f>VLOOKUP($D345,'AUTOMATED RPPF'!$C$2:'AUTOMATED RPPF'!$Q$365,14,FALSE)</f>
        <v>-18.961300000000001</v>
      </c>
      <c r="R345">
        <f>VLOOKUP($D345,'AUTOMATED RPPF'!$C$2:'AUTOMATED RPPF'!$Q$365,15,FALSE)</f>
        <v>347</v>
      </c>
      <c r="S345" t="str">
        <f t="shared" si="150"/>
        <v>Mercyhurst</v>
      </c>
      <c r="T345">
        <f t="shared" si="151"/>
        <v>98.557599999999994</v>
      </c>
      <c r="U345" t="str">
        <f t="shared" si="152"/>
        <v>Mercyhurst</v>
      </c>
      <c r="V345">
        <f t="shared" si="153"/>
        <v>-0.29434209464200356</v>
      </c>
      <c r="W345" s="13">
        <f t="shared" si="154"/>
        <v>353</v>
      </c>
      <c r="X345" t="str">
        <f t="shared" si="155"/>
        <v>Mercyhurst</v>
      </c>
      <c r="Y345">
        <f t="shared" si="156"/>
        <v>625746.25991389202</v>
      </c>
      <c r="Z345" s="13">
        <f t="shared" si="157"/>
        <v>348</v>
      </c>
      <c r="AA345">
        <f t="shared" si="158"/>
        <v>31.853335493043559</v>
      </c>
      <c r="AB345">
        <f t="shared" si="159"/>
        <v>358</v>
      </c>
      <c r="AC345">
        <f t="shared" si="160"/>
        <v>355.5</v>
      </c>
      <c r="AD345" t="str">
        <f t="shared" si="161"/>
        <v>Mercyhurst</v>
      </c>
      <c r="AE345">
        <f>VLOOKUP($AD345,'AUTOMATED RPPF'!$C$2:'AUTOMATED RPPF'!$AQ$365,17,FALSE)</f>
        <v>0.11643489999999999</v>
      </c>
      <c r="AF345" s="13">
        <f t="shared" si="162"/>
        <v>349</v>
      </c>
      <c r="AG345">
        <f>VLOOKUP($AD345,'AUTOMATED RPPF'!$C$2:'AUTOMATED RPPF'!$AQ$365,16,FALSE)</f>
        <v>0.2002313</v>
      </c>
      <c r="AH345" s="13">
        <f t="shared" si="163"/>
        <v>313</v>
      </c>
      <c r="AI345">
        <f t="shared" si="164"/>
        <v>0.1583331</v>
      </c>
      <c r="AJ345" s="13">
        <f t="shared" si="165"/>
        <v>333</v>
      </c>
      <c r="AK345">
        <f>VLOOKUP($AD345,'AUTOMATED RPPF'!$C$2:'AUTOMATED RPPF'!$AQ$365,18,FALSE)</f>
        <v>0.13103419999999999</v>
      </c>
      <c r="AL345" s="13">
        <f t="shared" si="166"/>
        <v>342</v>
      </c>
      <c r="AM345">
        <f>VLOOKUP($AD345,'AUTOMATED RPPF'!$C$2:'AUTOMATED RPPF'!$AQ$365,19,FALSE)</f>
        <v>0.11513420000000001</v>
      </c>
      <c r="AN345" s="13">
        <f t="shared" si="167"/>
        <v>342</v>
      </c>
      <c r="AO345">
        <f t="shared" si="168"/>
        <v>345.58333333333331</v>
      </c>
      <c r="AP345">
        <f>IF(C345=1,(AO345/AE345),REF)</f>
        <v>2968.0390787756364</v>
      </c>
      <c r="AQ345" s="13">
        <f t="shared" si="169"/>
        <v>349</v>
      </c>
      <c r="AR345">
        <f>IF(B345=1,(AO345/AI345),REF)</f>
        <v>2182.6347954618036</v>
      </c>
      <c r="AS345" s="13">
        <f t="shared" si="170"/>
        <v>337</v>
      </c>
      <c r="AT345">
        <f t="shared" si="171"/>
        <v>333</v>
      </c>
      <c r="AU345" t="str">
        <f t="shared" si="172"/>
        <v>Mercyhurst</v>
      </c>
      <c r="AV345">
        <f t="shared" si="173"/>
        <v>5.8029771898354163E-2</v>
      </c>
      <c r="AW345">
        <f t="shared" si="174"/>
        <v>6.8906216594840586E-2</v>
      </c>
      <c r="AX345" t="str">
        <f t="shared" si="175"/>
        <v>Mercyhurst</v>
      </c>
      <c r="AY345">
        <f t="shared" si="176"/>
        <v>0.33191120153253889</v>
      </c>
      <c r="AZ345" s="13">
        <f t="shared" si="177"/>
        <v>342</v>
      </c>
      <c r="BA345" t="str">
        <f t="shared" si="178"/>
        <v>Mercyhurst</v>
      </c>
      <c r="BB345" t="str">
        <f t="shared" si="179"/>
        <v/>
      </c>
      <c r="BC345">
        <v>344</v>
      </c>
    </row>
    <row r="346" spans="1:55" x14ac:dyDescent="0.25">
      <c r="A346">
        <v>1</v>
      </c>
      <c r="B346">
        <v>1</v>
      </c>
      <c r="C346">
        <v>1</v>
      </c>
      <c r="D346" t="s">
        <v>119</v>
      </c>
      <c r="E346">
        <f>VLOOKUP($D346,'AUTOMATED RPPF'!$C$2:'AUTOMATED RPPF'!$Q$365,2,FALSE)</f>
        <v>65.864400000000003</v>
      </c>
      <c r="F346">
        <f>VLOOKUP($D346,'AUTOMATED RPPF'!$C$2:'AUTOMATED RPPF'!$Q$365,3,FALSE)</f>
        <v>298</v>
      </c>
      <c r="G346">
        <f>VLOOKUP($D346,'AUTOMATED RPPF'!$C$2:'AUTOMATED RPPF'!$Q$365,4,FALSE)</f>
        <v>65.671599999999998</v>
      </c>
      <c r="H346">
        <f>VLOOKUP($D346,'AUTOMATED RPPF'!$C$2:'AUTOMATED RPPF'!$Q$365,5,FALSE)</f>
        <v>269</v>
      </c>
      <c r="I346">
        <f>VLOOKUP($D346,'AUTOMATED RPPF'!$C$2:'AUTOMATED RPPF'!$Q$365,6,FALSE)</f>
        <v>100.42700000000001</v>
      </c>
      <c r="J346">
        <f>VLOOKUP($D346,'AUTOMATED RPPF'!$C$2:'AUTOMATED RPPF'!$Q$365,7,FALSE)</f>
        <v>299</v>
      </c>
      <c r="K346">
        <f>VLOOKUP($D346,'AUTOMATED RPPF'!$C$2:'AUTOMATED RPPF'!$Q$365,8,FALSE)</f>
        <v>100.14400000000001</v>
      </c>
      <c r="L346">
        <f>VLOOKUP($D346,'AUTOMATED RPPF'!$C$2:'AUTOMATED RPPF'!$Q$365,9,FALSE)</f>
        <v>309</v>
      </c>
      <c r="M346">
        <f>VLOOKUP($D346,'AUTOMATED RPPF'!$C$2:'AUTOMATED RPPF'!$Q$365,10,FALSE)</f>
        <v>113.017</v>
      </c>
      <c r="N346">
        <f>VLOOKUP($D346,'AUTOMATED RPPF'!$C$2:'AUTOMATED RPPF'!$Q$365,11,FALSE)</f>
        <v>331</v>
      </c>
      <c r="O346">
        <f>VLOOKUP($D346,'AUTOMATED RPPF'!$C$2:'AUTOMATED RPPF'!$Q$365,12,FALSE)</f>
        <v>118.246</v>
      </c>
      <c r="P346">
        <f>VLOOKUP($D346,'AUTOMATED RPPF'!$C$2:'AUTOMATED RPPF'!$Q$365,13,FALSE)</f>
        <v>350</v>
      </c>
      <c r="Q346">
        <f>VLOOKUP($D346,'AUTOMATED RPPF'!$C$2:'AUTOMATED RPPF'!$Q$365,14,FALSE)</f>
        <v>-18.101500000000001</v>
      </c>
      <c r="R346">
        <f>VLOOKUP($D346,'AUTOMATED RPPF'!$C$2:'AUTOMATED RPPF'!$Q$365,15,FALSE)</f>
        <v>345</v>
      </c>
      <c r="S346" t="str">
        <f t="shared" si="150"/>
        <v>Fairfield</v>
      </c>
      <c r="T346">
        <f t="shared" si="151"/>
        <v>100.14400000000001</v>
      </c>
      <c r="U346" t="str">
        <f t="shared" si="152"/>
        <v>Fairfield</v>
      </c>
      <c r="V346">
        <f t="shared" si="153"/>
        <v>-0.27483739318964401</v>
      </c>
      <c r="W346" s="13">
        <f t="shared" si="154"/>
        <v>348</v>
      </c>
      <c r="X346" t="str">
        <f t="shared" si="155"/>
        <v>Fairfield</v>
      </c>
      <c r="Y346">
        <f t="shared" si="156"/>
        <v>660542.26048419857</v>
      </c>
      <c r="Z346" s="13">
        <f t="shared" si="157"/>
        <v>327</v>
      </c>
      <c r="AA346">
        <f t="shared" si="158"/>
        <v>31.463540692847307</v>
      </c>
      <c r="AB346">
        <f t="shared" si="159"/>
        <v>357</v>
      </c>
      <c r="AC346">
        <f t="shared" si="160"/>
        <v>352.5</v>
      </c>
      <c r="AD346" t="str">
        <f t="shared" si="161"/>
        <v>Fairfield</v>
      </c>
      <c r="AE346">
        <f>VLOOKUP($AD346,'AUTOMATED RPPF'!$C$2:'AUTOMATED RPPF'!$AQ$365,17,FALSE)</f>
        <v>0.13043399999999999</v>
      </c>
      <c r="AF346" s="13">
        <f t="shared" si="162"/>
        <v>340</v>
      </c>
      <c r="AG346">
        <f>VLOOKUP($AD346,'AUTOMATED RPPF'!$C$2:'AUTOMATED RPPF'!$AQ$365,16,FALSE)</f>
        <v>0.13953370000000001</v>
      </c>
      <c r="AH346" s="13">
        <f t="shared" si="163"/>
        <v>337</v>
      </c>
      <c r="AI346">
        <f t="shared" si="164"/>
        <v>0.13498385000000002</v>
      </c>
      <c r="AJ346" s="13">
        <f t="shared" si="165"/>
        <v>344</v>
      </c>
      <c r="AK346">
        <f>VLOOKUP($AD346,'AUTOMATED RPPF'!$C$2:'AUTOMATED RPPF'!$AQ$365,18,FALSE)</f>
        <v>0.1673327</v>
      </c>
      <c r="AL346" s="13">
        <f t="shared" si="166"/>
        <v>327</v>
      </c>
      <c r="AM346">
        <f>VLOOKUP($AD346,'AUTOMATED RPPF'!$C$2:'AUTOMATED RPPF'!$AQ$365,19,FALSE)</f>
        <v>0.1030345</v>
      </c>
      <c r="AN346" s="13">
        <f t="shared" si="167"/>
        <v>345</v>
      </c>
      <c r="AO346">
        <f t="shared" si="168"/>
        <v>340.58333333333331</v>
      </c>
      <c r="AP346">
        <f>IF(C346=1,(AO346/AE346),REF)</f>
        <v>2611.1545558162238</v>
      </c>
      <c r="AQ346" s="13">
        <f t="shared" si="169"/>
        <v>344</v>
      </c>
      <c r="AR346">
        <f>IF(B346=1,(AO346/AI346),REF)</f>
        <v>2523.1413486378797</v>
      </c>
      <c r="AS346" s="13">
        <f t="shared" si="170"/>
        <v>344</v>
      </c>
      <c r="AT346">
        <f t="shared" si="171"/>
        <v>327</v>
      </c>
      <c r="AU346" t="str">
        <f t="shared" si="172"/>
        <v>Fairfield</v>
      </c>
      <c r="AV346">
        <f t="shared" si="173"/>
        <v>6.584490955735707E-2</v>
      </c>
      <c r="AW346">
        <f t="shared" si="174"/>
        <v>5.7689720871875252E-2</v>
      </c>
      <c r="AX346" t="str">
        <f t="shared" si="175"/>
        <v>Fairfield</v>
      </c>
      <c r="AY346">
        <f t="shared" si="176"/>
        <v>0.3283246499177494</v>
      </c>
      <c r="AZ346" s="13">
        <f t="shared" si="177"/>
        <v>343</v>
      </c>
      <c r="BA346" t="str">
        <f t="shared" si="178"/>
        <v>Fairfield</v>
      </c>
      <c r="BB346" t="str">
        <f t="shared" si="179"/>
        <v/>
      </c>
      <c r="BC346">
        <v>345</v>
      </c>
    </row>
    <row r="347" spans="1:55" x14ac:dyDescent="0.25">
      <c r="A347">
        <v>1</v>
      </c>
      <c r="B347">
        <v>1</v>
      </c>
      <c r="C347">
        <v>1</v>
      </c>
      <c r="D347" t="s">
        <v>371</v>
      </c>
      <c r="E347">
        <f>VLOOKUP($D347,'AUTOMATED RPPF'!$C$2:'AUTOMATED RPPF'!$Q$365,2,FALSE)</f>
        <v>61.028199999999998</v>
      </c>
      <c r="F347">
        <f>VLOOKUP($D347,'AUTOMATED RPPF'!$C$2:'AUTOMATED RPPF'!$Q$365,3,FALSE)</f>
        <v>362</v>
      </c>
      <c r="G347">
        <f>VLOOKUP($D347,'AUTOMATED RPPF'!$C$2:'AUTOMATED RPPF'!$Q$365,4,FALSE)</f>
        <v>60.822699999999998</v>
      </c>
      <c r="H347">
        <f>VLOOKUP($D347,'AUTOMATED RPPF'!$C$2:'AUTOMATED RPPF'!$Q$365,5,FALSE)</f>
        <v>360</v>
      </c>
      <c r="I347">
        <f>VLOOKUP($D347,'AUTOMATED RPPF'!$C$2:'AUTOMATED RPPF'!$Q$365,6,FALSE)</f>
        <v>93.519400000000005</v>
      </c>
      <c r="J347">
        <f>VLOOKUP($D347,'AUTOMATED RPPF'!$C$2:'AUTOMATED RPPF'!$Q$365,7,FALSE)</f>
        <v>356</v>
      </c>
      <c r="K347">
        <f>VLOOKUP($D347,'AUTOMATED RPPF'!$C$2:'AUTOMATED RPPF'!$Q$365,8,FALSE)</f>
        <v>93.049000000000007</v>
      </c>
      <c r="L347">
        <f>VLOOKUP($D347,'AUTOMATED RPPF'!$C$2:'AUTOMATED RPPF'!$Q$365,9,FALSE)</f>
        <v>361</v>
      </c>
      <c r="M347">
        <f>VLOOKUP($D347,'AUTOMATED RPPF'!$C$2:'AUTOMATED RPPF'!$Q$365,10,FALSE)</f>
        <v>104.13</v>
      </c>
      <c r="N347">
        <f>VLOOKUP($D347,'AUTOMATED RPPF'!$C$2:'AUTOMATED RPPF'!$Q$365,11,FALSE)</f>
        <v>130</v>
      </c>
      <c r="O347">
        <f>VLOOKUP($D347,'AUTOMATED RPPF'!$C$2:'AUTOMATED RPPF'!$Q$365,12,FALSE)</f>
        <v>112.327</v>
      </c>
      <c r="P347">
        <f>VLOOKUP($D347,'AUTOMATED RPPF'!$C$2:'AUTOMATED RPPF'!$Q$365,13,FALSE)</f>
        <v>264</v>
      </c>
      <c r="Q347">
        <f>VLOOKUP($D347,'AUTOMATED RPPF'!$C$2:'AUTOMATED RPPF'!$Q$365,14,FALSE)</f>
        <v>-19.277899999999999</v>
      </c>
      <c r="R347">
        <f>VLOOKUP($D347,'AUTOMATED RPPF'!$C$2:'AUTOMATED RPPF'!$Q$365,15,FALSE)</f>
        <v>350</v>
      </c>
      <c r="S347" t="str">
        <f t="shared" si="150"/>
        <v>Wagner</v>
      </c>
      <c r="T347">
        <f t="shared" si="151"/>
        <v>93.049000000000007</v>
      </c>
      <c r="U347" t="str">
        <f t="shared" si="152"/>
        <v>Wagner</v>
      </c>
      <c r="V347">
        <f t="shared" si="153"/>
        <v>-0.3158867539924165</v>
      </c>
      <c r="W347" s="13">
        <f t="shared" si="154"/>
        <v>356</v>
      </c>
      <c r="X347" t="str">
        <f t="shared" si="155"/>
        <v>Wagner</v>
      </c>
      <c r="Y347">
        <f t="shared" si="156"/>
        <v>528389.25934350828</v>
      </c>
      <c r="Z347" s="13">
        <f t="shared" si="157"/>
        <v>362</v>
      </c>
      <c r="AA347">
        <f t="shared" si="158"/>
        <v>31.27836873828949</v>
      </c>
      <c r="AB347">
        <f t="shared" si="159"/>
        <v>355</v>
      </c>
      <c r="AC347">
        <f t="shared" si="160"/>
        <v>355.5</v>
      </c>
      <c r="AD347" t="str">
        <f t="shared" si="161"/>
        <v>Wagner</v>
      </c>
      <c r="AE347">
        <f>VLOOKUP($AD347,'AUTOMATED RPPF'!$C$2:'AUTOMATED RPPF'!$AQ$365,17,FALSE)</f>
        <v>0.1403336</v>
      </c>
      <c r="AF347" s="13">
        <f t="shared" si="162"/>
        <v>336</v>
      </c>
      <c r="AG347">
        <f>VLOOKUP($AD347,'AUTOMATED RPPF'!$C$2:'AUTOMATED RPPF'!$AQ$365,16,FALSE)</f>
        <v>0.1031349</v>
      </c>
      <c r="AH347" s="13">
        <f t="shared" si="163"/>
        <v>349</v>
      </c>
      <c r="AI347">
        <f t="shared" si="164"/>
        <v>0.12173425</v>
      </c>
      <c r="AJ347" s="13">
        <f t="shared" si="165"/>
        <v>350</v>
      </c>
      <c r="AK347">
        <f>VLOOKUP($AD347,'AUTOMATED RPPF'!$C$2:'AUTOMATED RPPF'!$AQ$365,18,FALSE)</f>
        <v>0.13063440000000001</v>
      </c>
      <c r="AL347" s="13">
        <f t="shared" si="166"/>
        <v>344</v>
      </c>
      <c r="AM347">
        <f>VLOOKUP($AD347,'AUTOMATED RPPF'!$C$2:'AUTOMATED RPPF'!$AQ$365,19,FALSE)</f>
        <v>0.1639321</v>
      </c>
      <c r="AN347" s="13">
        <f t="shared" si="167"/>
        <v>321</v>
      </c>
      <c r="AO347">
        <f t="shared" si="168"/>
        <v>348.08333333333331</v>
      </c>
      <c r="AP347">
        <f>IF(C347=1,(AO347/AE347),REF)</f>
        <v>2480.3990871276251</v>
      </c>
      <c r="AQ347" s="13">
        <f t="shared" si="169"/>
        <v>339</v>
      </c>
      <c r="AR347">
        <f>IF(B347=1,(AO347/AI347),REF)</f>
        <v>2859.370582505197</v>
      </c>
      <c r="AS347" s="13">
        <f t="shared" si="170"/>
        <v>351</v>
      </c>
      <c r="AT347">
        <f t="shared" si="171"/>
        <v>339</v>
      </c>
      <c r="AU347" t="str">
        <f t="shared" si="172"/>
        <v>Wagner</v>
      </c>
      <c r="AV347">
        <f t="shared" si="173"/>
        <v>7.1207241264575047E-2</v>
      </c>
      <c r="AW347">
        <f t="shared" si="174"/>
        <v>5.1219850105324392E-2</v>
      </c>
      <c r="AX347" t="str">
        <f t="shared" si="175"/>
        <v>Wagner</v>
      </c>
      <c r="AY347">
        <f t="shared" si="176"/>
        <v>0.32714404133534597</v>
      </c>
      <c r="AZ347" s="13">
        <f t="shared" si="177"/>
        <v>345</v>
      </c>
      <c r="BA347" t="str">
        <f t="shared" si="178"/>
        <v>Wagner</v>
      </c>
      <c r="BB347" t="str">
        <f t="shared" si="179"/>
        <v/>
      </c>
      <c r="BC347">
        <v>346</v>
      </c>
    </row>
    <row r="348" spans="1:55" x14ac:dyDescent="0.25">
      <c r="A348">
        <v>1</v>
      </c>
      <c r="B348">
        <v>1</v>
      </c>
      <c r="C348">
        <v>1</v>
      </c>
      <c r="D348" t="s">
        <v>174</v>
      </c>
      <c r="E348">
        <f>VLOOKUP($D348,'AUTOMATED RPPF'!$C$2:'AUTOMATED RPPF'!$Q$365,2,FALSE)</f>
        <v>68.942700000000002</v>
      </c>
      <c r="F348">
        <f>VLOOKUP($D348,'AUTOMATED RPPF'!$C$2:'AUTOMATED RPPF'!$Q$365,3,FALSE)</f>
        <v>137</v>
      </c>
      <c r="G348">
        <f>VLOOKUP($D348,'AUTOMATED RPPF'!$C$2:'AUTOMATED RPPF'!$Q$365,4,FALSE)</f>
        <v>68.888099999999994</v>
      </c>
      <c r="H348">
        <f>VLOOKUP($D348,'AUTOMATED RPPF'!$C$2:'AUTOMATED RPPF'!$Q$365,5,FALSE)</f>
        <v>97</v>
      </c>
      <c r="I348">
        <f>VLOOKUP($D348,'AUTOMATED RPPF'!$C$2:'AUTOMATED RPPF'!$Q$365,6,FALSE)</f>
        <v>101.321</v>
      </c>
      <c r="J348">
        <f>VLOOKUP($D348,'AUTOMATED RPPF'!$C$2:'AUTOMATED RPPF'!$Q$365,7,FALSE)</f>
        <v>277</v>
      </c>
      <c r="K348">
        <f>VLOOKUP($D348,'AUTOMATED RPPF'!$C$2:'AUTOMATED RPPF'!$Q$365,8,FALSE)</f>
        <v>100.739</v>
      </c>
      <c r="L348">
        <f>VLOOKUP($D348,'AUTOMATED RPPF'!$C$2:'AUTOMATED RPPF'!$Q$365,9,FALSE)</f>
        <v>298</v>
      </c>
      <c r="M348">
        <f>VLOOKUP($D348,'AUTOMATED RPPF'!$C$2:'AUTOMATED RPPF'!$Q$365,10,FALSE)</f>
        <v>114.74299999999999</v>
      </c>
      <c r="N348">
        <f>VLOOKUP($D348,'AUTOMATED RPPF'!$C$2:'AUTOMATED RPPF'!$Q$365,11,FALSE)</f>
        <v>342</v>
      </c>
      <c r="O348">
        <f>VLOOKUP($D348,'AUTOMATED RPPF'!$C$2:'AUTOMATED RPPF'!$Q$365,12,FALSE)</f>
        <v>120.544</v>
      </c>
      <c r="P348">
        <f>VLOOKUP($D348,'AUTOMATED RPPF'!$C$2:'AUTOMATED RPPF'!$Q$365,13,FALSE)</f>
        <v>359</v>
      </c>
      <c r="Q348">
        <f>VLOOKUP($D348,'AUTOMATED RPPF'!$C$2:'AUTOMATED RPPF'!$Q$365,14,FALSE)</f>
        <v>-19.805099999999999</v>
      </c>
      <c r="R348">
        <f>VLOOKUP($D348,'AUTOMATED RPPF'!$C$2:'AUTOMATED RPPF'!$Q$365,15,FALSE)</f>
        <v>355</v>
      </c>
      <c r="S348" t="str">
        <f t="shared" si="150"/>
        <v>Le Moyne</v>
      </c>
      <c r="T348">
        <f t="shared" si="151"/>
        <v>100.739</v>
      </c>
      <c r="U348" t="str">
        <f t="shared" si="152"/>
        <v>Le Moyne</v>
      </c>
      <c r="V348">
        <f t="shared" si="153"/>
        <v>-0.28726754246642489</v>
      </c>
      <c r="W348" s="13">
        <f t="shared" si="154"/>
        <v>351</v>
      </c>
      <c r="X348" t="str">
        <f t="shared" si="155"/>
        <v>Le Moyne</v>
      </c>
      <c r="Y348">
        <f t="shared" si="156"/>
        <v>699654.38211626676</v>
      </c>
      <c r="Z348" s="13">
        <f t="shared" si="157"/>
        <v>279</v>
      </c>
      <c r="AA348">
        <f t="shared" si="158"/>
        <v>30.998784858461583</v>
      </c>
      <c r="AB348">
        <f t="shared" si="159"/>
        <v>353</v>
      </c>
      <c r="AC348">
        <f t="shared" si="160"/>
        <v>352</v>
      </c>
      <c r="AD348" t="str">
        <f t="shared" si="161"/>
        <v>Le Moyne</v>
      </c>
      <c r="AE348">
        <f>VLOOKUP($AD348,'AUTOMATED RPPF'!$C$2:'AUTOMATED RPPF'!$AQ$365,17,FALSE)</f>
        <v>0.1242345</v>
      </c>
      <c r="AF348" s="13">
        <f t="shared" si="162"/>
        <v>345</v>
      </c>
      <c r="AG348">
        <f>VLOOKUP($AD348,'AUTOMATED RPPF'!$C$2:'AUTOMATED RPPF'!$AQ$365,16,FALSE)</f>
        <v>0.14603340000000001</v>
      </c>
      <c r="AH348" s="13">
        <f t="shared" si="163"/>
        <v>334</v>
      </c>
      <c r="AI348">
        <f t="shared" si="164"/>
        <v>0.13513395</v>
      </c>
      <c r="AJ348" s="13">
        <f t="shared" si="165"/>
        <v>342</v>
      </c>
      <c r="AK348">
        <f>VLOOKUP($AD348,'AUTOMATED RPPF'!$C$2:'AUTOMATED RPPF'!$AQ$365,18,FALSE)</f>
        <v>0.17373230000000001</v>
      </c>
      <c r="AL348" s="13">
        <f t="shared" si="166"/>
        <v>323</v>
      </c>
      <c r="AM348">
        <f>VLOOKUP($AD348,'AUTOMATED RPPF'!$C$2:'AUTOMATED RPPF'!$AQ$365,19,FALSE)</f>
        <v>5.60359E-2</v>
      </c>
      <c r="AN348" s="13">
        <f t="shared" si="167"/>
        <v>359</v>
      </c>
      <c r="AO348">
        <f t="shared" si="168"/>
        <v>334.33333333333331</v>
      </c>
      <c r="AP348">
        <f>IF(C348=1,(AO348/AE348),REF)</f>
        <v>2691.1472524406131</v>
      </c>
      <c r="AQ348" s="13">
        <f t="shared" si="169"/>
        <v>345</v>
      </c>
      <c r="AR348">
        <f>IF(B348=1,(AO348/AI348),REF)</f>
        <v>2474.0883644216224</v>
      </c>
      <c r="AS348" s="13">
        <f t="shared" si="170"/>
        <v>343</v>
      </c>
      <c r="AT348">
        <f t="shared" si="171"/>
        <v>323</v>
      </c>
      <c r="AU348" t="str">
        <f t="shared" si="172"/>
        <v>Le Moyne</v>
      </c>
      <c r="AV348">
        <f t="shared" si="173"/>
        <v>6.2526356243106818E-2</v>
      </c>
      <c r="AW348">
        <f t="shared" si="174"/>
        <v>5.7895778088257625E-2</v>
      </c>
      <c r="AX348" t="str">
        <f t="shared" si="175"/>
        <v>Le Moyne</v>
      </c>
      <c r="AY348">
        <f t="shared" si="176"/>
        <v>0.32499039808556729</v>
      </c>
      <c r="AZ348" s="13">
        <f t="shared" si="177"/>
        <v>346</v>
      </c>
      <c r="BA348" t="str">
        <f t="shared" si="178"/>
        <v>Le Moyne</v>
      </c>
      <c r="BB348" t="str">
        <f t="shared" si="179"/>
        <v/>
      </c>
      <c r="BC348">
        <v>347</v>
      </c>
    </row>
    <row r="349" spans="1:55" x14ac:dyDescent="0.25">
      <c r="A349">
        <v>1</v>
      </c>
      <c r="B349">
        <v>1</v>
      </c>
      <c r="C349">
        <v>1</v>
      </c>
      <c r="D349" t="s">
        <v>184</v>
      </c>
      <c r="E349">
        <f>VLOOKUP($D349,'AUTOMATED RPPF'!$C$2:'AUTOMATED RPPF'!$Q$365,2,FALSE)</f>
        <v>68.215199999999996</v>
      </c>
      <c r="F349">
        <f>VLOOKUP($D349,'AUTOMATED RPPF'!$C$2:'AUTOMATED RPPF'!$Q$365,3,FALSE)</f>
        <v>180</v>
      </c>
      <c r="G349">
        <f>VLOOKUP($D349,'AUTOMATED RPPF'!$C$2:'AUTOMATED RPPF'!$Q$365,4,FALSE)</f>
        <v>68.0441</v>
      </c>
      <c r="H349">
        <f>VLOOKUP($D349,'AUTOMATED RPPF'!$C$2:'AUTOMATED RPPF'!$Q$365,5,FALSE)</f>
        <v>145</v>
      </c>
      <c r="I349">
        <f>VLOOKUP($D349,'AUTOMATED RPPF'!$C$2:'AUTOMATED RPPF'!$Q$365,6,FALSE)</f>
        <v>95.206000000000003</v>
      </c>
      <c r="J349">
        <f>VLOOKUP($D349,'AUTOMATED RPPF'!$C$2:'AUTOMATED RPPF'!$Q$365,7,FALSE)</f>
        <v>350</v>
      </c>
      <c r="K349">
        <f>VLOOKUP($D349,'AUTOMATED RPPF'!$C$2:'AUTOMATED RPPF'!$Q$365,8,FALSE)</f>
        <v>95.880499999999998</v>
      </c>
      <c r="L349">
        <f>VLOOKUP($D349,'AUTOMATED RPPF'!$C$2:'AUTOMATED RPPF'!$Q$365,9,FALSE)</f>
        <v>346</v>
      </c>
      <c r="M349">
        <f>VLOOKUP($D349,'AUTOMATED RPPF'!$C$2:'AUTOMATED RPPF'!$Q$365,10,FALSE)</f>
        <v>110.15</v>
      </c>
      <c r="N349">
        <f>VLOOKUP($D349,'AUTOMATED RPPF'!$C$2:'AUTOMATED RPPF'!$Q$365,11,FALSE)</f>
        <v>276</v>
      </c>
      <c r="O349">
        <f>VLOOKUP($D349,'AUTOMATED RPPF'!$C$2:'AUTOMATED RPPF'!$Q$365,12,FALSE)</f>
        <v>113.38200000000001</v>
      </c>
      <c r="P349">
        <f>VLOOKUP($D349,'AUTOMATED RPPF'!$C$2:'AUTOMATED RPPF'!$Q$365,13,FALSE)</f>
        <v>294</v>
      </c>
      <c r="Q349">
        <f>VLOOKUP($D349,'AUTOMATED RPPF'!$C$2:'AUTOMATED RPPF'!$Q$365,14,FALSE)</f>
        <v>-17.501300000000001</v>
      </c>
      <c r="R349">
        <f>VLOOKUP($D349,'AUTOMATED RPPF'!$C$2:'AUTOMATED RPPF'!$Q$365,15,FALSE)</f>
        <v>343</v>
      </c>
      <c r="S349" t="str">
        <f t="shared" si="150"/>
        <v>Louisiana Monroe</v>
      </c>
      <c r="T349">
        <f t="shared" si="151"/>
        <v>95.880499999999998</v>
      </c>
      <c r="U349" t="str">
        <f t="shared" si="152"/>
        <v>Louisiana Monroe</v>
      </c>
      <c r="V349">
        <f t="shared" si="153"/>
        <v>-0.25656305339572422</v>
      </c>
      <c r="W349" s="13">
        <f t="shared" si="154"/>
        <v>342</v>
      </c>
      <c r="X349" t="str">
        <f t="shared" si="155"/>
        <v>Louisiana Monroe</v>
      </c>
      <c r="Y349">
        <f t="shared" si="156"/>
        <v>627107.12778130977</v>
      </c>
      <c r="Z349" s="13">
        <f t="shared" si="157"/>
        <v>346</v>
      </c>
      <c r="AA349">
        <f t="shared" si="158"/>
        <v>28.404648851931761</v>
      </c>
      <c r="AB349">
        <f t="shared" si="159"/>
        <v>292</v>
      </c>
      <c r="AC349">
        <f t="shared" si="160"/>
        <v>317</v>
      </c>
      <c r="AD349" t="str">
        <f t="shared" si="161"/>
        <v>Louisiana Monroe</v>
      </c>
      <c r="AE349">
        <f>VLOOKUP($AD349,'AUTOMATED RPPF'!$C$2:'AUTOMATED RPPF'!$AQ$365,17,FALSE)</f>
        <v>0.108335</v>
      </c>
      <c r="AF349" s="13">
        <f t="shared" si="162"/>
        <v>350</v>
      </c>
      <c r="AG349">
        <f>VLOOKUP($AD349,'AUTOMATED RPPF'!$C$2:'AUTOMATED RPPF'!$AQ$365,16,FALSE)</f>
        <v>0.16083259999999999</v>
      </c>
      <c r="AH349" s="13">
        <f t="shared" si="163"/>
        <v>326</v>
      </c>
      <c r="AI349">
        <f t="shared" si="164"/>
        <v>0.1345838</v>
      </c>
      <c r="AJ349" s="13">
        <f t="shared" si="165"/>
        <v>345</v>
      </c>
      <c r="AK349">
        <f>VLOOKUP($AD349,'AUTOMATED RPPF'!$C$2:'AUTOMATED RPPF'!$AQ$365,18,FALSE)</f>
        <v>0.1352341</v>
      </c>
      <c r="AL349" s="13">
        <f t="shared" si="166"/>
        <v>341</v>
      </c>
      <c r="AM349">
        <f>VLOOKUP($AD349,'AUTOMATED RPPF'!$C$2:'AUTOMATED RPPF'!$AQ$365,19,FALSE)</f>
        <v>8.4735199999999997E-2</v>
      </c>
      <c r="AN349" s="13">
        <f t="shared" si="167"/>
        <v>352</v>
      </c>
      <c r="AO349">
        <f t="shared" si="168"/>
        <v>340.5</v>
      </c>
      <c r="AP349">
        <f>IF(C349=1,(AO349/AE349),REF)</f>
        <v>3143.0285687912492</v>
      </c>
      <c r="AQ349" s="13">
        <f t="shared" si="169"/>
        <v>350</v>
      </c>
      <c r="AR349">
        <f>IF(B349=1,(AO349/AI349),REF)</f>
        <v>2530.0221869199709</v>
      </c>
      <c r="AS349" s="13">
        <f t="shared" si="170"/>
        <v>345</v>
      </c>
      <c r="AT349">
        <f t="shared" si="171"/>
        <v>341</v>
      </c>
      <c r="AU349" t="str">
        <f t="shared" si="172"/>
        <v>Louisiana Monroe</v>
      </c>
      <c r="AV349">
        <f t="shared" si="173"/>
        <v>5.3684462005235897E-2</v>
      </c>
      <c r="AW349">
        <f t="shared" si="174"/>
        <v>5.7499169201609794E-2</v>
      </c>
      <c r="AX349" t="str">
        <f t="shared" si="175"/>
        <v>Louisiana Monroe</v>
      </c>
      <c r="AY349">
        <f t="shared" si="176"/>
        <v>0.31477797939697849</v>
      </c>
      <c r="AZ349" s="13">
        <f t="shared" si="177"/>
        <v>351</v>
      </c>
      <c r="BA349" t="str">
        <f t="shared" si="178"/>
        <v>Louisiana Monroe</v>
      </c>
      <c r="BB349" t="str">
        <f t="shared" si="179"/>
        <v/>
      </c>
      <c r="BC349">
        <v>348</v>
      </c>
    </row>
    <row r="350" spans="1:55" x14ac:dyDescent="0.25">
      <c r="A350">
        <v>1</v>
      </c>
      <c r="B350">
        <v>1</v>
      </c>
      <c r="C350">
        <v>1</v>
      </c>
      <c r="D350" t="s">
        <v>281</v>
      </c>
      <c r="E350">
        <f>VLOOKUP($D350,'AUTOMATED RPPF'!$C$2:'AUTOMATED RPPF'!$Q$365,2,FALSE)</f>
        <v>66.051100000000005</v>
      </c>
      <c r="F350">
        <f>VLOOKUP($D350,'AUTOMATED RPPF'!$C$2:'AUTOMATED RPPF'!$Q$365,3,FALSE)</f>
        <v>288</v>
      </c>
      <c r="G350">
        <f>VLOOKUP($D350,'AUTOMATED RPPF'!$C$2:'AUTOMATED RPPF'!$Q$365,4,FALSE)</f>
        <v>65.663700000000006</v>
      </c>
      <c r="H350">
        <f>VLOOKUP($D350,'AUTOMATED RPPF'!$C$2:'AUTOMATED RPPF'!$Q$365,5,FALSE)</f>
        <v>271</v>
      </c>
      <c r="I350">
        <f>VLOOKUP($D350,'AUTOMATED RPPF'!$C$2:'AUTOMATED RPPF'!$Q$365,6,FALSE)</f>
        <v>95.496600000000001</v>
      </c>
      <c r="J350">
        <f>VLOOKUP($D350,'AUTOMATED RPPF'!$C$2:'AUTOMATED RPPF'!$Q$365,7,FALSE)</f>
        <v>347</v>
      </c>
      <c r="K350">
        <f>VLOOKUP($D350,'AUTOMATED RPPF'!$C$2:'AUTOMATED RPPF'!$Q$365,8,FALSE)</f>
        <v>95.391599999999997</v>
      </c>
      <c r="L350">
        <f>VLOOKUP($D350,'AUTOMATED RPPF'!$C$2:'AUTOMATED RPPF'!$Q$365,9,FALSE)</f>
        <v>350</v>
      </c>
      <c r="M350">
        <f>VLOOKUP($D350,'AUTOMATED RPPF'!$C$2:'AUTOMATED RPPF'!$Q$365,10,FALSE)</f>
        <v>110.542</v>
      </c>
      <c r="N350">
        <f>VLOOKUP($D350,'AUTOMATED RPPF'!$C$2:'AUTOMATED RPPF'!$Q$365,11,FALSE)</f>
        <v>284</v>
      </c>
      <c r="O350">
        <f>VLOOKUP($D350,'AUTOMATED RPPF'!$C$2:'AUTOMATED RPPF'!$Q$365,12,FALSE)</f>
        <v>112.702</v>
      </c>
      <c r="P350">
        <f>VLOOKUP($D350,'AUTOMATED RPPF'!$C$2:'AUTOMATED RPPF'!$Q$365,13,FALSE)</f>
        <v>276</v>
      </c>
      <c r="Q350">
        <f>VLOOKUP($D350,'AUTOMATED RPPF'!$C$2:'AUTOMATED RPPF'!$Q$365,14,FALSE)</f>
        <v>-17.310600000000001</v>
      </c>
      <c r="R350">
        <f>VLOOKUP($D350,'AUTOMATED RPPF'!$C$2:'AUTOMATED RPPF'!$Q$365,15,FALSE)</f>
        <v>339</v>
      </c>
      <c r="S350" t="str">
        <f t="shared" si="150"/>
        <v>Sacramento St.</v>
      </c>
      <c r="T350">
        <f t="shared" si="151"/>
        <v>95.391599999999997</v>
      </c>
      <c r="U350" t="str">
        <f t="shared" si="152"/>
        <v>Sacramento St.</v>
      </c>
      <c r="V350">
        <f t="shared" si="153"/>
        <v>-0.26207587761596701</v>
      </c>
      <c r="W350" s="13">
        <f t="shared" si="154"/>
        <v>345</v>
      </c>
      <c r="X350" t="str">
        <f t="shared" si="155"/>
        <v>Sacramento St.</v>
      </c>
      <c r="Y350">
        <f t="shared" si="156"/>
        <v>601035.77251757355</v>
      </c>
      <c r="Z350" s="13">
        <f t="shared" si="157"/>
        <v>355</v>
      </c>
      <c r="AA350">
        <f t="shared" si="158"/>
        <v>29.054308411508803</v>
      </c>
      <c r="AB350">
        <f t="shared" si="159"/>
        <v>314</v>
      </c>
      <c r="AC350">
        <f t="shared" si="160"/>
        <v>329.5</v>
      </c>
      <c r="AD350" t="str">
        <f t="shared" si="161"/>
        <v>Sacramento St.</v>
      </c>
      <c r="AE350">
        <f>VLOOKUP($AD350,'AUTOMATED RPPF'!$C$2:'AUTOMATED RPPF'!$AQ$365,17,FALSE)</f>
        <v>0.1344339</v>
      </c>
      <c r="AF350" s="13">
        <f t="shared" si="162"/>
        <v>339</v>
      </c>
      <c r="AG350">
        <f>VLOOKUP($AD350,'AUTOMATED RPPF'!$C$2:'AUTOMATED RPPF'!$AQ$365,16,FALSE)</f>
        <v>0.1013352</v>
      </c>
      <c r="AH350" s="13">
        <f t="shared" si="163"/>
        <v>352</v>
      </c>
      <c r="AI350">
        <f t="shared" si="164"/>
        <v>0.11788455</v>
      </c>
      <c r="AJ350" s="13">
        <f t="shared" si="165"/>
        <v>353</v>
      </c>
      <c r="AK350">
        <f>VLOOKUP($AD350,'AUTOMATED RPPF'!$C$2:'AUTOMATED RPPF'!$AQ$365,18,FALSE)</f>
        <v>0.12823470000000001</v>
      </c>
      <c r="AL350" s="13">
        <f t="shared" si="166"/>
        <v>347</v>
      </c>
      <c r="AM350">
        <f>VLOOKUP($AD350,'AUTOMATED RPPF'!$C$2:'AUTOMATED RPPF'!$AQ$365,19,FALSE)</f>
        <v>0.13363330000000001</v>
      </c>
      <c r="AN350" s="13">
        <f t="shared" si="167"/>
        <v>333</v>
      </c>
      <c r="AO350">
        <f t="shared" si="168"/>
        <v>343.75</v>
      </c>
      <c r="AP350">
        <f>IF(C350=1,(AO350/AE350),REF)</f>
        <v>2557.0187281630601</v>
      </c>
      <c r="AQ350" s="13">
        <f t="shared" si="169"/>
        <v>341</v>
      </c>
      <c r="AR350">
        <f>IF(B350=1,(AO350/AI350),REF)</f>
        <v>2915.9885667799554</v>
      </c>
      <c r="AS350" s="13">
        <f t="shared" si="170"/>
        <v>352</v>
      </c>
      <c r="AT350">
        <f t="shared" si="171"/>
        <v>341</v>
      </c>
      <c r="AU350" t="str">
        <f t="shared" si="172"/>
        <v>Sacramento St.</v>
      </c>
      <c r="AV350">
        <f t="shared" si="173"/>
        <v>6.8006442577019904E-2</v>
      </c>
      <c r="AW350">
        <f t="shared" si="174"/>
        <v>4.9478666592358903E-2</v>
      </c>
      <c r="AX350" t="str">
        <f t="shared" si="175"/>
        <v>Sacramento St.</v>
      </c>
      <c r="AY350">
        <f t="shared" si="176"/>
        <v>0.32179636324256877</v>
      </c>
      <c r="AZ350" s="13">
        <f t="shared" si="177"/>
        <v>348</v>
      </c>
      <c r="BA350" t="str">
        <f t="shared" si="178"/>
        <v>Sacramento St.</v>
      </c>
      <c r="BB350" t="str">
        <f t="shared" si="179"/>
        <v/>
      </c>
      <c r="BC350">
        <v>349</v>
      </c>
    </row>
    <row r="351" spans="1:55" x14ac:dyDescent="0.25">
      <c r="A351">
        <v>1</v>
      </c>
      <c r="B351">
        <v>1</v>
      </c>
      <c r="C351">
        <v>1</v>
      </c>
      <c r="D351" t="s">
        <v>57</v>
      </c>
      <c r="E351">
        <f>VLOOKUP($D351,'AUTOMATED RPPF'!$C$2:'AUTOMATED RPPF'!$Q$365,2,FALSE)</f>
        <v>67.375299999999996</v>
      </c>
      <c r="F351">
        <f>VLOOKUP($D351,'AUTOMATED RPPF'!$C$2:'AUTOMATED RPPF'!$Q$365,3,FALSE)</f>
        <v>217</v>
      </c>
      <c r="G351">
        <f>VLOOKUP($D351,'AUTOMATED RPPF'!$C$2:'AUTOMATED RPPF'!$Q$365,4,FALSE)</f>
        <v>66.401300000000006</v>
      </c>
      <c r="H351">
        <f>VLOOKUP($D351,'AUTOMATED RPPF'!$C$2:'AUTOMATED RPPF'!$Q$365,5,FALSE)</f>
        <v>226</v>
      </c>
      <c r="I351">
        <f>VLOOKUP($D351,'AUTOMATED RPPF'!$C$2:'AUTOMATED RPPF'!$Q$365,6,FALSE)</f>
        <v>104.464</v>
      </c>
      <c r="J351">
        <f>VLOOKUP($D351,'AUTOMATED RPPF'!$C$2:'AUTOMATED RPPF'!$Q$365,7,FALSE)</f>
        <v>218</v>
      </c>
      <c r="K351">
        <f>VLOOKUP($D351,'AUTOMATED RPPF'!$C$2:'AUTOMATED RPPF'!$Q$365,8,FALSE)</f>
        <v>105.014</v>
      </c>
      <c r="L351">
        <f>VLOOKUP($D351,'AUTOMATED RPPF'!$C$2:'AUTOMATED RPPF'!$Q$365,9,FALSE)</f>
        <v>222</v>
      </c>
      <c r="M351">
        <f>VLOOKUP($D351,'AUTOMATED RPPF'!$C$2:'AUTOMATED RPPF'!$Q$365,10,FALSE)</f>
        <v>120.86799999999999</v>
      </c>
      <c r="N351">
        <f>VLOOKUP($D351,'AUTOMATED RPPF'!$C$2:'AUTOMATED RPPF'!$Q$365,11,FALSE)</f>
        <v>362</v>
      </c>
      <c r="O351">
        <f>VLOOKUP($D351,'AUTOMATED RPPF'!$C$2:'AUTOMATED RPPF'!$Q$365,12,FALSE)</f>
        <v>123.229</v>
      </c>
      <c r="P351">
        <f>VLOOKUP($D351,'AUTOMATED RPPF'!$C$2:'AUTOMATED RPPF'!$Q$365,13,FALSE)</f>
        <v>363</v>
      </c>
      <c r="Q351">
        <f>VLOOKUP($D351,'AUTOMATED RPPF'!$C$2:'AUTOMATED RPPF'!$Q$365,14,FALSE)</f>
        <v>-18.214700000000001</v>
      </c>
      <c r="R351">
        <f>VLOOKUP($D351,'AUTOMATED RPPF'!$C$2:'AUTOMATED RPPF'!$Q$365,15,FALSE)</f>
        <v>346</v>
      </c>
      <c r="S351" t="str">
        <f t="shared" si="150"/>
        <v>Bellarmine</v>
      </c>
      <c r="T351">
        <f t="shared" si="151"/>
        <v>105.014</v>
      </c>
      <c r="U351" t="str">
        <f t="shared" si="152"/>
        <v>Bellarmine</v>
      </c>
      <c r="V351">
        <f t="shared" si="153"/>
        <v>-0.27035130084764009</v>
      </c>
      <c r="W351" s="13">
        <f t="shared" si="154"/>
        <v>347</v>
      </c>
      <c r="X351" t="str">
        <f t="shared" si="155"/>
        <v>Bellarmine</v>
      </c>
      <c r="Y351">
        <f t="shared" si="156"/>
        <v>743010.77908755874</v>
      </c>
      <c r="Z351" s="13">
        <f t="shared" si="157"/>
        <v>228</v>
      </c>
      <c r="AA351">
        <f t="shared" si="158"/>
        <v>32.85791234885459</v>
      </c>
      <c r="AB351">
        <f t="shared" si="159"/>
        <v>361</v>
      </c>
      <c r="AC351">
        <f t="shared" si="160"/>
        <v>354</v>
      </c>
      <c r="AD351" t="str">
        <f t="shared" si="161"/>
        <v>Bellarmine</v>
      </c>
      <c r="AE351">
        <f>VLOOKUP($AD351,'AUTOMATED RPPF'!$C$2:'AUTOMATED RPPF'!$AQ$365,17,FALSE)</f>
        <v>0.11693480000000001</v>
      </c>
      <c r="AF351" s="13">
        <f t="shared" si="162"/>
        <v>348</v>
      </c>
      <c r="AG351">
        <f>VLOOKUP($AD351,'AUTOMATED RPPF'!$C$2:'AUTOMATED RPPF'!$AQ$365,16,FALSE)</f>
        <v>0.13333400000000001</v>
      </c>
      <c r="AH351" s="13">
        <f t="shared" si="163"/>
        <v>340</v>
      </c>
      <c r="AI351">
        <f t="shared" si="164"/>
        <v>0.12513440000000001</v>
      </c>
      <c r="AJ351" s="13">
        <f t="shared" si="165"/>
        <v>347</v>
      </c>
      <c r="AK351">
        <f>VLOOKUP($AD351,'AUTOMATED RPPF'!$C$2:'AUTOMATED RPPF'!$AQ$365,18,FALSE)</f>
        <v>9.1035599999999994E-2</v>
      </c>
      <c r="AL351" s="13">
        <f t="shared" si="166"/>
        <v>356</v>
      </c>
      <c r="AM351">
        <f>VLOOKUP($AD351,'AUTOMATED RPPF'!$C$2:'AUTOMATED RPPF'!$AQ$365,19,FALSE)</f>
        <v>0.17693159999999999</v>
      </c>
      <c r="AN351" s="13">
        <f t="shared" si="167"/>
        <v>316</v>
      </c>
      <c r="AO351">
        <f t="shared" si="168"/>
        <v>324.66666666666669</v>
      </c>
      <c r="AP351">
        <f>IF(C351=1,(AO351/AE351),REF)</f>
        <v>2776.4760077125602</v>
      </c>
      <c r="AQ351" s="13">
        <f t="shared" si="169"/>
        <v>346</v>
      </c>
      <c r="AR351">
        <f>IF(B351=1,(AO351/AI351),REF)</f>
        <v>2594.5436799686313</v>
      </c>
      <c r="AS351" s="13">
        <f t="shared" si="170"/>
        <v>347</v>
      </c>
      <c r="AT351">
        <f t="shared" si="171"/>
        <v>346</v>
      </c>
      <c r="AU351" t="str">
        <f t="shared" si="172"/>
        <v>Bellarmine</v>
      </c>
      <c r="AV351">
        <f t="shared" si="173"/>
        <v>5.8669047184824449E-2</v>
      </c>
      <c r="AW351">
        <f t="shared" si="174"/>
        <v>5.3294012151291585E-2</v>
      </c>
      <c r="AX351" t="str">
        <f t="shared" si="175"/>
        <v>Bellarmine</v>
      </c>
      <c r="AY351">
        <f t="shared" si="176"/>
        <v>0.31565880239079691</v>
      </c>
      <c r="AZ351" s="13">
        <f t="shared" si="177"/>
        <v>350</v>
      </c>
      <c r="BA351" t="str">
        <f t="shared" si="178"/>
        <v>Bellarmine</v>
      </c>
      <c r="BB351" t="str">
        <f t="shared" si="179"/>
        <v/>
      </c>
      <c r="BC351">
        <v>350</v>
      </c>
    </row>
    <row r="352" spans="1:55" x14ac:dyDescent="0.25">
      <c r="A352">
        <v>1</v>
      </c>
      <c r="B352">
        <v>1</v>
      </c>
      <c r="C352">
        <v>1</v>
      </c>
      <c r="D352" t="s">
        <v>316</v>
      </c>
      <c r="E352">
        <f>VLOOKUP($D352,'AUTOMATED RPPF'!$C$2:'AUTOMATED RPPF'!$Q$365,2,FALSE)</f>
        <v>69.002600000000001</v>
      </c>
      <c r="F352">
        <f>VLOOKUP($D352,'AUTOMATED RPPF'!$C$2:'AUTOMATED RPPF'!$Q$365,3,FALSE)</f>
        <v>133</v>
      </c>
      <c r="G352">
        <f>VLOOKUP($D352,'AUTOMATED RPPF'!$C$2:'AUTOMATED RPPF'!$Q$365,4,FALSE)</f>
        <v>67.453500000000005</v>
      </c>
      <c r="H352">
        <f>VLOOKUP($D352,'AUTOMATED RPPF'!$C$2:'AUTOMATED RPPF'!$Q$365,5,FALSE)</f>
        <v>182</v>
      </c>
      <c r="I352">
        <f>VLOOKUP($D352,'AUTOMATED RPPF'!$C$2:'AUTOMATED RPPF'!$Q$365,6,FALSE)</f>
        <v>99.487799999999993</v>
      </c>
      <c r="J352">
        <f>VLOOKUP($D352,'AUTOMATED RPPF'!$C$2:'AUTOMATED RPPF'!$Q$365,7,FALSE)</f>
        <v>309</v>
      </c>
      <c r="K352">
        <f>VLOOKUP($D352,'AUTOMATED RPPF'!$C$2:'AUTOMATED RPPF'!$Q$365,8,FALSE)</f>
        <v>99.825299999999999</v>
      </c>
      <c r="L352">
        <f>VLOOKUP($D352,'AUTOMATED RPPF'!$C$2:'AUTOMATED RPPF'!$Q$365,9,FALSE)</f>
        <v>314</v>
      </c>
      <c r="M352">
        <f>VLOOKUP($D352,'AUTOMATED RPPF'!$C$2:'AUTOMATED RPPF'!$Q$365,10,FALSE)</f>
        <v>118.724</v>
      </c>
      <c r="N352">
        <f>VLOOKUP($D352,'AUTOMATED RPPF'!$C$2:'AUTOMATED RPPF'!$Q$365,11,FALSE)</f>
        <v>359</v>
      </c>
      <c r="O352">
        <f>VLOOKUP($D352,'AUTOMATED RPPF'!$C$2:'AUTOMATED RPPF'!$Q$365,12,FALSE)</f>
        <v>119.452</v>
      </c>
      <c r="P352">
        <f>VLOOKUP($D352,'AUTOMATED RPPF'!$C$2:'AUTOMATED RPPF'!$Q$365,13,FALSE)</f>
        <v>356</v>
      </c>
      <c r="Q352">
        <f>VLOOKUP($D352,'AUTOMATED RPPF'!$C$2:'AUTOMATED RPPF'!$Q$365,14,FALSE)</f>
        <v>-19.626300000000001</v>
      </c>
      <c r="R352">
        <f>VLOOKUP($D352,'AUTOMATED RPPF'!$C$2:'AUTOMATED RPPF'!$Q$365,15,FALSE)</f>
        <v>354</v>
      </c>
      <c r="S352" t="str">
        <f t="shared" si="150"/>
        <v>Stetson</v>
      </c>
      <c r="T352">
        <f t="shared" si="151"/>
        <v>99.825299999999999</v>
      </c>
      <c r="U352" t="str">
        <f t="shared" si="152"/>
        <v>Stetson</v>
      </c>
      <c r="V352">
        <f t="shared" si="153"/>
        <v>-0.28443420972543065</v>
      </c>
      <c r="W352" s="13">
        <f t="shared" si="154"/>
        <v>350</v>
      </c>
      <c r="X352" t="str">
        <f t="shared" si="155"/>
        <v>Stetson</v>
      </c>
      <c r="Y352">
        <f t="shared" si="156"/>
        <v>687617.15512156219</v>
      </c>
      <c r="Z352" s="13">
        <f t="shared" si="157"/>
        <v>298</v>
      </c>
      <c r="AA352">
        <f t="shared" si="158"/>
        <v>30.524181398204295</v>
      </c>
      <c r="AB352">
        <f t="shared" si="159"/>
        <v>347</v>
      </c>
      <c r="AC352">
        <f t="shared" si="160"/>
        <v>348.5</v>
      </c>
      <c r="AD352" t="str">
        <f t="shared" si="161"/>
        <v>Stetson</v>
      </c>
      <c r="AE352">
        <f>VLOOKUP($AD352,'AUTOMATED RPPF'!$C$2:'AUTOMATED RPPF'!$AQ$365,17,FALSE)</f>
        <v>0.1199346</v>
      </c>
      <c r="AF352" s="13">
        <f t="shared" si="162"/>
        <v>346</v>
      </c>
      <c r="AG352">
        <f>VLOOKUP($AD352,'AUTOMATED RPPF'!$C$2:'AUTOMATED RPPF'!$AQ$365,16,FALSE)</f>
        <v>8.5835599999999998E-2</v>
      </c>
      <c r="AH352" s="13">
        <f t="shared" si="163"/>
        <v>356</v>
      </c>
      <c r="AI352">
        <f t="shared" si="164"/>
        <v>0.10288510000000001</v>
      </c>
      <c r="AJ352" s="13">
        <f t="shared" si="165"/>
        <v>356</v>
      </c>
      <c r="AK352">
        <f>VLOOKUP($AD352,'AUTOMATED RPPF'!$C$2:'AUTOMATED RPPF'!$AQ$365,18,FALSE)</f>
        <v>7.2435799999999995E-2</v>
      </c>
      <c r="AL352" s="13">
        <f t="shared" si="166"/>
        <v>358</v>
      </c>
      <c r="AM352">
        <f>VLOOKUP($AD352,'AUTOMATED RPPF'!$C$2:'AUTOMATED RPPF'!$AQ$365,19,FALSE)</f>
        <v>0.1886312</v>
      </c>
      <c r="AN352" s="13">
        <f t="shared" si="167"/>
        <v>312</v>
      </c>
      <c r="AO352">
        <f t="shared" si="168"/>
        <v>337.08333333333331</v>
      </c>
      <c r="AP352">
        <f>IF(C352=1,(AO352/AE352),REF)</f>
        <v>2810.5595327231117</v>
      </c>
      <c r="AQ352" s="13">
        <f t="shared" si="169"/>
        <v>347</v>
      </c>
      <c r="AR352">
        <f>IF(B352=1,(AO352/AI352),REF)</f>
        <v>3276.3085552070543</v>
      </c>
      <c r="AS352" s="13">
        <f t="shared" si="170"/>
        <v>354</v>
      </c>
      <c r="AT352">
        <f t="shared" si="171"/>
        <v>347</v>
      </c>
      <c r="AU352" t="str">
        <f t="shared" si="172"/>
        <v>Stetson</v>
      </c>
      <c r="AV352">
        <f t="shared" si="173"/>
        <v>6.0100745979176654E-2</v>
      </c>
      <c r="AW352">
        <f t="shared" si="174"/>
        <v>4.2558734826375365E-2</v>
      </c>
      <c r="AX352" t="str">
        <f t="shared" si="175"/>
        <v>Stetson</v>
      </c>
      <c r="AY352">
        <f t="shared" si="176"/>
        <v>0.30489312185432754</v>
      </c>
      <c r="AZ352" s="13">
        <f t="shared" si="177"/>
        <v>352</v>
      </c>
      <c r="BA352" t="str">
        <f t="shared" si="178"/>
        <v>Stetson</v>
      </c>
      <c r="BB352" t="str">
        <f t="shared" si="179"/>
        <v/>
      </c>
      <c r="BC352">
        <v>351</v>
      </c>
    </row>
    <row r="353" spans="1:55" x14ac:dyDescent="0.25">
      <c r="A353">
        <v>1</v>
      </c>
      <c r="B353">
        <v>1</v>
      </c>
      <c r="C353">
        <v>1</v>
      </c>
      <c r="D353" t="s">
        <v>218</v>
      </c>
      <c r="E353">
        <f>VLOOKUP($D353,'AUTOMATED RPPF'!$C$2:'AUTOMATED RPPF'!$Q$365,2,FALSE)</f>
        <v>71.937299999999993</v>
      </c>
      <c r="F353">
        <f>VLOOKUP($D353,'AUTOMATED RPPF'!$C$2:'AUTOMATED RPPF'!$Q$365,3,FALSE)</f>
        <v>24</v>
      </c>
      <c r="G353">
        <f>VLOOKUP($D353,'AUTOMATED RPPF'!$C$2:'AUTOMATED RPPF'!$Q$365,4,FALSE)</f>
        <v>70.672399999999996</v>
      </c>
      <c r="H353">
        <f>VLOOKUP($D353,'AUTOMATED RPPF'!$C$2:'AUTOMATED RPPF'!$Q$365,5,FALSE)</f>
        <v>34</v>
      </c>
      <c r="I353">
        <f>VLOOKUP($D353,'AUTOMATED RPPF'!$C$2:'AUTOMATED RPPF'!$Q$365,6,FALSE)</f>
        <v>105.25700000000001</v>
      </c>
      <c r="J353">
        <f>VLOOKUP($D353,'AUTOMATED RPPF'!$C$2:'AUTOMATED RPPF'!$Q$365,7,FALSE)</f>
        <v>196</v>
      </c>
      <c r="K353">
        <f>VLOOKUP($D353,'AUTOMATED RPPF'!$C$2:'AUTOMATED RPPF'!$Q$365,8,FALSE)</f>
        <v>104.556</v>
      </c>
      <c r="L353">
        <f>VLOOKUP($D353,'AUTOMATED RPPF'!$C$2:'AUTOMATED RPPF'!$Q$365,9,FALSE)</f>
        <v>229</v>
      </c>
      <c r="M353">
        <f>VLOOKUP($D353,'AUTOMATED RPPF'!$C$2:'AUTOMATED RPPF'!$Q$365,10,FALSE)</f>
        <v>116.256</v>
      </c>
      <c r="N353">
        <f>VLOOKUP($D353,'AUTOMATED RPPF'!$C$2:'AUTOMATED RPPF'!$Q$365,11,FALSE)</f>
        <v>349</v>
      </c>
      <c r="O353">
        <f>VLOOKUP($D353,'AUTOMATED RPPF'!$C$2:'AUTOMATED RPPF'!$Q$365,12,FALSE)</f>
        <v>119.568</v>
      </c>
      <c r="P353">
        <f>VLOOKUP($D353,'AUTOMATED RPPF'!$C$2:'AUTOMATED RPPF'!$Q$365,13,FALSE)</f>
        <v>357</v>
      </c>
      <c r="Q353">
        <f>VLOOKUP($D353,'AUTOMATED RPPF'!$C$2:'AUTOMATED RPPF'!$Q$365,14,FALSE)</f>
        <v>-15.011799999999999</v>
      </c>
      <c r="R353">
        <f>VLOOKUP($D353,'AUTOMATED RPPF'!$C$2:'AUTOMATED RPPF'!$Q$365,15,FALSE)</f>
        <v>328</v>
      </c>
      <c r="S353" t="str">
        <f t="shared" si="150"/>
        <v>Morgan St.</v>
      </c>
      <c r="T353">
        <f t="shared" si="151"/>
        <v>104.556</v>
      </c>
      <c r="U353" t="str">
        <f t="shared" si="152"/>
        <v>Morgan St.</v>
      </c>
      <c r="V353">
        <f t="shared" si="153"/>
        <v>-0.20868172700393262</v>
      </c>
      <c r="W353" s="13">
        <f t="shared" si="154"/>
        <v>324</v>
      </c>
      <c r="X353" t="str">
        <f t="shared" si="155"/>
        <v>Morgan St.</v>
      </c>
      <c r="Y353">
        <f t="shared" si="156"/>
        <v>786415.48007957265</v>
      </c>
      <c r="Z353" s="13">
        <f t="shared" si="157"/>
        <v>172</v>
      </c>
      <c r="AA353">
        <f t="shared" si="158"/>
        <v>29.324445606557227</v>
      </c>
      <c r="AB353">
        <f t="shared" si="159"/>
        <v>321</v>
      </c>
      <c r="AC353">
        <f t="shared" si="160"/>
        <v>322.5</v>
      </c>
      <c r="AD353" t="str">
        <f t="shared" si="161"/>
        <v>Morgan St.</v>
      </c>
      <c r="AE353">
        <f>VLOOKUP($AD353,'AUTOMATED RPPF'!$C$2:'AUTOMATED RPPF'!$AQ$365,17,FALSE)</f>
        <v>8.4035299999999993E-2</v>
      </c>
      <c r="AF353" s="13">
        <f t="shared" si="162"/>
        <v>353</v>
      </c>
      <c r="AG353">
        <f>VLOOKUP($AD353,'AUTOMATED RPPF'!$C$2:'AUTOMATED RPPF'!$AQ$365,16,FALSE)</f>
        <v>0.24982889999999999</v>
      </c>
      <c r="AH353" s="13">
        <f t="shared" si="163"/>
        <v>289</v>
      </c>
      <c r="AI353">
        <f t="shared" si="164"/>
        <v>0.1669321</v>
      </c>
      <c r="AJ353" s="13">
        <f t="shared" si="165"/>
        <v>330</v>
      </c>
      <c r="AK353">
        <f>VLOOKUP($AD353,'AUTOMATED RPPF'!$C$2:'AUTOMATED RPPF'!$AQ$365,18,FALSE)</f>
        <v>0.1043352</v>
      </c>
      <c r="AL353" s="13">
        <f t="shared" si="166"/>
        <v>352</v>
      </c>
      <c r="AM353">
        <f>VLOOKUP($AD353,'AUTOMATED RPPF'!$C$2:'AUTOMATED RPPF'!$AQ$365,19,FALSE)</f>
        <v>0.15153249999999999</v>
      </c>
      <c r="AN353" s="13">
        <f t="shared" si="167"/>
        <v>325</v>
      </c>
      <c r="AO353">
        <f t="shared" si="168"/>
        <v>304.25</v>
      </c>
      <c r="AP353">
        <f>IF(C353=1,(AO353/AE353),REF)</f>
        <v>3620.5023365181064</v>
      </c>
      <c r="AQ353" s="13">
        <f t="shared" si="169"/>
        <v>353</v>
      </c>
      <c r="AR353">
        <f>IF(B353=1,(AO353/AI353),REF)</f>
        <v>1822.5973314898692</v>
      </c>
      <c r="AS353" s="13">
        <f t="shared" si="170"/>
        <v>328</v>
      </c>
      <c r="AT353">
        <f t="shared" si="171"/>
        <v>328</v>
      </c>
      <c r="AU353" t="str">
        <f t="shared" si="172"/>
        <v>Morgan St.</v>
      </c>
      <c r="AV353">
        <f t="shared" si="173"/>
        <v>4.1058163708466537E-2</v>
      </c>
      <c r="AW353">
        <f t="shared" si="174"/>
        <v>7.4304110558654851E-2</v>
      </c>
      <c r="AX353" t="str">
        <f t="shared" si="175"/>
        <v>Morgan St.</v>
      </c>
      <c r="AY353">
        <f t="shared" si="176"/>
        <v>0.31945782127385536</v>
      </c>
      <c r="AZ353" s="13">
        <f t="shared" si="177"/>
        <v>349</v>
      </c>
      <c r="BA353" t="str">
        <f t="shared" si="178"/>
        <v>Morgan St.</v>
      </c>
      <c r="BB353" t="str">
        <f t="shared" si="179"/>
        <v/>
      </c>
      <c r="BC353">
        <v>352</v>
      </c>
    </row>
    <row r="354" spans="1:55" x14ac:dyDescent="0.25">
      <c r="A354">
        <v>1</v>
      </c>
      <c r="B354">
        <v>1</v>
      </c>
      <c r="C354">
        <v>1</v>
      </c>
      <c r="D354" t="s">
        <v>231</v>
      </c>
      <c r="E354">
        <f>VLOOKUP($D354,'AUTOMATED RPPF'!$C$2:'AUTOMATED RPPF'!$Q$365,2,FALSE)</f>
        <v>66.313900000000004</v>
      </c>
      <c r="F354">
        <f>VLOOKUP($D354,'AUTOMATED RPPF'!$C$2:'AUTOMATED RPPF'!$Q$365,3,FALSE)</f>
        <v>277</v>
      </c>
      <c r="G354">
        <f>VLOOKUP($D354,'AUTOMATED RPPF'!$C$2:'AUTOMATED RPPF'!$Q$365,4,FALSE)</f>
        <v>65.667299999999997</v>
      </c>
      <c r="H354">
        <f>VLOOKUP($D354,'AUTOMATED RPPF'!$C$2:'AUTOMATED RPPF'!$Q$365,5,FALSE)</f>
        <v>270</v>
      </c>
      <c r="I354">
        <f>VLOOKUP($D354,'AUTOMATED RPPF'!$C$2:'AUTOMATED RPPF'!$Q$365,6,FALSE)</f>
        <v>94.192800000000005</v>
      </c>
      <c r="J354">
        <f>VLOOKUP($D354,'AUTOMATED RPPF'!$C$2:'AUTOMATED RPPF'!$Q$365,7,FALSE)</f>
        <v>354</v>
      </c>
      <c r="K354">
        <f>VLOOKUP($D354,'AUTOMATED RPPF'!$C$2:'AUTOMATED RPPF'!$Q$365,8,FALSE)</f>
        <v>93.649600000000007</v>
      </c>
      <c r="L354">
        <f>VLOOKUP($D354,'AUTOMATED RPPF'!$C$2:'AUTOMATED RPPF'!$Q$365,9,FALSE)</f>
        <v>359</v>
      </c>
      <c r="M354">
        <f>VLOOKUP($D354,'AUTOMATED RPPF'!$C$2:'AUTOMATED RPPF'!$Q$365,10,FALSE)</f>
        <v>109.389</v>
      </c>
      <c r="N354">
        <f>VLOOKUP($D354,'AUTOMATED RPPF'!$C$2:'AUTOMATED RPPF'!$Q$365,11,FALSE)</f>
        <v>258</v>
      </c>
      <c r="O354">
        <f>VLOOKUP($D354,'AUTOMATED RPPF'!$C$2:'AUTOMATED RPPF'!$Q$365,12,FALSE)</f>
        <v>113.066</v>
      </c>
      <c r="P354">
        <f>VLOOKUP($D354,'AUTOMATED RPPF'!$C$2:'AUTOMATED RPPF'!$Q$365,13,FALSE)</f>
        <v>286</v>
      </c>
      <c r="Q354">
        <f>VLOOKUP($D354,'AUTOMATED RPPF'!$C$2:'AUTOMATED RPPF'!$Q$365,14,FALSE)</f>
        <v>-19.416799999999999</v>
      </c>
      <c r="R354">
        <f>VLOOKUP($D354,'AUTOMATED RPPF'!$C$2:'AUTOMATED RPPF'!$Q$365,15,FALSE)</f>
        <v>352</v>
      </c>
      <c r="S354" t="str">
        <f t="shared" si="150"/>
        <v>NJIT</v>
      </c>
      <c r="T354">
        <f t="shared" si="151"/>
        <v>93.649600000000007</v>
      </c>
      <c r="U354" t="str">
        <f t="shared" si="152"/>
        <v>NJIT</v>
      </c>
      <c r="V354">
        <f t="shared" si="153"/>
        <v>-0.29279532647001599</v>
      </c>
      <c r="W354" s="13">
        <f t="shared" si="154"/>
        <v>352</v>
      </c>
      <c r="X354" t="str">
        <f t="shared" si="155"/>
        <v>NJIT</v>
      </c>
      <c r="Y354">
        <f t="shared" si="156"/>
        <v>581589.32100597234</v>
      </c>
      <c r="Z354" s="13">
        <f t="shared" si="157"/>
        <v>360</v>
      </c>
      <c r="AA354">
        <f t="shared" si="158"/>
        <v>29.088858228054963</v>
      </c>
      <c r="AB354">
        <f t="shared" si="159"/>
        <v>315</v>
      </c>
      <c r="AC354">
        <f t="shared" si="160"/>
        <v>333.5</v>
      </c>
      <c r="AD354" t="str">
        <f t="shared" si="161"/>
        <v>NJIT</v>
      </c>
      <c r="AE354">
        <f>VLOOKUP($AD354,'AUTOMATED RPPF'!$C$2:'AUTOMATED RPPF'!$AQ$365,17,FALSE)</f>
        <v>0.1024351</v>
      </c>
      <c r="AF354" s="13">
        <f t="shared" si="162"/>
        <v>351</v>
      </c>
      <c r="AG354">
        <f>VLOOKUP($AD354,'AUTOMATED RPPF'!$C$2:'AUTOMATED RPPF'!$AQ$365,16,FALSE)</f>
        <v>0.1093346</v>
      </c>
      <c r="AH354" s="13">
        <f t="shared" si="163"/>
        <v>346</v>
      </c>
      <c r="AI354">
        <f t="shared" si="164"/>
        <v>0.10588485</v>
      </c>
      <c r="AJ354" s="13">
        <f t="shared" si="165"/>
        <v>354</v>
      </c>
      <c r="AK354">
        <f>VLOOKUP($AD354,'AUTOMATED RPPF'!$C$2:'AUTOMATED RPPF'!$AQ$365,18,FALSE)</f>
        <v>9.6635299999999993E-2</v>
      </c>
      <c r="AL354" s="13">
        <f t="shared" si="166"/>
        <v>353</v>
      </c>
      <c r="AM354">
        <f>VLOOKUP($AD354,'AUTOMATED RPPF'!$C$2:'AUTOMATED RPPF'!$AQ$365,19,FALSE)</f>
        <v>8.5035100000000002E-2</v>
      </c>
      <c r="AN354" s="13">
        <f t="shared" si="167"/>
        <v>351</v>
      </c>
      <c r="AO354">
        <f t="shared" si="168"/>
        <v>350.58333333333331</v>
      </c>
      <c r="AP354">
        <f>IF(C354=1,(AO354/AE354),REF)</f>
        <v>3422.4922251584985</v>
      </c>
      <c r="AQ354" s="13">
        <f t="shared" si="169"/>
        <v>351</v>
      </c>
      <c r="AR354">
        <f>IF(B354=1,(AO354/AI354),REF)</f>
        <v>3310.9867307110821</v>
      </c>
      <c r="AS354" s="13">
        <f t="shared" si="170"/>
        <v>355</v>
      </c>
      <c r="AT354">
        <f t="shared" si="171"/>
        <v>351</v>
      </c>
      <c r="AU354" t="str">
        <f t="shared" si="172"/>
        <v>NJIT</v>
      </c>
      <c r="AV354">
        <f t="shared" si="173"/>
        <v>5.0330262923022624E-2</v>
      </c>
      <c r="AW354">
        <f t="shared" si="174"/>
        <v>4.374198325922278E-2</v>
      </c>
      <c r="AX354" t="str">
        <f t="shared" si="175"/>
        <v>NJIT</v>
      </c>
      <c r="AY354">
        <f t="shared" si="176"/>
        <v>0.29442359230650483</v>
      </c>
      <c r="AZ354" s="13">
        <f t="shared" si="177"/>
        <v>353</v>
      </c>
      <c r="BA354" t="str">
        <f t="shared" si="178"/>
        <v>NJIT</v>
      </c>
      <c r="BB354" t="str">
        <f t="shared" si="179"/>
        <v/>
      </c>
      <c r="BC354">
        <v>353</v>
      </c>
    </row>
    <row r="355" spans="1:55" x14ac:dyDescent="0.25">
      <c r="A355">
        <v>1</v>
      </c>
      <c r="B355">
        <v>1</v>
      </c>
      <c r="C355">
        <v>1</v>
      </c>
      <c r="D355" t="s">
        <v>79</v>
      </c>
      <c r="E355">
        <f>VLOOKUP($D355,'AUTOMATED RPPF'!$C$2:'AUTOMATED RPPF'!$Q$365,2,FALSE)</f>
        <v>67.407799999999995</v>
      </c>
      <c r="F355">
        <f>VLOOKUP($D355,'AUTOMATED RPPF'!$C$2:'AUTOMATED RPPF'!$Q$365,3,FALSE)</f>
        <v>215</v>
      </c>
      <c r="G355">
        <f>VLOOKUP($D355,'AUTOMATED RPPF'!$C$2:'AUTOMATED RPPF'!$Q$365,4,FALSE)</f>
        <v>66.185599999999994</v>
      </c>
      <c r="H355">
        <f>VLOOKUP($D355,'AUTOMATED RPPF'!$C$2:'AUTOMATED RPPF'!$Q$365,5,FALSE)</f>
        <v>244</v>
      </c>
      <c r="I355">
        <f>VLOOKUP($D355,'AUTOMATED RPPF'!$C$2:'AUTOMATED RPPF'!$Q$365,6,FALSE)</f>
        <v>98.012200000000007</v>
      </c>
      <c r="J355">
        <f>VLOOKUP($D355,'AUTOMATED RPPF'!$C$2:'AUTOMATED RPPF'!$Q$365,7,FALSE)</f>
        <v>326</v>
      </c>
      <c r="K355">
        <f>VLOOKUP($D355,'AUTOMATED RPPF'!$C$2:'AUTOMATED RPPF'!$Q$365,8,FALSE)</f>
        <v>97.462900000000005</v>
      </c>
      <c r="L355">
        <f>VLOOKUP($D355,'AUTOMATED RPPF'!$C$2:'AUTOMATED RPPF'!$Q$365,9,FALSE)</f>
        <v>338</v>
      </c>
      <c r="M355">
        <f>VLOOKUP($D355,'AUTOMATED RPPF'!$C$2:'AUTOMATED RPPF'!$Q$365,10,FALSE)</f>
        <v>114.748</v>
      </c>
      <c r="N355">
        <f>VLOOKUP($D355,'AUTOMATED RPPF'!$C$2:'AUTOMATED RPPF'!$Q$365,11,FALSE)</f>
        <v>343</v>
      </c>
      <c r="O355">
        <f>VLOOKUP($D355,'AUTOMATED RPPF'!$C$2:'AUTOMATED RPPF'!$Q$365,12,FALSE)</f>
        <v>116.514</v>
      </c>
      <c r="P355">
        <f>VLOOKUP($D355,'AUTOMATED RPPF'!$C$2:'AUTOMATED RPPF'!$Q$365,13,FALSE)</f>
        <v>337</v>
      </c>
      <c r="Q355">
        <f>VLOOKUP($D355,'AUTOMATED RPPF'!$C$2:'AUTOMATED RPPF'!$Q$365,14,FALSE)</f>
        <v>-19.051600000000001</v>
      </c>
      <c r="R355">
        <f>VLOOKUP($D355,'AUTOMATED RPPF'!$C$2:'AUTOMATED RPPF'!$Q$365,15,FALSE)</f>
        <v>349</v>
      </c>
      <c r="S355" t="str">
        <f t="shared" si="150"/>
        <v>Central Arkansas</v>
      </c>
      <c r="T355">
        <f t="shared" si="151"/>
        <v>97.462900000000005</v>
      </c>
      <c r="U355" t="str">
        <f t="shared" si="152"/>
        <v>Central Arkansas</v>
      </c>
      <c r="V355">
        <f t="shared" si="153"/>
        <v>-0.28262456273606307</v>
      </c>
      <c r="W355" s="13">
        <f t="shared" si="154"/>
        <v>349</v>
      </c>
      <c r="X355" t="str">
        <f t="shared" si="155"/>
        <v>Central Arkansas</v>
      </c>
      <c r="Y355">
        <f t="shared" si="156"/>
        <v>640307.82980167004</v>
      </c>
      <c r="Z355" s="13">
        <f t="shared" si="157"/>
        <v>339</v>
      </c>
      <c r="AA355">
        <f t="shared" si="158"/>
        <v>30.025816503260565</v>
      </c>
      <c r="AB355">
        <f t="shared" si="159"/>
        <v>342</v>
      </c>
      <c r="AC355">
        <f t="shared" si="160"/>
        <v>345.5</v>
      </c>
      <c r="AD355" t="str">
        <f t="shared" si="161"/>
        <v>Central Arkansas</v>
      </c>
      <c r="AE355">
        <f>VLOOKUP($AD355,'AUTOMATED RPPF'!$C$2:'AUTOMATED RPPF'!$AQ$365,17,FALSE)</f>
        <v>7.7335799999999996E-2</v>
      </c>
      <c r="AF355" s="13">
        <f t="shared" si="162"/>
        <v>358</v>
      </c>
      <c r="AG355">
        <f>VLOOKUP($AD355,'AUTOMATED RPPF'!$C$2:'AUTOMATED RPPF'!$AQ$365,16,FALSE)</f>
        <v>0.16883239999999999</v>
      </c>
      <c r="AH355" s="13">
        <f t="shared" si="163"/>
        <v>324</v>
      </c>
      <c r="AI355">
        <f t="shared" si="164"/>
        <v>0.1230841</v>
      </c>
      <c r="AJ355" s="13">
        <f t="shared" si="165"/>
        <v>349</v>
      </c>
      <c r="AK355">
        <f>VLOOKUP($AD355,'AUTOMATED RPPF'!$C$2:'AUTOMATED RPPF'!$AQ$365,18,FALSE)</f>
        <v>0.13533400000000001</v>
      </c>
      <c r="AL355" s="13">
        <f t="shared" si="166"/>
        <v>340</v>
      </c>
      <c r="AM355">
        <f>VLOOKUP($AD355,'AUTOMATED RPPF'!$C$2:'AUTOMATED RPPF'!$AQ$365,19,FALSE)</f>
        <v>7.7335399999999999E-2</v>
      </c>
      <c r="AN355" s="13">
        <f t="shared" si="167"/>
        <v>354</v>
      </c>
      <c r="AO355">
        <f t="shared" si="168"/>
        <v>346.08333333333331</v>
      </c>
      <c r="AP355">
        <f>IF(C355=1,(AO355/AE355),REF)</f>
        <v>4475.0727778510509</v>
      </c>
      <c r="AQ355" s="13">
        <f t="shared" si="169"/>
        <v>358</v>
      </c>
      <c r="AR355">
        <f>IF(B355=1,(AO355/AI355),REF)</f>
        <v>2811.7631223962585</v>
      </c>
      <c r="AS355" s="13">
        <f t="shared" si="170"/>
        <v>350</v>
      </c>
      <c r="AT355">
        <f t="shared" si="171"/>
        <v>340</v>
      </c>
      <c r="AU355" t="str">
        <f t="shared" si="172"/>
        <v>Central Arkansas</v>
      </c>
      <c r="AV355">
        <f t="shared" si="173"/>
        <v>3.6992631185370974E-2</v>
      </c>
      <c r="AW355">
        <f t="shared" si="174"/>
        <v>5.1896603752571477E-2</v>
      </c>
      <c r="AX355" t="str">
        <f t="shared" si="175"/>
        <v>Central Arkansas</v>
      </c>
      <c r="AY355">
        <f t="shared" si="176"/>
        <v>0.28782444045607064</v>
      </c>
      <c r="AZ355" s="13">
        <f t="shared" si="177"/>
        <v>355</v>
      </c>
      <c r="BA355" t="str">
        <f t="shared" si="178"/>
        <v>Central Arkansas</v>
      </c>
      <c r="BB355" t="str">
        <f t="shared" si="179"/>
        <v/>
      </c>
      <c r="BC355">
        <v>354</v>
      </c>
    </row>
    <row r="356" spans="1:55" x14ac:dyDescent="0.25">
      <c r="A356">
        <v>1</v>
      </c>
      <c r="B356">
        <v>1</v>
      </c>
      <c r="C356">
        <v>1</v>
      </c>
      <c r="D356" t="s">
        <v>244</v>
      </c>
      <c r="E356">
        <f>VLOOKUP($D356,'AUTOMATED RPPF'!$C$2:'AUTOMATED RPPF'!$Q$365,2,FALSE)</f>
        <v>70.693200000000004</v>
      </c>
      <c r="F356">
        <f>VLOOKUP($D356,'AUTOMATED RPPF'!$C$2:'AUTOMATED RPPF'!$Q$365,3,FALSE)</f>
        <v>51</v>
      </c>
      <c r="G356">
        <f>VLOOKUP($D356,'AUTOMATED RPPF'!$C$2:'AUTOMATED RPPF'!$Q$365,4,FALSE)</f>
        <v>69.448599999999999</v>
      </c>
      <c r="H356">
        <f>VLOOKUP($D356,'AUTOMATED RPPF'!$C$2:'AUTOMATED RPPF'!$Q$365,5,FALSE)</f>
        <v>70</v>
      </c>
      <c r="I356">
        <f>VLOOKUP($D356,'AUTOMATED RPPF'!$C$2:'AUTOMATED RPPF'!$Q$365,6,FALSE)</f>
        <v>94.310100000000006</v>
      </c>
      <c r="J356">
        <f>VLOOKUP($D356,'AUTOMATED RPPF'!$C$2:'AUTOMATED RPPF'!$Q$365,7,FALSE)</f>
        <v>353</v>
      </c>
      <c r="K356">
        <f>VLOOKUP($D356,'AUTOMATED RPPF'!$C$2:'AUTOMATED RPPF'!$Q$365,8,FALSE)</f>
        <v>94.931799999999996</v>
      </c>
      <c r="L356">
        <f>VLOOKUP($D356,'AUTOMATED RPPF'!$C$2:'AUTOMATED RPPF'!$Q$365,9,FALSE)</f>
        <v>353</v>
      </c>
      <c r="M356">
        <f>VLOOKUP($D356,'AUTOMATED RPPF'!$C$2:'AUTOMATED RPPF'!$Q$365,10,FALSE)</f>
        <v>112.071</v>
      </c>
      <c r="N356">
        <f>VLOOKUP($D356,'AUTOMATED RPPF'!$C$2:'AUTOMATED RPPF'!$Q$365,11,FALSE)</f>
        <v>317</v>
      </c>
      <c r="O356">
        <f>VLOOKUP($D356,'AUTOMATED RPPF'!$C$2:'AUTOMATED RPPF'!$Q$365,12,FALSE)</f>
        <v>112.73099999999999</v>
      </c>
      <c r="P356">
        <f>VLOOKUP($D356,'AUTOMATED RPPF'!$C$2:'AUTOMATED RPPF'!$Q$365,13,FALSE)</f>
        <v>277</v>
      </c>
      <c r="Q356">
        <f>VLOOKUP($D356,'AUTOMATED RPPF'!$C$2:'AUTOMATED RPPF'!$Q$365,14,FALSE)</f>
        <v>-17.799399999999999</v>
      </c>
      <c r="R356">
        <f>VLOOKUP($D356,'AUTOMATED RPPF'!$C$2:'AUTOMATED RPPF'!$Q$365,15,FALSE)</f>
        <v>344</v>
      </c>
      <c r="S356" t="str">
        <f t="shared" si="150"/>
        <v>Northern Illinois</v>
      </c>
      <c r="T356">
        <f t="shared" si="151"/>
        <v>94.931799999999996</v>
      </c>
      <c r="U356" t="str">
        <f t="shared" si="152"/>
        <v>Northern Illinois</v>
      </c>
      <c r="V356">
        <f t="shared" si="153"/>
        <v>-0.25178093508286509</v>
      </c>
      <c r="W356" s="13">
        <f t="shared" si="154"/>
        <v>341</v>
      </c>
      <c r="X356" t="str">
        <f t="shared" si="155"/>
        <v>Northern Illinois</v>
      </c>
      <c r="Y356">
        <f t="shared" si="156"/>
        <v>637090.41632543958</v>
      </c>
      <c r="Z356" s="13">
        <f t="shared" si="157"/>
        <v>340</v>
      </c>
      <c r="AA356">
        <f t="shared" si="158"/>
        <v>27.157621695105803</v>
      </c>
      <c r="AB356">
        <f t="shared" si="159"/>
        <v>222</v>
      </c>
      <c r="AC356">
        <f t="shared" si="160"/>
        <v>281.5</v>
      </c>
      <c r="AD356" t="str">
        <f t="shared" si="161"/>
        <v>Northern Illinois</v>
      </c>
      <c r="AE356">
        <f>VLOOKUP($AD356,'AUTOMATED RPPF'!$C$2:'AUTOMATED RPPF'!$AQ$365,17,FALSE)</f>
        <v>8.1035599999999999E-2</v>
      </c>
      <c r="AF356" s="13">
        <f t="shared" si="162"/>
        <v>355</v>
      </c>
      <c r="AG356">
        <f>VLOOKUP($AD356,'AUTOMATED RPPF'!$C$2:'AUTOMATED RPPF'!$AQ$365,16,FALSE)</f>
        <v>0.16023270000000001</v>
      </c>
      <c r="AH356" s="13">
        <f t="shared" si="163"/>
        <v>327</v>
      </c>
      <c r="AI356">
        <f t="shared" si="164"/>
        <v>0.12063415</v>
      </c>
      <c r="AJ356" s="13">
        <f t="shared" si="165"/>
        <v>351</v>
      </c>
      <c r="AK356">
        <f>VLOOKUP($AD356,'AUTOMATED RPPF'!$C$2:'AUTOMATED RPPF'!$AQ$365,18,FALSE)</f>
        <v>6.5136100000000002E-2</v>
      </c>
      <c r="AL356" s="13">
        <f t="shared" si="166"/>
        <v>361</v>
      </c>
      <c r="AM356">
        <f>VLOOKUP($AD356,'AUTOMATED RPPF'!$C$2:'AUTOMATED RPPF'!$AQ$365,19,FALSE)</f>
        <v>0.1415331</v>
      </c>
      <c r="AN356" s="13">
        <f t="shared" si="167"/>
        <v>331</v>
      </c>
      <c r="AO356">
        <f t="shared" si="168"/>
        <v>334.25</v>
      </c>
      <c r="AP356">
        <f>IF(C356=1,(AO356/AE356),REF)</f>
        <v>4124.730365419643</v>
      </c>
      <c r="AQ356" s="13">
        <f t="shared" si="169"/>
        <v>355</v>
      </c>
      <c r="AR356">
        <f>IF(B356=1,(AO356/AI356),REF)</f>
        <v>2770.7742790909542</v>
      </c>
      <c r="AS356" s="13">
        <f t="shared" si="170"/>
        <v>349</v>
      </c>
      <c r="AT356">
        <f t="shared" si="171"/>
        <v>349</v>
      </c>
      <c r="AU356" t="str">
        <f t="shared" si="172"/>
        <v>Northern Illinois</v>
      </c>
      <c r="AV356">
        <f t="shared" si="173"/>
        <v>3.9079675248253093E-2</v>
      </c>
      <c r="AW356">
        <f t="shared" si="174"/>
        <v>5.0957070119234303E-2</v>
      </c>
      <c r="AX356" t="str">
        <f t="shared" si="175"/>
        <v>Northern Illinois</v>
      </c>
      <c r="AY356">
        <f t="shared" si="176"/>
        <v>0.28930498489312545</v>
      </c>
      <c r="AZ356" s="13">
        <f t="shared" si="177"/>
        <v>354</v>
      </c>
      <c r="BA356" t="str">
        <f t="shared" si="178"/>
        <v>Northern Illinois</v>
      </c>
      <c r="BB356" t="str">
        <f t="shared" si="179"/>
        <v/>
      </c>
      <c r="BC356">
        <v>355</v>
      </c>
    </row>
    <row r="357" spans="1:55" x14ac:dyDescent="0.25">
      <c r="A357">
        <v>1</v>
      </c>
      <c r="B357">
        <v>1</v>
      </c>
      <c r="C357">
        <v>1</v>
      </c>
      <c r="D357" t="s">
        <v>78</v>
      </c>
      <c r="E357">
        <f>VLOOKUP($D357,'AUTOMATED RPPF'!$C$2:'AUTOMATED RPPF'!$Q$365,2,FALSE)</f>
        <v>65.817499999999995</v>
      </c>
      <c r="F357">
        <f>VLOOKUP($D357,'AUTOMATED RPPF'!$C$2:'AUTOMATED RPPF'!$Q$365,3,FALSE)</f>
        <v>301</v>
      </c>
      <c r="G357">
        <f>VLOOKUP($D357,'AUTOMATED RPPF'!$C$2:'AUTOMATED RPPF'!$Q$365,4,FALSE)</f>
        <v>65.476900000000001</v>
      </c>
      <c r="H357">
        <f>VLOOKUP($D357,'AUTOMATED RPPF'!$C$2:'AUTOMATED RPPF'!$Q$365,5,FALSE)</f>
        <v>284</v>
      </c>
      <c r="I357">
        <f>VLOOKUP($D357,'AUTOMATED RPPF'!$C$2:'AUTOMATED RPPF'!$Q$365,6,FALSE)</f>
        <v>97.414299999999997</v>
      </c>
      <c r="J357">
        <f>VLOOKUP($D357,'AUTOMATED RPPF'!$C$2:'AUTOMATED RPPF'!$Q$365,7,FALSE)</f>
        <v>331</v>
      </c>
      <c r="K357">
        <f>VLOOKUP($D357,'AUTOMATED RPPF'!$C$2:'AUTOMATED RPPF'!$Q$365,8,FALSE)</f>
        <v>99.718599999999995</v>
      </c>
      <c r="L357">
        <f>VLOOKUP($D357,'AUTOMATED RPPF'!$C$2:'AUTOMATED RPPF'!$Q$365,9,FALSE)</f>
        <v>317</v>
      </c>
      <c r="M357">
        <f>VLOOKUP($D357,'AUTOMATED RPPF'!$C$2:'AUTOMATED RPPF'!$Q$365,10,FALSE)</f>
        <v>118.399</v>
      </c>
      <c r="N357">
        <f>VLOOKUP($D357,'AUTOMATED RPPF'!$C$2:'AUTOMATED RPPF'!$Q$365,11,FALSE)</f>
        <v>357</v>
      </c>
      <c r="O357">
        <f>VLOOKUP($D357,'AUTOMATED RPPF'!$C$2:'AUTOMATED RPPF'!$Q$365,12,FALSE)</f>
        <v>121.753</v>
      </c>
      <c r="P357">
        <f>VLOOKUP($D357,'AUTOMATED RPPF'!$C$2:'AUTOMATED RPPF'!$Q$365,13,FALSE)</f>
        <v>360</v>
      </c>
      <c r="Q357">
        <f>VLOOKUP($D357,'AUTOMATED RPPF'!$C$2:'AUTOMATED RPPF'!$Q$365,14,FALSE)</f>
        <v>-22.034099999999999</v>
      </c>
      <c r="R357">
        <f>VLOOKUP($D357,'AUTOMATED RPPF'!$C$2:'AUTOMATED RPPF'!$Q$365,15,FALSE)</f>
        <v>359</v>
      </c>
      <c r="S357" t="str">
        <f t="shared" si="150"/>
        <v>Canisius</v>
      </c>
      <c r="T357">
        <f t="shared" si="151"/>
        <v>99.718599999999995</v>
      </c>
      <c r="U357" t="str">
        <f t="shared" si="152"/>
        <v>Canisius</v>
      </c>
      <c r="V357">
        <f t="shared" si="153"/>
        <v>-0.33478026360770324</v>
      </c>
      <c r="W357" s="13">
        <f t="shared" si="154"/>
        <v>360</v>
      </c>
      <c r="X357" t="str">
        <f t="shared" si="155"/>
        <v>Canisius</v>
      </c>
      <c r="Y357">
        <f t="shared" si="156"/>
        <v>654476.00292192213</v>
      </c>
      <c r="Z357" s="13">
        <f t="shared" si="157"/>
        <v>330</v>
      </c>
      <c r="AA357">
        <f t="shared" si="158"/>
        <v>32.993325495194973</v>
      </c>
      <c r="AB357">
        <f t="shared" si="159"/>
        <v>362</v>
      </c>
      <c r="AC357">
        <f t="shared" si="160"/>
        <v>361</v>
      </c>
      <c r="AD357" t="str">
        <f t="shared" si="161"/>
        <v>Canisius</v>
      </c>
      <c r="AE357">
        <f>VLOOKUP($AD357,'AUTOMATED RPPF'!$C$2:'AUTOMATED RPPF'!$AQ$365,17,FALSE)</f>
        <v>8.0735699999999994E-2</v>
      </c>
      <c r="AF357" s="13">
        <f t="shared" si="162"/>
        <v>357</v>
      </c>
      <c r="AG357">
        <f>VLOOKUP($AD357,'AUTOMATED RPPF'!$C$2:'AUTOMATED RPPF'!$AQ$365,16,FALSE)</f>
        <v>0.12583430000000001</v>
      </c>
      <c r="AH357" s="13">
        <f t="shared" si="163"/>
        <v>343</v>
      </c>
      <c r="AI357">
        <f t="shared" si="164"/>
        <v>0.103285</v>
      </c>
      <c r="AJ357" s="13">
        <f t="shared" si="165"/>
        <v>355</v>
      </c>
      <c r="AK357">
        <f>VLOOKUP($AD357,'AUTOMATED RPPF'!$C$2:'AUTOMATED RPPF'!$AQ$365,18,FALSE)</f>
        <v>9.48354E-2</v>
      </c>
      <c r="AL357" s="13">
        <f t="shared" si="166"/>
        <v>354</v>
      </c>
      <c r="AM357">
        <f>VLOOKUP($AD357,'AUTOMATED RPPF'!$C$2:'AUTOMATED RPPF'!$AQ$365,19,FALSE)</f>
        <v>9.3134800000000004E-2</v>
      </c>
      <c r="AN357" s="13">
        <f t="shared" si="167"/>
        <v>348</v>
      </c>
      <c r="AO357">
        <f t="shared" si="168"/>
        <v>351.33333333333331</v>
      </c>
      <c r="AP357">
        <f>IF(C357=1,(AO357/AE357),REF)</f>
        <v>4351.6478253527666</v>
      </c>
      <c r="AQ357" s="13">
        <f t="shared" si="169"/>
        <v>357</v>
      </c>
      <c r="AR357">
        <f>IF(B357=1,(AO357/AI357),REF)</f>
        <v>3401.5910667893045</v>
      </c>
      <c r="AS357" s="13">
        <f t="shared" si="170"/>
        <v>356</v>
      </c>
      <c r="AT357">
        <f t="shared" si="171"/>
        <v>354</v>
      </c>
      <c r="AU357" t="str">
        <f t="shared" si="172"/>
        <v>Canisius</v>
      </c>
      <c r="AV357">
        <f t="shared" si="173"/>
        <v>3.8727092370261104E-2</v>
      </c>
      <c r="AW357">
        <f t="shared" si="174"/>
        <v>4.2524215995107167E-2</v>
      </c>
      <c r="AX357" t="str">
        <f t="shared" si="175"/>
        <v>Canisius</v>
      </c>
      <c r="AY357">
        <f t="shared" si="176"/>
        <v>0.27766436517550708</v>
      </c>
      <c r="AZ357" s="13">
        <f t="shared" si="177"/>
        <v>357</v>
      </c>
      <c r="BA357" t="str">
        <f t="shared" si="178"/>
        <v>Canisius</v>
      </c>
      <c r="BB357" t="str">
        <f t="shared" si="179"/>
        <v/>
      </c>
      <c r="BC357">
        <v>356</v>
      </c>
    </row>
    <row r="358" spans="1:55" x14ac:dyDescent="0.25">
      <c r="A358">
        <v>1</v>
      </c>
      <c r="B358">
        <v>1</v>
      </c>
      <c r="C358">
        <v>1</v>
      </c>
      <c r="D358" t="s">
        <v>41</v>
      </c>
      <c r="E358">
        <f>VLOOKUP($D358,'AUTOMATED RPPF'!$C$2:'AUTOMATED RPPF'!$Q$365,2,FALSE)</f>
        <v>72.984300000000005</v>
      </c>
      <c r="F358">
        <f>VLOOKUP($D358,'AUTOMATED RPPF'!$C$2:'AUTOMATED RPPF'!$Q$365,3,FALSE)</f>
        <v>13</v>
      </c>
      <c r="G358">
        <f>VLOOKUP($D358,'AUTOMATED RPPF'!$C$2:'AUTOMATED RPPF'!$Q$365,4,FALSE)</f>
        <v>71.876000000000005</v>
      </c>
      <c r="H358">
        <f>VLOOKUP($D358,'AUTOMATED RPPF'!$C$2:'AUTOMATED RPPF'!$Q$365,5,FALSE)</f>
        <v>17</v>
      </c>
      <c r="I358">
        <f>VLOOKUP($D358,'AUTOMATED RPPF'!$C$2:'AUTOMATED RPPF'!$Q$365,6,FALSE)</f>
        <v>96.545100000000005</v>
      </c>
      <c r="J358">
        <f>VLOOKUP($D358,'AUTOMATED RPPF'!$C$2:'AUTOMATED RPPF'!$Q$365,7,FALSE)</f>
        <v>337</v>
      </c>
      <c r="K358">
        <f>VLOOKUP($D358,'AUTOMATED RPPF'!$C$2:'AUTOMATED RPPF'!$Q$365,8,FALSE)</f>
        <v>94.6584</v>
      </c>
      <c r="L358">
        <f>VLOOKUP($D358,'AUTOMATED RPPF'!$C$2:'AUTOMATED RPPF'!$Q$365,9,FALSE)</f>
        <v>355</v>
      </c>
      <c r="M358">
        <f>VLOOKUP($D358,'AUTOMATED RPPF'!$C$2:'AUTOMATED RPPF'!$Q$365,10,FALSE)</f>
        <v>110.21</v>
      </c>
      <c r="N358">
        <f>VLOOKUP($D358,'AUTOMATED RPPF'!$C$2:'AUTOMATED RPPF'!$Q$365,11,FALSE)</f>
        <v>277</v>
      </c>
      <c r="O358">
        <f>VLOOKUP($D358,'AUTOMATED RPPF'!$C$2:'AUTOMATED RPPF'!$Q$365,12,FALSE)</f>
        <v>116.325</v>
      </c>
      <c r="P358">
        <f>VLOOKUP($D358,'AUTOMATED RPPF'!$C$2:'AUTOMATED RPPF'!$Q$365,13,FALSE)</f>
        <v>334</v>
      </c>
      <c r="Q358">
        <f>VLOOKUP($D358,'AUTOMATED RPPF'!$C$2:'AUTOMATED RPPF'!$Q$365,14,FALSE)</f>
        <v>-21.666699999999999</v>
      </c>
      <c r="R358">
        <f>VLOOKUP($D358,'AUTOMATED RPPF'!$C$2:'AUTOMATED RPPF'!$Q$365,15,FALSE)</f>
        <v>357</v>
      </c>
      <c r="S358" t="str">
        <f t="shared" si="150"/>
        <v>Alabama A&amp;M</v>
      </c>
      <c r="T358">
        <f t="shared" si="151"/>
        <v>94.6584</v>
      </c>
      <c r="U358" t="str">
        <f t="shared" si="152"/>
        <v>Alabama A&amp;M</v>
      </c>
      <c r="V358">
        <f t="shared" si="153"/>
        <v>-0.29686658637542596</v>
      </c>
      <c r="W358" s="13">
        <f t="shared" si="154"/>
        <v>354</v>
      </c>
      <c r="X358" t="str">
        <f t="shared" si="155"/>
        <v>Alabama A&amp;M</v>
      </c>
      <c r="Y358">
        <f t="shared" si="156"/>
        <v>653954.85107163829</v>
      </c>
      <c r="Z358" s="13">
        <f t="shared" si="157"/>
        <v>331</v>
      </c>
      <c r="AA358">
        <f t="shared" si="158"/>
        <v>27.659699077649577</v>
      </c>
      <c r="AB358">
        <f t="shared" si="159"/>
        <v>246</v>
      </c>
      <c r="AC358">
        <f t="shared" si="160"/>
        <v>300</v>
      </c>
      <c r="AD358" t="str">
        <f t="shared" si="161"/>
        <v>Alabama A&amp;M</v>
      </c>
      <c r="AE358">
        <f>VLOOKUP($AD358,'AUTOMATED RPPF'!$C$2:'AUTOMATED RPPF'!$AQ$365,17,FALSE)</f>
        <v>9.8535200000000003E-2</v>
      </c>
      <c r="AF358" s="13">
        <f t="shared" si="162"/>
        <v>352</v>
      </c>
      <c r="AG358">
        <f>VLOOKUP($AD358,'AUTOMATED RPPF'!$C$2:'AUTOMATED RPPF'!$AQ$365,16,FALSE)</f>
        <v>9.5735399999999998E-2</v>
      </c>
      <c r="AH358" s="13">
        <f t="shared" si="163"/>
        <v>354</v>
      </c>
      <c r="AI358">
        <f t="shared" si="164"/>
        <v>9.7135300000000008E-2</v>
      </c>
      <c r="AJ358" s="13">
        <f t="shared" si="165"/>
        <v>357</v>
      </c>
      <c r="AK358">
        <f>VLOOKUP($AD358,'AUTOMATED RPPF'!$C$2:'AUTOMATED RPPF'!$AQ$365,18,FALSE)</f>
        <v>6.9935999999999998E-2</v>
      </c>
      <c r="AL358" s="13">
        <f t="shared" si="166"/>
        <v>360</v>
      </c>
      <c r="AM358">
        <f>VLOOKUP($AD358,'AUTOMATED RPPF'!$C$2:'AUTOMATED RPPF'!$AQ$365,19,FALSE)</f>
        <v>0.1025346</v>
      </c>
      <c r="AN358" s="13">
        <f t="shared" si="167"/>
        <v>346</v>
      </c>
      <c r="AO358">
        <f t="shared" si="168"/>
        <v>341.33333333333331</v>
      </c>
      <c r="AP358">
        <f>IF(C358=1,(AO358/AE358),REF)</f>
        <v>3464.0751054783805</v>
      </c>
      <c r="AQ358" s="13">
        <f t="shared" si="169"/>
        <v>352</v>
      </c>
      <c r="AR358">
        <f>IF(B358=1,(AO358/AI358),REF)</f>
        <v>3513.9988586366985</v>
      </c>
      <c r="AS358" s="13">
        <f t="shared" si="170"/>
        <v>357</v>
      </c>
      <c r="AT358">
        <f t="shared" si="171"/>
        <v>352</v>
      </c>
      <c r="AU358" t="str">
        <f t="shared" si="172"/>
        <v>Alabama A&amp;M</v>
      </c>
      <c r="AV358">
        <f t="shared" si="173"/>
        <v>4.8355660845959034E-2</v>
      </c>
      <c r="AW358">
        <f t="shared" si="174"/>
        <v>3.9830082701626836E-2</v>
      </c>
      <c r="AX358" t="str">
        <f t="shared" si="175"/>
        <v>Alabama A&amp;M</v>
      </c>
      <c r="AY358">
        <f t="shared" si="176"/>
        <v>0.28691110239678774</v>
      </c>
      <c r="AZ358" s="13">
        <f t="shared" si="177"/>
        <v>356</v>
      </c>
      <c r="BA358" t="str">
        <f t="shared" si="178"/>
        <v>Alabama A&amp;M</v>
      </c>
      <c r="BB358" t="str">
        <f t="shared" si="179"/>
        <v/>
      </c>
      <c r="BC358">
        <v>357</v>
      </c>
    </row>
    <row r="359" spans="1:55" x14ac:dyDescent="0.25">
      <c r="A359">
        <v>1</v>
      </c>
      <c r="B359">
        <v>1</v>
      </c>
      <c r="C359">
        <v>1</v>
      </c>
      <c r="D359" t="s">
        <v>86</v>
      </c>
      <c r="E359">
        <f>VLOOKUP($D359,'AUTOMATED RPPF'!$C$2:'AUTOMATED RPPF'!$Q$365,2,FALSE)</f>
        <v>70.124399999999994</v>
      </c>
      <c r="F359">
        <f>VLOOKUP($D359,'AUTOMATED RPPF'!$C$2:'AUTOMATED RPPF'!$Q$365,3,FALSE)</f>
        <v>78</v>
      </c>
      <c r="G359">
        <f>VLOOKUP($D359,'AUTOMATED RPPF'!$C$2:'AUTOMATED RPPF'!$Q$365,4,FALSE)</f>
        <v>68.924000000000007</v>
      </c>
      <c r="H359">
        <f>VLOOKUP($D359,'AUTOMATED RPPF'!$C$2:'AUTOMATED RPPF'!$Q$365,5,FALSE)</f>
        <v>94</v>
      </c>
      <c r="I359">
        <f>VLOOKUP($D359,'AUTOMATED RPPF'!$C$2:'AUTOMATED RPPF'!$Q$365,6,FALSE)</f>
        <v>88.367099999999994</v>
      </c>
      <c r="J359">
        <f>VLOOKUP($D359,'AUTOMATED RPPF'!$C$2:'AUTOMATED RPPF'!$Q$365,7,FALSE)</f>
        <v>362</v>
      </c>
      <c r="K359">
        <f>VLOOKUP($D359,'AUTOMATED RPPF'!$C$2:'AUTOMATED RPPF'!$Q$365,8,FALSE)</f>
        <v>91.0916</v>
      </c>
      <c r="L359">
        <f>VLOOKUP($D359,'AUTOMATED RPPF'!$C$2:'AUTOMATED RPPF'!$Q$365,9,FALSE)</f>
        <v>362</v>
      </c>
      <c r="M359">
        <f>VLOOKUP($D359,'AUTOMATED RPPF'!$C$2:'AUTOMATED RPPF'!$Q$365,10,FALSE)</f>
        <v>111.818</v>
      </c>
      <c r="N359">
        <f>VLOOKUP($D359,'AUTOMATED RPPF'!$C$2:'AUTOMATED RPPF'!$Q$365,11,FALSE)</f>
        <v>311</v>
      </c>
      <c r="O359">
        <f>VLOOKUP($D359,'AUTOMATED RPPF'!$C$2:'AUTOMATED RPPF'!$Q$365,12,FALSE)</f>
        <v>113.92100000000001</v>
      </c>
      <c r="P359">
        <f>VLOOKUP($D359,'AUTOMATED RPPF'!$C$2:'AUTOMATED RPPF'!$Q$365,13,FALSE)</f>
        <v>306</v>
      </c>
      <c r="Q359">
        <f>VLOOKUP($D359,'AUTOMATED RPPF'!$C$2:'AUTOMATED RPPF'!$Q$365,14,FALSE)</f>
        <v>-22.8293</v>
      </c>
      <c r="R359">
        <f>VLOOKUP($D359,'AUTOMATED RPPF'!$C$2:'AUTOMATED RPPF'!$Q$365,15,FALSE)</f>
        <v>360</v>
      </c>
      <c r="S359" t="str">
        <f t="shared" si="150"/>
        <v>Chicago St.</v>
      </c>
      <c r="T359">
        <f t="shared" si="151"/>
        <v>91.0916</v>
      </c>
      <c r="U359" t="str">
        <f t="shared" si="152"/>
        <v>Chicago St.</v>
      </c>
      <c r="V359">
        <f t="shared" si="153"/>
        <v>-0.32555572668001448</v>
      </c>
      <c r="W359" s="13">
        <f t="shared" si="154"/>
        <v>359</v>
      </c>
      <c r="X359" t="str">
        <f t="shared" si="155"/>
        <v>Chicago St.</v>
      </c>
      <c r="Y359">
        <f t="shared" si="156"/>
        <v>581869.80268026551</v>
      </c>
      <c r="Z359" s="13">
        <f t="shared" si="157"/>
        <v>359</v>
      </c>
      <c r="AA359">
        <f t="shared" si="158"/>
        <v>27.841773966229198</v>
      </c>
      <c r="AB359">
        <f t="shared" si="159"/>
        <v>258</v>
      </c>
      <c r="AC359">
        <f t="shared" si="160"/>
        <v>308.5</v>
      </c>
      <c r="AD359" t="str">
        <f t="shared" si="161"/>
        <v>Chicago St.</v>
      </c>
      <c r="AE359">
        <f>VLOOKUP($AD359,'AUTOMATED RPPF'!$C$2:'AUTOMATED RPPF'!$AQ$365,17,FALSE)</f>
        <v>8.3535399999999996E-2</v>
      </c>
      <c r="AF359" s="13">
        <f t="shared" si="162"/>
        <v>354</v>
      </c>
      <c r="AG359">
        <f>VLOOKUP($AD359,'AUTOMATED RPPF'!$C$2:'AUTOMATED RPPF'!$AQ$365,16,FALSE)</f>
        <v>7.5635800000000003E-2</v>
      </c>
      <c r="AH359" s="13">
        <f t="shared" si="163"/>
        <v>358</v>
      </c>
      <c r="AI359">
        <f t="shared" si="164"/>
        <v>7.9585600000000006E-2</v>
      </c>
      <c r="AJ359" s="13">
        <f t="shared" si="165"/>
        <v>359</v>
      </c>
      <c r="AK359">
        <f>VLOOKUP($AD359,'AUTOMATED RPPF'!$C$2:'AUTOMATED RPPF'!$AQ$365,18,FALSE)</f>
        <v>7.6335700000000006E-2</v>
      </c>
      <c r="AL359" s="13">
        <f t="shared" si="166"/>
        <v>357</v>
      </c>
      <c r="AM359">
        <f>VLOOKUP($AD359,'AUTOMATED RPPF'!$C$2:'AUTOMATED RPPF'!$AQ$365,19,FALSE)</f>
        <v>8.5135000000000002E-2</v>
      </c>
      <c r="AN359" s="13">
        <f t="shared" si="167"/>
        <v>350</v>
      </c>
      <c r="AO359">
        <f t="shared" si="168"/>
        <v>348.75</v>
      </c>
      <c r="AP359">
        <f>IF(C359=1,(AO359/AE359),REF)</f>
        <v>4174.8767588351766</v>
      </c>
      <c r="AQ359" s="13">
        <f t="shared" si="169"/>
        <v>356</v>
      </c>
      <c r="AR359">
        <f>IF(B359=1,(AO359/AI359),REF)</f>
        <v>4382.0741440662632</v>
      </c>
      <c r="AS359" s="13">
        <f t="shared" si="170"/>
        <v>359</v>
      </c>
      <c r="AT359">
        <f t="shared" si="171"/>
        <v>356</v>
      </c>
      <c r="AU359" t="str">
        <f t="shared" si="172"/>
        <v>Chicago St.</v>
      </c>
      <c r="AV359">
        <f t="shared" si="173"/>
        <v>4.0236559728188147E-2</v>
      </c>
      <c r="AW359">
        <f t="shared" si="174"/>
        <v>3.1745622966788303E-2</v>
      </c>
      <c r="AX359" t="str">
        <f t="shared" si="175"/>
        <v>Chicago St.</v>
      </c>
      <c r="AY359">
        <f t="shared" si="176"/>
        <v>0.26453187263501016</v>
      </c>
      <c r="AZ359" s="13">
        <f t="shared" si="177"/>
        <v>358</v>
      </c>
      <c r="BA359" t="str">
        <f t="shared" si="178"/>
        <v>Chicago St.</v>
      </c>
      <c r="BB359" t="str">
        <f t="shared" si="179"/>
        <v/>
      </c>
      <c r="BC359">
        <v>358</v>
      </c>
    </row>
    <row r="360" spans="1:55" x14ac:dyDescent="0.25">
      <c r="A360">
        <v>1</v>
      </c>
      <c r="B360">
        <v>1</v>
      </c>
      <c r="C360">
        <v>1</v>
      </c>
      <c r="D360" t="s">
        <v>197</v>
      </c>
      <c r="E360">
        <f>VLOOKUP($D360,'AUTOMATED RPPF'!$C$2:'AUTOMATED RPPF'!$Q$365,2,FALSE)</f>
        <v>67.9238</v>
      </c>
      <c r="F360">
        <f>VLOOKUP($D360,'AUTOMATED RPPF'!$C$2:'AUTOMATED RPPF'!$Q$365,3,FALSE)</f>
        <v>194</v>
      </c>
      <c r="G360">
        <f>VLOOKUP($D360,'AUTOMATED RPPF'!$C$2:'AUTOMATED RPPF'!$Q$365,4,FALSE)</f>
        <v>66.259500000000003</v>
      </c>
      <c r="H360">
        <f>VLOOKUP($D360,'AUTOMATED RPPF'!$C$2:'AUTOMATED RPPF'!$Q$365,5,FALSE)</f>
        <v>240</v>
      </c>
      <c r="I360">
        <f>VLOOKUP($D360,'AUTOMATED RPPF'!$C$2:'AUTOMATED RPPF'!$Q$365,6,FALSE)</f>
        <v>90.980099999999993</v>
      </c>
      <c r="J360">
        <f>VLOOKUP($D360,'AUTOMATED RPPF'!$C$2:'AUTOMATED RPPF'!$Q$365,7,FALSE)</f>
        <v>360</v>
      </c>
      <c r="K360">
        <f>VLOOKUP($D360,'AUTOMATED RPPF'!$C$2:'AUTOMATED RPPF'!$Q$365,8,FALSE)</f>
        <v>94.578999999999994</v>
      </c>
      <c r="L360">
        <f>VLOOKUP($D360,'AUTOMATED RPPF'!$C$2:'AUTOMATED RPPF'!$Q$365,9,FALSE)</f>
        <v>356</v>
      </c>
      <c r="M360">
        <f>VLOOKUP($D360,'AUTOMATED RPPF'!$C$2:'AUTOMATED RPPF'!$Q$365,10,FALSE)</f>
        <v>120.304</v>
      </c>
      <c r="N360">
        <f>VLOOKUP($D360,'AUTOMATED RPPF'!$C$2:'AUTOMATED RPPF'!$Q$365,11,FALSE)</f>
        <v>360</v>
      </c>
      <c r="O360">
        <f>VLOOKUP($D360,'AUTOMATED RPPF'!$C$2:'AUTOMATED RPPF'!$Q$365,12,FALSE)</f>
        <v>119.94799999999999</v>
      </c>
      <c r="P360">
        <f>VLOOKUP($D360,'AUTOMATED RPPF'!$C$2:'AUTOMATED RPPF'!$Q$365,13,FALSE)</f>
        <v>358</v>
      </c>
      <c r="Q360">
        <f>VLOOKUP($D360,'AUTOMATED RPPF'!$C$2:'AUTOMATED RPPF'!$Q$365,14,FALSE)</f>
        <v>-25.3689</v>
      </c>
      <c r="R360">
        <f>VLOOKUP($D360,'AUTOMATED RPPF'!$C$2:'AUTOMATED RPPF'!$Q$365,15,FALSE)</f>
        <v>361</v>
      </c>
      <c r="S360" t="str">
        <f t="shared" si="150"/>
        <v>Maryland Eastern Shore</v>
      </c>
      <c r="T360">
        <f t="shared" si="151"/>
        <v>94.578999999999994</v>
      </c>
      <c r="U360" t="str">
        <f t="shared" si="152"/>
        <v>Maryland Eastern Shore</v>
      </c>
      <c r="V360">
        <f t="shared" si="153"/>
        <v>-0.37349206022042347</v>
      </c>
      <c r="W360" s="13">
        <f t="shared" si="154"/>
        <v>361</v>
      </c>
      <c r="X360" t="str">
        <f t="shared" si="155"/>
        <v>Maryland Eastern Shore</v>
      </c>
      <c r="Y360">
        <f t="shared" si="156"/>
        <v>607591.10912023578</v>
      </c>
      <c r="Z360" s="13">
        <f t="shared" si="157"/>
        <v>354</v>
      </c>
      <c r="AA360">
        <f t="shared" si="158"/>
        <v>31.215251835090001</v>
      </c>
      <c r="AB360">
        <f t="shared" si="159"/>
        <v>354</v>
      </c>
      <c r="AC360">
        <f t="shared" si="160"/>
        <v>357.5</v>
      </c>
      <c r="AD360" t="str">
        <f t="shared" si="161"/>
        <v>Maryland Eastern Shore</v>
      </c>
      <c r="AE360">
        <f>VLOOKUP($AD360,'AUTOMATED RPPF'!$C$2:'AUTOMATED RPPF'!$AQ$365,17,FALSE)</f>
        <v>7.6735899999999996E-2</v>
      </c>
      <c r="AF360" s="13">
        <f t="shared" si="162"/>
        <v>359</v>
      </c>
      <c r="AG360">
        <f>VLOOKUP($AD360,'AUTOMATED RPPF'!$C$2:'AUTOMATED RPPF'!$AQ$365,16,FALSE)</f>
        <v>4.5736199999999998E-2</v>
      </c>
      <c r="AH360" s="13">
        <f t="shared" si="163"/>
        <v>362</v>
      </c>
      <c r="AI360">
        <f t="shared" si="164"/>
        <v>6.123605E-2</v>
      </c>
      <c r="AJ360" s="13">
        <f t="shared" si="165"/>
        <v>361</v>
      </c>
      <c r="AK360">
        <f>VLOOKUP($AD360,'AUTOMATED RPPF'!$C$2:'AUTOMATED RPPF'!$AQ$365,18,FALSE)</f>
        <v>0.1164351</v>
      </c>
      <c r="AL360" s="13">
        <f t="shared" si="166"/>
        <v>351</v>
      </c>
      <c r="AM360">
        <f>VLOOKUP($AD360,'AUTOMATED RPPF'!$C$2:'AUTOMATED RPPF'!$AQ$365,19,FALSE)</f>
        <v>4.1736299999999997E-2</v>
      </c>
      <c r="AN360" s="13">
        <f t="shared" si="167"/>
        <v>363</v>
      </c>
      <c r="AO360">
        <f t="shared" si="168"/>
        <v>357.91666666666669</v>
      </c>
      <c r="AP360">
        <f>IF(C360=1,(AO360/AE360),REF)</f>
        <v>4664.2662256735985</v>
      </c>
      <c r="AQ360" s="13">
        <f t="shared" si="169"/>
        <v>359</v>
      </c>
      <c r="AR360">
        <f>IF(B360=1,(AO360/AI360),REF)</f>
        <v>5844.8686136134957</v>
      </c>
      <c r="AS360" s="13">
        <f t="shared" si="170"/>
        <v>361</v>
      </c>
      <c r="AT360">
        <f t="shared" si="171"/>
        <v>351</v>
      </c>
      <c r="AU360" t="str">
        <f t="shared" si="172"/>
        <v>Maryland Eastern Shore</v>
      </c>
      <c r="AV360">
        <f t="shared" si="173"/>
        <v>3.6554000078944798E-2</v>
      </c>
      <c r="AW360">
        <f t="shared" si="174"/>
        <v>2.3562406771596517E-2</v>
      </c>
      <c r="AX360" t="str">
        <f t="shared" si="175"/>
        <v>Maryland Eastern Shore</v>
      </c>
      <c r="AY360">
        <f t="shared" si="176"/>
        <v>0.24614170677609737</v>
      </c>
      <c r="AZ360" s="13">
        <f t="shared" si="177"/>
        <v>360</v>
      </c>
      <c r="BA360" t="str">
        <f t="shared" si="178"/>
        <v>Maryland Eastern Shore</v>
      </c>
      <c r="BB360" t="str">
        <f t="shared" si="179"/>
        <v/>
      </c>
      <c r="BC360">
        <v>359</v>
      </c>
    </row>
    <row r="361" spans="1:55" x14ac:dyDescent="0.25">
      <c r="A361">
        <v>1</v>
      </c>
      <c r="B361">
        <v>1</v>
      </c>
      <c r="C361">
        <v>1</v>
      </c>
      <c r="D361" t="s">
        <v>226</v>
      </c>
      <c r="E361">
        <f>VLOOKUP($D361,'AUTOMATED RPPF'!$C$2:'AUTOMATED RPPF'!$Q$365,2,FALSE)</f>
        <v>68.302999999999997</v>
      </c>
      <c r="F361">
        <f>VLOOKUP($D361,'AUTOMATED RPPF'!$C$2:'AUTOMATED RPPF'!$Q$365,3,FALSE)</f>
        <v>172</v>
      </c>
      <c r="G361">
        <f>VLOOKUP($D361,'AUTOMATED RPPF'!$C$2:'AUTOMATED RPPF'!$Q$365,4,FALSE)</f>
        <v>67.013900000000007</v>
      </c>
      <c r="H361">
        <f>VLOOKUP($D361,'AUTOMATED RPPF'!$C$2:'AUTOMATED RPPF'!$Q$365,5,FALSE)</f>
        <v>198</v>
      </c>
      <c r="I361">
        <f>VLOOKUP($D361,'AUTOMATED RPPF'!$C$2:'AUTOMATED RPPF'!$Q$365,6,FALSE)</f>
        <v>95.834699999999998</v>
      </c>
      <c r="J361">
        <f>VLOOKUP($D361,'AUTOMATED RPPF'!$C$2:'AUTOMATED RPPF'!$Q$365,7,FALSE)</f>
        <v>344</v>
      </c>
      <c r="K361">
        <f>VLOOKUP($D361,'AUTOMATED RPPF'!$C$2:'AUTOMATED RPPF'!$Q$365,8,FALSE)</f>
        <v>95.579899999999995</v>
      </c>
      <c r="L361">
        <f>VLOOKUP($D361,'AUTOMATED RPPF'!$C$2:'AUTOMATED RPPF'!$Q$365,9,FALSE)</f>
        <v>349</v>
      </c>
      <c r="M361">
        <f>VLOOKUP($D361,'AUTOMATED RPPF'!$C$2:'AUTOMATED RPPF'!$Q$365,10,FALSE)</f>
        <v>113.73399999999999</v>
      </c>
      <c r="N361">
        <f>VLOOKUP($D361,'AUTOMATED RPPF'!$C$2:'AUTOMATED RPPF'!$Q$365,11,FALSE)</f>
        <v>338</v>
      </c>
      <c r="O361">
        <f>VLOOKUP($D361,'AUTOMATED RPPF'!$C$2:'AUTOMATED RPPF'!$Q$365,12,FALSE)</f>
        <v>117.354</v>
      </c>
      <c r="P361">
        <f>VLOOKUP($D361,'AUTOMATED RPPF'!$C$2:'AUTOMATED RPPF'!$Q$365,13,FALSE)</f>
        <v>343</v>
      </c>
      <c r="Q361">
        <f>VLOOKUP($D361,'AUTOMATED RPPF'!$C$2:'AUTOMATED RPPF'!$Q$365,14,FALSE)</f>
        <v>-21.7743</v>
      </c>
      <c r="R361">
        <f>VLOOKUP($D361,'AUTOMATED RPPF'!$C$2:'AUTOMATED RPPF'!$Q$365,15,FALSE)</f>
        <v>358</v>
      </c>
      <c r="S361" t="str">
        <f t="shared" si="150"/>
        <v>New Hampshire</v>
      </c>
      <c r="T361">
        <f t="shared" si="151"/>
        <v>95.579899999999995</v>
      </c>
      <c r="U361" t="str">
        <f t="shared" si="152"/>
        <v>New Hampshire</v>
      </c>
      <c r="V361">
        <f t="shared" si="153"/>
        <v>-0.31878687612549966</v>
      </c>
      <c r="W361" s="13">
        <f t="shared" si="154"/>
        <v>357</v>
      </c>
      <c r="X361" t="str">
        <f t="shared" si="155"/>
        <v>New Hampshire</v>
      </c>
      <c r="Y361">
        <f t="shared" si="156"/>
        <v>623983.23704973492</v>
      </c>
      <c r="Z361" s="13">
        <f t="shared" si="157"/>
        <v>349</v>
      </c>
      <c r="AA361">
        <f t="shared" si="158"/>
        <v>29.974838796756902</v>
      </c>
      <c r="AB361">
        <f t="shared" si="159"/>
        <v>340</v>
      </c>
      <c r="AC361">
        <f t="shared" si="160"/>
        <v>348.5</v>
      </c>
      <c r="AD361" t="str">
        <f t="shared" si="161"/>
        <v>New Hampshire</v>
      </c>
      <c r="AE361">
        <f>VLOOKUP($AD361,'AUTOMATED RPPF'!$C$2:'AUTOMATED RPPF'!$AQ$365,17,FALSE)</f>
        <v>5.9636000000000002E-2</v>
      </c>
      <c r="AF361" s="13">
        <f t="shared" si="162"/>
        <v>360</v>
      </c>
      <c r="AG361">
        <f>VLOOKUP($AD361,'AUTOMATED RPPF'!$C$2:'AUTOMATED RPPF'!$AQ$365,16,FALSE)</f>
        <v>0.1071347</v>
      </c>
      <c r="AH361" s="13">
        <f t="shared" si="163"/>
        <v>347</v>
      </c>
      <c r="AI361">
        <f t="shared" si="164"/>
        <v>8.3385349999999997E-2</v>
      </c>
      <c r="AJ361" s="13">
        <f t="shared" si="165"/>
        <v>358</v>
      </c>
      <c r="AK361">
        <f>VLOOKUP($AD361,'AUTOMATED RPPF'!$C$2:'AUTOMATED RPPF'!$AQ$365,18,FALSE)</f>
        <v>6.2636200000000003E-2</v>
      </c>
      <c r="AL361" s="13">
        <f t="shared" si="166"/>
        <v>362</v>
      </c>
      <c r="AM361">
        <f>VLOOKUP($AD361,'AUTOMATED RPPF'!$C$2:'AUTOMATED RPPF'!$AQ$365,19,FALSE)</f>
        <v>6.8035600000000002E-2</v>
      </c>
      <c r="AN361" s="13">
        <f t="shared" si="167"/>
        <v>356</v>
      </c>
      <c r="AO361">
        <f t="shared" si="168"/>
        <v>355.08333333333331</v>
      </c>
      <c r="AP361">
        <f>IF(C361=1,(AO361/AE361),REF)</f>
        <v>5954.1775661233705</v>
      </c>
      <c r="AQ361" s="13">
        <f t="shared" si="169"/>
        <v>361</v>
      </c>
      <c r="AR361">
        <f>IF(B361=1,(AO361/AI361),REF)</f>
        <v>4258.341942959205</v>
      </c>
      <c r="AS361" s="13">
        <f t="shared" si="170"/>
        <v>358</v>
      </c>
      <c r="AT361">
        <f t="shared" si="171"/>
        <v>358</v>
      </c>
      <c r="AU361" t="str">
        <f t="shared" si="172"/>
        <v>New Hampshire</v>
      </c>
      <c r="AV361">
        <f t="shared" si="173"/>
        <v>2.7723048087640711E-2</v>
      </c>
      <c r="AW361">
        <f t="shared" si="174"/>
        <v>3.3380590406562424E-2</v>
      </c>
      <c r="AX361" t="str">
        <f t="shared" si="175"/>
        <v>New Hampshire</v>
      </c>
      <c r="AY361">
        <f t="shared" si="176"/>
        <v>0.24775066586527433</v>
      </c>
      <c r="AZ361" s="13">
        <f t="shared" si="177"/>
        <v>359</v>
      </c>
      <c r="BA361" t="str">
        <f t="shared" si="178"/>
        <v>New Hampshire</v>
      </c>
      <c r="BB361" t="str">
        <f t="shared" si="179"/>
        <v/>
      </c>
      <c r="BC361">
        <v>360</v>
      </c>
    </row>
    <row r="362" spans="1:55" x14ac:dyDescent="0.25">
      <c r="A362">
        <v>1</v>
      </c>
      <c r="B362">
        <v>1</v>
      </c>
      <c r="C362">
        <v>1</v>
      </c>
      <c r="D362" t="s">
        <v>333</v>
      </c>
      <c r="E362">
        <f>VLOOKUP($D362,'AUTOMATED RPPF'!$C$2:'AUTOMATED RPPF'!$Q$365,2,FALSE)</f>
        <v>65.671999999999997</v>
      </c>
      <c r="F362">
        <f>VLOOKUP($D362,'AUTOMATED RPPF'!$C$2:'AUTOMATED RPPF'!$Q$365,3,FALSE)</f>
        <v>306</v>
      </c>
      <c r="G362">
        <f>VLOOKUP($D362,'AUTOMATED RPPF'!$C$2:'AUTOMATED RPPF'!$Q$365,4,FALSE)</f>
        <v>64.678600000000003</v>
      </c>
      <c r="H362">
        <f>VLOOKUP($D362,'AUTOMATED RPPF'!$C$2:'AUTOMATED RPPF'!$Q$365,5,FALSE)</f>
        <v>320</v>
      </c>
      <c r="I362">
        <f>VLOOKUP($D362,'AUTOMATED RPPF'!$C$2:'AUTOMATED RPPF'!$Q$365,6,FALSE)</f>
        <v>94.883799999999994</v>
      </c>
      <c r="J362">
        <f>VLOOKUP($D362,'AUTOMATED RPPF'!$C$2:'AUTOMATED RPPF'!$Q$365,7,FALSE)</f>
        <v>352</v>
      </c>
      <c r="K362">
        <f>VLOOKUP($D362,'AUTOMATED RPPF'!$C$2:'AUTOMATED RPPF'!$Q$365,8,FALSE)</f>
        <v>95.230099999999993</v>
      </c>
      <c r="L362">
        <f>VLOOKUP($D362,'AUTOMATED RPPF'!$C$2:'AUTOMATED RPPF'!$Q$365,9,FALSE)</f>
        <v>351</v>
      </c>
      <c r="M362">
        <f>VLOOKUP($D362,'AUTOMATED RPPF'!$C$2:'AUTOMATED RPPF'!$Q$365,10,FALSE)</f>
        <v>115.071</v>
      </c>
      <c r="N362">
        <f>VLOOKUP($D362,'AUTOMATED RPPF'!$C$2:'AUTOMATED RPPF'!$Q$365,11,FALSE)</f>
        <v>345</v>
      </c>
      <c r="O362">
        <f>VLOOKUP($D362,'AUTOMATED RPPF'!$C$2:'AUTOMATED RPPF'!$Q$365,12,FALSE)</f>
        <v>116.545</v>
      </c>
      <c r="P362">
        <f>VLOOKUP($D362,'AUTOMATED RPPF'!$C$2:'AUTOMATED RPPF'!$Q$365,13,FALSE)</f>
        <v>338</v>
      </c>
      <c r="Q362">
        <f>VLOOKUP($D362,'AUTOMATED RPPF'!$C$2:'AUTOMATED RPPF'!$Q$365,14,FALSE)</f>
        <v>-21.315100000000001</v>
      </c>
      <c r="R362">
        <f>VLOOKUP($D362,'AUTOMATED RPPF'!$C$2:'AUTOMATED RPPF'!$Q$365,15,FALSE)</f>
        <v>356</v>
      </c>
      <c r="S362" t="str">
        <f t="shared" si="150"/>
        <v>The Citadel</v>
      </c>
      <c r="T362">
        <f t="shared" si="151"/>
        <v>95.230099999999993</v>
      </c>
      <c r="U362" t="str">
        <f t="shared" si="152"/>
        <v>The Citadel</v>
      </c>
      <c r="V362">
        <f t="shared" si="153"/>
        <v>-0.32456602509440874</v>
      </c>
      <c r="W362" s="13">
        <f t="shared" si="154"/>
        <v>358</v>
      </c>
      <c r="X362" t="str">
        <f t="shared" si="155"/>
        <v>The Citadel</v>
      </c>
      <c r="Y362">
        <f t="shared" si="156"/>
        <v>595564.39123836858</v>
      </c>
      <c r="Z362" s="13">
        <f t="shared" si="157"/>
        <v>356</v>
      </c>
      <c r="AA362">
        <f t="shared" si="158"/>
        <v>30.83256042330623</v>
      </c>
      <c r="AB362">
        <f t="shared" si="159"/>
        <v>351</v>
      </c>
      <c r="AC362">
        <f t="shared" si="160"/>
        <v>354.5</v>
      </c>
      <c r="AD362" t="str">
        <f t="shared" si="161"/>
        <v>The Citadel</v>
      </c>
      <c r="AE362">
        <f>VLOOKUP($AD362,'AUTOMATED RPPF'!$C$2:'AUTOMATED RPPF'!$AQ$365,17,FALSE)</f>
        <v>5.2036199999999998E-2</v>
      </c>
      <c r="AF362" s="13">
        <f t="shared" si="162"/>
        <v>362</v>
      </c>
      <c r="AG362">
        <f>VLOOKUP($AD362,'AUTOMATED RPPF'!$C$2:'AUTOMATED RPPF'!$AQ$365,16,FALSE)</f>
        <v>0.102435</v>
      </c>
      <c r="AH362" s="13">
        <f t="shared" si="163"/>
        <v>350</v>
      </c>
      <c r="AI362">
        <f t="shared" si="164"/>
        <v>7.7235600000000001E-2</v>
      </c>
      <c r="AJ362" s="13">
        <f t="shared" si="165"/>
        <v>360</v>
      </c>
      <c r="AK362">
        <f>VLOOKUP($AD362,'AUTOMATED RPPF'!$C$2:'AUTOMATED RPPF'!$AQ$365,18,FALSE)</f>
        <v>9.1435500000000003E-2</v>
      </c>
      <c r="AL362" s="13">
        <f t="shared" si="166"/>
        <v>355</v>
      </c>
      <c r="AM362">
        <f>VLOOKUP($AD362,'AUTOMATED RPPF'!$C$2:'AUTOMATED RPPF'!$AQ$365,19,FALSE)</f>
        <v>4.5736199999999998E-2</v>
      </c>
      <c r="AN362" s="13">
        <f t="shared" si="167"/>
        <v>362</v>
      </c>
      <c r="AO362">
        <f t="shared" si="168"/>
        <v>357.58333333333331</v>
      </c>
      <c r="AP362">
        <f>IF(C362=1,(AO362/AE362),REF)</f>
        <v>6871.8187210698197</v>
      </c>
      <c r="AQ362" s="13">
        <f t="shared" si="169"/>
        <v>362</v>
      </c>
      <c r="AR362">
        <f>IF(B362=1,(AO362/AI362),REF)</f>
        <v>4629.7734895997874</v>
      </c>
      <c r="AS362" s="13">
        <f t="shared" si="170"/>
        <v>360</v>
      </c>
      <c r="AT362">
        <f t="shared" si="171"/>
        <v>355</v>
      </c>
      <c r="AU362" t="str">
        <f t="shared" si="172"/>
        <v>The Citadel</v>
      </c>
      <c r="AV362">
        <f t="shared" si="173"/>
        <v>2.384586358790855E-2</v>
      </c>
      <c r="AW362">
        <f t="shared" si="174"/>
        <v>3.0597213792167822E-2</v>
      </c>
      <c r="AX362" t="str">
        <f t="shared" si="175"/>
        <v>The Citadel</v>
      </c>
      <c r="AY362">
        <f t="shared" si="176"/>
        <v>0.23657294048497479</v>
      </c>
      <c r="AZ362" s="13">
        <f t="shared" si="177"/>
        <v>361</v>
      </c>
      <c r="BA362" t="str">
        <f t="shared" si="178"/>
        <v>The Citadel</v>
      </c>
      <c r="BB362" t="str">
        <f t="shared" si="179"/>
        <v/>
      </c>
      <c r="BC362">
        <v>361</v>
      </c>
    </row>
    <row r="363" spans="1:55" x14ac:dyDescent="0.25">
      <c r="A363">
        <v>1</v>
      </c>
      <c r="B363">
        <v>1</v>
      </c>
      <c r="C363">
        <v>1</v>
      </c>
      <c r="D363" t="s">
        <v>50</v>
      </c>
      <c r="E363">
        <f>VLOOKUP($D363,'AUTOMATED RPPF'!$C$2:'AUTOMATED RPPF'!$Q$365,2,FALSE)</f>
        <v>73.938000000000002</v>
      </c>
      <c r="F363">
        <f>VLOOKUP($D363,'AUTOMATED RPPF'!$C$2:'AUTOMATED RPPF'!$Q$365,3,FALSE)</f>
        <v>5</v>
      </c>
      <c r="G363">
        <f>VLOOKUP($D363,'AUTOMATED RPPF'!$C$2:'AUTOMATED RPPF'!$Q$365,4,FALSE)</f>
        <v>72.807199999999995</v>
      </c>
      <c r="H363">
        <f>VLOOKUP($D363,'AUTOMATED RPPF'!$C$2:'AUTOMATED RPPF'!$Q$365,5,FALSE)</f>
        <v>7</v>
      </c>
      <c r="I363">
        <f>VLOOKUP($D363,'AUTOMATED RPPF'!$C$2:'AUTOMATED RPPF'!$Q$365,6,FALSE)</f>
        <v>94.929000000000002</v>
      </c>
      <c r="J363">
        <f>VLOOKUP($D363,'AUTOMATED RPPF'!$C$2:'AUTOMATED RPPF'!$Q$365,7,FALSE)</f>
        <v>351</v>
      </c>
      <c r="K363">
        <f>VLOOKUP($D363,'AUTOMATED RPPF'!$C$2:'AUTOMATED RPPF'!$Q$365,8,FALSE)</f>
        <v>94.684899999999999</v>
      </c>
      <c r="L363">
        <f>VLOOKUP($D363,'AUTOMATED RPPF'!$C$2:'AUTOMATED RPPF'!$Q$365,9,FALSE)</f>
        <v>354</v>
      </c>
      <c r="M363">
        <f>VLOOKUP($D363,'AUTOMATED RPPF'!$C$2:'AUTOMATED RPPF'!$Q$365,10,FALSE)</f>
        <v>120.67100000000001</v>
      </c>
      <c r="N363">
        <f>VLOOKUP($D363,'AUTOMATED RPPF'!$C$2:'AUTOMATED RPPF'!$Q$365,11,FALSE)</f>
        <v>361</v>
      </c>
      <c r="O363">
        <f>VLOOKUP($D363,'AUTOMATED RPPF'!$C$2:'AUTOMATED RPPF'!$Q$365,12,FALSE)</f>
        <v>122.614</v>
      </c>
      <c r="P363">
        <f>VLOOKUP($D363,'AUTOMATED RPPF'!$C$2:'AUTOMATED RPPF'!$Q$365,13,FALSE)</f>
        <v>362</v>
      </c>
      <c r="Q363">
        <f>VLOOKUP($D363,'AUTOMATED RPPF'!$C$2:'AUTOMATED RPPF'!$Q$365,14,FALSE)</f>
        <v>-27.928999999999998</v>
      </c>
      <c r="R363">
        <f>VLOOKUP($D363,'AUTOMATED RPPF'!$C$2:'AUTOMATED RPPF'!$Q$365,15,FALSE)</f>
        <v>363</v>
      </c>
      <c r="S363" t="str">
        <f t="shared" si="150"/>
        <v>Arkansas Pine Bluff</v>
      </c>
      <c r="T363">
        <f t="shared" si="151"/>
        <v>94.684899999999999</v>
      </c>
      <c r="U363" t="str">
        <f t="shared" si="152"/>
        <v>Arkansas Pine Bluff</v>
      </c>
      <c r="V363">
        <f t="shared" si="153"/>
        <v>-0.37773675241418492</v>
      </c>
      <c r="W363" s="13">
        <f t="shared" si="154"/>
        <v>362</v>
      </c>
      <c r="X363" t="str">
        <f t="shared" si="155"/>
        <v>Arkansas Pine Bluff</v>
      </c>
      <c r="Y363">
        <f t="shared" si="156"/>
        <v>662871.19703488343</v>
      </c>
      <c r="Z363" s="13">
        <f t="shared" si="157"/>
        <v>325</v>
      </c>
      <c r="AA363">
        <f t="shared" si="158"/>
        <v>29.702732085292162</v>
      </c>
      <c r="AB363">
        <f t="shared" si="159"/>
        <v>332</v>
      </c>
      <c r="AC363">
        <f t="shared" si="160"/>
        <v>347</v>
      </c>
      <c r="AD363" t="str">
        <f t="shared" si="161"/>
        <v>Arkansas Pine Bluff</v>
      </c>
      <c r="AE363">
        <f>VLOOKUP($AD363,'AUTOMATED RPPF'!$C$2:'AUTOMATED RPPF'!$AQ$365,17,FALSE)</f>
        <v>5.92361E-2</v>
      </c>
      <c r="AF363" s="13">
        <f t="shared" si="162"/>
        <v>361</v>
      </c>
      <c r="AG363">
        <f>VLOOKUP($AD363,'AUTOMATED RPPF'!$C$2:'AUTOMATED RPPF'!$AQ$365,16,FALSE)</f>
        <v>4.3336300000000001E-2</v>
      </c>
      <c r="AH363" s="13">
        <f t="shared" si="163"/>
        <v>363</v>
      </c>
      <c r="AI363">
        <f t="shared" si="164"/>
        <v>5.1286200000000004E-2</v>
      </c>
      <c r="AJ363" s="13">
        <f t="shared" si="165"/>
        <v>362</v>
      </c>
      <c r="AK363">
        <f>VLOOKUP($AD363,'AUTOMATED RPPF'!$C$2:'AUTOMATED RPPF'!$AQ$365,18,FALSE)</f>
        <v>7.0335900000000007E-2</v>
      </c>
      <c r="AL363" s="13">
        <f t="shared" si="166"/>
        <v>359</v>
      </c>
      <c r="AM363">
        <f>VLOOKUP($AD363,'AUTOMATED RPPF'!$C$2:'AUTOMATED RPPF'!$AQ$365,19,FALSE)</f>
        <v>6.3735799999999995E-2</v>
      </c>
      <c r="AN363" s="13">
        <f t="shared" si="167"/>
        <v>358</v>
      </c>
      <c r="AO363">
        <f t="shared" si="168"/>
        <v>352.16666666666669</v>
      </c>
      <c r="AP363">
        <f>IF(C363=1,(AO363/AE363),REF)</f>
        <v>5945.1359334369863</v>
      </c>
      <c r="AQ363" s="13">
        <f t="shared" si="169"/>
        <v>360</v>
      </c>
      <c r="AR363">
        <f>IF(B363=1,(AO363/AI363),REF)</f>
        <v>6866.6944844162108</v>
      </c>
      <c r="AS363" s="13">
        <f t="shared" si="170"/>
        <v>362</v>
      </c>
      <c r="AT363">
        <f t="shared" si="171"/>
        <v>359</v>
      </c>
      <c r="AU363" t="str">
        <f t="shared" si="172"/>
        <v>Arkansas Pine Bluff</v>
      </c>
      <c r="AV363">
        <f t="shared" si="173"/>
        <v>2.7541331277973063E-2</v>
      </c>
      <c r="AW363">
        <f t="shared" si="174"/>
        <v>1.9340441344602874E-2</v>
      </c>
      <c r="AX363" t="str">
        <f t="shared" si="175"/>
        <v>Arkansas Pine Bluff</v>
      </c>
      <c r="AY363">
        <f t="shared" si="176"/>
        <v>0.22283818444083742</v>
      </c>
      <c r="AZ363" s="13">
        <f t="shared" si="177"/>
        <v>362</v>
      </c>
      <c r="BA363" t="str">
        <f t="shared" si="178"/>
        <v>Arkansas Pine Bluff</v>
      </c>
      <c r="BB363" t="str">
        <f t="shared" si="179"/>
        <v/>
      </c>
      <c r="BC363">
        <v>362</v>
      </c>
    </row>
    <row r="364" spans="1:55" x14ac:dyDescent="0.25">
      <c r="A364">
        <v>1</v>
      </c>
      <c r="B364">
        <v>1</v>
      </c>
      <c r="C364">
        <v>1</v>
      </c>
      <c r="D364" t="s">
        <v>96</v>
      </c>
      <c r="E364">
        <f>VLOOKUP($D364,'AUTOMATED RPPF'!$C$2:'AUTOMATED RPPF'!$Q$365,2,FALSE)</f>
        <v>68.805999999999997</v>
      </c>
      <c r="F364">
        <f>VLOOKUP($D364,'AUTOMATED RPPF'!$C$2:'AUTOMATED RPPF'!$Q$365,3,FALSE)</f>
        <v>146</v>
      </c>
      <c r="G364">
        <f>VLOOKUP($D364,'AUTOMATED RPPF'!$C$2:'AUTOMATED RPPF'!$Q$365,4,FALSE)</f>
        <v>68.045599999999993</v>
      </c>
      <c r="H364">
        <f>VLOOKUP($D364,'AUTOMATED RPPF'!$C$2:'AUTOMATED RPPF'!$Q$365,5,FALSE)</f>
        <v>144</v>
      </c>
      <c r="I364">
        <f>VLOOKUP($D364,'AUTOMATED RPPF'!$C$2:'AUTOMATED RPPF'!$Q$365,6,FALSE)</f>
        <v>86.142700000000005</v>
      </c>
      <c r="J364">
        <f>VLOOKUP($D364,'AUTOMATED RPPF'!$C$2:'AUTOMATED RPPF'!$Q$365,7,FALSE)</f>
        <v>363</v>
      </c>
      <c r="K364">
        <f>VLOOKUP($D364,'AUTOMATED RPPF'!$C$2:'AUTOMATED RPPF'!$Q$365,8,FALSE)</f>
        <v>87.377200000000002</v>
      </c>
      <c r="L364">
        <f>VLOOKUP($D364,'AUTOMATED RPPF'!$C$2:'AUTOMATED RPPF'!$Q$365,9,FALSE)</f>
        <v>363</v>
      </c>
      <c r="M364">
        <f>VLOOKUP($D364,'AUTOMATED RPPF'!$C$2:'AUTOMATED RPPF'!$Q$365,10,FALSE)</f>
        <v>113.14700000000001</v>
      </c>
      <c r="N364">
        <f>VLOOKUP($D364,'AUTOMATED RPPF'!$C$2:'AUTOMATED RPPF'!$Q$365,11,FALSE)</f>
        <v>333</v>
      </c>
      <c r="O364">
        <f>VLOOKUP($D364,'AUTOMATED RPPF'!$C$2:'AUTOMATED RPPF'!$Q$365,12,FALSE)</f>
        <v>113.386</v>
      </c>
      <c r="P364">
        <f>VLOOKUP($D364,'AUTOMATED RPPF'!$C$2:'AUTOMATED RPPF'!$Q$365,13,FALSE)</f>
        <v>295</v>
      </c>
      <c r="Q364">
        <f>VLOOKUP($D364,'AUTOMATED RPPF'!$C$2:'AUTOMATED RPPF'!$Q$365,14,FALSE)</f>
        <v>-26.0092</v>
      </c>
      <c r="R364">
        <f>VLOOKUP($D364,'AUTOMATED RPPF'!$C$2:'AUTOMATED RPPF'!$Q$365,15,FALSE)</f>
        <v>362</v>
      </c>
      <c r="S364" t="str">
        <f t="shared" si="150"/>
        <v>Coppin St.</v>
      </c>
      <c r="T364">
        <f t="shared" si="151"/>
        <v>87.377200000000002</v>
      </c>
      <c r="U364" t="str">
        <f t="shared" si="152"/>
        <v>Coppin St.</v>
      </c>
      <c r="V364">
        <f t="shared" si="153"/>
        <v>-0.37800191843734549</v>
      </c>
      <c r="W364" s="13">
        <f t="shared" si="154"/>
        <v>363</v>
      </c>
      <c r="X364" t="str">
        <f t="shared" si="155"/>
        <v>Coppin St.</v>
      </c>
      <c r="Y364">
        <f t="shared" si="156"/>
        <v>525318.33414347109</v>
      </c>
      <c r="Z364" s="13">
        <f t="shared" si="157"/>
        <v>363</v>
      </c>
      <c r="AA364">
        <f t="shared" si="158"/>
        <v>28.162343045583889</v>
      </c>
      <c r="AB364">
        <f t="shared" si="159"/>
        <v>277</v>
      </c>
      <c r="AC364">
        <f t="shared" si="160"/>
        <v>320</v>
      </c>
      <c r="AD364" t="str">
        <f t="shared" si="161"/>
        <v>Coppin St.</v>
      </c>
      <c r="AE364">
        <f>VLOOKUP($AD364,'AUTOMATED RPPF'!$C$2:'AUTOMATED RPPF'!$AQ$365,17,FALSE)</f>
        <v>3.8636299999999998E-2</v>
      </c>
      <c r="AF364" s="13">
        <f t="shared" si="162"/>
        <v>363</v>
      </c>
      <c r="AG364">
        <f>VLOOKUP($AD364,'AUTOMATED RPPF'!$C$2:'AUTOMATED RPPF'!$AQ$365,16,FALSE)</f>
        <v>6.2135999999999997E-2</v>
      </c>
      <c r="AH364" s="13">
        <f t="shared" si="163"/>
        <v>360</v>
      </c>
      <c r="AI364">
        <f t="shared" si="164"/>
        <v>5.0386149999999998E-2</v>
      </c>
      <c r="AJ364" s="13">
        <f t="shared" si="165"/>
        <v>363</v>
      </c>
      <c r="AK364">
        <f>VLOOKUP($AD364,'AUTOMATED RPPF'!$C$2:'AUTOMATED RPPF'!$AQ$365,18,FALSE)</f>
        <v>4.1536299999999998E-2</v>
      </c>
      <c r="AL364" s="13">
        <f t="shared" si="166"/>
        <v>363</v>
      </c>
      <c r="AM364">
        <f>VLOOKUP($AD364,'AUTOMATED RPPF'!$C$2:'AUTOMATED RPPF'!$AQ$365,19,FALSE)</f>
        <v>5.3036E-2</v>
      </c>
      <c r="AN364" s="13">
        <f t="shared" si="167"/>
        <v>360</v>
      </c>
      <c r="AO364">
        <f t="shared" si="168"/>
        <v>355.33333333333331</v>
      </c>
      <c r="AP364">
        <f>IF(C364=1,(AO364/AE364),REF)</f>
        <v>9196.8778928969223</v>
      </c>
      <c r="AQ364" s="13">
        <f t="shared" si="169"/>
        <v>363</v>
      </c>
      <c r="AR364">
        <f>IF(B364=1,(AO364/AI364),REF)</f>
        <v>7052.2025067073655</v>
      </c>
      <c r="AS364" s="13">
        <f t="shared" si="170"/>
        <v>363</v>
      </c>
      <c r="AT364">
        <f t="shared" si="171"/>
        <v>363</v>
      </c>
      <c r="AU364" t="str">
        <f t="shared" si="172"/>
        <v>Coppin St.</v>
      </c>
      <c r="AV364">
        <f t="shared" si="173"/>
        <v>1.7196740507159129E-2</v>
      </c>
      <c r="AW364">
        <f t="shared" si="174"/>
        <v>1.8937816441064462E-2</v>
      </c>
      <c r="AX364" t="str">
        <f t="shared" si="175"/>
        <v>Coppin St.</v>
      </c>
      <c r="AY364">
        <f t="shared" si="176"/>
        <v>0.20079694240265342</v>
      </c>
      <c r="AZ364" s="13">
        <f t="shared" si="177"/>
        <v>363</v>
      </c>
      <c r="BA364" t="str">
        <f t="shared" si="178"/>
        <v>Coppin St.</v>
      </c>
      <c r="BB364" t="str">
        <f t="shared" si="179"/>
        <v/>
      </c>
      <c r="BC364">
        <v>363</v>
      </c>
    </row>
    <row r="365" spans="1:55" x14ac:dyDescent="0.25">
      <c r="A365">
        <v>1</v>
      </c>
      <c r="B365">
        <v>1</v>
      </c>
      <c r="C365">
        <v>1</v>
      </c>
      <c r="D365" t="s">
        <v>211</v>
      </c>
      <c r="E365">
        <f>VLOOKUP($D365,'AUTOMATED RPPF'!$C$2:'AUTOMATED RPPF'!$Q$365,2,FALSE)</f>
        <v>66.052599999999998</v>
      </c>
      <c r="F365">
        <f>VLOOKUP($D365,'AUTOMATED RPPF'!$C$2:'AUTOMATED RPPF'!$Q$365,3,FALSE)</f>
        <v>287</v>
      </c>
      <c r="G365">
        <f>VLOOKUP($D365,'AUTOMATED RPPF'!$C$2:'AUTOMATED RPPF'!$Q$365,4,FALSE)</f>
        <v>64.697900000000004</v>
      </c>
      <c r="H365">
        <f>VLOOKUP($D365,'AUTOMATED RPPF'!$C$2:'AUTOMATED RPPF'!$Q$365,5,FALSE)</f>
        <v>319</v>
      </c>
      <c r="I365">
        <f>VLOOKUP($D365,'AUTOMATED RPPF'!$C$2:'AUTOMATED RPPF'!$Q$365,6,FALSE)</f>
        <v>78.3583</v>
      </c>
      <c r="J365">
        <f>VLOOKUP($D365,'AUTOMATED RPPF'!$C$2:'AUTOMATED RPPF'!$Q$365,7,FALSE)</f>
        <v>364</v>
      </c>
      <c r="K365">
        <f>VLOOKUP($D365,'AUTOMATED RPPF'!$C$2:'AUTOMATED RPPF'!$Q$365,8,FALSE)</f>
        <v>84.183300000000003</v>
      </c>
      <c r="L365">
        <f>VLOOKUP($D365,'AUTOMATED RPPF'!$C$2:'AUTOMATED RPPF'!$Q$365,9,FALSE)</f>
        <v>364</v>
      </c>
      <c r="M365">
        <f>VLOOKUP($D365,'AUTOMATED RPPF'!$C$2:'AUTOMATED RPPF'!$Q$365,10,FALSE)</f>
        <v>127.735</v>
      </c>
      <c r="N365">
        <f>VLOOKUP($D365,'AUTOMATED RPPF'!$C$2:'AUTOMATED RPPF'!$Q$365,11,FALSE)</f>
        <v>364</v>
      </c>
      <c r="O365">
        <f>VLOOKUP($D365,'AUTOMATED RPPF'!$C$2:'AUTOMATED RPPF'!$Q$365,12,FALSE)</f>
        <v>126.495</v>
      </c>
      <c r="P365">
        <f>VLOOKUP($D365,'AUTOMATED RPPF'!$C$2:'AUTOMATED RPPF'!$Q$365,13,FALSE)</f>
        <v>364</v>
      </c>
      <c r="Q365">
        <f>VLOOKUP($D365,'AUTOMATED RPPF'!$C$2:'AUTOMATED RPPF'!$Q$365,14,FALSE)</f>
        <v>-42.311599999999999</v>
      </c>
      <c r="R365">
        <f>VLOOKUP($D365,'AUTOMATED RPPF'!$C$2:'AUTOMATED RPPF'!$Q$365,15,FALSE)</f>
        <v>364</v>
      </c>
      <c r="S365" t="str">
        <f t="shared" si="150"/>
        <v>Mississippi Valley St.</v>
      </c>
      <c r="T365">
        <f t="shared" si="151"/>
        <v>84.183300000000003</v>
      </c>
      <c r="U365" t="str">
        <f t="shared" si="152"/>
        <v>Mississippi Valley St.</v>
      </c>
      <c r="V365">
        <f t="shared" si="153"/>
        <v>-0.64057584410000523</v>
      </c>
      <c r="W365" s="13">
        <f t="shared" si="154"/>
        <v>364</v>
      </c>
      <c r="X365" t="str">
        <f t="shared" si="155"/>
        <v>Mississippi Valley St.</v>
      </c>
      <c r="Y365">
        <f t="shared" si="156"/>
        <v>468103.41507948161</v>
      </c>
      <c r="Z365" s="13">
        <f t="shared" si="157"/>
        <v>364</v>
      </c>
      <c r="AA365">
        <f t="shared" si="158"/>
        <v>34.94841287685329</v>
      </c>
      <c r="AB365">
        <f t="shared" si="159"/>
        <v>364</v>
      </c>
      <c r="AC365">
        <f t="shared" si="160"/>
        <v>364</v>
      </c>
      <c r="AD365" t="str">
        <f t="shared" si="161"/>
        <v>Mississippi Valley St.</v>
      </c>
      <c r="AE365">
        <f>VLOOKUP($AD365,'AUTOMATED RPPF'!$C$2:'AUTOMATED RPPF'!$AQ$365,17,FALSE)</f>
        <v>6.7364E-3</v>
      </c>
      <c r="AF365" s="13">
        <f t="shared" si="162"/>
        <v>364</v>
      </c>
      <c r="AG365">
        <f>VLOOKUP($AD365,'AUTOMATED RPPF'!$C$2:'AUTOMATED RPPF'!$AQ$365,16,FALSE)</f>
        <v>1.1236400000000001E-2</v>
      </c>
      <c r="AH365" s="13">
        <f t="shared" si="163"/>
        <v>364</v>
      </c>
      <c r="AI365">
        <f t="shared" si="164"/>
        <v>8.9864000000000003E-3</v>
      </c>
      <c r="AJ365" s="13">
        <f t="shared" si="165"/>
        <v>364</v>
      </c>
      <c r="AK365">
        <f>VLOOKUP($AD365,'AUTOMATED RPPF'!$C$2:'AUTOMATED RPPF'!$AQ$365,18,FALSE)</f>
        <v>7.9363999999999997E-3</v>
      </c>
      <c r="AL365" s="13">
        <f t="shared" si="166"/>
        <v>364</v>
      </c>
      <c r="AM365">
        <f>VLOOKUP($AD365,'AUTOMATED RPPF'!$C$2:'AUTOMATED RPPF'!$AQ$365,19,FALSE)</f>
        <v>4.6363999999999997E-3</v>
      </c>
      <c r="AN365" s="13">
        <f t="shared" si="167"/>
        <v>364</v>
      </c>
      <c r="AO365">
        <f t="shared" si="168"/>
        <v>364</v>
      </c>
      <c r="AP365">
        <f>IF(C365=1,(AO365/AE365),REF)</f>
        <v>54034.7960334897</v>
      </c>
      <c r="AQ365" s="13">
        <f t="shared" si="169"/>
        <v>364</v>
      </c>
      <c r="AR365">
        <f>IF(B365=1,(AO365/AI365),REF)</f>
        <v>40505.652986735513</v>
      </c>
      <c r="AS365" s="13">
        <f t="shared" si="170"/>
        <v>364</v>
      </c>
      <c r="AT365">
        <f t="shared" si="171"/>
        <v>364</v>
      </c>
      <c r="AU365" t="str">
        <f t="shared" si="172"/>
        <v>Mississippi Valley St.</v>
      </c>
      <c r="AV365">
        <f t="shared" si="173"/>
        <v>2.5117427996578716E-3</v>
      </c>
      <c r="AW365">
        <f t="shared" si="174"/>
        <v>2.714598567051633E-3</v>
      </c>
      <c r="AX365" t="str">
        <f t="shared" si="175"/>
        <v>Mississippi Valley St.</v>
      </c>
      <c r="AY365">
        <f t="shared" si="176"/>
        <v>9.2654626755960659E-2</v>
      </c>
      <c r="AZ365" s="13">
        <f t="shared" si="177"/>
        <v>364</v>
      </c>
      <c r="BA365" t="str">
        <f t="shared" si="178"/>
        <v>Mississippi Valley St.</v>
      </c>
      <c r="BB365" t="str">
        <f t="shared" si="179"/>
        <v/>
      </c>
      <c r="BC365">
        <v>364</v>
      </c>
    </row>
    <row r="367" spans="1:55" x14ac:dyDescent="0.25">
      <c r="AF367">
        <f>SUM(AE:AE)</f>
        <v>172.58820299999996</v>
      </c>
    </row>
    <row r="368" spans="1:55" x14ac:dyDescent="0.25">
      <c r="AF368">
        <f>AF367/364</f>
        <v>0.47414341483516476</v>
      </c>
    </row>
    <row r="370" spans="32:32" x14ac:dyDescent="0.25">
      <c r="AF370">
        <f>(0.983+0.0164)/2</f>
        <v>0.49969999999999998</v>
      </c>
    </row>
  </sheetData>
  <sortState xmlns:xlrd2="http://schemas.microsoft.com/office/spreadsheetml/2017/richdata2" ref="A2:BC365">
    <sortCondition ref="AZ2:AZ365"/>
  </sortState>
  <conditionalFormatting sqref="AT1:AT1048576">
    <cfRule type="top10" dxfId="1" priority="9" percent="1" bottom="1" rank="10"/>
  </conditionalFormatting>
  <conditionalFormatting sqref="BC1:BC1048576">
    <cfRule type="top10" dxfId="0" priority="4" percent="1" bottom="1" rank="10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8C91-F554-435B-A387-C9EBA67FB668}">
  <dimension ref="B1:S366"/>
  <sheetViews>
    <sheetView workbookViewId="0">
      <selection activeCell="N3" sqref="N3"/>
    </sheetView>
  </sheetViews>
  <sheetFormatPr defaultRowHeight="15" x14ac:dyDescent="0.25"/>
  <cols>
    <col min="3" max="3" width="22.7109375" bestFit="1" customWidth="1"/>
    <col min="4" max="4" width="19.7109375" customWidth="1"/>
    <col min="5" max="6" width="22.7109375" bestFit="1" customWidth="1"/>
    <col min="7" max="7" width="14.5703125" customWidth="1"/>
    <col min="8" max="8" width="10.28515625" bestFit="1" customWidth="1"/>
    <col min="10" max="11" width="18.140625" bestFit="1" customWidth="1"/>
    <col min="12" max="12" width="21.85546875" style="14" customWidth="1"/>
    <col min="13" max="13" width="18.28515625" style="14" bestFit="1" customWidth="1"/>
    <col min="14" max="14" width="22" style="14" bestFit="1" customWidth="1"/>
    <col min="18" max="19" width="12" bestFit="1" customWidth="1"/>
  </cols>
  <sheetData>
    <row r="1" spans="2:19" ht="15.75" thickBot="1" x14ac:dyDescent="0.3">
      <c r="B1" s="694" t="s">
        <v>404</v>
      </c>
      <c r="C1" s="695"/>
      <c r="D1" s="696"/>
      <c r="E1" s="398" t="s">
        <v>524</v>
      </c>
      <c r="F1" s="697">
        <f ca="1">TODAY()</f>
        <v>45708</v>
      </c>
      <c r="G1" s="698"/>
      <c r="H1" t="s">
        <v>407</v>
      </c>
      <c r="R1" s="6" t="s">
        <v>417</v>
      </c>
      <c r="S1" s="8" t="s">
        <v>418</v>
      </c>
    </row>
    <row r="2" spans="2:19" ht="15.75" thickBot="1" x14ac:dyDescent="0.3">
      <c r="B2" s="16" t="s">
        <v>30</v>
      </c>
      <c r="C2" s="18" t="s">
        <v>23</v>
      </c>
      <c r="D2" s="17" t="s">
        <v>31</v>
      </c>
      <c r="E2" s="16" t="s">
        <v>34</v>
      </c>
      <c r="F2" s="16" t="s">
        <v>30</v>
      </c>
      <c r="G2" s="17" t="s">
        <v>31</v>
      </c>
      <c r="H2" s="16" t="s">
        <v>405</v>
      </c>
      <c r="I2" s="17" t="s">
        <v>406</v>
      </c>
      <c r="J2" s="19" t="s">
        <v>408</v>
      </c>
      <c r="K2" s="19" t="s">
        <v>408</v>
      </c>
      <c r="L2" s="26" t="s">
        <v>23</v>
      </c>
      <c r="M2" s="21" t="s">
        <v>410</v>
      </c>
      <c r="N2" s="20" t="s">
        <v>409</v>
      </c>
      <c r="R2" s="15">
        <f>AVERAGE(H:H)</f>
        <v>8.7894324193329744E-3</v>
      </c>
      <c r="S2" s="13">
        <f>MAX(J:J)</f>
        <v>1.099018950244435</v>
      </c>
    </row>
    <row r="3" spans="2:19" ht="15.75" thickBot="1" x14ac:dyDescent="0.3">
      <c r="B3" s="15">
        <v>0.8933009042995429</v>
      </c>
      <c r="C3" t="s">
        <v>53</v>
      </c>
      <c r="D3" s="13">
        <v>7</v>
      </c>
      <c r="E3" s="6" t="s">
        <v>53</v>
      </c>
      <c r="F3" s="7">
        <f>VLOOKUP(E3,'RPPF CALCULATION'!$AX$2:$AZ$365,2,FALSE)</f>
        <v>0.9917652110623224</v>
      </c>
      <c r="G3" s="8">
        <v>1</v>
      </c>
      <c r="H3">
        <f t="shared" ref="H3:H66" si="0">F3-B3</f>
        <v>9.8464306762779508E-2</v>
      </c>
      <c r="I3">
        <f t="shared" ref="I3:I66" si="1">D3-G3</f>
        <v>6</v>
      </c>
      <c r="J3">
        <f t="shared" ref="J3:J66" si="2">(F3-(-H3-$R$2))</f>
        <v>1.099018950244435</v>
      </c>
      <c r="K3">
        <f t="shared" ref="K3:K66" si="3">ABS(J3/$S$2)</f>
        <v>1</v>
      </c>
      <c r="L3" s="14" t="str">
        <f t="shared" ref="L3:L66" si="4">C3</f>
        <v>Auburn</v>
      </c>
      <c r="M3" s="14">
        <f t="shared" ref="M3:M66" si="5">(F3*SQRT(K3))^(1/2.5) - ($R$3)</f>
        <v>0.99662065696178881</v>
      </c>
      <c r="N3" s="14">
        <f t="shared" ref="N3:N66" si="6">RANK(M3,M:M,0)</f>
        <v>1</v>
      </c>
      <c r="R3" s="9">
        <f>R2^2</f>
        <v>7.7254122254021498E-5</v>
      </c>
      <c r="S3" s="11"/>
    </row>
    <row r="4" spans="2:19" x14ac:dyDescent="0.25">
      <c r="B4" s="15">
        <v>0.8124809289069006</v>
      </c>
      <c r="C4" t="s">
        <v>122</v>
      </c>
      <c r="D4" s="13">
        <v>32</v>
      </c>
      <c r="E4" s="15" t="s">
        <v>122</v>
      </c>
      <c r="F4">
        <f>VLOOKUP(E4,'RPPF CALCULATION'!$AX$2:$AZ$365,2,FALSE)</f>
        <v>0.94609263376116837</v>
      </c>
      <c r="G4" s="13">
        <v>4</v>
      </c>
      <c r="H4">
        <f t="shared" si="0"/>
        <v>0.13361170485426777</v>
      </c>
      <c r="I4">
        <f t="shared" si="1"/>
        <v>28</v>
      </c>
      <c r="J4">
        <f t="shared" si="2"/>
        <v>1.0884937710347691</v>
      </c>
      <c r="K4">
        <f t="shared" si="3"/>
        <v>0.99042311398968597</v>
      </c>
      <c r="L4" s="14" t="str">
        <f t="shared" si="4"/>
        <v>Florida</v>
      </c>
      <c r="M4" s="14">
        <f t="shared" si="5"/>
        <v>0.97612008123697691</v>
      </c>
      <c r="N4" s="14">
        <f t="shared" si="6"/>
        <v>2</v>
      </c>
    </row>
    <row r="5" spans="2:19" x14ac:dyDescent="0.25">
      <c r="B5" s="15">
        <v>0.94152487614848857</v>
      </c>
      <c r="C5" t="s">
        <v>109</v>
      </c>
      <c r="D5" s="13">
        <v>2</v>
      </c>
      <c r="E5" s="15" t="s">
        <v>109</v>
      </c>
      <c r="F5">
        <f>VLOOKUP(E5,'RPPF CALCULATION'!$AX$2:$AZ$365,2,FALSE)</f>
        <v>0.97579817617758013</v>
      </c>
      <c r="G5" s="13">
        <v>2</v>
      </c>
      <c r="H5">
        <f t="shared" si="0"/>
        <v>3.4273300029091569E-2</v>
      </c>
      <c r="I5">
        <f t="shared" si="1"/>
        <v>0</v>
      </c>
      <c r="J5">
        <f t="shared" si="2"/>
        <v>1.0188609086260048</v>
      </c>
      <c r="K5">
        <f t="shared" si="3"/>
        <v>0.92706400412786139</v>
      </c>
      <c r="L5" s="14" t="str">
        <f t="shared" si="4"/>
        <v>Duke</v>
      </c>
      <c r="M5" s="14">
        <f t="shared" si="5"/>
        <v>0.97528499975694494</v>
      </c>
      <c r="N5" s="14">
        <f t="shared" si="6"/>
        <v>3</v>
      </c>
    </row>
    <row r="6" spans="2:19" x14ac:dyDescent="0.25">
      <c r="B6" s="15">
        <v>0.89793067050976028</v>
      </c>
      <c r="C6" t="s">
        <v>40</v>
      </c>
      <c r="D6" s="13">
        <v>5</v>
      </c>
      <c r="E6" s="15" t="s">
        <v>40</v>
      </c>
      <c r="F6">
        <f>VLOOKUP(E6,'RPPF CALCULATION'!$AX$2:$AZ$365,2,FALSE)</f>
        <v>0.93505932717312246</v>
      </c>
      <c r="G6" s="13">
        <v>9</v>
      </c>
      <c r="H6">
        <f t="shared" si="0"/>
        <v>3.7128656663362181E-2</v>
      </c>
      <c r="I6">
        <f t="shared" si="1"/>
        <v>-4</v>
      </c>
      <c r="J6">
        <f t="shared" si="2"/>
        <v>0.98097741625581758</v>
      </c>
      <c r="K6">
        <f t="shared" si="3"/>
        <v>0.89259372282674154</v>
      </c>
      <c r="L6" s="14" t="str">
        <f t="shared" si="4"/>
        <v>Alabama</v>
      </c>
      <c r="M6" s="14">
        <f t="shared" si="5"/>
        <v>0.95154903764085208</v>
      </c>
      <c r="N6" s="14">
        <f t="shared" si="6"/>
        <v>4</v>
      </c>
    </row>
    <row r="7" spans="2:19" x14ac:dyDescent="0.25">
      <c r="B7" s="15">
        <v>0.83830031007120442</v>
      </c>
      <c r="C7" t="s">
        <v>332</v>
      </c>
      <c r="D7" s="13">
        <v>19</v>
      </c>
      <c r="E7" s="15" t="s">
        <v>332</v>
      </c>
      <c r="F7">
        <f>VLOOKUP(E7,'RPPF CALCULATION'!$AX$2:$AZ$365,2,FALSE)</f>
        <v>0.91201726213482048</v>
      </c>
      <c r="G7" s="13">
        <v>21</v>
      </c>
      <c r="H7">
        <f t="shared" si="0"/>
        <v>7.3716952063616059E-2</v>
      </c>
      <c r="I7">
        <f t="shared" si="1"/>
        <v>-2</v>
      </c>
      <c r="J7">
        <f t="shared" si="2"/>
        <v>0.99452364661776949</v>
      </c>
      <c r="K7">
        <f t="shared" si="3"/>
        <v>0.90491947058472055</v>
      </c>
      <c r="L7" s="14" t="str">
        <f t="shared" si="4"/>
        <v>Texas Tech</v>
      </c>
      <c r="M7" s="14">
        <f t="shared" si="5"/>
        <v>0.94468647114047544</v>
      </c>
      <c r="N7" s="14">
        <f t="shared" si="6"/>
        <v>5</v>
      </c>
    </row>
    <row r="8" spans="2:19" x14ac:dyDescent="0.25">
      <c r="B8" s="15">
        <v>0.76502565974126269</v>
      </c>
      <c r="C8" t="s">
        <v>212</v>
      </c>
      <c r="D8" s="13">
        <v>63</v>
      </c>
      <c r="E8" s="15" t="s">
        <v>212</v>
      </c>
      <c r="F8">
        <f>VLOOKUP(E8,'RPPF CALCULATION'!$AX$2:$AZ$365,2,FALSE)</f>
        <v>0.89216074380484245</v>
      </c>
      <c r="G8" s="13">
        <v>37</v>
      </c>
      <c r="H8">
        <f t="shared" si="0"/>
        <v>0.12713508406357976</v>
      </c>
      <c r="I8">
        <f t="shared" si="1"/>
        <v>26</v>
      </c>
      <c r="J8">
        <f t="shared" si="2"/>
        <v>1.0280852602877553</v>
      </c>
      <c r="K8">
        <f t="shared" si="3"/>
        <v>0.93545726400722828</v>
      </c>
      <c r="L8" s="14" t="str">
        <f t="shared" si="4"/>
        <v>Missouri</v>
      </c>
      <c r="M8" s="14">
        <f t="shared" si="5"/>
        <v>0.94264125558134593</v>
      </c>
      <c r="N8" s="14">
        <f t="shared" si="6"/>
        <v>6</v>
      </c>
    </row>
    <row r="9" spans="2:19" x14ac:dyDescent="0.25">
      <c r="B9" s="15">
        <v>0.98150422240858581</v>
      </c>
      <c r="C9" t="s">
        <v>148</v>
      </c>
      <c r="D9" s="13">
        <v>1</v>
      </c>
      <c r="E9" s="15" t="s">
        <v>148</v>
      </c>
      <c r="F9">
        <f>VLOOKUP(E9,'RPPF CALCULATION'!$AX$2:$AZ$365,2,FALSE)</f>
        <v>0.944278852250795</v>
      </c>
      <c r="G9" s="13">
        <v>11</v>
      </c>
      <c r="H9">
        <f t="shared" si="0"/>
        <v>-3.7225370157790816E-2</v>
      </c>
      <c r="I9">
        <f t="shared" si="1"/>
        <v>-10</v>
      </c>
      <c r="J9">
        <f t="shared" si="2"/>
        <v>0.91584291451233713</v>
      </c>
      <c r="K9">
        <f t="shared" si="3"/>
        <v>0.83332768221025011</v>
      </c>
      <c r="L9" s="14" t="str">
        <f t="shared" si="4"/>
        <v>Houston</v>
      </c>
      <c r="M9" s="14">
        <f t="shared" si="5"/>
        <v>0.94225328752852811</v>
      </c>
      <c r="N9" s="14">
        <f t="shared" si="6"/>
        <v>7</v>
      </c>
    </row>
    <row r="10" spans="2:19" x14ac:dyDescent="0.25">
      <c r="B10" s="15">
        <v>0.79852349947234347</v>
      </c>
      <c r="C10" t="s">
        <v>384</v>
      </c>
      <c r="D10" s="13">
        <v>44</v>
      </c>
      <c r="E10" s="15" t="s">
        <v>384</v>
      </c>
      <c r="F10">
        <f>VLOOKUP(E10,'RPPF CALCULATION'!$AX$2:$AZ$365,2,FALSE)</f>
        <v>0.89790527664139819</v>
      </c>
      <c r="G10" s="13">
        <v>13</v>
      </c>
      <c r="H10">
        <f t="shared" si="0"/>
        <v>9.9381777169054719E-2</v>
      </c>
      <c r="I10">
        <f t="shared" si="1"/>
        <v>31</v>
      </c>
      <c r="J10">
        <f t="shared" si="2"/>
        <v>1.006076486229786</v>
      </c>
      <c r="K10">
        <f t="shared" si="3"/>
        <v>0.91543142727977755</v>
      </c>
      <c r="L10" s="14" t="str">
        <f t="shared" si="4"/>
        <v>Wisconsin</v>
      </c>
      <c r="M10" s="14">
        <f t="shared" si="5"/>
        <v>0.94098287388315605</v>
      </c>
      <c r="N10" s="14">
        <f t="shared" si="6"/>
        <v>8</v>
      </c>
    </row>
    <row r="11" spans="2:19" x14ac:dyDescent="0.25">
      <c r="B11" s="15">
        <v>0.79314017084789867</v>
      </c>
      <c r="C11" t="s">
        <v>196</v>
      </c>
      <c r="D11" s="13">
        <v>45</v>
      </c>
      <c r="E11" s="15" t="s">
        <v>196</v>
      </c>
      <c r="F11">
        <f>VLOOKUP(E11,'RPPF CALCULATION'!$AX$2:$AZ$365,2,FALSE)</f>
        <v>0.89361983053511995</v>
      </c>
      <c r="G11" s="13">
        <v>18</v>
      </c>
      <c r="H11">
        <f t="shared" si="0"/>
        <v>0.10047965968722128</v>
      </c>
      <c r="I11">
        <f t="shared" si="1"/>
        <v>27</v>
      </c>
      <c r="J11">
        <f t="shared" si="2"/>
        <v>1.0028889226416742</v>
      </c>
      <c r="K11">
        <f t="shared" si="3"/>
        <v>0.91253105546416613</v>
      </c>
      <c r="L11" s="14" t="str">
        <f t="shared" si="4"/>
        <v>Maryland</v>
      </c>
      <c r="M11" s="14">
        <f t="shared" si="5"/>
        <v>0.93858780022945398</v>
      </c>
      <c r="N11" s="14">
        <f t="shared" si="6"/>
        <v>9</v>
      </c>
    </row>
    <row r="12" spans="2:19" x14ac:dyDescent="0.25">
      <c r="B12" s="15">
        <v>0.86093192964109411</v>
      </c>
      <c r="C12" t="s">
        <v>323</v>
      </c>
      <c r="D12" s="13">
        <v>16</v>
      </c>
      <c r="E12" s="15" t="s">
        <v>323</v>
      </c>
      <c r="F12">
        <f>VLOOKUP(E12,'RPPF CALCULATION'!$AX$2:$AZ$365,2,FALSE)</f>
        <v>0.9075734700167446</v>
      </c>
      <c r="G12" s="13">
        <v>6</v>
      </c>
      <c r="H12">
        <f t="shared" si="0"/>
        <v>4.6641540375650492E-2</v>
      </c>
      <c r="I12">
        <f t="shared" si="1"/>
        <v>10</v>
      </c>
      <c r="J12">
        <f t="shared" si="2"/>
        <v>0.96300444281172803</v>
      </c>
      <c r="K12">
        <f t="shared" si="3"/>
        <v>0.8762400708354886</v>
      </c>
      <c r="L12" s="14" t="str">
        <f t="shared" si="4"/>
        <v>Tennessee</v>
      </c>
      <c r="M12" s="14">
        <f t="shared" si="5"/>
        <v>0.93678844531321592</v>
      </c>
      <c r="N12" s="14">
        <f t="shared" si="6"/>
        <v>10</v>
      </c>
    </row>
    <row r="13" spans="2:19" x14ac:dyDescent="0.25">
      <c r="B13" s="15">
        <v>0.83847912147180692</v>
      </c>
      <c r="C13" t="s">
        <v>153</v>
      </c>
      <c r="D13" s="13">
        <v>18</v>
      </c>
      <c r="E13" s="15" t="s">
        <v>153</v>
      </c>
      <c r="F13">
        <f>VLOOKUP(E13,'RPPF CALCULATION'!$AX$2:$AZ$365,2,FALSE)</f>
        <v>0.90116090144998462</v>
      </c>
      <c r="G13" s="13">
        <v>7</v>
      </c>
      <c r="H13">
        <f t="shared" si="0"/>
        <v>6.2681779978177699E-2</v>
      </c>
      <c r="I13">
        <f t="shared" si="1"/>
        <v>11</v>
      </c>
      <c r="J13">
        <f t="shared" si="2"/>
        <v>0.97263211384749526</v>
      </c>
      <c r="K13">
        <f t="shared" si="3"/>
        <v>0.8850003119884059</v>
      </c>
      <c r="L13" s="14" t="str">
        <f t="shared" si="4"/>
        <v>Illinois</v>
      </c>
      <c r="M13" s="14">
        <f t="shared" si="5"/>
        <v>0.93599553550750125</v>
      </c>
      <c r="N13" s="14">
        <f t="shared" si="6"/>
        <v>11</v>
      </c>
    </row>
    <row r="14" spans="2:19" x14ac:dyDescent="0.25">
      <c r="B14" s="15">
        <v>0.89652009291234014</v>
      </c>
      <c r="C14" t="s">
        <v>138</v>
      </c>
      <c r="D14" s="13">
        <v>6</v>
      </c>
      <c r="E14" s="15" t="s">
        <v>138</v>
      </c>
      <c r="F14">
        <f>VLOOKUP(E14,'RPPF CALCULATION'!$AX$2:$AZ$365,2,FALSE)</f>
        <v>0.91121265564719967</v>
      </c>
      <c r="G14" s="13">
        <v>3</v>
      </c>
      <c r="H14">
        <f t="shared" si="0"/>
        <v>1.4692562734859527E-2</v>
      </c>
      <c r="I14">
        <f t="shared" si="1"/>
        <v>3</v>
      </c>
      <c r="J14">
        <f t="shared" si="2"/>
        <v>0.93469465080139214</v>
      </c>
      <c r="K14">
        <f t="shared" si="3"/>
        <v>0.8504809226387815</v>
      </c>
      <c r="L14" s="14" t="str">
        <f t="shared" si="4"/>
        <v>Gonzaga</v>
      </c>
      <c r="M14" s="14">
        <f t="shared" si="5"/>
        <v>0.93270615391240475</v>
      </c>
      <c r="N14" s="14">
        <f t="shared" si="6"/>
        <v>12</v>
      </c>
    </row>
    <row r="15" spans="2:19" x14ac:dyDescent="0.25">
      <c r="B15" s="15">
        <v>0.88258321994653477</v>
      </c>
      <c r="C15" t="s">
        <v>47</v>
      </c>
      <c r="D15" s="13">
        <v>8</v>
      </c>
      <c r="E15" s="15" t="s">
        <v>47</v>
      </c>
      <c r="F15">
        <f>VLOOKUP(E15,'RPPF CALCULATION'!$AX$2:$AZ$365,2,FALSE)</f>
        <v>0.90715823098501902</v>
      </c>
      <c r="G15" s="13">
        <v>17</v>
      </c>
      <c r="H15">
        <f t="shared" si="0"/>
        <v>2.4575011038484251E-2</v>
      </c>
      <c r="I15">
        <f t="shared" si="1"/>
        <v>-9</v>
      </c>
      <c r="J15">
        <f t="shared" si="2"/>
        <v>0.94052267444283622</v>
      </c>
      <c r="K15">
        <f t="shared" si="3"/>
        <v>0.85578385544093916</v>
      </c>
      <c r="L15" s="14" t="str">
        <f t="shared" si="4"/>
        <v>Arizona</v>
      </c>
      <c r="M15" s="14">
        <f t="shared" si="5"/>
        <v>0.93220203428812942</v>
      </c>
      <c r="N15" s="14">
        <f t="shared" si="6"/>
        <v>13</v>
      </c>
    </row>
    <row r="16" spans="2:19" x14ac:dyDescent="0.25">
      <c r="B16" s="15">
        <v>0.81190528273290596</v>
      </c>
      <c r="C16" t="s">
        <v>204</v>
      </c>
      <c r="D16" s="13">
        <v>33</v>
      </c>
      <c r="E16" s="15" t="s">
        <v>204</v>
      </c>
      <c r="F16">
        <f>VLOOKUP(E16,'RPPF CALCULATION'!$AX$2:$AZ$365,2,FALSE)</f>
        <v>0.88853376147633956</v>
      </c>
      <c r="G16" s="13">
        <v>14</v>
      </c>
      <c r="H16">
        <f t="shared" si="0"/>
        <v>7.6628478743433592E-2</v>
      </c>
      <c r="I16">
        <f t="shared" si="1"/>
        <v>19</v>
      </c>
      <c r="J16">
        <f t="shared" si="2"/>
        <v>0.97395167263910609</v>
      </c>
      <c r="K16">
        <f t="shared" si="3"/>
        <v>0.88620098172327932</v>
      </c>
      <c r="L16" s="14" t="str">
        <f t="shared" si="4"/>
        <v>Michigan</v>
      </c>
      <c r="M16" s="14">
        <f t="shared" si="5"/>
        <v>0.93097920872710438</v>
      </c>
      <c r="N16" s="14">
        <f t="shared" si="6"/>
        <v>14</v>
      </c>
    </row>
    <row r="17" spans="2:14" x14ac:dyDescent="0.25">
      <c r="B17" s="15">
        <v>0.76236623918673729</v>
      </c>
      <c r="C17" t="s">
        <v>186</v>
      </c>
      <c r="D17" s="13">
        <v>65</v>
      </c>
      <c r="E17" s="15" t="s">
        <v>186</v>
      </c>
      <c r="F17">
        <f>VLOOKUP(E17,'RPPF CALCULATION'!$AX$2:$AZ$365,2,FALSE)</f>
        <v>0.8700372953869141</v>
      </c>
      <c r="G17" s="13">
        <v>25</v>
      </c>
      <c r="H17">
        <f t="shared" si="0"/>
        <v>0.10767105620017681</v>
      </c>
      <c r="I17">
        <f t="shared" si="1"/>
        <v>40</v>
      </c>
      <c r="J17">
        <f t="shared" si="2"/>
        <v>0.98649778400642385</v>
      </c>
      <c r="K17">
        <f t="shared" si="3"/>
        <v>0.89761671878998528</v>
      </c>
      <c r="L17" s="14" t="str">
        <f t="shared" si="4"/>
        <v>Louisville</v>
      </c>
      <c r="M17" s="14">
        <f t="shared" si="5"/>
        <v>0.92554403441275501</v>
      </c>
      <c r="N17" s="14">
        <f t="shared" si="6"/>
        <v>15</v>
      </c>
    </row>
    <row r="18" spans="2:14" x14ac:dyDescent="0.25">
      <c r="B18" s="15">
        <v>0.85541935969094451</v>
      </c>
      <c r="C18" t="s">
        <v>312</v>
      </c>
      <c r="D18" s="13">
        <v>17</v>
      </c>
      <c r="E18" s="15" t="s">
        <v>312</v>
      </c>
      <c r="F18">
        <f>VLOOKUP(E18,'RPPF CALCULATION'!$AX$2:$AZ$365,2,FALSE)</f>
        <v>0.88686193612892095</v>
      </c>
      <c r="G18" s="13">
        <v>23</v>
      </c>
      <c r="H18">
        <f t="shared" si="0"/>
        <v>3.1442576437976433E-2</v>
      </c>
      <c r="I18">
        <f t="shared" si="1"/>
        <v>-6</v>
      </c>
      <c r="J18">
        <f t="shared" si="2"/>
        <v>0.92709394498623032</v>
      </c>
      <c r="K18">
        <f t="shared" si="3"/>
        <v>0.84356502204082429</v>
      </c>
      <c r="L18" s="14" t="str">
        <f t="shared" si="4"/>
        <v>St. John's</v>
      </c>
      <c r="M18" s="14">
        <f t="shared" si="5"/>
        <v>0.92114860218775951</v>
      </c>
      <c r="N18" s="14">
        <f t="shared" si="6"/>
        <v>16</v>
      </c>
    </row>
    <row r="19" spans="2:14" x14ac:dyDescent="0.25">
      <c r="B19" s="15">
        <v>0.80181330112416083</v>
      </c>
      <c r="C19" t="s">
        <v>286</v>
      </c>
      <c r="D19" s="13">
        <v>41</v>
      </c>
      <c r="E19" s="15" t="s">
        <v>286</v>
      </c>
      <c r="F19">
        <f>VLOOKUP(E19,'RPPF CALCULATION'!$AX$2:$AZ$365,2,FALSE)</f>
        <v>0.87026851469655531</v>
      </c>
      <c r="G19" s="13">
        <v>34</v>
      </c>
      <c r="H19">
        <f t="shared" si="0"/>
        <v>6.845521357239448E-2</v>
      </c>
      <c r="I19">
        <f t="shared" si="1"/>
        <v>7</v>
      </c>
      <c r="J19">
        <f t="shared" si="2"/>
        <v>0.94751316068828273</v>
      </c>
      <c r="K19">
        <f t="shared" si="3"/>
        <v>0.86214451577704321</v>
      </c>
      <c r="L19" s="14" t="str">
        <f t="shared" si="4"/>
        <v>Saint Mary's</v>
      </c>
      <c r="M19" s="14">
        <f t="shared" si="5"/>
        <v>0.9182073913719343</v>
      </c>
      <c r="N19" s="14">
        <f t="shared" si="6"/>
        <v>17</v>
      </c>
    </row>
    <row r="20" spans="2:14" x14ac:dyDescent="0.25">
      <c r="B20" s="15">
        <v>0.80684958031687615</v>
      </c>
      <c r="C20" t="s">
        <v>209</v>
      </c>
      <c r="D20" s="13">
        <v>38</v>
      </c>
      <c r="E20" s="15" t="s">
        <v>209</v>
      </c>
      <c r="F20">
        <f>VLOOKUP(E20,'RPPF CALCULATION'!$AX$2:$AZ$365,2,FALSE)</f>
        <v>0.87021981921506086</v>
      </c>
      <c r="G20" s="13">
        <v>24</v>
      </c>
      <c r="H20">
        <f t="shared" si="0"/>
        <v>6.3370238898184716E-2</v>
      </c>
      <c r="I20">
        <f t="shared" si="1"/>
        <v>14</v>
      </c>
      <c r="J20">
        <f t="shared" si="2"/>
        <v>0.94237949053257852</v>
      </c>
      <c r="K20">
        <f t="shared" si="3"/>
        <v>0.85747337689034575</v>
      </c>
      <c r="L20" s="14" t="str">
        <f t="shared" si="4"/>
        <v>Mississippi</v>
      </c>
      <c r="M20" s="14">
        <f t="shared" si="5"/>
        <v>0.91718963517112428</v>
      </c>
      <c r="N20" s="14">
        <f t="shared" si="6"/>
        <v>18</v>
      </c>
    </row>
    <row r="21" spans="2:14" x14ac:dyDescent="0.25">
      <c r="B21" s="15">
        <v>0.91176607667711773</v>
      </c>
      <c r="C21" t="s">
        <v>161</v>
      </c>
      <c r="D21" s="13">
        <v>4</v>
      </c>
      <c r="E21" s="15" t="s">
        <v>161</v>
      </c>
      <c r="F21">
        <f>VLOOKUP(E21,'RPPF CALCULATION'!$AX$2:$AZ$365,2,FALSE)</f>
        <v>0.89584527572587136</v>
      </c>
      <c r="G21" s="13">
        <v>5</v>
      </c>
      <c r="H21">
        <f t="shared" si="0"/>
        <v>-1.5920800951246372E-2</v>
      </c>
      <c r="I21">
        <f t="shared" si="1"/>
        <v>-1</v>
      </c>
      <c r="J21">
        <f t="shared" si="2"/>
        <v>0.88871390719395793</v>
      </c>
      <c r="K21">
        <f t="shared" si="3"/>
        <v>0.80864293285961752</v>
      </c>
      <c r="L21" s="14" t="str">
        <f t="shared" si="4"/>
        <v>Iowa St.</v>
      </c>
      <c r="M21" s="14">
        <f t="shared" si="5"/>
        <v>0.91708159819783497</v>
      </c>
      <c r="N21" s="14">
        <f t="shared" si="6"/>
        <v>19</v>
      </c>
    </row>
    <row r="22" spans="2:14" x14ac:dyDescent="0.25">
      <c r="B22" s="15">
        <v>0.82895161879199819</v>
      </c>
      <c r="C22" t="s">
        <v>205</v>
      </c>
      <c r="D22" s="13">
        <v>25</v>
      </c>
      <c r="E22" s="15" t="s">
        <v>205</v>
      </c>
      <c r="F22">
        <f>VLOOKUP(E22,'RPPF CALCULATION'!$AX$2:$AZ$365,2,FALSE)</f>
        <v>0.87537567428521934</v>
      </c>
      <c r="G22" s="13">
        <v>20</v>
      </c>
      <c r="H22">
        <f t="shared" si="0"/>
        <v>4.642405549322115E-2</v>
      </c>
      <c r="I22">
        <f t="shared" si="1"/>
        <v>5</v>
      </c>
      <c r="J22">
        <f t="shared" si="2"/>
        <v>0.93058916219777343</v>
      </c>
      <c r="K22">
        <f t="shared" si="3"/>
        <v>0.84674532863223084</v>
      </c>
      <c r="L22" s="14" t="str">
        <f t="shared" si="4"/>
        <v>Michigan St.</v>
      </c>
      <c r="M22" s="14">
        <f t="shared" si="5"/>
        <v>0.91704736438491963</v>
      </c>
      <c r="N22" s="14">
        <f t="shared" si="6"/>
        <v>20</v>
      </c>
    </row>
    <row r="23" spans="2:14" x14ac:dyDescent="0.25">
      <c r="B23" s="15">
        <v>0.86275921741617689</v>
      </c>
      <c r="C23" t="s">
        <v>270</v>
      </c>
      <c r="D23" s="13">
        <v>14</v>
      </c>
      <c r="E23" s="15" t="s">
        <v>270</v>
      </c>
      <c r="F23">
        <f>VLOOKUP(E23,'RPPF CALCULATION'!$AX$2:$AZ$365,2,FALSE)</f>
        <v>0.8802359502936965</v>
      </c>
      <c r="G23" s="13">
        <v>27</v>
      </c>
      <c r="H23">
        <f t="shared" si="0"/>
        <v>1.7476732877519607E-2</v>
      </c>
      <c r="I23">
        <f t="shared" si="1"/>
        <v>-13</v>
      </c>
      <c r="J23">
        <f t="shared" si="2"/>
        <v>0.90650211559054905</v>
      </c>
      <c r="K23">
        <f t="shared" si="3"/>
        <v>0.82482846668743259</v>
      </c>
      <c r="L23" s="14" t="str">
        <f t="shared" si="4"/>
        <v>Purdue</v>
      </c>
      <c r="M23" s="14">
        <f t="shared" si="5"/>
        <v>0.91427253478077275</v>
      </c>
      <c r="N23" s="14">
        <f t="shared" si="6"/>
        <v>21</v>
      </c>
    </row>
    <row r="24" spans="2:14" x14ac:dyDescent="0.25">
      <c r="B24" s="15">
        <v>0.83378165435962759</v>
      </c>
      <c r="C24" t="s">
        <v>194</v>
      </c>
      <c r="D24" s="13">
        <v>20</v>
      </c>
      <c r="E24" s="15" t="s">
        <v>194</v>
      </c>
      <c r="F24">
        <f>VLOOKUP(E24,'RPPF CALCULATION'!$AX$2:$AZ$365,2,FALSE)</f>
        <v>0.87130229579996354</v>
      </c>
      <c r="G24" s="13">
        <v>8</v>
      </c>
      <c r="H24">
        <f t="shared" si="0"/>
        <v>3.7520641440335956E-2</v>
      </c>
      <c r="I24">
        <f t="shared" si="1"/>
        <v>12</v>
      </c>
      <c r="J24">
        <f t="shared" si="2"/>
        <v>0.91761236965963244</v>
      </c>
      <c r="K24">
        <f t="shared" si="3"/>
        <v>0.83493771372690573</v>
      </c>
      <c r="L24" s="14" t="str">
        <f t="shared" si="4"/>
        <v>Marquette</v>
      </c>
      <c r="M24" s="14">
        <f t="shared" si="5"/>
        <v>0.91277051600524239</v>
      </c>
      <c r="N24" s="14">
        <f t="shared" si="6"/>
        <v>22</v>
      </c>
    </row>
    <row r="25" spans="2:14" x14ac:dyDescent="0.25">
      <c r="B25" s="15">
        <v>0.80091603846737847</v>
      </c>
      <c r="C25" t="s">
        <v>88</v>
      </c>
      <c r="D25" s="13">
        <v>42</v>
      </c>
      <c r="E25" s="15" t="s">
        <v>88</v>
      </c>
      <c r="F25">
        <f>VLOOKUP(E25,'RPPF CALCULATION'!$AX$2:$AZ$365,2,FALSE)</f>
        <v>0.86066299639720278</v>
      </c>
      <c r="G25" s="13">
        <v>41</v>
      </c>
      <c r="H25">
        <f t="shared" si="0"/>
        <v>5.9746957929824318E-2</v>
      </c>
      <c r="I25">
        <f t="shared" si="1"/>
        <v>1</v>
      </c>
      <c r="J25">
        <f t="shared" si="2"/>
        <v>0.92919938674636005</v>
      </c>
      <c r="K25">
        <f t="shared" si="3"/>
        <v>0.84548076858883547</v>
      </c>
      <c r="L25" s="14" t="str">
        <f t="shared" si="4"/>
        <v>Clemson</v>
      </c>
      <c r="M25" s="14">
        <f t="shared" si="5"/>
        <v>0.91057800321631688</v>
      </c>
      <c r="N25" s="14">
        <f t="shared" si="6"/>
        <v>23</v>
      </c>
    </row>
    <row r="26" spans="2:14" x14ac:dyDescent="0.25">
      <c r="B26" s="15">
        <v>0.83077251790660112</v>
      </c>
      <c r="C26" t="s">
        <v>170</v>
      </c>
      <c r="D26" s="13">
        <v>23</v>
      </c>
      <c r="E26" s="15" t="s">
        <v>170</v>
      </c>
      <c r="F26">
        <f>VLOOKUP(E26,'RPPF CALCULATION'!$AX$2:$AZ$365,2,FALSE)</f>
        <v>0.86688260439762577</v>
      </c>
      <c r="G26" s="13">
        <v>19</v>
      </c>
      <c r="H26">
        <f t="shared" si="0"/>
        <v>3.6110086491024651E-2</v>
      </c>
      <c r="I26">
        <f t="shared" si="1"/>
        <v>4</v>
      </c>
      <c r="J26">
        <f t="shared" si="2"/>
        <v>0.91178212330798336</v>
      </c>
      <c r="K26">
        <f t="shared" si="3"/>
        <v>0.82963275847535856</v>
      </c>
      <c r="L26" s="14" t="str">
        <f t="shared" si="4"/>
        <v>Kentucky</v>
      </c>
      <c r="M26" s="14">
        <f t="shared" si="5"/>
        <v>0.90975492642709055</v>
      </c>
      <c r="N26" s="14">
        <f t="shared" si="6"/>
        <v>24</v>
      </c>
    </row>
    <row r="27" spans="2:14" x14ac:dyDescent="0.25">
      <c r="B27" s="15">
        <v>0.83201840717631736</v>
      </c>
      <c r="C27" t="s">
        <v>210</v>
      </c>
      <c r="D27" s="13">
        <v>21</v>
      </c>
      <c r="E27" s="15" t="s">
        <v>210</v>
      </c>
      <c r="F27">
        <f>VLOOKUP(E27,'RPPF CALCULATION'!$AX$2:$AZ$365,2,FALSE)</f>
        <v>0.86700446215617932</v>
      </c>
      <c r="G27" s="13">
        <v>12</v>
      </c>
      <c r="H27">
        <f t="shared" si="0"/>
        <v>3.4986054979861958E-2</v>
      </c>
      <c r="I27">
        <f t="shared" si="1"/>
        <v>9</v>
      </c>
      <c r="J27">
        <f t="shared" si="2"/>
        <v>0.91077994955537422</v>
      </c>
      <c r="K27">
        <f t="shared" si="3"/>
        <v>0.82872087815483608</v>
      </c>
      <c r="L27" s="14" t="str">
        <f t="shared" si="4"/>
        <v>Mississippi St.</v>
      </c>
      <c r="M27" s="14">
        <f t="shared" si="5"/>
        <v>0.90960597700177948</v>
      </c>
      <c r="N27" s="14">
        <f t="shared" si="6"/>
        <v>25</v>
      </c>
    </row>
    <row r="28" spans="2:14" x14ac:dyDescent="0.25">
      <c r="B28" s="15">
        <v>0.86875623511631672</v>
      </c>
      <c r="C28" t="s">
        <v>328</v>
      </c>
      <c r="D28" s="13">
        <v>12</v>
      </c>
      <c r="E28" s="15" t="s">
        <v>328</v>
      </c>
      <c r="F28">
        <f>VLOOKUP(E28,'RPPF CALCULATION'!$AX$2:$AZ$365,2,FALSE)</f>
        <v>0.86975835952227687</v>
      </c>
      <c r="G28" s="13">
        <v>22</v>
      </c>
      <c r="H28">
        <f t="shared" si="0"/>
        <v>1.0021244059601475E-3</v>
      </c>
      <c r="I28">
        <f t="shared" si="1"/>
        <v>-10</v>
      </c>
      <c r="J28">
        <f t="shared" si="2"/>
        <v>0.87954991634756996</v>
      </c>
      <c r="K28">
        <f t="shared" si="3"/>
        <v>0.80030459543208743</v>
      </c>
      <c r="L28" s="14" t="str">
        <f t="shared" si="4"/>
        <v>Texas A&amp;M</v>
      </c>
      <c r="M28" s="14">
        <f t="shared" si="5"/>
        <v>0.90442677707480401</v>
      </c>
      <c r="N28" s="14">
        <f t="shared" si="6"/>
        <v>26</v>
      </c>
    </row>
    <row r="29" spans="2:14" x14ac:dyDescent="0.25">
      <c r="B29" s="15">
        <v>0.74398108857076917</v>
      </c>
      <c r="C29" t="s">
        <v>358</v>
      </c>
      <c r="D29" s="13">
        <v>78</v>
      </c>
      <c r="E29" s="15" t="s">
        <v>358</v>
      </c>
      <c r="F29">
        <f>VLOOKUP(E29,'RPPF CALCULATION'!$AX$2:$AZ$365,2,FALSE)</f>
        <v>0.83281808305949889</v>
      </c>
      <c r="G29" s="13">
        <v>32</v>
      </c>
      <c r="H29">
        <f t="shared" si="0"/>
        <v>8.8836994488729726E-2</v>
      </c>
      <c r="I29">
        <f t="shared" si="1"/>
        <v>46</v>
      </c>
      <c r="J29">
        <f t="shared" si="2"/>
        <v>0.93044450996756156</v>
      </c>
      <c r="K29">
        <f t="shared" si="3"/>
        <v>0.84661370921822554</v>
      </c>
      <c r="L29" s="14" t="str">
        <f t="shared" si="4"/>
        <v>Utah St.</v>
      </c>
      <c r="M29" s="14">
        <f t="shared" si="5"/>
        <v>0.89891741807668846</v>
      </c>
      <c r="N29" s="14">
        <f t="shared" si="6"/>
        <v>27</v>
      </c>
    </row>
    <row r="30" spans="2:14" x14ac:dyDescent="0.25">
      <c r="B30" s="15">
        <v>0.61861010831756569</v>
      </c>
      <c r="C30" t="s">
        <v>343</v>
      </c>
      <c r="D30" s="13">
        <v>148</v>
      </c>
      <c r="E30" s="15" t="s">
        <v>343</v>
      </c>
      <c r="F30">
        <f>VLOOKUP(E30,'RPPF CALCULATION'!$AX$2:$AZ$365,2,FALSE)</f>
        <v>0.80364985431198932</v>
      </c>
      <c r="G30" s="13">
        <v>56</v>
      </c>
      <c r="H30">
        <f t="shared" si="0"/>
        <v>0.18503974599442363</v>
      </c>
      <c r="I30">
        <f t="shared" si="1"/>
        <v>92</v>
      </c>
      <c r="J30">
        <f t="shared" si="2"/>
        <v>0.9974790327257459</v>
      </c>
      <c r="K30">
        <f t="shared" si="3"/>
        <v>0.90760858354980556</v>
      </c>
      <c r="L30" s="14" t="str">
        <f t="shared" si="4"/>
        <v>UC San Diego</v>
      </c>
      <c r="M30" s="14">
        <f t="shared" si="5"/>
        <v>0.89860562299886815</v>
      </c>
      <c r="N30" s="14">
        <f t="shared" si="6"/>
        <v>28</v>
      </c>
    </row>
    <row r="31" spans="2:14" x14ac:dyDescent="0.25">
      <c r="B31" s="15">
        <v>0.77275955089357229</v>
      </c>
      <c r="C31" t="s">
        <v>227</v>
      </c>
      <c r="D31" s="13">
        <v>58</v>
      </c>
      <c r="E31" s="15" t="s">
        <v>227</v>
      </c>
      <c r="F31">
        <f>VLOOKUP(E31,'RPPF CALCULATION'!$AX$2:$AZ$365,2,FALSE)</f>
        <v>0.83893880308856916</v>
      </c>
      <c r="G31" s="13">
        <v>39</v>
      </c>
      <c r="H31">
        <f t="shared" si="0"/>
        <v>6.6179252194996874E-2</v>
      </c>
      <c r="I31">
        <f t="shared" si="1"/>
        <v>19</v>
      </c>
      <c r="J31">
        <f t="shared" si="2"/>
        <v>0.91390748770289898</v>
      </c>
      <c r="K31">
        <f t="shared" si="3"/>
        <v>0.83156663267692976</v>
      </c>
      <c r="L31" s="14" t="str">
        <f t="shared" si="4"/>
        <v>New Mexico</v>
      </c>
      <c r="M31" s="14">
        <f t="shared" si="5"/>
        <v>0.89832642910794758</v>
      </c>
      <c r="N31" s="14">
        <f t="shared" si="6"/>
        <v>29</v>
      </c>
    </row>
    <row r="32" spans="2:14" x14ac:dyDescent="0.25">
      <c r="B32" s="15">
        <v>0.73357034567384127</v>
      </c>
      <c r="C32" t="s">
        <v>376</v>
      </c>
      <c r="D32" s="13">
        <v>83</v>
      </c>
      <c r="E32" s="15" t="s">
        <v>376</v>
      </c>
      <c r="F32">
        <f>VLOOKUP(E32,'RPPF CALCULATION'!$AX$2:$AZ$365,2,FALSE)</f>
        <v>0.82895207817470706</v>
      </c>
      <c r="G32" s="13">
        <v>26</v>
      </c>
      <c r="H32">
        <f t="shared" si="0"/>
        <v>9.538173250086579E-2</v>
      </c>
      <c r="I32">
        <f t="shared" si="1"/>
        <v>57</v>
      </c>
      <c r="J32">
        <f t="shared" si="2"/>
        <v>0.9331232430949058</v>
      </c>
      <c r="K32">
        <f t="shared" si="3"/>
        <v>0.84905109496735065</v>
      </c>
      <c r="L32" s="14" t="str">
        <f t="shared" si="4"/>
        <v>West Virginia</v>
      </c>
      <c r="M32" s="14">
        <f t="shared" si="5"/>
        <v>0.89776188840711713</v>
      </c>
      <c r="N32" s="14">
        <f t="shared" si="6"/>
        <v>30</v>
      </c>
    </row>
    <row r="33" spans="2:14" x14ac:dyDescent="0.25">
      <c r="B33" s="15">
        <v>0.81253515194418258</v>
      </c>
      <c r="C33" t="s">
        <v>252</v>
      </c>
      <c r="D33" s="13">
        <v>31</v>
      </c>
      <c r="E33" s="15" t="s">
        <v>252</v>
      </c>
      <c r="F33">
        <f>VLOOKUP(E33,'RPPF CALCULATION'!$AX$2:$AZ$365,2,FALSE)</f>
        <v>0.84677188621589006</v>
      </c>
      <c r="G33" s="13">
        <v>61</v>
      </c>
      <c r="H33">
        <f t="shared" si="0"/>
        <v>3.4236734271707481E-2</v>
      </c>
      <c r="I33">
        <f t="shared" si="1"/>
        <v>-30</v>
      </c>
      <c r="J33">
        <f t="shared" si="2"/>
        <v>0.88979805290693048</v>
      </c>
      <c r="K33">
        <f t="shared" si="3"/>
        <v>0.80962939966506375</v>
      </c>
      <c r="L33" s="14" t="str">
        <f t="shared" si="4"/>
        <v>Ohio St.</v>
      </c>
      <c r="M33" s="14">
        <f t="shared" si="5"/>
        <v>0.89686364211293135</v>
      </c>
      <c r="N33" s="14">
        <f t="shared" si="6"/>
        <v>31</v>
      </c>
    </row>
    <row r="34" spans="2:14" x14ac:dyDescent="0.25">
      <c r="B34" s="15">
        <v>0.83162532075733731</v>
      </c>
      <c r="C34" t="s">
        <v>346</v>
      </c>
      <c r="D34" s="13">
        <v>22</v>
      </c>
      <c r="E34" s="15" t="s">
        <v>346</v>
      </c>
      <c r="F34">
        <f>VLOOKUP(E34,'RPPF CALCULATION'!$AX$2:$AZ$365,2,FALSE)</f>
        <v>0.85016173662736383</v>
      </c>
      <c r="G34" s="13">
        <v>28</v>
      </c>
      <c r="H34">
        <f t="shared" si="0"/>
        <v>1.8536415870026524E-2</v>
      </c>
      <c r="I34">
        <f t="shared" si="1"/>
        <v>-6</v>
      </c>
      <c r="J34">
        <f t="shared" si="2"/>
        <v>0.8774875849167233</v>
      </c>
      <c r="K34">
        <f t="shared" si="3"/>
        <v>0.7984280750769216</v>
      </c>
      <c r="L34" s="14" t="str">
        <f t="shared" si="4"/>
        <v>UCLA</v>
      </c>
      <c r="M34" s="14">
        <f t="shared" si="5"/>
        <v>0.8957984974249269</v>
      </c>
      <c r="N34" s="14">
        <f t="shared" si="6"/>
        <v>32</v>
      </c>
    </row>
    <row r="35" spans="2:14" x14ac:dyDescent="0.25">
      <c r="B35" s="15">
        <v>0.77355200744194064</v>
      </c>
      <c r="C35" t="s">
        <v>298</v>
      </c>
      <c r="D35" s="13">
        <v>57</v>
      </c>
      <c r="E35" s="15" t="s">
        <v>298</v>
      </c>
      <c r="F35">
        <f>VLOOKUP(E35,'RPPF CALCULATION'!$AX$2:$AZ$365,2,FALSE)</f>
        <v>0.83555425272468253</v>
      </c>
      <c r="G35" s="13">
        <v>45</v>
      </c>
      <c r="H35">
        <f t="shared" si="0"/>
        <v>6.2002245282741897E-2</v>
      </c>
      <c r="I35">
        <f t="shared" si="1"/>
        <v>12</v>
      </c>
      <c r="J35">
        <f t="shared" si="2"/>
        <v>0.90634593042675737</v>
      </c>
      <c r="K35">
        <f t="shared" si="3"/>
        <v>0.8246863534292791</v>
      </c>
      <c r="L35" s="14" t="str">
        <f t="shared" si="4"/>
        <v>SMU</v>
      </c>
      <c r="M35" s="14">
        <f t="shared" si="5"/>
        <v>0.89538569937610035</v>
      </c>
      <c r="N35" s="14">
        <f t="shared" si="6"/>
        <v>33</v>
      </c>
    </row>
    <row r="36" spans="2:14" x14ac:dyDescent="0.25">
      <c r="B36" s="15">
        <v>0.80059917888406085</v>
      </c>
      <c r="C36" t="s">
        <v>257</v>
      </c>
      <c r="D36" s="13">
        <v>43</v>
      </c>
      <c r="E36" s="15" t="s">
        <v>257</v>
      </c>
      <c r="F36">
        <f>VLOOKUP(E36,'RPPF CALCULATION'!$AX$2:$AZ$365,2,FALSE)</f>
        <v>0.8399918024640044</v>
      </c>
      <c r="G36" s="13">
        <v>16</v>
      </c>
      <c r="H36">
        <f t="shared" si="0"/>
        <v>3.9392623579943553E-2</v>
      </c>
      <c r="I36">
        <f t="shared" si="1"/>
        <v>27</v>
      </c>
      <c r="J36">
        <f t="shared" si="2"/>
        <v>0.8881738584632809</v>
      </c>
      <c r="K36">
        <f t="shared" si="3"/>
        <v>0.80815154121386201</v>
      </c>
      <c r="L36" s="14" t="str">
        <f t="shared" si="4"/>
        <v>Oregon</v>
      </c>
      <c r="M36" s="14">
        <f t="shared" si="5"/>
        <v>0.89365736376872029</v>
      </c>
      <c r="N36" s="14">
        <f t="shared" si="6"/>
        <v>34</v>
      </c>
    </row>
    <row r="37" spans="2:14" x14ac:dyDescent="0.25">
      <c r="B37" s="15">
        <v>0.74644490247253859</v>
      </c>
      <c r="C37" t="s">
        <v>364</v>
      </c>
      <c r="D37" s="13">
        <v>75</v>
      </c>
      <c r="E37" s="15" t="s">
        <v>364</v>
      </c>
      <c r="F37">
        <f>VLOOKUP(E37,'RPPF CALCULATION'!$AX$2:$AZ$365,2,FALSE)</f>
        <v>0.82548540377894264</v>
      </c>
      <c r="G37" s="13">
        <v>33</v>
      </c>
      <c r="H37">
        <f t="shared" si="0"/>
        <v>7.9040501306404054E-2</v>
      </c>
      <c r="I37">
        <f t="shared" si="1"/>
        <v>42</v>
      </c>
      <c r="J37">
        <f t="shared" si="2"/>
        <v>0.91331533750467964</v>
      </c>
      <c r="K37">
        <f t="shared" si="3"/>
        <v>0.83102783377988831</v>
      </c>
      <c r="L37" s="14" t="str">
        <f t="shared" si="4"/>
        <v>Vanderbilt</v>
      </c>
      <c r="M37" s="14">
        <f t="shared" si="5"/>
        <v>0.89241996866688356</v>
      </c>
      <c r="N37" s="14">
        <f t="shared" si="6"/>
        <v>35</v>
      </c>
    </row>
    <row r="38" spans="2:14" x14ac:dyDescent="0.25">
      <c r="B38" s="15">
        <v>0.66193282700502298</v>
      </c>
      <c r="C38" t="s">
        <v>107</v>
      </c>
      <c r="D38" s="13">
        <v>117</v>
      </c>
      <c r="E38" s="15" t="s">
        <v>107</v>
      </c>
      <c r="F38">
        <f>VLOOKUP(E38,'RPPF CALCULATION'!$AX$2:$AZ$365,2,FALSE)</f>
        <v>0.79672210515382502</v>
      </c>
      <c r="G38" s="13">
        <v>67</v>
      </c>
      <c r="H38">
        <f t="shared" si="0"/>
        <v>0.13478927814880204</v>
      </c>
      <c r="I38">
        <f t="shared" si="1"/>
        <v>50</v>
      </c>
      <c r="J38">
        <f t="shared" si="2"/>
        <v>0.94030081572196</v>
      </c>
      <c r="K38">
        <f t="shared" si="3"/>
        <v>0.85558198565441101</v>
      </c>
      <c r="L38" s="14" t="str">
        <f t="shared" si="4"/>
        <v>Drake</v>
      </c>
      <c r="M38" s="14">
        <f t="shared" si="5"/>
        <v>0.88498755486555192</v>
      </c>
      <c r="N38" s="14">
        <f t="shared" si="6"/>
        <v>36</v>
      </c>
    </row>
    <row r="39" spans="2:14" x14ac:dyDescent="0.25">
      <c r="B39" s="15">
        <v>0.9214845507638616</v>
      </c>
      <c r="C39" t="s">
        <v>166</v>
      </c>
      <c r="D39" s="13">
        <v>3</v>
      </c>
      <c r="E39" s="15" t="s">
        <v>166</v>
      </c>
      <c r="F39">
        <f>VLOOKUP(E39,'RPPF CALCULATION'!$AX$2:$AZ$365,2,FALSE)</f>
        <v>0.85968079514240148</v>
      </c>
      <c r="G39" s="13">
        <v>10</v>
      </c>
      <c r="H39">
        <f t="shared" si="0"/>
        <v>-6.1803755621460121E-2</v>
      </c>
      <c r="I39">
        <f t="shared" si="1"/>
        <v>-7</v>
      </c>
      <c r="J39">
        <f t="shared" si="2"/>
        <v>0.8066664719402743</v>
      </c>
      <c r="K39">
        <f t="shared" si="3"/>
        <v>0.73398777315064678</v>
      </c>
      <c r="L39" s="14" t="str">
        <f t="shared" si="4"/>
        <v>Kansas</v>
      </c>
      <c r="M39" s="14">
        <f t="shared" si="5"/>
        <v>0.88477885788308142</v>
      </c>
      <c r="N39" s="14">
        <f t="shared" si="6"/>
        <v>37</v>
      </c>
    </row>
    <row r="40" spans="2:14" x14ac:dyDescent="0.25">
      <c r="B40" s="15">
        <v>0.82944007803442987</v>
      </c>
      <c r="C40" t="s">
        <v>71</v>
      </c>
      <c r="D40" s="13">
        <v>24</v>
      </c>
      <c r="E40" s="15" t="s">
        <v>71</v>
      </c>
      <c r="F40">
        <f>VLOOKUP(E40,'RPPF CALCULATION'!$AX$2:$AZ$365,2,FALSE)</f>
        <v>0.83441688348771281</v>
      </c>
      <c r="G40" s="13">
        <v>43</v>
      </c>
      <c r="H40">
        <f t="shared" si="0"/>
        <v>4.9768054532829398E-3</v>
      </c>
      <c r="I40">
        <f t="shared" si="1"/>
        <v>-19</v>
      </c>
      <c r="J40">
        <f t="shared" si="2"/>
        <v>0.8481831213603287</v>
      </c>
      <c r="K40">
        <f t="shared" si="3"/>
        <v>0.77176387283557091</v>
      </c>
      <c r="L40" s="14" t="str">
        <f t="shared" si="4"/>
        <v>BYU</v>
      </c>
      <c r="M40" s="14">
        <f t="shared" si="5"/>
        <v>0.88310456891159228</v>
      </c>
      <c r="N40" s="14">
        <f t="shared" si="6"/>
        <v>38</v>
      </c>
    </row>
    <row r="41" spans="2:14" x14ac:dyDescent="0.25">
      <c r="B41" s="15">
        <v>0.86219572304992331</v>
      </c>
      <c r="C41" t="s">
        <v>327</v>
      </c>
      <c r="D41" s="13">
        <v>15</v>
      </c>
      <c r="E41" s="15" t="s">
        <v>327</v>
      </c>
      <c r="F41">
        <f>VLOOKUP(E41,'RPPF CALCULATION'!$AX$2:$AZ$365,2,FALSE)</f>
        <v>0.84190649454126454</v>
      </c>
      <c r="G41" s="13">
        <v>59</v>
      </c>
      <c r="H41">
        <f t="shared" si="0"/>
        <v>-2.0289228508658774E-2</v>
      </c>
      <c r="I41">
        <f t="shared" si="1"/>
        <v>-44</v>
      </c>
      <c r="J41">
        <f t="shared" si="2"/>
        <v>0.83040669845193871</v>
      </c>
      <c r="K41">
        <f t="shared" si="3"/>
        <v>0.75558906265196457</v>
      </c>
      <c r="L41" s="14" t="str">
        <f t="shared" si="4"/>
        <v>Texas</v>
      </c>
      <c r="M41" s="14">
        <f t="shared" si="5"/>
        <v>0.88252021232215572</v>
      </c>
      <c r="N41" s="14">
        <f t="shared" si="6"/>
        <v>39</v>
      </c>
    </row>
    <row r="42" spans="2:14" x14ac:dyDescent="0.25">
      <c r="B42" s="15">
        <v>0.74584694854654376</v>
      </c>
      <c r="C42" t="s">
        <v>291</v>
      </c>
      <c r="D42" s="13">
        <v>76</v>
      </c>
      <c r="E42" s="15" t="s">
        <v>291</v>
      </c>
      <c r="F42">
        <f>VLOOKUP(E42,'RPPF CALCULATION'!$AX$2:$AZ$365,2,FALSE)</f>
        <v>0.81303573269186491</v>
      </c>
      <c r="G42" s="13">
        <v>29</v>
      </c>
      <c r="H42">
        <f t="shared" si="0"/>
        <v>6.7188784145321145E-2</v>
      </c>
      <c r="I42">
        <f t="shared" si="1"/>
        <v>47</v>
      </c>
      <c r="J42">
        <f t="shared" si="2"/>
        <v>0.889013949256519</v>
      </c>
      <c r="K42">
        <f t="shared" si="3"/>
        <v>0.80891594185777382</v>
      </c>
      <c r="L42" s="14" t="str">
        <f t="shared" si="4"/>
        <v>San Diego St.</v>
      </c>
      <c r="M42" s="14">
        <f t="shared" si="5"/>
        <v>0.88223951241722898</v>
      </c>
      <c r="N42" s="14">
        <f t="shared" si="6"/>
        <v>40</v>
      </c>
    </row>
    <row r="43" spans="2:14" x14ac:dyDescent="0.25">
      <c r="B43" s="15">
        <v>0.78394836993920969</v>
      </c>
      <c r="C43" t="s">
        <v>365</v>
      </c>
      <c r="D43" s="13">
        <v>51</v>
      </c>
      <c r="E43" s="15" t="s">
        <v>365</v>
      </c>
      <c r="F43">
        <f>VLOOKUP(E43,'RPPF CALCULATION'!$AX$2:$AZ$365,2,FALSE)</f>
        <v>0.8216136051179701</v>
      </c>
      <c r="G43" s="13">
        <v>50</v>
      </c>
      <c r="H43">
        <f t="shared" si="0"/>
        <v>3.7665235178760414E-2</v>
      </c>
      <c r="I43">
        <f t="shared" si="1"/>
        <v>1</v>
      </c>
      <c r="J43">
        <f t="shared" si="2"/>
        <v>0.86806827271606346</v>
      </c>
      <c r="K43">
        <f t="shared" si="3"/>
        <v>0.7898574201318318</v>
      </c>
      <c r="L43" s="14" t="str">
        <f t="shared" si="4"/>
        <v>VCU</v>
      </c>
      <c r="M43" s="14">
        <f t="shared" si="5"/>
        <v>0.88173633932088968</v>
      </c>
      <c r="N43" s="14">
        <f t="shared" si="6"/>
        <v>41</v>
      </c>
    </row>
    <row r="44" spans="2:14" x14ac:dyDescent="0.25">
      <c r="B44" s="15">
        <v>0.65311186383028841</v>
      </c>
      <c r="C44" t="s">
        <v>176</v>
      </c>
      <c r="D44" s="13">
        <v>123</v>
      </c>
      <c r="E44" s="15" t="s">
        <v>176</v>
      </c>
      <c r="F44">
        <f>VLOOKUP(E44,'RPPF CALCULATION'!$AX$2:$AZ$365,2,FALSE)</f>
        <v>0.7894678282620623</v>
      </c>
      <c r="G44" s="13">
        <v>52</v>
      </c>
      <c r="H44">
        <f t="shared" si="0"/>
        <v>0.13635596443177389</v>
      </c>
      <c r="I44">
        <f t="shared" si="1"/>
        <v>71</v>
      </c>
      <c r="J44">
        <f t="shared" si="2"/>
        <v>0.93461322511316913</v>
      </c>
      <c r="K44">
        <f t="shared" si="3"/>
        <v>0.85040683320819899</v>
      </c>
      <c r="L44" s="14" t="str">
        <f t="shared" si="4"/>
        <v>Liberty</v>
      </c>
      <c r="M44" s="14">
        <f t="shared" si="5"/>
        <v>0.88068586930050874</v>
      </c>
      <c r="N44" s="14">
        <f t="shared" si="6"/>
        <v>42</v>
      </c>
    </row>
    <row r="45" spans="2:14" x14ac:dyDescent="0.25">
      <c r="B45" s="15">
        <v>0.86915925000688987</v>
      </c>
      <c r="C45" t="s">
        <v>98</v>
      </c>
      <c r="D45" s="13">
        <v>11</v>
      </c>
      <c r="E45" s="15" t="s">
        <v>98</v>
      </c>
      <c r="F45">
        <f>VLOOKUP(E45,'RPPF CALCULATION'!$AX$2:$AZ$365,2,FALSE)</f>
        <v>0.83764475606710798</v>
      </c>
      <c r="G45" s="13">
        <v>63</v>
      </c>
      <c r="H45">
        <f t="shared" si="0"/>
        <v>-3.1514493939781896E-2</v>
      </c>
      <c r="I45">
        <f t="shared" si="1"/>
        <v>-52</v>
      </c>
      <c r="J45">
        <f t="shared" si="2"/>
        <v>0.81491969454665902</v>
      </c>
      <c r="K45">
        <f t="shared" si="3"/>
        <v>0.74149740035457179</v>
      </c>
      <c r="L45" s="14" t="str">
        <f t="shared" si="4"/>
        <v>Creighton</v>
      </c>
      <c r="M45" s="14">
        <f t="shared" si="5"/>
        <v>0.87742022229067718</v>
      </c>
      <c r="N45" s="14">
        <f t="shared" si="6"/>
        <v>43</v>
      </c>
    </row>
    <row r="46" spans="2:14" x14ac:dyDescent="0.25">
      <c r="B46" s="15">
        <v>0.87566504355692631</v>
      </c>
      <c r="C46" t="s">
        <v>95</v>
      </c>
      <c r="D46" s="13">
        <v>10</v>
      </c>
      <c r="E46" s="15" t="s">
        <v>95</v>
      </c>
      <c r="F46">
        <f>VLOOKUP(E46,'RPPF CALCULATION'!$AX$2:$AZ$365,2,FALSE)</f>
        <v>0.83779045533268359</v>
      </c>
      <c r="G46" s="13">
        <v>15</v>
      </c>
      <c r="H46">
        <f t="shared" si="0"/>
        <v>-3.7874588224242722E-2</v>
      </c>
      <c r="I46">
        <f t="shared" si="1"/>
        <v>-5</v>
      </c>
      <c r="J46">
        <f t="shared" si="2"/>
        <v>0.80870529952777381</v>
      </c>
      <c r="K46">
        <f t="shared" si="3"/>
        <v>0.73584290730192425</v>
      </c>
      <c r="L46" s="14" t="str">
        <f t="shared" si="4"/>
        <v>Connecticut</v>
      </c>
      <c r="M46" s="14">
        <f t="shared" si="5"/>
        <v>0.87613875729435398</v>
      </c>
      <c r="N46" s="14">
        <f t="shared" si="6"/>
        <v>44</v>
      </c>
    </row>
    <row r="47" spans="2:14" x14ac:dyDescent="0.25">
      <c r="B47" s="15">
        <v>0.81292827029877746</v>
      </c>
      <c r="C47" t="s">
        <v>49</v>
      </c>
      <c r="D47" s="13">
        <v>30</v>
      </c>
      <c r="E47" s="15" t="s">
        <v>49</v>
      </c>
      <c r="F47">
        <f>VLOOKUP(E47,'RPPF CALCULATION'!$AX$2:$AZ$365,2,FALSE)</f>
        <v>0.82016570507673381</v>
      </c>
      <c r="G47" s="13">
        <v>53</v>
      </c>
      <c r="H47">
        <f t="shared" si="0"/>
        <v>7.237434777956353E-3</v>
      </c>
      <c r="I47">
        <f t="shared" si="1"/>
        <v>-23</v>
      </c>
      <c r="J47">
        <f t="shared" si="2"/>
        <v>0.8361925722740231</v>
      </c>
      <c r="K47">
        <f t="shared" si="3"/>
        <v>0.76085364323157834</v>
      </c>
      <c r="L47" s="14" t="str">
        <f t="shared" si="4"/>
        <v>Arkansas</v>
      </c>
      <c r="M47" s="14">
        <f t="shared" si="5"/>
        <v>0.87454569204528043</v>
      </c>
      <c r="N47" s="14">
        <f t="shared" si="6"/>
        <v>45</v>
      </c>
    </row>
    <row r="48" spans="2:14" x14ac:dyDescent="0.25">
      <c r="B48" s="15">
        <v>0.80998996532259726</v>
      </c>
      <c r="C48" t="s">
        <v>199</v>
      </c>
      <c r="D48" s="13">
        <v>35</v>
      </c>
      <c r="E48" s="15" t="s">
        <v>199</v>
      </c>
      <c r="F48">
        <f>VLOOKUP(E48,'RPPF CALCULATION'!$AX$2:$AZ$365,2,FALSE)</f>
        <v>0.81708536355906425</v>
      </c>
      <c r="G48" s="13">
        <v>30</v>
      </c>
      <c r="H48">
        <f t="shared" si="0"/>
        <v>7.0953982364669876E-3</v>
      </c>
      <c r="I48">
        <f t="shared" si="1"/>
        <v>5</v>
      </c>
      <c r="J48">
        <f t="shared" si="2"/>
        <v>0.83297019421486418</v>
      </c>
      <c r="K48">
        <f t="shared" si="3"/>
        <v>0.75792159364458789</v>
      </c>
      <c r="L48" s="14" t="str">
        <f t="shared" si="4"/>
        <v>Memphis</v>
      </c>
      <c r="M48" s="14">
        <f t="shared" si="5"/>
        <v>0.87255613977910329</v>
      </c>
      <c r="N48" s="14">
        <f t="shared" si="6"/>
        <v>46</v>
      </c>
    </row>
    <row r="49" spans="2:14" x14ac:dyDescent="0.25">
      <c r="B49" s="15">
        <v>0.86570443407388642</v>
      </c>
      <c r="C49" t="s">
        <v>56</v>
      </c>
      <c r="D49" s="13">
        <v>13</v>
      </c>
      <c r="E49" s="15" t="s">
        <v>56</v>
      </c>
      <c r="F49">
        <f>VLOOKUP(E49,'RPPF CALCULATION'!$AX$2:$AZ$365,2,FALSE)</f>
        <v>0.82943229682227815</v>
      </c>
      <c r="G49" s="13">
        <v>51</v>
      </c>
      <c r="H49">
        <f t="shared" si="0"/>
        <v>-3.6272137251608272E-2</v>
      </c>
      <c r="I49">
        <f t="shared" si="1"/>
        <v>-38</v>
      </c>
      <c r="J49">
        <f t="shared" si="2"/>
        <v>0.80194959199000282</v>
      </c>
      <c r="K49">
        <f t="shared" si="3"/>
        <v>0.72969587267957448</v>
      </c>
      <c r="L49" s="14" t="str">
        <f t="shared" si="4"/>
        <v>Baylor</v>
      </c>
      <c r="M49" s="14">
        <f t="shared" si="5"/>
        <v>0.87116866081097843</v>
      </c>
      <c r="N49" s="14">
        <f t="shared" si="6"/>
        <v>47</v>
      </c>
    </row>
    <row r="50" spans="2:14" x14ac:dyDescent="0.25">
      <c r="B50" s="15">
        <v>0.78152790398226502</v>
      </c>
      <c r="C50" t="s">
        <v>253</v>
      </c>
      <c r="D50" s="13">
        <v>52</v>
      </c>
      <c r="E50" s="15" t="s">
        <v>253</v>
      </c>
      <c r="F50">
        <f>VLOOKUP(E50,'RPPF CALCULATION'!$AX$2:$AZ$365,2,FALSE)</f>
        <v>0.80813404638120212</v>
      </c>
      <c r="G50" s="13">
        <v>38</v>
      </c>
      <c r="H50">
        <f t="shared" si="0"/>
        <v>2.6606142398937105E-2</v>
      </c>
      <c r="I50">
        <f t="shared" si="1"/>
        <v>14</v>
      </c>
      <c r="J50">
        <f t="shared" si="2"/>
        <v>0.84352962119947217</v>
      </c>
      <c r="K50">
        <f t="shared" si="3"/>
        <v>0.76752964178812488</v>
      </c>
      <c r="L50" s="14" t="str">
        <f t="shared" si="4"/>
        <v>Oklahoma</v>
      </c>
      <c r="M50" s="14">
        <f t="shared" si="5"/>
        <v>0.87091118972424342</v>
      </c>
      <c r="N50" s="14">
        <f t="shared" si="6"/>
        <v>48</v>
      </c>
    </row>
    <row r="51" spans="2:14" x14ac:dyDescent="0.25">
      <c r="B51" s="15">
        <v>0.6445181050725024</v>
      </c>
      <c r="C51" t="s">
        <v>389</v>
      </c>
      <c r="D51" s="13">
        <v>129</v>
      </c>
      <c r="E51" s="15" t="s">
        <v>389</v>
      </c>
      <c r="F51">
        <f>VLOOKUP(E51,'RPPF CALCULATION'!$AX$2:$AZ$365,2,FALSE)</f>
        <v>0.7736981429161659</v>
      </c>
      <c r="G51" s="13">
        <v>75</v>
      </c>
      <c r="H51">
        <f t="shared" si="0"/>
        <v>0.1291800378436635</v>
      </c>
      <c r="I51">
        <f t="shared" si="1"/>
        <v>54</v>
      </c>
      <c r="J51">
        <f t="shared" si="2"/>
        <v>0.91166761317916234</v>
      </c>
      <c r="K51">
        <f t="shared" si="3"/>
        <v>0.82952856543228537</v>
      </c>
      <c r="L51" s="14" t="str">
        <f t="shared" si="4"/>
        <v>Yale</v>
      </c>
      <c r="M51" s="14">
        <f t="shared" si="5"/>
        <v>0.86927321126519863</v>
      </c>
      <c r="N51" s="14">
        <f t="shared" si="6"/>
        <v>49</v>
      </c>
    </row>
    <row r="52" spans="2:14" x14ac:dyDescent="0.25">
      <c r="B52" s="15">
        <v>0.70932631473193219</v>
      </c>
      <c r="C52" t="s">
        <v>294</v>
      </c>
      <c r="D52" s="13">
        <v>98</v>
      </c>
      <c r="E52" s="15" t="s">
        <v>294</v>
      </c>
      <c r="F52">
        <f>VLOOKUP(E52,'RPPF CALCULATION'!$AX$2:$AZ$365,2,FALSE)</f>
        <v>0.78795991485358785</v>
      </c>
      <c r="G52" s="13">
        <v>71</v>
      </c>
      <c r="H52">
        <f t="shared" si="0"/>
        <v>7.8633600121655656E-2</v>
      </c>
      <c r="I52">
        <f t="shared" si="1"/>
        <v>27</v>
      </c>
      <c r="J52">
        <f t="shared" si="2"/>
        <v>0.87538294739457645</v>
      </c>
      <c r="K52">
        <f t="shared" si="3"/>
        <v>0.79651306030699542</v>
      </c>
      <c r="L52" s="14" t="str">
        <f t="shared" si="4"/>
        <v>Santa Clara</v>
      </c>
      <c r="M52" s="14">
        <f t="shared" si="5"/>
        <v>0.8685635574820193</v>
      </c>
      <c r="N52" s="14">
        <f t="shared" si="6"/>
        <v>50</v>
      </c>
    </row>
    <row r="53" spans="2:14" x14ac:dyDescent="0.25">
      <c r="B53" s="15">
        <v>0.80899588818471513</v>
      </c>
      <c r="C53" t="s">
        <v>388</v>
      </c>
      <c r="D53" s="13">
        <v>36</v>
      </c>
      <c r="E53" s="15" t="s">
        <v>388</v>
      </c>
      <c r="F53">
        <f>VLOOKUP(E53,'RPPF CALCULATION'!$AX$2:$AZ$365,2,FALSE)</f>
        <v>0.80946828336174559</v>
      </c>
      <c r="G53" s="13">
        <v>69</v>
      </c>
      <c r="H53">
        <f t="shared" si="0"/>
        <v>4.7239517703046019E-4</v>
      </c>
      <c r="I53">
        <f t="shared" si="1"/>
        <v>-33</v>
      </c>
      <c r="J53">
        <f t="shared" si="2"/>
        <v>0.81873011095810899</v>
      </c>
      <c r="K53">
        <f t="shared" si="3"/>
        <v>0.74496450746005205</v>
      </c>
      <c r="L53" s="14" t="str">
        <f t="shared" si="4"/>
        <v>Xavier</v>
      </c>
      <c r="M53" s="14">
        <f t="shared" si="5"/>
        <v>0.86630001867122874</v>
      </c>
      <c r="N53" s="14">
        <f t="shared" si="6"/>
        <v>51</v>
      </c>
    </row>
    <row r="54" spans="2:14" x14ac:dyDescent="0.25">
      <c r="B54" s="15">
        <v>0.79280710347884398</v>
      </c>
      <c r="C54" t="s">
        <v>134</v>
      </c>
      <c r="D54" s="13">
        <v>46</v>
      </c>
      <c r="E54" s="15" t="s">
        <v>134</v>
      </c>
      <c r="F54">
        <f>VLOOKUP(E54,'RPPF CALCULATION'!$AX$2:$AZ$365,2,FALSE)</f>
        <v>0.80285072771258448</v>
      </c>
      <c r="G54" s="13">
        <v>40</v>
      </c>
      <c r="H54">
        <f t="shared" si="0"/>
        <v>1.00436242337405E-2</v>
      </c>
      <c r="I54">
        <f t="shared" si="1"/>
        <v>6</v>
      </c>
      <c r="J54">
        <f t="shared" si="2"/>
        <v>0.82168378436565792</v>
      </c>
      <c r="K54">
        <f t="shared" si="3"/>
        <v>0.74765206203487722</v>
      </c>
      <c r="L54" s="14" t="str">
        <f t="shared" si="4"/>
        <v>Georgia</v>
      </c>
      <c r="M54" s="14">
        <f t="shared" si="5"/>
        <v>0.86408208783794094</v>
      </c>
      <c r="N54" s="14">
        <f t="shared" si="6"/>
        <v>52</v>
      </c>
    </row>
    <row r="55" spans="2:14" x14ac:dyDescent="0.25">
      <c r="B55" s="15">
        <v>0.7257458644086886</v>
      </c>
      <c r="C55" t="s">
        <v>240</v>
      </c>
      <c r="D55" s="13">
        <v>87</v>
      </c>
      <c r="E55" s="15" t="s">
        <v>240</v>
      </c>
      <c r="F55">
        <f>VLOOKUP(E55,'RPPF CALCULATION'!$AX$2:$AZ$365,2,FALSE)</f>
        <v>0.7856186058035679</v>
      </c>
      <c r="G55" s="13">
        <v>70</v>
      </c>
      <c r="H55">
        <f t="shared" si="0"/>
        <v>5.9872741394879303E-2</v>
      </c>
      <c r="I55">
        <f t="shared" si="1"/>
        <v>17</v>
      </c>
      <c r="J55">
        <f t="shared" si="2"/>
        <v>0.85428077961778015</v>
      </c>
      <c r="K55">
        <f t="shared" si="3"/>
        <v>0.77731214682674754</v>
      </c>
      <c r="L55" s="14" t="str">
        <f t="shared" si="4"/>
        <v>North Texas</v>
      </c>
      <c r="M55" s="14">
        <f t="shared" si="5"/>
        <v>0.86330634593288536</v>
      </c>
      <c r="N55" s="14">
        <f t="shared" si="6"/>
        <v>53</v>
      </c>
    </row>
    <row r="56" spans="2:14" x14ac:dyDescent="0.25">
      <c r="B56" s="15">
        <v>0.78970426835524654</v>
      </c>
      <c r="C56" t="s">
        <v>223</v>
      </c>
      <c r="D56" s="13">
        <v>48</v>
      </c>
      <c r="E56" s="15" t="s">
        <v>223</v>
      </c>
      <c r="F56">
        <f>VLOOKUP(E56,'RPPF CALCULATION'!$AX$2:$AZ$365,2,FALSE)</f>
        <v>0.79958642040022687</v>
      </c>
      <c r="G56" s="13">
        <v>35</v>
      </c>
      <c r="H56">
        <f t="shared" si="0"/>
        <v>9.8821520449803302E-3</v>
      </c>
      <c r="I56">
        <f t="shared" si="1"/>
        <v>13</v>
      </c>
      <c r="J56">
        <f t="shared" si="2"/>
        <v>0.81825800486454014</v>
      </c>
      <c r="K56">
        <f t="shared" si="3"/>
        <v>0.74453493698407092</v>
      </c>
      <c r="L56" s="14" t="str">
        <f t="shared" si="4"/>
        <v>Nebraska</v>
      </c>
      <c r="M56" s="14">
        <f t="shared" si="5"/>
        <v>0.86195433383027453</v>
      </c>
      <c r="N56" s="14">
        <f t="shared" si="6"/>
        <v>54</v>
      </c>
    </row>
    <row r="57" spans="2:14" x14ac:dyDescent="0.25">
      <c r="B57" s="15">
        <v>0.7542856412755885</v>
      </c>
      <c r="C57" t="s">
        <v>48</v>
      </c>
      <c r="D57" s="13">
        <v>69</v>
      </c>
      <c r="E57" s="15" t="s">
        <v>48</v>
      </c>
      <c r="F57">
        <f>VLOOKUP(E57,'RPPF CALCULATION'!$AX$2:$AZ$365,2,FALSE)</f>
        <v>0.790523044431791</v>
      </c>
      <c r="G57" s="13">
        <v>55</v>
      </c>
      <c r="H57">
        <f t="shared" si="0"/>
        <v>3.6237403156202497E-2</v>
      </c>
      <c r="I57">
        <f t="shared" si="1"/>
        <v>14</v>
      </c>
      <c r="J57">
        <f t="shared" si="2"/>
        <v>0.83554988000732644</v>
      </c>
      <c r="K57">
        <f t="shared" si="3"/>
        <v>0.76026885598423044</v>
      </c>
      <c r="L57" s="14" t="str">
        <f t="shared" si="4"/>
        <v>Arizona St.</v>
      </c>
      <c r="M57" s="14">
        <f t="shared" si="5"/>
        <v>0.86162901756246901</v>
      </c>
      <c r="N57" s="14">
        <f t="shared" si="6"/>
        <v>55</v>
      </c>
    </row>
    <row r="58" spans="2:14" x14ac:dyDescent="0.25">
      <c r="B58" s="15">
        <v>0.73132805911773269</v>
      </c>
      <c r="C58" t="s">
        <v>131</v>
      </c>
      <c r="D58" s="13">
        <v>85</v>
      </c>
      <c r="E58" s="15" t="s">
        <v>131</v>
      </c>
      <c r="F58">
        <f>VLOOKUP(E58,'RPPF CALCULATION'!$AX$2:$AZ$365,2,FALSE)</f>
        <v>0.78464595648304136</v>
      </c>
      <c r="G58" s="13">
        <v>89</v>
      </c>
      <c r="H58">
        <f t="shared" si="0"/>
        <v>5.3317897365308675E-2</v>
      </c>
      <c r="I58">
        <f t="shared" si="1"/>
        <v>-4</v>
      </c>
      <c r="J58">
        <f t="shared" si="2"/>
        <v>0.84675328626768298</v>
      </c>
      <c r="K58">
        <f t="shared" si="3"/>
        <v>0.7704628624277633</v>
      </c>
      <c r="L58" s="14" t="str">
        <f t="shared" si="4"/>
        <v>George Mason</v>
      </c>
      <c r="M58" s="14">
        <f t="shared" si="5"/>
        <v>0.86135244049133719</v>
      </c>
      <c r="N58" s="14">
        <f t="shared" si="6"/>
        <v>56</v>
      </c>
    </row>
    <row r="59" spans="2:14" x14ac:dyDescent="0.25">
      <c r="B59" s="15">
        <v>0.7802244936415843</v>
      </c>
      <c r="C59" t="s">
        <v>353</v>
      </c>
      <c r="D59" s="13">
        <v>54</v>
      </c>
      <c r="E59" s="15" t="s">
        <v>353</v>
      </c>
      <c r="F59">
        <f>VLOOKUP(E59,'RPPF CALCULATION'!$AX$2:$AZ$365,2,FALSE)</f>
        <v>0.79499368811443594</v>
      </c>
      <c r="G59" s="13">
        <v>82</v>
      </c>
      <c r="H59">
        <f t="shared" si="0"/>
        <v>1.4769194472851632E-2</v>
      </c>
      <c r="I59">
        <f t="shared" si="1"/>
        <v>-28</v>
      </c>
      <c r="J59">
        <f t="shared" si="2"/>
        <v>0.81855231500662051</v>
      </c>
      <c r="K59">
        <f t="shared" si="3"/>
        <v>0.74480273049392343</v>
      </c>
      <c r="L59" s="14" t="str">
        <f t="shared" si="4"/>
        <v>USC</v>
      </c>
      <c r="M59" s="14">
        <f t="shared" si="5"/>
        <v>0.86003220573930372</v>
      </c>
      <c r="N59" s="14">
        <f t="shared" si="6"/>
        <v>57</v>
      </c>
    </row>
    <row r="60" spans="2:14" x14ac:dyDescent="0.25">
      <c r="B60" s="15">
        <v>0.73325471196386882</v>
      </c>
      <c r="C60" t="s">
        <v>292</v>
      </c>
      <c r="D60" s="13">
        <v>84</v>
      </c>
      <c r="E60" s="15" t="s">
        <v>292</v>
      </c>
      <c r="F60">
        <f>VLOOKUP(E60,'RPPF CALCULATION'!$AX$2:$AZ$365,2,FALSE)</f>
        <v>0.78128592663371332</v>
      </c>
      <c r="G60" s="13">
        <v>66</v>
      </c>
      <c r="H60">
        <f t="shared" si="0"/>
        <v>4.8031214669844502E-2</v>
      </c>
      <c r="I60">
        <f t="shared" si="1"/>
        <v>18</v>
      </c>
      <c r="J60">
        <f t="shared" si="2"/>
        <v>0.83810657372289077</v>
      </c>
      <c r="K60">
        <f t="shared" si="3"/>
        <v>0.76259519777751406</v>
      </c>
      <c r="L60" s="14" t="str">
        <f t="shared" si="4"/>
        <v>San Francisco</v>
      </c>
      <c r="M60" s="14">
        <f t="shared" si="5"/>
        <v>0.85811148938479709</v>
      </c>
      <c r="N60" s="14">
        <f t="shared" si="6"/>
        <v>58</v>
      </c>
    </row>
    <row r="61" spans="2:14" x14ac:dyDescent="0.25">
      <c r="B61" s="15">
        <v>0.82830296486032751</v>
      </c>
      <c r="C61" t="s">
        <v>87</v>
      </c>
      <c r="D61" s="13">
        <v>26</v>
      </c>
      <c r="E61" s="15" t="s">
        <v>87</v>
      </c>
      <c r="F61">
        <f>VLOOKUP(E61,'RPPF CALCULATION'!$AX$2:$AZ$365,2,FALSE)</f>
        <v>0.80395698328917298</v>
      </c>
      <c r="G61" s="13">
        <v>31</v>
      </c>
      <c r="H61">
        <f t="shared" si="0"/>
        <v>-2.4345981571154529E-2</v>
      </c>
      <c r="I61">
        <f t="shared" si="1"/>
        <v>-5</v>
      </c>
      <c r="J61">
        <f t="shared" si="2"/>
        <v>0.78840043413735139</v>
      </c>
      <c r="K61">
        <f t="shared" si="3"/>
        <v>0.71736746119072992</v>
      </c>
      <c r="L61" s="14" t="str">
        <f t="shared" si="4"/>
        <v>Cincinnati</v>
      </c>
      <c r="M61" s="14">
        <f t="shared" si="5"/>
        <v>0.85743722042959503</v>
      </c>
      <c r="N61" s="14">
        <f t="shared" si="6"/>
        <v>59</v>
      </c>
    </row>
    <row r="62" spans="2:14" x14ac:dyDescent="0.25">
      <c r="B62" s="15">
        <v>0.75332293192570132</v>
      </c>
      <c r="C62" t="s">
        <v>397</v>
      </c>
      <c r="D62" s="13">
        <v>72</v>
      </c>
      <c r="E62" s="15" t="s">
        <v>397</v>
      </c>
      <c r="F62">
        <f>VLOOKUP(E62,'RPPF CALCULATION'!$AX$2:$AZ$365,2,FALSE)</f>
        <v>0.77839471639658209</v>
      </c>
      <c r="G62" s="13">
        <v>64</v>
      </c>
      <c r="H62">
        <f t="shared" si="0"/>
        <v>2.5071784470880765E-2</v>
      </c>
      <c r="I62">
        <f t="shared" si="1"/>
        <v>8</v>
      </c>
      <c r="J62">
        <f t="shared" si="2"/>
        <v>0.81225593328679579</v>
      </c>
      <c r="K62">
        <f t="shared" si="3"/>
        <v>0.73907363754386612</v>
      </c>
      <c r="L62" s="14" t="str">
        <f t="shared" si="4"/>
        <v>McNeese</v>
      </c>
      <c r="M62" s="14">
        <f t="shared" si="5"/>
        <v>0.8514871394974618</v>
      </c>
      <c r="N62" s="14">
        <f t="shared" si="6"/>
        <v>60</v>
      </c>
    </row>
    <row r="63" spans="2:14" x14ac:dyDescent="0.25">
      <c r="B63" s="15">
        <v>0.88003363785626409</v>
      </c>
      <c r="C63" t="s">
        <v>234</v>
      </c>
      <c r="D63" s="13">
        <v>9</v>
      </c>
      <c r="E63" s="15" t="s">
        <v>234</v>
      </c>
      <c r="F63">
        <f>VLOOKUP(E63,'RPPF CALCULATION'!$AX$2:$AZ$365,2,FALSE)</f>
        <v>0.8080554224775266</v>
      </c>
      <c r="G63" s="13">
        <v>36</v>
      </c>
      <c r="H63">
        <f t="shared" si="0"/>
        <v>-7.1978215378737498E-2</v>
      </c>
      <c r="I63">
        <f t="shared" si="1"/>
        <v>-27</v>
      </c>
      <c r="J63">
        <f t="shared" si="2"/>
        <v>0.74486663951812204</v>
      </c>
      <c r="K63">
        <f t="shared" si="3"/>
        <v>0.67775595621208784</v>
      </c>
      <c r="L63" s="14" t="str">
        <f t="shared" si="4"/>
        <v>North Carolina</v>
      </c>
      <c r="M63" s="14">
        <f t="shared" si="5"/>
        <v>0.84947701802864339</v>
      </c>
      <c r="N63" s="14">
        <f t="shared" si="6"/>
        <v>61</v>
      </c>
    </row>
    <row r="64" spans="2:14" x14ac:dyDescent="0.25">
      <c r="B64" s="15">
        <v>0.74486511709639081</v>
      </c>
      <c r="C64" t="s">
        <v>70</v>
      </c>
      <c r="D64" s="13">
        <v>77</v>
      </c>
      <c r="E64" s="15" t="s">
        <v>70</v>
      </c>
      <c r="F64">
        <f>VLOOKUP(E64,'RPPF CALCULATION'!$AX$2:$AZ$365,2,FALSE)</f>
        <v>0.77392433941611272</v>
      </c>
      <c r="G64" s="13">
        <v>60</v>
      </c>
      <c r="H64">
        <f t="shared" si="0"/>
        <v>2.9059222319721911E-2</v>
      </c>
      <c r="I64">
        <f t="shared" si="1"/>
        <v>17</v>
      </c>
      <c r="J64">
        <f t="shared" si="2"/>
        <v>0.81177299415516757</v>
      </c>
      <c r="K64">
        <f t="shared" si="3"/>
        <v>0.73863421006036301</v>
      </c>
      <c r="L64" s="14" t="str">
        <f t="shared" si="4"/>
        <v>Butler</v>
      </c>
      <c r="M64" s="14">
        <f t="shared" si="5"/>
        <v>0.84942646727824522</v>
      </c>
      <c r="N64" s="14">
        <f t="shared" si="6"/>
        <v>62</v>
      </c>
    </row>
    <row r="65" spans="2:14" x14ac:dyDescent="0.25">
      <c r="B65" s="15">
        <v>0.80582960223164835</v>
      </c>
      <c r="C65" t="s">
        <v>367</v>
      </c>
      <c r="D65" s="13">
        <v>39</v>
      </c>
      <c r="E65" s="15" t="s">
        <v>367</v>
      </c>
      <c r="F65">
        <f>VLOOKUP(E65,'RPPF CALCULATION'!$AX$2:$AZ$365,2,FALSE)</f>
        <v>0.78498095433541182</v>
      </c>
      <c r="G65" s="13">
        <v>44</v>
      </c>
      <c r="H65">
        <f t="shared" si="0"/>
        <v>-2.0848647896236527E-2</v>
      </c>
      <c r="I65">
        <f t="shared" si="1"/>
        <v>-5</v>
      </c>
      <c r="J65">
        <f t="shared" si="2"/>
        <v>0.77292173885850823</v>
      </c>
      <c r="K65">
        <f t="shared" si="3"/>
        <v>0.70328335893262006</v>
      </c>
      <c r="L65" s="14" t="str">
        <f t="shared" si="4"/>
        <v>Villanova</v>
      </c>
      <c r="M65" s="14">
        <f t="shared" si="5"/>
        <v>0.84592148577020831</v>
      </c>
      <c r="N65" s="14">
        <f t="shared" si="6"/>
        <v>63</v>
      </c>
    </row>
    <row r="66" spans="2:14" x14ac:dyDescent="0.25">
      <c r="B66" s="15">
        <v>0.6378710554352548</v>
      </c>
      <c r="C66" t="s">
        <v>311</v>
      </c>
      <c r="D66" s="13">
        <v>135</v>
      </c>
      <c r="E66" s="15" t="s">
        <v>311</v>
      </c>
      <c r="F66">
        <f>VLOOKUP(E66,'RPPF CALCULATION'!$AX$2:$AZ$365,2,FALSE)</f>
        <v>0.74361342265376063</v>
      </c>
      <c r="G66" s="13">
        <v>46</v>
      </c>
      <c r="H66">
        <f t="shared" si="0"/>
        <v>0.10574236721850583</v>
      </c>
      <c r="I66">
        <f t="shared" si="1"/>
        <v>89</v>
      </c>
      <c r="J66">
        <f t="shared" si="2"/>
        <v>0.8581452222915994</v>
      </c>
      <c r="K66">
        <f t="shared" si="3"/>
        <v>0.78082841255898061</v>
      </c>
      <c r="L66" s="14" t="str">
        <f t="shared" si="4"/>
        <v>St. Bonaventure</v>
      </c>
      <c r="M66" s="14">
        <f t="shared" si="5"/>
        <v>0.8452989319637213</v>
      </c>
      <c r="N66" s="14">
        <f t="shared" si="6"/>
        <v>64</v>
      </c>
    </row>
    <row r="67" spans="2:14" x14ac:dyDescent="0.25">
      <c r="B67" s="15">
        <v>0.51107707765693822</v>
      </c>
      <c r="C67" t="s">
        <v>238</v>
      </c>
      <c r="D67" s="13">
        <v>225</v>
      </c>
      <c r="E67" s="15" t="s">
        <v>238</v>
      </c>
      <c r="F67">
        <f>VLOOKUP(E67,'RPPF CALCULATION'!$AX$2:$AZ$365,2,FALSE)</f>
        <v>0.71352199747324474</v>
      </c>
      <c r="G67" s="13">
        <v>90</v>
      </c>
      <c r="H67">
        <f t="shared" ref="H67:H130" si="7">F67-B67</f>
        <v>0.20244491981630652</v>
      </c>
      <c r="I67">
        <f t="shared" ref="I67:I130" si="8">D67-G67</f>
        <v>135</v>
      </c>
      <c r="J67">
        <f t="shared" ref="J67:J130" si="9">(F67-(-H67-$R$2))</f>
        <v>0.92475634970888421</v>
      </c>
      <c r="K67">
        <f t="shared" ref="K67:K130" si="10">ABS(J67/$S$2)</f>
        <v>0.84143803844620457</v>
      </c>
      <c r="L67" s="14" t="str">
        <f t="shared" ref="L67:L130" si="11">C67</f>
        <v>North Dakota St.</v>
      </c>
      <c r="M67" s="14">
        <f t="shared" ref="M67:M130" si="12">(F67*SQRT(K67))^(1/2.5) - ($R$3)</f>
        <v>0.84397119240751983</v>
      </c>
      <c r="N67" s="14">
        <f t="shared" ref="N67:N130" si="13">RANK(M67,M:M,0)</f>
        <v>65</v>
      </c>
    </row>
    <row r="68" spans="2:14" x14ac:dyDescent="0.25">
      <c r="B68" s="15">
        <v>0.76013576092753732</v>
      </c>
      <c r="C68" t="s">
        <v>61</v>
      </c>
      <c r="D68" s="13">
        <v>66</v>
      </c>
      <c r="E68" s="15" t="s">
        <v>61</v>
      </c>
      <c r="F68">
        <f>VLOOKUP(E68,'RPPF CALCULATION'!$AX$2:$AZ$365,2,FALSE)</f>
        <v>0.77093649451040591</v>
      </c>
      <c r="G68" s="13">
        <v>72</v>
      </c>
      <c r="H68">
        <f t="shared" si="7"/>
        <v>1.0800733582868594E-2</v>
      </c>
      <c r="I68">
        <f t="shared" si="8"/>
        <v>-6</v>
      </c>
      <c r="J68">
        <f t="shared" si="9"/>
        <v>0.79052666051260745</v>
      </c>
      <c r="K68">
        <f t="shared" si="10"/>
        <v>0.71930211971029701</v>
      </c>
      <c r="L68" s="14" t="str">
        <f t="shared" si="11"/>
        <v>Boise St.</v>
      </c>
      <c r="M68" s="14">
        <f t="shared" si="12"/>
        <v>0.84362597233492054</v>
      </c>
      <c r="N68" s="14">
        <f t="shared" si="13"/>
        <v>66</v>
      </c>
    </row>
    <row r="69" spans="2:14" x14ac:dyDescent="0.25">
      <c r="B69" s="15">
        <v>0.73781792105720734</v>
      </c>
      <c r="C69" t="s">
        <v>284</v>
      </c>
      <c r="D69" s="13">
        <v>82</v>
      </c>
      <c r="E69" s="15" t="s">
        <v>284</v>
      </c>
      <c r="F69">
        <f>VLOOKUP(E69,'RPPF CALCULATION'!$AX$2:$AZ$365,2,FALSE)</f>
        <v>0.76338803748888207</v>
      </c>
      <c r="G69" s="13">
        <v>76</v>
      </c>
      <c r="H69">
        <f t="shared" si="7"/>
        <v>2.5570116431674728E-2</v>
      </c>
      <c r="I69">
        <f t="shared" si="8"/>
        <v>6</v>
      </c>
      <c r="J69">
        <f t="shared" si="9"/>
        <v>0.79774758633988974</v>
      </c>
      <c r="K69">
        <f t="shared" si="10"/>
        <v>0.72587245757906282</v>
      </c>
      <c r="L69" s="14" t="str">
        <f t="shared" si="11"/>
        <v>Saint Joseph's</v>
      </c>
      <c r="M69" s="14">
        <f t="shared" si="12"/>
        <v>0.8418415385856024</v>
      </c>
      <c r="N69" s="14">
        <f t="shared" si="13"/>
        <v>67</v>
      </c>
    </row>
    <row r="70" spans="2:14" x14ac:dyDescent="0.25">
      <c r="B70" s="15">
        <v>0.76635597776127629</v>
      </c>
      <c r="C70" t="s">
        <v>345</v>
      </c>
      <c r="D70" s="13">
        <v>59</v>
      </c>
      <c r="E70" s="15" t="s">
        <v>345</v>
      </c>
      <c r="F70">
        <f>VLOOKUP(E70,'RPPF CALCULATION'!$AX$2:$AZ$365,2,FALSE)</f>
        <v>0.76917814191295786</v>
      </c>
      <c r="G70" s="13">
        <v>77</v>
      </c>
      <c r="H70">
        <f t="shared" si="7"/>
        <v>2.8221641516815721E-3</v>
      </c>
      <c r="I70">
        <f t="shared" si="8"/>
        <v>-18</v>
      </c>
      <c r="J70">
        <f t="shared" si="9"/>
        <v>0.78078973848397237</v>
      </c>
      <c r="K70">
        <f t="shared" si="10"/>
        <v>0.7104424708148257</v>
      </c>
      <c r="L70" s="14" t="str">
        <f t="shared" si="11"/>
        <v>UCF</v>
      </c>
      <c r="M70" s="14">
        <f t="shared" si="12"/>
        <v>0.84076892854533669</v>
      </c>
      <c r="N70" s="14">
        <f t="shared" si="13"/>
        <v>68</v>
      </c>
    </row>
    <row r="71" spans="2:14" x14ac:dyDescent="0.25">
      <c r="B71" s="15">
        <v>0.80742400358417588</v>
      </c>
      <c r="C71" t="s">
        <v>167</v>
      </c>
      <c r="D71" s="13">
        <v>37</v>
      </c>
      <c r="E71" s="15" t="s">
        <v>167</v>
      </c>
      <c r="F71">
        <f>VLOOKUP(E71,'RPPF CALCULATION'!$AX$2:$AZ$365,2,FALSE)</f>
        <v>0.77895896166574408</v>
      </c>
      <c r="G71" s="13">
        <v>81</v>
      </c>
      <c r="H71">
        <f t="shared" si="7"/>
        <v>-2.8465041918431799E-2</v>
      </c>
      <c r="I71">
        <f t="shared" si="8"/>
        <v>-44</v>
      </c>
      <c r="J71">
        <f t="shared" si="9"/>
        <v>0.75928335216664522</v>
      </c>
      <c r="K71">
        <f t="shared" si="10"/>
        <v>0.69087375790724215</v>
      </c>
      <c r="L71" s="14" t="str">
        <f t="shared" si="11"/>
        <v>Kansas St.</v>
      </c>
      <c r="M71" s="14">
        <f t="shared" si="12"/>
        <v>0.84032183031226548</v>
      </c>
      <c r="N71" s="14">
        <f t="shared" si="13"/>
        <v>69</v>
      </c>
    </row>
    <row r="72" spans="2:14" x14ac:dyDescent="0.25">
      <c r="B72" s="15">
        <v>0.81678973860943271</v>
      </c>
      <c r="C72" t="s">
        <v>157</v>
      </c>
      <c r="D72" s="13">
        <v>29</v>
      </c>
      <c r="E72" s="15" t="s">
        <v>157</v>
      </c>
      <c r="F72">
        <f>VLOOKUP(E72,'RPPF CALCULATION'!$AX$2:$AZ$365,2,FALSE)</f>
        <v>0.78101824810008758</v>
      </c>
      <c r="G72" s="13">
        <v>58</v>
      </c>
      <c r="H72">
        <f t="shared" si="7"/>
        <v>-3.5771490509345139E-2</v>
      </c>
      <c r="I72">
        <f t="shared" si="8"/>
        <v>-29</v>
      </c>
      <c r="J72">
        <f t="shared" si="9"/>
        <v>0.75403619001007538</v>
      </c>
      <c r="K72">
        <f t="shared" si="10"/>
        <v>0.68609935237455977</v>
      </c>
      <c r="L72" s="14" t="str">
        <f t="shared" si="11"/>
        <v>Indiana</v>
      </c>
      <c r="M72" s="14">
        <f t="shared" si="12"/>
        <v>0.84004381099526626</v>
      </c>
      <c r="N72" s="14">
        <f t="shared" si="13"/>
        <v>70</v>
      </c>
    </row>
    <row r="73" spans="2:14" x14ac:dyDescent="0.25">
      <c r="B73" s="15">
        <v>0.71908728615963657</v>
      </c>
      <c r="C73" t="s">
        <v>341</v>
      </c>
      <c r="D73" s="13">
        <v>91</v>
      </c>
      <c r="E73" s="15" t="s">
        <v>341</v>
      </c>
      <c r="F73">
        <f>VLOOKUP(E73,'RPPF CALCULATION'!$AX$2:$AZ$365,2,FALSE)</f>
        <v>0.75597768274802668</v>
      </c>
      <c r="G73" s="13">
        <v>83</v>
      </c>
      <c r="H73">
        <f t="shared" si="7"/>
        <v>3.6890396588390106E-2</v>
      </c>
      <c r="I73">
        <f t="shared" si="8"/>
        <v>8</v>
      </c>
      <c r="J73">
        <f t="shared" si="9"/>
        <v>0.80165751175574973</v>
      </c>
      <c r="K73">
        <f t="shared" si="10"/>
        <v>0.72943010816824538</v>
      </c>
      <c r="L73" s="14" t="str">
        <f t="shared" si="11"/>
        <v>UC Irvine</v>
      </c>
      <c r="M73" s="14">
        <f t="shared" si="12"/>
        <v>0.83938336451841933</v>
      </c>
      <c r="N73" s="14">
        <f t="shared" si="13"/>
        <v>71</v>
      </c>
    </row>
    <row r="74" spans="2:14" x14ac:dyDescent="0.25">
      <c r="B74" s="15">
        <v>0.70290240451911157</v>
      </c>
      <c r="C74" t="s">
        <v>133</v>
      </c>
      <c r="D74" s="13">
        <v>103</v>
      </c>
      <c r="E74" s="15" t="s">
        <v>133</v>
      </c>
      <c r="F74">
        <f>VLOOKUP(E74,'RPPF CALCULATION'!$AX$2:$AZ$365,2,FALSE)</f>
        <v>0.74792727157838235</v>
      </c>
      <c r="G74" s="13">
        <v>73</v>
      </c>
      <c r="H74">
        <f t="shared" si="7"/>
        <v>4.5024867059270779E-2</v>
      </c>
      <c r="I74">
        <f t="shared" si="8"/>
        <v>30</v>
      </c>
      <c r="J74">
        <f t="shared" si="9"/>
        <v>0.80174157105698607</v>
      </c>
      <c r="K74">
        <f t="shared" si="10"/>
        <v>0.72950659392967621</v>
      </c>
      <c r="L74" s="14" t="str">
        <f t="shared" si="11"/>
        <v>Georgetown</v>
      </c>
      <c r="M74" s="14">
        <f t="shared" si="12"/>
        <v>0.83581363575527845</v>
      </c>
      <c r="N74" s="14">
        <f t="shared" si="13"/>
        <v>72</v>
      </c>
    </row>
    <row r="75" spans="2:14" x14ac:dyDescent="0.25">
      <c r="B75" s="15">
        <v>0.81032741879086412</v>
      </c>
      <c r="C75" t="s">
        <v>372</v>
      </c>
      <c r="D75" s="13">
        <v>34</v>
      </c>
      <c r="E75" s="15" t="s">
        <v>372</v>
      </c>
      <c r="F75">
        <f>VLOOKUP(E75,'RPPF CALCULATION'!$AX$2:$AZ$365,2,FALSE)</f>
        <v>0.77429653701169188</v>
      </c>
      <c r="G75" s="13">
        <v>91</v>
      </c>
      <c r="H75">
        <f t="shared" si="7"/>
        <v>-3.6030881779172241E-2</v>
      </c>
      <c r="I75">
        <f t="shared" si="8"/>
        <v>-57</v>
      </c>
      <c r="J75">
        <f t="shared" si="9"/>
        <v>0.74705508765185258</v>
      </c>
      <c r="K75">
        <f t="shared" si="10"/>
        <v>0.67974723046012864</v>
      </c>
      <c r="L75" s="14" t="str">
        <f t="shared" si="11"/>
        <v>Wake Forest</v>
      </c>
      <c r="M75" s="14">
        <f t="shared" si="12"/>
        <v>0.83558813658418729</v>
      </c>
      <c r="N75" s="14">
        <f t="shared" si="13"/>
        <v>73</v>
      </c>
    </row>
    <row r="76" spans="2:14" x14ac:dyDescent="0.25">
      <c r="B76" s="15">
        <v>0.75139863751962221</v>
      </c>
      <c r="C76" t="s">
        <v>261</v>
      </c>
      <c r="D76" s="13">
        <v>73</v>
      </c>
      <c r="E76" s="15" t="s">
        <v>261</v>
      </c>
      <c r="F76">
        <f>VLOOKUP(E76,'RPPF CALCULATION'!$AX$2:$AZ$365,2,FALSE)</f>
        <v>0.75833748121319133</v>
      </c>
      <c r="G76" s="13">
        <v>42</v>
      </c>
      <c r="H76">
        <f t="shared" si="7"/>
        <v>6.9388436935691189E-3</v>
      </c>
      <c r="I76">
        <f t="shared" si="8"/>
        <v>31</v>
      </c>
      <c r="J76">
        <f t="shared" si="9"/>
        <v>0.7740657573260934</v>
      </c>
      <c r="K76">
        <f t="shared" si="10"/>
        <v>0.70432430410224678</v>
      </c>
      <c r="L76" s="14" t="str">
        <f t="shared" si="11"/>
        <v>Penn St.</v>
      </c>
      <c r="M76" s="14">
        <f t="shared" si="12"/>
        <v>0.83456341715498483</v>
      </c>
      <c r="N76" s="14">
        <f t="shared" si="13"/>
        <v>74</v>
      </c>
    </row>
    <row r="77" spans="2:14" x14ac:dyDescent="0.25">
      <c r="B77" s="15">
        <v>0.76546521685330227</v>
      </c>
      <c r="C77" t="s">
        <v>190</v>
      </c>
      <c r="D77" s="13">
        <v>61</v>
      </c>
      <c r="E77" s="15" t="s">
        <v>190</v>
      </c>
      <c r="F77">
        <f>VLOOKUP(E77,'RPPF CALCULATION'!$AX$2:$AZ$365,2,FALSE)</f>
        <v>0.76076169884579681</v>
      </c>
      <c r="G77" s="13">
        <v>65</v>
      </c>
      <c r="H77">
        <f t="shared" si="7"/>
        <v>-4.7035180075054583E-3</v>
      </c>
      <c r="I77">
        <f t="shared" si="8"/>
        <v>-4</v>
      </c>
      <c r="J77">
        <f t="shared" si="9"/>
        <v>0.76484761325762429</v>
      </c>
      <c r="K77">
        <f t="shared" si="10"/>
        <v>0.69593669252701518</v>
      </c>
      <c r="L77" s="14" t="str">
        <f t="shared" si="11"/>
        <v>LSU</v>
      </c>
      <c r="M77" s="14">
        <f t="shared" si="12"/>
        <v>0.83362965919166909</v>
      </c>
      <c r="N77" s="14">
        <f t="shared" si="13"/>
        <v>75</v>
      </c>
    </row>
    <row r="78" spans="2:14" x14ac:dyDescent="0.25">
      <c r="B78" s="15">
        <v>0.76259835199623793</v>
      </c>
      <c r="C78" t="s">
        <v>101</v>
      </c>
      <c r="D78" s="13">
        <v>64</v>
      </c>
      <c r="E78" s="15" t="s">
        <v>101</v>
      </c>
      <c r="F78">
        <f>VLOOKUP(E78,'RPPF CALCULATION'!$AX$2:$AZ$365,2,FALSE)</f>
        <v>0.75832949634027302</v>
      </c>
      <c r="G78" s="13">
        <v>54</v>
      </c>
      <c r="H78">
        <f t="shared" si="7"/>
        <v>-4.2688556559649093E-3</v>
      </c>
      <c r="I78">
        <f t="shared" si="8"/>
        <v>10</v>
      </c>
      <c r="J78">
        <f t="shared" si="9"/>
        <v>0.76285007310364106</v>
      </c>
      <c r="K78">
        <f t="shared" si="10"/>
        <v>0.69411912591131764</v>
      </c>
      <c r="L78" s="14" t="str">
        <f t="shared" si="11"/>
        <v>Dayton</v>
      </c>
      <c r="M78" s="14">
        <f t="shared" si="12"/>
        <v>0.8321270963031111</v>
      </c>
      <c r="N78" s="14">
        <f t="shared" si="13"/>
        <v>76</v>
      </c>
    </row>
    <row r="79" spans="2:14" x14ac:dyDescent="0.25">
      <c r="B79" s="15">
        <v>0.71723532471114493</v>
      </c>
      <c r="C79" t="s">
        <v>126</v>
      </c>
      <c r="D79" s="13">
        <v>92</v>
      </c>
      <c r="E79" s="15" t="s">
        <v>126</v>
      </c>
      <c r="F79">
        <f>VLOOKUP(E79,'RPPF CALCULATION'!$AX$2:$AZ$365,2,FALSE)</f>
        <v>0.74329462942443969</v>
      </c>
      <c r="G79" s="13">
        <v>57</v>
      </c>
      <c r="H79">
        <f t="shared" si="7"/>
        <v>2.6059304713294762E-2</v>
      </c>
      <c r="I79">
        <f t="shared" si="8"/>
        <v>35</v>
      </c>
      <c r="J79">
        <f t="shared" si="9"/>
        <v>0.7781433665570674</v>
      </c>
      <c r="K79">
        <f t="shared" si="10"/>
        <v>0.70803453060022215</v>
      </c>
      <c r="L79" s="14" t="str">
        <f t="shared" si="11"/>
        <v>Florida St.</v>
      </c>
      <c r="M79" s="14">
        <f t="shared" si="12"/>
        <v>0.82877149364079117</v>
      </c>
      <c r="N79" s="14">
        <f t="shared" si="13"/>
        <v>77</v>
      </c>
    </row>
    <row r="80" spans="2:14" x14ac:dyDescent="0.25">
      <c r="B80" s="15">
        <v>0.78663343809174235</v>
      </c>
      <c r="C80" t="s">
        <v>247</v>
      </c>
      <c r="D80" s="13">
        <v>49</v>
      </c>
      <c r="E80" s="15" t="s">
        <v>247</v>
      </c>
      <c r="F80">
        <f>VLOOKUP(E80,'RPPF CALCULATION'!$AX$2:$AZ$365,2,FALSE)</f>
        <v>0.75952551361648246</v>
      </c>
      <c r="G80" s="13">
        <v>62</v>
      </c>
      <c r="H80">
        <f t="shared" si="7"/>
        <v>-2.7107924475259892E-2</v>
      </c>
      <c r="I80">
        <f t="shared" si="8"/>
        <v>-13</v>
      </c>
      <c r="J80">
        <f t="shared" si="9"/>
        <v>0.74120702156055551</v>
      </c>
      <c r="K80">
        <f t="shared" si="10"/>
        <v>0.67442606098439173</v>
      </c>
      <c r="L80" s="14" t="str">
        <f t="shared" si="11"/>
        <v>Northwestern</v>
      </c>
      <c r="M80" s="14">
        <f t="shared" si="12"/>
        <v>0.82787218368633964</v>
      </c>
      <c r="N80" s="14">
        <f t="shared" si="13"/>
        <v>78</v>
      </c>
    </row>
    <row r="81" spans="2:14" x14ac:dyDescent="0.25">
      <c r="B81" s="15">
        <v>0.64366087772922376</v>
      </c>
      <c r="C81" t="s">
        <v>178</v>
      </c>
      <c r="D81" s="13">
        <v>130</v>
      </c>
      <c r="E81" s="15" t="s">
        <v>178</v>
      </c>
      <c r="F81">
        <f>VLOOKUP(E81,'RPPF CALCULATION'!$AX$2:$AZ$365,2,FALSE)</f>
        <v>0.72191552677185034</v>
      </c>
      <c r="G81" s="13">
        <v>68</v>
      </c>
      <c r="H81">
        <f t="shared" si="7"/>
        <v>7.8254649042626578E-2</v>
      </c>
      <c r="I81">
        <f t="shared" si="8"/>
        <v>62</v>
      </c>
      <c r="J81">
        <f t="shared" si="9"/>
        <v>0.80895960823380986</v>
      </c>
      <c r="K81">
        <f t="shared" si="10"/>
        <v>0.73607430340840585</v>
      </c>
      <c r="L81" s="14" t="str">
        <f t="shared" si="11"/>
        <v>Lipscomb</v>
      </c>
      <c r="M81" s="14">
        <f t="shared" si="12"/>
        <v>0.82554023555900413</v>
      </c>
      <c r="N81" s="14">
        <f t="shared" si="13"/>
        <v>79</v>
      </c>
    </row>
    <row r="82" spans="2:14" x14ac:dyDescent="0.25">
      <c r="B82" s="15">
        <v>0.79022993559838883</v>
      </c>
      <c r="C82" t="s">
        <v>263</v>
      </c>
      <c r="D82" s="13">
        <v>47</v>
      </c>
      <c r="E82" s="15" t="s">
        <v>263</v>
      </c>
      <c r="F82">
        <f>VLOOKUP(E82,'RPPF CALCULATION'!$AX$2:$AZ$365,2,FALSE)</f>
        <v>0.75526655591249403</v>
      </c>
      <c r="G82" s="13">
        <v>49</v>
      </c>
      <c r="H82">
        <f t="shared" si="7"/>
        <v>-3.4963379685894802E-2</v>
      </c>
      <c r="I82">
        <f t="shared" si="8"/>
        <v>-2</v>
      </c>
      <c r="J82">
        <f t="shared" si="9"/>
        <v>0.72909260864593217</v>
      </c>
      <c r="K82">
        <f t="shared" si="10"/>
        <v>0.66340312738353902</v>
      </c>
      <c r="L82" s="14" t="str">
        <f t="shared" si="11"/>
        <v>Pittsburgh</v>
      </c>
      <c r="M82" s="14">
        <f t="shared" si="12"/>
        <v>0.8232938177451754</v>
      </c>
      <c r="N82" s="14">
        <f t="shared" si="13"/>
        <v>80</v>
      </c>
    </row>
    <row r="83" spans="2:14" x14ac:dyDescent="0.25">
      <c r="B83" s="15">
        <v>0.75446982504841975</v>
      </c>
      <c r="C83" t="s">
        <v>208</v>
      </c>
      <c r="D83" s="13">
        <v>68</v>
      </c>
      <c r="E83" s="15" t="s">
        <v>208</v>
      </c>
      <c r="F83">
        <f>VLOOKUP(E83,'RPPF CALCULATION'!$AX$2:$AZ$365,2,FALSE)</f>
        <v>0.74361363020554472</v>
      </c>
      <c r="G83" s="13">
        <v>143</v>
      </c>
      <c r="H83">
        <f t="shared" si="7"/>
        <v>-1.0856194842875033E-2</v>
      </c>
      <c r="I83">
        <f t="shared" si="8"/>
        <v>-75</v>
      </c>
      <c r="J83">
        <f t="shared" si="9"/>
        <v>0.74154686778200263</v>
      </c>
      <c r="K83">
        <f t="shared" si="10"/>
        <v>0.67473528788295578</v>
      </c>
      <c r="L83" s="14" t="str">
        <f t="shared" si="11"/>
        <v>Minnesota</v>
      </c>
      <c r="M83" s="14">
        <f t="shared" si="12"/>
        <v>0.82096521401615963</v>
      </c>
      <c r="N83" s="14">
        <f t="shared" si="13"/>
        <v>81</v>
      </c>
    </row>
    <row r="84" spans="2:14" x14ac:dyDescent="0.25">
      <c r="B84" s="15">
        <v>0.64332264688921836</v>
      </c>
      <c r="C84" t="s">
        <v>39</v>
      </c>
      <c r="D84" s="13">
        <v>131</v>
      </c>
      <c r="E84" s="15" t="s">
        <v>39</v>
      </c>
      <c r="F84">
        <f>VLOOKUP(E84,'RPPF CALCULATION'!$AX$2:$AZ$365,2,FALSE)</f>
        <v>0.71653488900711115</v>
      </c>
      <c r="G84" s="13">
        <v>148</v>
      </c>
      <c r="H84">
        <f t="shared" si="7"/>
        <v>7.321224211789279E-2</v>
      </c>
      <c r="I84">
        <f t="shared" si="8"/>
        <v>-17</v>
      </c>
      <c r="J84">
        <f t="shared" si="9"/>
        <v>0.79853656354433689</v>
      </c>
      <c r="K84">
        <f t="shared" si="10"/>
        <v>0.72659034984495285</v>
      </c>
      <c r="L84" s="14" t="str">
        <f t="shared" si="11"/>
        <v>Akron</v>
      </c>
      <c r="M84" s="14">
        <f t="shared" si="12"/>
        <v>0.82094109192497966</v>
      </c>
      <c r="N84" s="14">
        <f t="shared" si="13"/>
        <v>82</v>
      </c>
    </row>
    <row r="85" spans="2:14" x14ac:dyDescent="0.25">
      <c r="B85" s="15">
        <v>0.55703714804302973</v>
      </c>
      <c r="C85" t="s">
        <v>206</v>
      </c>
      <c r="D85" s="13">
        <v>192</v>
      </c>
      <c r="E85" s="15" t="s">
        <v>206</v>
      </c>
      <c r="F85">
        <f>VLOOKUP(E85,'RPPF CALCULATION'!$AX$2:$AZ$365,2,FALSE)</f>
        <v>0.69528773777836805</v>
      </c>
      <c r="G85" s="13">
        <v>107</v>
      </c>
      <c r="H85">
        <f t="shared" si="7"/>
        <v>0.13825058973533833</v>
      </c>
      <c r="I85">
        <f t="shared" si="8"/>
        <v>85</v>
      </c>
      <c r="J85">
        <f t="shared" si="9"/>
        <v>0.84232775993303932</v>
      </c>
      <c r="K85">
        <f t="shared" si="10"/>
        <v>0.76643606531597619</v>
      </c>
      <c r="L85" s="14" t="str">
        <f t="shared" si="11"/>
        <v>Middle Tennessee</v>
      </c>
      <c r="M85" s="14">
        <f t="shared" si="12"/>
        <v>0.81982298787011765</v>
      </c>
      <c r="N85" s="14">
        <f t="shared" si="13"/>
        <v>83</v>
      </c>
    </row>
    <row r="86" spans="2:14" x14ac:dyDescent="0.25">
      <c r="B86" s="15">
        <v>0.80206913290605775</v>
      </c>
      <c r="C86" t="s">
        <v>160</v>
      </c>
      <c r="D86" s="13">
        <v>40</v>
      </c>
      <c r="E86" s="15" t="s">
        <v>160</v>
      </c>
      <c r="F86">
        <f>VLOOKUP(E86,'RPPF CALCULATION'!$AX$2:$AZ$365,2,FALSE)</f>
        <v>0.75426597897992032</v>
      </c>
      <c r="G86" s="13">
        <v>47</v>
      </c>
      <c r="H86">
        <f t="shared" si="7"/>
        <v>-4.7803153926137432E-2</v>
      </c>
      <c r="I86">
        <f t="shared" si="8"/>
        <v>-7</v>
      </c>
      <c r="J86">
        <f t="shared" si="9"/>
        <v>0.71525225747311583</v>
      </c>
      <c r="K86">
        <f t="shared" si="10"/>
        <v>0.65080975838863853</v>
      </c>
      <c r="L86" s="14" t="str">
        <f t="shared" si="11"/>
        <v>Iowa</v>
      </c>
      <c r="M86" s="14">
        <f t="shared" si="12"/>
        <v>0.81970897555694233</v>
      </c>
      <c r="N86" s="14">
        <f t="shared" si="13"/>
        <v>84</v>
      </c>
    </row>
    <row r="87" spans="2:14" x14ac:dyDescent="0.25">
      <c r="B87" s="15">
        <v>0.81709630077207185</v>
      </c>
      <c r="C87" t="s">
        <v>280</v>
      </c>
      <c r="D87" s="13">
        <v>28</v>
      </c>
      <c r="E87" s="15" t="s">
        <v>280</v>
      </c>
      <c r="F87">
        <f>VLOOKUP(E87,'RPPF CALCULATION'!$AX$2:$AZ$365,2,FALSE)</f>
        <v>0.75759014715506301</v>
      </c>
      <c r="G87" s="13">
        <v>86</v>
      </c>
      <c r="H87">
        <f t="shared" si="7"/>
        <v>-5.9506153617008839E-2</v>
      </c>
      <c r="I87">
        <f t="shared" si="8"/>
        <v>-58</v>
      </c>
      <c r="J87">
        <f t="shared" si="9"/>
        <v>0.70687342595738711</v>
      </c>
      <c r="K87">
        <f t="shared" si="10"/>
        <v>0.6431858393344082</v>
      </c>
      <c r="L87" s="14" t="str">
        <f t="shared" si="11"/>
        <v>Rutgers</v>
      </c>
      <c r="M87" s="14">
        <f t="shared" si="12"/>
        <v>0.81921909947387839</v>
      </c>
      <c r="N87" s="14">
        <f t="shared" si="13"/>
        <v>85</v>
      </c>
    </row>
    <row r="88" spans="2:14" x14ac:dyDescent="0.25">
      <c r="B88" s="15">
        <v>0.72517763779626276</v>
      </c>
      <c r="C88" t="s">
        <v>374</v>
      </c>
      <c r="D88" s="13">
        <v>88</v>
      </c>
      <c r="E88" s="15" t="s">
        <v>374</v>
      </c>
      <c r="F88">
        <f>VLOOKUP(E88,'RPPF CALCULATION'!$AX$2:$AZ$365,2,FALSE)</f>
        <v>0.73434591875191524</v>
      </c>
      <c r="G88" s="13">
        <v>48</v>
      </c>
      <c r="H88">
        <f t="shared" si="7"/>
        <v>9.1682809556524747E-3</v>
      </c>
      <c r="I88">
        <f t="shared" si="8"/>
        <v>40</v>
      </c>
      <c r="J88">
        <f t="shared" si="9"/>
        <v>0.75230363212690066</v>
      </c>
      <c r="K88">
        <f t="shared" si="10"/>
        <v>0.68452289376773656</v>
      </c>
      <c r="L88" s="14" t="str">
        <f t="shared" si="11"/>
        <v>Washington St.</v>
      </c>
      <c r="M88" s="14">
        <f t="shared" si="12"/>
        <v>0.81921315282698448</v>
      </c>
      <c r="N88" s="14">
        <f t="shared" si="13"/>
        <v>86</v>
      </c>
    </row>
    <row r="89" spans="2:14" x14ac:dyDescent="0.25">
      <c r="B89" s="15">
        <v>0.63995537902554833</v>
      </c>
      <c r="C89" t="s">
        <v>361</v>
      </c>
      <c r="D89" s="13">
        <v>132</v>
      </c>
      <c r="E89" s="15" t="s">
        <v>361</v>
      </c>
      <c r="F89">
        <f>VLOOKUP(E89,'RPPF CALCULATION'!$AX$2:$AZ$365,2,FALSE)</f>
        <v>0.71269349441024099</v>
      </c>
      <c r="G89" s="13">
        <v>105</v>
      </c>
      <c r="H89">
        <f t="shared" si="7"/>
        <v>7.2738115384692659E-2</v>
      </c>
      <c r="I89">
        <f t="shared" si="8"/>
        <v>27</v>
      </c>
      <c r="J89">
        <f t="shared" si="9"/>
        <v>0.79422104221426659</v>
      </c>
      <c r="K89">
        <f t="shared" si="10"/>
        <v>0.72266364655279358</v>
      </c>
      <c r="L89" s="14" t="str">
        <f t="shared" si="11"/>
        <v>UTEP</v>
      </c>
      <c r="M89" s="14">
        <f t="shared" si="12"/>
        <v>0.81829021877222186</v>
      </c>
      <c r="N89" s="14">
        <f t="shared" si="13"/>
        <v>87</v>
      </c>
    </row>
    <row r="90" spans="2:14" x14ac:dyDescent="0.25">
      <c r="B90" s="15">
        <v>0.74157821881810704</v>
      </c>
      <c r="C90" t="s">
        <v>93</v>
      </c>
      <c r="D90" s="13">
        <v>79</v>
      </c>
      <c r="E90" s="15" t="s">
        <v>93</v>
      </c>
      <c r="F90">
        <f>VLOOKUP(E90,'RPPF CALCULATION'!$AX$2:$AZ$365,2,FALSE)</f>
        <v>0.7354855694739374</v>
      </c>
      <c r="G90" s="13">
        <v>98</v>
      </c>
      <c r="H90">
        <f t="shared" si="7"/>
        <v>-6.0926493441696428E-3</v>
      </c>
      <c r="I90">
        <f t="shared" si="8"/>
        <v>-19</v>
      </c>
      <c r="J90">
        <f t="shared" si="9"/>
        <v>0.7381823525491007</v>
      </c>
      <c r="K90">
        <f t="shared" si="10"/>
        <v>0.67167390733792176</v>
      </c>
      <c r="L90" s="14" t="str">
        <f t="shared" si="11"/>
        <v>Colorado St.</v>
      </c>
      <c r="M90" s="14">
        <f t="shared" si="12"/>
        <v>0.81662049368486345</v>
      </c>
      <c r="N90" s="14">
        <f t="shared" si="13"/>
        <v>88</v>
      </c>
    </row>
    <row r="91" spans="2:14" x14ac:dyDescent="0.25">
      <c r="B91" s="15">
        <v>0.57732834559227997</v>
      </c>
      <c r="C91" t="s">
        <v>313</v>
      </c>
      <c r="D91" s="13">
        <v>176</v>
      </c>
      <c r="E91" s="15" t="s">
        <v>313</v>
      </c>
      <c r="F91">
        <f>VLOOKUP(E91,'RPPF CALCULATION'!$AX$2:$AZ$365,2,FALSE)</f>
        <v>0.695021645451258</v>
      </c>
      <c r="G91" s="13">
        <v>95</v>
      </c>
      <c r="H91">
        <f t="shared" si="7"/>
        <v>0.11769329985897803</v>
      </c>
      <c r="I91">
        <f t="shared" si="8"/>
        <v>81</v>
      </c>
      <c r="J91">
        <f t="shared" si="9"/>
        <v>0.82150437772956897</v>
      </c>
      <c r="K91">
        <f t="shared" si="10"/>
        <v>0.74748881950293633</v>
      </c>
      <c r="L91" s="14" t="str">
        <f t="shared" si="11"/>
        <v>St. Thomas</v>
      </c>
      <c r="M91" s="14">
        <f t="shared" si="12"/>
        <v>0.81560360710899971</v>
      </c>
      <c r="N91" s="14">
        <f t="shared" si="13"/>
        <v>89</v>
      </c>
    </row>
    <row r="92" spans="2:14" x14ac:dyDescent="0.25">
      <c r="B92" s="15">
        <v>0.71169457673433667</v>
      </c>
      <c r="C92" t="s">
        <v>65</v>
      </c>
      <c r="D92" s="13">
        <v>97</v>
      </c>
      <c r="E92" s="15" t="s">
        <v>65</v>
      </c>
      <c r="F92">
        <f>VLOOKUP(E92,'RPPF CALCULATION'!$AX$2:$AZ$365,2,FALSE)</f>
        <v>0.72679059546474467</v>
      </c>
      <c r="G92" s="13">
        <v>78</v>
      </c>
      <c r="H92">
        <f t="shared" si="7"/>
        <v>1.5096018730408001E-2</v>
      </c>
      <c r="I92">
        <f t="shared" si="8"/>
        <v>19</v>
      </c>
      <c r="J92">
        <f t="shared" si="9"/>
        <v>0.75067604661448561</v>
      </c>
      <c r="K92">
        <f t="shared" si="10"/>
        <v>0.68304194977486632</v>
      </c>
      <c r="L92" s="14" t="str">
        <f t="shared" si="11"/>
        <v>Bradley</v>
      </c>
      <c r="M92" s="14">
        <f t="shared" si="12"/>
        <v>0.81547763394142692</v>
      </c>
      <c r="N92" s="14">
        <f t="shared" si="13"/>
        <v>90</v>
      </c>
    </row>
    <row r="93" spans="2:14" x14ac:dyDescent="0.25">
      <c r="B93" s="15">
        <v>0.55835952624673502</v>
      </c>
      <c r="C93" t="s">
        <v>303</v>
      </c>
      <c r="D93" s="13">
        <v>191</v>
      </c>
      <c r="E93" s="15" t="s">
        <v>303</v>
      </c>
      <c r="F93">
        <f>VLOOKUP(E93,'RPPF CALCULATION'!$AX$2:$AZ$365,2,FALSE)</f>
        <v>0.69002536488768762</v>
      </c>
      <c r="G93" s="13">
        <v>93</v>
      </c>
      <c r="H93">
        <f t="shared" si="7"/>
        <v>0.1316658386409526</v>
      </c>
      <c r="I93">
        <f t="shared" si="8"/>
        <v>98</v>
      </c>
      <c r="J93">
        <f t="shared" si="9"/>
        <v>0.83048063594797317</v>
      </c>
      <c r="K93">
        <f t="shared" si="10"/>
        <v>0.75565633855837</v>
      </c>
      <c r="L93" s="14" t="str">
        <f t="shared" si="11"/>
        <v>South Dakota St.</v>
      </c>
      <c r="M93" s="14">
        <f t="shared" si="12"/>
        <v>0.81502273640757983</v>
      </c>
      <c r="N93" s="14">
        <f t="shared" si="13"/>
        <v>91</v>
      </c>
    </row>
    <row r="94" spans="2:14" x14ac:dyDescent="0.25">
      <c r="B94" s="15">
        <v>0.75545019465642893</v>
      </c>
      <c r="C94" t="s">
        <v>249</v>
      </c>
      <c r="D94" s="13">
        <v>67</v>
      </c>
      <c r="E94" s="15" t="s">
        <v>249</v>
      </c>
      <c r="F94">
        <f>VLOOKUP(E94,'RPPF CALCULATION'!$AX$2:$AZ$365,2,FALSE)</f>
        <v>0.73449856090679655</v>
      </c>
      <c r="G94" s="13">
        <v>80</v>
      </c>
      <c r="H94">
        <f t="shared" si="7"/>
        <v>-2.0951633749632381E-2</v>
      </c>
      <c r="I94">
        <f t="shared" si="8"/>
        <v>-13</v>
      </c>
      <c r="J94">
        <f t="shared" si="9"/>
        <v>0.72233635957649711</v>
      </c>
      <c r="K94">
        <f t="shared" si="10"/>
        <v>0.65725560002021877</v>
      </c>
      <c r="L94" s="14" t="str">
        <f t="shared" si="11"/>
        <v>Notre Dame</v>
      </c>
      <c r="M94" s="14">
        <f t="shared" si="12"/>
        <v>0.81264703390716853</v>
      </c>
      <c r="N94" s="14">
        <f t="shared" si="13"/>
        <v>92</v>
      </c>
    </row>
    <row r="95" spans="2:14" x14ac:dyDescent="0.25">
      <c r="B95" s="15">
        <v>0.76512937312190565</v>
      </c>
      <c r="C95" t="s">
        <v>225</v>
      </c>
      <c r="D95" s="13">
        <v>62</v>
      </c>
      <c r="E95" s="15" t="s">
        <v>225</v>
      </c>
      <c r="F95">
        <f>VLOOKUP(E95,'RPPF CALCULATION'!$AX$2:$AZ$365,2,FALSE)</f>
        <v>0.73514947164853872</v>
      </c>
      <c r="G95" s="13">
        <v>74</v>
      </c>
      <c r="H95">
        <f t="shared" si="7"/>
        <v>-2.9979901473366932E-2</v>
      </c>
      <c r="I95">
        <f t="shared" si="8"/>
        <v>-12</v>
      </c>
      <c r="J95">
        <f t="shared" si="9"/>
        <v>0.71395900259450473</v>
      </c>
      <c r="K95">
        <f t="shared" si="10"/>
        <v>0.64963302264780032</v>
      </c>
      <c r="L95" s="14" t="str">
        <f t="shared" si="11"/>
        <v>Nevada</v>
      </c>
      <c r="M95" s="14">
        <f t="shared" si="12"/>
        <v>0.8110404455940029</v>
      </c>
      <c r="N95" s="14">
        <f t="shared" si="13"/>
        <v>93</v>
      </c>
    </row>
    <row r="96" spans="2:14" x14ac:dyDescent="0.25">
      <c r="B96" s="15">
        <v>0.7848692639010445</v>
      </c>
      <c r="C96" t="s">
        <v>321</v>
      </c>
      <c r="D96" s="13">
        <v>50</v>
      </c>
      <c r="E96" s="15" t="s">
        <v>321</v>
      </c>
      <c r="F96">
        <f>VLOOKUP(E96,'RPPF CALCULATION'!$AX$2:$AZ$365,2,FALSE)</f>
        <v>0.73954994257615014</v>
      </c>
      <c r="G96" s="13">
        <v>85</v>
      </c>
      <c r="H96">
        <f t="shared" si="7"/>
        <v>-4.5319321324894357E-2</v>
      </c>
      <c r="I96">
        <f t="shared" si="8"/>
        <v>-35</v>
      </c>
      <c r="J96">
        <f t="shared" si="9"/>
        <v>0.70302005367058873</v>
      </c>
      <c r="K96">
        <f t="shared" si="10"/>
        <v>0.63967964657409104</v>
      </c>
      <c r="L96" s="14" t="str">
        <f t="shared" si="11"/>
        <v>TCU</v>
      </c>
      <c r="M96" s="14">
        <f t="shared" si="12"/>
        <v>0.81047218494082207</v>
      </c>
      <c r="N96" s="14">
        <f t="shared" si="13"/>
        <v>94</v>
      </c>
    </row>
    <row r="97" spans="2:14" x14ac:dyDescent="0.25">
      <c r="B97" s="15">
        <v>0.61212505223482294</v>
      </c>
      <c r="C97" t="s">
        <v>169</v>
      </c>
      <c r="D97" s="13">
        <v>152</v>
      </c>
      <c r="E97" s="15" t="s">
        <v>169</v>
      </c>
      <c r="F97">
        <f>VLOOKUP(E97,'RPPF CALCULATION'!$AX$2:$AZ$365,2,FALSE)</f>
        <v>0.69680736107092078</v>
      </c>
      <c r="G97" s="13">
        <v>131</v>
      </c>
      <c r="H97">
        <f t="shared" si="7"/>
        <v>8.4682308836097842E-2</v>
      </c>
      <c r="I97">
        <f t="shared" si="8"/>
        <v>21</v>
      </c>
      <c r="J97">
        <f t="shared" si="9"/>
        <v>0.79027910232635157</v>
      </c>
      <c r="K97">
        <f t="shared" si="10"/>
        <v>0.71907686591808451</v>
      </c>
      <c r="L97" s="14" t="str">
        <f t="shared" si="11"/>
        <v>Kent St.</v>
      </c>
      <c r="M97" s="14">
        <f t="shared" si="12"/>
        <v>0.81013751466392259</v>
      </c>
      <c r="N97" s="14">
        <f t="shared" si="13"/>
        <v>95</v>
      </c>
    </row>
    <row r="98" spans="2:14" x14ac:dyDescent="0.25">
      <c r="B98" s="15">
        <v>0.69291057719150095</v>
      </c>
      <c r="C98" t="s">
        <v>51</v>
      </c>
      <c r="D98" s="13">
        <v>106</v>
      </c>
      <c r="E98" s="15" t="s">
        <v>51</v>
      </c>
      <c r="F98">
        <f>VLOOKUP(E98,'RPPF CALCULATION'!$AX$2:$AZ$365,2,FALSE)</f>
        <v>0.71426709574872382</v>
      </c>
      <c r="G98" s="13">
        <v>88</v>
      </c>
      <c r="H98">
        <f t="shared" si="7"/>
        <v>2.135651855722287E-2</v>
      </c>
      <c r="I98">
        <f t="shared" si="8"/>
        <v>18</v>
      </c>
      <c r="J98">
        <f t="shared" si="9"/>
        <v>0.74441304672527964</v>
      </c>
      <c r="K98">
        <f t="shared" si="10"/>
        <v>0.67734323103319849</v>
      </c>
      <c r="L98" s="14" t="str">
        <f t="shared" si="11"/>
        <v>Arkansas St.</v>
      </c>
      <c r="M98" s="14">
        <f t="shared" si="12"/>
        <v>0.80847113567671758</v>
      </c>
      <c r="N98" s="14">
        <f t="shared" si="13"/>
        <v>96</v>
      </c>
    </row>
    <row r="99" spans="2:14" x14ac:dyDescent="0.25">
      <c r="B99" s="15">
        <v>0.48879245808859778</v>
      </c>
      <c r="C99" t="s">
        <v>243</v>
      </c>
      <c r="D99" s="13">
        <v>246</v>
      </c>
      <c r="E99" s="15" t="s">
        <v>243</v>
      </c>
      <c r="F99">
        <f>VLOOKUP(E99,'RPPF CALCULATION'!$AX$2:$AZ$365,2,FALSE)</f>
        <v>0.66489785767686782</v>
      </c>
      <c r="G99" s="13">
        <v>112</v>
      </c>
      <c r="H99">
        <f t="shared" si="7"/>
        <v>0.17610539958827004</v>
      </c>
      <c r="I99">
        <f t="shared" si="8"/>
        <v>134</v>
      </c>
      <c r="J99">
        <f t="shared" si="9"/>
        <v>0.84979268968447086</v>
      </c>
      <c r="K99">
        <f t="shared" si="10"/>
        <v>0.77322842294527028</v>
      </c>
      <c r="L99" s="14" t="str">
        <f t="shared" si="11"/>
        <v>Northern Colorado</v>
      </c>
      <c r="M99" s="14">
        <f t="shared" si="12"/>
        <v>0.80671837257038959</v>
      </c>
      <c r="N99" s="14">
        <f t="shared" si="13"/>
        <v>97</v>
      </c>
    </row>
    <row r="100" spans="2:14" x14ac:dyDescent="0.25">
      <c r="B100" s="15">
        <v>0.50856561694898517</v>
      </c>
      <c r="C100" t="s">
        <v>299</v>
      </c>
      <c r="D100" s="13">
        <v>228</v>
      </c>
      <c r="E100" s="15" t="s">
        <v>299</v>
      </c>
      <c r="F100">
        <f>VLOOKUP(E100,'RPPF CALCULATION'!$AX$2:$AZ$365,2,FALSE)</f>
        <v>0.66847128911892884</v>
      </c>
      <c r="G100" s="13">
        <v>96</v>
      </c>
      <c r="H100">
        <f t="shared" si="7"/>
        <v>0.15990567216994367</v>
      </c>
      <c r="I100">
        <f t="shared" si="8"/>
        <v>132</v>
      </c>
      <c r="J100">
        <f t="shared" si="9"/>
        <v>0.83716639370820545</v>
      </c>
      <c r="K100">
        <f t="shared" si="10"/>
        <v>0.76173972570901494</v>
      </c>
      <c r="L100" s="14" t="str">
        <f t="shared" si="11"/>
        <v>South Alabama</v>
      </c>
      <c r="M100" s="14">
        <f t="shared" si="12"/>
        <v>0.80603296106030053</v>
      </c>
      <c r="N100" s="14">
        <f t="shared" si="13"/>
        <v>98</v>
      </c>
    </row>
    <row r="101" spans="2:14" x14ac:dyDescent="0.25">
      <c r="B101" s="15">
        <v>0.69704933798340041</v>
      </c>
      <c r="C101" t="s">
        <v>124</v>
      </c>
      <c r="D101" s="13">
        <v>105</v>
      </c>
      <c r="E101" s="15" t="s">
        <v>124</v>
      </c>
      <c r="F101">
        <f>VLOOKUP(E101,'RPPF CALCULATION'!$AX$2:$AZ$365,2,FALSE)</f>
        <v>0.71159413956888906</v>
      </c>
      <c r="G101" s="13">
        <v>110</v>
      </c>
      <c r="H101">
        <f t="shared" si="7"/>
        <v>1.4544801585488654E-2</v>
      </c>
      <c r="I101">
        <f t="shared" si="8"/>
        <v>-5</v>
      </c>
      <c r="J101">
        <f t="shared" si="9"/>
        <v>0.73492837357371066</v>
      </c>
      <c r="K101">
        <f t="shared" si="10"/>
        <v>0.66871310400084893</v>
      </c>
      <c r="L101" s="14" t="str">
        <f t="shared" si="11"/>
        <v>Florida Atlantic</v>
      </c>
      <c r="M101" s="14">
        <f t="shared" si="12"/>
        <v>0.80519161832206065</v>
      </c>
      <c r="N101" s="14">
        <f t="shared" si="13"/>
        <v>99</v>
      </c>
    </row>
    <row r="102" spans="2:14" x14ac:dyDescent="0.25">
      <c r="B102" s="15">
        <v>0.59194481249356579</v>
      </c>
      <c r="C102" t="s">
        <v>100</v>
      </c>
      <c r="D102" s="13">
        <v>164</v>
      </c>
      <c r="E102" s="15" t="s">
        <v>100</v>
      </c>
      <c r="F102">
        <f>VLOOKUP(E102,'RPPF CALCULATION'!$AX$2:$AZ$365,2,FALSE)</f>
        <v>0.68581673612102223</v>
      </c>
      <c r="G102" s="13">
        <v>92</v>
      </c>
      <c r="H102">
        <f t="shared" si="7"/>
        <v>9.3871923627456444E-2</v>
      </c>
      <c r="I102">
        <f t="shared" si="8"/>
        <v>72</v>
      </c>
      <c r="J102">
        <f t="shared" si="9"/>
        <v>0.78847809216781162</v>
      </c>
      <c r="K102">
        <f t="shared" si="10"/>
        <v>0.71743812242040472</v>
      </c>
      <c r="L102" s="14" t="str">
        <f t="shared" si="11"/>
        <v>Davidson</v>
      </c>
      <c r="M102" s="14">
        <f t="shared" si="12"/>
        <v>0.80463408621446841</v>
      </c>
      <c r="N102" s="14">
        <f t="shared" si="13"/>
        <v>100</v>
      </c>
    </row>
    <row r="103" spans="2:14" x14ac:dyDescent="0.25">
      <c r="B103" s="15">
        <v>0.63208921088736325</v>
      </c>
      <c r="C103" t="s">
        <v>258</v>
      </c>
      <c r="D103" s="13">
        <v>140</v>
      </c>
      <c r="E103" s="15" t="s">
        <v>258</v>
      </c>
      <c r="F103">
        <f>VLOOKUP(E103,'RPPF CALCULATION'!$AX$2:$AZ$365,2,FALSE)</f>
        <v>0.6905351212848686</v>
      </c>
      <c r="G103" s="13">
        <v>103</v>
      </c>
      <c r="H103">
        <f t="shared" si="7"/>
        <v>5.8445910397505352E-2</v>
      </c>
      <c r="I103">
        <f t="shared" si="8"/>
        <v>37</v>
      </c>
      <c r="J103">
        <f t="shared" si="9"/>
        <v>0.7577704641017069</v>
      </c>
      <c r="K103">
        <f t="shared" si="10"/>
        <v>0.68949717739914285</v>
      </c>
      <c r="L103" s="14" t="str">
        <f t="shared" si="11"/>
        <v>Oregon St.</v>
      </c>
      <c r="M103" s="14">
        <f t="shared" si="12"/>
        <v>0.8004586362248729</v>
      </c>
      <c r="N103" s="14">
        <f t="shared" si="13"/>
        <v>101</v>
      </c>
    </row>
    <row r="104" spans="2:14" x14ac:dyDescent="0.25">
      <c r="B104" s="15">
        <v>0.75375177486447964</v>
      </c>
      <c r="C104" t="s">
        <v>368</v>
      </c>
      <c r="D104" s="13">
        <v>70</v>
      </c>
      <c r="E104" s="15" t="s">
        <v>368</v>
      </c>
      <c r="F104">
        <f>VLOOKUP(E104,'RPPF CALCULATION'!$AX$2:$AZ$365,2,FALSE)</f>
        <v>0.71959654796315997</v>
      </c>
      <c r="G104" s="13">
        <v>108</v>
      </c>
      <c r="H104">
        <f t="shared" si="7"/>
        <v>-3.4155226901319669E-2</v>
      </c>
      <c r="I104">
        <f t="shared" si="8"/>
        <v>-38</v>
      </c>
      <c r="J104">
        <f t="shared" si="9"/>
        <v>0.69423075348117325</v>
      </c>
      <c r="K104">
        <f t="shared" si="10"/>
        <v>0.63168224108125526</v>
      </c>
      <c r="L104" s="14" t="str">
        <f t="shared" si="11"/>
        <v>Virginia</v>
      </c>
      <c r="M104" s="14">
        <f t="shared" si="12"/>
        <v>0.79963796682356203</v>
      </c>
      <c r="N104" s="14">
        <f t="shared" si="13"/>
        <v>102</v>
      </c>
    </row>
    <row r="105" spans="2:14" x14ac:dyDescent="0.25">
      <c r="B105" s="15">
        <v>0.58697671955646402</v>
      </c>
      <c r="C105" t="s">
        <v>351</v>
      </c>
      <c r="D105" s="13">
        <v>168</v>
      </c>
      <c r="E105" s="15" t="s">
        <v>351</v>
      </c>
      <c r="F105">
        <f>VLOOKUP(E105,'RPPF CALCULATION'!$AX$2:$AZ$365,2,FALSE)</f>
        <v>0.67871566791722571</v>
      </c>
      <c r="G105" s="13">
        <v>147</v>
      </c>
      <c r="H105">
        <f t="shared" si="7"/>
        <v>9.1738948360761685E-2</v>
      </c>
      <c r="I105">
        <f t="shared" si="8"/>
        <v>21</v>
      </c>
      <c r="J105">
        <f t="shared" si="9"/>
        <v>0.77924404869732034</v>
      </c>
      <c r="K105">
        <f t="shared" si="10"/>
        <v>0.70903604394083208</v>
      </c>
      <c r="L105" s="14" t="str">
        <f t="shared" si="11"/>
        <v>UNC Wilmington</v>
      </c>
      <c r="M105" s="14">
        <f t="shared" si="12"/>
        <v>0.79940497108178699</v>
      </c>
      <c r="N105" s="14">
        <f t="shared" si="13"/>
        <v>103</v>
      </c>
    </row>
    <row r="106" spans="2:14" x14ac:dyDescent="0.25">
      <c r="B106" s="15">
        <v>0.74062099676499482</v>
      </c>
      <c r="C106" t="s">
        <v>357</v>
      </c>
      <c r="D106" s="13">
        <v>80</v>
      </c>
      <c r="E106" s="15" t="s">
        <v>357</v>
      </c>
      <c r="F106">
        <f>VLOOKUP(E106,'RPPF CALCULATION'!$AX$2:$AZ$365,2,FALSE)</f>
        <v>0.71242414039748747</v>
      </c>
      <c r="G106" s="13">
        <v>87</v>
      </c>
      <c r="H106">
        <f t="shared" si="7"/>
        <v>-2.819685636750735E-2</v>
      </c>
      <c r="I106">
        <f t="shared" si="8"/>
        <v>-7</v>
      </c>
      <c r="J106">
        <f t="shared" si="9"/>
        <v>0.69301671644931306</v>
      </c>
      <c r="K106">
        <f t="shared" si="10"/>
        <v>0.63057758585070611</v>
      </c>
      <c r="L106" s="14" t="str">
        <f t="shared" si="11"/>
        <v>Utah</v>
      </c>
      <c r="M106" s="14">
        <f t="shared" si="12"/>
        <v>0.79616121619153313</v>
      </c>
      <c r="N106" s="14">
        <f t="shared" si="13"/>
        <v>104</v>
      </c>
    </row>
    <row r="107" spans="2:14" x14ac:dyDescent="0.25">
      <c r="B107" s="15">
        <v>0.75107872966326594</v>
      </c>
      <c r="C107" t="s">
        <v>373</v>
      </c>
      <c r="D107" s="13">
        <v>74</v>
      </c>
      <c r="E107" s="15" t="s">
        <v>373</v>
      </c>
      <c r="F107">
        <f>VLOOKUP(E107,'RPPF CALCULATION'!$AX$2:$AZ$365,2,FALSE)</f>
        <v>0.71497962533850312</v>
      </c>
      <c r="G107" s="13">
        <v>79</v>
      </c>
      <c r="H107">
        <f t="shared" si="7"/>
        <v>-3.6099104324762821E-2</v>
      </c>
      <c r="I107">
        <f t="shared" si="8"/>
        <v>-5</v>
      </c>
      <c r="J107">
        <f t="shared" si="9"/>
        <v>0.68766995343307324</v>
      </c>
      <c r="K107">
        <f t="shared" si="10"/>
        <v>0.62571255325499819</v>
      </c>
      <c r="L107" s="14" t="str">
        <f t="shared" si="11"/>
        <v>Washington</v>
      </c>
      <c r="M107" s="14">
        <f t="shared" si="12"/>
        <v>0.79606823721483888</v>
      </c>
      <c r="N107" s="14">
        <f t="shared" si="13"/>
        <v>105</v>
      </c>
    </row>
    <row r="108" spans="2:14" x14ac:dyDescent="0.25">
      <c r="B108" s="15">
        <v>0.52364103756042291</v>
      </c>
      <c r="C108" t="s">
        <v>233</v>
      </c>
      <c r="D108" s="13">
        <v>211</v>
      </c>
      <c r="E108" s="15" t="s">
        <v>233</v>
      </c>
      <c r="F108">
        <f>VLOOKUP(E108,'RPPF CALCULATION'!$AX$2:$AZ$365,2,FALSE)</f>
        <v>0.65933854152271087</v>
      </c>
      <c r="G108" s="13">
        <v>151</v>
      </c>
      <c r="H108">
        <f t="shared" si="7"/>
        <v>0.13569750396228797</v>
      </c>
      <c r="I108">
        <f t="shared" si="8"/>
        <v>60</v>
      </c>
      <c r="J108">
        <f t="shared" si="9"/>
        <v>0.80382547790433179</v>
      </c>
      <c r="K108">
        <f t="shared" si="10"/>
        <v>0.73140274580847886</v>
      </c>
      <c r="L108" s="14" t="str">
        <f t="shared" si="11"/>
        <v>North Alabama</v>
      </c>
      <c r="M108" s="14">
        <f t="shared" si="12"/>
        <v>0.79511969016206363</v>
      </c>
      <c r="N108" s="14">
        <f t="shared" si="13"/>
        <v>106</v>
      </c>
    </row>
    <row r="109" spans="2:14" x14ac:dyDescent="0.25">
      <c r="B109" s="15">
        <v>0.53844251507896612</v>
      </c>
      <c r="C109" t="s">
        <v>394</v>
      </c>
      <c r="D109" s="13">
        <v>203</v>
      </c>
      <c r="E109" s="15" t="s">
        <v>394</v>
      </c>
      <c r="F109">
        <f>VLOOKUP(E109,'RPPF CALCULATION'!$AX$2:$AZ$365,2,FALSE)</f>
        <v>0.66086944917362467</v>
      </c>
      <c r="G109" s="13">
        <v>119</v>
      </c>
      <c r="H109">
        <f t="shared" si="7"/>
        <v>0.12242693409465855</v>
      </c>
      <c r="I109">
        <f t="shared" si="8"/>
        <v>84</v>
      </c>
      <c r="J109">
        <f t="shared" si="9"/>
        <v>0.79208581568761616</v>
      </c>
      <c r="K109">
        <f t="shared" si="10"/>
        <v>0.72072079877371253</v>
      </c>
      <c r="L109" s="14" t="str">
        <f t="shared" si="11"/>
        <v>CSUN</v>
      </c>
      <c r="M109" s="14">
        <f t="shared" si="12"/>
        <v>0.79351913173292887</v>
      </c>
      <c r="N109" s="14">
        <f t="shared" si="13"/>
        <v>107</v>
      </c>
    </row>
    <row r="110" spans="2:14" x14ac:dyDescent="0.25">
      <c r="B110" s="15">
        <v>0.65206374182781601</v>
      </c>
      <c r="C110" t="s">
        <v>289</v>
      </c>
      <c r="D110" s="13">
        <v>124</v>
      </c>
      <c r="E110" s="15" t="s">
        <v>289</v>
      </c>
      <c r="F110">
        <f>VLOOKUP(E110,'RPPF CALCULATION'!$AX$2:$AZ$365,2,FALSE)</f>
        <v>0.68723448228658968</v>
      </c>
      <c r="G110" s="13">
        <v>99</v>
      </c>
      <c r="H110">
        <f t="shared" si="7"/>
        <v>3.5170740458773664E-2</v>
      </c>
      <c r="I110">
        <f t="shared" si="8"/>
        <v>25</v>
      </c>
      <c r="J110">
        <f t="shared" si="9"/>
        <v>0.73119465516469628</v>
      </c>
      <c r="K110">
        <f t="shared" si="10"/>
        <v>0.66531578459322271</v>
      </c>
      <c r="L110" s="14" t="str">
        <f t="shared" si="11"/>
        <v>Samford</v>
      </c>
      <c r="M110" s="14">
        <f t="shared" si="12"/>
        <v>0.79324117336212285</v>
      </c>
      <c r="N110" s="14">
        <f t="shared" si="13"/>
        <v>108</v>
      </c>
    </row>
    <row r="111" spans="2:14" x14ac:dyDescent="0.25">
      <c r="B111" s="15">
        <v>0.55572960551748396</v>
      </c>
      <c r="C111" t="s">
        <v>164</v>
      </c>
      <c r="D111" s="13">
        <v>195</v>
      </c>
      <c r="E111" s="15" t="s">
        <v>164</v>
      </c>
      <c r="F111">
        <f>VLOOKUP(E111,'RPPF CALCULATION'!$AX$2:$AZ$365,2,FALSE)</f>
        <v>0.66442746730132851</v>
      </c>
      <c r="G111" s="13">
        <v>149</v>
      </c>
      <c r="H111">
        <f t="shared" si="7"/>
        <v>0.10869786178384455</v>
      </c>
      <c r="I111">
        <f t="shared" si="8"/>
        <v>46</v>
      </c>
      <c r="J111">
        <f t="shared" si="9"/>
        <v>0.78191476150450601</v>
      </c>
      <c r="K111">
        <f t="shared" si="10"/>
        <v>0.71146613198125364</v>
      </c>
      <c r="L111" s="14" t="str">
        <f t="shared" si="11"/>
        <v>Jacksonville St.</v>
      </c>
      <c r="M111" s="14">
        <f t="shared" si="12"/>
        <v>0.79317237431485976</v>
      </c>
      <c r="N111" s="14">
        <f t="shared" si="13"/>
        <v>109</v>
      </c>
    </row>
    <row r="112" spans="2:14" x14ac:dyDescent="0.25">
      <c r="B112" s="15">
        <v>0.70833086606228735</v>
      </c>
      <c r="C112" t="s">
        <v>314</v>
      </c>
      <c r="D112" s="13">
        <v>99</v>
      </c>
      <c r="E112" s="15" t="s">
        <v>314</v>
      </c>
      <c r="F112">
        <f>VLOOKUP(E112,'RPPF CALCULATION'!$AX$2:$AZ$365,2,FALSE)</f>
        <v>0.70056043971869697</v>
      </c>
      <c r="G112" s="13">
        <v>84</v>
      </c>
      <c r="H112">
        <f t="shared" si="7"/>
        <v>-7.7704263435903753E-3</v>
      </c>
      <c r="I112">
        <f t="shared" si="8"/>
        <v>15</v>
      </c>
      <c r="J112">
        <f t="shared" si="9"/>
        <v>0.70157944579443954</v>
      </c>
      <c r="K112">
        <f t="shared" si="10"/>
        <v>0.63836883398452759</v>
      </c>
      <c r="L112" s="14" t="str">
        <f t="shared" si="11"/>
        <v>Stanford</v>
      </c>
      <c r="M112" s="14">
        <f t="shared" si="12"/>
        <v>0.79277557263821219</v>
      </c>
      <c r="N112" s="14">
        <f t="shared" si="13"/>
        <v>110</v>
      </c>
    </row>
    <row r="113" spans="2:14" x14ac:dyDescent="0.25">
      <c r="B113" s="15">
        <v>0.70460872446673484</v>
      </c>
      <c r="C113" t="s">
        <v>145</v>
      </c>
      <c r="D113" s="13">
        <v>100</v>
      </c>
      <c r="E113" s="15" t="s">
        <v>145</v>
      </c>
      <c r="F113">
        <f>VLOOKUP(E113,'RPPF CALCULATION'!$AX$2:$AZ$365,2,FALSE)</f>
        <v>0.69925841280844936</v>
      </c>
      <c r="G113" s="13">
        <v>141</v>
      </c>
      <c r="H113">
        <f t="shared" si="7"/>
        <v>-5.3503116582854782E-3</v>
      </c>
      <c r="I113">
        <f t="shared" si="8"/>
        <v>-41</v>
      </c>
      <c r="J113">
        <f t="shared" si="9"/>
        <v>0.70269753356949682</v>
      </c>
      <c r="K113">
        <f t="shared" si="10"/>
        <v>0.63938618475432885</v>
      </c>
      <c r="L113" s="14" t="str">
        <f t="shared" si="11"/>
        <v>High Point</v>
      </c>
      <c r="M113" s="14">
        <f t="shared" si="12"/>
        <v>0.7924381816168139</v>
      </c>
      <c r="N113" s="14">
        <f t="shared" si="13"/>
        <v>111</v>
      </c>
    </row>
    <row r="114" spans="2:14" x14ac:dyDescent="0.25">
      <c r="B114" s="15">
        <v>0.57349926484227409</v>
      </c>
      <c r="C114" t="s">
        <v>155</v>
      </c>
      <c r="D114" s="13">
        <v>179</v>
      </c>
      <c r="E114" s="15" t="s">
        <v>155</v>
      </c>
      <c r="F114">
        <f>VLOOKUP(E114,'RPPF CALCULATION'!$AX$2:$AZ$365,2,FALSE)</f>
        <v>0.66530256154718603</v>
      </c>
      <c r="G114" s="13">
        <v>94</v>
      </c>
      <c r="H114">
        <f t="shared" si="7"/>
        <v>9.1803296704911941E-2</v>
      </c>
      <c r="I114">
        <f t="shared" si="8"/>
        <v>85</v>
      </c>
      <c r="J114">
        <f t="shared" si="9"/>
        <v>0.76589529067143092</v>
      </c>
      <c r="K114">
        <f t="shared" si="10"/>
        <v>0.69688997673887842</v>
      </c>
      <c r="L114" s="14" t="str">
        <f t="shared" si="11"/>
        <v>Illinois St.</v>
      </c>
      <c r="M114" s="14">
        <f t="shared" si="12"/>
        <v>0.79031108051446075</v>
      </c>
      <c r="N114" s="14">
        <f t="shared" si="13"/>
        <v>112</v>
      </c>
    </row>
    <row r="115" spans="2:14" x14ac:dyDescent="0.25">
      <c r="B115" s="15">
        <v>0.72063238652137096</v>
      </c>
      <c r="C115" t="s">
        <v>352</v>
      </c>
      <c r="D115" s="13">
        <v>89</v>
      </c>
      <c r="E115" s="15" t="s">
        <v>352</v>
      </c>
      <c r="F115">
        <f>VLOOKUP(E115,'RPPF CALCULATION'!$AX$2:$AZ$365,2,FALSE)</f>
        <v>0.70022544023454969</v>
      </c>
      <c r="G115" s="13">
        <v>102</v>
      </c>
      <c r="H115">
        <f t="shared" si="7"/>
        <v>-2.040694628682127E-2</v>
      </c>
      <c r="I115">
        <f t="shared" si="8"/>
        <v>-13</v>
      </c>
      <c r="J115">
        <f t="shared" si="9"/>
        <v>0.68860792636706136</v>
      </c>
      <c r="K115">
        <f t="shared" si="10"/>
        <v>0.62656601709543469</v>
      </c>
      <c r="L115" s="14" t="str">
        <f t="shared" si="11"/>
        <v>UNLV</v>
      </c>
      <c r="M115" s="14">
        <f t="shared" si="12"/>
        <v>0.78967072161459662</v>
      </c>
      <c r="N115" s="14">
        <f t="shared" si="13"/>
        <v>113</v>
      </c>
    </row>
    <row r="116" spans="2:14" x14ac:dyDescent="0.25">
      <c r="B116" s="15">
        <v>0.60893078819383673</v>
      </c>
      <c r="C116" t="s">
        <v>85</v>
      </c>
      <c r="D116" s="13">
        <v>154</v>
      </c>
      <c r="E116" s="15" t="s">
        <v>85</v>
      </c>
      <c r="F116">
        <f>VLOOKUP(E116,'RPPF CALCULATION'!$AX$2:$AZ$365,2,FALSE)</f>
        <v>0.67253793104332993</v>
      </c>
      <c r="G116" s="13">
        <v>184</v>
      </c>
      <c r="H116">
        <f t="shared" si="7"/>
        <v>6.3607142849493203E-2</v>
      </c>
      <c r="I116">
        <f t="shared" si="8"/>
        <v>-30</v>
      </c>
      <c r="J116">
        <f t="shared" si="9"/>
        <v>0.74493450631215608</v>
      </c>
      <c r="K116">
        <f t="shared" si="10"/>
        <v>0.67781770837206556</v>
      </c>
      <c r="L116" s="14" t="str">
        <f t="shared" si="11"/>
        <v>Chattanooga</v>
      </c>
      <c r="M116" s="14">
        <f t="shared" si="12"/>
        <v>0.78934487350396942</v>
      </c>
      <c r="N116" s="14">
        <f t="shared" si="13"/>
        <v>114</v>
      </c>
    </row>
    <row r="117" spans="2:14" x14ac:dyDescent="0.25">
      <c r="B117" s="15">
        <v>0.45355835967158986</v>
      </c>
      <c r="C117" t="s">
        <v>114</v>
      </c>
      <c r="D117" s="13">
        <v>274</v>
      </c>
      <c r="E117" s="15" t="s">
        <v>114</v>
      </c>
      <c r="F117">
        <f>VLOOKUP(E117,'RPPF CALCULATION'!$AX$2:$AZ$365,2,FALSE)</f>
        <v>0.63643790279841395</v>
      </c>
      <c r="G117" s="13">
        <v>162</v>
      </c>
      <c r="H117">
        <f t="shared" si="7"/>
        <v>0.18287954312682408</v>
      </c>
      <c r="I117">
        <f t="shared" si="8"/>
        <v>112</v>
      </c>
      <c r="J117">
        <f t="shared" si="9"/>
        <v>0.82810687834457097</v>
      </c>
      <c r="K117">
        <f t="shared" si="10"/>
        <v>0.75349645077583971</v>
      </c>
      <c r="L117" s="14" t="str">
        <f t="shared" si="11"/>
        <v>Eastern Kentucky</v>
      </c>
      <c r="M117" s="14">
        <f t="shared" si="12"/>
        <v>0.7886351237280802</v>
      </c>
      <c r="N117" s="14">
        <f t="shared" si="13"/>
        <v>115</v>
      </c>
    </row>
    <row r="118" spans="2:14" x14ac:dyDescent="0.25">
      <c r="B118" s="15">
        <v>0.66714448642697532</v>
      </c>
      <c r="C118" t="s">
        <v>336</v>
      </c>
      <c r="D118" s="13">
        <v>115</v>
      </c>
      <c r="E118" s="15" t="s">
        <v>336</v>
      </c>
      <c r="F118">
        <f>VLOOKUP(E118,'RPPF CALCULATION'!$AX$2:$AZ$365,2,FALSE)</f>
        <v>0.68328589980556298</v>
      </c>
      <c r="G118" s="13">
        <v>116</v>
      </c>
      <c r="H118">
        <f t="shared" si="7"/>
        <v>1.6141413378587655E-2</v>
      </c>
      <c r="I118">
        <f t="shared" si="8"/>
        <v>-1</v>
      </c>
      <c r="J118">
        <f t="shared" si="9"/>
        <v>0.70821674560348358</v>
      </c>
      <c r="K118">
        <f t="shared" si="10"/>
        <v>0.64440812912822631</v>
      </c>
      <c r="L118" s="14" t="str">
        <f t="shared" si="11"/>
        <v>Troy</v>
      </c>
      <c r="M118" s="14">
        <f t="shared" si="12"/>
        <v>0.7863764922295492</v>
      </c>
      <c r="N118" s="14">
        <f t="shared" si="13"/>
        <v>116</v>
      </c>
    </row>
    <row r="119" spans="2:14" x14ac:dyDescent="0.25">
      <c r="B119" s="15">
        <v>0.69117618086164734</v>
      </c>
      <c r="C119" t="s">
        <v>76</v>
      </c>
      <c r="D119" s="13">
        <v>107</v>
      </c>
      <c r="E119" s="15" t="s">
        <v>76</v>
      </c>
      <c r="F119">
        <f>VLOOKUP(E119,'RPPF CALCULATION'!$AX$2:$AZ$365,2,FALSE)</f>
        <v>0.68621535018646451</v>
      </c>
      <c r="G119" s="13">
        <v>101</v>
      </c>
      <c r="H119">
        <f t="shared" si="7"/>
        <v>-4.9608306751828257E-3</v>
      </c>
      <c r="I119">
        <f t="shared" si="8"/>
        <v>6</v>
      </c>
      <c r="J119">
        <f t="shared" si="9"/>
        <v>0.69004395193061463</v>
      </c>
      <c r="K119">
        <f t="shared" si="10"/>
        <v>0.62787266022768817</v>
      </c>
      <c r="L119" s="14" t="str">
        <f t="shared" si="11"/>
        <v>California</v>
      </c>
      <c r="M119" s="14">
        <f t="shared" si="12"/>
        <v>0.78363833590645271</v>
      </c>
      <c r="N119" s="14">
        <f t="shared" si="13"/>
        <v>117</v>
      </c>
    </row>
    <row r="120" spans="2:14" x14ac:dyDescent="0.25">
      <c r="B120" s="15">
        <v>0.41841325764745629</v>
      </c>
      <c r="C120" t="s">
        <v>168</v>
      </c>
      <c r="D120" s="13">
        <v>292</v>
      </c>
      <c r="E120" s="15" t="s">
        <v>168</v>
      </c>
      <c r="F120">
        <f>VLOOKUP(E120,'RPPF CALCULATION'!$AX$2:$AZ$365,2,FALSE)</f>
        <v>0.62244423191797749</v>
      </c>
      <c r="G120" s="13">
        <v>213</v>
      </c>
      <c r="H120">
        <f t="shared" si="7"/>
        <v>0.20403097427052119</v>
      </c>
      <c r="I120">
        <f t="shared" si="8"/>
        <v>79</v>
      </c>
      <c r="J120">
        <f t="shared" si="9"/>
        <v>0.83526463860783162</v>
      </c>
      <c r="K120">
        <f t="shared" si="10"/>
        <v>0.76000931414518269</v>
      </c>
      <c r="L120" s="14" t="str">
        <f t="shared" si="11"/>
        <v>Kennesaw St.</v>
      </c>
      <c r="M120" s="14">
        <f t="shared" si="12"/>
        <v>0.78299883223734645</v>
      </c>
      <c r="N120" s="14">
        <f t="shared" si="13"/>
        <v>118</v>
      </c>
    </row>
    <row r="121" spans="2:14" x14ac:dyDescent="0.25">
      <c r="B121" s="15">
        <v>0.61186833297052834</v>
      </c>
      <c r="C121" t="s">
        <v>46</v>
      </c>
      <c r="D121" s="13">
        <v>153</v>
      </c>
      <c r="E121" s="15" t="s">
        <v>46</v>
      </c>
      <c r="F121">
        <f>VLOOKUP(E121,'RPPF CALCULATION'!$AX$2:$AZ$365,2,FALSE)</f>
        <v>0.66269660437570432</v>
      </c>
      <c r="G121" s="13">
        <v>183</v>
      </c>
      <c r="H121">
        <f t="shared" si="7"/>
        <v>5.0828271405175984E-2</v>
      </c>
      <c r="I121">
        <f t="shared" si="8"/>
        <v>-30</v>
      </c>
      <c r="J121">
        <f t="shared" si="9"/>
        <v>0.72231430820021325</v>
      </c>
      <c r="K121">
        <f t="shared" si="10"/>
        <v>0.65723553541962298</v>
      </c>
      <c r="L121" s="14" t="str">
        <f t="shared" si="11"/>
        <v>Appalachian St.</v>
      </c>
      <c r="M121" s="14">
        <f t="shared" si="12"/>
        <v>0.77987874973639526</v>
      </c>
      <c r="N121" s="14">
        <f t="shared" si="13"/>
        <v>119</v>
      </c>
    </row>
    <row r="122" spans="2:14" x14ac:dyDescent="0.25">
      <c r="B122" s="15">
        <v>0.68453022277062314</v>
      </c>
      <c r="C122" t="s">
        <v>92</v>
      </c>
      <c r="D122" s="13">
        <v>110</v>
      </c>
      <c r="E122" s="15" t="s">
        <v>92</v>
      </c>
      <c r="F122">
        <f>VLOOKUP(E122,'RPPF CALCULATION'!$AX$2:$AZ$365,2,FALSE)</f>
        <v>0.67906545228951021</v>
      </c>
      <c r="G122" s="13">
        <v>117</v>
      </c>
      <c r="H122">
        <f t="shared" si="7"/>
        <v>-5.464770481112935E-3</v>
      </c>
      <c r="I122">
        <f t="shared" si="8"/>
        <v>-7</v>
      </c>
      <c r="J122">
        <f t="shared" si="9"/>
        <v>0.68239011422773022</v>
      </c>
      <c r="K122">
        <f t="shared" si="10"/>
        <v>0.62090841479663161</v>
      </c>
      <c r="L122" s="14" t="str">
        <f t="shared" si="11"/>
        <v>Colorado</v>
      </c>
      <c r="M122" s="14">
        <f t="shared" si="12"/>
        <v>0.77862272594038029</v>
      </c>
      <c r="N122" s="14">
        <f t="shared" si="13"/>
        <v>120</v>
      </c>
    </row>
    <row r="123" spans="2:14" x14ac:dyDescent="0.25">
      <c r="B123" s="15">
        <v>0.579482790227141</v>
      </c>
      <c r="C123" t="s">
        <v>228</v>
      </c>
      <c r="D123" s="13">
        <v>174</v>
      </c>
      <c r="E123" s="15" t="s">
        <v>228</v>
      </c>
      <c r="F123">
        <f>VLOOKUP(E123,'RPPF CALCULATION'!$AX$2:$AZ$365,2,FALSE)</f>
        <v>0.65282077210543665</v>
      </c>
      <c r="G123" s="13">
        <v>163</v>
      </c>
      <c r="H123">
        <f t="shared" si="7"/>
        <v>7.3337981878295655E-2</v>
      </c>
      <c r="I123">
        <f t="shared" si="8"/>
        <v>11</v>
      </c>
      <c r="J123">
        <f t="shared" si="9"/>
        <v>0.73494818640306525</v>
      </c>
      <c r="K123">
        <f t="shared" si="10"/>
        <v>0.66873113174218146</v>
      </c>
      <c r="L123" s="14" t="str">
        <f t="shared" si="11"/>
        <v>New Mexico St.</v>
      </c>
      <c r="M123" s="14">
        <f t="shared" si="12"/>
        <v>0.77790178170282387</v>
      </c>
      <c r="N123" s="14">
        <f t="shared" si="13"/>
        <v>121</v>
      </c>
    </row>
    <row r="124" spans="2:14" x14ac:dyDescent="0.25">
      <c r="B124" s="15">
        <v>0.78108361705081064</v>
      </c>
      <c r="C124" t="s">
        <v>140</v>
      </c>
      <c r="D124" s="13">
        <v>53</v>
      </c>
      <c r="E124" s="15" t="s">
        <v>140</v>
      </c>
      <c r="F124">
        <f>VLOOKUP(E124,'RPPF CALCULATION'!$AX$2:$AZ$365,2,FALSE)</f>
        <v>0.7029329599241817</v>
      </c>
      <c r="G124" s="13">
        <v>100</v>
      </c>
      <c r="H124">
        <f t="shared" si="7"/>
        <v>-7.8150657126628942E-2</v>
      </c>
      <c r="I124">
        <f t="shared" si="8"/>
        <v>-47</v>
      </c>
      <c r="J124">
        <f t="shared" si="9"/>
        <v>0.6335717352168857</v>
      </c>
      <c r="K124">
        <f t="shared" si="10"/>
        <v>0.57648845370316115</v>
      </c>
      <c r="L124" s="14" t="str">
        <f t="shared" si="11"/>
        <v>Grand Canyon</v>
      </c>
      <c r="M124" s="14">
        <f t="shared" si="12"/>
        <v>0.77782259216305183</v>
      </c>
      <c r="N124" s="14">
        <f t="shared" si="13"/>
        <v>122</v>
      </c>
    </row>
    <row r="125" spans="2:14" x14ac:dyDescent="0.25">
      <c r="B125" s="15">
        <v>0.64490401970098044</v>
      </c>
      <c r="C125" t="s">
        <v>132</v>
      </c>
      <c r="D125" s="13">
        <v>128</v>
      </c>
      <c r="E125" s="15" t="s">
        <v>132</v>
      </c>
      <c r="F125">
        <f>VLOOKUP(E125,'RPPF CALCULATION'!$AX$2:$AZ$365,2,FALSE)</f>
        <v>0.66616925976091979</v>
      </c>
      <c r="G125" s="13">
        <v>176</v>
      </c>
      <c r="H125">
        <f t="shared" si="7"/>
        <v>2.126524005993935E-2</v>
      </c>
      <c r="I125">
        <f t="shared" si="8"/>
        <v>-48</v>
      </c>
      <c r="J125">
        <f t="shared" si="9"/>
        <v>0.69622393224019208</v>
      </c>
      <c r="K125">
        <f t="shared" si="10"/>
        <v>0.6334958392531298</v>
      </c>
      <c r="L125" s="14" t="str">
        <f t="shared" si="11"/>
        <v>George Washington</v>
      </c>
      <c r="M125" s="14">
        <f t="shared" si="12"/>
        <v>0.77578136426253752</v>
      </c>
      <c r="N125" s="14">
        <f t="shared" si="13"/>
        <v>123</v>
      </c>
    </row>
    <row r="126" spans="2:14" x14ac:dyDescent="0.25">
      <c r="B126" s="15">
        <v>0.73936274489229625</v>
      </c>
      <c r="C126" t="s">
        <v>339</v>
      </c>
      <c r="D126" s="13">
        <v>81</v>
      </c>
      <c r="E126" s="15" t="s">
        <v>339</v>
      </c>
      <c r="F126">
        <f>VLOOKUP(E126,'RPPF CALCULATION'!$AX$2:$AZ$365,2,FALSE)</f>
        <v>0.68911326637933112</v>
      </c>
      <c r="G126" s="13">
        <v>121</v>
      </c>
      <c r="H126">
        <f t="shared" si="7"/>
        <v>-5.0249478512965129E-2</v>
      </c>
      <c r="I126">
        <f t="shared" si="8"/>
        <v>-40</v>
      </c>
      <c r="J126">
        <f t="shared" si="9"/>
        <v>0.64765322028569894</v>
      </c>
      <c r="K126">
        <f t="shared" si="10"/>
        <v>0.589301231013035</v>
      </c>
      <c r="L126" s="14" t="str">
        <f t="shared" si="11"/>
        <v>UAB</v>
      </c>
      <c r="M126" s="14">
        <f t="shared" si="12"/>
        <v>0.77506910943071672</v>
      </c>
      <c r="N126" s="14">
        <f t="shared" si="13"/>
        <v>124</v>
      </c>
    </row>
    <row r="127" spans="2:14" x14ac:dyDescent="0.25">
      <c r="B127" s="15">
        <v>0.56185657389041266</v>
      </c>
      <c r="C127" t="s">
        <v>58</v>
      </c>
      <c r="D127" s="13">
        <v>188</v>
      </c>
      <c r="E127" s="15" t="s">
        <v>58</v>
      </c>
      <c r="F127">
        <f>VLOOKUP(E127,'RPPF CALCULATION'!$AX$2:$AZ$365,2,FALSE)</f>
        <v>0.6430566092390646</v>
      </c>
      <c r="G127" s="13">
        <v>139</v>
      </c>
      <c r="H127">
        <f t="shared" si="7"/>
        <v>8.1200035348651944E-2</v>
      </c>
      <c r="I127">
        <f t="shared" si="8"/>
        <v>49</v>
      </c>
      <c r="J127">
        <f t="shared" si="9"/>
        <v>0.73304607700704949</v>
      </c>
      <c r="K127">
        <f t="shared" si="10"/>
        <v>0.66700039780388798</v>
      </c>
      <c r="L127" s="14" t="str">
        <f t="shared" si="11"/>
        <v>Belmont</v>
      </c>
      <c r="M127" s="14">
        <f t="shared" si="12"/>
        <v>0.77282558226396514</v>
      </c>
      <c r="N127" s="14">
        <f t="shared" si="13"/>
        <v>125</v>
      </c>
    </row>
    <row r="128" spans="2:14" x14ac:dyDescent="0.25">
      <c r="B128" s="15">
        <v>0.71492596794872709</v>
      </c>
      <c r="C128" t="s">
        <v>254</v>
      </c>
      <c r="D128" s="13">
        <v>95</v>
      </c>
      <c r="E128" s="15" t="s">
        <v>254</v>
      </c>
      <c r="F128">
        <f>VLOOKUP(E128,'RPPF CALCULATION'!$AX$2:$AZ$365,2,FALSE)</f>
        <v>0.67871739064502457</v>
      </c>
      <c r="G128" s="13">
        <v>114</v>
      </c>
      <c r="H128">
        <f t="shared" si="7"/>
        <v>-3.6208577303702527E-2</v>
      </c>
      <c r="I128">
        <f t="shared" si="8"/>
        <v>-19</v>
      </c>
      <c r="J128">
        <f t="shared" si="9"/>
        <v>0.65129824576065498</v>
      </c>
      <c r="K128">
        <f t="shared" si="10"/>
        <v>0.59261784850552257</v>
      </c>
      <c r="L128" s="14" t="str">
        <f t="shared" si="11"/>
        <v>Oklahoma St.</v>
      </c>
      <c r="M128" s="14">
        <f t="shared" si="12"/>
        <v>0.77123554194620458</v>
      </c>
      <c r="N128" s="14">
        <f t="shared" si="13"/>
        <v>126</v>
      </c>
    </row>
    <row r="129" spans="2:14" x14ac:dyDescent="0.25">
      <c r="B129" s="15">
        <v>0.77369849694109882</v>
      </c>
      <c r="C129" t="s">
        <v>300</v>
      </c>
      <c r="D129" s="13">
        <v>56</v>
      </c>
      <c r="E129" s="15" t="s">
        <v>300</v>
      </c>
      <c r="F129">
        <f>VLOOKUP(E129,'RPPF CALCULATION'!$AX$2:$AZ$365,2,FALSE)</f>
        <v>0.69332037192441809</v>
      </c>
      <c r="G129" s="13">
        <v>97</v>
      </c>
      <c r="H129">
        <f t="shared" si="7"/>
        <v>-8.0378125016680735E-2</v>
      </c>
      <c r="I129">
        <f t="shared" si="8"/>
        <v>-41</v>
      </c>
      <c r="J129">
        <f t="shared" si="9"/>
        <v>0.6217316793270703</v>
      </c>
      <c r="K129">
        <f t="shared" si="10"/>
        <v>0.56571515822251262</v>
      </c>
      <c r="L129" s="14" t="str">
        <f t="shared" si="11"/>
        <v>South Carolina</v>
      </c>
      <c r="M129" s="14">
        <f t="shared" si="12"/>
        <v>0.77063656782404799</v>
      </c>
      <c r="N129" s="14">
        <f t="shared" si="13"/>
        <v>127</v>
      </c>
    </row>
    <row r="130" spans="2:14" x14ac:dyDescent="0.25">
      <c r="B130" s="15">
        <v>0.40147396582582684</v>
      </c>
      <c r="C130" t="s">
        <v>224</v>
      </c>
      <c r="D130" s="13">
        <v>305</v>
      </c>
      <c r="E130" s="15" t="s">
        <v>224</v>
      </c>
      <c r="F130">
        <f>VLOOKUP(E130,'RPPF CALCULATION'!$AX$2:$AZ$365,2,FALSE)</f>
        <v>0.6032551375352182</v>
      </c>
      <c r="G130" s="13">
        <v>223</v>
      </c>
      <c r="H130">
        <f t="shared" si="7"/>
        <v>0.20178117170939136</v>
      </c>
      <c r="I130">
        <f t="shared" si="8"/>
        <v>82</v>
      </c>
      <c r="J130">
        <f t="shared" si="9"/>
        <v>0.8138257416639425</v>
      </c>
      <c r="K130">
        <f t="shared" si="10"/>
        <v>0.74050200998166404</v>
      </c>
      <c r="L130" s="14" t="str">
        <f t="shared" si="11"/>
        <v>Nebraska Omaha</v>
      </c>
      <c r="M130" s="14">
        <f t="shared" si="12"/>
        <v>0.7692403315836418</v>
      </c>
      <c r="N130" s="14">
        <f t="shared" si="13"/>
        <v>128</v>
      </c>
    </row>
    <row r="131" spans="2:14" x14ac:dyDescent="0.25">
      <c r="B131" s="15">
        <v>0.76631834116413444</v>
      </c>
      <c r="C131" t="s">
        <v>269</v>
      </c>
      <c r="D131" s="13">
        <v>60</v>
      </c>
      <c r="E131" s="15" t="s">
        <v>269</v>
      </c>
      <c r="F131">
        <f>VLOOKUP(E131,'RPPF CALCULATION'!$AX$2:$AZ$365,2,FALSE)</f>
        <v>0.68814544642067399</v>
      </c>
      <c r="G131" s="13">
        <v>106</v>
      </c>
      <c r="H131">
        <f t="shared" ref="H131:H194" si="14">F131-B131</f>
        <v>-7.8172894743460453E-2</v>
      </c>
      <c r="I131">
        <f t="shared" ref="I131:I194" si="15">D131-G131</f>
        <v>-46</v>
      </c>
      <c r="J131">
        <f t="shared" ref="J131:J194" si="16">(F131-(-H131-$R$2))</f>
        <v>0.61876198409654648</v>
      </c>
      <c r="K131">
        <f t="shared" ref="K131:K194" si="17">ABS(J131/$S$2)</f>
        <v>0.56301302535222564</v>
      </c>
      <c r="L131" s="14" t="str">
        <f t="shared" ref="L131:L194" si="18">C131</f>
        <v>Providence</v>
      </c>
      <c r="M131" s="14">
        <f t="shared" ref="M131:M194" si="19">(F131*SQRT(K131))^(1/2.5) - ($R$3)</f>
        <v>0.76759489466106412</v>
      </c>
      <c r="N131" s="14">
        <f t="shared" ref="N131:N194" si="20">RANK(M131,M:M,0)</f>
        <v>129</v>
      </c>
    </row>
    <row r="132" spans="2:14" x14ac:dyDescent="0.25">
      <c r="B132" s="15">
        <v>0.56092306152507276</v>
      </c>
      <c r="C132" t="s">
        <v>293</v>
      </c>
      <c r="D132" s="13">
        <v>189</v>
      </c>
      <c r="E132" s="15" t="s">
        <v>293</v>
      </c>
      <c r="F132">
        <f>VLOOKUP(E132,'RPPF CALCULATION'!$AX$2:$AZ$365,2,FALSE)</f>
        <v>0.63538967047851369</v>
      </c>
      <c r="G132" s="13">
        <v>145</v>
      </c>
      <c r="H132">
        <f t="shared" si="14"/>
        <v>7.4466608953440927E-2</v>
      </c>
      <c r="I132">
        <f t="shared" si="15"/>
        <v>44</v>
      </c>
      <c r="J132">
        <f t="shared" si="16"/>
        <v>0.71864571185128756</v>
      </c>
      <c r="K132">
        <f t="shared" si="17"/>
        <v>0.6538974707319215</v>
      </c>
      <c r="L132" s="14" t="str">
        <f t="shared" si="18"/>
        <v>San Jose St.</v>
      </c>
      <c r="M132" s="14">
        <f t="shared" si="19"/>
        <v>0.76608012997368136</v>
      </c>
      <c r="N132" s="14">
        <f t="shared" si="20"/>
        <v>130</v>
      </c>
    </row>
    <row r="133" spans="2:14" x14ac:dyDescent="0.25">
      <c r="B133" s="15">
        <v>0.45175448389759326</v>
      </c>
      <c r="C133" t="s">
        <v>173</v>
      </c>
      <c r="D133" s="13">
        <v>276</v>
      </c>
      <c r="E133" s="15" t="s">
        <v>173</v>
      </c>
      <c r="F133">
        <f>VLOOKUP(E133,'RPPF CALCULATION'!$AX$2:$AZ$365,2,FALSE)</f>
        <v>0.61041471175980133</v>
      </c>
      <c r="G133" s="13">
        <v>190</v>
      </c>
      <c r="H133">
        <f t="shared" si="14"/>
        <v>0.15866022786220807</v>
      </c>
      <c r="I133">
        <f t="shared" si="15"/>
        <v>86</v>
      </c>
      <c r="J133">
        <f t="shared" si="16"/>
        <v>0.7778643720413424</v>
      </c>
      <c r="K133">
        <f t="shared" si="17"/>
        <v>0.70778067281582002</v>
      </c>
      <c r="L133" s="14" t="str">
        <f t="shared" si="18"/>
        <v>Lamar</v>
      </c>
      <c r="M133" s="14">
        <f t="shared" si="19"/>
        <v>0.76592445158274525</v>
      </c>
      <c r="N133" s="14">
        <f t="shared" si="20"/>
        <v>131</v>
      </c>
    </row>
    <row r="134" spans="2:14" x14ac:dyDescent="0.25">
      <c r="B134" s="15">
        <v>0.61302237885972866</v>
      </c>
      <c r="C134" t="s">
        <v>72</v>
      </c>
      <c r="D134" s="13">
        <v>151</v>
      </c>
      <c r="E134" s="15" t="s">
        <v>72</v>
      </c>
      <c r="F134">
        <f>VLOOKUP(E134,'RPPF CALCULATION'!$AX$2:$AZ$365,2,FALSE)</f>
        <v>0.64211127068753593</v>
      </c>
      <c r="G134" s="13">
        <v>126</v>
      </c>
      <c r="H134">
        <f t="shared" si="14"/>
        <v>2.9088891827807273E-2</v>
      </c>
      <c r="I134">
        <f t="shared" si="15"/>
        <v>25</v>
      </c>
      <c r="J134">
        <f t="shared" si="16"/>
        <v>0.67998959493467614</v>
      </c>
      <c r="K134">
        <f t="shared" si="17"/>
        <v>0.6187241764879835</v>
      </c>
      <c r="L134" s="14" t="str">
        <f t="shared" si="18"/>
        <v>Cal Baptist</v>
      </c>
      <c r="M134" s="14">
        <f t="shared" si="19"/>
        <v>0.7608506919796576</v>
      </c>
      <c r="N134" s="14">
        <f t="shared" si="20"/>
        <v>132</v>
      </c>
    </row>
    <row r="135" spans="2:14" x14ac:dyDescent="0.25">
      <c r="B135" s="15">
        <v>0.58131534639561067</v>
      </c>
      <c r="C135" t="s">
        <v>154</v>
      </c>
      <c r="D135" s="13">
        <v>172</v>
      </c>
      <c r="E135" s="15" t="s">
        <v>154</v>
      </c>
      <c r="F135">
        <f>VLOOKUP(E135,'RPPF CALCULATION'!$AX$2:$AZ$365,2,FALSE)</f>
        <v>0.63399565500571298</v>
      </c>
      <c r="G135" s="13">
        <v>137</v>
      </c>
      <c r="H135">
        <f t="shared" si="14"/>
        <v>5.2680308610102311E-2</v>
      </c>
      <c r="I135">
        <f t="shared" si="15"/>
        <v>35</v>
      </c>
      <c r="J135">
        <f t="shared" si="16"/>
        <v>0.69546539603514823</v>
      </c>
      <c r="K135">
        <f t="shared" si="17"/>
        <v>0.6328056453261961</v>
      </c>
      <c r="L135" s="14" t="str">
        <f t="shared" si="18"/>
        <v>Illinois Chicago</v>
      </c>
      <c r="M135" s="14">
        <f t="shared" si="19"/>
        <v>0.7604041198314877</v>
      </c>
      <c r="N135" s="14">
        <f t="shared" si="20"/>
        <v>133</v>
      </c>
    </row>
    <row r="136" spans="2:14" x14ac:dyDescent="0.25">
      <c r="B136" s="15">
        <v>0.60552802816034568</v>
      </c>
      <c r="C136" t="s">
        <v>344</v>
      </c>
      <c r="D136" s="13">
        <v>155</v>
      </c>
      <c r="E136" s="15" t="s">
        <v>344</v>
      </c>
      <c r="F136">
        <f>VLOOKUP(E136,'RPPF CALCULATION'!$AX$2:$AZ$365,2,FALSE)</f>
        <v>0.63961008752747572</v>
      </c>
      <c r="G136" s="13">
        <v>123</v>
      </c>
      <c r="H136">
        <f t="shared" si="14"/>
        <v>3.4082059367130046E-2</v>
      </c>
      <c r="I136">
        <f t="shared" si="15"/>
        <v>32</v>
      </c>
      <c r="J136">
        <f t="shared" si="16"/>
        <v>0.68248157931393871</v>
      </c>
      <c r="K136">
        <f t="shared" si="17"/>
        <v>0.620991639099714</v>
      </c>
      <c r="L136" s="14" t="str">
        <f t="shared" si="18"/>
        <v>UC Santa Barbara</v>
      </c>
      <c r="M136" s="14">
        <f t="shared" si="19"/>
        <v>0.7602197381272181</v>
      </c>
      <c r="N136" s="14">
        <f t="shared" si="20"/>
        <v>134</v>
      </c>
    </row>
    <row r="137" spans="2:14" x14ac:dyDescent="0.25">
      <c r="B137" s="15">
        <v>0.44153522336999546</v>
      </c>
      <c r="C137" t="s">
        <v>80</v>
      </c>
      <c r="D137" s="13">
        <v>285</v>
      </c>
      <c r="E137" s="15" t="s">
        <v>80</v>
      </c>
      <c r="F137">
        <f>VLOOKUP(E137,'RPPF CALCULATION'!$AX$2:$AZ$365,2,FALSE)</f>
        <v>0.5989490434016117</v>
      </c>
      <c r="G137" s="13">
        <v>182</v>
      </c>
      <c r="H137">
        <f t="shared" si="14"/>
        <v>0.15741382003161625</v>
      </c>
      <c r="I137">
        <f t="shared" si="15"/>
        <v>103</v>
      </c>
      <c r="J137">
        <f t="shared" si="16"/>
        <v>0.76515229585256095</v>
      </c>
      <c r="K137">
        <f t="shared" si="17"/>
        <v>0.69621392395679982</v>
      </c>
      <c r="L137" s="14" t="str">
        <f t="shared" si="18"/>
        <v>Central Connecticut</v>
      </c>
      <c r="M137" s="14">
        <f t="shared" si="19"/>
        <v>0.75763531448134158</v>
      </c>
      <c r="N137" s="14">
        <f t="shared" si="20"/>
        <v>135</v>
      </c>
    </row>
    <row r="138" spans="2:14" x14ac:dyDescent="0.25">
      <c r="B138" s="15">
        <v>0.40586541102527735</v>
      </c>
      <c r="C138" t="s">
        <v>279</v>
      </c>
      <c r="D138" s="13">
        <v>300</v>
      </c>
      <c r="E138" s="15" t="s">
        <v>279</v>
      </c>
      <c r="F138">
        <f>VLOOKUP(E138,'RPPF CALCULATION'!$AX$2:$AZ$365,2,FALSE)</f>
        <v>0.58948715920238526</v>
      </c>
      <c r="G138" s="13">
        <v>214</v>
      </c>
      <c r="H138">
        <f t="shared" si="14"/>
        <v>0.18362174817710791</v>
      </c>
      <c r="I138">
        <f t="shared" si="15"/>
        <v>86</v>
      </c>
      <c r="J138">
        <f t="shared" si="16"/>
        <v>0.78189833979882617</v>
      </c>
      <c r="K138">
        <f t="shared" si="17"/>
        <v>0.71145118983155164</v>
      </c>
      <c r="L138" s="14" t="str">
        <f t="shared" si="18"/>
        <v>Robert Morris</v>
      </c>
      <c r="M138" s="14">
        <f t="shared" si="19"/>
        <v>0.75609155909471015</v>
      </c>
      <c r="N138" s="14">
        <f t="shared" si="20"/>
        <v>136</v>
      </c>
    </row>
    <row r="139" spans="2:14" x14ac:dyDescent="0.25">
      <c r="B139" s="15">
        <v>0.46768601781045077</v>
      </c>
      <c r="C139" t="s">
        <v>232</v>
      </c>
      <c r="D139" s="13">
        <v>259</v>
      </c>
      <c r="E139" s="15" t="s">
        <v>232</v>
      </c>
      <c r="F139">
        <f>VLOOKUP(E139,'RPPF CALCULATION'!$AX$2:$AZ$365,2,FALSE)</f>
        <v>0.6009414452446028</v>
      </c>
      <c r="G139" s="13">
        <v>138</v>
      </c>
      <c r="H139">
        <f t="shared" si="14"/>
        <v>0.13325542743415203</v>
      </c>
      <c r="I139">
        <f t="shared" si="15"/>
        <v>121</v>
      </c>
      <c r="J139">
        <f t="shared" si="16"/>
        <v>0.74298630509808783</v>
      </c>
      <c r="K139">
        <f t="shared" si="17"/>
        <v>0.67604503537708682</v>
      </c>
      <c r="L139" s="14" t="str">
        <f t="shared" si="18"/>
        <v>Norfolk St.</v>
      </c>
      <c r="M139" s="14">
        <f t="shared" si="19"/>
        <v>0.75419474975217704</v>
      </c>
      <c r="N139" s="14">
        <f t="shared" si="20"/>
        <v>137</v>
      </c>
    </row>
    <row r="140" spans="2:14" x14ac:dyDescent="0.25">
      <c r="B140" s="15">
        <v>0.44714410309046143</v>
      </c>
      <c r="C140" t="s">
        <v>117</v>
      </c>
      <c r="D140" s="13">
        <v>280</v>
      </c>
      <c r="E140" s="15" t="s">
        <v>117</v>
      </c>
      <c r="F140">
        <f>VLOOKUP(E140,'RPPF CALCULATION'!$AX$2:$AZ$365,2,FALSE)</f>
        <v>0.59596329511520296</v>
      </c>
      <c r="G140" s="13">
        <v>132</v>
      </c>
      <c r="H140">
        <f t="shared" si="14"/>
        <v>0.14881919202474153</v>
      </c>
      <c r="I140">
        <f t="shared" si="15"/>
        <v>148</v>
      </c>
      <c r="J140">
        <f t="shared" si="16"/>
        <v>0.75357191955927749</v>
      </c>
      <c r="K140">
        <f t="shared" si="17"/>
        <v>0.68567691156888066</v>
      </c>
      <c r="L140" s="14" t="str">
        <f t="shared" si="18"/>
        <v>Elon</v>
      </c>
      <c r="M140" s="14">
        <f t="shared" si="19"/>
        <v>0.75381921670710916</v>
      </c>
      <c r="N140" s="14">
        <f t="shared" si="20"/>
        <v>138</v>
      </c>
    </row>
    <row r="141" spans="2:14" x14ac:dyDescent="0.25">
      <c r="B141" s="15">
        <v>0.58565421027292375</v>
      </c>
      <c r="C141" t="s">
        <v>97</v>
      </c>
      <c r="D141" s="13">
        <v>170</v>
      </c>
      <c r="E141" s="15" t="s">
        <v>97</v>
      </c>
      <c r="F141">
        <f>VLOOKUP(E141,'RPPF CALCULATION'!$AX$2:$AZ$365,2,FALSE)</f>
        <v>0.62452224433177927</v>
      </c>
      <c r="G141" s="13">
        <v>111</v>
      </c>
      <c r="H141">
        <f t="shared" si="14"/>
        <v>3.8868034058855527E-2</v>
      </c>
      <c r="I141">
        <f t="shared" si="15"/>
        <v>59</v>
      </c>
      <c r="J141">
        <f t="shared" si="16"/>
        <v>0.67217971080996775</v>
      </c>
      <c r="K141">
        <f t="shared" si="17"/>
        <v>0.61161794404042524</v>
      </c>
      <c r="L141" s="14" t="str">
        <f t="shared" si="18"/>
        <v>Cornell</v>
      </c>
      <c r="M141" s="14">
        <f t="shared" si="19"/>
        <v>0.75070709099693456</v>
      </c>
      <c r="N141" s="14">
        <f t="shared" si="20"/>
        <v>139</v>
      </c>
    </row>
    <row r="142" spans="2:14" x14ac:dyDescent="0.25">
      <c r="B142" s="15">
        <v>0.62090331499443485</v>
      </c>
      <c r="C142" t="s">
        <v>385</v>
      </c>
      <c r="D142" s="13">
        <v>147</v>
      </c>
      <c r="E142" s="15" t="s">
        <v>385</v>
      </c>
      <c r="F142">
        <f>VLOOKUP(E142,'RPPF CALCULATION'!$AX$2:$AZ$365,2,FALSE)</f>
        <v>0.63277789106590976</v>
      </c>
      <c r="G142" s="13">
        <v>156</v>
      </c>
      <c r="H142">
        <f t="shared" si="14"/>
        <v>1.1874576071474907E-2</v>
      </c>
      <c r="I142">
        <f t="shared" si="15"/>
        <v>-9</v>
      </c>
      <c r="J142">
        <f t="shared" si="16"/>
        <v>0.65344189955671761</v>
      </c>
      <c r="K142">
        <f t="shared" si="17"/>
        <v>0.59456836427741699</v>
      </c>
      <c r="L142" s="14" t="str">
        <f t="shared" si="18"/>
        <v>Wofford</v>
      </c>
      <c r="M142" s="14">
        <f t="shared" si="19"/>
        <v>0.75040577904347372</v>
      </c>
      <c r="N142" s="14">
        <f t="shared" si="20"/>
        <v>140</v>
      </c>
    </row>
    <row r="143" spans="2:14" x14ac:dyDescent="0.25">
      <c r="B143" s="15">
        <v>0.58888923773706459</v>
      </c>
      <c r="C143" t="s">
        <v>207</v>
      </c>
      <c r="D143" s="13">
        <v>166</v>
      </c>
      <c r="E143" s="15" t="s">
        <v>207</v>
      </c>
      <c r="F143">
        <f>VLOOKUP(E143,'RPPF CALCULATION'!$AX$2:$AZ$365,2,FALSE)</f>
        <v>0.6246678900687499</v>
      </c>
      <c r="G143" s="13">
        <v>165</v>
      </c>
      <c r="H143">
        <f t="shared" si="14"/>
        <v>3.5778652331685312E-2</v>
      </c>
      <c r="I143">
        <f t="shared" si="15"/>
        <v>1</v>
      </c>
      <c r="J143">
        <f t="shared" si="16"/>
        <v>0.66923597481976815</v>
      </c>
      <c r="K143">
        <f t="shared" si="17"/>
        <v>0.60893943154567265</v>
      </c>
      <c r="L143" s="14" t="str">
        <f t="shared" si="18"/>
        <v>Milwaukee</v>
      </c>
      <c r="M143" s="14">
        <f t="shared" si="19"/>
        <v>0.75011831102827564</v>
      </c>
      <c r="N143" s="14">
        <f t="shared" si="20"/>
        <v>141</v>
      </c>
    </row>
    <row r="144" spans="2:14" x14ac:dyDescent="0.25">
      <c r="B144" s="15">
        <v>0.5945539284463377</v>
      </c>
      <c r="C144" t="s">
        <v>129</v>
      </c>
      <c r="D144" s="13">
        <v>161</v>
      </c>
      <c r="E144" s="15" t="s">
        <v>129</v>
      </c>
      <c r="F144">
        <f>VLOOKUP(E144,'RPPF CALCULATION'!$AX$2:$AZ$365,2,FALSE)</f>
        <v>0.62505479027423605</v>
      </c>
      <c r="G144" s="13">
        <v>104</v>
      </c>
      <c r="H144">
        <f t="shared" si="14"/>
        <v>3.0500861827898351E-2</v>
      </c>
      <c r="I144">
        <f t="shared" si="15"/>
        <v>57</v>
      </c>
      <c r="J144">
        <f t="shared" si="16"/>
        <v>0.66434508452146734</v>
      </c>
      <c r="K144">
        <f t="shared" si="17"/>
        <v>0.60448919863821182</v>
      </c>
      <c r="L144" s="14" t="str">
        <f t="shared" si="18"/>
        <v>Furman</v>
      </c>
      <c r="M144" s="14">
        <f t="shared" si="19"/>
        <v>0.74920413251028839</v>
      </c>
      <c r="N144" s="14">
        <f t="shared" si="20"/>
        <v>142</v>
      </c>
    </row>
    <row r="145" spans="2:14" x14ac:dyDescent="0.25">
      <c r="B145" s="15">
        <v>0.7779512110023219</v>
      </c>
      <c r="C145" t="s">
        <v>221</v>
      </c>
      <c r="D145" s="13">
        <v>55</v>
      </c>
      <c r="E145" s="15" t="s">
        <v>221</v>
      </c>
      <c r="F145">
        <f>VLOOKUP(E145,'RPPF CALCULATION'!$AX$2:$AZ$365,2,FALSE)</f>
        <v>0.67139749360802947</v>
      </c>
      <c r="G145" s="13">
        <v>122</v>
      </c>
      <c r="H145">
        <f t="shared" si="14"/>
        <v>-0.10655371739429242</v>
      </c>
      <c r="I145">
        <f t="shared" si="15"/>
        <v>-67</v>
      </c>
      <c r="J145">
        <f t="shared" si="16"/>
        <v>0.57363320863306999</v>
      </c>
      <c r="K145">
        <f t="shared" si="17"/>
        <v>0.52195024344710994</v>
      </c>
      <c r="L145" s="14" t="str">
        <f t="shared" si="18"/>
        <v>N.C. State</v>
      </c>
      <c r="M145" s="14">
        <f t="shared" si="19"/>
        <v>0.74863976835955293</v>
      </c>
      <c r="N145" s="14">
        <f t="shared" si="20"/>
        <v>143</v>
      </c>
    </row>
    <row r="146" spans="2:14" x14ac:dyDescent="0.25">
      <c r="B146" s="15">
        <v>0.72706930285891402</v>
      </c>
      <c r="C146" t="s">
        <v>369</v>
      </c>
      <c r="D146" s="13">
        <v>86</v>
      </c>
      <c r="E146" s="15" t="s">
        <v>369</v>
      </c>
      <c r="F146">
        <f>VLOOKUP(E146,'RPPF CALCULATION'!$AX$2:$AZ$365,2,FALSE)</f>
        <v>0.65542161204798011</v>
      </c>
      <c r="G146" s="13">
        <v>153</v>
      </c>
      <c r="H146">
        <f t="shared" si="14"/>
        <v>-7.1647690810933917E-2</v>
      </c>
      <c r="I146">
        <f t="shared" si="15"/>
        <v>-67</v>
      </c>
      <c r="J146">
        <f t="shared" si="16"/>
        <v>0.59256335365637913</v>
      </c>
      <c r="K146">
        <f t="shared" si="17"/>
        <v>0.53917482817251328</v>
      </c>
      <c r="L146" s="14" t="str">
        <f t="shared" si="18"/>
        <v>Virginia Tech</v>
      </c>
      <c r="M146" s="14">
        <f t="shared" si="19"/>
        <v>0.74629283185550155</v>
      </c>
      <c r="N146" s="14">
        <f t="shared" si="20"/>
        <v>144</v>
      </c>
    </row>
    <row r="147" spans="2:14" x14ac:dyDescent="0.25">
      <c r="B147" s="15">
        <v>0.57162548564555504</v>
      </c>
      <c r="C147" t="s">
        <v>271</v>
      </c>
      <c r="D147" s="13">
        <v>181</v>
      </c>
      <c r="E147" s="15" t="s">
        <v>271</v>
      </c>
      <c r="F147">
        <f>VLOOKUP(E147,'RPPF CALCULATION'!$AX$2:$AZ$365,2,FALSE)</f>
        <v>0.6147672148730855</v>
      </c>
      <c r="G147" s="13">
        <v>128</v>
      </c>
      <c r="H147">
        <f t="shared" si="14"/>
        <v>4.3141729227530456E-2</v>
      </c>
      <c r="I147">
        <f t="shared" si="15"/>
        <v>53</v>
      </c>
      <c r="J147">
        <f t="shared" si="16"/>
        <v>0.6666983765199489</v>
      </c>
      <c r="K147">
        <f t="shared" si="17"/>
        <v>0.60663046471734372</v>
      </c>
      <c r="L147" s="14" t="str">
        <f t="shared" si="18"/>
        <v>Purdue Fort Wayne</v>
      </c>
      <c r="M147" s="14">
        <f t="shared" si="19"/>
        <v>0.74477326167431601</v>
      </c>
      <c r="N147" s="14">
        <f t="shared" si="20"/>
        <v>145</v>
      </c>
    </row>
    <row r="148" spans="2:14" x14ac:dyDescent="0.25">
      <c r="B148" s="15">
        <v>0.48626754093959851</v>
      </c>
      <c r="C148" t="s">
        <v>89</v>
      </c>
      <c r="D148" s="13">
        <v>247</v>
      </c>
      <c r="E148" s="15" t="s">
        <v>89</v>
      </c>
      <c r="F148">
        <f>VLOOKUP(E148,'RPPF CALCULATION'!$AX$2:$AZ$365,2,FALSE)</f>
        <v>0.5942589325134886</v>
      </c>
      <c r="G148" s="13">
        <v>226</v>
      </c>
      <c r="H148">
        <f t="shared" si="14"/>
        <v>0.10799139157389009</v>
      </c>
      <c r="I148">
        <f t="shared" si="15"/>
        <v>21</v>
      </c>
      <c r="J148">
        <f t="shared" si="16"/>
        <v>0.7110397565067117</v>
      </c>
      <c r="K148">
        <f t="shared" si="17"/>
        <v>0.64697679357445836</v>
      </c>
      <c r="L148" s="14" t="str">
        <f t="shared" si="18"/>
        <v>Cleveland St.</v>
      </c>
      <c r="M148" s="14">
        <f t="shared" si="19"/>
        <v>0.74425703845340818</v>
      </c>
      <c r="N148" s="14">
        <f t="shared" si="20"/>
        <v>146</v>
      </c>
    </row>
    <row r="149" spans="2:14" x14ac:dyDescent="0.25">
      <c r="B149" s="15">
        <v>0.6022512530087446</v>
      </c>
      <c r="C149" t="s">
        <v>360</v>
      </c>
      <c r="D149" s="13">
        <v>157</v>
      </c>
      <c r="E149" s="15" t="s">
        <v>360</v>
      </c>
      <c r="F149">
        <f>VLOOKUP(E149,'RPPF CALCULATION'!$AX$2:$AZ$365,2,FALSE)</f>
        <v>0.6200306712201874</v>
      </c>
      <c r="G149" s="13">
        <v>150</v>
      </c>
      <c r="H149">
        <f t="shared" si="14"/>
        <v>1.7779418211442799E-2</v>
      </c>
      <c r="I149">
        <f t="shared" si="15"/>
        <v>7</v>
      </c>
      <c r="J149">
        <f t="shared" si="16"/>
        <v>0.64659952185096314</v>
      </c>
      <c r="K149">
        <f t="shared" si="17"/>
        <v>0.58834246825967074</v>
      </c>
      <c r="L149" s="14" t="str">
        <f t="shared" si="18"/>
        <v>Utah Valley</v>
      </c>
      <c r="M149" s="14">
        <f t="shared" si="19"/>
        <v>0.74275595141234352</v>
      </c>
      <c r="N149" s="14">
        <f t="shared" si="20"/>
        <v>147</v>
      </c>
    </row>
    <row r="150" spans="2:14" x14ac:dyDescent="0.25">
      <c r="B150" s="15">
        <v>0.5401050523520442</v>
      </c>
      <c r="C150" t="s">
        <v>276</v>
      </c>
      <c r="D150" s="13">
        <v>202</v>
      </c>
      <c r="E150" s="15" t="s">
        <v>276</v>
      </c>
      <c r="F150">
        <f>VLOOKUP(E150,'RPPF CALCULATION'!$AX$2:$AZ$365,2,FALSE)</f>
        <v>0.60449252343670623</v>
      </c>
      <c r="G150" s="13">
        <v>169</v>
      </c>
      <c r="H150">
        <f t="shared" si="14"/>
        <v>6.4387471084662029E-2</v>
      </c>
      <c r="I150">
        <f t="shared" si="15"/>
        <v>33</v>
      </c>
      <c r="J150">
        <f t="shared" si="16"/>
        <v>0.6776694269407012</v>
      </c>
      <c r="K150">
        <f t="shared" si="17"/>
        <v>0.61661305002063838</v>
      </c>
      <c r="L150" s="14" t="str">
        <f t="shared" si="18"/>
        <v>Rice</v>
      </c>
      <c r="M150" s="14">
        <f t="shared" si="19"/>
        <v>0.74218763156253331</v>
      </c>
      <c r="N150" s="14">
        <f t="shared" si="20"/>
        <v>148</v>
      </c>
    </row>
    <row r="151" spans="2:14" x14ac:dyDescent="0.25">
      <c r="B151" s="15">
        <v>0.43601395481399641</v>
      </c>
      <c r="C151" t="s">
        <v>305</v>
      </c>
      <c r="D151" s="13">
        <v>289</v>
      </c>
      <c r="E151" s="15" t="s">
        <v>305</v>
      </c>
      <c r="F151">
        <f>VLOOKUP(E151,'RPPF CALCULATION'!$AX$2:$AZ$365,2,FALSE)</f>
        <v>0.58033580544465735</v>
      </c>
      <c r="G151" s="13">
        <v>222</v>
      </c>
      <c r="H151">
        <f t="shared" si="14"/>
        <v>0.14432185063066094</v>
      </c>
      <c r="I151">
        <f t="shared" si="15"/>
        <v>67</v>
      </c>
      <c r="J151">
        <f t="shared" si="16"/>
        <v>0.73344708849465123</v>
      </c>
      <c r="K151">
        <f t="shared" si="17"/>
        <v>0.6673652791260094</v>
      </c>
      <c r="L151" s="14" t="str">
        <f t="shared" si="18"/>
        <v>Southeastern Louisiana</v>
      </c>
      <c r="M151" s="14">
        <f t="shared" si="19"/>
        <v>0.74182120342085345</v>
      </c>
      <c r="N151" s="14">
        <f t="shared" si="20"/>
        <v>149</v>
      </c>
    </row>
    <row r="152" spans="2:14" x14ac:dyDescent="0.25">
      <c r="B152" s="15">
        <v>0.43621307064356213</v>
      </c>
      <c r="C152" t="s">
        <v>274</v>
      </c>
      <c r="D152" s="13">
        <v>288</v>
      </c>
      <c r="E152" s="15" t="s">
        <v>274</v>
      </c>
      <c r="F152">
        <f>VLOOKUP(E152,'RPPF CALCULATION'!$AX$2:$AZ$365,2,FALSE)</f>
        <v>0.57991073952625094</v>
      </c>
      <c r="G152" s="13">
        <v>199</v>
      </c>
      <c r="H152">
        <f t="shared" si="14"/>
        <v>0.14369766888268881</v>
      </c>
      <c r="I152">
        <f t="shared" si="15"/>
        <v>89</v>
      </c>
      <c r="J152">
        <f t="shared" si="16"/>
        <v>0.73239784082827275</v>
      </c>
      <c r="K152">
        <f t="shared" si="17"/>
        <v>0.66641056613753447</v>
      </c>
      <c r="L152" s="14" t="str">
        <f t="shared" si="18"/>
        <v>Radford</v>
      </c>
      <c r="M152" s="14">
        <f t="shared" si="19"/>
        <v>0.74139146784396415</v>
      </c>
      <c r="N152" s="14">
        <f t="shared" si="20"/>
        <v>150</v>
      </c>
    </row>
    <row r="153" spans="2:14" x14ac:dyDescent="0.25">
      <c r="B153" s="15">
        <v>0.31960703689908121</v>
      </c>
      <c r="C153" t="s">
        <v>73</v>
      </c>
      <c r="D153" s="13">
        <v>352</v>
      </c>
      <c r="E153" s="15" t="s">
        <v>73</v>
      </c>
      <c r="F153">
        <f>VLOOKUP(E153,'RPPF CALCULATION'!$AX$2:$AZ$365,2,FALSE)</f>
        <v>0.55485497306422693</v>
      </c>
      <c r="G153" s="13">
        <v>201</v>
      </c>
      <c r="H153">
        <f t="shared" si="14"/>
        <v>0.23524793616514572</v>
      </c>
      <c r="I153">
        <f t="shared" si="15"/>
        <v>151</v>
      </c>
      <c r="J153">
        <f t="shared" si="16"/>
        <v>0.7988923416487056</v>
      </c>
      <c r="K153">
        <f t="shared" si="17"/>
        <v>0.72691407320230683</v>
      </c>
      <c r="L153" s="14" t="str">
        <f t="shared" si="18"/>
        <v>Cal Poly</v>
      </c>
      <c r="M153" s="14">
        <f t="shared" si="19"/>
        <v>0.74117906474857087</v>
      </c>
      <c r="N153" s="14">
        <f t="shared" si="20"/>
        <v>151</v>
      </c>
    </row>
    <row r="154" spans="2:14" x14ac:dyDescent="0.25">
      <c r="B154" s="15">
        <v>0.66793210109310042</v>
      </c>
      <c r="C154" t="s">
        <v>110</v>
      </c>
      <c r="D154" s="13">
        <v>114</v>
      </c>
      <c r="E154" s="15" t="s">
        <v>110</v>
      </c>
      <c r="F154">
        <f>VLOOKUP(E154,'RPPF CALCULATION'!$AX$2:$AZ$365,2,FALSE)</f>
        <v>0.63444968663010648</v>
      </c>
      <c r="G154" s="13">
        <v>144</v>
      </c>
      <c r="H154">
        <f t="shared" si="14"/>
        <v>-3.3482414462993937E-2</v>
      </c>
      <c r="I154">
        <f t="shared" si="15"/>
        <v>-30</v>
      </c>
      <c r="J154">
        <f t="shared" si="16"/>
        <v>0.60975670458644549</v>
      </c>
      <c r="K154">
        <f t="shared" si="17"/>
        <v>0.55481909975331023</v>
      </c>
      <c r="L154" s="14" t="str">
        <f t="shared" si="18"/>
        <v>Duquesne</v>
      </c>
      <c r="M154" s="14">
        <f t="shared" si="19"/>
        <v>0.74087317782882145</v>
      </c>
      <c r="N154" s="14">
        <f t="shared" si="20"/>
        <v>152</v>
      </c>
    </row>
    <row r="155" spans="2:14" x14ac:dyDescent="0.25">
      <c r="B155" s="15">
        <v>0.71998153155520228</v>
      </c>
      <c r="C155" t="s">
        <v>187</v>
      </c>
      <c r="D155" s="13">
        <v>90</v>
      </c>
      <c r="E155" s="15" t="s">
        <v>187</v>
      </c>
      <c r="F155">
        <f>VLOOKUP(E155,'RPPF CALCULATION'!$AX$2:$AZ$365,2,FALSE)</f>
        <v>0.6477040124915483</v>
      </c>
      <c r="G155" s="13">
        <v>129</v>
      </c>
      <c r="H155">
        <f t="shared" si="14"/>
        <v>-7.2277519063653983E-2</v>
      </c>
      <c r="I155">
        <f t="shared" si="15"/>
        <v>-39</v>
      </c>
      <c r="J155">
        <f t="shared" si="16"/>
        <v>0.58421592584722726</v>
      </c>
      <c r="K155">
        <f t="shared" si="17"/>
        <v>0.53157948342682415</v>
      </c>
      <c r="L155" s="14" t="str">
        <f t="shared" si="18"/>
        <v>Loyola Chicago</v>
      </c>
      <c r="M155" s="14">
        <f t="shared" si="19"/>
        <v>0.74066015324865586</v>
      </c>
      <c r="N155" s="14">
        <f t="shared" si="20"/>
        <v>153</v>
      </c>
    </row>
    <row r="156" spans="2:14" x14ac:dyDescent="0.25">
      <c r="B156" s="15">
        <v>0.7163884632905243</v>
      </c>
      <c r="C156" t="s">
        <v>137</v>
      </c>
      <c r="D156" s="13">
        <v>94</v>
      </c>
      <c r="E156" s="15" t="s">
        <v>137</v>
      </c>
      <c r="F156">
        <f>VLOOKUP(E156,'RPPF CALCULATION'!$AX$2:$AZ$365,2,FALSE)</f>
        <v>0.64600927996590252</v>
      </c>
      <c r="G156" s="13">
        <v>109</v>
      </c>
      <c r="H156">
        <f t="shared" si="14"/>
        <v>-7.0379183324621786E-2</v>
      </c>
      <c r="I156">
        <f t="shared" si="15"/>
        <v>-15</v>
      </c>
      <c r="J156">
        <f t="shared" si="16"/>
        <v>0.58441952906061367</v>
      </c>
      <c r="K156">
        <f t="shared" si="17"/>
        <v>0.53176474248294969</v>
      </c>
      <c r="L156" s="14" t="str">
        <f t="shared" si="18"/>
        <v>Georgia Tech</v>
      </c>
      <c r="M156" s="14">
        <f t="shared" si="19"/>
        <v>0.73993585036298504</v>
      </c>
      <c r="N156" s="14">
        <f t="shared" si="20"/>
        <v>154</v>
      </c>
    </row>
    <row r="157" spans="2:14" x14ac:dyDescent="0.25">
      <c r="B157" s="15">
        <v>0.52979753387228823</v>
      </c>
      <c r="C157" t="s">
        <v>398</v>
      </c>
      <c r="D157" s="13">
        <v>207</v>
      </c>
      <c r="E157" s="15" t="s">
        <v>398</v>
      </c>
      <c r="F157">
        <f>VLOOKUP(E157,'RPPF CALCULATION'!$AX$2:$AZ$365,2,FALSE)</f>
        <v>0.5994344961495901</v>
      </c>
      <c r="G157" s="13">
        <v>218</v>
      </c>
      <c r="H157">
        <f t="shared" si="14"/>
        <v>6.9636962277301873E-2</v>
      </c>
      <c r="I157">
        <f t="shared" si="15"/>
        <v>-11</v>
      </c>
      <c r="J157">
        <f t="shared" si="16"/>
        <v>0.67786089084622492</v>
      </c>
      <c r="K157">
        <f t="shared" si="17"/>
        <v>0.61678726349118962</v>
      </c>
      <c r="L157" s="14" t="str">
        <f t="shared" si="18"/>
        <v>Nicholls</v>
      </c>
      <c r="M157" s="14">
        <f t="shared" si="19"/>
        <v>0.73973883557758568</v>
      </c>
      <c r="N157" s="14">
        <f t="shared" si="20"/>
        <v>155</v>
      </c>
    </row>
    <row r="158" spans="2:14" x14ac:dyDescent="0.25">
      <c r="B158" s="15">
        <v>0.75341431869797193</v>
      </c>
      <c r="C158" t="s">
        <v>319</v>
      </c>
      <c r="D158" s="13">
        <v>71</v>
      </c>
      <c r="E158" s="15" t="s">
        <v>319</v>
      </c>
      <c r="F158">
        <f>VLOOKUP(E158,'RPPF CALCULATION'!$AX$2:$AZ$365,2,FALSE)</f>
        <v>0.65355694003297282</v>
      </c>
      <c r="G158" s="13">
        <v>127</v>
      </c>
      <c r="H158">
        <f t="shared" si="14"/>
        <v>-9.9857378664999108E-2</v>
      </c>
      <c r="I158">
        <f t="shared" si="15"/>
        <v>-56</v>
      </c>
      <c r="J158">
        <f t="shared" si="16"/>
        <v>0.56248899378730666</v>
      </c>
      <c r="K158">
        <f t="shared" si="17"/>
        <v>0.51181009541482647</v>
      </c>
      <c r="L158" s="14" t="str">
        <f t="shared" si="18"/>
        <v>Syracuse</v>
      </c>
      <c r="M158" s="14">
        <f t="shared" si="19"/>
        <v>0.73771678466978696</v>
      </c>
      <c r="N158" s="14">
        <f t="shared" si="20"/>
        <v>156</v>
      </c>
    </row>
    <row r="159" spans="2:14" x14ac:dyDescent="0.25">
      <c r="B159" s="15">
        <v>0.55596462938802549</v>
      </c>
      <c r="C159" t="s">
        <v>350</v>
      </c>
      <c r="D159" s="13">
        <v>194</v>
      </c>
      <c r="E159" s="15" t="s">
        <v>350</v>
      </c>
      <c r="F159">
        <f>VLOOKUP(E159,'RPPF CALCULATION'!$AX$2:$AZ$365,2,FALSE)</f>
        <v>0.60342151714710612</v>
      </c>
      <c r="G159" s="13">
        <v>135</v>
      </c>
      <c r="H159">
        <f t="shared" si="14"/>
        <v>4.7456887759080635E-2</v>
      </c>
      <c r="I159">
        <f t="shared" si="15"/>
        <v>59</v>
      </c>
      <c r="J159">
        <f t="shared" si="16"/>
        <v>0.6596678373255197</v>
      </c>
      <c r="K159">
        <f t="shared" si="17"/>
        <v>0.60023336010612161</v>
      </c>
      <c r="L159" s="14" t="str">
        <f t="shared" si="18"/>
        <v>UNC Greensboro</v>
      </c>
      <c r="M159" s="14">
        <f t="shared" si="19"/>
        <v>0.73767805383361507</v>
      </c>
      <c r="N159" s="14">
        <f t="shared" si="20"/>
        <v>157</v>
      </c>
    </row>
    <row r="160" spans="2:14" x14ac:dyDescent="0.25">
      <c r="B160" s="15">
        <v>0.51568559108406309</v>
      </c>
      <c r="C160" t="s">
        <v>241</v>
      </c>
      <c r="D160" s="13">
        <v>220</v>
      </c>
      <c r="E160" s="15" t="s">
        <v>241</v>
      </c>
      <c r="F160">
        <f>VLOOKUP(E160,'RPPF CALCULATION'!$AX$2:$AZ$365,2,FALSE)</f>
        <v>0.59336741858635267</v>
      </c>
      <c r="G160" s="13">
        <v>173</v>
      </c>
      <c r="H160">
        <f t="shared" si="14"/>
        <v>7.768182750228958E-2</v>
      </c>
      <c r="I160">
        <f t="shared" si="15"/>
        <v>47</v>
      </c>
      <c r="J160">
        <f t="shared" si="16"/>
        <v>0.67983867850797519</v>
      </c>
      <c r="K160">
        <f t="shared" si="17"/>
        <v>0.61858685726644747</v>
      </c>
      <c r="L160" s="14" t="str">
        <f t="shared" si="18"/>
        <v>Northeastern</v>
      </c>
      <c r="M160" s="14">
        <f t="shared" si="19"/>
        <v>0.73716397761332086</v>
      </c>
      <c r="N160" s="14">
        <f t="shared" si="20"/>
        <v>158</v>
      </c>
    </row>
    <row r="161" spans="2:14" x14ac:dyDescent="0.25">
      <c r="B161" s="15">
        <v>0.68570012077239828</v>
      </c>
      <c r="C161" t="s">
        <v>285</v>
      </c>
      <c r="D161" s="13">
        <v>109</v>
      </c>
      <c r="E161" s="15" t="s">
        <v>285</v>
      </c>
      <c r="F161">
        <f>VLOOKUP(E161,'RPPF CALCULATION'!$AX$2:$AZ$365,2,FALSE)</f>
        <v>0.63491128808741426</v>
      </c>
      <c r="G161" s="13">
        <v>125</v>
      </c>
      <c r="H161">
        <f t="shared" si="14"/>
        <v>-5.078883268498402E-2</v>
      </c>
      <c r="I161">
        <f t="shared" si="15"/>
        <v>-16</v>
      </c>
      <c r="J161">
        <f t="shared" si="16"/>
        <v>0.59291188782176318</v>
      </c>
      <c r="K161">
        <f t="shared" si="17"/>
        <v>0.53949196025227086</v>
      </c>
      <c r="L161" s="14" t="str">
        <f t="shared" si="18"/>
        <v>Saint Louis</v>
      </c>
      <c r="M161" s="14">
        <f t="shared" si="19"/>
        <v>0.73694773797920665</v>
      </c>
      <c r="N161" s="14">
        <f t="shared" si="20"/>
        <v>159</v>
      </c>
    </row>
    <row r="162" spans="2:14" x14ac:dyDescent="0.25">
      <c r="B162" s="15">
        <v>0.55654447095348969</v>
      </c>
      <c r="C162" t="s">
        <v>125</v>
      </c>
      <c r="D162" s="13">
        <v>193</v>
      </c>
      <c r="E162" s="15" t="s">
        <v>125</v>
      </c>
      <c r="F162">
        <f>VLOOKUP(E162,'RPPF CALCULATION'!$AX$2:$AZ$365,2,FALSE)</f>
        <v>0.60225161923571735</v>
      </c>
      <c r="G162" s="13">
        <v>170</v>
      </c>
      <c r="H162">
        <f t="shared" si="14"/>
        <v>4.5707148282227661E-2</v>
      </c>
      <c r="I162">
        <f t="shared" si="15"/>
        <v>23</v>
      </c>
      <c r="J162">
        <f t="shared" si="16"/>
        <v>0.65674819993727795</v>
      </c>
      <c r="K162">
        <f t="shared" si="17"/>
        <v>0.59757677498755535</v>
      </c>
      <c r="L162" s="14" t="str">
        <f t="shared" si="18"/>
        <v>Florida Gulf Coast</v>
      </c>
      <c r="M162" s="14">
        <f t="shared" si="19"/>
        <v>0.73645188356885938</v>
      </c>
      <c r="N162" s="14">
        <f t="shared" si="20"/>
        <v>160</v>
      </c>
    </row>
    <row r="163" spans="2:14" x14ac:dyDescent="0.25">
      <c r="B163" s="15">
        <v>0.63534427015355333</v>
      </c>
      <c r="C163" t="s">
        <v>322</v>
      </c>
      <c r="D163" s="13">
        <v>138</v>
      </c>
      <c r="E163" s="15" t="s">
        <v>322</v>
      </c>
      <c r="F163">
        <f>VLOOKUP(E163,'RPPF CALCULATION'!$AX$2:$AZ$365,2,FALSE)</f>
        <v>0.62101059116010549</v>
      </c>
      <c r="G163" s="13">
        <v>118</v>
      </c>
      <c r="H163">
        <f t="shared" si="14"/>
        <v>-1.433367899344784E-2</v>
      </c>
      <c r="I163">
        <f t="shared" si="15"/>
        <v>20</v>
      </c>
      <c r="J163">
        <f t="shared" si="16"/>
        <v>0.61546634458599059</v>
      </c>
      <c r="K163">
        <f t="shared" si="17"/>
        <v>0.56001431499347987</v>
      </c>
      <c r="L163" s="14" t="str">
        <f t="shared" si="18"/>
        <v>Temple</v>
      </c>
      <c r="M163" s="14">
        <f t="shared" si="19"/>
        <v>0.73592548141866954</v>
      </c>
      <c r="N163" s="14">
        <f t="shared" si="20"/>
        <v>161</v>
      </c>
    </row>
    <row r="164" spans="2:14" x14ac:dyDescent="0.25">
      <c r="B164" s="15">
        <v>0.66079559015635025</v>
      </c>
      <c r="C164" t="s">
        <v>105</v>
      </c>
      <c r="D164" s="13">
        <v>119</v>
      </c>
      <c r="E164" s="15" t="s">
        <v>105</v>
      </c>
      <c r="F164">
        <f>VLOOKUP(E164,'RPPF CALCULATION'!$AX$2:$AZ$365,2,FALSE)</f>
        <v>0.62709838152239694</v>
      </c>
      <c r="G164" s="13">
        <v>225</v>
      </c>
      <c r="H164">
        <f t="shared" si="14"/>
        <v>-3.3697208633953313E-2</v>
      </c>
      <c r="I164">
        <f t="shared" si="15"/>
        <v>-106</v>
      </c>
      <c r="J164">
        <f t="shared" si="16"/>
        <v>0.60219060530777657</v>
      </c>
      <c r="K164">
        <f t="shared" si="17"/>
        <v>0.5479346877265785</v>
      </c>
      <c r="L164" s="14" t="str">
        <f t="shared" si="18"/>
        <v>DePaul</v>
      </c>
      <c r="M164" s="14">
        <f t="shared" si="19"/>
        <v>0.73558763814682571</v>
      </c>
      <c r="N164" s="14">
        <f t="shared" si="20"/>
        <v>162</v>
      </c>
    </row>
    <row r="165" spans="2:14" x14ac:dyDescent="0.25">
      <c r="B165" s="15">
        <v>0.38376812940713562</v>
      </c>
      <c r="C165" t="s">
        <v>77</v>
      </c>
      <c r="D165" s="13">
        <v>317</v>
      </c>
      <c r="E165" s="15" t="s">
        <v>77</v>
      </c>
      <c r="F165">
        <f>VLOOKUP(E165,'RPPF CALCULATION'!$AX$2:$AZ$365,2,FALSE)</f>
        <v>0.56104765821984082</v>
      </c>
      <c r="G165" s="13">
        <v>278</v>
      </c>
      <c r="H165">
        <f t="shared" si="14"/>
        <v>0.1772795288127052</v>
      </c>
      <c r="I165">
        <f t="shared" si="15"/>
        <v>39</v>
      </c>
      <c r="J165">
        <f t="shared" si="16"/>
        <v>0.74711661945187902</v>
      </c>
      <c r="K165">
        <f t="shared" si="17"/>
        <v>0.67980321839374225</v>
      </c>
      <c r="L165" s="14" t="str">
        <f t="shared" si="18"/>
        <v>Campbell</v>
      </c>
      <c r="M165" s="14">
        <f t="shared" si="19"/>
        <v>0.7345660842906574</v>
      </c>
      <c r="N165" s="14">
        <f t="shared" si="20"/>
        <v>163</v>
      </c>
    </row>
    <row r="166" spans="2:14" x14ac:dyDescent="0.25">
      <c r="B166" s="15">
        <v>0.58676411465641498</v>
      </c>
      <c r="C166" t="s">
        <v>342</v>
      </c>
      <c r="D166" s="13">
        <v>169</v>
      </c>
      <c r="E166" s="15" t="s">
        <v>342</v>
      </c>
      <c r="F166">
        <f>VLOOKUP(E166,'RPPF CALCULATION'!$AX$2:$AZ$365,2,FALSE)</f>
        <v>0.60724957374305999</v>
      </c>
      <c r="G166" s="13">
        <v>168</v>
      </c>
      <c r="H166">
        <f t="shared" si="14"/>
        <v>2.0485459086645008E-2</v>
      </c>
      <c r="I166">
        <f t="shared" si="15"/>
        <v>1</v>
      </c>
      <c r="J166">
        <f t="shared" si="16"/>
        <v>0.63652446524903794</v>
      </c>
      <c r="K166">
        <f t="shared" si="17"/>
        <v>0.579175149898432</v>
      </c>
      <c r="L166" s="14" t="str">
        <f t="shared" si="18"/>
        <v>UC Riverside</v>
      </c>
      <c r="M166" s="14">
        <f t="shared" si="19"/>
        <v>0.7342825061600291</v>
      </c>
      <c r="N166" s="14">
        <f t="shared" si="20"/>
        <v>164</v>
      </c>
    </row>
    <row r="167" spans="2:14" x14ac:dyDescent="0.25">
      <c r="B167" s="15">
        <v>0.67535842828073456</v>
      </c>
      <c r="C167" t="s">
        <v>185</v>
      </c>
      <c r="D167" s="13">
        <v>112</v>
      </c>
      <c r="E167" s="15" t="s">
        <v>185</v>
      </c>
      <c r="F167">
        <f>VLOOKUP(E167,'RPPF CALCULATION'!$AX$2:$AZ$365,2,FALSE)</f>
        <v>0.62835499623243118</v>
      </c>
      <c r="G167" s="13">
        <v>160</v>
      </c>
      <c r="H167">
        <f t="shared" si="14"/>
        <v>-4.7003432048303373E-2</v>
      </c>
      <c r="I167">
        <f t="shared" si="15"/>
        <v>-48</v>
      </c>
      <c r="J167">
        <f t="shared" si="16"/>
        <v>0.59014099660346075</v>
      </c>
      <c r="K167">
        <f t="shared" si="17"/>
        <v>0.53697071963336607</v>
      </c>
      <c r="L167" s="14" t="str">
        <f t="shared" si="18"/>
        <v>Louisiana Tech</v>
      </c>
      <c r="M167" s="14">
        <f t="shared" si="19"/>
        <v>0.73320664636934507</v>
      </c>
      <c r="N167" s="14">
        <f t="shared" si="20"/>
        <v>165</v>
      </c>
    </row>
    <row r="168" spans="2:14" x14ac:dyDescent="0.25">
      <c r="B168" s="15">
        <v>0.6383061012945348</v>
      </c>
      <c r="C168" t="s">
        <v>220</v>
      </c>
      <c r="D168" s="13">
        <v>134</v>
      </c>
      <c r="E168" s="15" t="s">
        <v>220</v>
      </c>
      <c r="F168">
        <f>VLOOKUP(E168,'RPPF CALCULATION'!$AX$2:$AZ$365,2,FALSE)</f>
        <v>0.61865314219584899</v>
      </c>
      <c r="G168" s="13">
        <v>120</v>
      </c>
      <c r="H168">
        <f t="shared" si="14"/>
        <v>-1.9652959098685807E-2</v>
      </c>
      <c r="I168">
        <f t="shared" si="15"/>
        <v>14</v>
      </c>
      <c r="J168">
        <f t="shared" si="16"/>
        <v>0.60778961551649613</v>
      </c>
      <c r="K168">
        <f t="shared" si="17"/>
        <v>0.55302924065259884</v>
      </c>
      <c r="L168" s="14" t="str">
        <f t="shared" si="18"/>
        <v>Murray St.</v>
      </c>
      <c r="M168" s="14">
        <f t="shared" si="19"/>
        <v>0.73296415459704944</v>
      </c>
      <c r="N168" s="14">
        <f t="shared" si="20"/>
        <v>166</v>
      </c>
    </row>
    <row r="169" spans="2:14" x14ac:dyDescent="0.25">
      <c r="B169" s="15">
        <v>0.622285922331827</v>
      </c>
      <c r="C169" t="s">
        <v>67</v>
      </c>
      <c r="D169" s="13">
        <v>146</v>
      </c>
      <c r="E169" s="15" t="s">
        <v>67</v>
      </c>
      <c r="F169">
        <f>VLOOKUP(E169,'RPPF CALCULATION'!$AX$2:$AZ$365,2,FALSE)</f>
        <v>0.61445462347851432</v>
      </c>
      <c r="G169" s="13">
        <v>174</v>
      </c>
      <c r="H169">
        <f t="shared" si="14"/>
        <v>-7.8312988533126848E-3</v>
      </c>
      <c r="I169">
        <f t="shared" si="15"/>
        <v>-28</v>
      </c>
      <c r="J169">
        <f t="shared" si="16"/>
        <v>0.61541275704453458</v>
      </c>
      <c r="K169">
        <f t="shared" si="17"/>
        <v>0.55996555555994687</v>
      </c>
      <c r="L169" s="14" t="str">
        <f t="shared" si="18"/>
        <v>Bryant</v>
      </c>
      <c r="M169" s="14">
        <f t="shared" si="19"/>
        <v>0.73279484692560592</v>
      </c>
      <c r="N169" s="14">
        <f t="shared" si="20"/>
        <v>167</v>
      </c>
    </row>
    <row r="170" spans="2:14" x14ac:dyDescent="0.25">
      <c r="B170" s="15">
        <v>0.4974131630824643</v>
      </c>
      <c r="C170" t="s">
        <v>203</v>
      </c>
      <c r="D170" s="13">
        <v>241</v>
      </c>
      <c r="E170" s="15" t="s">
        <v>203</v>
      </c>
      <c r="F170">
        <f>VLOOKUP(E170,'RPPF CALCULATION'!$AX$2:$AZ$365,2,FALSE)</f>
        <v>0.58143876812248063</v>
      </c>
      <c r="G170" s="13">
        <v>164</v>
      </c>
      <c r="H170">
        <f t="shared" si="14"/>
        <v>8.4025605040016327E-2</v>
      </c>
      <c r="I170">
        <f t="shared" si="15"/>
        <v>77</v>
      </c>
      <c r="J170">
        <f t="shared" si="16"/>
        <v>0.6742538055818299</v>
      </c>
      <c r="K170">
        <f t="shared" si="17"/>
        <v>0.61350516788802212</v>
      </c>
      <c r="L170" s="14" t="str">
        <f t="shared" si="18"/>
        <v>Miami OH</v>
      </c>
      <c r="M170" s="14">
        <f t="shared" si="19"/>
        <v>0.72999398393033121</v>
      </c>
      <c r="N170" s="14">
        <f t="shared" si="20"/>
        <v>168</v>
      </c>
    </row>
    <row r="171" spans="2:14" x14ac:dyDescent="0.25">
      <c r="B171" s="15">
        <v>0.56867391078450824</v>
      </c>
      <c r="C171" t="s">
        <v>337</v>
      </c>
      <c r="D171" s="13">
        <v>184</v>
      </c>
      <c r="E171" s="15" t="s">
        <v>337</v>
      </c>
      <c r="F171">
        <f>VLOOKUP(E171,'RPPF CALCULATION'!$AX$2:$AZ$365,2,FALSE)</f>
        <v>0.59701834816553612</v>
      </c>
      <c r="G171" s="13">
        <v>186</v>
      </c>
      <c r="H171">
        <f t="shared" si="14"/>
        <v>2.8344437381027876E-2</v>
      </c>
      <c r="I171">
        <f t="shared" si="15"/>
        <v>-2</v>
      </c>
      <c r="J171">
        <f t="shared" si="16"/>
        <v>0.63415221796589694</v>
      </c>
      <c r="K171">
        <f t="shared" si="17"/>
        <v>0.57701663635995892</v>
      </c>
      <c r="L171" s="14" t="str">
        <f t="shared" si="18"/>
        <v>Tulane</v>
      </c>
      <c r="M171" s="14">
        <f t="shared" si="19"/>
        <v>0.72876365028028833</v>
      </c>
      <c r="N171" s="14">
        <f t="shared" si="20"/>
        <v>169</v>
      </c>
    </row>
    <row r="172" spans="2:14" x14ac:dyDescent="0.25">
      <c r="B172" s="15">
        <v>0.51619947342290928</v>
      </c>
      <c r="C172" t="s">
        <v>163</v>
      </c>
      <c r="D172" s="13">
        <v>219</v>
      </c>
      <c r="E172" s="15" t="s">
        <v>163</v>
      </c>
      <c r="F172">
        <f>VLOOKUP(E172,'RPPF CALCULATION'!$AX$2:$AZ$365,2,FALSE)</f>
        <v>0.58343247892563976</v>
      </c>
      <c r="G172" s="13">
        <v>194</v>
      </c>
      <c r="H172">
        <f t="shared" si="14"/>
        <v>6.7233005502730481E-2</v>
      </c>
      <c r="I172">
        <f t="shared" si="15"/>
        <v>25</v>
      </c>
      <c r="J172">
        <f t="shared" si="16"/>
        <v>0.65945491684770319</v>
      </c>
      <c r="K172">
        <f t="shared" si="17"/>
        <v>0.60003962324856408</v>
      </c>
      <c r="L172" s="14" t="str">
        <f t="shared" si="18"/>
        <v>Jacksonville</v>
      </c>
      <c r="M172" s="14">
        <f t="shared" si="19"/>
        <v>0.72775655722590082</v>
      </c>
      <c r="N172" s="14">
        <f t="shared" si="20"/>
        <v>170</v>
      </c>
    </row>
    <row r="173" spans="2:14" x14ac:dyDescent="0.25">
      <c r="B173" s="15">
        <v>0.4424505265799788</v>
      </c>
      <c r="C173" t="s">
        <v>265</v>
      </c>
      <c r="D173" s="13">
        <v>282</v>
      </c>
      <c r="E173" s="15" t="s">
        <v>265</v>
      </c>
      <c r="F173">
        <f>VLOOKUP(E173,'RPPF CALCULATION'!$AX$2:$AZ$365,2,FALSE)</f>
        <v>0.56522580735134387</v>
      </c>
      <c r="G173" s="13">
        <v>245</v>
      </c>
      <c r="H173">
        <f t="shared" si="14"/>
        <v>0.12277528077136507</v>
      </c>
      <c r="I173">
        <f t="shared" si="15"/>
        <v>37</v>
      </c>
      <c r="J173">
        <f t="shared" si="16"/>
        <v>0.69679052054204194</v>
      </c>
      <c r="K173">
        <f t="shared" si="17"/>
        <v>0.63401137931886198</v>
      </c>
      <c r="L173" s="14" t="str">
        <f t="shared" si="18"/>
        <v>Portland St.</v>
      </c>
      <c r="M173" s="14">
        <f t="shared" si="19"/>
        <v>0.72654417833959339</v>
      </c>
      <c r="N173" s="14">
        <f t="shared" si="20"/>
        <v>171</v>
      </c>
    </row>
    <row r="174" spans="2:14" x14ac:dyDescent="0.25">
      <c r="B174" s="15">
        <v>0.44822925214867365</v>
      </c>
      <c r="C174" t="s">
        <v>272</v>
      </c>
      <c r="D174" s="13">
        <v>279</v>
      </c>
      <c r="E174" s="15" t="s">
        <v>272</v>
      </c>
      <c r="F174">
        <f>VLOOKUP(E174,'RPPF CALCULATION'!$AX$2:$AZ$365,2,FALSE)</f>
        <v>0.56590571446979721</v>
      </c>
      <c r="G174" s="13">
        <v>251</v>
      </c>
      <c r="H174">
        <f t="shared" si="14"/>
        <v>0.11767646232112355</v>
      </c>
      <c r="I174">
        <f t="shared" si="15"/>
        <v>28</v>
      </c>
      <c r="J174">
        <f t="shared" si="16"/>
        <v>0.69237160921025376</v>
      </c>
      <c r="K174">
        <f t="shared" si="17"/>
        <v>0.6299906012141665</v>
      </c>
      <c r="L174" s="14" t="str">
        <f t="shared" si="18"/>
        <v>Queens</v>
      </c>
      <c r="M174" s="14">
        <f t="shared" si="19"/>
        <v>0.72596926199081491</v>
      </c>
      <c r="N174" s="14">
        <f t="shared" si="20"/>
        <v>172</v>
      </c>
    </row>
    <row r="175" spans="2:14" x14ac:dyDescent="0.25">
      <c r="B175" s="15">
        <v>0.67788510173461269</v>
      </c>
      <c r="C175" t="s">
        <v>245</v>
      </c>
      <c r="D175" s="13">
        <v>111</v>
      </c>
      <c r="E175" s="15" t="s">
        <v>245</v>
      </c>
      <c r="F175">
        <f>VLOOKUP(E175,'RPPF CALCULATION'!$AX$2:$AZ$365,2,FALSE)</f>
        <v>0.61813914427240557</v>
      </c>
      <c r="G175" s="13">
        <v>130</v>
      </c>
      <c r="H175">
        <f t="shared" si="14"/>
        <v>-5.9745957462207122E-2</v>
      </c>
      <c r="I175">
        <f t="shared" si="15"/>
        <v>-19</v>
      </c>
      <c r="J175">
        <f t="shared" si="16"/>
        <v>0.56718261922953139</v>
      </c>
      <c r="K175">
        <f t="shared" si="17"/>
        <v>0.51608083655280301</v>
      </c>
      <c r="L175" s="14" t="str">
        <f t="shared" si="18"/>
        <v>Northern Iowa</v>
      </c>
      <c r="M175" s="14">
        <f t="shared" si="19"/>
        <v>0.72265601238493227</v>
      </c>
      <c r="N175" s="14">
        <f t="shared" si="20"/>
        <v>173</v>
      </c>
    </row>
    <row r="176" spans="2:14" x14ac:dyDescent="0.25">
      <c r="B176" s="15">
        <v>0.70428116848882338</v>
      </c>
      <c r="C176" t="s">
        <v>381</v>
      </c>
      <c r="D176" s="13">
        <v>102</v>
      </c>
      <c r="E176" s="15" t="s">
        <v>381</v>
      </c>
      <c r="F176">
        <f>VLOOKUP(E176,'RPPF CALCULATION'!$AX$2:$AZ$365,2,FALSE)</f>
        <v>0.62506298049994258</v>
      </c>
      <c r="G176" s="13">
        <v>113</v>
      </c>
      <c r="H176">
        <f t="shared" si="14"/>
        <v>-7.9218187988880806E-2</v>
      </c>
      <c r="I176">
        <f t="shared" si="15"/>
        <v>-11</v>
      </c>
      <c r="J176">
        <f t="shared" si="16"/>
        <v>0.55463422493039471</v>
      </c>
      <c r="K176">
        <f t="shared" si="17"/>
        <v>0.5046630222409153</v>
      </c>
      <c r="L176" s="14" t="str">
        <f t="shared" si="18"/>
        <v>Wichita St.</v>
      </c>
      <c r="M176" s="14">
        <f t="shared" si="19"/>
        <v>0.72264230490357628</v>
      </c>
      <c r="N176" s="14">
        <f t="shared" si="20"/>
        <v>174</v>
      </c>
    </row>
    <row r="177" spans="2:14" x14ac:dyDescent="0.25">
      <c r="B177" s="15">
        <v>0.64779532519901051</v>
      </c>
      <c r="C177" t="s">
        <v>165</v>
      </c>
      <c r="D177" s="13">
        <v>126</v>
      </c>
      <c r="E177" s="15" t="s">
        <v>165</v>
      </c>
      <c r="F177">
        <f>VLOOKUP(E177,'RPPF CALCULATION'!$AX$2:$AZ$365,2,FALSE)</f>
        <v>0.61020014336688222</v>
      </c>
      <c r="G177" s="13">
        <v>157</v>
      </c>
      <c r="H177">
        <f t="shared" si="14"/>
        <v>-3.7595181832128288E-2</v>
      </c>
      <c r="I177">
        <f t="shared" si="15"/>
        <v>-31</v>
      </c>
      <c r="J177">
        <f t="shared" si="16"/>
        <v>0.58139439395408687</v>
      </c>
      <c r="K177">
        <f t="shared" si="17"/>
        <v>0.52901216473544688</v>
      </c>
      <c r="L177" s="14" t="str">
        <f t="shared" si="18"/>
        <v>James Madison</v>
      </c>
      <c r="M177" s="14">
        <f t="shared" si="19"/>
        <v>0.7224962856427789</v>
      </c>
      <c r="N177" s="14">
        <f t="shared" si="20"/>
        <v>175</v>
      </c>
    </row>
    <row r="178" spans="2:14" x14ac:dyDescent="0.25">
      <c r="B178" s="15">
        <v>0.49582661416741708</v>
      </c>
      <c r="C178" t="s">
        <v>273</v>
      </c>
      <c r="D178" s="13">
        <v>242</v>
      </c>
      <c r="E178" s="15" t="s">
        <v>273</v>
      </c>
      <c r="F178">
        <f>VLOOKUP(E178,'RPPF CALCULATION'!$AX$2:$AZ$365,2,FALSE)</f>
        <v>0.57215752040204715</v>
      </c>
      <c r="G178" s="13">
        <v>212</v>
      </c>
      <c r="H178">
        <f t="shared" si="14"/>
        <v>7.6330906234630069E-2</v>
      </c>
      <c r="I178">
        <f t="shared" si="15"/>
        <v>30</v>
      </c>
      <c r="J178">
        <f t="shared" si="16"/>
        <v>0.65727785905601022</v>
      </c>
      <c r="K178">
        <f t="shared" si="17"/>
        <v>0.59805871310028258</v>
      </c>
      <c r="L178" s="14" t="str">
        <f t="shared" si="18"/>
        <v>Quinnipiac</v>
      </c>
      <c r="M178" s="14">
        <f t="shared" si="19"/>
        <v>0.72161992644948847</v>
      </c>
      <c r="N178" s="14">
        <f t="shared" si="20"/>
        <v>176</v>
      </c>
    </row>
    <row r="179" spans="2:14" x14ac:dyDescent="0.25">
      <c r="B179" s="15">
        <v>0.64590458692953623</v>
      </c>
      <c r="C179" t="s">
        <v>111</v>
      </c>
      <c r="D179" s="13">
        <v>127</v>
      </c>
      <c r="E179" s="15" t="s">
        <v>111</v>
      </c>
      <c r="F179">
        <f>VLOOKUP(E179,'RPPF CALCULATION'!$AX$2:$AZ$365,2,FALSE)</f>
        <v>0.60879872738317098</v>
      </c>
      <c r="G179" s="13">
        <v>178</v>
      </c>
      <c r="H179">
        <f t="shared" si="14"/>
        <v>-3.710585954636525E-2</v>
      </c>
      <c r="I179">
        <f t="shared" si="15"/>
        <v>-51</v>
      </c>
      <c r="J179">
        <f t="shared" si="16"/>
        <v>0.58048230025613867</v>
      </c>
      <c r="K179">
        <f t="shared" si="17"/>
        <v>0.52818224847445305</v>
      </c>
      <c r="L179" s="14" t="str">
        <f t="shared" si="18"/>
        <v>East Carolina</v>
      </c>
      <c r="M179" s="14">
        <f t="shared" si="19"/>
        <v>0.72160537933461799</v>
      </c>
      <c r="N179" s="14">
        <f t="shared" si="20"/>
        <v>177</v>
      </c>
    </row>
    <row r="180" spans="2:14" x14ac:dyDescent="0.25">
      <c r="B180" s="15">
        <v>0.6247945229950469</v>
      </c>
      <c r="C180" t="s">
        <v>275</v>
      </c>
      <c r="D180" s="13">
        <v>144</v>
      </c>
      <c r="E180" s="15" t="s">
        <v>275</v>
      </c>
      <c r="F180">
        <f>VLOOKUP(E180,'RPPF CALCULATION'!$AX$2:$AZ$365,2,FALSE)</f>
        <v>0.60276679630481778</v>
      </c>
      <c r="G180" s="13">
        <v>124</v>
      </c>
      <c r="H180">
        <f t="shared" si="14"/>
        <v>-2.2027726690229121E-2</v>
      </c>
      <c r="I180">
        <f t="shared" si="15"/>
        <v>20</v>
      </c>
      <c r="J180">
        <f t="shared" si="16"/>
        <v>0.5895285020339216</v>
      </c>
      <c r="K180">
        <f t="shared" si="17"/>
        <v>0.53641340934367276</v>
      </c>
      <c r="L180" s="14" t="str">
        <f t="shared" si="18"/>
        <v>Rhode Island</v>
      </c>
      <c r="M180" s="14">
        <f t="shared" si="19"/>
        <v>0.72096323650010874</v>
      </c>
      <c r="N180" s="14">
        <f t="shared" si="20"/>
        <v>178</v>
      </c>
    </row>
    <row r="181" spans="2:14" x14ac:dyDescent="0.25">
      <c r="B181" s="15">
        <v>0.5060078389912428</v>
      </c>
      <c r="C181" t="s">
        <v>201</v>
      </c>
      <c r="D181" s="13">
        <v>231</v>
      </c>
      <c r="E181" s="15" t="s">
        <v>201</v>
      </c>
      <c r="F181">
        <f>VLOOKUP(E181,'RPPF CALCULATION'!$AX$2:$AZ$365,2,FALSE)</f>
        <v>0.57214350793238589</v>
      </c>
      <c r="G181" s="13">
        <v>177</v>
      </c>
      <c r="H181">
        <f t="shared" si="14"/>
        <v>6.6135668941143089E-2</v>
      </c>
      <c r="I181">
        <f t="shared" si="15"/>
        <v>54</v>
      </c>
      <c r="J181">
        <f t="shared" si="16"/>
        <v>0.64706860929286192</v>
      </c>
      <c r="K181">
        <f t="shared" si="17"/>
        <v>0.58876929205719897</v>
      </c>
      <c r="L181" s="14" t="str">
        <f t="shared" si="18"/>
        <v>Merrimack</v>
      </c>
      <c r="M181" s="14">
        <f t="shared" si="19"/>
        <v>0.7193568476975235</v>
      </c>
      <c r="N181" s="14">
        <f t="shared" si="20"/>
        <v>179</v>
      </c>
    </row>
    <row r="182" spans="2:14" x14ac:dyDescent="0.25">
      <c r="B182" s="15">
        <v>0.62648522020733532</v>
      </c>
      <c r="C182" t="s">
        <v>188</v>
      </c>
      <c r="D182" s="13">
        <v>141</v>
      </c>
      <c r="E182" s="15" t="s">
        <v>188</v>
      </c>
      <c r="F182">
        <f>VLOOKUP(E182,'RPPF CALCULATION'!$AX$2:$AZ$365,2,FALSE)</f>
        <v>0.60087027343113963</v>
      </c>
      <c r="G182" s="13">
        <v>152</v>
      </c>
      <c r="H182">
        <f t="shared" si="14"/>
        <v>-2.5614946776195691E-2</v>
      </c>
      <c r="I182">
        <f t="shared" si="15"/>
        <v>-11</v>
      </c>
      <c r="J182">
        <f t="shared" si="16"/>
        <v>0.58404475907427689</v>
      </c>
      <c r="K182">
        <f t="shared" si="17"/>
        <v>0.5314237383662751</v>
      </c>
      <c r="L182" s="14" t="str">
        <f t="shared" si="18"/>
        <v>Loyola Marymount</v>
      </c>
      <c r="M182" s="14">
        <f t="shared" si="19"/>
        <v>0.71871018239796303</v>
      </c>
      <c r="N182" s="14">
        <f t="shared" si="20"/>
        <v>180</v>
      </c>
    </row>
    <row r="183" spans="2:14" x14ac:dyDescent="0.25">
      <c r="B183" s="15">
        <v>0.57388856266609223</v>
      </c>
      <c r="C183" t="s">
        <v>215</v>
      </c>
      <c r="D183" s="13">
        <v>178</v>
      </c>
      <c r="E183" s="15" t="s">
        <v>215</v>
      </c>
      <c r="F183">
        <f>VLOOKUP(E183,'RPPF CALCULATION'!$AX$2:$AZ$365,2,FALSE)</f>
        <v>0.5873219649534912</v>
      </c>
      <c r="G183" s="13">
        <v>158</v>
      </c>
      <c r="H183">
        <f t="shared" si="14"/>
        <v>1.3433402287398977E-2</v>
      </c>
      <c r="I183">
        <f t="shared" si="15"/>
        <v>20</v>
      </c>
      <c r="J183">
        <f t="shared" si="16"/>
        <v>0.60954479966022312</v>
      </c>
      <c r="K183">
        <f t="shared" si="17"/>
        <v>0.55462628694860361</v>
      </c>
      <c r="L183" s="14" t="str">
        <f t="shared" si="18"/>
        <v>Montana</v>
      </c>
      <c r="M183" s="14">
        <f t="shared" si="19"/>
        <v>0.71829671534756745</v>
      </c>
      <c r="N183" s="14">
        <f t="shared" si="20"/>
        <v>181</v>
      </c>
    </row>
    <row r="184" spans="2:14" x14ac:dyDescent="0.25">
      <c r="B184" s="15">
        <v>0.58558340105360773</v>
      </c>
      <c r="C184" t="s">
        <v>329</v>
      </c>
      <c r="D184" s="13">
        <v>171</v>
      </c>
      <c r="E184" s="15" t="s">
        <v>329</v>
      </c>
      <c r="F184">
        <f>VLOOKUP(E184,'RPPF CALCULATION'!$AX$2:$AZ$365,2,FALSE)</f>
        <v>0.58927725245274698</v>
      </c>
      <c r="G184" s="13">
        <v>155</v>
      </c>
      <c r="H184">
        <f t="shared" si="14"/>
        <v>3.6938513991392474E-3</v>
      </c>
      <c r="I184">
        <f t="shared" si="15"/>
        <v>16</v>
      </c>
      <c r="J184">
        <f t="shared" si="16"/>
        <v>0.60176053627121917</v>
      </c>
      <c r="K184">
        <f t="shared" si="17"/>
        <v>0.54754336687040783</v>
      </c>
      <c r="L184" s="14" t="str">
        <f t="shared" si="18"/>
        <v>Texas A&amp;M Corpus Chris</v>
      </c>
      <c r="M184" s="14">
        <f t="shared" si="19"/>
        <v>0.71740567926947096</v>
      </c>
      <c r="N184" s="14">
        <f t="shared" si="20"/>
        <v>182</v>
      </c>
    </row>
    <row r="185" spans="2:14" x14ac:dyDescent="0.25">
      <c r="B185" s="15">
        <v>0.65466669516035225</v>
      </c>
      <c r="C185" t="s">
        <v>82</v>
      </c>
      <c r="D185" s="13">
        <v>122</v>
      </c>
      <c r="E185" s="15" t="s">
        <v>82</v>
      </c>
      <c r="F185">
        <f>VLOOKUP(E185,'RPPF CALCULATION'!$AX$2:$AZ$365,2,FALSE)</f>
        <v>0.60657809761993375</v>
      </c>
      <c r="G185" s="13">
        <v>136</v>
      </c>
      <c r="H185">
        <f t="shared" si="14"/>
        <v>-4.8088597540418498E-2</v>
      </c>
      <c r="I185">
        <f t="shared" si="15"/>
        <v>-14</v>
      </c>
      <c r="J185">
        <f t="shared" si="16"/>
        <v>0.5672789324988482</v>
      </c>
      <c r="K185">
        <f t="shared" si="17"/>
        <v>0.51616847222941753</v>
      </c>
      <c r="L185" s="14" t="str">
        <f t="shared" si="18"/>
        <v>Charleston</v>
      </c>
      <c r="M185" s="14">
        <f t="shared" si="19"/>
        <v>0.71724282004089834</v>
      </c>
      <c r="N185" s="14">
        <f t="shared" si="20"/>
        <v>183</v>
      </c>
    </row>
    <row r="186" spans="2:14" x14ac:dyDescent="0.25">
      <c r="B186" s="15">
        <v>0.50689449839346024</v>
      </c>
      <c r="C186" t="s">
        <v>356</v>
      </c>
      <c r="D186" s="13">
        <v>229</v>
      </c>
      <c r="E186" s="15" t="s">
        <v>356</v>
      </c>
      <c r="F186">
        <f>VLOOKUP(E186,'RPPF CALCULATION'!$AX$2:$AZ$365,2,FALSE)</f>
        <v>0.5677752399210787</v>
      </c>
      <c r="G186" s="13">
        <v>115</v>
      </c>
      <c r="H186">
        <f t="shared" si="14"/>
        <v>6.0880741527618465E-2</v>
      </c>
      <c r="I186">
        <f t="shared" si="15"/>
        <v>114</v>
      </c>
      <c r="J186">
        <f t="shared" si="16"/>
        <v>0.63744541386803011</v>
      </c>
      <c r="K186">
        <f t="shared" si="17"/>
        <v>0.58001312327349275</v>
      </c>
      <c r="L186" s="14" t="str">
        <f t="shared" si="18"/>
        <v>UT Rio Grande Valley</v>
      </c>
      <c r="M186" s="14">
        <f t="shared" si="19"/>
        <v>0.71500852903031065</v>
      </c>
      <c r="N186" s="14">
        <f t="shared" si="20"/>
        <v>184</v>
      </c>
    </row>
    <row r="187" spans="2:14" x14ac:dyDescent="0.25">
      <c r="B187" s="15">
        <v>0.58024943836740595</v>
      </c>
      <c r="C187" t="s">
        <v>182</v>
      </c>
      <c r="D187" s="13">
        <v>173</v>
      </c>
      <c r="E187" s="15" t="s">
        <v>182</v>
      </c>
      <c r="F187">
        <f>VLOOKUP(E187,'RPPF CALCULATION'!$AX$2:$AZ$365,2,FALSE)</f>
        <v>0.58375105188068033</v>
      </c>
      <c r="G187" s="13">
        <v>167</v>
      </c>
      <c r="H187">
        <f t="shared" si="14"/>
        <v>3.501613513274382E-3</v>
      </c>
      <c r="I187">
        <f t="shared" si="15"/>
        <v>6</v>
      </c>
      <c r="J187">
        <f t="shared" si="16"/>
        <v>0.59604209781328765</v>
      </c>
      <c r="K187">
        <f t="shared" si="17"/>
        <v>0.54234014589167978</v>
      </c>
      <c r="L187" s="14" t="str">
        <f t="shared" si="18"/>
        <v>Longwood</v>
      </c>
      <c r="M187" s="14">
        <f t="shared" si="19"/>
        <v>0.7133429775065474</v>
      </c>
      <c r="N187" s="14">
        <f t="shared" si="20"/>
        <v>185</v>
      </c>
    </row>
    <row r="188" spans="2:14" x14ac:dyDescent="0.25">
      <c r="B188" s="15">
        <v>0.45566881125354974</v>
      </c>
      <c r="C188" t="s">
        <v>81</v>
      </c>
      <c r="D188" s="13">
        <v>271</v>
      </c>
      <c r="E188" s="15" t="s">
        <v>81</v>
      </c>
      <c r="F188">
        <f>VLOOKUP(E188,'RPPF CALCULATION'!$AX$2:$AZ$365,2,FALSE)</f>
        <v>0.55408948073390218</v>
      </c>
      <c r="G188" s="13">
        <v>187</v>
      </c>
      <c r="H188">
        <f t="shared" si="14"/>
        <v>9.8420669480352441E-2</v>
      </c>
      <c r="I188">
        <f t="shared" si="15"/>
        <v>84</v>
      </c>
      <c r="J188">
        <f t="shared" si="16"/>
        <v>0.66129958263358757</v>
      </c>
      <c r="K188">
        <f t="shared" si="17"/>
        <v>0.60171808910711377</v>
      </c>
      <c r="L188" s="14" t="str">
        <f t="shared" si="18"/>
        <v>Central Michigan</v>
      </c>
      <c r="M188" s="14">
        <f t="shared" si="19"/>
        <v>0.71328573864150158</v>
      </c>
      <c r="N188" s="14">
        <f t="shared" si="20"/>
        <v>186</v>
      </c>
    </row>
    <row r="189" spans="2:14" x14ac:dyDescent="0.25">
      <c r="B189" s="15">
        <v>0.41568830584120453</v>
      </c>
      <c r="C189" t="s">
        <v>301</v>
      </c>
      <c r="D189" s="13">
        <v>294</v>
      </c>
      <c r="E189" s="15" t="s">
        <v>301</v>
      </c>
      <c r="F189">
        <f>VLOOKUP(E189,'RPPF CALCULATION'!$AX$2:$AZ$365,2,FALSE)</f>
        <v>0.54456571449690805</v>
      </c>
      <c r="G189" s="13">
        <v>200</v>
      </c>
      <c r="H189">
        <f t="shared" si="14"/>
        <v>0.12887740865570352</v>
      </c>
      <c r="I189">
        <f t="shared" si="15"/>
        <v>94</v>
      </c>
      <c r="J189">
        <f t="shared" si="16"/>
        <v>0.68223255557194451</v>
      </c>
      <c r="K189">
        <f t="shared" si="17"/>
        <v>0.62076505179479191</v>
      </c>
      <c r="L189" s="14" t="str">
        <f t="shared" si="18"/>
        <v>South Carolina St.</v>
      </c>
      <c r="M189" s="14">
        <f t="shared" si="19"/>
        <v>0.7127849182603091</v>
      </c>
      <c r="N189" s="14">
        <f t="shared" si="20"/>
        <v>187</v>
      </c>
    </row>
    <row r="190" spans="2:14" x14ac:dyDescent="0.25">
      <c r="B190" s="15">
        <v>0.54371419978993007</v>
      </c>
      <c r="C190" t="s">
        <v>390</v>
      </c>
      <c r="D190" s="13">
        <v>200</v>
      </c>
      <c r="E190" s="15" t="s">
        <v>390</v>
      </c>
      <c r="F190">
        <f>VLOOKUP(E190,'RPPF CALCULATION'!$AX$2:$AZ$365,2,FALSE)</f>
        <v>0.57411263081358777</v>
      </c>
      <c r="G190" s="13">
        <v>202</v>
      </c>
      <c r="H190">
        <f t="shared" si="14"/>
        <v>3.039843102365769E-2</v>
      </c>
      <c r="I190">
        <f t="shared" si="15"/>
        <v>-2</v>
      </c>
      <c r="J190">
        <f t="shared" si="16"/>
        <v>0.6133004942565784</v>
      </c>
      <c r="K190">
        <f t="shared" si="17"/>
        <v>0.55804360254222463</v>
      </c>
      <c r="L190" s="14" t="str">
        <f t="shared" si="18"/>
        <v>Youngstown St.</v>
      </c>
      <c r="M190" s="14">
        <f t="shared" si="19"/>
        <v>0.71266493633107264</v>
      </c>
      <c r="N190" s="14">
        <f t="shared" si="20"/>
        <v>188</v>
      </c>
    </row>
    <row r="191" spans="2:14" x14ac:dyDescent="0.25">
      <c r="B191" s="15">
        <v>0.63527137333821548</v>
      </c>
      <c r="C191" t="s">
        <v>295</v>
      </c>
      <c r="D191" s="13">
        <v>139</v>
      </c>
      <c r="E191" s="15" t="s">
        <v>295</v>
      </c>
      <c r="F191">
        <f>VLOOKUP(E191,'RPPF CALCULATION'!$AX$2:$AZ$365,2,FALSE)</f>
        <v>0.59624127029684626</v>
      </c>
      <c r="G191" s="13">
        <v>134</v>
      </c>
      <c r="H191">
        <f t="shared" si="14"/>
        <v>-3.9030103041369224E-2</v>
      </c>
      <c r="I191">
        <f t="shared" si="15"/>
        <v>5</v>
      </c>
      <c r="J191">
        <f t="shared" si="16"/>
        <v>0.56600059967480998</v>
      </c>
      <c r="K191">
        <f t="shared" si="17"/>
        <v>0.51500531410211325</v>
      </c>
      <c r="L191" s="14" t="str">
        <f t="shared" si="18"/>
        <v>Seattle</v>
      </c>
      <c r="M191" s="14">
        <f t="shared" si="19"/>
        <v>0.71200662759788536</v>
      </c>
      <c r="N191" s="14">
        <f t="shared" si="20"/>
        <v>189</v>
      </c>
    </row>
    <row r="192" spans="2:14" x14ac:dyDescent="0.25">
      <c r="B192" s="15">
        <v>0.70457975554324381</v>
      </c>
      <c r="C192" t="s">
        <v>379</v>
      </c>
      <c r="D192" s="13">
        <v>101</v>
      </c>
      <c r="E192" s="15" t="s">
        <v>379</v>
      </c>
      <c r="F192">
        <f>VLOOKUP(E192,'RPPF CALCULATION'!$AX$2:$AZ$365,2,FALSE)</f>
        <v>0.61417120333757469</v>
      </c>
      <c r="G192" s="13">
        <v>161</v>
      </c>
      <c r="H192">
        <f t="shared" si="14"/>
        <v>-9.0408552205669124E-2</v>
      </c>
      <c r="I192">
        <f t="shared" si="15"/>
        <v>-60</v>
      </c>
      <c r="J192">
        <f t="shared" si="16"/>
        <v>0.53255208355123851</v>
      </c>
      <c r="K192">
        <f t="shared" si="17"/>
        <v>0.48457042841053155</v>
      </c>
      <c r="L192" s="14" t="str">
        <f t="shared" si="18"/>
        <v>Western Kentucky</v>
      </c>
      <c r="M192" s="14">
        <f t="shared" si="19"/>
        <v>0.71177056913834713</v>
      </c>
      <c r="N192" s="14">
        <f t="shared" si="20"/>
        <v>190</v>
      </c>
    </row>
    <row r="193" spans="2:14" x14ac:dyDescent="0.25">
      <c r="B193" s="15">
        <v>0.3891807805465457</v>
      </c>
      <c r="C193" t="s">
        <v>400</v>
      </c>
      <c r="D193" s="13">
        <v>314</v>
      </c>
      <c r="E193" s="15" t="s">
        <v>400</v>
      </c>
      <c r="F193">
        <f>VLOOKUP(E193,'RPPF CALCULATION'!$AX$2:$AZ$365,2,FALSE)</f>
        <v>0.53546076864013825</v>
      </c>
      <c r="G193" s="13">
        <v>239</v>
      </c>
      <c r="H193">
        <f t="shared" si="14"/>
        <v>0.14627998809359255</v>
      </c>
      <c r="I193">
        <f t="shared" si="15"/>
        <v>75</v>
      </c>
      <c r="J193">
        <f t="shared" si="16"/>
        <v>0.69053018915306374</v>
      </c>
      <c r="K193">
        <f t="shared" si="17"/>
        <v>0.62831508865200325</v>
      </c>
      <c r="L193" s="14" t="str">
        <f t="shared" si="18"/>
        <v>Southeast Missouri</v>
      </c>
      <c r="M193" s="14">
        <f t="shared" si="19"/>
        <v>0.7097073267932702</v>
      </c>
      <c r="N193" s="14">
        <f t="shared" si="20"/>
        <v>191</v>
      </c>
    </row>
    <row r="194" spans="2:14" x14ac:dyDescent="0.25">
      <c r="B194" s="15">
        <v>0.50332571942750115</v>
      </c>
      <c r="C194" t="s">
        <v>179</v>
      </c>
      <c r="D194" s="13">
        <v>235</v>
      </c>
      <c r="E194" s="15" t="s">
        <v>179</v>
      </c>
      <c r="F194">
        <f>VLOOKUP(E194,'RPPF CALCULATION'!$AX$2:$AZ$365,2,FALSE)</f>
        <v>0.56082282885875645</v>
      </c>
      <c r="G194" s="13">
        <v>255</v>
      </c>
      <c r="H194">
        <f t="shared" si="14"/>
        <v>5.74971094312553E-2</v>
      </c>
      <c r="I194">
        <f t="shared" si="15"/>
        <v>-20</v>
      </c>
      <c r="J194">
        <f t="shared" si="16"/>
        <v>0.62710937070934469</v>
      </c>
      <c r="K194">
        <f t="shared" si="17"/>
        <v>0.57060833261325294</v>
      </c>
      <c r="L194" s="14" t="str">
        <f t="shared" si="18"/>
        <v>Little Rock</v>
      </c>
      <c r="M194" s="14">
        <f t="shared" si="19"/>
        <v>0.70917037933496951</v>
      </c>
      <c r="N194" s="14">
        <f t="shared" si="20"/>
        <v>192</v>
      </c>
    </row>
    <row r="195" spans="2:14" x14ac:dyDescent="0.25">
      <c r="B195" s="15">
        <v>0.61566548365464813</v>
      </c>
      <c r="C195" t="s">
        <v>62</v>
      </c>
      <c r="D195" s="13">
        <v>149</v>
      </c>
      <c r="E195" s="15" t="s">
        <v>62</v>
      </c>
      <c r="F195">
        <f>VLOOKUP(E195,'RPPF CALCULATION'!$AX$2:$AZ$365,2,FALSE)</f>
        <v>0.58655350335789846</v>
      </c>
      <c r="G195" s="13">
        <v>154</v>
      </c>
      <c r="H195">
        <f t="shared" ref="H195:H258" si="21">F195-B195</f>
        <v>-2.9111980296749662E-2</v>
      </c>
      <c r="I195">
        <f t="shared" ref="I195:I258" si="22">D195-G195</f>
        <v>-5</v>
      </c>
      <c r="J195">
        <f t="shared" ref="J195:J258" si="23">(F195-(-H195-$R$2))</f>
        <v>0.56623095548048175</v>
      </c>
      <c r="K195">
        <f t="shared" ref="K195:K258" si="24">ABS(J195/$S$2)</f>
        <v>0.51521491540664077</v>
      </c>
      <c r="L195" s="14" t="str">
        <f t="shared" ref="L195:L258" si="25">C195</f>
        <v>Boston College</v>
      </c>
      <c r="M195" s="14">
        <f t="shared" ref="M195:M258" si="26">(F195*SQRT(K195))^(1/2.5) - ($R$3)</f>
        <v>0.70741345122390487</v>
      </c>
      <c r="N195" s="14">
        <f t="shared" ref="N195:N258" si="27">RANK(M195,M:M,0)</f>
        <v>193</v>
      </c>
    </row>
    <row r="196" spans="2:14" x14ac:dyDescent="0.25">
      <c r="B196" s="15">
        <v>0.51659954111027229</v>
      </c>
      <c r="C196" t="s">
        <v>362</v>
      </c>
      <c r="D196" s="13">
        <v>218</v>
      </c>
      <c r="E196" s="15" t="s">
        <v>362</v>
      </c>
      <c r="F196">
        <f>VLOOKUP(E196,'RPPF CALCULATION'!$AX$2:$AZ$365,2,FALSE)</f>
        <v>0.5612718263982609</v>
      </c>
      <c r="G196" s="13">
        <v>275</v>
      </c>
      <c r="H196">
        <f t="shared" si="21"/>
        <v>4.4672285287988611E-2</v>
      </c>
      <c r="I196">
        <f t="shared" si="22"/>
        <v>-57</v>
      </c>
      <c r="J196">
        <f t="shared" si="23"/>
        <v>0.61473354410558245</v>
      </c>
      <c r="K196">
        <f t="shared" si="24"/>
        <v>0.55934753806461512</v>
      </c>
      <c r="L196" s="14" t="str">
        <f t="shared" si="25"/>
        <v>UTSA</v>
      </c>
      <c r="M196" s="14">
        <f t="shared" si="26"/>
        <v>0.70657482868456289</v>
      </c>
      <c r="N196" s="14">
        <f t="shared" si="27"/>
        <v>194</v>
      </c>
    </row>
    <row r="197" spans="2:14" x14ac:dyDescent="0.25">
      <c r="B197" s="15">
        <v>0.66946059625802645</v>
      </c>
      <c r="C197" t="s">
        <v>288</v>
      </c>
      <c r="D197" s="13">
        <v>113</v>
      </c>
      <c r="E197" s="15" t="s">
        <v>288</v>
      </c>
      <c r="F197">
        <f>VLOOKUP(E197,'RPPF CALCULATION'!$AX$2:$AZ$365,2,FALSE)</f>
        <v>0.59923909203728076</v>
      </c>
      <c r="G197" s="13">
        <v>171</v>
      </c>
      <c r="H197">
        <f t="shared" si="21"/>
        <v>-7.022150422074569E-2</v>
      </c>
      <c r="I197">
        <f t="shared" si="22"/>
        <v>-58</v>
      </c>
      <c r="J197">
        <f t="shared" si="23"/>
        <v>0.53780702023586802</v>
      </c>
      <c r="K197">
        <f t="shared" si="24"/>
        <v>0.48935190800509243</v>
      </c>
      <c r="L197" s="14" t="str">
        <f t="shared" si="25"/>
        <v>Sam Houston St.</v>
      </c>
      <c r="M197" s="14">
        <f t="shared" si="26"/>
        <v>0.7061822613188069</v>
      </c>
      <c r="N197" s="14">
        <f t="shared" si="27"/>
        <v>195</v>
      </c>
    </row>
    <row r="198" spans="2:14" x14ac:dyDescent="0.25">
      <c r="B198" s="15">
        <v>0.59443437237756536</v>
      </c>
      <c r="C198" t="s">
        <v>250</v>
      </c>
      <c r="D198" s="13">
        <v>162</v>
      </c>
      <c r="E198" s="15" t="s">
        <v>250</v>
      </c>
      <c r="F198">
        <f>VLOOKUP(E198,'RPPF CALCULATION'!$AX$2:$AZ$365,2,FALSE)</f>
        <v>0.57907497300438393</v>
      </c>
      <c r="G198" s="13">
        <v>210</v>
      </c>
      <c r="H198">
        <f t="shared" si="21"/>
        <v>-1.5359399373181426E-2</v>
      </c>
      <c r="I198">
        <f t="shared" si="22"/>
        <v>-48</v>
      </c>
      <c r="J198">
        <f t="shared" si="23"/>
        <v>0.57250500605053545</v>
      </c>
      <c r="K198">
        <f t="shared" si="24"/>
        <v>0.52092368918952991</v>
      </c>
      <c r="L198" s="14" t="str">
        <f t="shared" si="25"/>
        <v>Oakland</v>
      </c>
      <c r="M198" s="14">
        <f t="shared" si="26"/>
        <v>0.70534432334741193</v>
      </c>
      <c r="N198" s="14">
        <f t="shared" si="27"/>
        <v>196</v>
      </c>
    </row>
    <row r="199" spans="2:14" x14ac:dyDescent="0.25">
      <c r="B199" s="15">
        <v>0.33418686322073149</v>
      </c>
      <c r="C199" t="s">
        <v>152</v>
      </c>
      <c r="D199" s="13">
        <v>341</v>
      </c>
      <c r="E199" s="15" t="s">
        <v>152</v>
      </c>
      <c r="F199">
        <f>VLOOKUP(E199,'RPPF CALCULATION'!$AX$2:$AZ$365,2,FALSE)</f>
        <v>0.51772308543968415</v>
      </c>
      <c r="G199" s="13">
        <v>206</v>
      </c>
      <c r="H199">
        <f t="shared" si="21"/>
        <v>0.18353622221895266</v>
      </c>
      <c r="I199">
        <f t="shared" si="22"/>
        <v>135</v>
      </c>
      <c r="J199">
        <f t="shared" si="23"/>
        <v>0.71004874007796981</v>
      </c>
      <c r="K199">
        <f t="shared" si="24"/>
        <v>0.64607506532989856</v>
      </c>
      <c r="L199" s="14" t="str">
        <f t="shared" si="25"/>
        <v>Idaho St.</v>
      </c>
      <c r="M199" s="14">
        <f t="shared" si="26"/>
        <v>0.70412207717577868</v>
      </c>
      <c r="N199" s="14">
        <f t="shared" si="27"/>
        <v>197</v>
      </c>
    </row>
    <row r="200" spans="2:14" x14ac:dyDescent="0.25">
      <c r="B200" s="15">
        <v>0.63607785697996366</v>
      </c>
      <c r="C200" t="s">
        <v>307</v>
      </c>
      <c r="D200" s="13">
        <v>137</v>
      </c>
      <c r="E200" s="15" t="s">
        <v>307</v>
      </c>
      <c r="F200">
        <f>VLOOKUP(E200,'RPPF CALCULATION'!$AX$2:$AZ$365,2,FALSE)</f>
        <v>0.58762927466366632</v>
      </c>
      <c r="G200" s="13">
        <v>273</v>
      </c>
      <c r="H200">
        <f t="shared" si="21"/>
        <v>-4.8448582316297339E-2</v>
      </c>
      <c r="I200">
        <f t="shared" si="22"/>
        <v>-136</v>
      </c>
      <c r="J200">
        <f t="shared" si="23"/>
        <v>0.54797012476670193</v>
      </c>
      <c r="K200">
        <f t="shared" si="24"/>
        <v>0.49859934138972473</v>
      </c>
      <c r="L200" s="14" t="str">
        <f t="shared" si="25"/>
        <v>Southern Illinois</v>
      </c>
      <c r="M200" s="14">
        <f t="shared" si="26"/>
        <v>0.70330548965051354</v>
      </c>
      <c r="N200" s="14">
        <f t="shared" si="27"/>
        <v>198</v>
      </c>
    </row>
    <row r="201" spans="2:14" x14ac:dyDescent="0.25">
      <c r="B201" s="15">
        <v>0.51346021965561317</v>
      </c>
      <c r="C201" t="s">
        <v>216</v>
      </c>
      <c r="D201" s="13">
        <v>222</v>
      </c>
      <c r="E201" s="15" t="s">
        <v>216</v>
      </c>
      <c r="F201">
        <f>VLOOKUP(E201,'RPPF CALCULATION'!$AX$2:$AZ$365,2,FALSE)</f>
        <v>0.55632796415928454</v>
      </c>
      <c r="G201" s="13">
        <v>180</v>
      </c>
      <c r="H201">
        <f t="shared" si="21"/>
        <v>4.2867744503671368E-2</v>
      </c>
      <c r="I201">
        <f t="shared" si="22"/>
        <v>42</v>
      </c>
      <c r="J201">
        <f t="shared" si="23"/>
        <v>0.60798514108228885</v>
      </c>
      <c r="K201">
        <f t="shared" si="24"/>
        <v>0.55320714983764896</v>
      </c>
      <c r="L201" s="14" t="str">
        <f t="shared" si="25"/>
        <v>Montana St.</v>
      </c>
      <c r="M201" s="14">
        <f t="shared" si="26"/>
        <v>0.70252560559357125</v>
      </c>
      <c r="N201" s="14">
        <f t="shared" si="27"/>
        <v>199</v>
      </c>
    </row>
    <row r="202" spans="2:14" x14ac:dyDescent="0.25">
      <c r="B202" s="15">
        <v>0.56194294575664117</v>
      </c>
      <c r="C202" t="s">
        <v>386</v>
      </c>
      <c r="D202" s="13">
        <v>187</v>
      </c>
      <c r="E202" s="15" t="s">
        <v>386</v>
      </c>
      <c r="F202">
        <f>VLOOKUP(E202,'RPPF CALCULATION'!$AX$2:$AZ$365,2,FALSE)</f>
        <v>0.56771563978398443</v>
      </c>
      <c r="G202" s="13">
        <v>166</v>
      </c>
      <c r="H202">
        <f t="shared" si="21"/>
        <v>5.7726940273432614E-3</v>
      </c>
      <c r="I202">
        <f t="shared" si="22"/>
        <v>21</v>
      </c>
      <c r="J202">
        <f t="shared" si="23"/>
        <v>0.58227776623066063</v>
      </c>
      <c r="K202">
        <f t="shared" si="24"/>
        <v>0.52981594730569026</v>
      </c>
      <c r="L202" s="14" t="str">
        <f t="shared" si="25"/>
        <v>Wright St.</v>
      </c>
      <c r="M202" s="14">
        <f t="shared" si="26"/>
        <v>0.70214946294025316</v>
      </c>
      <c r="N202" s="14">
        <f t="shared" si="27"/>
        <v>200</v>
      </c>
    </row>
    <row r="203" spans="2:14" x14ac:dyDescent="0.25">
      <c r="B203" s="15">
        <v>0.37590627800613563</v>
      </c>
      <c r="C203" t="s">
        <v>259</v>
      </c>
      <c r="D203" s="13">
        <v>323</v>
      </c>
      <c r="E203" s="15" t="s">
        <v>259</v>
      </c>
      <c r="F203">
        <f>VLOOKUP(E203,'RPPF CALCULATION'!$AX$2:$AZ$365,2,FALSE)</f>
        <v>0.52329659945692319</v>
      </c>
      <c r="G203" s="13">
        <v>232</v>
      </c>
      <c r="H203">
        <f t="shared" si="21"/>
        <v>0.14739032145078756</v>
      </c>
      <c r="I203">
        <f t="shared" si="22"/>
        <v>91</v>
      </c>
      <c r="J203">
        <f t="shared" si="23"/>
        <v>0.6794763533270437</v>
      </c>
      <c r="K203">
        <f t="shared" si="24"/>
        <v>0.61825717670829972</v>
      </c>
      <c r="L203" s="14" t="str">
        <f t="shared" si="25"/>
        <v>Pacific</v>
      </c>
      <c r="M203" s="14">
        <f t="shared" si="26"/>
        <v>0.7009469262251683</v>
      </c>
      <c r="N203" s="14">
        <f t="shared" si="27"/>
        <v>201</v>
      </c>
    </row>
    <row r="204" spans="2:14" x14ac:dyDescent="0.25">
      <c r="B204" s="15">
        <v>0.3762429461203553</v>
      </c>
      <c r="C204" t="s">
        <v>399</v>
      </c>
      <c r="D204" s="13">
        <v>321</v>
      </c>
      <c r="E204" s="15" t="s">
        <v>399</v>
      </c>
      <c r="F204">
        <f>VLOOKUP(E204,'RPPF CALCULATION'!$AX$2:$AZ$365,2,FALSE)</f>
        <v>0.52199295755405306</v>
      </c>
      <c r="G204" s="13">
        <v>217</v>
      </c>
      <c r="H204">
        <f t="shared" si="21"/>
        <v>0.14575001143369776</v>
      </c>
      <c r="I204">
        <f t="shared" si="22"/>
        <v>104</v>
      </c>
      <c r="J204">
        <f t="shared" si="23"/>
        <v>0.67653240140708382</v>
      </c>
      <c r="K204">
        <f t="shared" si="24"/>
        <v>0.61557846773853619</v>
      </c>
      <c r="L204" s="14" t="str">
        <f t="shared" si="25"/>
        <v>SIUE</v>
      </c>
      <c r="M204" s="14">
        <f t="shared" si="26"/>
        <v>0.69963993294686366</v>
      </c>
      <c r="N204" s="14">
        <f t="shared" si="27"/>
        <v>202</v>
      </c>
    </row>
    <row r="205" spans="2:14" x14ac:dyDescent="0.25">
      <c r="B205" s="15">
        <v>0.59574788899387288</v>
      </c>
      <c r="C205" t="s">
        <v>387</v>
      </c>
      <c r="D205" s="13">
        <v>160</v>
      </c>
      <c r="E205" s="15" t="s">
        <v>387</v>
      </c>
      <c r="F205">
        <f>VLOOKUP(E205,'RPPF CALCULATION'!$AX$2:$AZ$365,2,FALSE)</f>
        <v>0.57051430430318717</v>
      </c>
      <c r="G205" s="13">
        <v>181</v>
      </c>
      <c r="H205">
        <f t="shared" si="21"/>
        <v>-2.5233584690685706E-2</v>
      </c>
      <c r="I205">
        <f t="shared" si="22"/>
        <v>-21</v>
      </c>
      <c r="J205">
        <f t="shared" si="23"/>
        <v>0.55407015203183441</v>
      </c>
      <c r="K205">
        <f t="shared" si="24"/>
        <v>0.50414977094671809</v>
      </c>
      <c r="L205" s="14" t="str">
        <f t="shared" si="25"/>
        <v>Wyoming</v>
      </c>
      <c r="M205" s="14">
        <f t="shared" si="26"/>
        <v>0.69657898345823976</v>
      </c>
      <c r="N205" s="14">
        <f t="shared" si="27"/>
        <v>203</v>
      </c>
    </row>
    <row r="206" spans="2:14" x14ac:dyDescent="0.25">
      <c r="B206" s="15">
        <v>0.6654535493044772</v>
      </c>
      <c r="C206" t="s">
        <v>335</v>
      </c>
      <c r="D206" s="13">
        <v>116</v>
      </c>
      <c r="E206" s="15" t="s">
        <v>335</v>
      </c>
      <c r="F206">
        <f>VLOOKUP(E206,'RPPF CALCULATION'!$AX$2:$AZ$365,2,FALSE)</f>
        <v>0.58840467719115186</v>
      </c>
      <c r="G206" s="13">
        <v>249</v>
      </c>
      <c r="H206">
        <f t="shared" si="21"/>
        <v>-7.704887211332534E-2</v>
      </c>
      <c r="I206">
        <f t="shared" si="22"/>
        <v>-133</v>
      </c>
      <c r="J206">
        <f t="shared" si="23"/>
        <v>0.52014523749715946</v>
      </c>
      <c r="K206">
        <f t="shared" si="24"/>
        <v>0.47328140918905259</v>
      </c>
      <c r="L206" s="14" t="str">
        <f t="shared" si="25"/>
        <v>Towson</v>
      </c>
      <c r="M206" s="14">
        <f t="shared" si="26"/>
        <v>0.69637979046297349</v>
      </c>
      <c r="N206" s="14">
        <f t="shared" si="27"/>
        <v>204</v>
      </c>
    </row>
    <row r="207" spans="2:14" x14ac:dyDescent="0.25">
      <c r="B207" s="15">
        <v>0.57636900184020057</v>
      </c>
      <c r="C207" t="s">
        <v>334</v>
      </c>
      <c r="D207" s="13">
        <v>177</v>
      </c>
      <c r="E207" s="15" t="s">
        <v>334</v>
      </c>
      <c r="F207">
        <f>VLOOKUP(E207,'RPPF CALCULATION'!$AX$2:$AZ$365,2,FALSE)</f>
        <v>0.56429621254996998</v>
      </c>
      <c r="G207" s="13">
        <v>207</v>
      </c>
      <c r="H207">
        <f t="shared" si="21"/>
        <v>-1.207278929023059E-2</v>
      </c>
      <c r="I207">
        <f t="shared" si="22"/>
        <v>-30</v>
      </c>
      <c r="J207">
        <f t="shared" si="23"/>
        <v>0.56101285567907233</v>
      </c>
      <c r="K207">
        <f t="shared" si="24"/>
        <v>0.5104669537811849</v>
      </c>
      <c r="L207" s="14" t="str">
        <f t="shared" si="25"/>
        <v>Toledo</v>
      </c>
      <c r="M207" s="14">
        <f t="shared" si="26"/>
        <v>0.6952614127633977</v>
      </c>
      <c r="N207" s="14">
        <f t="shared" si="27"/>
        <v>205</v>
      </c>
    </row>
    <row r="208" spans="2:14" x14ac:dyDescent="0.25">
      <c r="B208" s="15">
        <v>0.46357168104267038</v>
      </c>
      <c r="C208" t="s">
        <v>213</v>
      </c>
      <c r="D208" s="13">
        <v>263</v>
      </c>
      <c r="E208" s="15" t="s">
        <v>213</v>
      </c>
      <c r="F208">
        <f>VLOOKUP(E208,'RPPF CALCULATION'!$AX$2:$AZ$365,2,FALSE)</f>
        <v>0.53588735736946302</v>
      </c>
      <c r="G208" s="13">
        <v>203</v>
      </c>
      <c r="H208">
        <f t="shared" si="21"/>
        <v>7.2315676326792644E-2</v>
      </c>
      <c r="I208">
        <f t="shared" si="22"/>
        <v>60</v>
      </c>
      <c r="J208">
        <f t="shared" si="23"/>
        <v>0.61699246611558867</v>
      </c>
      <c r="K208">
        <f t="shared" si="24"/>
        <v>0.56140293666306862</v>
      </c>
      <c r="L208" s="14" t="str">
        <f t="shared" si="25"/>
        <v>Missouri St.</v>
      </c>
      <c r="M208" s="14">
        <f t="shared" si="26"/>
        <v>0.6941223162168777</v>
      </c>
      <c r="N208" s="14">
        <f t="shared" si="27"/>
        <v>206</v>
      </c>
    </row>
    <row r="209" spans="2:14" x14ac:dyDescent="0.25">
      <c r="B209" s="15">
        <v>0.59818271473724072</v>
      </c>
      <c r="C209" t="s">
        <v>112</v>
      </c>
      <c r="D209" s="13">
        <v>158</v>
      </c>
      <c r="E209" s="15" t="s">
        <v>112</v>
      </c>
      <c r="F209">
        <f>VLOOKUP(E209,'RPPF CALCULATION'!$AX$2:$AZ$365,2,FALSE)</f>
        <v>0.56850597937615921</v>
      </c>
      <c r="G209" s="13">
        <v>209</v>
      </c>
      <c r="H209">
        <f t="shared" si="21"/>
        <v>-2.9676735361081508E-2</v>
      </c>
      <c r="I209">
        <f t="shared" si="22"/>
        <v>-51</v>
      </c>
      <c r="J209">
        <f t="shared" si="23"/>
        <v>0.54761867643441065</v>
      </c>
      <c r="K209">
        <f t="shared" si="24"/>
        <v>0.49827955770245247</v>
      </c>
      <c r="L209" s="14" t="str">
        <f t="shared" si="25"/>
        <v>East Tennessee St.</v>
      </c>
      <c r="M209" s="14">
        <f t="shared" si="26"/>
        <v>0.69396934228186291</v>
      </c>
      <c r="N209" s="14">
        <f t="shared" si="27"/>
        <v>207</v>
      </c>
    </row>
    <row r="210" spans="2:14" x14ac:dyDescent="0.25">
      <c r="B210" s="15">
        <v>0.40610232756409059</v>
      </c>
      <c r="C210" t="s">
        <v>99</v>
      </c>
      <c r="D210" s="13">
        <v>299</v>
      </c>
      <c r="E210" s="15" t="s">
        <v>99</v>
      </c>
      <c r="F210">
        <f>VLOOKUP(E210,'RPPF CALCULATION'!$AX$2:$AZ$365,2,FALSE)</f>
        <v>0.52260902183801372</v>
      </c>
      <c r="G210" s="13">
        <v>274</v>
      </c>
      <c r="H210">
        <f t="shared" si="21"/>
        <v>0.11650669427392313</v>
      </c>
      <c r="I210">
        <f t="shared" si="22"/>
        <v>25</v>
      </c>
      <c r="J210">
        <f t="shared" si="23"/>
        <v>0.64790514853126979</v>
      </c>
      <c r="K210">
        <f t="shared" si="24"/>
        <v>0.58953046113278385</v>
      </c>
      <c r="L210" s="14" t="str">
        <f t="shared" si="25"/>
        <v>Dartmouth</v>
      </c>
      <c r="M210" s="14">
        <f t="shared" si="26"/>
        <v>0.6939427860444729</v>
      </c>
      <c r="N210" s="14">
        <f t="shared" si="27"/>
        <v>208</v>
      </c>
    </row>
    <row r="211" spans="2:14" x14ac:dyDescent="0.25">
      <c r="B211" s="15">
        <v>0.62522746074292757</v>
      </c>
      <c r="C211" t="s">
        <v>349</v>
      </c>
      <c r="D211" s="13">
        <v>142</v>
      </c>
      <c r="E211" s="15" t="s">
        <v>349</v>
      </c>
      <c r="F211">
        <f>VLOOKUP(E211,'RPPF CALCULATION'!$AX$2:$AZ$365,2,FALSE)</f>
        <v>0.57525373117306988</v>
      </c>
      <c r="G211" s="13">
        <v>205</v>
      </c>
      <c r="H211">
        <f t="shared" si="21"/>
        <v>-4.9973729569857683E-2</v>
      </c>
      <c r="I211">
        <f t="shared" si="22"/>
        <v>-63</v>
      </c>
      <c r="J211">
        <f t="shared" si="23"/>
        <v>0.53406943402254514</v>
      </c>
      <c r="K211">
        <f t="shared" si="24"/>
        <v>0.48595106927297449</v>
      </c>
      <c r="L211" s="14" t="str">
        <f t="shared" si="25"/>
        <v>UNC Asheville</v>
      </c>
      <c r="M211" s="14">
        <f t="shared" si="26"/>
        <v>0.69376746324934058</v>
      </c>
      <c r="N211" s="14">
        <f t="shared" si="27"/>
        <v>209</v>
      </c>
    </row>
    <row r="212" spans="2:14" x14ac:dyDescent="0.25">
      <c r="B212" s="15">
        <v>0.69114640522744875</v>
      </c>
      <c r="C212" t="s">
        <v>304</v>
      </c>
      <c r="D212" s="13">
        <v>108</v>
      </c>
      <c r="E212" s="15" t="s">
        <v>304</v>
      </c>
      <c r="F212">
        <f>VLOOKUP(E212,'RPPF CALCULATION'!$AX$2:$AZ$365,2,FALSE)</f>
        <v>0.59139053599518188</v>
      </c>
      <c r="G212" s="13">
        <v>159</v>
      </c>
      <c r="H212">
        <f t="shared" si="21"/>
        <v>-9.9755869232266869E-2</v>
      </c>
      <c r="I212">
        <f t="shared" si="22"/>
        <v>-51</v>
      </c>
      <c r="J212">
        <f t="shared" si="23"/>
        <v>0.50042409918224795</v>
      </c>
      <c r="K212">
        <f t="shared" si="24"/>
        <v>0.45533709775518216</v>
      </c>
      <c r="L212" s="14" t="str">
        <f t="shared" si="25"/>
        <v>South Florida</v>
      </c>
      <c r="M212" s="14">
        <f t="shared" si="26"/>
        <v>0.69241728839492678</v>
      </c>
      <c r="N212" s="14">
        <f t="shared" si="27"/>
        <v>210</v>
      </c>
    </row>
    <row r="213" spans="2:14" x14ac:dyDescent="0.25">
      <c r="B213" s="15">
        <v>0.38932454485573392</v>
      </c>
      <c r="C213" t="s">
        <v>116</v>
      </c>
      <c r="D213" s="13">
        <v>312</v>
      </c>
      <c r="E213" s="15" t="s">
        <v>116</v>
      </c>
      <c r="F213">
        <f>VLOOKUP(E213,'RPPF CALCULATION'!$AX$2:$AZ$365,2,FALSE)</f>
        <v>0.51498412251797976</v>
      </c>
      <c r="G213" s="13">
        <v>241</v>
      </c>
      <c r="H213">
        <f t="shared" si="21"/>
        <v>0.12565957766224584</v>
      </c>
      <c r="I213">
        <f t="shared" si="22"/>
        <v>71</v>
      </c>
      <c r="J213">
        <f t="shared" si="23"/>
        <v>0.64943313259955859</v>
      </c>
      <c r="K213">
        <f t="shared" si="24"/>
        <v>0.5909207775308305</v>
      </c>
      <c r="L213" s="14" t="str">
        <f t="shared" si="25"/>
        <v>Eastern Washington</v>
      </c>
      <c r="M213" s="14">
        <f t="shared" si="26"/>
        <v>0.69019972198438873</v>
      </c>
      <c r="N213" s="14">
        <f t="shared" si="27"/>
        <v>211</v>
      </c>
    </row>
    <row r="214" spans="2:14" x14ac:dyDescent="0.25">
      <c r="B214" s="15">
        <v>0.7132453449381575</v>
      </c>
      <c r="C214" t="s">
        <v>268</v>
      </c>
      <c r="D214" s="13">
        <v>96</v>
      </c>
      <c r="E214" s="15" t="s">
        <v>268</v>
      </c>
      <c r="F214">
        <f>VLOOKUP(E214,'RPPF CALCULATION'!$AX$2:$AZ$365,2,FALSE)</f>
        <v>0.59477250156931349</v>
      </c>
      <c r="G214" s="13">
        <v>133</v>
      </c>
      <c r="H214">
        <f t="shared" si="21"/>
        <v>-0.11847284336884401</v>
      </c>
      <c r="I214">
        <f t="shared" si="22"/>
        <v>-37</v>
      </c>
      <c r="J214">
        <f t="shared" si="23"/>
        <v>0.48508909061980243</v>
      </c>
      <c r="K214">
        <f t="shared" si="24"/>
        <v>0.4413837363877236</v>
      </c>
      <c r="L214" s="14" t="str">
        <f t="shared" si="25"/>
        <v>Princeton</v>
      </c>
      <c r="M214" s="14">
        <f t="shared" si="26"/>
        <v>0.68969165968305013</v>
      </c>
      <c r="N214" s="14">
        <f t="shared" si="27"/>
        <v>212</v>
      </c>
    </row>
    <row r="215" spans="2:14" x14ac:dyDescent="0.25">
      <c r="B215" s="15">
        <v>0.54985088577520236</v>
      </c>
      <c r="C215" t="s">
        <v>108</v>
      </c>
      <c r="D215" s="13">
        <v>199</v>
      </c>
      <c r="E215" s="15" t="s">
        <v>108</v>
      </c>
      <c r="F215">
        <f>VLOOKUP(E215,'RPPF CALCULATION'!$AX$2:$AZ$365,2,FALSE)</f>
        <v>0.55064649922741693</v>
      </c>
      <c r="G215" s="13">
        <v>175</v>
      </c>
      <c r="H215">
        <f t="shared" si="21"/>
        <v>7.9561345221457191E-4</v>
      </c>
      <c r="I215">
        <f t="shared" si="22"/>
        <v>24</v>
      </c>
      <c r="J215">
        <f t="shared" si="23"/>
        <v>0.56023154509896445</v>
      </c>
      <c r="K215">
        <f t="shared" si="24"/>
        <v>0.50975603739531716</v>
      </c>
      <c r="L215" s="14" t="str">
        <f t="shared" si="25"/>
        <v>Drexel</v>
      </c>
      <c r="M215" s="14">
        <f t="shared" si="26"/>
        <v>0.68829226029396207</v>
      </c>
      <c r="N215" s="14">
        <f t="shared" si="27"/>
        <v>213</v>
      </c>
    </row>
    <row r="216" spans="2:14" x14ac:dyDescent="0.25">
      <c r="B216" s="15">
        <v>0.49882591560979089</v>
      </c>
      <c r="C216" t="s">
        <v>262</v>
      </c>
      <c r="D216" s="13">
        <v>238</v>
      </c>
      <c r="E216" s="15" t="s">
        <v>262</v>
      </c>
      <c r="F216">
        <f>VLOOKUP(E216,'RPPF CALCULATION'!$AX$2:$AZ$365,2,FALSE)</f>
        <v>0.53810317519296547</v>
      </c>
      <c r="G216" s="13">
        <v>208</v>
      </c>
      <c r="H216">
        <f t="shared" si="21"/>
        <v>3.9277259583174573E-2</v>
      </c>
      <c r="I216">
        <f t="shared" si="22"/>
        <v>30</v>
      </c>
      <c r="J216">
        <f t="shared" si="23"/>
        <v>0.58616986719547304</v>
      </c>
      <c r="K216">
        <f t="shared" si="24"/>
        <v>0.53335737938376937</v>
      </c>
      <c r="L216" s="14" t="str">
        <f t="shared" si="25"/>
        <v>Pepperdine</v>
      </c>
      <c r="M216" s="14">
        <f t="shared" si="26"/>
        <v>0.68817855159275654</v>
      </c>
      <c r="N216" s="14">
        <f t="shared" si="27"/>
        <v>214</v>
      </c>
    </row>
    <row r="217" spans="2:14" x14ac:dyDescent="0.25">
      <c r="B217" s="15">
        <v>0.32824415755304798</v>
      </c>
      <c r="C217" t="s">
        <v>248</v>
      </c>
      <c r="D217" s="13">
        <v>349</v>
      </c>
      <c r="E217" s="15" t="s">
        <v>248</v>
      </c>
      <c r="F217">
        <f>VLOOKUP(E217,'RPPF CALCULATION'!$AX$2:$AZ$365,2,FALSE)</f>
        <v>0.49908634168718363</v>
      </c>
      <c r="G217" s="13">
        <v>219</v>
      </c>
      <c r="H217">
        <f t="shared" si="21"/>
        <v>0.17084218413413566</v>
      </c>
      <c r="I217">
        <f t="shared" si="22"/>
        <v>130</v>
      </c>
      <c r="J217">
        <f t="shared" si="23"/>
        <v>0.67871795824065229</v>
      </c>
      <c r="K217">
        <f t="shared" si="24"/>
        <v>0.61756711118556895</v>
      </c>
      <c r="L217" s="14" t="str">
        <f t="shared" si="25"/>
        <v>Northwestern St.</v>
      </c>
      <c r="M217" s="14">
        <f t="shared" si="26"/>
        <v>0.68763554291752105</v>
      </c>
      <c r="N217" s="14">
        <f t="shared" si="27"/>
        <v>215</v>
      </c>
    </row>
    <row r="218" spans="2:14" x14ac:dyDescent="0.25">
      <c r="B218" s="15">
        <v>0.57078934702819351</v>
      </c>
      <c r="C218" t="s">
        <v>331</v>
      </c>
      <c r="D218" s="13">
        <v>182</v>
      </c>
      <c r="E218" s="15" t="s">
        <v>331</v>
      </c>
      <c r="F218">
        <f>VLOOKUP(E218,'RPPF CALCULATION'!$AX$2:$AZ$365,2,FALSE)</f>
        <v>0.55337990876591026</v>
      </c>
      <c r="G218" s="13">
        <v>172</v>
      </c>
      <c r="H218">
        <f t="shared" si="21"/>
        <v>-1.740943826228325E-2</v>
      </c>
      <c r="I218">
        <f t="shared" si="22"/>
        <v>10</v>
      </c>
      <c r="J218">
        <f t="shared" si="23"/>
        <v>0.54475990292295995</v>
      </c>
      <c r="K218">
        <f t="shared" si="24"/>
        <v>0.49567835277253303</v>
      </c>
      <c r="L218" s="14" t="str">
        <f t="shared" si="25"/>
        <v>Texas St.</v>
      </c>
      <c r="M218" s="14">
        <f t="shared" si="26"/>
        <v>0.68580465107454713</v>
      </c>
      <c r="N218" s="14">
        <f t="shared" si="27"/>
        <v>216</v>
      </c>
    </row>
    <row r="219" spans="2:14" x14ac:dyDescent="0.25">
      <c r="B219" s="15">
        <v>0.38725700360719778</v>
      </c>
      <c r="C219" t="s">
        <v>142</v>
      </c>
      <c r="D219" s="13">
        <v>315</v>
      </c>
      <c r="E219" s="15" t="s">
        <v>142</v>
      </c>
      <c r="F219">
        <f>VLOOKUP(E219,'RPPF CALCULATION'!$AX$2:$AZ$365,2,FALSE)</f>
        <v>0.50875537126692771</v>
      </c>
      <c r="G219" s="13">
        <v>236</v>
      </c>
      <c r="H219">
        <f t="shared" si="21"/>
        <v>0.12149836765972993</v>
      </c>
      <c r="I219">
        <f t="shared" si="22"/>
        <v>79</v>
      </c>
      <c r="J219">
        <f t="shared" si="23"/>
        <v>0.63904317134599065</v>
      </c>
      <c r="K219">
        <f t="shared" si="24"/>
        <v>0.58146692666569566</v>
      </c>
      <c r="L219" s="14" t="str">
        <f t="shared" si="25"/>
        <v>Hampton</v>
      </c>
      <c r="M219" s="14">
        <f t="shared" si="26"/>
        <v>0.68463579785226159</v>
      </c>
      <c r="N219" s="14">
        <f t="shared" si="27"/>
        <v>217</v>
      </c>
    </row>
    <row r="220" spans="2:14" x14ac:dyDescent="0.25">
      <c r="B220" s="15">
        <v>0.66118956635670856</v>
      </c>
      <c r="C220" t="s">
        <v>251</v>
      </c>
      <c r="D220" s="13">
        <v>118</v>
      </c>
      <c r="E220" s="15" t="s">
        <v>251</v>
      </c>
      <c r="F220">
        <f>VLOOKUP(E220,'RPPF CALCULATION'!$AX$2:$AZ$365,2,FALSE)</f>
        <v>0.57545561912196141</v>
      </c>
      <c r="G220" s="13">
        <v>146</v>
      </c>
      <c r="H220">
        <f t="shared" si="21"/>
        <v>-8.5733947234747143E-2</v>
      </c>
      <c r="I220">
        <f t="shared" si="22"/>
        <v>-28</v>
      </c>
      <c r="J220">
        <f t="shared" si="23"/>
        <v>0.49851110430654721</v>
      </c>
      <c r="K220">
        <f t="shared" si="24"/>
        <v>0.45359645909260471</v>
      </c>
      <c r="L220" s="14" t="str">
        <f t="shared" si="25"/>
        <v>Ohio</v>
      </c>
      <c r="M220" s="14">
        <f t="shared" si="26"/>
        <v>0.68436791917092099</v>
      </c>
      <c r="N220" s="14">
        <f t="shared" si="27"/>
        <v>218</v>
      </c>
    </row>
    <row r="221" spans="2:14" x14ac:dyDescent="0.25">
      <c r="B221" s="15">
        <v>0.40757932980272044</v>
      </c>
      <c r="C221" t="s">
        <v>325</v>
      </c>
      <c r="D221" s="13">
        <v>298</v>
      </c>
      <c r="E221" s="15" t="s">
        <v>325</v>
      </c>
      <c r="F221">
        <f>VLOOKUP(E221,'RPPF CALCULATION'!$AX$2:$AZ$365,2,FALSE)</f>
        <v>0.50969203709795863</v>
      </c>
      <c r="G221" s="13">
        <v>307</v>
      </c>
      <c r="H221">
        <f t="shared" si="21"/>
        <v>0.10211270729523819</v>
      </c>
      <c r="I221">
        <f t="shared" si="22"/>
        <v>-9</v>
      </c>
      <c r="J221">
        <f t="shared" si="23"/>
        <v>0.62059417681252982</v>
      </c>
      <c r="K221">
        <f t="shared" si="24"/>
        <v>0.56468014193431537</v>
      </c>
      <c r="L221" s="14" t="str">
        <f t="shared" si="25"/>
        <v>Tennessee St.</v>
      </c>
      <c r="M221" s="14">
        <f t="shared" si="26"/>
        <v>0.68113686776232174</v>
      </c>
      <c r="N221" s="14">
        <f t="shared" si="27"/>
        <v>219</v>
      </c>
    </row>
    <row r="222" spans="2:14" x14ac:dyDescent="0.25">
      <c r="B222" s="15">
        <v>0.5697604042598019</v>
      </c>
      <c r="C222" t="s">
        <v>37</v>
      </c>
      <c r="D222" s="13">
        <v>183</v>
      </c>
      <c r="E222" s="15" t="s">
        <v>37</v>
      </c>
      <c r="F222">
        <f>VLOOKUP(E222,'RPPF CALCULATION'!$AX$2:$AZ$365,2,FALSE)</f>
        <v>0.54819425787585174</v>
      </c>
      <c r="G222" s="13">
        <v>247</v>
      </c>
      <c r="H222">
        <f t="shared" si="21"/>
        <v>-2.1566146383950158E-2</v>
      </c>
      <c r="I222">
        <f t="shared" si="22"/>
        <v>-64</v>
      </c>
      <c r="J222">
        <f t="shared" si="23"/>
        <v>0.53541754391123453</v>
      </c>
      <c r="K222">
        <f t="shared" si="24"/>
        <v>0.48717771772010959</v>
      </c>
      <c r="L222" s="14" t="str">
        <f t="shared" si="25"/>
        <v>Abilene Christian</v>
      </c>
      <c r="M222" s="14">
        <f t="shared" si="26"/>
        <v>0.68086655558954867</v>
      </c>
      <c r="N222" s="14">
        <f t="shared" si="27"/>
        <v>220</v>
      </c>
    </row>
    <row r="223" spans="2:14" x14ac:dyDescent="0.25">
      <c r="B223" s="15">
        <v>0.57264530748111964</v>
      </c>
      <c r="C223" t="s">
        <v>66</v>
      </c>
      <c r="D223" s="13">
        <v>180</v>
      </c>
      <c r="E223" s="15" t="s">
        <v>66</v>
      </c>
      <c r="F223">
        <f>VLOOKUP(E223,'RPPF CALCULATION'!$AX$2:$AZ$365,2,FALSE)</f>
        <v>0.5460686053327668</v>
      </c>
      <c r="G223" s="13">
        <v>196</v>
      </c>
      <c r="H223">
        <f t="shared" si="21"/>
        <v>-2.6576702148352838E-2</v>
      </c>
      <c r="I223">
        <f t="shared" si="22"/>
        <v>-16</v>
      </c>
      <c r="J223">
        <f t="shared" si="23"/>
        <v>0.5282813356037469</v>
      </c>
      <c r="K223">
        <f t="shared" si="24"/>
        <v>0.48068446452743224</v>
      </c>
      <c r="L223" s="14" t="str">
        <f t="shared" si="25"/>
        <v>Brown</v>
      </c>
      <c r="M223" s="14">
        <f t="shared" si="26"/>
        <v>0.67798707912797496</v>
      </c>
      <c r="N223" s="14">
        <f t="shared" si="27"/>
        <v>221</v>
      </c>
    </row>
    <row r="224" spans="2:14" x14ac:dyDescent="0.25">
      <c r="B224" s="15">
        <v>0.51103433169191892</v>
      </c>
      <c r="C224" t="s">
        <v>191</v>
      </c>
      <c r="D224" s="13">
        <v>227</v>
      </c>
      <c r="E224" s="15" t="s">
        <v>191</v>
      </c>
      <c r="F224">
        <f>VLOOKUP(E224,'RPPF CALCULATION'!$AX$2:$AZ$365,2,FALSE)</f>
        <v>0.52972537996469826</v>
      </c>
      <c r="G224" s="13">
        <v>242</v>
      </c>
      <c r="H224">
        <f t="shared" si="21"/>
        <v>1.8691048272779343E-2</v>
      </c>
      <c r="I224">
        <f t="shared" si="22"/>
        <v>-15</v>
      </c>
      <c r="J224">
        <f t="shared" si="23"/>
        <v>0.55720586065681055</v>
      </c>
      <c r="K224">
        <f t="shared" si="24"/>
        <v>0.50700295980599908</v>
      </c>
      <c r="L224" s="14" t="str">
        <f t="shared" si="25"/>
        <v>Maine</v>
      </c>
      <c r="M224" s="14">
        <f t="shared" si="26"/>
        <v>0.67697534775542645</v>
      </c>
      <c r="N224" s="14">
        <f t="shared" si="27"/>
        <v>222</v>
      </c>
    </row>
    <row r="225" spans="2:14" x14ac:dyDescent="0.25">
      <c r="B225" s="15">
        <v>0.31766156396218226</v>
      </c>
      <c r="C225" t="s">
        <v>149</v>
      </c>
      <c r="D225" s="13">
        <v>354</v>
      </c>
      <c r="E225" s="15" t="s">
        <v>149</v>
      </c>
      <c r="F225">
        <f>VLOOKUP(E225,'RPPF CALCULATION'!$AX$2:$AZ$365,2,FALSE)</f>
        <v>0.48474072705674104</v>
      </c>
      <c r="G225" s="13">
        <v>315</v>
      </c>
      <c r="H225">
        <f t="shared" si="21"/>
        <v>0.16707916309455878</v>
      </c>
      <c r="I225">
        <f t="shared" si="22"/>
        <v>39</v>
      </c>
      <c r="J225">
        <f t="shared" si="23"/>
        <v>0.66060932257063276</v>
      </c>
      <c r="K225">
        <f t="shared" si="24"/>
        <v>0.60109001980694265</v>
      </c>
      <c r="L225" s="14" t="str">
        <f t="shared" si="25"/>
        <v>Houston Christian</v>
      </c>
      <c r="M225" s="14">
        <f t="shared" si="26"/>
        <v>0.67599281199519667</v>
      </c>
      <c r="N225" s="14">
        <f t="shared" si="27"/>
        <v>223</v>
      </c>
    </row>
    <row r="226" spans="2:14" x14ac:dyDescent="0.25">
      <c r="B226" s="15">
        <v>0.52410052458645018</v>
      </c>
      <c r="C226" t="s">
        <v>306</v>
      </c>
      <c r="D226" s="13">
        <v>210</v>
      </c>
      <c r="E226" s="15" t="s">
        <v>306</v>
      </c>
      <c r="F226">
        <f>VLOOKUP(E226,'RPPF CALCULATION'!$AX$2:$AZ$365,2,FALSE)</f>
        <v>0.53132807748676381</v>
      </c>
      <c r="G226" s="13">
        <v>265</v>
      </c>
      <c r="H226">
        <f t="shared" si="21"/>
        <v>7.2275529003136274E-3</v>
      </c>
      <c r="I226">
        <f t="shared" si="22"/>
        <v>-55</v>
      </c>
      <c r="J226">
        <f t="shared" si="23"/>
        <v>0.54734506280641038</v>
      </c>
      <c r="K226">
        <f t="shared" si="24"/>
        <v>0.4980305960008008</v>
      </c>
      <c r="L226" s="14" t="str">
        <f t="shared" si="25"/>
        <v>Southern</v>
      </c>
      <c r="M226" s="14">
        <f t="shared" si="26"/>
        <v>0.67537757555554734</v>
      </c>
      <c r="N226" s="14">
        <f t="shared" si="27"/>
        <v>224</v>
      </c>
    </row>
    <row r="227" spans="2:14" x14ac:dyDescent="0.25">
      <c r="B227" s="15">
        <v>0.65878817481266938</v>
      </c>
      <c r="C227" t="s">
        <v>198</v>
      </c>
      <c r="D227" s="13">
        <v>120</v>
      </c>
      <c r="E227" s="15" t="s">
        <v>198</v>
      </c>
      <c r="F227">
        <f>VLOOKUP(E227,'RPPF CALCULATION'!$AX$2:$AZ$365,2,FALSE)</f>
        <v>0.56371276695451544</v>
      </c>
      <c r="G227" s="13">
        <v>237</v>
      </c>
      <c r="H227">
        <f t="shared" si="21"/>
        <v>-9.5075407858153937E-2</v>
      </c>
      <c r="I227">
        <f t="shared" si="22"/>
        <v>-117</v>
      </c>
      <c r="J227">
        <f t="shared" si="23"/>
        <v>0.47742679151569445</v>
      </c>
      <c r="K227">
        <f t="shared" si="24"/>
        <v>0.434411791907236</v>
      </c>
      <c r="L227" s="14" t="str">
        <f t="shared" si="25"/>
        <v>Massachusetts</v>
      </c>
      <c r="M227" s="14">
        <f t="shared" si="26"/>
        <v>0.67290477835161944</v>
      </c>
      <c r="N227" s="14">
        <f t="shared" si="27"/>
        <v>225</v>
      </c>
    </row>
    <row r="228" spans="2:14" x14ac:dyDescent="0.25">
      <c r="B228" s="15">
        <v>0.41599289429475533</v>
      </c>
      <c r="C228" t="s">
        <v>156</v>
      </c>
      <c r="D228" s="13">
        <v>293</v>
      </c>
      <c r="E228" s="15" t="s">
        <v>156</v>
      </c>
      <c r="F228">
        <f>VLOOKUP(E228,'RPPF CALCULATION'!$AX$2:$AZ$365,2,FALSE)</f>
        <v>0.50127578132750861</v>
      </c>
      <c r="G228" s="13">
        <v>211</v>
      </c>
      <c r="H228">
        <f t="shared" si="21"/>
        <v>8.5282887032753274E-2</v>
      </c>
      <c r="I228">
        <f t="shared" si="22"/>
        <v>82</v>
      </c>
      <c r="J228">
        <f t="shared" si="23"/>
        <v>0.59534810077959488</v>
      </c>
      <c r="K228">
        <f t="shared" si="24"/>
        <v>0.54170867631279906</v>
      </c>
      <c r="L228" s="14" t="str">
        <f t="shared" si="25"/>
        <v>Incarnate Word</v>
      </c>
      <c r="M228" s="14">
        <f t="shared" si="26"/>
        <v>0.6710175051759466</v>
      </c>
      <c r="N228" s="14">
        <f t="shared" si="27"/>
        <v>226</v>
      </c>
    </row>
    <row r="229" spans="2:14" x14ac:dyDescent="0.25">
      <c r="B229" s="15">
        <v>0.45129559416551551</v>
      </c>
      <c r="C229" t="s">
        <v>239</v>
      </c>
      <c r="D229" s="13">
        <v>277</v>
      </c>
      <c r="E229" s="15" t="s">
        <v>239</v>
      </c>
      <c r="F229">
        <f>VLOOKUP(E229,'RPPF CALCULATION'!$AX$2:$AZ$365,2,FALSE)</f>
        <v>0.50757418123276477</v>
      </c>
      <c r="G229" s="13">
        <v>216</v>
      </c>
      <c r="H229">
        <f t="shared" si="21"/>
        <v>5.6278587067249253E-2</v>
      </c>
      <c r="I229">
        <f t="shared" si="22"/>
        <v>61</v>
      </c>
      <c r="J229">
        <f t="shared" si="23"/>
        <v>0.57264220071934702</v>
      </c>
      <c r="K229">
        <f t="shared" si="24"/>
        <v>0.52104852295038639</v>
      </c>
      <c r="L229" s="14" t="str">
        <f t="shared" si="25"/>
        <v>North Florida</v>
      </c>
      <c r="M229" s="14">
        <f t="shared" si="26"/>
        <v>0.66915281028024398</v>
      </c>
      <c r="N229" s="14">
        <f t="shared" si="27"/>
        <v>227</v>
      </c>
    </row>
    <row r="230" spans="2:14" x14ac:dyDescent="0.25">
      <c r="B230" s="15">
        <v>0.5929771007464596</v>
      </c>
      <c r="C230" t="s">
        <v>146</v>
      </c>
      <c r="D230" s="13">
        <v>163</v>
      </c>
      <c r="E230" s="15" t="s">
        <v>146</v>
      </c>
      <c r="F230">
        <f>VLOOKUP(E230,'RPPF CALCULATION'!$AX$2:$AZ$365,2,FALSE)</f>
        <v>0.54219057331247811</v>
      </c>
      <c r="G230" s="13">
        <v>185</v>
      </c>
      <c r="H230">
        <f t="shared" si="21"/>
        <v>-5.0786527433981488E-2</v>
      </c>
      <c r="I230">
        <f t="shared" si="22"/>
        <v>-22</v>
      </c>
      <c r="J230">
        <f t="shared" si="23"/>
        <v>0.50019347829782956</v>
      </c>
      <c r="K230">
        <f t="shared" si="24"/>
        <v>0.45512725525486214</v>
      </c>
      <c r="L230" s="14" t="str">
        <f t="shared" si="25"/>
        <v>Hofstra</v>
      </c>
      <c r="M230" s="14">
        <f t="shared" si="26"/>
        <v>0.66870902393738119</v>
      </c>
      <c r="N230" s="14">
        <f t="shared" si="27"/>
        <v>228</v>
      </c>
    </row>
    <row r="231" spans="2:14" x14ac:dyDescent="0.25">
      <c r="B231" s="15">
        <v>0.71681870223698729</v>
      </c>
      <c r="C231" t="s">
        <v>296</v>
      </c>
      <c r="D231" s="13">
        <v>93</v>
      </c>
      <c r="E231" s="15" t="s">
        <v>296</v>
      </c>
      <c r="F231">
        <f>VLOOKUP(E231,'RPPF CALCULATION'!$AX$2:$AZ$365,2,FALSE)</f>
        <v>0.57262734781521618</v>
      </c>
      <c r="G231" s="13">
        <v>142</v>
      </c>
      <c r="H231">
        <f t="shared" si="21"/>
        <v>-0.14419135442177111</v>
      </c>
      <c r="I231">
        <f t="shared" si="22"/>
        <v>-49</v>
      </c>
      <c r="J231">
        <f t="shared" si="23"/>
        <v>0.43722542581277801</v>
      </c>
      <c r="K231">
        <f t="shared" si="24"/>
        <v>0.39783247205658634</v>
      </c>
      <c r="L231" s="14" t="str">
        <f t="shared" si="25"/>
        <v>Seton Hall</v>
      </c>
      <c r="M231" s="14">
        <f t="shared" si="26"/>
        <v>0.66533206644215637</v>
      </c>
      <c r="N231" s="14">
        <f t="shared" si="27"/>
        <v>229</v>
      </c>
    </row>
    <row r="232" spans="2:14" x14ac:dyDescent="0.25">
      <c r="B232" s="15">
        <v>0.62502640429100909</v>
      </c>
      <c r="C232" t="s">
        <v>127</v>
      </c>
      <c r="D232" s="13">
        <v>143</v>
      </c>
      <c r="E232" s="15" t="s">
        <v>127</v>
      </c>
      <c r="F232">
        <f>VLOOKUP(E232,'RPPF CALCULATION'!$AX$2:$AZ$365,2,FALSE)</f>
        <v>0.54662344722567724</v>
      </c>
      <c r="G232" s="13">
        <v>261</v>
      </c>
      <c r="H232">
        <f t="shared" si="21"/>
        <v>-7.8402957065331846E-2</v>
      </c>
      <c r="I232">
        <f t="shared" si="22"/>
        <v>-118</v>
      </c>
      <c r="J232">
        <f t="shared" si="23"/>
        <v>0.47700992257967834</v>
      </c>
      <c r="K232">
        <f t="shared" si="24"/>
        <v>0.43403248185446269</v>
      </c>
      <c r="L232" s="14" t="str">
        <f t="shared" si="25"/>
        <v>Fordham</v>
      </c>
      <c r="M232" s="14">
        <f t="shared" si="26"/>
        <v>0.66455245293716092</v>
      </c>
      <c r="N232" s="14">
        <f t="shared" si="27"/>
        <v>230</v>
      </c>
    </row>
    <row r="233" spans="2:14" x14ac:dyDescent="0.25">
      <c r="B233" s="15">
        <v>0.5793746265993106</v>
      </c>
      <c r="C233" t="s">
        <v>383</v>
      </c>
      <c r="D233" s="13">
        <v>175</v>
      </c>
      <c r="E233" s="15" t="s">
        <v>383</v>
      </c>
      <c r="F233">
        <f>VLOOKUP(E233,'RPPF CALCULATION'!$AX$2:$AZ$365,2,FALSE)</f>
        <v>0.53383406554847057</v>
      </c>
      <c r="G233" s="13">
        <v>224</v>
      </c>
      <c r="H233">
        <f t="shared" si="21"/>
        <v>-4.5540561050840034E-2</v>
      </c>
      <c r="I233">
        <f t="shared" si="22"/>
        <v>-49</v>
      </c>
      <c r="J233">
        <f t="shared" si="23"/>
        <v>0.49708293691696348</v>
      </c>
      <c r="K233">
        <f t="shared" si="24"/>
        <v>0.45229696613184539</v>
      </c>
      <c r="L233" s="14" t="str">
        <f t="shared" si="25"/>
        <v>Winthrop</v>
      </c>
      <c r="M233" s="14">
        <f t="shared" si="26"/>
        <v>0.66373803128948139</v>
      </c>
      <c r="N233" s="14">
        <f t="shared" si="27"/>
        <v>231</v>
      </c>
    </row>
    <row r="234" spans="2:14" x14ac:dyDescent="0.25">
      <c r="B234" s="15">
        <v>0.52114787779186322</v>
      </c>
      <c r="C234" t="s">
        <v>195</v>
      </c>
      <c r="D234" s="13">
        <v>214</v>
      </c>
      <c r="E234" s="15" t="s">
        <v>195</v>
      </c>
      <c r="F234">
        <f>VLOOKUP(E234,'RPPF CALCULATION'!$AX$2:$AZ$365,2,FALSE)</f>
        <v>0.51874411984360491</v>
      </c>
      <c r="G234" s="13">
        <v>250</v>
      </c>
      <c r="H234">
        <f t="shared" si="21"/>
        <v>-2.4037579482583116E-3</v>
      </c>
      <c r="I234">
        <f t="shared" si="22"/>
        <v>-36</v>
      </c>
      <c r="J234">
        <f t="shared" si="23"/>
        <v>0.52512979431467954</v>
      </c>
      <c r="K234">
        <f t="shared" si="24"/>
        <v>0.47781686948881491</v>
      </c>
      <c r="L234" s="14" t="str">
        <f t="shared" si="25"/>
        <v>Marshall</v>
      </c>
      <c r="M234" s="14">
        <f t="shared" si="26"/>
        <v>0.6634115066067926</v>
      </c>
      <c r="N234" s="14">
        <f t="shared" si="27"/>
        <v>232</v>
      </c>
    </row>
    <row r="235" spans="2:14" x14ac:dyDescent="0.25">
      <c r="B235" s="15">
        <v>0.35854573063668571</v>
      </c>
      <c r="C235" t="s">
        <v>192</v>
      </c>
      <c r="D235" s="13">
        <v>332</v>
      </c>
      <c r="E235" s="15" t="s">
        <v>192</v>
      </c>
      <c r="F235">
        <f>VLOOKUP(E235,'RPPF CALCULATION'!$AX$2:$AZ$365,2,FALSE)</f>
        <v>0.48049547634400497</v>
      </c>
      <c r="G235" s="13">
        <v>280</v>
      </c>
      <c r="H235">
        <f t="shared" si="21"/>
        <v>0.12194974570731926</v>
      </c>
      <c r="I235">
        <f t="shared" si="22"/>
        <v>52</v>
      </c>
      <c r="J235">
        <f t="shared" si="23"/>
        <v>0.61123465447065717</v>
      </c>
      <c r="K235">
        <f t="shared" si="24"/>
        <v>0.55616388992629406</v>
      </c>
      <c r="L235" s="14" t="str">
        <f t="shared" si="25"/>
        <v>Manhattan</v>
      </c>
      <c r="M235" s="14">
        <f t="shared" si="26"/>
        <v>0.66323233991245567</v>
      </c>
      <c r="N235" s="14">
        <f t="shared" si="27"/>
        <v>233</v>
      </c>
    </row>
    <row r="236" spans="2:14" x14ac:dyDescent="0.25">
      <c r="B236" s="15">
        <v>0.5228483596823339</v>
      </c>
      <c r="C236" t="s">
        <v>382</v>
      </c>
      <c r="D236" s="13">
        <v>213</v>
      </c>
      <c r="E236" s="15" t="s">
        <v>382</v>
      </c>
      <c r="F236">
        <f>VLOOKUP(E236,'RPPF CALCULATION'!$AX$2:$AZ$365,2,FALSE)</f>
        <v>0.51819655897887873</v>
      </c>
      <c r="G236" s="13">
        <v>191</v>
      </c>
      <c r="H236">
        <f t="shared" si="21"/>
        <v>-4.6518007034551667E-3</v>
      </c>
      <c r="I236">
        <f t="shared" si="22"/>
        <v>22</v>
      </c>
      <c r="J236">
        <f t="shared" si="23"/>
        <v>0.52233419069475651</v>
      </c>
      <c r="K236">
        <f t="shared" si="24"/>
        <v>0.4752731429959266</v>
      </c>
      <c r="L236" s="14" t="str">
        <f t="shared" si="25"/>
        <v>William &amp; Mary</v>
      </c>
      <c r="M236" s="14">
        <f t="shared" si="26"/>
        <v>0.66242363374176361</v>
      </c>
      <c r="N236" s="14">
        <f t="shared" si="27"/>
        <v>234</v>
      </c>
    </row>
    <row r="237" spans="2:14" x14ac:dyDescent="0.25">
      <c r="B237" s="15">
        <v>0.56522446918880942</v>
      </c>
      <c r="C237" t="s">
        <v>340</v>
      </c>
      <c r="D237" s="13">
        <v>186</v>
      </c>
      <c r="E237" s="15" t="s">
        <v>340</v>
      </c>
      <c r="F237">
        <f>VLOOKUP(E237,'RPPF CALCULATION'!$AX$2:$AZ$365,2,FALSE)</f>
        <v>0.52872789309515622</v>
      </c>
      <c r="G237" s="13">
        <v>253</v>
      </c>
      <c r="H237">
        <f t="shared" si="21"/>
        <v>-3.6496576093653199E-2</v>
      </c>
      <c r="I237">
        <f t="shared" si="22"/>
        <v>-67</v>
      </c>
      <c r="J237">
        <f t="shared" si="23"/>
        <v>0.50102074942083596</v>
      </c>
      <c r="K237">
        <f t="shared" si="24"/>
        <v>0.45587999124983508</v>
      </c>
      <c r="L237" s="14" t="str">
        <f t="shared" si="25"/>
        <v>UC Davis</v>
      </c>
      <c r="M237" s="14">
        <f t="shared" si="26"/>
        <v>0.6622353121828034</v>
      </c>
      <c r="N237" s="14">
        <f t="shared" si="27"/>
        <v>235</v>
      </c>
    </row>
    <row r="238" spans="2:14" x14ac:dyDescent="0.25">
      <c r="B238" s="15">
        <v>0.33573824232399513</v>
      </c>
      <c r="C238" t="s">
        <v>282</v>
      </c>
      <c r="D238" s="13">
        <v>338</v>
      </c>
      <c r="E238" s="15" t="s">
        <v>282</v>
      </c>
      <c r="F238">
        <f>VLOOKUP(E238,'RPPF CALCULATION'!$AX$2:$AZ$365,2,FALSE)</f>
        <v>0.47358683505497379</v>
      </c>
      <c r="G238" s="13">
        <v>229</v>
      </c>
      <c r="H238">
        <f t="shared" si="21"/>
        <v>0.13784859273097866</v>
      </c>
      <c r="I238">
        <f t="shared" si="22"/>
        <v>109</v>
      </c>
      <c r="J238">
        <f t="shared" si="23"/>
        <v>0.62022486020528544</v>
      </c>
      <c r="K238">
        <f t="shared" si="24"/>
        <v>0.56434409986046197</v>
      </c>
      <c r="L238" s="14" t="str">
        <f t="shared" si="25"/>
        <v>Sacred Heart</v>
      </c>
      <c r="M238" s="14">
        <f t="shared" si="26"/>
        <v>0.66132953160937524</v>
      </c>
      <c r="N238" s="14">
        <f t="shared" si="27"/>
        <v>236</v>
      </c>
    </row>
    <row r="239" spans="2:14" x14ac:dyDescent="0.25">
      <c r="B239" s="15">
        <v>0.52020944302833005</v>
      </c>
      <c r="C239" t="s">
        <v>102</v>
      </c>
      <c r="D239" s="13">
        <v>215</v>
      </c>
      <c r="E239" s="15" t="s">
        <v>102</v>
      </c>
      <c r="F239">
        <f>VLOOKUP(E239,'RPPF CALCULATION'!$AX$2:$AZ$365,2,FALSE)</f>
        <v>0.51319458898924319</v>
      </c>
      <c r="G239" s="13">
        <v>192</v>
      </c>
      <c r="H239">
        <f t="shared" si="21"/>
        <v>-7.0148540390868597E-3</v>
      </c>
      <c r="I239">
        <f t="shared" si="22"/>
        <v>23</v>
      </c>
      <c r="J239">
        <f t="shared" si="23"/>
        <v>0.51496916736948928</v>
      </c>
      <c r="K239">
        <f t="shared" si="24"/>
        <v>0.46857169046535002</v>
      </c>
      <c r="L239" s="14" t="str">
        <f t="shared" si="25"/>
        <v>Delaware</v>
      </c>
      <c r="M239" s="14">
        <f t="shared" si="26"/>
        <v>0.65798660006075294</v>
      </c>
      <c r="N239" s="14">
        <f t="shared" si="27"/>
        <v>237</v>
      </c>
    </row>
    <row r="240" spans="2:14" x14ac:dyDescent="0.25">
      <c r="B240" s="15">
        <v>0.55490103276490499</v>
      </c>
      <c r="C240" t="s">
        <v>158</v>
      </c>
      <c r="D240" s="13">
        <v>196</v>
      </c>
      <c r="E240" s="15" t="s">
        <v>158</v>
      </c>
      <c r="F240">
        <f>VLOOKUP(E240,'RPPF CALCULATION'!$AX$2:$AZ$365,2,FALSE)</f>
        <v>0.52193412402969086</v>
      </c>
      <c r="G240" s="13">
        <v>197</v>
      </c>
      <c r="H240">
        <f t="shared" si="21"/>
        <v>-3.2966908735214129E-2</v>
      </c>
      <c r="I240">
        <f t="shared" si="22"/>
        <v>-1</v>
      </c>
      <c r="J240">
        <f t="shared" si="23"/>
        <v>0.49775664771380973</v>
      </c>
      <c r="K240">
        <f t="shared" si="24"/>
        <v>0.45290997721477205</v>
      </c>
      <c r="L240" s="14" t="str">
        <f t="shared" si="25"/>
        <v>Indiana St.</v>
      </c>
      <c r="M240" s="14">
        <f t="shared" si="26"/>
        <v>0.65795723160875397</v>
      </c>
      <c r="N240" s="14">
        <f t="shared" si="27"/>
        <v>238</v>
      </c>
    </row>
    <row r="241" spans="2:14" x14ac:dyDescent="0.25">
      <c r="B241" s="15">
        <v>0.47186188530301815</v>
      </c>
      <c r="C241" t="s">
        <v>68</v>
      </c>
      <c r="D241" s="13">
        <v>257</v>
      </c>
      <c r="E241" s="15" t="s">
        <v>68</v>
      </c>
      <c r="F241">
        <f>VLOOKUP(E241,'RPPF CALCULATION'!$AX$2:$AZ$365,2,FALSE)</f>
        <v>0.50114727253743885</v>
      </c>
      <c r="G241" s="13">
        <v>285</v>
      </c>
      <c r="H241">
        <f t="shared" si="21"/>
        <v>2.9285387234420701E-2</v>
      </c>
      <c r="I241">
        <f t="shared" si="22"/>
        <v>-28</v>
      </c>
      <c r="J241">
        <f t="shared" si="23"/>
        <v>0.53922209219119255</v>
      </c>
      <c r="K241">
        <f t="shared" si="24"/>
        <v>0.49063948539855762</v>
      </c>
      <c r="L241" s="14" t="str">
        <f t="shared" si="25"/>
        <v>Bucknell</v>
      </c>
      <c r="M241" s="14">
        <f t="shared" si="26"/>
        <v>0.65779057273357844</v>
      </c>
      <c r="N241" s="14">
        <f t="shared" si="27"/>
        <v>239</v>
      </c>
    </row>
    <row r="242" spans="2:14" x14ac:dyDescent="0.25">
      <c r="B242" s="15">
        <v>0.46693975832056145</v>
      </c>
      <c r="C242" t="s">
        <v>219</v>
      </c>
      <c r="D242" s="13">
        <v>260</v>
      </c>
      <c r="E242" s="15" t="s">
        <v>219</v>
      </c>
      <c r="F242">
        <f>VLOOKUP(E242,'RPPF CALCULATION'!$AX$2:$AZ$365,2,FALSE)</f>
        <v>0.4974581106639327</v>
      </c>
      <c r="G242" s="13">
        <v>254</v>
      </c>
      <c r="H242">
        <f t="shared" si="21"/>
        <v>3.0518352343371247E-2</v>
      </c>
      <c r="I242">
        <f t="shared" si="22"/>
        <v>6</v>
      </c>
      <c r="J242">
        <f t="shared" si="23"/>
        <v>0.53676589542663689</v>
      </c>
      <c r="K242">
        <f t="shared" si="24"/>
        <v>0.48840458602397502</v>
      </c>
      <c r="L242" s="14" t="str">
        <f t="shared" si="25"/>
        <v>Mount St. Mary's</v>
      </c>
      <c r="M242" s="14">
        <f t="shared" si="26"/>
        <v>0.65525048748813275</v>
      </c>
      <c r="N242" s="14">
        <f t="shared" si="27"/>
        <v>240</v>
      </c>
    </row>
    <row r="243" spans="2:14" x14ac:dyDescent="0.25">
      <c r="B243" s="15">
        <v>0.8225854142783765</v>
      </c>
      <c r="C243" t="s">
        <v>202</v>
      </c>
      <c r="D243" s="13">
        <v>27</v>
      </c>
      <c r="E243" s="15" t="s">
        <v>202</v>
      </c>
      <c r="F243">
        <f>VLOOKUP(E243,'RPPF CALCULATION'!$AX$2:$AZ$365,2,FALSE)</f>
        <v>0.59450553158003716</v>
      </c>
      <c r="G243" s="13">
        <v>140</v>
      </c>
      <c r="H243">
        <f t="shared" si="21"/>
        <v>-0.22807988269833934</v>
      </c>
      <c r="I243">
        <f t="shared" si="22"/>
        <v>-113</v>
      </c>
      <c r="J243">
        <f t="shared" si="23"/>
        <v>0.37521508130103076</v>
      </c>
      <c r="K243">
        <f t="shared" si="24"/>
        <v>0.34140910965873555</v>
      </c>
      <c r="L243" s="14" t="str">
        <f t="shared" si="25"/>
        <v>Miami FL</v>
      </c>
      <c r="M243" s="14">
        <f t="shared" si="26"/>
        <v>0.65503750071454636</v>
      </c>
      <c r="N243" s="14">
        <f t="shared" si="27"/>
        <v>241</v>
      </c>
    </row>
    <row r="244" spans="2:14" x14ac:dyDescent="0.25">
      <c r="B244" s="15">
        <v>0.33295515597803482</v>
      </c>
      <c r="C244" t="s">
        <v>324</v>
      </c>
      <c r="D244" s="13">
        <v>343</v>
      </c>
      <c r="E244" s="15" t="s">
        <v>324</v>
      </c>
      <c r="F244">
        <f>VLOOKUP(E244,'RPPF CALCULATION'!$AX$2:$AZ$365,2,FALSE)</f>
        <v>0.46574014986303697</v>
      </c>
      <c r="G244" s="13">
        <v>221</v>
      </c>
      <c r="H244">
        <f t="shared" si="21"/>
        <v>0.13278499388500214</v>
      </c>
      <c r="I244">
        <f t="shared" si="22"/>
        <v>122</v>
      </c>
      <c r="J244">
        <f t="shared" si="23"/>
        <v>0.60731457616737206</v>
      </c>
      <c r="K244">
        <f t="shared" si="24"/>
        <v>0.55259700120029598</v>
      </c>
      <c r="L244" s="14" t="str">
        <f t="shared" si="25"/>
        <v>Tennessee Martin</v>
      </c>
      <c r="M244" s="14">
        <f t="shared" si="26"/>
        <v>0.65416588377808482</v>
      </c>
      <c r="N244" s="14">
        <f t="shared" si="27"/>
        <v>242</v>
      </c>
    </row>
    <row r="245" spans="2:14" x14ac:dyDescent="0.25">
      <c r="B245" s="15">
        <v>0.50109924499391711</v>
      </c>
      <c r="C245" t="s">
        <v>130</v>
      </c>
      <c r="D245" s="13">
        <v>237</v>
      </c>
      <c r="E245" s="15" t="s">
        <v>130</v>
      </c>
      <c r="F245">
        <f>VLOOKUP(E245,'RPPF CALCULATION'!$AX$2:$AZ$365,2,FALSE)</f>
        <v>0.50381494529905591</v>
      </c>
      <c r="G245" s="13">
        <v>227</v>
      </c>
      <c r="H245">
        <f t="shared" si="21"/>
        <v>2.7157003051387907E-3</v>
      </c>
      <c r="I245">
        <f t="shared" si="22"/>
        <v>10</v>
      </c>
      <c r="J245">
        <f t="shared" si="23"/>
        <v>0.51532007802352764</v>
      </c>
      <c r="K245">
        <f t="shared" si="24"/>
        <v>0.46889098491787995</v>
      </c>
      <c r="L245" s="14" t="str">
        <f t="shared" si="25"/>
        <v>Gardner Webb</v>
      </c>
      <c r="M245" s="14">
        <f t="shared" si="26"/>
        <v>0.6532379948435959</v>
      </c>
      <c r="N245" s="14">
        <f t="shared" si="27"/>
        <v>243</v>
      </c>
    </row>
    <row r="246" spans="2:14" x14ac:dyDescent="0.25">
      <c r="B246" s="15">
        <v>0.51734094236410799</v>
      </c>
      <c r="C246" t="s">
        <v>193</v>
      </c>
      <c r="D246" s="13">
        <v>216</v>
      </c>
      <c r="E246" s="15" t="s">
        <v>193</v>
      </c>
      <c r="F246">
        <f>VLOOKUP(E246,'RPPF CALCULATION'!$AX$2:$AZ$365,2,FALSE)</f>
        <v>0.50696405115195897</v>
      </c>
      <c r="G246" s="13">
        <v>258</v>
      </c>
      <c r="H246">
        <f t="shared" si="21"/>
        <v>-1.037689121214902E-2</v>
      </c>
      <c r="I246">
        <f t="shared" si="22"/>
        <v>-42</v>
      </c>
      <c r="J246">
        <f t="shared" si="23"/>
        <v>0.5053765923591429</v>
      </c>
      <c r="K246">
        <f t="shared" si="24"/>
        <v>0.4598433832708172</v>
      </c>
      <c r="L246" s="14" t="str">
        <f t="shared" si="25"/>
        <v>Marist</v>
      </c>
      <c r="M246" s="14">
        <f t="shared" si="26"/>
        <v>0.65232109618105916</v>
      </c>
      <c r="N246" s="14">
        <f t="shared" si="27"/>
        <v>244</v>
      </c>
    </row>
    <row r="247" spans="2:14" x14ac:dyDescent="0.25">
      <c r="B247" s="15">
        <v>0.5896987799391078</v>
      </c>
      <c r="C247" t="s">
        <v>171</v>
      </c>
      <c r="D247" s="13">
        <v>165</v>
      </c>
      <c r="E247" s="15" t="s">
        <v>171</v>
      </c>
      <c r="F247">
        <f>VLOOKUP(E247,'RPPF CALCULATION'!$AX$2:$AZ$365,2,FALSE)</f>
        <v>0.52520720700929213</v>
      </c>
      <c r="G247" s="13">
        <v>179</v>
      </c>
      <c r="H247">
        <f t="shared" si="21"/>
        <v>-6.4491572929815666E-2</v>
      </c>
      <c r="I247">
        <f t="shared" si="22"/>
        <v>-14</v>
      </c>
      <c r="J247">
        <f t="shared" si="23"/>
        <v>0.46950506649880941</v>
      </c>
      <c r="K247">
        <f t="shared" si="24"/>
        <v>0.42720379516148094</v>
      </c>
      <c r="L247" s="14" t="str">
        <f t="shared" si="25"/>
        <v>La Salle</v>
      </c>
      <c r="M247" s="14">
        <f t="shared" si="26"/>
        <v>0.65194030437373507</v>
      </c>
      <c r="N247" s="14">
        <f t="shared" si="27"/>
        <v>245</v>
      </c>
    </row>
    <row r="248" spans="2:14" x14ac:dyDescent="0.25">
      <c r="B248" s="15">
        <v>0.32778861822384647</v>
      </c>
      <c r="C248" t="s">
        <v>297</v>
      </c>
      <c r="D248" s="13">
        <v>350</v>
      </c>
      <c r="E248" s="15" t="s">
        <v>297</v>
      </c>
      <c r="F248">
        <f>VLOOKUP(E248,'RPPF CALCULATION'!$AX$2:$AZ$365,2,FALSE)</f>
        <v>0.46142337989679616</v>
      </c>
      <c r="G248" s="13">
        <v>269</v>
      </c>
      <c r="H248">
        <f t="shared" si="21"/>
        <v>0.13363476167294969</v>
      </c>
      <c r="I248">
        <f t="shared" si="22"/>
        <v>81</v>
      </c>
      <c r="J248">
        <f t="shared" si="23"/>
        <v>0.60384757398907885</v>
      </c>
      <c r="K248">
        <f t="shared" si="24"/>
        <v>0.54944236753586084</v>
      </c>
      <c r="L248" s="14" t="str">
        <f t="shared" si="25"/>
        <v>Siena</v>
      </c>
      <c r="M248" s="14">
        <f t="shared" si="26"/>
        <v>0.65098762332009519</v>
      </c>
      <c r="N248" s="14">
        <f t="shared" si="27"/>
        <v>246</v>
      </c>
    </row>
    <row r="249" spans="2:14" x14ac:dyDescent="0.25">
      <c r="B249" s="15">
        <v>0.51675015569323557</v>
      </c>
      <c r="C249" t="s">
        <v>151</v>
      </c>
      <c r="D249" s="13">
        <v>217</v>
      </c>
      <c r="E249" s="15" t="s">
        <v>151</v>
      </c>
      <c r="F249">
        <f>VLOOKUP(E249,'RPPF CALCULATION'!$AX$2:$AZ$365,2,FALSE)</f>
        <v>0.50452300962936725</v>
      </c>
      <c r="G249" s="13">
        <v>204</v>
      </c>
      <c r="H249">
        <f t="shared" si="21"/>
        <v>-1.2227146063868322E-2</v>
      </c>
      <c r="I249">
        <f t="shared" si="22"/>
        <v>13</v>
      </c>
      <c r="J249">
        <f t="shared" si="23"/>
        <v>0.50108529598483187</v>
      </c>
      <c r="K249">
        <f t="shared" si="24"/>
        <v>0.45593872232447358</v>
      </c>
      <c r="L249" s="14" t="str">
        <f t="shared" si="25"/>
        <v>Idaho</v>
      </c>
      <c r="M249" s="14">
        <f t="shared" si="26"/>
        <v>0.64995317415588849</v>
      </c>
      <c r="N249" s="14">
        <f t="shared" si="27"/>
        <v>247</v>
      </c>
    </row>
    <row r="250" spans="2:14" x14ac:dyDescent="0.25">
      <c r="B250" s="15">
        <v>0.40406780010235277</v>
      </c>
      <c r="C250" t="s">
        <v>380</v>
      </c>
      <c r="D250" s="13">
        <v>303</v>
      </c>
      <c r="E250" s="15" t="s">
        <v>380</v>
      </c>
      <c r="F250">
        <f>VLOOKUP(E250,'RPPF CALCULATION'!$AX$2:$AZ$365,2,FALSE)</f>
        <v>0.47450343536276646</v>
      </c>
      <c r="G250" s="13">
        <v>228</v>
      </c>
      <c r="H250">
        <f t="shared" si="21"/>
        <v>7.0435635260413687E-2</v>
      </c>
      <c r="I250">
        <f t="shared" si="22"/>
        <v>75</v>
      </c>
      <c r="J250">
        <f t="shared" si="23"/>
        <v>0.55372850304251309</v>
      </c>
      <c r="K250">
        <f t="shared" si="24"/>
        <v>0.50383890370530671</v>
      </c>
      <c r="L250" s="14" t="str">
        <f t="shared" si="25"/>
        <v>Western Michigan</v>
      </c>
      <c r="M250" s="14">
        <f t="shared" si="26"/>
        <v>0.64699694588025281</v>
      </c>
      <c r="N250" s="14">
        <f t="shared" si="27"/>
        <v>248</v>
      </c>
    </row>
    <row r="251" spans="2:14" x14ac:dyDescent="0.25">
      <c r="B251" s="15">
        <v>0.45712519993462186</v>
      </c>
      <c r="C251" t="s">
        <v>242</v>
      </c>
      <c r="D251" s="13">
        <v>268</v>
      </c>
      <c r="E251" s="15" t="s">
        <v>242</v>
      </c>
      <c r="F251">
        <f>VLOOKUP(E251,'RPPF CALCULATION'!$AX$2:$AZ$365,2,FALSE)</f>
        <v>0.48160889506276794</v>
      </c>
      <c r="G251" s="13">
        <v>262</v>
      </c>
      <c r="H251">
        <f t="shared" si="21"/>
        <v>2.4483695128146077E-2</v>
      </c>
      <c r="I251">
        <f t="shared" si="22"/>
        <v>6</v>
      </c>
      <c r="J251">
        <f t="shared" si="23"/>
        <v>0.51488202261024696</v>
      </c>
      <c r="K251">
        <f t="shared" si="24"/>
        <v>0.46849239723821962</v>
      </c>
      <c r="L251" s="14" t="str">
        <f t="shared" si="25"/>
        <v>Northern Arizona</v>
      </c>
      <c r="M251" s="14">
        <f t="shared" si="26"/>
        <v>0.64145472399100556</v>
      </c>
      <c r="N251" s="14">
        <f t="shared" si="27"/>
        <v>249</v>
      </c>
    </row>
    <row r="252" spans="2:14" x14ac:dyDescent="0.25">
      <c r="B252" s="15">
        <v>0.55942047764935532</v>
      </c>
      <c r="C252" t="s">
        <v>144</v>
      </c>
      <c r="D252" s="13">
        <v>190</v>
      </c>
      <c r="E252" s="15" t="s">
        <v>144</v>
      </c>
      <c r="F252">
        <f>VLOOKUP(E252,'RPPF CALCULATION'!$AX$2:$AZ$365,2,FALSE)</f>
        <v>0.50727694913176036</v>
      </c>
      <c r="G252" s="13">
        <v>264</v>
      </c>
      <c r="H252">
        <f t="shared" si="21"/>
        <v>-5.2143528517594961E-2</v>
      </c>
      <c r="I252">
        <f t="shared" si="22"/>
        <v>-74</v>
      </c>
      <c r="J252">
        <f t="shared" si="23"/>
        <v>0.46392285303349834</v>
      </c>
      <c r="K252">
        <f t="shared" si="24"/>
        <v>0.42212452563289865</v>
      </c>
      <c r="L252" s="14" t="str">
        <f t="shared" si="25"/>
        <v>Hawaii</v>
      </c>
      <c r="M252" s="14">
        <f t="shared" si="26"/>
        <v>0.64140724781475811</v>
      </c>
      <c r="N252" s="14">
        <f t="shared" si="27"/>
        <v>250</v>
      </c>
    </row>
    <row r="253" spans="2:14" x14ac:dyDescent="0.25">
      <c r="B253" s="15">
        <v>0.61533022852554276</v>
      </c>
      <c r="C253" t="s">
        <v>277</v>
      </c>
      <c r="D253" s="13">
        <v>150</v>
      </c>
      <c r="E253" s="15" t="s">
        <v>277</v>
      </c>
      <c r="F253">
        <f>VLOOKUP(E253,'RPPF CALCULATION'!$AX$2:$AZ$365,2,FALSE)</f>
        <v>0.51901048357826018</v>
      </c>
      <c r="G253" s="13">
        <v>243</v>
      </c>
      <c r="H253">
        <f t="shared" si="21"/>
        <v>-9.6319744947282571E-2</v>
      </c>
      <c r="I253">
        <f t="shared" si="22"/>
        <v>-93</v>
      </c>
      <c r="J253">
        <f t="shared" si="23"/>
        <v>0.43148017105031056</v>
      </c>
      <c r="K253">
        <f t="shared" si="24"/>
        <v>0.39260485085752544</v>
      </c>
      <c r="L253" s="14" t="str">
        <f t="shared" si="25"/>
        <v>Richmond</v>
      </c>
      <c r="M253" s="14">
        <f t="shared" si="26"/>
        <v>0.63798284113677473</v>
      </c>
      <c r="N253" s="14">
        <f t="shared" si="27"/>
        <v>251</v>
      </c>
    </row>
    <row r="254" spans="2:14" x14ac:dyDescent="0.25">
      <c r="B254" s="15">
        <v>0.49286957382879687</v>
      </c>
      <c r="C254" t="s">
        <v>302</v>
      </c>
      <c r="D254" s="13">
        <v>244</v>
      </c>
      <c r="E254" s="15" t="s">
        <v>302</v>
      </c>
      <c r="F254">
        <f>VLOOKUP(E254,'RPPF CALCULATION'!$AX$2:$AZ$365,2,FALSE)</f>
        <v>0.4863943294791328</v>
      </c>
      <c r="G254" s="13">
        <v>252</v>
      </c>
      <c r="H254">
        <f t="shared" si="21"/>
        <v>-6.4752443496640666E-3</v>
      </c>
      <c r="I254">
        <f t="shared" si="22"/>
        <v>-8</v>
      </c>
      <c r="J254">
        <f t="shared" si="23"/>
        <v>0.48870851754880174</v>
      </c>
      <c r="K254">
        <f t="shared" si="24"/>
        <v>0.44467706170135385</v>
      </c>
      <c r="L254" s="14" t="str">
        <f t="shared" si="25"/>
        <v>South Dakota</v>
      </c>
      <c r="M254" s="14">
        <f t="shared" si="26"/>
        <v>0.63731142672352425</v>
      </c>
      <c r="N254" s="14">
        <f t="shared" si="27"/>
        <v>252</v>
      </c>
    </row>
    <row r="255" spans="2:14" x14ac:dyDescent="0.25">
      <c r="B255" s="15">
        <v>0.63714888482001675</v>
      </c>
      <c r="C255" t="s">
        <v>355</v>
      </c>
      <c r="D255" s="13">
        <v>136</v>
      </c>
      <c r="E255" s="15" t="s">
        <v>355</v>
      </c>
      <c r="F255">
        <f>VLOOKUP(E255,'RPPF CALCULATION'!$AX$2:$AZ$365,2,FALSE)</f>
        <v>0.52404349199681644</v>
      </c>
      <c r="G255" s="13">
        <v>188</v>
      </c>
      <c r="H255">
        <f t="shared" si="21"/>
        <v>-0.11310539282320031</v>
      </c>
      <c r="I255">
        <f t="shared" si="22"/>
        <v>-52</v>
      </c>
      <c r="J255">
        <f t="shared" si="23"/>
        <v>0.41972753159294907</v>
      </c>
      <c r="K255">
        <f t="shared" si="24"/>
        <v>0.38191109580011939</v>
      </c>
      <c r="L255" s="14" t="str">
        <f t="shared" si="25"/>
        <v>UT Arlington</v>
      </c>
      <c r="M255" s="14">
        <f t="shared" si="26"/>
        <v>0.63692268088555171</v>
      </c>
      <c r="N255" s="14">
        <f t="shared" si="27"/>
        <v>253</v>
      </c>
    </row>
    <row r="256" spans="2:14" x14ac:dyDescent="0.25">
      <c r="B256" s="15">
        <v>0.36970973072811003</v>
      </c>
      <c r="C256" t="s">
        <v>52</v>
      </c>
      <c r="D256" s="13">
        <v>327</v>
      </c>
      <c r="E256" s="15" t="s">
        <v>52</v>
      </c>
      <c r="F256">
        <f>VLOOKUP(E256,'RPPF CALCULATION'!$AX$2:$AZ$365,2,FALSE)</f>
        <v>0.45524394300221505</v>
      </c>
      <c r="G256" s="13">
        <v>294</v>
      </c>
      <c r="H256">
        <f t="shared" si="21"/>
        <v>8.5534212274105015E-2</v>
      </c>
      <c r="I256">
        <f t="shared" si="22"/>
        <v>33</v>
      </c>
      <c r="J256">
        <f t="shared" si="23"/>
        <v>0.54956758769565306</v>
      </c>
      <c r="K256">
        <f t="shared" si="24"/>
        <v>0.50005287677107169</v>
      </c>
      <c r="L256" s="14" t="str">
        <f t="shared" si="25"/>
        <v>Army</v>
      </c>
      <c r="M256" s="14">
        <f t="shared" si="26"/>
        <v>0.63540123821225081</v>
      </c>
      <c r="N256" s="14">
        <f t="shared" si="27"/>
        <v>254</v>
      </c>
    </row>
    <row r="257" spans="2:14" x14ac:dyDescent="0.25">
      <c r="B257" s="15">
        <v>0.48320512981471619</v>
      </c>
      <c r="C257" t="s">
        <v>55</v>
      </c>
      <c r="D257" s="13">
        <v>251</v>
      </c>
      <c r="E257" s="15" t="s">
        <v>55</v>
      </c>
      <c r="F257">
        <f>VLOOKUP(E257,'RPPF CALCULATION'!$AX$2:$AZ$365,2,FALSE)</f>
        <v>0.4807341140457545</v>
      </c>
      <c r="G257" s="13">
        <v>231</v>
      </c>
      <c r="H257">
        <f t="shared" si="21"/>
        <v>-2.4710157689616929E-3</v>
      </c>
      <c r="I257">
        <f t="shared" si="22"/>
        <v>20</v>
      </c>
      <c r="J257">
        <f t="shared" si="23"/>
        <v>0.48705253069612581</v>
      </c>
      <c r="K257">
        <f t="shared" si="24"/>
        <v>0.44317027526031239</v>
      </c>
      <c r="L257" s="14" t="str">
        <f t="shared" si="25"/>
        <v>Ball St.</v>
      </c>
      <c r="M257" s="14">
        <f t="shared" si="26"/>
        <v>0.63390353979024983</v>
      </c>
      <c r="N257" s="14">
        <f t="shared" si="27"/>
        <v>255</v>
      </c>
    </row>
    <row r="258" spans="2:14" x14ac:dyDescent="0.25">
      <c r="B258" s="15">
        <v>0.46220310053835201</v>
      </c>
      <c r="C258" t="s">
        <v>237</v>
      </c>
      <c r="D258" s="13">
        <v>264</v>
      </c>
      <c r="E258" s="15" t="s">
        <v>237</v>
      </c>
      <c r="F258">
        <f>VLOOKUP(E258,'RPPF CALCULATION'!$AX$2:$AZ$365,2,FALSE)</f>
        <v>0.47419305942176443</v>
      </c>
      <c r="G258" s="13">
        <v>303</v>
      </c>
      <c r="H258">
        <f t="shared" si="21"/>
        <v>1.1989958883412422E-2</v>
      </c>
      <c r="I258">
        <f t="shared" si="22"/>
        <v>-39</v>
      </c>
      <c r="J258">
        <f t="shared" si="23"/>
        <v>0.49497245072450985</v>
      </c>
      <c r="K258">
        <f t="shared" si="24"/>
        <v>0.45037662964266634</v>
      </c>
      <c r="L258" s="14" t="str">
        <f t="shared" si="25"/>
        <v>North Dakota</v>
      </c>
      <c r="M258" s="14">
        <f t="shared" si="26"/>
        <v>0.63247622179950913</v>
      </c>
      <c r="N258" s="14">
        <f t="shared" si="27"/>
        <v>256</v>
      </c>
    </row>
    <row r="259" spans="2:14" x14ac:dyDescent="0.25">
      <c r="B259" s="15">
        <v>0.47435832329331057</v>
      </c>
      <c r="C259" t="s">
        <v>363</v>
      </c>
      <c r="D259" s="13">
        <v>256</v>
      </c>
      <c r="E259" s="15" t="s">
        <v>363</v>
      </c>
      <c r="F259">
        <f>VLOOKUP(E259,'RPPF CALCULATION'!$AX$2:$AZ$365,2,FALSE)</f>
        <v>0.47680849961149135</v>
      </c>
      <c r="G259" s="13">
        <v>220</v>
      </c>
      <c r="H259">
        <f t="shared" ref="H259:H322" si="28">F259-B259</f>
        <v>2.4501763181807856E-3</v>
      </c>
      <c r="I259">
        <f t="shared" ref="I259:I322" si="29">D259-G259</f>
        <v>36</v>
      </c>
      <c r="J259">
        <f t="shared" ref="J259:J322" si="30">(F259-(-H259-$R$2))</f>
        <v>0.48804810834900514</v>
      </c>
      <c r="K259">
        <f t="shared" ref="K259:K322" si="31">ABS(J259/$S$2)</f>
        <v>0.44407615377374282</v>
      </c>
      <c r="L259" s="14" t="str">
        <f t="shared" ref="L259:L322" si="32">C259</f>
        <v>Valparaiso</v>
      </c>
      <c r="M259" s="14">
        <f t="shared" ref="M259:M322" si="33">(F259*SQRT(K259))^(1/2.5) - ($R$3)</f>
        <v>0.63208576429715146</v>
      </c>
      <c r="N259" s="14">
        <f t="shared" ref="N259:N322" si="34">RANK(M259,M:M,0)</f>
        <v>257</v>
      </c>
    </row>
    <row r="260" spans="2:14" x14ac:dyDescent="0.25">
      <c r="B260" s="15">
        <v>0.38202106173072603</v>
      </c>
      <c r="C260" t="s">
        <v>162</v>
      </c>
      <c r="D260" s="13">
        <v>320</v>
      </c>
      <c r="E260" s="15" t="s">
        <v>162</v>
      </c>
      <c r="F260">
        <f>VLOOKUP(E260,'RPPF CALCULATION'!$AX$2:$AZ$365,2,FALSE)</f>
        <v>0.45423880702546032</v>
      </c>
      <c r="G260" s="13">
        <v>302</v>
      </c>
      <c r="H260">
        <f t="shared" si="28"/>
        <v>7.2217745294734292E-2</v>
      </c>
      <c r="I260">
        <f t="shared" si="29"/>
        <v>18</v>
      </c>
      <c r="J260">
        <f t="shared" si="30"/>
        <v>0.53524598473952756</v>
      </c>
      <c r="K260">
        <f t="shared" si="31"/>
        <v>0.48702161561498319</v>
      </c>
      <c r="L260" s="14" t="str">
        <f t="shared" si="32"/>
        <v>Jackson St.</v>
      </c>
      <c r="M260" s="14">
        <f t="shared" si="33"/>
        <v>0.6314954343442678</v>
      </c>
      <c r="N260" s="14">
        <f t="shared" si="34"/>
        <v>258</v>
      </c>
    </row>
    <row r="261" spans="2:14" x14ac:dyDescent="0.25">
      <c r="B261" s="15">
        <v>0.45596300260067013</v>
      </c>
      <c r="C261" t="s">
        <v>264</v>
      </c>
      <c r="D261" s="13">
        <v>270</v>
      </c>
      <c r="E261" s="15" t="s">
        <v>264</v>
      </c>
      <c r="F261">
        <f>VLOOKUP(E261,'RPPF CALCULATION'!$AX$2:$AZ$365,2,FALSE)</f>
        <v>0.47153038159226013</v>
      </c>
      <c r="G261" s="13">
        <v>282</v>
      </c>
      <c r="H261">
        <f t="shared" si="28"/>
        <v>1.5567378991589997E-2</v>
      </c>
      <c r="I261">
        <f t="shared" si="29"/>
        <v>-12</v>
      </c>
      <c r="J261">
        <f t="shared" si="30"/>
        <v>0.49588719300318312</v>
      </c>
      <c r="K261">
        <f t="shared" si="31"/>
        <v>0.45120895585366555</v>
      </c>
      <c r="L261" s="14" t="str">
        <f t="shared" si="32"/>
        <v>Portland</v>
      </c>
      <c r="M261" s="14">
        <f t="shared" si="33"/>
        <v>0.63128616341581956</v>
      </c>
      <c r="N261" s="14">
        <f t="shared" si="34"/>
        <v>259</v>
      </c>
    </row>
    <row r="262" spans="2:14" x14ac:dyDescent="0.25">
      <c r="B262" s="15">
        <v>0.53109649876699605</v>
      </c>
      <c r="C262" t="s">
        <v>135</v>
      </c>
      <c r="D262" s="13">
        <v>206</v>
      </c>
      <c r="E262" s="15" t="s">
        <v>135</v>
      </c>
      <c r="F262">
        <f>VLOOKUP(E262,'RPPF CALCULATION'!$AX$2:$AZ$365,2,FALSE)</f>
        <v>0.49033707120643866</v>
      </c>
      <c r="G262" s="13">
        <v>286</v>
      </c>
      <c r="H262">
        <f t="shared" si="28"/>
        <v>-4.0759427560557393E-2</v>
      </c>
      <c r="I262">
        <f t="shared" si="29"/>
        <v>-80</v>
      </c>
      <c r="J262">
        <f t="shared" si="30"/>
        <v>0.45836707606521421</v>
      </c>
      <c r="K262">
        <f t="shared" si="31"/>
        <v>0.41706931073687847</v>
      </c>
      <c r="L262" s="14" t="str">
        <f t="shared" si="32"/>
        <v>Georgia Southern</v>
      </c>
      <c r="M262" s="14">
        <f t="shared" si="33"/>
        <v>0.63122819552825293</v>
      </c>
      <c r="N262" s="14">
        <f t="shared" si="34"/>
        <v>260</v>
      </c>
    </row>
    <row r="263" spans="2:14" x14ac:dyDescent="0.25">
      <c r="B263" s="15">
        <v>0.3633683839278935</v>
      </c>
      <c r="C263" t="s">
        <v>326</v>
      </c>
      <c r="D263" s="13">
        <v>329</v>
      </c>
      <c r="E263" s="15" t="s">
        <v>326</v>
      </c>
      <c r="F263">
        <f>VLOOKUP(E263,'RPPF CALCULATION'!$AX$2:$AZ$365,2,FALSE)</f>
        <v>0.44818666475771618</v>
      </c>
      <c r="G263" s="13">
        <v>267</v>
      </c>
      <c r="H263">
        <f t="shared" si="28"/>
        <v>8.4818280829822679E-2</v>
      </c>
      <c r="I263">
        <f t="shared" si="29"/>
        <v>62</v>
      </c>
      <c r="J263">
        <f t="shared" si="30"/>
        <v>0.5417943780068718</v>
      </c>
      <c r="K263">
        <f t="shared" si="31"/>
        <v>0.49298001448143386</v>
      </c>
      <c r="L263" s="14" t="str">
        <f t="shared" si="32"/>
        <v>Tennessee Tech</v>
      </c>
      <c r="M263" s="14">
        <f t="shared" si="33"/>
        <v>0.62964557055079218</v>
      </c>
      <c r="N263" s="14">
        <f t="shared" si="34"/>
        <v>261</v>
      </c>
    </row>
    <row r="264" spans="2:14" x14ac:dyDescent="0.25">
      <c r="B264" s="15">
        <v>0.42396396499355538</v>
      </c>
      <c r="C264" t="s">
        <v>128</v>
      </c>
      <c r="D264" s="13">
        <v>291</v>
      </c>
      <c r="E264" s="15" t="s">
        <v>128</v>
      </c>
      <c r="F264">
        <f>VLOOKUP(E264,'RPPF CALCULATION'!$AX$2:$AZ$365,2,FALSE)</f>
        <v>0.46179130870654633</v>
      </c>
      <c r="G264" s="13">
        <v>233</v>
      </c>
      <c r="H264">
        <f t="shared" si="28"/>
        <v>3.7827343712990957E-2</v>
      </c>
      <c r="I264">
        <f t="shared" si="29"/>
        <v>58</v>
      </c>
      <c r="J264">
        <f t="shared" si="30"/>
        <v>0.50840808483887023</v>
      </c>
      <c r="K264">
        <f t="shared" si="31"/>
        <v>0.4626017456075659</v>
      </c>
      <c r="L264" s="14" t="str">
        <f t="shared" si="32"/>
        <v>Fresno St.</v>
      </c>
      <c r="M264" s="14">
        <f t="shared" si="33"/>
        <v>0.6291677199135719</v>
      </c>
      <c r="N264" s="14">
        <f t="shared" si="34"/>
        <v>262</v>
      </c>
    </row>
    <row r="265" spans="2:14" x14ac:dyDescent="0.25">
      <c r="B265" s="15">
        <v>0.40060145991761215</v>
      </c>
      <c r="C265" t="s">
        <v>267</v>
      </c>
      <c r="D265" s="13">
        <v>306</v>
      </c>
      <c r="E265" s="15" t="s">
        <v>267</v>
      </c>
      <c r="F265">
        <f>VLOOKUP(E265,'RPPF CALCULATION'!$AX$2:$AZ$365,2,FALSE)</f>
        <v>0.45532651840339056</v>
      </c>
      <c r="G265" s="13">
        <v>266</v>
      </c>
      <c r="H265">
        <f t="shared" si="28"/>
        <v>5.4725058485778411E-2</v>
      </c>
      <c r="I265">
        <f t="shared" si="29"/>
        <v>40</v>
      </c>
      <c r="J265">
        <f t="shared" si="30"/>
        <v>0.51884100930850197</v>
      </c>
      <c r="K265">
        <f t="shared" si="31"/>
        <v>0.47209468880687228</v>
      </c>
      <c r="L265" s="14" t="str">
        <f t="shared" si="32"/>
        <v>Presbyterian</v>
      </c>
      <c r="M265" s="14">
        <f t="shared" si="33"/>
        <v>0.62817636738318594</v>
      </c>
      <c r="N265" s="14">
        <f t="shared" si="34"/>
        <v>263</v>
      </c>
    </row>
    <row r="266" spans="2:14" x14ac:dyDescent="0.25">
      <c r="B266" s="15">
        <v>0.49351284179378319</v>
      </c>
      <c r="C266" t="s">
        <v>348</v>
      </c>
      <c r="D266" s="13">
        <v>243</v>
      </c>
      <c r="E266" s="15" t="s">
        <v>348</v>
      </c>
      <c r="F266">
        <f>VLOOKUP(E266,'RPPF CALCULATION'!$AX$2:$AZ$365,2,FALSE)</f>
        <v>0.47740447292172233</v>
      </c>
      <c r="G266" s="13">
        <v>240</v>
      </c>
      <c r="H266">
        <f t="shared" si="28"/>
        <v>-1.6108368872060852E-2</v>
      </c>
      <c r="I266">
        <f t="shared" si="29"/>
        <v>3</v>
      </c>
      <c r="J266">
        <f t="shared" si="30"/>
        <v>0.47008553646899448</v>
      </c>
      <c r="K266">
        <f t="shared" si="31"/>
        <v>0.4277319661907939</v>
      </c>
      <c r="L266" s="14" t="str">
        <f t="shared" si="32"/>
        <v>UMBC</v>
      </c>
      <c r="M266" s="14">
        <f t="shared" si="33"/>
        <v>0.62767594569862595</v>
      </c>
      <c r="N266" s="14">
        <f t="shared" si="34"/>
        <v>264</v>
      </c>
    </row>
    <row r="267" spans="2:14" x14ac:dyDescent="0.25">
      <c r="B267" s="15">
        <v>0.47866642403587684</v>
      </c>
      <c r="C267" t="s">
        <v>310</v>
      </c>
      <c r="D267" s="13">
        <v>254</v>
      </c>
      <c r="E267" s="15" t="s">
        <v>310</v>
      </c>
      <c r="F267">
        <f>VLOOKUP(E267,'RPPF CALCULATION'!$AX$2:$AZ$365,2,FALSE)</f>
        <v>0.46945822686550592</v>
      </c>
      <c r="G267" s="13">
        <v>195</v>
      </c>
      <c r="H267">
        <f t="shared" si="28"/>
        <v>-9.2081971703709131E-3</v>
      </c>
      <c r="I267">
        <f t="shared" si="29"/>
        <v>59</v>
      </c>
      <c r="J267">
        <f t="shared" si="30"/>
        <v>0.46903946211446801</v>
      </c>
      <c r="K267">
        <f t="shared" si="31"/>
        <v>0.42678014060644542</v>
      </c>
      <c r="L267" s="14" t="str">
        <f t="shared" si="32"/>
        <v>Southern Utah</v>
      </c>
      <c r="M267" s="14">
        <f t="shared" si="33"/>
        <v>0.62319762345199514</v>
      </c>
      <c r="N267" s="14">
        <f t="shared" si="34"/>
        <v>265</v>
      </c>
    </row>
    <row r="268" spans="2:14" x14ac:dyDescent="0.25">
      <c r="B268" s="15">
        <v>0.50596054663203638</v>
      </c>
      <c r="C268" t="s">
        <v>45</v>
      </c>
      <c r="D268" s="13">
        <v>232</v>
      </c>
      <c r="E268" s="15" t="s">
        <v>45</v>
      </c>
      <c r="F268">
        <f>VLOOKUP(E268,'RPPF CALCULATION'!$AX$2:$AZ$365,2,FALSE)</f>
        <v>0.474966488317348</v>
      </c>
      <c r="G268" s="13">
        <v>272</v>
      </c>
      <c r="H268">
        <f t="shared" si="28"/>
        <v>-3.0994058314688377E-2</v>
      </c>
      <c r="I268">
        <f t="shared" si="29"/>
        <v>-40</v>
      </c>
      <c r="J268">
        <f t="shared" si="30"/>
        <v>0.45276186242199262</v>
      </c>
      <c r="K268">
        <f t="shared" si="31"/>
        <v>0.41196911329080627</v>
      </c>
      <c r="L268" s="14" t="str">
        <f t="shared" si="32"/>
        <v>American</v>
      </c>
      <c r="M268" s="14">
        <f t="shared" si="33"/>
        <v>0.62170470771013331</v>
      </c>
      <c r="N268" s="14">
        <f t="shared" si="34"/>
        <v>266</v>
      </c>
    </row>
    <row r="269" spans="2:14" x14ac:dyDescent="0.25">
      <c r="B269" s="15">
        <v>0.41423965208370384</v>
      </c>
      <c r="C269" t="s">
        <v>290</v>
      </c>
      <c r="D269" s="13">
        <v>295</v>
      </c>
      <c r="E269" s="15" t="s">
        <v>290</v>
      </c>
      <c r="F269">
        <f>VLOOKUP(E269,'RPPF CALCULATION'!$AX$2:$AZ$365,2,FALSE)</f>
        <v>0.45053698005095311</v>
      </c>
      <c r="G269" s="13">
        <v>291</v>
      </c>
      <c r="H269">
        <f t="shared" si="28"/>
        <v>3.6297327967249271E-2</v>
      </c>
      <c r="I269">
        <f t="shared" si="29"/>
        <v>4</v>
      </c>
      <c r="J269">
        <f t="shared" si="30"/>
        <v>0.49562374043753532</v>
      </c>
      <c r="K269">
        <f t="shared" si="31"/>
        <v>0.45096923972721548</v>
      </c>
      <c r="L269" s="14" t="str">
        <f t="shared" si="32"/>
        <v>San Diego</v>
      </c>
      <c r="M269" s="14">
        <f t="shared" si="33"/>
        <v>0.61982263897372658</v>
      </c>
      <c r="N269" s="14">
        <f t="shared" si="34"/>
        <v>267</v>
      </c>
    </row>
    <row r="270" spans="2:14" x14ac:dyDescent="0.25">
      <c r="B270" s="15">
        <v>0.52554397944467079</v>
      </c>
      <c r="C270" t="s">
        <v>136</v>
      </c>
      <c r="D270" s="13">
        <v>209</v>
      </c>
      <c r="E270" s="15" t="s">
        <v>136</v>
      </c>
      <c r="F270">
        <f>VLOOKUP(E270,'RPPF CALCULATION'!$AX$2:$AZ$365,2,FALSE)</f>
        <v>0.47649064677854086</v>
      </c>
      <c r="G270" s="13">
        <v>288</v>
      </c>
      <c r="H270">
        <f t="shared" si="28"/>
        <v>-4.9053332666129934E-2</v>
      </c>
      <c r="I270">
        <f t="shared" si="29"/>
        <v>-79</v>
      </c>
      <c r="J270">
        <f t="shared" si="30"/>
        <v>0.43622674653174387</v>
      </c>
      <c r="K270">
        <f t="shared" si="31"/>
        <v>0.39692377136419876</v>
      </c>
      <c r="L270" s="14" t="str">
        <f t="shared" si="32"/>
        <v>Georgia St.</v>
      </c>
      <c r="M270" s="14">
        <f t="shared" si="33"/>
        <v>0.61788674336383542</v>
      </c>
      <c r="N270" s="14">
        <f t="shared" si="34"/>
        <v>268</v>
      </c>
    </row>
    <row r="271" spans="2:14" x14ac:dyDescent="0.25">
      <c r="B271" s="15">
        <v>0.5354895345973264</v>
      </c>
      <c r="C271" t="s">
        <v>91</v>
      </c>
      <c r="D271" s="13">
        <v>204</v>
      </c>
      <c r="E271" s="15" t="s">
        <v>91</v>
      </c>
      <c r="F271">
        <f>VLOOKUP(E271,'RPPF CALCULATION'!$AX$2:$AZ$365,2,FALSE)</f>
        <v>0.4761172817746066</v>
      </c>
      <c r="G271" s="13">
        <v>301</v>
      </c>
      <c r="H271">
        <f t="shared" si="28"/>
        <v>-5.9372252822719795E-2</v>
      </c>
      <c r="I271">
        <f t="shared" si="29"/>
        <v>-97</v>
      </c>
      <c r="J271">
        <f t="shared" si="30"/>
        <v>0.42553446137121975</v>
      </c>
      <c r="K271">
        <f t="shared" si="31"/>
        <v>0.38719483524517551</v>
      </c>
      <c r="L271" s="14" t="str">
        <f t="shared" si="32"/>
        <v>Colgate</v>
      </c>
      <c r="M271" s="14">
        <f t="shared" si="33"/>
        <v>0.61463446012033329</v>
      </c>
      <c r="N271" s="14">
        <f t="shared" si="34"/>
        <v>269</v>
      </c>
    </row>
    <row r="272" spans="2:14" x14ac:dyDescent="0.25">
      <c r="B272" s="15">
        <v>0.36422660710198773</v>
      </c>
      <c r="C272" t="s">
        <v>104</v>
      </c>
      <c r="D272" s="13">
        <v>328</v>
      </c>
      <c r="E272" s="15" t="s">
        <v>104</v>
      </c>
      <c r="F272">
        <f>VLOOKUP(E272,'RPPF CALCULATION'!$AX$2:$AZ$365,2,FALSE)</f>
        <v>0.43248138149092213</v>
      </c>
      <c r="G272" s="13">
        <v>277</v>
      </c>
      <c r="H272">
        <f t="shared" si="28"/>
        <v>6.8254774388934403E-2</v>
      </c>
      <c r="I272">
        <f t="shared" si="29"/>
        <v>51</v>
      </c>
      <c r="J272">
        <f t="shared" si="30"/>
        <v>0.50952558829918948</v>
      </c>
      <c r="K272">
        <f t="shared" si="31"/>
        <v>0.46361856470797425</v>
      </c>
      <c r="L272" s="14" t="str">
        <f t="shared" si="32"/>
        <v>Denver</v>
      </c>
      <c r="M272" s="14">
        <f t="shared" si="33"/>
        <v>0.61314672639680945</v>
      </c>
      <c r="N272" s="14">
        <f t="shared" si="34"/>
        <v>270</v>
      </c>
    </row>
    <row r="273" spans="2:14" x14ac:dyDescent="0.25">
      <c r="B273" s="15">
        <v>0.47062807548224278</v>
      </c>
      <c r="C273" t="s">
        <v>121</v>
      </c>
      <c r="D273" s="13">
        <v>258</v>
      </c>
      <c r="E273" s="15" t="s">
        <v>121</v>
      </c>
      <c r="F273">
        <f>VLOOKUP(E273,'RPPF CALCULATION'!$AX$2:$AZ$365,2,FALSE)</f>
        <v>0.45719291907463544</v>
      </c>
      <c r="G273" s="13">
        <v>215</v>
      </c>
      <c r="H273">
        <f t="shared" si="28"/>
        <v>-1.343515640760734E-2</v>
      </c>
      <c r="I273">
        <f t="shared" si="29"/>
        <v>43</v>
      </c>
      <c r="J273">
        <f t="shared" si="30"/>
        <v>0.4525471950863611</v>
      </c>
      <c r="K273">
        <f t="shared" si="31"/>
        <v>0.41177378696309941</v>
      </c>
      <c r="L273" s="14" t="str">
        <f t="shared" si="32"/>
        <v>FIU</v>
      </c>
      <c r="M273" s="14">
        <f t="shared" si="33"/>
        <v>0.61223300710276485</v>
      </c>
      <c r="N273" s="14">
        <f t="shared" si="34"/>
        <v>271</v>
      </c>
    </row>
    <row r="274" spans="2:14" x14ac:dyDescent="0.25">
      <c r="B274" s="15">
        <v>0.33036707384738623</v>
      </c>
      <c r="C274" t="s">
        <v>317</v>
      </c>
      <c r="D274" s="13">
        <v>346</v>
      </c>
      <c r="E274" s="15" t="s">
        <v>317</v>
      </c>
      <c r="F274">
        <f>VLOOKUP(E274,'RPPF CALCULATION'!$AX$2:$AZ$365,2,FALSE)</f>
        <v>0.42372993123089847</v>
      </c>
      <c r="G274" s="13">
        <v>290</v>
      </c>
      <c r="H274">
        <f t="shared" si="28"/>
        <v>9.3362857383512243E-2</v>
      </c>
      <c r="I274">
        <f t="shared" si="29"/>
        <v>56</v>
      </c>
      <c r="J274">
        <f t="shared" si="30"/>
        <v>0.52588222103374371</v>
      </c>
      <c r="K274">
        <f t="shared" si="31"/>
        <v>0.47850150437968447</v>
      </c>
      <c r="L274" s="14" t="str">
        <f t="shared" si="32"/>
        <v>Stonehill</v>
      </c>
      <c r="M274" s="14">
        <f t="shared" si="33"/>
        <v>0.61200856598753339</v>
      </c>
      <c r="N274" s="14">
        <f t="shared" si="34"/>
        <v>272</v>
      </c>
    </row>
    <row r="275" spans="2:14" x14ac:dyDescent="0.25">
      <c r="B275" s="15">
        <v>0.46195364355603474</v>
      </c>
      <c r="C275" t="s">
        <v>43</v>
      </c>
      <c r="D275" s="13">
        <v>265</v>
      </c>
      <c r="E275" s="15" t="s">
        <v>43</v>
      </c>
      <c r="F275">
        <f>VLOOKUP(E275,'RPPF CALCULATION'!$AX$2:$AZ$365,2,FALSE)</f>
        <v>0.45375483667103533</v>
      </c>
      <c r="G275" s="13">
        <v>259</v>
      </c>
      <c r="H275">
        <f t="shared" si="28"/>
        <v>-8.19880688499941E-3</v>
      </c>
      <c r="I275">
        <f t="shared" si="29"/>
        <v>6</v>
      </c>
      <c r="J275">
        <f t="shared" si="30"/>
        <v>0.45434546220536892</v>
      </c>
      <c r="K275">
        <f t="shared" si="31"/>
        <v>0.41341003456247688</v>
      </c>
      <c r="L275" s="14" t="str">
        <f t="shared" si="32"/>
        <v>Albany</v>
      </c>
      <c r="M275" s="14">
        <f t="shared" si="33"/>
        <v>0.6108713961760297</v>
      </c>
      <c r="N275" s="14">
        <f t="shared" si="34"/>
        <v>273</v>
      </c>
    </row>
    <row r="276" spans="2:14" x14ac:dyDescent="0.25">
      <c r="B276" s="15">
        <v>0.45270363535169539</v>
      </c>
      <c r="C276" t="s">
        <v>74</v>
      </c>
      <c r="D276" s="13">
        <v>275</v>
      </c>
      <c r="E276" s="15" t="s">
        <v>74</v>
      </c>
      <c r="F276">
        <f>VLOOKUP(E276,'RPPF CALCULATION'!$AX$2:$AZ$365,2,FALSE)</f>
        <v>0.44975828816202856</v>
      </c>
      <c r="G276" s="13">
        <v>238</v>
      </c>
      <c r="H276">
        <f t="shared" si="28"/>
        <v>-2.9453471896668248E-3</v>
      </c>
      <c r="I276">
        <f t="shared" si="29"/>
        <v>37</v>
      </c>
      <c r="J276">
        <f t="shared" si="30"/>
        <v>0.45560237339169474</v>
      </c>
      <c r="K276">
        <f t="shared" si="31"/>
        <v>0.41455370108983408</v>
      </c>
      <c r="L276" s="14" t="str">
        <f t="shared" si="32"/>
        <v>Cal St. Bakersfield</v>
      </c>
      <c r="M276" s="14">
        <f t="shared" si="33"/>
        <v>0.60904971660879104</v>
      </c>
      <c r="N276" s="14">
        <f t="shared" si="34"/>
        <v>274</v>
      </c>
    </row>
    <row r="277" spans="2:14" x14ac:dyDescent="0.25">
      <c r="B277" s="15">
        <v>0.18169386302797161</v>
      </c>
      <c r="C277" t="s">
        <v>370</v>
      </c>
      <c r="D277" s="13">
        <v>364</v>
      </c>
      <c r="E277" s="15" t="s">
        <v>370</v>
      </c>
      <c r="F277">
        <f>VLOOKUP(E277,'RPPF CALCULATION'!$AX$2:$AZ$365,2,FALSE)</f>
        <v>0.38809498917794766</v>
      </c>
      <c r="G277" s="13">
        <v>322</v>
      </c>
      <c r="H277">
        <f t="shared" si="28"/>
        <v>0.20640112614997605</v>
      </c>
      <c r="I277">
        <f t="shared" si="29"/>
        <v>42</v>
      </c>
      <c r="J277">
        <f t="shared" si="30"/>
        <v>0.60328554774725673</v>
      </c>
      <c r="K277">
        <f t="shared" si="31"/>
        <v>0.54893097849957806</v>
      </c>
      <c r="L277" s="14" t="str">
        <f t="shared" si="32"/>
        <v>VMI</v>
      </c>
      <c r="M277" s="14">
        <f t="shared" si="33"/>
        <v>0.60732830489449208</v>
      </c>
      <c r="N277" s="14">
        <f t="shared" si="34"/>
        <v>275</v>
      </c>
    </row>
    <row r="278" spans="2:14" x14ac:dyDescent="0.25">
      <c r="B278" s="15">
        <v>0.45461865861593959</v>
      </c>
      <c r="C278" t="s">
        <v>42</v>
      </c>
      <c r="D278" s="13">
        <v>272</v>
      </c>
      <c r="E278" s="15" t="s">
        <v>42</v>
      </c>
      <c r="F278">
        <f>VLOOKUP(E278,'RPPF CALCULATION'!$AX$2:$AZ$365,2,FALSE)</f>
        <v>0.44769804147277004</v>
      </c>
      <c r="G278" s="13">
        <v>235</v>
      </c>
      <c r="H278">
        <f t="shared" si="28"/>
        <v>-6.9206171431695496E-3</v>
      </c>
      <c r="I278">
        <f t="shared" si="29"/>
        <v>37</v>
      </c>
      <c r="J278">
        <f t="shared" si="30"/>
        <v>0.44956685674893349</v>
      </c>
      <c r="K278">
        <f t="shared" si="31"/>
        <v>0.40906196990410804</v>
      </c>
      <c r="L278" s="14" t="str">
        <f t="shared" si="32"/>
        <v>Alabama St.</v>
      </c>
      <c r="M278" s="14">
        <f t="shared" si="33"/>
        <v>0.60631256180727633</v>
      </c>
      <c r="N278" s="14">
        <f t="shared" si="34"/>
        <v>276</v>
      </c>
    </row>
    <row r="279" spans="2:14" x14ac:dyDescent="0.25">
      <c r="B279" s="15">
        <v>0.33892717246895365</v>
      </c>
      <c r="C279" t="s">
        <v>180</v>
      </c>
      <c r="D279" s="13">
        <v>336</v>
      </c>
      <c r="E279" s="15" t="s">
        <v>180</v>
      </c>
      <c r="F279">
        <f>VLOOKUP(E279,'RPPF CALCULATION'!$AX$2:$AZ$365,2,FALSE)</f>
        <v>0.41764271681473319</v>
      </c>
      <c r="G279" s="13">
        <v>312</v>
      </c>
      <c r="H279">
        <f t="shared" si="28"/>
        <v>7.8715544345779542E-2</v>
      </c>
      <c r="I279">
        <f t="shared" si="29"/>
        <v>24</v>
      </c>
      <c r="J279">
        <f t="shared" si="30"/>
        <v>0.50514769357984568</v>
      </c>
      <c r="K279">
        <f t="shared" si="31"/>
        <v>0.45963510771811056</v>
      </c>
      <c r="L279" s="14" t="str">
        <f t="shared" si="32"/>
        <v>LIU</v>
      </c>
      <c r="M279" s="14">
        <f t="shared" si="33"/>
        <v>0.60359970969033083</v>
      </c>
      <c r="N279" s="14">
        <f t="shared" si="34"/>
        <v>277</v>
      </c>
    </row>
    <row r="280" spans="2:14" x14ac:dyDescent="0.25">
      <c r="B280" s="15">
        <v>0.47939485752961125</v>
      </c>
      <c r="C280" t="s">
        <v>159</v>
      </c>
      <c r="D280" s="13">
        <v>253</v>
      </c>
      <c r="E280" s="15" t="s">
        <v>159</v>
      </c>
      <c r="F280">
        <f>VLOOKUP(E280,'RPPF CALCULATION'!$AX$2:$AZ$365,2,FALSE)</f>
        <v>0.44982530821213274</v>
      </c>
      <c r="G280" s="13">
        <v>279</v>
      </c>
      <c r="H280">
        <f t="shared" si="28"/>
        <v>-2.9569549317478516E-2</v>
      </c>
      <c r="I280">
        <f t="shared" si="29"/>
        <v>-26</v>
      </c>
      <c r="J280">
        <f t="shared" si="30"/>
        <v>0.42904519131398722</v>
      </c>
      <c r="K280">
        <f t="shared" si="31"/>
        <v>0.39038925690822934</v>
      </c>
      <c r="L280" s="14" t="str">
        <f t="shared" si="32"/>
        <v>Iona</v>
      </c>
      <c r="M280" s="14">
        <f t="shared" si="33"/>
        <v>0.60181274334973622</v>
      </c>
      <c r="N280" s="14">
        <f t="shared" si="34"/>
        <v>278</v>
      </c>
    </row>
    <row r="281" spans="2:14" x14ac:dyDescent="0.25">
      <c r="B281" s="15">
        <v>0.45932999529274204</v>
      </c>
      <c r="C281" t="s">
        <v>59</v>
      </c>
      <c r="D281" s="13">
        <v>267</v>
      </c>
      <c r="E281" s="15" t="s">
        <v>59</v>
      </c>
      <c r="F281">
        <f>VLOOKUP(E281,'RPPF CALCULATION'!$AX$2:$AZ$365,2,FALSE)</f>
        <v>0.44321618034663024</v>
      </c>
      <c r="G281" s="13">
        <v>198</v>
      </c>
      <c r="H281">
        <f t="shared" si="28"/>
        <v>-1.6113814946111804E-2</v>
      </c>
      <c r="I281">
        <f t="shared" si="29"/>
        <v>69</v>
      </c>
      <c r="J281">
        <f t="shared" si="30"/>
        <v>0.43589179781985143</v>
      </c>
      <c r="K281">
        <f t="shared" si="31"/>
        <v>0.39661900072141965</v>
      </c>
      <c r="L281" s="14" t="str">
        <f t="shared" si="32"/>
        <v>Bethune Cookman</v>
      </c>
      <c r="M281" s="14">
        <f t="shared" si="33"/>
        <v>0.60015723465342541</v>
      </c>
      <c r="N281" s="14">
        <f t="shared" si="34"/>
        <v>279</v>
      </c>
    </row>
    <row r="282" spans="2:14" x14ac:dyDescent="0.25">
      <c r="B282" s="15">
        <v>0.62253274669680736</v>
      </c>
      <c r="C282" t="s">
        <v>315</v>
      </c>
      <c r="D282" s="13">
        <v>145</v>
      </c>
      <c r="E282" s="15" t="s">
        <v>315</v>
      </c>
      <c r="F282">
        <f>VLOOKUP(E282,'RPPF CALCULATION'!$AX$2:$AZ$365,2,FALSE)</f>
        <v>0.48603312325515935</v>
      </c>
      <c r="G282" s="13">
        <v>244</v>
      </c>
      <c r="H282">
        <f t="shared" si="28"/>
        <v>-0.13649962344164801</v>
      </c>
      <c r="I282">
        <f t="shared" si="29"/>
        <v>-99</v>
      </c>
      <c r="J282">
        <f t="shared" si="30"/>
        <v>0.35832293223284428</v>
      </c>
      <c r="K282">
        <f t="shared" si="31"/>
        <v>0.32603890238029926</v>
      </c>
      <c r="L282" s="14" t="str">
        <f t="shared" si="32"/>
        <v>Stephen F. Austin</v>
      </c>
      <c r="M282" s="14">
        <f t="shared" si="33"/>
        <v>0.59877574858467453</v>
      </c>
      <c r="N282" s="14">
        <f t="shared" si="34"/>
        <v>280</v>
      </c>
    </row>
    <row r="283" spans="2:14" x14ac:dyDescent="0.25">
      <c r="B283" s="15">
        <v>0.56737288463568403</v>
      </c>
      <c r="C283" t="s">
        <v>396</v>
      </c>
      <c r="D283" s="13">
        <v>185</v>
      </c>
      <c r="E283" s="15" t="s">
        <v>396</v>
      </c>
      <c r="F283">
        <f>VLOOKUP(E283,'RPPF CALCULATION'!$AX$2:$AZ$365,2,FALSE)</f>
        <v>0.46820431566317561</v>
      </c>
      <c r="G283" s="13">
        <v>234</v>
      </c>
      <c r="H283">
        <f t="shared" si="28"/>
        <v>-9.916856897250842E-2</v>
      </c>
      <c r="I283">
        <f t="shared" si="29"/>
        <v>-49</v>
      </c>
      <c r="J283">
        <f t="shared" si="30"/>
        <v>0.37782517911000013</v>
      </c>
      <c r="K283">
        <f t="shared" si="31"/>
        <v>0.34378404396572715</v>
      </c>
      <c r="L283" s="14" t="str">
        <f t="shared" si="32"/>
        <v>Kansas City</v>
      </c>
      <c r="M283" s="14">
        <f t="shared" si="33"/>
        <v>0.5961767494923168</v>
      </c>
      <c r="N283" s="14">
        <f t="shared" si="34"/>
        <v>281</v>
      </c>
    </row>
    <row r="284" spans="2:14" x14ac:dyDescent="0.25">
      <c r="B284" s="15">
        <v>0.63961877653668142</v>
      </c>
      <c r="C284" t="s">
        <v>338</v>
      </c>
      <c r="D284" s="13">
        <v>133</v>
      </c>
      <c r="E284" s="15" t="s">
        <v>338</v>
      </c>
      <c r="F284">
        <f>VLOOKUP(E284,'RPPF CALCULATION'!$AX$2:$AZ$365,2,FALSE)</f>
        <v>0.48660677502168964</v>
      </c>
      <c r="G284" s="13">
        <v>308</v>
      </c>
      <c r="H284">
        <f t="shared" si="28"/>
        <v>-0.15301200151499178</v>
      </c>
      <c r="I284">
        <f t="shared" si="29"/>
        <v>-175</v>
      </c>
      <c r="J284">
        <f t="shared" si="30"/>
        <v>0.3423842059260308</v>
      </c>
      <c r="K284">
        <f t="shared" si="31"/>
        <v>0.31153621677759102</v>
      </c>
      <c r="L284" s="14" t="str">
        <f t="shared" si="32"/>
        <v>Tulsa</v>
      </c>
      <c r="M284" s="14">
        <f t="shared" si="33"/>
        <v>0.59363083873637568</v>
      </c>
      <c r="N284" s="14">
        <f t="shared" si="34"/>
        <v>282</v>
      </c>
    </row>
    <row r="285" spans="2:14" x14ac:dyDescent="0.25">
      <c r="B285" s="15">
        <v>0.46637421606388824</v>
      </c>
      <c r="C285" t="s">
        <v>83</v>
      </c>
      <c r="D285" s="13">
        <v>262</v>
      </c>
      <c r="E285" s="15" t="s">
        <v>83</v>
      </c>
      <c r="F285">
        <f>VLOOKUP(E285,'RPPF CALCULATION'!$AX$2:$AZ$365,2,FALSE)</f>
        <v>0.43877964417472343</v>
      </c>
      <c r="G285" s="13">
        <v>270</v>
      </c>
      <c r="H285">
        <f t="shared" si="28"/>
        <v>-2.759457188916481E-2</v>
      </c>
      <c r="I285">
        <f t="shared" si="29"/>
        <v>-8</v>
      </c>
      <c r="J285">
        <f t="shared" si="30"/>
        <v>0.41997450470489162</v>
      </c>
      <c r="K285">
        <f t="shared" si="31"/>
        <v>0.38213581723179957</v>
      </c>
      <c r="L285" s="14" t="str">
        <f t="shared" si="32"/>
        <v>Charleston Southern</v>
      </c>
      <c r="M285" s="14">
        <f t="shared" si="33"/>
        <v>0.59331536185882505</v>
      </c>
      <c r="N285" s="14">
        <f t="shared" si="34"/>
        <v>283</v>
      </c>
    </row>
    <row r="286" spans="2:14" x14ac:dyDescent="0.25">
      <c r="B286" s="15">
        <v>0.53502961378384373</v>
      </c>
      <c r="C286" t="s">
        <v>94</v>
      </c>
      <c r="D286" s="13">
        <v>205</v>
      </c>
      <c r="E286" s="15" t="s">
        <v>94</v>
      </c>
      <c r="F286">
        <f>VLOOKUP(E286,'RPPF CALCULATION'!$AX$2:$AZ$365,2,FALSE)</f>
        <v>0.45527106326729122</v>
      </c>
      <c r="G286" s="13">
        <v>193</v>
      </c>
      <c r="H286">
        <f t="shared" si="28"/>
        <v>-7.9758550516552507E-2</v>
      </c>
      <c r="I286">
        <f t="shared" si="29"/>
        <v>12</v>
      </c>
      <c r="J286">
        <f t="shared" si="30"/>
        <v>0.38430194517007166</v>
      </c>
      <c r="K286">
        <f t="shared" si="31"/>
        <v>0.34967726906310242</v>
      </c>
      <c r="L286" s="14" t="str">
        <f t="shared" si="32"/>
        <v>Columbia</v>
      </c>
      <c r="M286" s="14">
        <f t="shared" si="33"/>
        <v>0.59154090999342435</v>
      </c>
      <c r="N286" s="14">
        <f t="shared" si="34"/>
        <v>284</v>
      </c>
    </row>
    <row r="287" spans="2:14" x14ac:dyDescent="0.25">
      <c r="B287" s="15">
        <v>0.33631116009211809</v>
      </c>
      <c r="C287" t="s">
        <v>120</v>
      </c>
      <c r="D287" s="13">
        <v>337</v>
      </c>
      <c r="E287" s="15" t="s">
        <v>120</v>
      </c>
      <c r="F287">
        <f>VLOOKUP(E287,'RPPF CALCULATION'!$AX$2:$AZ$365,2,FALSE)</f>
        <v>0.40419760579398767</v>
      </c>
      <c r="G287" s="13">
        <v>293</v>
      </c>
      <c r="H287">
        <f t="shared" si="28"/>
        <v>6.788644570186958E-2</v>
      </c>
      <c r="I287">
        <f t="shared" si="29"/>
        <v>44</v>
      </c>
      <c r="J287">
        <f t="shared" si="30"/>
        <v>0.48087348391519025</v>
      </c>
      <c r="K287">
        <f t="shared" si="31"/>
        <v>0.43754794565483901</v>
      </c>
      <c r="L287" s="14" t="str">
        <f t="shared" si="32"/>
        <v>Fairleigh Dickinson</v>
      </c>
      <c r="M287" s="14">
        <f t="shared" si="33"/>
        <v>0.5899099933532328</v>
      </c>
      <c r="N287" s="14">
        <f t="shared" si="34"/>
        <v>285</v>
      </c>
    </row>
    <row r="288" spans="2:14" x14ac:dyDescent="0.25">
      <c r="B288" s="15">
        <v>0.52307605546890545</v>
      </c>
      <c r="C288" t="s">
        <v>143</v>
      </c>
      <c r="D288" s="13">
        <v>212</v>
      </c>
      <c r="E288" s="15" t="s">
        <v>143</v>
      </c>
      <c r="F288">
        <f>VLOOKUP(E288,'RPPF CALCULATION'!$AX$2:$AZ$365,2,FALSE)</f>
        <v>0.44989562785920922</v>
      </c>
      <c r="G288" s="13">
        <v>299</v>
      </c>
      <c r="H288">
        <f t="shared" si="28"/>
        <v>-7.318042760969623E-2</v>
      </c>
      <c r="I288">
        <f t="shared" si="29"/>
        <v>-87</v>
      </c>
      <c r="J288">
        <f t="shared" si="30"/>
        <v>0.38550463266884594</v>
      </c>
      <c r="K288">
        <f t="shared" si="31"/>
        <v>0.35077159732605623</v>
      </c>
      <c r="L288" s="14" t="str">
        <f t="shared" si="32"/>
        <v>Harvard</v>
      </c>
      <c r="M288" s="14">
        <f t="shared" si="33"/>
        <v>0.58910491251928176</v>
      </c>
      <c r="N288" s="14">
        <f t="shared" si="34"/>
        <v>286</v>
      </c>
    </row>
    <row r="289" spans="2:14" x14ac:dyDescent="0.25">
      <c r="B289" s="15">
        <v>0.35150240925571863</v>
      </c>
      <c r="C289" t="s">
        <v>60</v>
      </c>
      <c r="D289" s="13">
        <v>335</v>
      </c>
      <c r="E289" s="15" t="s">
        <v>60</v>
      </c>
      <c r="F289">
        <f>VLOOKUP(E289,'RPPF CALCULATION'!$AX$2:$AZ$365,2,FALSE)</f>
        <v>0.40627120840980374</v>
      </c>
      <c r="G289" s="13">
        <v>306</v>
      </c>
      <c r="H289">
        <f t="shared" si="28"/>
        <v>5.4768799154085113E-2</v>
      </c>
      <c r="I289">
        <f t="shared" si="29"/>
        <v>29</v>
      </c>
      <c r="J289">
        <f t="shared" si="30"/>
        <v>0.4698294399832218</v>
      </c>
      <c r="K289">
        <f t="shared" si="31"/>
        <v>0.42749894337920752</v>
      </c>
      <c r="L289" s="14" t="str">
        <f t="shared" si="32"/>
        <v>Binghamton</v>
      </c>
      <c r="M289" s="14">
        <f t="shared" si="33"/>
        <v>0.58837797643150613</v>
      </c>
      <c r="N289" s="14">
        <f t="shared" si="34"/>
        <v>287</v>
      </c>
    </row>
    <row r="290" spans="2:14" x14ac:dyDescent="0.25">
      <c r="B290" s="15">
        <v>0.33379507198577307</v>
      </c>
      <c r="C290" t="s">
        <v>189</v>
      </c>
      <c r="D290" s="13">
        <v>342</v>
      </c>
      <c r="E290" s="15" t="s">
        <v>189</v>
      </c>
      <c r="F290">
        <f>VLOOKUP(E290,'RPPF CALCULATION'!$AX$2:$AZ$365,2,FALSE)</f>
        <v>0.40110485826290421</v>
      </c>
      <c r="G290" s="13">
        <v>283</v>
      </c>
      <c r="H290">
        <f t="shared" si="28"/>
        <v>6.7309786277131134E-2</v>
      </c>
      <c r="I290">
        <f t="shared" si="29"/>
        <v>59</v>
      </c>
      <c r="J290">
        <f t="shared" si="30"/>
        <v>0.47720407695936828</v>
      </c>
      <c r="K290">
        <f t="shared" si="31"/>
        <v>0.43420914339396277</v>
      </c>
      <c r="L290" s="14" t="str">
        <f t="shared" si="32"/>
        <v>Loyola MD</v>
      </c>
      <c r="M290" s="14">
        <f t="shared" si="33"/>
        <v>0.58719970428027113</v>
      </c>
      <c r="N290" s="14">
        <f t="shared" si="34"/>
        <v>288</v>
      </c>
    </row>
    <row r="291" spans="2:14" x14ac:dyDescent="0.25">
      <c r="B291" s="15">
        <v>0.70009156332922906</v>
      </c>
      <c r="C291" t="s">
        <v>366</v>
      </c>
      <c r="D291" s="13">
        <v>104</v>
      </c>
      <c r="E291" s="15" t="s">
        <v>366</v>
      </c>
      <c r="F291">
        <f>VLOOKUP(E291,'RPPF CALCULATION'!$AX$2:$AZ$365,2,FALSE)</f>
        <v>0.4992747424652062</v>
      </c>
      <c r="G291" s="13">
        <v>256</v>
      </c>
      <c r="H291">
        <f t="shared" si="28"/>
        <v>-0.20081682086402286</v>
      </c>
      <c r="I291">
        <f t="shared" si="29"/>
        <v>-152</v>
      </c>
      <c r="J291">
        <f t="shared" si="30"/>
        <v>0.30724735402051628</v>
      </c>
      <c r="K291">
        <f t="shared" si="31"/>
        <v>0.27956511027601555</v>
      </c>
      <c r="L291" s="14" t="str">
        <f t="shared" si="32"/>
        <v>Vermont</v>
      </c>
      <c r="M291" s="14">
        <f t="shared" si="33"/>
        <v>0.58691508412798998</v>
      </c>
      <c r="N291" s="14">
        <f t="shared" si="34"/>
        <v>289</v>
      </c>
    </row>
    <row r="292" spans="2:14" x14ac:dyDescent="0.25">
      <c r="B292" s="15">
        <v>0.5110735967358796</v>
      </c>
      <c r="C292" t="s">
        <v>214</v>
      </c>
      <c r="D292" s="13">
        <v>226</v>
      </c>
      <c r="E292" s="15" t="s">
        <v>214</v>
      </c>
      <c r="F292">
        <f>VLOOKUP(E292,'RPPF CALCULATION'!$AX$2:$AZ$365,2,FALSE)</f>
        <v>0.44418220359592908</v>
      </c>
      <c r="G292" s="13">
        <v>263</v>
      </c>
      <c r="H292">
        <f t="shared" si="28"/>
        <v>-6.6891393139950517E-2</v>
      </c>
      <c r="I292">
        <f t="shared" si="29"/>
        <v>-37</v>
      </c>
      <c r="J292">
        <f t="shared" si="30"/>
        <v>0.38608024287531151</v>
      </c>
      <c r="K292">
        <f t="shared" si="31"/>
        <v>0.35129534644461102</v>
      </c>
      <c r="L292" s="14" t="str">
        <f t="shared" si="32"/>
        <v>Monmouth</v>
      </c>
      <c r="M292" s="14">
        <f t="shared" si="33"/>
        <v>0.58627546178325762</v>
      </c>
      <c r="N292" s="14">
        <f t="shared" si="34"/>
        <v>290</v>
      </c>
    </row>
    <row r="293" spans="2:14" x14ac:dyDescent="0.25">
      <c r="B293" s="15">
        <v>0.4458798587872696</v>
      </c>
      <c r="C293" t="s">
        <v>64</v>
      </c>
      <c r="D293" s="13">
        <v>281</v>
      </c>
      <c r="E293" s="15" t="s">
        <v>64</v>
      </c>
      <c r="F293">
        <f>VLOOKUP(E293,'RPPF CALCULATION'!$AX$2:$AZ$365,2,FALSE)</f>
        <v>0.42405519578095929</v>
      </c>
      <c r="G293" s="13">
        <v>276</v>
      </c>
      <c r="H293">
        <f t="shared" si="28"/>
        <v>-2.1824663006310308E-2</v>
      </c>
      <c r="I293">
        <f t="shared" si="29"/>
        <v>5</v>
      </c>
      <c r="J293">
        <f t="shared" si="30"/>
        <v>0.41101996519398198</v>
      </c>
      <c r="K293">
        <f t="shared" si="31"/>
        <v>0.37398806008082591</v>
      </c>
      <c r="L293" s="14" t="str">
        <f t="shared" si="32"/>
        <v>Bowling Green</v>
      </c>
      <c r="M293" s="14">
        <f t="shared" si="33"/>
        <v>0.58275087357113109</v>
      </c>
      <c r="N293" s="14">
        <f t="shared" si="34"/>
        <v>291</v>
      </c>
    </row>
    <row r="294" spans="2:14" x14ac:dyDescent="0.25">
      <c r="B294" s="15">
        <v>0.3825331961577933</v>
      </c>
      <c r="C294" t="s">
        <v>230</v>
      </c>
      <c r="D294" s="13">
        <v>319</v>
      </c>
      <c r="E294" s="15" t="s">
        <v>230</v>
      </c>
      <c r="F294">
        <f>VLOOKUP(E294,'RPPF CALCULATION'!$AX$2:$AZ$365,2,FALSE)</f>
        <v>0.40824315962395841</v>
      </c>
      <c r="G294" s="13">
        <v>298</v>
      </c>
      <c r="H294">
        <f t="shared" si="28"/>
        <v>2.5709963466165109E-2</v>
      </c>
      <c r="I294">
        <f t="shared" si="29"/>
        <v>21</v>
      </c>
      <c r="J294">
        <f t="shared" si="30"/>
        <v>0.44274255550945651</v>
      </c>
      <c r="K294">
        <f t="shared" si="31"/>
        <v>0.40285252170673241</v>
      </c>
      <c r="L294" s="14" t="str">
        <f t="shared" si="32"/>
        <v>Niagara</v>
      </c>
      <c r="M294" s="14">
        <f t="shared" si="33"/>
        <v>0.58255803292011399</v>
      </c>
      <c r="N294" s="14">
        <f t="shared" si="34"/>
        <v>292</v>
      </c>
    </row>
    <row r="295" spans="2:14" x14ac:dyDescent="0.25">
      <c r="B295" s="15">
        <v>0.55036196774974078</v>
      </c>
      <c r="C295" t="s">
        <v>200</v>
      </c>
      <c r="D295" s="13">
        <v>198</v>
      </c>
      <c r="E295" s="15" t="s">
        <v>200</v>
      </c>
      <c r="F295">
        <f>VLOOKUP(E295,'RPPF CALCULATION'!$AX$2:$AZ$365,2,FALSE)</f>
        <v>0.45104832326219346</v>
      </c>
      <c r="G295" s="13">
        <v>260</v>
      </c>
      <c r="H295">
        <f t="shared" si="28"/>
        <v>-9.9313644487547315E-2</v>
      </c>
      <c r="I295">
        <f t="shared" si="29"/>
        <v>-62</v>
      </c>
      <c r="J295">
        <f t="shared" si="30"/>
        <v>0.36052411119397909</v>
      </c>
      <c r="K295">
        <f t="shared" si="31"/>
        <v>0.32804176043897532</v>
      </c>
      <c r="L295" s="14" t="str">
        <f t="shared" si="32"/>
        <v>Mercer</v>
      </c>
      <c r="M295" s="14">
        <f t="shared" si="33"/>
        <v>0.58185851982845316</v>
      </c>
      <c r="N295" s="14">
        <f t="shared" si="34"/>
        <v>293</v>
      </c>
    </row>
    <row r="296" spans="2:14" x14ac:dyDescent="0.25">
      <c r="B296" s="15">
        <v>0.310851261534901</v>
      </c>
      <c r="C296" t="s">
        <v>283</v>
      </c>
      <c r="D296" s="13">
        <v>355</v>
      </c>
      <c r="E296" s="15" t="s">
        <v>283</v>
      </c>
      <c r="F296">
        <f>VLOOKUP(E296,'RPPF CALCULATION'!$AX$2:$AZ$365,2,FALSE)</f>
        <v>0.39088678196124271</v>
      </c>
      <c r="G296" s="13">
        <v>318</v>
      </c>
      <c r="H296">
        <f t="shared" si="28"/>
        <v>8.0035520426341711E-2</v>
      </c>
      <c r="I296">
        <f t="shared" si="29"/>
        <v>37</v>
      </c>
      <c r="J296">
        <f t="shared" si="30"/>
        <v>0.47971173480691742</v>
      </c>
      <c r="K296">
        <f t="shared" si="31"/>
        <v>0.43649086733238202</v>
      </c>
      <c r="L296" s="14" t="str">
        <f t="shared" si="32"/>
        <v>Saint Francis</v>
      </c>
      <c r="M296" s="14">
        <f t="shared" si="33"/>
        <v>0.5817786241598879</v>
      </c>
      <c r="N296" s="14">
        <f t="shared" si="34"/>
        <v>294</v>
      </c>
    </row>
    <row r="297" spans="2:14" x14ac:dyDescent="0.25">
      <c r="B297" s="15">
        <v>0.64978230807834059</v>
      </c>
      <c r="C297" t="s">
        <v>84</v>
      </c>
      <c r="D297" s="13">
        <v>125</v>
      </c>
      <c r="E297" s="15" t="s">
        <v>84</v>
      </c>
      <c r="F297">
        <f>VLOOKUP(E297,'RPPF CALCULATION'!$AX$2:$AZ$365,2,FALSE)</f>
        <v>0.4794121286863075</v>
      </c>
      <c r="G297" s="13">
        <v>230</v>
      </c>
      <c r="H297">
        <f t="shared" si="28"/>
        <v>-0.17037017939203308</v>
      </c>
      <c r="I297">
        <f t="shared" si="29"/>
        <v>-105</v>
      </c>
      <c r="J297">
        <f t="shared" si="30"/>
        <v>0.31783138171360736</v>
      </c>
      <c r="K297">
        <f t="shared" si="31"/>
        <v>0.28919554266368008</v>
      </c>
      <c r="L297" s="14" t="str">
        <f t="shared" si="32"/>
        <v>Charlotte</v>
      </c>
      <c r="M297" s="14">
        <f t="shared" si="33"/>
        <v>0.58138553321962494</v>
      </c>
      <c r="N297" s="14">
        <f t="shared" si="34"/>
        <v>295</v>
      </c>
    </row>
    <row r="298" spans="2:14" x14ac:dyDescent="0.25">
      <c r="B298" s="15">
        <v>0.50487468673902469</v>
      </c>
      <c r="C298" t="s">
        <v>118</v>
      </c>
      <c r="D298" s="13">
        <v>233</v>
      </c>
      <c r="E298" s="15" t="s">
        <v>118</v>
      </c>
      <c r="F298">
        <f>VLOOKUP(E298,'RPPF CALCULATION'!$AX$2:$AZ$365,2,FALSE)</f>
        <v>0.43706163751812233</v>
      </c>
      <c r="G298" s="13">
        <v>332</v>
      </c>
      <c r="H298">
        <f t="shared" si="28"/>
        <v>-6.7813049220902366E-2</v>
      </c>
      <c r="I298">
        <f t="shared" si="29"/>
        <v>-99</v>
      </c>
      <c r="J298">
        <f t="shared" si="30"/>
        <v>0.3780380207165529</v>
      </c>
      <c r="K298">
        <f t="shared" si="31"/>
        <v>0.34397770905813108</v>
      </c>
      <c r="L298" s="14" t="str">
        <f t="shared" si="32"/>
        <v>Evansville</v>
      </c>
      <c r="M298" s="14">
        <f t="shared" si="33"/>
        <v>0.58004982161338492</v>
      </c>
      <c r="N298" s="14">
        <f t="shared" si="34"/>
        <v>296</v>
      </c>
    </row>
    <row r="299" spans="2:14" x14ac:dyDescent="0.25">
      <c r="B299" s="15">
        <v>0.46661532566263447</v>
      </c>
      <c r="C299" t="s">
        <v>38</v>
      </c>
      <c r="D299" s="13">
        <v>261</v>
      </c>
      <c r="E299" s="15" t="s">
        <v>38</v>
      </c>
      <c r="F299">
        <f>VLOOKUP(E299,'RPPF CALCULATION'!$AX$2:$AZ$365,2,FALSE)</f>
        <v>0.426068683746258</v>
      </c>
      <c r="G299" s="13">
        <v>295</v>
      </c>
      <c r="H299">
        <f t="shared" si="28"/>
        <v>-4.0546641916376469E-2</v>
      </c>
      <c r="I299">
        <f t="shared" si="29"/>
        <v>-34</v>
      </c>
      <c r="J299">
        <f t="shared" si="30"/>
        <v>0.39431147424921453</v>
      </c>
      <c r="K299">
        <f t="shared" si="31"/>
        <v>0.35878496377293123</v>
      </c>
      <c r="L299" s="14" t="str">
        <f t="shared" si="32"/>
        <v>Air Force</v>
      </c>
      <c r="M299" s="14">
        <f t="shared" si="33"/>
        <v>0.57902958330246179</v>
      </c>
      <c r="N299" s="14">
        <f t="shared" si="34"/>
        <v>297</v>
      </c>
    </row>
    <row r="300" spans="2:14" x14ac:dyDescent="0.25">
      <c r="B300" s="15">
        <v>0.4416680115576842</v>
      </c>
      <c r="C300" t="s">
        <v>359</v>
      </c>
      <c r="D300" s="13">
        <v>284</v>
      </c>
      <c r="E300" s="15" t="s">
        <v>359</v>
      </c>
      <c r="F300">
        <f>VLOOKUP(E300,'RPPF CALCULATION'!$AX$2:$AZ$365,2,FALSE)</f>
        <v>0.4184972029334903</v>
      </c>
      <c r="G300" s="13">
        <v>305</v>
      </c>
      <c r="H300">
        <f t="shared" si="28"/>
        <v>-2.3170808624193906E-2</v>
      </c>
      <c r="I300">
        <f t="shared" si="29"/>
        <v>-21</v>
      </c>
      <c r="J300">
        <f t="shared" si="30"/>
        <v>0.40411582672862939</v>
      </c>
      <c r="K300">
        <f t="shared" si="31"/>
        <v>0.36770596779859821</v>
      </c>
      <c r="L300" s="14" t="str">
        <f t="shared" si="32"/>
        <v>Utah Tech</v>
      </c>
      <c r="M300" s="14">
        <f t="shared" si="33"/>
        <v>0.57772224304919928</v>
      </c>
      <c r="N300" s="14">
        <f t="shared" si="34"/>
        <v>298</v>
      </c>
    </row>
    <row r="301" spans="2:14" x14ac:dyDescent="0.25">
      <c r="B301" s="15">
        <v>0.37418169500973708</v>
      </c>
      <c r="C301" t="s">
        <v>44</v>
      </c>
      <c r="D301" s="13">
        <v>324</v>
      </c>
      <c r="E301" s="15" t="s">
        <v>44</v>
      </c>
      <c r="F301">
        <f>VLOOKUP(E301,'RPPF CALCULATION'!$AX$2:$AZ$365,2,FALSE)</f>
        <v>0.40154608070754616</v>
      </c>
      <c r="G301" s="13">
        <v>350</v>
      </c>
      <c r="H301">
        <f t="shared" si="28"/>
        <v>2.7364385697809079E-2</v>
      </c>
      <c r="I301">
        <f t="shared" si="29"/>
        <v>-26</v>
      </c>
      <c r="J301">
        <f t="shared" si="30"/>
        <v>0.43769989882468818</v>
      </c>
      <c r="K301">
        <f t="shared" si="31"/>
        <v>0.39826419619728892</v>
      </c>
      <c r="L301" s="14" t="str">
        <f t="shared" si="32"/>
        <v>Alcorn St.</v>
      </c>
      <c r="M301" s="14">
        <f t="shared" si="33"/>
        <v>0.57739139274548879</v>
      </c>
      <c r="N301" s="14">
        <f t="shared" si="34"/>
        <v>299</v>
      </c>
    </row>
    <row r="302" spans="2:14" x14ac:dyDescent="0.25">
      <c r="B302" s="15">
        <v>0.42574601369623649</v>
      </c>
      <c r="C302" t="s">
        <v>54</v>
      </c>
      <c r="D302" s="13">
        <v>290</v>
      </c>
      <c r="E302" s="15" t="s">
        <v>54</v>
      </c>
      <c r="F302">
        <f>VLOOKUP(E302,'RPPF CALCULATION'!$AX$2:$AZ$365,2,FALSE)</f>
        <v>0.41357162106758505</v>
      </c>
      <c r="G302" s="13">
        <v>300</v>
      </c>
      <c r="H302">
        <f t="shared" si="28"/>
        <v>-1.2174392628651443E-2</v>
      </c>
      <c r="I302">
        <f t="shared" si="29"/>
        <v>-10</v>
      </c>
      <c r="J302">
        <f t="shared" si="30"/>
        <v>0.41018666085826661</v>
      </c>
      <c r="K302">
        <f t="shared" si="31"/>
        <v>0.37322983445102215</v>
      </c>
      <c r="L302" s="14" t="str">
        <f t="shared" si="32"/>
        <v>Austin Peay</v>
      </c>
      <c r="M302" s="14">
        <f t="shared" si="33"/>
        <v>0.57670987749188851</v>
      </c>
      <c r="N302" s="14">
        <f t="shared" si="34"/>
        <v>300</v>
      </c>
    </row>
    <row r="303" spans="2:14" x14ac:dyDescent="0.25">
      <c r="B303" s="15">
        <v>0.3985475268837812</v>
      </c>
      <c r="C303" t="s">
        <v>103</v>
      </c>
      <c r="D303" s="13">
        <v>307</v>
      </c>
      <c r="E303" s="15" t="s">
        <v>103</v>
      </c>
      <c r="F303">
        <f>VLOOKUP(E303,'RPPF CALCULATION'!$AX$2:$AZ$365,2,FALSE)</f>
        <v>0.40618317896011297</v>
      </c>
      <c r="G303" s="13">
        <v>336</v>
      </c>
      <c r="H303">
        <f t="shared" si="28"/>
        <v>7.635652076331767E-3</v>
      </c>
      <c r="I303">
        <f t="shared" si="29"/>
        <v>-29</v>
      </c>
      <c r="J303">
        <f t="shared" si="30"/>
        <v>0.42260826345577773</v>
      </c>
      <c r="K303">
        <f t="shared" si="31"/>
        <v>0.38453228068704787</v>
      </c>
      <c r="L303" s="14" t="str">
        <f t="shared" si="32"/>
        <v>Delaware St.</v>
      </c>
      <c r="M303" s="14">
        <f t="shared" si="33"/>
        <v>0.57599284588591515</v>
      </c>
      <c r="N303" s="14">
        <f t="shared" si="34"/>
        <v>301</v>
      </c>
    </row>
    <row r="304" spans="2:14" x14ac:dyDescent="0.25">
      <c r="B304" s="15">
        <v>0.48463767123969392</v>
      </c>
      <c r="C304" t="s">
        <v>115</v>
      </c>
      <c r="D304" s="13">
        <v>249</v>
      </c>
      <c r="E304" s="15" t="s">
        <v>115</v>
      </c>
      <c r="F304">
        <f>VLOOKUP(E304,'RPPF CALCULATION'!$AX$2:$AZ$365,2,FALSE)</f>
        <v>0.42725935982931268</v>
      </c>
      <c r="G304" s="13">
        <v>310</v>
      </c>
      <c r="H304">
        <f t="shared" si="28"/>
        <v>-5.7378311410381244E-2</v>
      </c>
      <c r="I304">
        <f t="shared" si="29"/>
        <v>-61</v>
      </c>
      <c r="J304">
        <f t="shared" si="30"/>
        <v>0.37867048083826438</v>
      </c>
      <c r="K304">
        <f t="shared" si="31"/>
        <v>0.34455318605201807</v>
      </c>
      <c r="L304" s="14" t="str">
        <f t="shared" si="32"/>
        <v>Eastern Michigan</v>
      </c>
      <c r="M304" s="14">
        <f t="shared" si="33"/>
        <v>0.57500224817572176</v>
      </c>
      <c r="N304" s="14">
        <f t="shared" si="34"/>
        <v>302</v>
      </c>
    </row>
    <row r="305" spans="2:14" x14ac:dyDescent="0.25">
      <c r="B305" s="15">
        <v>0.32395347078840203</v>
      </c>
      <c r="C305" t="s">
        <v>395</v>
      </c>
      <c r="D305" s="13">
        <v>351</v>
      </c>
      <c r="E305" s="15" t="s">
        <v>395</v>
      </c>
      <c r="F305">
        <f>VLOOKUP(E305,'RPPF CALCULATION'!$AX$2:$AZ$365,2,FALSE)</f>
        <v>0.38611668185967374</v>
      </c>
      <c r="G305" s="13">
        <v>316</v>
      </c>
      <c r="H305">
        <f t="shared" si="28"/>
        <v>6.2163211071271707E-2</v>
      </c>
      <c r="I305">
        <f t="shared" si="29"/>
        <v>35</v>
      </c>
      <c r="J305">
        <f t="shared" si="30"/>
        <v>0.45706932535027844</v>
      </c>
      <c r="K305">
        <f t="shared" si="31"/>
        <v>0.41588848422369856</v>
      </c>
      <c r="L305" s="14" t="str">
        <f t="shared" si="32"/>
        <v>IU Indy</v>
      </c>
      <c r="M305" s="14">
        <f t="shared" si="33"/>
        <v>0.57335590828645921</v>
      </c>
      <c r="N305" s="14">
        <f t="shared" si="34"/>
        <v>303</v>
      </c>
    </row>
    <row r="306" spans="2:14" x14ac:dyDescent="0.25">
      <c r="B306" s="15">
        <v>0.36021789401452581</v>
      </c>
      <c r="C306" t="s">
        <v>147</v>
      </c>
      <c r="D306" s="13">
        <v>331</v>
      </c>
      <c r="E306" s="15" t="s">
        <v>147</v>
      </c>
      <c r="F306">
        <f>VLOOKUP(E306,'RPPF CALCULATION'!$AX$2:$AZ$365,2,FALSE)</f>
        <v>0.39065670894265558</v>
      </c>
      <c r="G306" s="13">
        <v>287</v>
      </c>
      <c r="H306">
        <f t="shared" si="28"/>
        <v>3.0438814928129776E-2</v>
      </c>
      <c r="I306">
        <f t="shared" si="29"/>
        <v>44</v>
      </c>
      <c r="J306">
        <f t="shared" si="30"/>
        <v>0.42988495629011836</v>
      </c>
      <c r="K306">
        <f t="shared" si="31"/>
        <v>0.39115336109036775</v>
      </c>
      <c r="L306" s="14" t="str">
        <f t="shared" si="32"/>
        <v>Holy Cross</v>
      </c>
      <c r="M306" s="14">
        <f t="shared" si="33"/>
        <v>0.56902136012484139</v>
      </c>
      <c r="N306" s="14">
        <f t="shared" si="34"/>
        <v>304</v>
      </c>
    </row>
    <row r="307" spans="2:14" x14ac:dyDescent="0.25">
      <c r="B307" s="15">
        <v>0.49857245025300967</v>
      </c>
      <c r="C307" t="s">
        <v>222</v>
      </c>
      <c r="D307" s="13">
        <v>239</v>
      </c>
      <c r="E307" s="15" t="s">
        <v>222</v>
      </c>
      <c r="F307">
        <f>VLOOKUP(E307,'RPPF CALCULATION'!$AX$2:$AZ$365,2,FALSE)</f>
        <v>0.42542824567199344</v>
      </c>
      <c r="G307" s="13">
        <v>292</v>
      </c>
      <c r="H307">
        <f t="shared" si="28"/>
        <v>-7.3144204581016226E-2</v>
      </c>
      <c r="I307">
        <f t="shared" si="29"/>
        <v>-53</v>
      </c>
      <c r="J307">
        <f t="shared" si="30"/>
        <v>0.36107347351031016</v>
      </c>
      <c r="K307">
        <f t="shared" si="31"/>
        <v>0.32854162653883545</v>
      </c>
      <c r="L307" s="14" t="str">
        <f t="shared" si="32"/>
        <v>Navy</v>
      </c>
      <c r="M307" s="14">
        <f t="shared" si="33"/>
        <v>0.56857741436224041</v>
      </c>
      <c r="N307" s="14">
        <f t="shared" si="34"/>
        <v>305</v>
      </c>
    </row>
    <row r="308" spans="2:14" x14ac:dyDescent="0.25">
      <c r="B308" s="15">
        <v>0.45003178462291521</v>
      </c>
      <c r="C308" t="s">
        <v>320</v>
      </c>
      <c r="D308" s="13">
        <v>278</v>
      </c>
      <c r="E308" s="15" t="s">
        <v>320</v>
      </c>
      <c r="F308">
        <f>VLOOKUP(E308,'RPPF CALCULATION'!$AX$2:$AZ$365,2,FALSE)</f>
        <v>0.40803675052456673</v>
      </c>
      <c r="G308" s="13">
        <v>328</v>
      </c>
      <c r="H308">
        <f t="shared" si="28"/>
        <v>-4.1995034098348483E-2</v>
      </c>
      <c r="I308">
        <f t="shared" si="29"/>
        <v>-50</v>
      </c>
      <c r="J308">
        <f t="shared" si="30"/>
        <v>0.37483114884555124</v>
      </c>
      <c r="K308">
        <f t="shared" si="31"/>
        <v>0.34105976858923526</v>
      </c>
      <c r="L308" s="14" t="str">
        <f t="shared" si="32"/>
        <v>Tarleton St.</v>
      </c>
      <c r="M308" s="14">
        <f t="shared" si="33"/>
        <v>0.56336032675150138</v>
      </c>
      <c r="N308" s="14">
        <f t="shared" si="34"/>
        <v>306</v>
      </c>
    </row>
    <row r="309" spans="2:14" x14ac:dyDescent="0.25">
      <c r="B309" s="15">
        <v>0.5419300981280748</v>
      </c>
      <c r="C309" t="s">
        <v>287</v>
      </c>
      <c r="D309" s="13">
        <v>201</v>
      </c>
      <c r="E309" s="15" t="s">
        <v>287</v>
      </c>
      <c r="F309">
        <f>VLOOKUP(E309,'RPPF CALCULATION'!$AX$2:$AZ$365,2,FALSE)</f>
        <v>0.43293461449766729</v>
      </c>
      <c r="G309" s="13">
        <v>246</v>
      </c>
      <c r="H309">
        <f t="shared" si="28"/>
        <v>-0.10899548363040751</v>
      </c>
      <c r="I309">
        <f t="shared" si="29"/>
        <v>-45</v>
      </c>
      <c r="J309">
        <f t="shared" si="30"/>
        <v>0.33272856328659273</v>
      </c>
      <c r="K309">
        <f t="shared" si="31"/>
        <v>0.30275052419486481</v>
      </c>
      <c r="L309" s="14" t="str">
        <f t="shared" si="32"/>
        <v>Saint Peter's</v>
      </c>
      <c r="M309" s="14">
        <f t="shared" si="33"/>
        <v>0.56328261252467249</v>
      </c>
      <c r="N309" s="14">
        <f t="shared" si="34"/>
        <v>307</v>
      </c>
    </row>
    <row r="310" spans="2:14" x14ac:dyDescent="0.25">
      <c r="B310" s="15">
        <v>0.396200694105596</v>
      </c>
      <c r="C310" t="s">
        <v>235</v>
      </c>
      <c r="D310" s="13">
        <v>310</v>
      </c>
      <c r="E310" s="15" t="s">
        <v>235</v>
      </c>
      <c r="F310">
        <f>VLOOKUP(E310,'RPPF CALCULATION'!$AX$2:$AZ$365,2,FALSE)</f>
        <v>0.39288666399707517</v>
      </c>
      <c r="G310" s="13">
        <v>314</v>
      </c>
      <c r="H310">
        <f t="shared" si="28"/>
        <v>-3.3140301085208268E-3</v>
      </c>
      <c r="I310">
        <f t="shared" si="29"/>
        <v>-4</v>
      </c>
      <c r="J310">
        <f t="shared" si="30"/>
        <v>0.39836206630788734</v>
      </c>
      <c r="K310">
        <f t="shared" si="31"/>
        <v>0.36247060728050856</v>
      </c>
      <c r="L310" s="14" t="str">
        <f t="shared" si="32"/>
        <v>North Carolina A&amp;T</v>
      </c>
      <c r="M310" s="14">
        <f t="shared" si="33"/>
        <v>0.56169653731240976</v>
      </c>
      <c r="N310" s="14">
        <f t="shared" si="34"/>
        <v>308</v>
      </c>
    </row>
    <row r="311" spans="2:14" x14ac:dyDescent="0.25">
      <c r="B311" s="15">
        <v>0.59769992274582262</v>
      </c>
      <c r="C311" t="s">
        <v>246</v>
      </c>
      <c r="D311" s="13">
        <v>159</v>
      </c>
      <c r="E311" s="15" t="s">
        <v>246</v>
      </c>
      <c r="F311">
        <f>VLOOKUP(E311,'RPPF CALCULATION'!$AX$2:$AZ$365,2,FALSE)</f>
        <v>0.44692971536438525</v>
      </c>
      <c r="G311" s="13">
        <v>268</v>
      </c>
      <c r="H311">
        <f t="shared" si="28"/>
        <v>-0.15077020738143737</v>
      </c>
      <c r="I311">
        <f t="shared" si="29"/>
        <v>-109</v>
      </c>
      <c r="J311">
        <f t="shared" si="30"/>
        <v>0.30494894040228082</v>
      </c>
      <c r="K311">
        <f t="shared" si="31"/>
        <v>0.2774737781677527</v>
      </c>
      <c r="L311" s="14" t="str">
        <f t="shared" si="32"/>
        <v>Northern Kentucky</v>
      </c>
      <c r="M311" s="14">
        <f t="shared" si="33"/>
        <v>0.56063504438482592</v>
      </c>
      <c r="N311" s="14">
        <f t="shared" si="34"/>
        <v>309</v>
      </c>
    </row>
    <row r="312" spans="2:14" x14ac:dyDescent="0.25">
      <c r="B312" s="15">
        <v>0.51218134303497531</v>
      </c>
      <c r="C312" t="s">
        <v>309</v>
      </c>
      <c r="D312" s="13">
        <v>223</v>
      </c>
      <c r="E312" s="15" t="s">
        <v>309</v>
      </c>
      <c r="F312">
        <f>VLOOKUP(E312,'RPPF CALCULATION'!$AX$2:$AZ$365,2,FALSE)</f>
        <v>0.42141344828362359</v>
      </c>
      <c r="G312" s="13">
        <v>323</v>
      </c>
      <c r="H312">
        <f t="shared" si="28"/>
        <v>-9.0767894751351719E-2</v>
      </c>
      <c r="I312">
        <f t="shared" si="29"/>
        <v>-100</v>
      </c>
      <c r="J312">
        <f t="shared" si="30"/>
        <v>0.33943498595160482</v>
      </c>
      <c r="K312">
        <f t="shared" si="31"/>
        <v>0.30885271439233181</v>
      </c>
      <c r="L312" s="14" t="str">
        <f t="shared" si="32"/>
        <v>Southern Miss</v>
      </c>
      <c r="M312" s="14">
        <f t="shared" si="33"/>
        <v>0.55946596986528641</v>
      </c>
      <c r="N312" s="14">
        <f t="shared" si="34"/>
        <v>310</v>
      </c>
    </row>
    <row r="313" spans="2:14" x14ac:dyDescent="0.25">
      <c r="B313" s="15">
        <v>0.58844904779218477</v>
      </c>
      <c r="C313" t="s">
        <v>375</v>
      </c>
      <c r="D313" s="13">
        <v>167</v>
      </c>
      <c r="E313" s="15" t="s">
        <v>375</v>
      </c>
      <c r="F313">
        <f>VLOOKUP(E313,'RPPF CALCULATION'!$AX$2:$AZ$365,2,FALSE)</f>
        <v>0.44261107715198467</v>
      </c>
      <c r="G313" s="13">
        <v>271</v>
      </c>
      <c r="H313">
        <f t="shared" si="28"/>
        <v>-0.1458379706402001</v>
      </c>
      <c r="I313">
        <f t="shared" si="29"/>
        <v>-104</v>
      </c>
      <c r="J313">
        <f t="shared" si="30"/>
        <v>0.30556253893111751</v>
      </c>
      <c r="K313">
        <f t="shared" si="31"/>
        <v>0.27803209295268</v>
      </c>
      <c r="L313" s="14" t="str">
        <f t="shared" si="32"/>
        <v>Weber St.</v>
      </c>
      <c r="M313" s="14">
        <f t="shared" si="33"/>
        <v>0.55868607637557788</v>
      </c>
      <c r="N313" s="14">
        <f t="shared" si="34"/>
        <v>311</v>
      </c>
    </row>
    <row r="314" spans="2:14" x14ac:dyDescent="0.25">
      <c r="B314" s="15">
        <v>0.51162405534700994</v>
      </c>
      <c r="C314" t="s">
        <v>150</v>
      </c>
      <c r="D314" s="13">
        <v>224</v>
      </c>
      <c r="E314" s="15" t="s">
        <v>150</v>
      </c>
      <c r="F314">
        <f>VLOOKUP(E314,'RPPF CALCULATION'!$AX$2:$AZ$365,2,FALSE)</f>
        <v>0.42026801690974175</v>
      </c>
      <c r="G314" s="13">
        <v>284</v>
      </c>
      <c r="H314">
        <f t="shared" si="28"/>
        <v>-9.1356038437268194E-2</v>
      </c>
      <c r="I314">
        <f t="shared" si="29"/>
        <v>-60</v>
      </c>
      <c r="J314">
        <f t="shared" si="30"/>
        <v>0.3377014108918065</v>
      </c>
      <c r="K314">
        <f t="shared" si="31"/>
        <v>0.30727533025403947</v>
      </c>
      <c r="L314" s="14" t="str">
        <f t="shared" si="32"/>
        <v>Howard</v>
      </c>
      <c r="M314" s="14">
        <f t="shared" si="33"/>
        <v>0.55828502992492002</v>
      </c>
      <c r="N314" s="14">
        <f t="shared" si="34"/>
        <v>312</v>
      </c>
    </row>
    <row r="315" spans="2:14" x14ac:dyDescent="0.25">
      <c r="B315" s="15">
        <v>0.29025041619421726</v>
      </c>
      <c r="C315" t="s">
        <v>69</v>
      </c>
      <c r="D315" s="13">
        <v>359</v>
      </c>
      <c r="E315" s="15" t="s">
        <v>69</v>
      </c>
      <c r="F315">
        <f>VLOOKUP(E315,'RPPF CALCULATION'!$AX$2:$AZ$365,2,FALSE)</f>
        <v>0.36289253432826896</v>
      </c>
      <c r="G315" s="13">
        <v>329</v>
      </c>
      <c r="H315">
        <f t="shared" si="28"/>
        <v>7.2642118134051692E-2</v>
      </c>
      <c r="I315">
        <f t="shared" si="29"/>
        <v>30</v>
      </c>
      <c r="J315">
        <f t="shared" si="30"/>
        <v>0.44432408488165365</v>
      </c>
      <c r="K315">
        <f t="shared" si="31"/>
        <v>0.4042915591062653</v>
      </c>
      <c r="L315" s="14" t="str">
        <f t="shared" si="32"/>
        <v>Buffalo</v>
      </c>
      <c r="M315" s="14">
        <f t="shared" si="33"/>
        <v>0.55614728942263414</v>
      </c>
      <c r="N315" s="14">
        <f t="shared" si="34"/>
        <v>313</v>
      </c>
    </row>
    <row r="316" spans="2:14" x14ac:dyDescent="0.25">
      <c r="B316" s="15">
        <v>0.45623089198790379</v>
      </c>
      <c r="C316" t="s">
        <v>181</v>
      </c>
      <c r="D316" s="13">
        <v>269</v>
      </c>
      <c r="E316" s="15" t="s">
        <v>181</v>
      </c>
      <c r="F316">
        <f>VLOOKUP(E316,'RPPF CALCULATION'!$AX$2:$AZ$365,2,FALSE)</f>
        <v>0.40261606036775621</v>
      </c>
      <c r="G316" s="13">
        <v>281</v>
      </c>
      <c r="H316">
        <f t="shared" si="28"/>
        <v>-5.3614831620147574E-2</v>
      </c>
      <c r="I316">
        <f t="shared" si="29"/>
        <v>-12</v>
      </c>
      <c r="J316">
        <f t="shared" si="30"/>
        <v>0.35779066116694158</v>
      </c>
      <c r="K316">
        <f t="shared" si="31"/>
        <v>0.32555458765052653</v>
      </c>
      <c r="L316" s="14" t="str">
        <f t="shared" si="32"/>
        <v>Long Beach St.</v>
      </c>
      <c r="M316" s="14">
        <f t="shared" si="33"/>
        <v>0.55516332933322154</v>
      </c>
      <c r="N316" s="14">
        <f t="shared" si="34"/>
        <v>314</v>
      </c>
    </row>
    <row r="317" spans="2:14" x14ac:dyDescent="0.25">
      <c r="B317" s="15">
        <v>0.44236444012415005</v>
      </c>
      <c r="C317" t="s">
        <v>172</v>
      </c>
      <c r="D317" s="13">
        <v>283</v>
      </c>
      <c r="E317" s="15" t="s">
        <v>172</v>
      </c>
      <c r="F317">
        <f>VLOOKUP(E317,'RPPF CALCULATION'!$AX$2:$AZ$365,2,FALSE)</f>
        <v>0.3980653352698485</v>
      </c>
      <c r="G317" s="13">
        <v>309</v>
      </c>
      <c r="H317">
        <f t="shared" si="28"/>
        <v>-4.4299104854301552E-2</v>
      </c>
      <c r="I317">
        <f t="shared" si="29"/>
        <v>-26</v>
      </c>
      <c r="J317">
        <f t="shared" si="30"/>
        <v>0.36255566283487994</v>
      </c>
      <c r="K317">
        <f t="shared" si="31"/>
        <v>0.32989027418885108</v>
      </c>
      <c r="L317" s="14" t="str">
        <f t="shared" si="32"/>
        <v>Lafayette</v>
      </c>
      <c r="M317" s="14">
        <f t="shared" si="33"/>
        <v>0.55410886822885741</v>
      </c>
      <c r="N317" s="14">
        <f t="shared" si="34"/>
        <v>315</v>
      </c>
    </row>
    <row r="318" spans="2:14" x14ac:dyDescent="0.25">
      <c r="B318" s="15">
        <v>0.55337431641701307</v>
      </c>
      <c r="C318" t="s">
        <v>260</v>
      </c>
      <c r="D318" s="13">
        <v>197</v>
      </c>
      <c r="E318" s="15" t="s">
        <v>260</v>
      </c>
      <c r="F318">
        <f>VLOOKUP(E318,'RPPF CALCULATION'!$AX$2:$AZ$365,2,FALSE)</f>
        <v>0.42777641628675189</v>
      </c>
      <c r="G318" s="13">
        <v>337</v>
      </c>
      <c r="H318">
        <f t="shared" si="28"/>
        <v>-0.12559790013026118</v>
      </c>
      <c r="I318">
        <f t="shared" si="29"/>
        <v>-140</v>
      </c>
      <c r="J318">
        <f t="shared" si="30"/>
        <v>0.31096794857582366</v>
      </c>
      <c r="K318">
        <f t="shared" si="31"/>
        <v>0.2829504882574233</v>
      </c>
      <c r="L318" s="14" t="str">
        <f t="shared" si="32"/>
        <v>Penn</v>
      </c>
      <c r="M318" s="14">
        <f t="shared" si="33"/>
        <v>0.55305479747049513</v>
      </c>
      <c r="N318" s="14">
        <f t="shared" si="34"/>
        <v>316</v>
      </c>
    </row>
    <row r="319" spans="2:14" x14ac:dyDescent="0.25">
      <c r="B319" s="15">
        <v>0.65784553605003659</v>
      </c>
      <c r="C319" t="s">
        <v>347</v>
      </c>
      <c r="D319" s="13">
        <v>121</v>
      </c>
      <c r="E319" s="15" t="s">
        <v>347</v>
      </c>
      <c r="F319">
        <f>VLOOKUP(E319,'RPPF CALCULATION'!$AX$2:$AZ$365,2,FALSE)</f>
        <v>0.45915192819930001</v>
      </c>
      <c r="G319" s="13">
        <v>189</v>
      </c>
      <c r="H319">
        <f t="shared" si="28"/>
        <v>-0.19869360785073659</v>
      </c>
      <c r="I319">
        <f t="shared" si="29"/>
        <v>-68</v>
      </c>
      <c r="J319">
        <f t="shared" si="30"/>
        <v>0.26924775276789636</v>
      </c>
      <c r="K319">
        <f t="shared" si="31"/>
        <v>0.24498918122204574</v>
      </c>
      <c r="L319" s="14" t="str">
        <f t="shared" si="32"/>
        <v>UMass Lowell</v>
      </c>
      <c r="M319" s="14">
        <f t="shared" si="33"/>
        <v>0.55277864276332056</v>
      </c>
      <c r="N319" s="14">
        <f t="shared" si="34"/>
        <v>317</v>
      </c>
    </row>
    <row r="320" spans="2:14" x14ac:dyDescent="0.25">
      <c r="B320" s="15">
        <v>0.48883940552426547</v>
      </c>
      <c r="C320" t="s">
        <v>217</v>
      </c>
      <c r="D320" s="13">
        <v>245</v>
      </c>
      <c r="E320" s="15" t="s">
        <v>217</v>
      </c>
      <c r="F320">
        <f>VLOOKUP(E320,'RPPF CALCULATION'!$AX$2:$AZ$365,2,FALSE)</f>
        <v>0.4059780407199845</v>
      </c>
      <c r="G320" s="13">
        <v>321</v>
      </c>
      <c r="H320">
        <f t="shared" si="28"/>
        <v>-8.2861364804280968E-2</v>
      </c>
      <c r="I320">
        <f t="shared" si="29"/>
        <v>-76</v>
      </c>
      <c r="J320">
        <f t="shared" si="30"/>
        <v>0.33190610833503653</v>
      </c>
      <c r="K320">
        <f t="shared" si="31"/>
        <v>0.30200217044593874</v>
      </c>
      <c r="L320" s="14" t="str">
        <f t="shared" si="32"/>
        <v>Morehead St.</v>
      </c>
      <c r="M320" s="14">
        <f t="shared" si="33"/>
        <v>0.54870875414182352</v>
      </c>
      <c r="N320" s="14">
        <f t="shared" si="34"/>
        <v>318</v>
      </c>
    </row>
    <row r="321" spans="2:14" x14ac:dyDescent="0.25">
      <c r="B321" s="15">
        <v>0.33114066588955854</v>
      </c>
      <c r="C321" t="s">
        <v>123</v>
      </c>
      <c r="D321" s="13">
        <v>344</v>
      </c>
      <c r="E321" s="15" t="s">
        <v>123</v>
      </c>
      <c r="F321">
        <f>VLOOKUP(E321,'RPPF CALCULATION'!$AX$2:$AZ$365,2,FALSE)</f>
        <v>0.36512872964105436</v>
      </c>
      <c r="G321" s="13">
        <v>345</v>
      </c>
      <c r="H321">
        <f t="shared" si="28"/>
        <v>3.3988063751495823E-2</v>
      </c>
      <c r="I321">
        <f t="shared" si="29"/>
        <v>-1</v>
      </c>
      <c r="J321">
        <f t="shared" si="30"/>
        <v>0.40790622581188318</v>
      </c>
      <c r="K321">
        <f t="shared" si="31"/>
        <v>0.37115486108875551</v>
      </c>
      <c r="L321" s="14" t="str">
        <f t="shared" si="32"/>
        <v>Florida A&amp;M</v>
      </c>
      <c r="M321" s="14">
        <f t="shared" si="33"/>
        <v>0.54806014283871218</v>
      </c>
      <c r="N321" s="14">
        <f t="shared" si="34"/>
        <v>319</v>
      </c>
    </row>
    <row r="322" spans="2:14" x14ac:dyDescent="0.25">
      <c r="B322" s="15">
        <v>0.35751349969398305</v>
      </c>
      <c r="C322" t="s">
        <v>229</v>
      </c>
      <c r="D322" s="13">
        <v>333</v>
      </c>
      <c r="E322" s="15" t="s">
        <v>229</v>
      </c>
      <c r="F322">
        <f>VLOOKUP(E322,'RPPF CALCULATION'!$AX$2:$AZ$365,2,FALSE)</f>
        <v>0.37098358898871975</v>
      </c>
      <c r="G322" s="13">
        <v>338</v>
      </c>
      <c r="H322">
        <f t="shared" si="28"/>
        <v>1.3470089294736698E-2</v>
      </c>
      <c r="I322">
        <f t="shared" si="29"/>
        <v>-5</v>
      </c>
      <c r="J322">
        <f t="shared" si="30"/>
        <v>0.39324311070278944</v>
      </c>
      <c r="K322">
        <f t="shared" si="31"/>
        <v>0.35781285719898415</v>
      </c>
      <c r="L322" s="14" t="str">
        <f t="shared" si="32"/>
        <v>New Orleans</v>
      </c>
      <c r="M322" s="14">
        <f t="shared" si="33"/>
        <v>0.54753488625557911</v>
      </c>
      <c r="N322" s="14">
        <f t="shared" si="34"/>
        <v>320</v>
      </c>
    </row>
    <row r="323" spans="2:14" x14ac:dyDescent="0.25">
      <c r="B323" s="15">
        <v>0.29775760337317853</v>
      </c>
      <c r="C323" t="s">
        <v>401</v>
      </c>
      <c r="D323" s="13">
        <v>357</v>
      </c>
      <c r="E323" s="15" t="s">
        <v>401</v>
      </c>
      <c r="F323">
        <f>VLOOKUP(E323,'RPPF CALCULATION'!$AX$2:$AZ$365,2,FALSE)</f>
        <v>0.3563443227875136</v>
      </c>
      <c r="G323" s="13">
        <v>346</v>
      </c>
      <c r="H323">
        <f t="shared" ref="H323:H366" si="35">F323-B323</f>
        <v>5.8586719414335076E-2</v>
      </c>
      <c r="I323">
        <f t="shared" ref="I323:I366" si="36">D323-G323</f>
        <v>11</v>
      </c>
      <c r="J323">
        <f t="shared" ref="J323:J366" si="37">(F323-(-H323-$R$2))</f>
        <v>0.42372047462118168</v>
      </c>
      <c r="K323">
        <f t="shared" ref="K323:K366" si="38">ABS(J323/$S$2)</f>
        <v>0.38554428431551718</v>
      </c>
      <c r="L323" s="14" t="str">
        <f t="shared" ref="L323:L366" si="39">C323</f>
        <v>East Texas A&amp;M</v>
      </c>
      <c r="M323" s="14">
        <f t="shared" ref="M323:M366" si="40">(F323*SQRT(K323))^(1/2.5) - ($R$3)</f>
        <v>0.54689184472776431</v>
      </c>
      <c r="N323" s="14">
        <f t="shared" ref="N323:N366" si="41">RANK(M323,M:M,0)</f>
        <v>321</v>
      </c>
    </row>
    <row r="324" spans="2:14" x14ac:dyDescent="0.25">
      <c r="B324" s="15">
        <v>0.49794089495601151</v>
      </c>
      <c r="C324" t="s">
        <v>330</v>
      </c>
      <c r="D324" s="13">
        <v>240</v>
      </c>
      <c r="E324" s="15" t="s">
        <v>330</v>
      </c>
      <c r="F324">
        <f>VLOOKUP(E324,'RPPF CALCULATION'!$AX$2:$AZ$365,2,FALSE)</f>
        <v>0.40647073283670282</v>
      </c>
      <c r="G324" s="13">
        <v>317</v>
      </c>
      <c r="H324">
        <f t="shared" si="35"/>
        <v>-9.1470162119308696E-2</v>
      </c>
      <c r="I324">
        <f t="shared" si="36"/>
        <v>-77</v>
      </c>
      <c r="J324">
        <f t="shared" si="37"/>
        <v>0.32379000313672712</v>
      </c>
      <c r="K324">
        <f t="shared" si="38"/>
        <v>0.29461730670313951</v>
      </c>
      <c r="L324" s="14" t="str">
        <f t="shared" si="39"/>
        <v>Texas Southern</v>
      </c>
      <c r="M324" s="14">
        <f t="shared" si="40"/>
        <v>0.54626320489129854</v>
      </c>
      <c r="N324" s="14">
        <f t="shared" si="41"/>
        <v>322</v>
      </c>
    </row>
    <row r="325" spans="2:14" x14ac:dyDescent="0.25">
      <c r="B325" s="15">
        <v>0.50358923969260372</v>
      </c>
      <c r="C325" t="s">
        <v>236</v>
      </c>
      <c r="D325" s="13">
        <v>234</v>
      </c>
      <c r="E325" s="15" t="s">
        <v>236</v>
      </c>
      <c r="F325">
        <f>VLOOKUP(E325,'RPPF CALCULATION'!$AX$2:$AZ$365,2,FALSE)</f>
        <v>0.4067466787945172</v>
      </c>
      <c r="G325" s="13">
        <v>320</v>
      </c>
      <c r="H325">
        <f t="shared" si="35"/>
        <v>-9.6842560898086516E-2</v>
      </c>
      <c r="I325">
        <f t="shared" si="36"/>
        <v>-86</v>
      </c>
      <c r="J325">
        <f t="shared" si="37"/>
        <v>0.31869355031576363</v>
      </c>
      <c r="K325">
        <f t="shared" si="38"/>
        <v>0.2899800319593055</v>
      </c>
      <c r="L325" s="14" t="str">
        <f t="shared" si="39"/>
        <v>North Carolina Central</v>
      </c>
      <c r="M325" s="14">
        <f t="shared" si="40"/>
        <v>0.54468025430789924</v>
      </c>
      <c r="N325" s="14">
        <f t="shared" si="41"/>
        <v>323</v>
      </c>
    </row>
    <row r="326" spans="2:14" x14ac:dyDescent="0.25">
      <c r="B326" s="15">
        <v>0.32914559337081373</v>
      </c>
      <c r="C326" t="s">
        <v>354</v>
      </c>
      <c r="D326" s="13">
        <v>348</v>
      </c>
      <c r="E326" s="15" t="s">
        <v>354</v>
      </c>
      <c r="F326">
        <f>VLOOKUP(E326,'RPPF CALCULATION'!$AX$2:$AZ$365,2,FALSE)</f>
        <v>0.35872282062791205</v>
      </c>
      <c r="G326" s="13">
        <v>327</v>
      </c>
      <c r="H326">
        <f t="shared" si="35"/>
        <v>2.9577227257098326E-2</v>
      </c>
      <c r="I326">
        <f t="shared" si="36"/>
        <v>21</v>
      </c>
      <c r="J326">
        <f t="shared" si="37"/>
        <v>0.39708948030434332</v>
      </c>
      <c r="K326">
        <f t="shared" si="38"/>
        <v>0.36131267819906643</v>
      </c>
      <c r="L326" s="14" t="str">
        <f t="shared" si="39"/>
        <v>USC Upstate</v>
      </c>
      <c r="M326" s="14">
        <f t="shared" si="40"/>
        <v>0.54127536525990516</v>
      </c>
      <c r="N326" s="14">
        <f t="shared" si="41"/>
        <v>324</v>
      </c>
    </row>
    <row r="327" spans="2:14" x14ac:dyDescent="0.25">
      <c r="B327" s="15">
        <v>0.40554748263499341</v>
      </c>
      <c r="C327" t="s">
        <v>90</v>
      </c>
      <c r="D327" s="13">
        <v>301</v>
      </c>
      <c r="E327" s="15" t="s">
        <v>90</v>
      </c>
      <c r="F327">
        <f>VLOOKUP(E327,'RPPF CALCULATION'!$AX$2:$AZ$365,2,FALSE)</f>
        <v>0.37596101736503923</v>
      </c>
      <c r="G327" s="13">
        <v>257</v>
      </c>
      <c r="H327">
        <f t="shared" si="35"/>
        <v>-2.9586465269954176E-2</v>
      </c>
      <c r="I327">
        <f t="shared" si="36"/>
        <v>44</v>
      </c>
      <c r="J327">
        <f t="shared" si="37"/>
        <v>0.35516398451441805</v>
      </c>
      <c r="K327">
        <f t="shared" si="38"/>
        <v>0.32316456821370126</v>
      </c>
      <c r="L327" s="14" t="str">
        <f t="shared" si="39"/>
        <v>Coastal Carolina</v>
      </c>
      <c r="M327" s="14">
        <f t="shared" si="40"/>
        <v>0.5393611653216297</v>
      </c>
      <c r="N327" s="14">
        <f t="shared" si="41"/>
        <v>325</v>
      </c>
    </row>
    <row r="328" spans="2:14" x14ac:dyDescent="0.25">
      <c r="B328" s="15">
        <v>0.41310214902216952</v>
      </c>
      <c r="C328" t="s">
        <v>141</v>
      </c>
      <c r="D328" s="13">
        <v>296</v>
      </c>
      <c r="E328" s="15" t="s">
        <v>141</v>
      </c>
      <c r="F328">
        <f>VLOOKUP(E328,'RPPF CALCULATION'!$AX$2:$AZ$365,2,FALSE)</f>
        <v>0.37563952747459695</v>
      </c>
      <c r="G328" s="13">
        <v>311</v>
      </c>
      <c r="H328">
        <f t="shared" si="35"/>
        <v>-3.7462621547572572E-2</v>
      </c>
      <c r="I328">
        <f t="shared" si="36"/>
        <v>-15</v>
      </c>
      <c r="J328">
        <f t="shared" si="37"/>
        <v>0.34696633834635737</v>
      </c>
      <c r="K328">
        <f t="shared" si="38"/>
        <v>0.31570551014537823</v>
      </c>
      <c r="L328" s="14" t="str">
        <f t="shared" si="39"/>
        <v>Green Bay</v>
      </c>
      <c r="M328" s="14">
        <f t="shared" si="40"/>
        <v>0.53666396293221075</v>
      </c>
      <c r="N328" s="14">
        <f t="shared" si="41"/>
        <v>326</v>
      </c>
    </row>
    <row r="329" spans="2:14" x14ac:dyDescent="0.25">
      <c r="B329" s="15">
        <v>0.51402961575450523</v>
      </c>
      <c r="C329" t="s">
        <v>256</v>
      </c>
      <c r="D329" s="13">
        <v>221</v>
      </c>
      <c r="E329" s="15" t="s">
        <v>256</v>
      </c>
      <c r="F329">
        <f>VLOOKUP(E329,'RPPF CALCULATION'!$AX$2:$AZ$365,2,FALSE)</f>
        <v>0.40175539648168473</v>
      </c>
      <c r="G329" s="13">
        <v>326</v>
      </c>
      <c r="H329">
        <f t="shared" si="35"/>
        <v>-0.1122742192728205</v>
      </c>
      <c r="I329">
        <f t="shared" si="36"/>
        <v>-105</v>
      </c>
      <c r="J329">
        <f t="shared" si="37"/>
        <v>0.29827060962819718</v>
      </c>
      <c r="K329">
        <f t="shared" si="38"/>
        <v>0.27139714884976118</v>
      </c>
      <c r="L329" s="14" t="str">
        <f t="shared" si="39"/>
        <v>Oral Roberts</v>
      </c>
      <c r="M329" s="14">
        <f t="shared" si="40"/>
        <v>0.53486357166797782</v>
      </c>
      <c r="N329" s="14">
        <f t="shared" si="41"/>
        <v>327</v>
      </c>
    </row>
    <row r="330" spans="2:14" x14ac:dyDescent="0.25">
      <c r="B330" s="15">
        <v>0.48556996443217698</v>
      </c>
      <c r="C330" t="s">
        <v>278</v>
      </c>
      <c r="D330" s="13">
        <v>248</v>
      </c>
      <c r="E330" s="15" t="s">
        <v>278</v>
      </c>
      <c r="F330">
        <f>VLOOKUP(E330,'RPPF CALCULATION'!$AX$2:$AZ$365,2,FALSE)</f>
        <v>0.39272551230812708</v>
      </c>
      <c r="G330" s="13">
        <v>319</v>
      </c>
      <c r="H330">
        <f t="shared" si="35"/>
        <v>-9.2844452124049903E-2</v>
      </c>
      <c r="I330">
        <f t="shared" si="36"/>
        <v>-71</v>
      </c>
      <c r="J330">
        <f t="shared" si="37"/>
        <v>0.30867049260341017</v>
      </c>
      <c r="K330">
        <f t="shared" si="38"/>
        <v>0.28086002751340927</v>
      </c>
      <c r="L330" s="14" t="str">
        <f t="shared" si="39"/>
        <v>Rider</v>
      </c>
      <c r="M330" s="14">
        <f t="shared" si="40"/>
        <v>0.5336675161689225</v>
      </c>
      <c r="N330" s="14">
        <f t="shared" si="41"/>
        <v>328</v>
      </c>
    </row>
    <row r="331" spans="2:14" x14ac:dyDescent="0.25">
      <c r="B331" s="15">
        <v>0.39517082298109285</v>
      </c>
      <c r="C331" t="s">
        <v>113</v>
      </c>
      <c r="D331" s="13">
        <v>311</v>
      </c>
      <c r="E331" s="15" t="s">
        <v>113</v>
      </c>
      <c r="F331">
        <f>VLOOKUP(E331,'RPPF CALCULATION'!$AX$2:$AZ$365,2,FALSE)</f>
        <v>0.36801316461628347</v>
      </c>
      <c r="G331" s="13">
        <v>304</v>
      </c>
      <c r="H331">
        <f t="shared" si="35"/>
        <v>-2.7157658364809378E-2</v>
      </c>
      <c r="I331">
        <f t="shared" si="36"/>
        <v>7</v>
      </c>
      <c r="J331">
        <f t="shared" si="37"/>
        <v>0.34964493867080709</v>
      </c>
      <c r="K331">
        <f t="shared" si="38"/>
        <v>0.31814277505682853</v>
      </c>
      <c r="L331" s="14" t="str">
        <f t="shared" si="39"/>
        <v>Eastern Illinois</v>
      </c>
      <c r="M331" s="14">
        <f t="shared" si="40"/>
        <v>0.53309771789859306</v>
      </c>
      <c r="N331" s="14">
        <f t="shared" si="41"/>
        <v>329</v>
      </c>
    </row>
    <row r="332" spans="2:14" x14ac:dyDescent="0.25">
      <c r="B332" s="15">
        <v>0.26254685296774793</v>
      </c>
      <c r="C332" t="s">
        <v>392</v>
      </c>
      <c r="D332" s="13">
        <v>362</v>
      </c>
      <c r="E332" s="15" t="s">
        <v>392</v>
      </c>
      <c r="F332">
        <f>VLOOKUP(E332,'RPPF CALCULATION'!$AX$2:$AZ$365,2,FALSE)</f>
        <v>0.33191120153253889</v>
      </c>
      <c r="G332" s="13">
        <v>342</v>
      </c>
      <c r="H332">
        <f t="shared" si="35"/>
        <v>6.9364348564790956E-2</v>
      </c>
      <c r="I332">
        <f t="shared" si="36"/>
        <v>20</v>
      </c>
      <c r="J332">
        <f t="shared" si="37"/>
        <v>0.41006498251666279</v>
      </c>
      <c r="K332">
        <f t="shared" si="38"/>
        <v>0.37311911903380685</v>
      </c>
      <c r="L332" s="14" t="str">
        <f t="shared" si="39"/>
        <v>Mercyhurst</v>
      </c>
      <c r="M332" s="14">
        <f t="shared" si="40"/>
        <v>0.52809826089380019</v>
      </c>
      <c r="N332" s="14">
        <f t="shared" si="41"/>
        <v>330</v>
      </c>
    </row>
    <row r="333" spans="2:14" x14ac:dyDescent="0.25">
      <c r="B333" s="15">
        <v>0.60272844534511194</v>
      </c>
      <c r="C333" t="s">
        <v>183</v>
      </c>
      <c r="D333" s="13">
        <v>156</v>
      </c>
      <c r="E333" s="15" t="s">
        <v>183</v>
      </c>
      <c r="F333">
        <f>VLOOKUP(E333,'RPPF CALCULATION'!$AX$2:$AZ$365,2,FALSE)</f>
        <v>0.42312607350050002</v>
      </c>
      <c r="G333" s="13">
        <v>313</v>
      </c>
      <c r="H333">
        <f t="shared" si="35"/>
        <v>-0.17960237184461192</v>
      </c>
      <c r="I333">
        <f t="shared" si="36"/>
        <v>-157</v>
      </c>
      <c r="J333">
        <f t="shared" si="37"/>
        <v>0.25231313407522105</v>
      </c>
      <c r="K333">
        <f t="shared" si="38"/>
        <v>0.22958033072960532</v>
      </c>
      <c r="L333" s="14" t="str">
        <f t="shared" si="39"/>
        <v>Louisiana</v>
      </c>
      <c r="M333" s="14">
        <f t="shared" si="40"/>
        <v>0.52809410906040966</v>
      </c>
      <c r="N333" s="14">
        <f t="shared" si="41"/>
        <v>331</v>
      </c>
    </row>
    <row r="334" spans="2:14" x14ac:dyDescent="0.25">
      <c r="B334" s="15">
        <v>0.50156539824625113</v>
      </c>
      <c r="C334" t="s">
        <v>175</v>
      </c>
      <c r="D334" s="13">
        <v>236</v>
      </c>
      <c r="E334" s="15" t="s">
        <v>175</v>
      </c>
      <c r="F334">
        <f>VLOOKUP(E334,'RPPF CALCULATION'!$AX$2:$AZ$365,2,FALSE)</f>
        <v>0.39000190090779552</v>
      </c>
      <c r="G334" s="13">
        <v>296</v>
      </c>
      <c r="H334">
        <f t="shared" si="35"/>
        <v>-0.11156349733845561</v>
      </c>
      <c r="I334">
        <f t="shared" si="36"/>
        <v>-60</v>
      </c>
      <c r="J334">
        <f t="shared" si="37"/>
        <v>0.28722783598867285</v>
      </c>
      <c r="K334">
        <f t="shared" si="38"/>
        <v>0.26134930241629589</v>
      </c>
      <c r="L334" s="14" t="str">
        <f t="shared" si="39"/>
        <v>Lehigh</v>
      </c>
      <c r="M334" s="14">
        <f t="shared" si="40"/>
        <v>0.52457429385078891</v>
      </c>
      <c r="N334" s="14">
        <f t="shared" si="41"/>
        <v>332</v>
      </c>
    </row>
    <row r="335" spans="2:14" x14ac:dyDescent="0.25">
      <c r="B335" s="15">
        <v>0.52842863051020195</v>
      </c>
      <c r="C335" t="s">
        <v>255</v>
      </c>
      <c r="D335" s="13">
        <v>208</v>
      </c>
      <c r="E335" s="15" t="s">
        <v>255</v>
      </c>
      <c r="F335">
        <f>VLOOKUP(E335,'RPPF CALCULATION'!$AX$2:$AZ$365,2,FALSE)</f>
        <v>0.39772777399613357</v>
      </c>
      <c r="G335" s="13">
        <v>339</v>
      </c>
      <c r="H335">
        <f t="shared" si="35"/>
        <v>-0.13070085651406838</v>
      </c>
      <c r="I335">
        <f t="shared" si="36"/>
        <v>-131</v>
      </c>
      <c r="J335">
        <f t="shared" si="37"/>
        <v>0.27581634990139814</v>
      </c>
      <c r="K335">
        <f t="shared" si="38"/>
        <v>0.25096596363516144</v>
      </c>
      <c r="L335" s="14" t="str">
        <f t="shared" si="39"/>
        <v>Old Dominion</v>
      </c>
      <c r="M335" s="14">
        <f t="shared" si="40"/>
        <v>0.52443704586482365</v>
      </c>
      <c r="N335" s="14">
        <f t="shared" si="41"/>
        <v>333</v>
      </c>
    </row>
    <row r="336" spans="2:14" x14ac:dyDescent="0.25">
      <c r="B336" s="15">
        <v>0.45428536006489523</v>
      </c>
      <c r="C336" t="s">
        <v>139</v>
      </c>
      <c r="D336" s="13">
        <v>273</v>
      </c>
      <c r="E336" s="15" t="s">
        <v>139</v>
      </c>
      <c r="F336">
        <f>VLOOKUP(E336,'RPPF CALCULATION'!$AX$2:$AZ$365,2,FALSE)</f>
        <v>0.37615718209815091</v>
      </c>
      <c r="G336" s="13">
        <v>333</v>
      </c>
      <c r="H336">
        <f t="shared" si="35"/>
        <v>-7.8128177966744317E-2</v>
      </c>
      <c r="I336">
        <f t="shared" si="36"/>
        <v>-60</v>
      </c>
      <c r="J336">
        <f t="shared" si="37"/>
        <v>0.30681843655073959</v>
      </c>
      <c r="K336">
        <f t="shared" si="38"/>
        <v>0.27917483723324288</v>
      </c>
      <c r="L336" s="14" t="str">
        <f t="shared" si="39"/>
        <v>Grambling St.</v>
      </c>
      <c r="M336" s="14">
        <f t="shared" si="40"/>
        <v>0.52391274446131519</v>
      </c>
      <c r="N336" s="14">
        <f t="shared" si="41"/>
        <v>334</v>
      </c>
    </row>
    <row r="337" spans="2:14" x14ac:dyDescent="0.25">
      <c r="B337" s="15">
        <v>0.39758218048329808</v>
      </c>
      <c r="C337" t="s">
        <v>308</v>
      </c>
      <c r="D337" s="13">
        <v>308</v>
      </c>
      <c r="E337" s="15" t="s">
        <v>308</v>
      </c>
      <c r="F337">
        <f>VLOOKUP(E337,'RPPF CALCULATION'!$AX$2:$AZ$365,2,FALSE)</f>
        <v>0.36075483889751647</v>
      </c>
      <c r="G337" s="13">
        <v>325</v>
      </c>
      <c r="H337">
        <f t="shared" si="35"/>
        <v>-3.6827341585781603E-2</v>
      </c>
      <c r="I337">
        <f t="shared" si="36"/>
        <v>-17</v>
      </c>
      <c r="J337">
        <f t="shared" si="37"/>
        <v>0.33271692973106787</v>
      </c>
      <c r="K337">
        <f t="shared" si="38"/>
        <v>0.30273993879456551</v>
      </c>
      <c r="L337" s="14" t="str">
        <f t="shared" si="39"/>
        <v>Southern Indiana</v>
      </c>
      <c r="M337" s="14">
        <f t="shared" si="40"/>
        <v>0.52364232452757797</v>
      </c>
      <c r="N337" s="14">
        <f t="shared" si="41"/>
        <v>335</v>
      </c>
    </row>
    <row r="338" spans="2:14" x14ac:dyDescent="0.25">
      <c r="B338" s="15">
        <v>0.37343425713135164</v>
      </c>
      <c r="C338" t="s">
        <v>177</v>
      </c>
      <c r="D338" s="13">
        <v>325</v>
      </c>
      <c r="E338" s="15" t="s">
        <v>177</v>
      </c>
      <c r="F338">
        <f>VLOOKUP(E338,'RPPF CALCULATION'!$AX$2:$AZ$365,2,FALSE)</f>
        <v>0.34874697714189912</v>
      </c>
      <c r="G338" s="13">
        <v>330</v>
      </c>
      <c r="H338">
        <f t="shared" si="35"/>
        <v>-2.4687279989452526E-2</v>
      </c>
      <c r="I338">
        <f t="shared" si="36"/>
        <v>-5</v>
      </c>
      <c r="J338">
        <f t="shared" si="37"/>
        <v>0.33284912957177959</v>
      </c>
      <c r="K338">
        <f t="shared" si="38"/>
        <v>0.30286022774925758</v>
      </c>
      <c r="L338" s="14" t="str">
        <f t="shared" si="39"/>
        <v>Lindenwood</v>
      </c>
      <c r="M338" s="14">
        <f t="shared" si="40"/>
        <v>0.51663960264602649</v>
      </c>
      <c r="N338" s="14">
        <f t="shared" si="41"/>
        <v>336</v>
      </c>
    </row>
    <row r="339" spans="2:14" x14ac:dyDescent="0.25">
      <c r="B339" s="15">
        <v>0.3347676614207068</v>
      </c>
      <c r="C339" t="s">
        <v>391</v>
      </c>
      <c r="D339" s="13">
        <v>339</v>
      </c>
      <c r="E339" s="15" t="s">
        <v>391</v>
      </c>
      <c r="F339">
        <f>VLOOKUP(E339,'RPPF CALCULATION'!$AX$2:$AZ$365,2,FALSE)</f>
        <v>0.3385078405616701</v>
      </c>
      <c r="G339" s="13">
        <v>340</v>
      </c>
      <c r="H339">
        <f t="shared" si="35"/>
        <v>3.7401791409633067E-3</v>
      </c>
      <c r="I339">
        <f t="shared" si="36"/>
        <v>-1</v>
      </c>
      <c r="J339">
        <f t="shared" si="37"/>
        <v>0.35103745212196641</v>
      </c>
      <c r="K339">
        <f t="shared" si="38"/>
        <v>0.31940982641281251</v>
      </c>
      <c r="L339" s="14" t="str">
        <f t="shared" si="39"/>
        <v>West Georgia</v>
      </c>
      <c r="M339" s="14">
        <f t="shared" si="40"/>
        <v>0.51597912098545495</v>
      </c>
      <c r="N339" s="14">
        <f t="shared" si="41"/>
        <v>337</v>
      </c>
    </row>
    <row r="340" spans="2:14" x14ac:dyDescent="0.25">
      <c r="B340" s="15">
        <v>0.30206836812632964</v>
      </c>
      <c r="C340" t="s">
        <v>106</v>
      </c>
      <c r="D340" s="13">
        <v>356</v>
      </c>
      <c r="E340" s="15" t="s">
        <v>106</v>
      </c>
      <c r="F340">
        <f>VLOOKUP(E340,'RPPF CALCULATION'!$AX$2:$AZ$365,2,FALSE)</f>
        <v>0.32817322426820278</v>
      </c>
      <c r="G340" s="13">
        <v>331</v>
      </c>
      <c r="H340">
        <f t="shared" si="35"/>
        <v>2.6104856141873134E-2</v>
      </c>
      <c r="I340">
        <f t="shared" si="36"/>
        <v>25</v>
      </c>
      <c r="J340">
        <f t="shared" si="37"/>
        <v>0.36306751282940886</v>
      </c>
      <c r="K340">
        <f t="shared" si="38"/>
        <v>0.33035600773640739</v>
      </c>
      <c r="L340" s="14" t="str">
        <f t="shared" si="39"/>
        <v>Detroit Mercy</v>
      </c>
      <c r="M340" s="14">
        <f t="shared" si="40"/>
        <v>0.51306490760014711</v>
      </c>
      <c r="N340" s="14">
        <f t="shared" si="41"/>
        <v>338</v>
      </c>
    </row>
    <row r="341" spans="2:14" x14ac:dyDescent="0.25">
      <c r="B341" s="15">
        <v>0.4409115134789679</v>
      </c>
      <c r="C341" t="s">
        <v>318</v>
      </c>
      <c r="D341" s="13">
        <v>286</v>
      </c>
      <c r="E341" s="15" t="s">
        <v>318</v>
      </c>
      <c r="F341">
        <f>VLOOKUP(E341,'RPPF CALCULATION'!$AX$2:$AZ$365,2,FALSE)</f>
        <v>0.36300125208872308</v>
      </c>
      <c r="G341" s="13">
        <v>348</v>
      </c>
      <c r="H341">
        <f t="shared" si="35"/>
        <v>-7.7910261390244817E-2</v>
      </c>
      <c r="I341">
        <f t="shared" si="36"/>
        <v>-62</v>
      </c>
      <c r="J341">
        <f t="shared" si="37"/>
        <v>0.29388042311781126</v>
      </c>
      <c r="K341">
        <f t="shared" si="38"/>
        <v>0.26740250752950961</v>
      </c>
      <c r="L341" s="14" t="str">
        <f t="shared" si="39"/>
        <v>Stony Brook</v>
      </c>
      <c r="M341" s="14">
        <f t="shared" si="40"/>
        <v>0.51207176385168907</v>
      </c>
      <c r="N341" s="14">
        <f t="shared" si="41"/>
        <v>339</v>
      </c>
    </row>
    <row r="342" spans="2:14" x14ac:dyDescent="0.25">
      <c r="B342" s="15">
        <v>0.33046007993990939</v>
      </c>
      <c r="C342" t="s">
        <v>266</v>
      </c>
      <c r="D342" s="13">
        <v>345</v>
      </c>
      <c r="E342" s="15" t="s">
        <v>266</v>
      </c>
      <c r="F342">
        <f>VLOOKUP(E342,'RPPF CALCULATION'!$AX$2:$AZ$365,2,FALSE)</f>
        <v>0.32326779149014412</v>
      </c>
      <c r="G342" s="13">
        <v>248</v>
      </c>
      <c r="H342">
        <f t="shared" si="35"/>
        <v>-7.1922884497652717E-3</v>
      </c>
      <c r="I342">
        <f t="shared" si="36"/>
        <v>97</v>
      </c>
      <c r="J342">
        <f t="shared" si="37"/>
        <v>0.32486493545971185</v>
      </c>
      <c r="K342">
        <f t="shared" si="38"/>
        <v>0.29559539022276005</v>
      </c>
      <c r="L342" s="14" t="str">
        <f t="shared" si="39"/>
        <v>Prairie View A&amp;M</v>
      </c>
      <c r="M342" s="14">
        <f t="shared" si="40"/>
        <v>0.49876646206086972</v>
      </c>
      <c r="N342" s="14">
        <f t="shared" si="41"/>
        <v>340</v>
      </c>
    </row>
    <row r="343" spans="2:14" x14ac:dyDescent="0.25">
      <c r="B343" s="15">
        <v>0.47987728214267933</v>
      </c>
      <c r="C343" t="s">
        <v>377</v>
      </c>
      <c r="D343" s="13">
        <v>252</v>
      </c>
      <c r="E343" s="15" t="s">
        <v>377</v>
      </c>
      <c r="F343">
        <f>VLOOKUP(E343,'RPPF CALCULATION'!$AX$2:$AZ$365,2,FALSE)</f>
        <v>0.36191035811593097</v>
      </c>
      <c r="G343" s="13">
        <v>351</v>
      </c>
      <c r="H343">
        <f t="shared" si="35"/>
        <v>-0.11796692402674835</v>
      </c>
      <c r="I343">
        <f t="shared" si="36"/>
        <v>-99</v>
      </c>
      <c r="J343">
        <f t="shared" si="37"/>
        <v>0.25273286650851556</v>
      </c>
      <c r="K343">
        <f t="shared" si="38"/>
        <v>0.22996224628547557</v>
      </c>
      <c r="L343" s="14" t="str">
        <f t="shared" si="39"/>
        <v>Western Carolina</v>
      </c>
      <c r="M343" s="14">
        <f t="shared" si="40"/>
        <v>0.49625410281990912</v>
      </c>
      <c r="N343" s="14">
        <f t="shared" si="41"/>
        <v>341</v>
      </c>
    </row>
    <row r="344" spans="2:14" x14ac:dyDescent="0.25">
      <c r="B344" s="15">
        <v>0.46170968983318139</v>
      </c>
      <c r="C344" t="s">
        <v>63</v>
      </c>
      <c r="D344" s="13">
        <v>266</v>
      </c>
      <c r="E344" s="15" t="s">
        <v>63</v>
      </c>
      <c r="F344">
        <f>VLOOKUP(E344,'RPPF CALCULATION'!$AX$2:$AZ$365,2,FALSE)</f>
        <v>0.35103788111982726</v>
      </c>
      <c r="G344" s="13">
        <v>297</v>
      </c>
      <c r="H344">
        <f t="shared" si="35"/>
        <v>-0.11067180871335414</v>
      </c>
      <c r="I344">
        <f t="shared" si="36"/>
        <v>-31</v>
      </c>
      <c r="J344">
        <f t="shared" si="37"/>
        <v>0.24915550482580609</v>
      </c>
      <c r="K344">
        <f t="shared" si="38"/>
        <v>0.22670719624114846</v>
      </c>
      <c r="L344" s="14" t="str">
        <f t="shared" si="39"/>
        <v>Boston University</v>
      </c>
      <c r="M344" s="14">
        <f t="shared" si="40"/>
        <v>0.48883920180777635</v>
      </c>
      <c r="N344" s="14">
        <f t="shared" si="41"/>
        <v>342</v>
      </c>
    </row>
    <row r="345" spans="2:14" x14ac:dyDescent="0.25">
      <c r="B345" s="15">
        <v>0.40828251549947148</v>
      </c>
      <c r="C345" t="s">
        <v>378</v>
      </c>
      <c r="D345" s="13">
        <v>297</v>
      </c>
      <c r="E345" s="15" t="s">
        <v>378</v>
      </c>
      <c r="F345">
        <f>VLOOKUP(E345,'RPPF CALCULATION'!$AX$2:$AZ$365,2,FALSE)</f>
        <v>0.33446485643417756</v>
      </c>
      <c r="G345" s="13">
        <v>324</v>
      </c>
      <c r="H345">
        <f t="shared" si="35"/>
        <v>-7.3817659065293917E-2</v>
      </c>
      <c r="I345">
        <f t="shared" si="36"/>
        <v>-27</v>
      </c>
      <c r="J345">
        <f t="shared" si="37"/>
        <v>0.26943662978821659</v>
      </c>
      <c r="K345">
        <f t="shared" si="38"/>
        <v>0.24516104087949589</v>
      </c>
      <c r="L345" s="14" t="str">
        <f t="shared" si="39"/>
        <v>Western Illinois</v>
      </c>
      <c r="M345" s="14">
        <f t="shared" si="40"/>
        <v>0.48703660702849072</v>
      </c>
      <c r="N345" s="14">
        <f t="shared" si="41"/>
        <v>343</v>
      </c>
    </row>
    <row r="346" spans="2:14" x14ac:dyDescent="0.25">
      <c r="B346" s="15">
        <v>0.38305767089317616</v>
      </c>
      <c r="C346" t="s">
        <v>174</v>
      </c>
      <c r="D346" s="13">
        <v>318</v>
      </c>
      <c r="E346" s="15" t="s">
        <v>174</v>
      </c>
      <c r="F346">
        <f>VLOOKUP(E346,'RPPF CALCULATION'!$AX$2:$AZ$365,2,FALSE)</f>
        <v>0.32499039808556729</v>
      </c>
      <c r="G346" s="13">
        <v>334</v>
      </c>
      <c r="H346">
        <f t="shared" si="35"/>
        <v>-5.8067272807608872E-2</v>
      </c>
      <c r="I346">
        <f t="shared" si="36"/>
        <v>-16</v>
      </c>
      <c r="J346">
        <f t="shared" si="37"/>
        <v>0.27571255769729142</v>
      </c>
      <c r="K346">
        <f t="shared" si="38"/>
        <v>0.25087152285769926</v>
      </c>
      <c r="L346" s="14" t="str">
        <f t="shared" si="39"/>
        <v>Le Moyne</v>
      </c>
      <c r="M346" s="14">
        <f t="shared" si="40"/>
        <v>0.48369224703518465</v>
      </c>
      <c r="N346" s="14">
        <f t="shared" si="41"/>
        <v>344</v>
      </c>
    </row>
    <row r="347" spans="2:14" x14ac:dyDescent="0.25">
      <c r="B347" s="15">
        <v>0.48390033457498333</v>
      </c>
      <c r="C347" t="s">
        <v>75</v>
      </c>
      <c r="D347" s="13">
        <v>250</v>
      </c>
      <c r="E347" s="15" t="s">
        <v>75</v>
      </c>
      <c r="F347">
        <f>VLOOKUP(E347,'RPPF CALCULATION'!$AX$2:$AZ$365,2,FALSE)</f>
        <v>0.34941567871377271</v>
      </c>
      <c r="G347" s="13">
        <v>289</v>
      </c>
      <c r="H347">
        <f t="shared" si="35"/>
        <v>-0.13448465586121061</v>
      </c>
      <c r="I347">
        <f t="shared" si="36"/>
        <v>-39</v>
      </c>
      <c r="J347">
        <f t="shared" si="37"/>
        <v>0.22372045527189507</v>
      </c>
      <c r="K347">
        <f t="shared" si="38"/>
        <v>0.20356378315600196</v>
      </c>
      <c r="L347" s="14" t="str">
        <f t="shared" si="39"/>
        <v>Cal St. Fullerton</v>
      </c>
      <c r="M347" s="14">
        <f t="shared" si="40"/>
        <v>0.47753675638137966</v>
      </c>
      <c r="N347" s="14">
        <f t="shared" si="41"/>
        <v>345</v>
      </c>
    </row>
    <row r="348" spans="2:14" x14ac:dyDescent="0.25">
      <c r="B348" s="15">
        <v>0.38928734239751073</v>
      </c>
      <c r="C348" t="s">
        <v>281</v>
      </c>
      <c r="D348" s="13">
        <v>313</v>
      </c>
      <c r="E348" s="15" t="s">
        <v>281</v>
      </c>
      <c r="F348">
        <f>VLOOKUP(E348,'RPPF CALCULATION'!$AX$2:$AZ$365,2,FALSE)</f>
        <v>0.32179636324256877</v>
      </c>
      <c r="G348" s="13">
        <v>341</v>
      </c>
      <c r="H348">
        <f t="shared" si="35"/>
        <v>-6.7490979154941955E-2</v>
      </c>
      <c r="I348">
        <f t="shared" si="36"/>
        <v>-28</v>
      </c>
      <c r="J348">
        <f t="shared" si="37"/>
        <v>0.26309481650695976</v>
      </c>
      <c r="K348">
        <f t="shared" si="38"/>
        <v>0.23939060964184861</v>
      </c>
      <c r="L348" s="14" t="str">
        <f t="shared" si="39"/>
        <v>Sacramento St.</v>
      </c>
      <c r="M348" s="14">
        <f t="shared" si="40"/>
        <v>0.47729137434184088</v>
      </c>
      <c r="N348" s="14">
        <f t="shared" si="41"/>
        <v>346</v>
      </c>
    </row>
    <row r="349" spans="2:14" x14ac:dyDescent="0.25">
      <c r="B349" s="15">
        <v>0.40455983526409056</v>
      </c>
      <c r="C349" t="s">
        <v>218</v>
      </c>
      <c r="D349" s="13">
        <v>302</v>
      </c>
      <c r="E349" s="15" t="s">
        <v>218</v>
      </c>
      <c r="F349">
        <f>VLOOKUP(E349,'RPPF CALCULATION'!$AX$2:$AZ$365,2,FALSE)</f>
        <v>0.31945782127385536</v>
      </c>
      <c r="G349" s="13">
        <v>359</v>
      </c>
      <c r="H349">
        <f t="shared" si="35"/>
        <v>-8.5102013990235204E-2</v>
      </c>
      <c r="I349">
        <f t="shared" si="36"/>
        <v>-57</v>
      </c>
      <c r="J349">
        <f t="shared" si="37"/>
        <v>0.24314523970295313</v>
      </c>
      <c r="K349">
        <f t="shared" si="38"/>
        <v>0.22123844147443927</v>
      </c>
      <c r="L349" s="14" t="str">
        <f t="shared" si="39"/>
        <v>Morgan St.</v>
      </c>
      <c r="M349" s="14">
        <f t="shared" si="40"/>
        <v>0.46845287990411688</v>
      </c>
      <c r="N349" s="14">
        <f t="shared" si="41"/>
        <v>347</v>
      </c>
    </row>
    <row r="350" spans="2:14" x14ac:dyDescent="0.25">
      <c r="B350" s="15">
        <v>0.36166087739609276</v>
      </c>
      <c r="C350" t="s">
        <v>316</v>
      </c>
      <c r="D350" s="13">
        <v>330</v>
      </c>
      <c r="E350" s="15" t="s">
        <v>316</v>
      </c>
      <c r="F350">
        <f>VLOOKUP(E350,'RPPF CALCULATION'!$AX$2:$AZ$365,2,FALSE)</f>
        <v>0.30489312185432754</v>
      </c>
      <c r="G350" s="13">
        <v>352</v>
      </c>
      <c r="H350">
        <f t="shared" si="35"/>
        <v>-5.6767755541765219E-2</v>
      </c>
      <c r="I350">
        <f t="shared" si="36"/>
        <v>-22</v>
      </c>
      <c r="J350">
        <f t="shared" si="37"/>
        <v>0.25691479873189527</v>
      </c>
      <c r="K350">
        <f t="shared" si="38"/>
        <v>0.23376739652646966</v>
      </c>
      <c r="L350" s="14" t="str">
        <f t="shared" si="39"/>
        <v>Stetson</v>
      </c>
      <c r="M350" s="14">
        <f t="shared" si="40"/>
        <v>0.46488300952773348</v>
      </c>
      <c r="N350" s="14">
        <f t="shared" si="41"/>
        <v>348</v>
      </c>
    </row>
    <row r="351" spans="2:14" x14ac:dyDescent="0.25">
      <c r="B351" s="15">
        <v>0.40303621484134039</v>
      </c>
      <c r="C351" t="s">
        <v>57</v>
      </c>
      <c r="D351" s="13">
        <v>304</v>
      </c>
      <c r="E351" s="15" t="s">
        <v>57</v>
      </c>
      <c r="F351">
        <f>VLOOKUP(E351,'RPPF CALCULATION'!$AX$2:$AZ$365,2,FALSE)</f>
        <v>0.31565880239079691</v>
      </c>
      <c r="G351" s="13">
        <v>354</v>
      </c>
      <c r="H351">
        <f t="shared" si="35"/>
        <v>-8.7377412450543479E-2</v>
      </c>
      <c r="I351">
        <f t="shared" si="36"/>
        <v>-50</v>
      </c>
      <c r="J351">
        <f t="shared" si="37"/>
        <v>0.2370708223595864</v>
      </c>
      <c r="K351">
        <f t="shared" si="38"/>
        <v>0.21571131444717948</v>
      </c>
      <c r="L351" s="14" t="str">
        <f t="shared" si="39"/>
        <v>Bellarmine</v>
      </c>
      <c r="M351" s="14">
        <f t="shared" si="40"/>
        <v>0.46386266968899809</v>
      </c>
      <c r="N351" s="14">
        <f t="shared" si="41"/>
        <v>349</v>
      </c>
    </row>
    <row r="352" spans="2:14" x14ac:dyDescent="0.25">
      <c r="B352" s="15">
        <v>0.33034972379850708</v>
      </c>
      <c r="C352" t="s">
        <v>231</v>
      </c>
      <c r="D352" s="13">
        <v>347</v>
      </c>
      <c r="E352" s="15" t="s">
        <v>231</v>
      </c>
      <c r="F352">
        <f>VLOOKUP(E352,'RPPF CALCULATION'!$AX$2:$AZ$365,2,FALSE)</f>
        <v>0.29442359230650483</v>
      </c>
      <c r="G352" s="13">
        <v>358</v>
      </c>
      <c r="H352">
        <f t="shared" si="35"/>
        <v>-3.5926131492002245E-2</v>
      </c>
      <c r="I352">
        <f t="shared" si="36"/>
        <v>-11</v>
      </c>
      <c r="J352">
        <f t="shared" si="37"/>
        <v>0.26728689323383559</v>
      </c>
      <c r="K352">
        <f t="shared" si="38"/>
        <v>0.24320499039110088</v>
      </c>
      <c r="L352" s="14" t="str">
        <f t="shared" si="39"/>
        <v>NJIT</v>
      </c>
      <c r="M352" s="14">
        <f t="shared" si="40"/>
        <v>0.46207336516852426</v>
      </c>
      <c r="N352" s="14">
        <f t="shared" si="41"/>
        <v>350</v>
      </c>
    </row>
    <row r="353" spans="2:14" x14ac:dyDescent="0.25">
      <c r="B353" s="15">
        <v>0.31844757527008272</v>
      </c>
      <c r="C353" t="s">
        <v>79</v>
      </c>
      <c r="D353" s="13">
        <v>353</v>
      </c>
      <c r="E353" s="15" t="s">
        <v>79</v>
      </c>
      <c r="F353">
        <f>VLOOKUP(E353,'RPPF CALCULATION'!$AX$2:$AZ$365,2,FALSE)</f>
        <v>0.28782444045607064</v>
      </c>
      <c r="G353" s="13">
        <v>343</v>
      </c>
      <c r="H353">
        <f t="shared" si="35"/>
        <v>-3.0623134814012076E-2</v>
      </c>
      <c r="I353">
        <f t="shared" si="36"/>
        <v>10</v>
      </c>
      <c r="J353">
        <f t="shared" si="37"/>
        <v>0.26599073806139156</v>
      </c>
      <c r="K353">
        <f t="shared" si="38"/>
        <v>0.24202561566589187</v>
      </c>
      <c r="L353" s="14" t="str">
        <f t="shared" si="39"/>
        <v>Central Arkansas</v>
      </c>
      <c r="M353" s="14">
        <f t="shared" si="40"/>
        <v>0.45745670551768641</v>
      </c>
      <c r="N353" s="14">
        <f t="shared" si="41"/>
        <v>351</v>
      </c>
    </row>
    <row r="354" spans="2:14" x14ac:dyDescent="0.25">
      <c r="B354" s="15">
        <v>0.43630971392324319</v>
      </c>
      <c r="C354" t="s">
        <v>184</v>
      </c>
      <c r="D354" s="13">
        <v>287</v>
      </c>
      <c r="E354" s="15" t="s">
        <v>184</v>
      </c>
      <c r="F354">
        <f>VLOOKUP(E354,'RPPF CALCULATION'!$AX$2:$AZ$365,2,FALSE)</f>
        <v>0.31477797939697849</v>
      </c>
      <c r="G354" s="13">
        <v>347</v>
      </c>
      <c r="H354">
        <f t="shared" si="35"/>
        <v>-0.1215317345262647</v>
      </c>
      <c r="I354">
        <f t="shared" si="36"/>
        <v>-60</v>
      </c>
      <c r="J354">
        <f t="shared" si="37"/>
        <v>0.20203567729004676</v>
      </c>
      <c r="K354">
        <f t="shared" si="38"/>
        <v>0.18383275124156104</v>
      </c>
      <c r="L354" s="14" t="str">
        <f t="shared" si="39"/>
        <v>Louisiana Monroe</v>
      </c>
      <c r="M354" s="14">
        <f t="shared" si="40"/>
        <v>0.44875733142824242</v>
      </c>
      <c r="N354" s="14">
        <f t="shared" si="41"/>
        <v>352</v>
      </c>
    </row>
    <row r="355" spans="2:14" x14ac:dyDescent="0.25">
      <c r="B355" s="15">
        <v>0.4761881437462222</v>
      </c>
      <c r="C355" t="s">
        <v>371</v>
      </c>
      <c r="D355" s="13">
        <v>255</v>
      </c>
      <c r="E355" s="15" t="s">
        <v>371</v>
      </c>
      <c r="F355">
        <f>VLOOKUP(E355,'RPPF CALCULATION'!$AX$2:$AZ$365,2,FALSE)</f>
        <v>0.32714404133534597</v>
      </c>
      <c r="G355" s="13">
        <v>344</v>
      </c>
      <c r="H355">
        <f t="shared" si="35"/>
        <v>-0.14904410241087623</v>
      </c>
      <c r="I355">
        <f t="shared" si="36"/>
        <v>-89</v>
      </c>
      <c r="J355">
        <f t="shared" si="37"/>
        <v>0.18688937134380271</v>
      </c>
      <c r="K355">
        <f t="shared" si="38"/>
        <v>0.17005109084082334</v>
      </c>
      <c r="L355" s="14" t="str">
        <f t="shared" si="39"/>
        <v>Wagner</v>
      </c>
      <c r="M355" s="14">
        <f t="shared" si="40"/>
        <v>0.44868000848731265</v>
      </c>
      <c r="N355" s="14">
        <f t="shared" si="41"/>
        <v>353</v>
      </c>
    </row>
    <row r="356" spans="2:14" x14ac:dyDescent="0.25">
      <c r="B356" s="15">
        <v>0.50659816866702367</v>
      </c>
      <c r="C356" t="s">
        <v>119</v>
      </c>
      <c r="D356" s="13">
        <v>230</v>
      </c>
      <c r="E356" s="15" t="s">
        <v>119</v>
      </c>
      <c r="F356">
        <f>VLOOKUP(E356,'RPPF CALCULATION'!$AX$2:$AZ$365,2,FALSE)</f>
        <v>0.3283246499177494</v>
      </c>
      <c r="G356" s="13">
        <v>335</v>
      </c>
      <c r="H356">
        <f t="shared" si="35"/>
        <v>-0.17827351874927427</v>
      </c>
      <c r="I356">
        <f t="shared" si="36"/>
        <v>-105</v>
      </c>
      <c r="J356">
        <f t="shared" si="37"/>
        <v>0.1588405635878081</v>
      </c>
      <c r="K356">
        <f t="shared" si="38"/>
        <v>0.14452941284814066</v>
      </c>
      <c r="L356" s="14" t="str">
        <f t="shared" si="39"/>
        <v>Fairfield</v>
      </c>
      <c r="M356" s="14">
        <f t="shared" si="40"/>
        <v>0.43494617116176992</v>
      </c>
      <c r="N356" s="14">
        <f t="shared" si="41"/>
        <v>354</v>
      </c>
    </row>
    <row r="357" spans="2:14" x14ac:dyDescent="0.25">
      <c r="B357" s="15">
        <v>0.38402318191624168</v>
      </c>
      <c r="C357" t="s">
        <v>244</v>
      </c>
      <c r="D357" s="13">
        <v>316</v>
      </c>
      <c r="E357" s="15" t="s">
        <v>244</v>
      </c>
      <c r="F357">
        <f>VLOOKUP(E357,'RPPF CALCULATION'!$AX$2:$AZ$365,2,FALSE)</f>
        <v>0.28930498489312545</v>
      </c>
      <c r="G357" s="13">
        <v>356</v>
      </c>
      <c r="H357">
        <f t="shared" si="35"/>
        <v>-9.4718197023116235E-2</v>
      </c>
      <c r="I357">
        <f t="shared" si="36"/>
        <v>-40</v>
      </c>
      <c r="J357">
        <f t="shared" si="37"/>
        <v>0.20337622028934219</v>
      </c>
      <c r="K357">
        <f t="shared" si="38"/>
        <v>0.1850525145577416</v>
      </c>
      <c r="L357" s="14" t="str">
        <f t="shared" si="39"/>
        <v>Northern Illinois</v>
      </c>
      <c r="M357" s="14">
        <f t="shared" si="40"/>
        <v>0.43443433563612222</v>
      </c>
      <c r="N357" s="14">
        <f t="shared" si="41"/>
        <v>355</v>
      </c>
    </row>
    <row r="358" spans="2:14" x14ac:dyDescent="0.25">
      <c r="B358" s="15">
        <v>0.37596241155942006</v>
      </c>
      <c r="C358" t="s">
        <v>41</v>
      </c>
      <c r="D358" s="13">
        <v>322</v>
      </c>
      <c r="E358" s="15" t="s">
        <v>41</v>
      </c>
      <c r="F358">
        <f>VLOOKUP(E358,'RPPF CALCULATION'!$AX$2:$AZ$365,2,FALSE)</f>
        <v>0.28691110239678774</v>
      </c>
      <c r="G358" s="13">
        <v>362</v>
      </c>
      <c r="H358">
        <f t="shared" si="35"/>
        <v>-8.9051309162632319E-2</v>
      </c>
      <c r="I358">
        <f t="shared" si="36"/>
        <v>-40</v>
      </c>
      <c r="J358">
        <f t="shared" si="37"/>
        <v>0.20664922565348839</v>
      </c>
      <c r="K358">
        <f t="shared" si="38"/>
        <v>0.18803063005194509</v>
      </c>
      <c r="L358" s="14" t="str">
        <f t="shared" si="39"/>
        <v>Alabama A&amp;M</v>
      </c>
      <c r="M358" s="14">
        <f t="shared" si="40"/>
        <v>0.43437760800593628</v>
      </c>
      <c r="N358" s="14">
        <f t="shared" si="41"/>
        <v>356</v>
      </c>
    </row>
    <row r="359" spans="2:14" x14ac:dyDescent="0.25">
      <c r="B359" s="15">
        <v>0.39627217369520873</v>
      </c>
      <c r="C359" t="s">
        <v>78</v>
      </c>
      <c r="D359" s="13">
        <v>309</v>
      </c>
      <c r="E359" s="15" t="s">
        <v>78</v>
      </c>
      <c r="F359">
        <f>VLOOKUP(E359,'RPPF CALCULATION'!$AX$2:$AZ$365,2,FALSE)</f>
        <v>0.27766436517550708</v>
      </c>
      <c r="G359" s="13">
        <v>357</v>
      </c>
      <c r="H359">
        <f t="shared" si="35"/>
        <v>-0.11860780851970165</v>
      </c>
      <c r="I359">
        <f t="shared" si="36"/>
        <v>-48</v>
      </c>
      <c r="J359">
        <f t="shared" si="37"/>
        <v>0.1678459890751384</v>
      </c>
      <c r="K359">
        <f t="shared" si="38"/>
        <v>0.15272347127208993</v>
      </c>
      <c r="L359" s="14" t="str">
        <f t="shared" si="39"/>
        <v>Canisius</v>
      </c>
      <c r="M359" s="14">
        <f t="shared" si="40"/>
        <v>0.41125163826224959</v>
      </c>
      <c r="N359" s="14">
        <f t="shared" si="41"/>
        <v>357</v>
      </c>
    </row>
    <row r="360" spans="2:14" x14ac:dyDescent="0.25">
      <c r="B360" s="15">
        <v>0.35593660679278466</v>
      </c>
      <c r="C360" t="s">
        <v>86</v>
      </c>
      <c r="D360" s="13">
        <v>334</v>
      </c>
      <c r="E360" s="15" t="s">
        <v>86</v>
      </c>
      <c r="F360">
        <f>VLOOKUP(E360,'RPPF CALCULATION'!$AX$2:$AZ$365,2,FALSE)</f>
        <v>0.26453187263501016</v>
      </c>
      <c r="G360" s="13">
        <v>355</v>
      </c>
      <c r="H360">
        <f t="shared" si="35"/>
        <v>-9.1404734157774503E-2</v>
      </c>
      <c r="I360">
        <f t="shared" si="36"/>
        <v>-21</v>
      </c>
      <c r="J360">
        <f t="shared" si="37"/>
        <v>0.18191657089656862</v>
      </c>
      <c r="K360">
        <f t="shared" si="38"/>
        <v>0.16552632769080844</v>
      </c>
      <c r="L360" s="14" t="str">
        <f t="shared" si="39"/>
        <v>Chicago St.</v>
      </c>
      <c r="M360" s="14">
        <f t="shared" si="40"/>
        <v>0.40990458429098886</v>
      </c>
      <c r="N360" s="14">
        <f t="shared" si="41"/>
        <v>358</v>
      </c>
    </row>
    <row r="361" spans="2:14" x14ac:dyDescent="0.25">
      <c r="B361" s="15">
        <v>0.29723408648213373</v>
      </c>
      <c r="C361" t="s">
        <v>197</v>
      </c>
      <c r="D361" s="13">
        <v>358</v>
      </c>
      <c r="E361" s="15" t="s">
        <v>197</v>
      </c>
      <c r="F361">
        <f>VLOOKUP(E361,'RPPF CALCULATION'!$AX$2:$AZ$365,2,FALSE)</f>
        <v>0.24614170677609737</v>
      </c>
      <c r="G361" s="13">
        <v>353</v>
      </c>
      <c r="H361">
        <f t="shared" si="35"/>
        <v>-5.1092379706036362E-2</v>
      </c>
      <c r="I361">
        <f t="shared" si="36"/>
        <v>5</v>
      </c>
      <c r="J361">
        <f t="shared" si="37"/>
        <v>0.20383875948939398</v>
      </c>
      <c r="K361">
        <f t="shared" si="38"/>
        <v>0.18547338009418107</v>
      </c>
      <c r="L361" s="14" t="str">
        <f t="shared" si="39"/>
        <v>Maryland Eastern Shore</v>
      </c>
      <c r="M361" s="14">
        <f t="shared" si="40"/>
        <v>0.40742536126599088</v>
      </c>
      <c r="N361" s="14">
        <f t="shared" si="41"/>
        <v>359</v>
      </c>
    </row>
    <row r="362" spans="2:14" x14ac:dyDescent="0.25">
      <c r="B362" s="15">
        <v>0.27961188983022506</v>
      </c>
      <c r="C362" t="s">
        <v>50</v>
      </c>
      <c r="D362" s="13">
        <v>361</v>
      </c>
      <c r="E362" s="15" t="s">
        <v>50</v>
      </c>
      <c r="F362">
        <f>VLOOKUP(E362,'RPPF CALCULATION'!$AX$2:$AZ$365,2,FALSE)</f>
        <v>0.22283818444083742</v>
      </c>
      <c r="G362" s="13">
        <v>349</v>
      </c>
      <c r="H362">
        <f t="shared" si="35"/>
        <v>-5.6773705389387641E-2</v>
      </c>
      <c r="I362">
        <f t="shared" si="36"/>
        <v>12</v>
      </c>
      <c r="J362">
        <f t="shared" si="37"/>
        <v>0.17485391147078275</v>
      </c>
      <c r="K362">
        <f t="shared" si="38"/>
        <v>0.15909999680341558</v>
      </c>
      <c r="L362" s="14" t="str">
        <f t="shared" si="39"/>
        <v>Arkansas Pine Bluff</v>
      </c>
      <c r="M362" s="14">
        <f t="shared" si="40"/>
        <v>0.37970081206081513</v>
      </c>
      <c r="N362" s="14">
        <f t="shared" si="41"/>
        <v>360</v>
      </c>
    </row>
    <row r="363" spans="2:14" x14ac:dyDescent="0.25">
      <c r="B363" s="15">
        <v>0.33419716484728118</v>
      </c>
      <c r="C363" t="s">
        <v>333</v>
      </c>
      <c r="D363" s="13">
        <v>340</v>
      </c>
      <c r="E363" s="15" t="s">
        <v>333</v>
      </c>
      <c r="F363">
        <f>VLOOKUP(E363,'RPPF CALCULATION'!$AX$2:$AZ$365,2,FALSE)</f>
        <v>0.23657294048497479</v>
      </c>
      <c r="G363" s="13">
        <v>360</v>
      </c>
      <c r="H363">
        <f t="shared" si="35"/>
        <v>-9.7624224362306389E-2</v>
      </c>
      <c r="I363">
        <f t="shared" si="36"/>
        <v>-20</v>
      </c>
      <c r="J363">
        <f t="shared" si="37"/>
        <v>0.14773814854200137</v>
      </c>
      <c r="K363">
        <f t="shared" si="38"/>
        <v>0.13442729855489993</v>
      </c>
      <c r="L363" s="14" t="str">
        <f t="shared" si="39"/>
        <v>The Citadel</v>
      </c>
      <c r="M363" s="14">
        <f t="shared" si="40"/>
        <v>0.37600558903174774</v>
      </c>
      <c r="N363" s="14">
        <f t="shared" si="41"/>
        <v>361</v>
      </c>
    </row>
    <row r="364" spans="2:14" x14ac:dyDescent="0.25">
      <c r="B364" s="15">
        <v>0.37224791857867917</v>
      </c>
      <c r="C364" t="s">
        <v>226</v>
      </c>
      <c r="D364" s="13">
        <v>326</v>
      </c>
      <c r="E364" s="15" t="s">
        <v>226</v>
      </c>
      <c r="F364">
        <f>VLOOKUP(E364,'RPPF CALCULATION'!$AX$2:$AZ$365,2,FALSE)</f>
        <v>0.24775066586527433</v>
      </c>
      <c r="G364" s="13">
        <v>361</v>
      </c>
      <c r="H364">
        <f t="shared" si="35"/>
        <v>-0.12449725271340484</v>
      </c>
      <c r="I364">
        <f t="shared" si="36"/>
        <v>-35</v>
      </c>
      <c r="J364">
        <f t="shared" si="37"/>
        <v>0.13204284557120247</v>
      </c>
      <c r="K364">
        <f t="shared" si="38"/>
        <v>0.12014610443417245</v>
      </c>
      <c r="L364" s="14" t="str">
        <f t="shared" si="39"/>
        <v>New Hampshire</v>
      </c>
      <c r="M364" s="14">
        <f t="shared" si="40"/>
        <v>0.37450557975885046</v>
      </c>
      <c r="N364" s="14">
        <f t="shared" si="41"/>
        <v>362</v>
      </c>
    </row>
    <row r="365" spans="2:14" x14ac:dyDescent="0.25">
      <c r="B365" s="15">
        <v>0.28476283775128652</v>
      </c>
      <c r="C365" t="s">
        <v>96</v>
      </c>
      <c r="D365" s="13">
        <v>360</v>
      </c>
      <c r="E365" s="15" t="s">
        <v>96</v>
      </c>
      <c r="F365">
        <f>VLOOKUP(E365,'RPPF CALCULATION'!$AX$2:$AZ$365,2,FALSE)</f>
        <v>0.20079694240265342</v>
      </c>
      <c r="G365" s="13">
        <v>363</v>
      </c>
      <c r="H365">
        <f t="shared" si="35"/>
        <v>-8.3965895348633107E-2</v>
      </c>
      <c r="I365">
        <f t="shared" si="36"/>
        <v>-3</v>
      </c>
      <c r="J365">
        <f t="shared" si="37"/>
        <v>0.12562047947335328</v>
      </c>
      <c r="K365">
        <f t="shared" si="38"/>
        <v>0.11430237799394977</v>
      </c>
      <c r="L365" s="14" t="str">
        <f t="shared" si="39"/>
        <v>Coppin St.</v>
      </c>
      <c r="M365" s="14">
        <f t="shared" si="40"/>
        <v>0.34089095717241397</v>
      </c>
      <c r="N365" s="14">
        <f t="shared" si="41"/>
        <v>363</v>
      </c>
    </row>
    <row r="366" spans="2:14" ht="15.75" thickBot="1" x14ac:dyDescent="0.3">
      <c r="B366" s="9">
        <v>0.24128209689019664</v>
      </c>
      <c r="C366" s="10" t="s">
        <v>211</v>
      </c>
      <c r="D366" s="11">
        <v>363</v>
      </c>
      <c r="E366" s="9" t="s">
        <v>211</v>
      </c>
      <c r="F366" s="10">
        <f>VLOOKUP(E366,'RPPF CALCULATION'!$AX$2:$AZ$365,2,FALSE)</f>
        <v>9.2654626755960659E-2</v>
      </c>
      <c r="G366" s="11">
        <v>364</v>
      </c>
      <c r="H366">
        <f t="shared" si="35"/>
        <v>-0.14862747013423599</v>
      </c>
      <c r="I366">
        <f t="shared" si="36"/>
        <v>-1</v>
      </c>
      <c r="J366">
        <f t="shared" si="37"/>
        <v>-4.7183410958942365E-2</v>
      </c>
      <c r="K366">
        <f t="shared" si="38"/>
        <v>4.2932299710071613E-2</v>
      </c>
      <c r="L366" s="14" t="str">
        <f t="shared" si="39"/>
        <v>Mississippi Valley St.</v>
      </c>
      <c r="M366" s="14">
        <f t="shared" si="40"/>
        <v>0.20565561126994331</v>
      </c>
      <c r="N366" s="14">
        <f t="shared" si="41"/>
        <v>364</v>
      </c>
    </row>
  </sheetData>
  <sortState xmlns:xlrd2="http://schemas.microsoft.com/office/spreadsheetml/2017/richdata2" ref="B3:N366">
    <sortCondition ref="N3:N366"/>
  </sortState>
  <mergeCells count="2">
    <mergeCell ref="B1:D1"/>
    <mergeCell ref="F1:G1"/>
  </mergeCells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J2:N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Final Ratings and Calculator</vt:lpstr>
      <vt:lpstr>Historical Data with StRE's</vt:lpstr>
      <vt:lpstr>AB Poll-NPB Top 50 + RPPF %2nd</vt:lpstr>
      <vt:lpstr>By Conference</vt:lpstr>
      <vt:lpstr>Matchups of the Week</vt:lpstr>
      <vt:lpstr>AUTOMATED RPPF</vt:lpstr>
      <vt:lpstr>RPPF CALCULATION</vt:lpstr>
      <vt:lpstr>NPB CALCULATION</vt:lpstr>
      <vt:lpstr>'AB Poll-NPB Top 50 + RPPF %2nd'!Print_Area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Adam.D t</dc:creator>
  <cp:lastModifiedBy>Adam Davis</cp:lastModifiedBy>
  <cp:lastPrinted>2024-12-16T23:27:17Z</cp:lastPrinted>
  <dcterms:created xsi:type="dcterms:W3CDTF">2024-03-03T23:26:20Z</dcterms:created>
  <dcterms:modified xsi:type="dcterms:W3CDTF">2025-02-20T12:49:51Z</dcterms:modified>
</cp:coreProperties>
</file>